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Questa_cartella_di_lavoro" defaultThemeVersion="124226"/>
  <mc:AlternateContent xmlns:mc="http://schemas.openxmlformats.org/markup-compatibility/2006">
    <mc:Choice Requires="x15">
      <x15ac:absPath xmlns:x15ac="http://schemas.microsoft.com/office/spreadsheetml/2010/11/ac" url="C:\Users\Giovanni\Downloads\DOCO790163\ALLEGATI PROPOSTA C.C\"/>
    </mc:Choice>
  </mc:AlternateContent>
  <xr:revisionPtr revIDLastSave="0" documentId="8_{4437A314-9711-4652-B985-B26E2137E3B5}" xr6:coauthVersionLast="45" xr6:coauthVersionMax="45" xr10:uidLastSave="{00000000-0000-0000-0000-000000000000}"/>
  <workbookProtection workbookAlgorithmName="SHA-512" workbookHashValue="lleg8bAYeyijR6+KaFDWsxmoQDOumpPWnJioWkbsTMg9aShUl2RAxHGiHPiAoPh0YZ3sEWBvxBCH7k6B4ZdxRA==" workbookSaltValue="ozCvnXwaRVJxwqcMug0P2A==" workbookSpinCount="100000" lockStructure="1"/>
  <bookViews>
    <workbookView xWindow="-120" yWindow="-120" windowWidth="29040" windowHeight="15840" tabRatio="880" firstSheet="3" activeTab="12" xr2:uid="{00000000-000D-0000-FFFF-FFFF00000000}"/>
  </bookViews>
  <sheets>
    <sheet name="Dashboard" sheetId="38" r:id="rId1"/>
    <sheet name="Definizioni" sheetId="31" r:id="rId2"/>
    <sheet name="MTR" sheetId="8" state="hidden" r:id="rId3"/>
    <sheet name="Previsionali" sheetId="26" r:id="rId4"/>
    <sheet name="Conto economico" sheetId="40" r:id="rId5"/>
    <sheet name="SIR in perimetro" sheetId="2" r:id="rId6"/>
    <sheet name="CK" sheetId="30" state="hidden" r:id="rId7"/>
    <sheet name="Cespiti (pre 2018)" sheetId="6" r:id="rId8"/>
    <sheet name="Cespiti (post 2018)" sheetId="25" r:id="rId9"/>
    <sheet name="LIC e PRdelCCN" sheetId="24" r:id="rId10"/>
    <sheet name="parametri notevoli" sheetId="9" state="hidden" r:id="rId11"/>
    <sheet name="AcquistoServizi_CTS_CTR" sheetId="41" r:id="rId12"/>
    <sheet name="ModPEF21Gestore" sheetId="42" r:id="rId13"/>
  </sheets>
  <externalReferences>
    <externalReference r:id="rId14"/>
    <externalReference r:id="rId15"/>
  </externalReferences>
  <definedNames>
    <definedName name="_xlnm._FilterDatabase" localSheetId="8" hidden="1">'Cespiti (post 2018)'!$A$14:$O$602</definedName>
    <definedName name="_xlnm._FilterDatabase" localSheetId="7" hidden="1">'Cespiti (pre 2018)'!$A$14:$BC$602</definedName>
    <definedName name="_xlnm.Print_Area" localSheetId="8">'Cespiti (post 2018)'!$A$1:$AA$29</definedName>
    <definedName name="_xlnm.Print_Area" localSheetId="7">'Cespiti (pre 2018)'!$A$1:$BC$72</definedName>
    <definedName name="_xlnm.Print_Area" localSheetId="1">Definizioni!$A:$C</definedName>
    <definedName name="_xlnm.Print_Area" localSheetId="12">ModPEF21Gestore!$A$1:$I$115</definedName>
    <definedName name="_xlnm.Print_Area" localSheetId="3">Previsionali!$A$1:$H$40</definedName>
    <definedName name="AS2DocOpenMode" hidden="1">"AS2DocumentEdit"</definedName>
    <definedName name="DeflatoriCK">'parametri notevoli'!$G$1:$K$46</definedName>
    <definedName name="ViteUtili">'parametri notevoli'!$D$1:$E$37</definedName>
    <definedName name="wrn.Aging._.and._.Trend._.Analysis." localSheetId="11"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7" i="42" l="1"/>
  <c r="N32" i="40" l="1"/>
  <c r="N20" i="40"/>
  <c r="D20" i="40"/>
  <c r="D32" i="40"/>
  <c r="E60" i="42" l="1"/>
  <c r="E59" i="42" s="1"/>
  <c r="E68" i="42" l="1"/>
  <c r="E67" i="42" s="1"/>
  <c r="E110" i="42" s="1"/>
  <c r="E58" i="42"/>
  <c r="E66" i="42" l="1"/>
  <c r="E62" i="42" l="1"/>
  <c r="E115" i="42"/>
  <c r="E114" i="42"/>
  <c r="E80" i="42"/>
  <c r="E81" i="42"/>
  <c r="E82" i="42"/>
  <c r="G62" i="42" l="1"/>
  <c r="E52" i="42"/>
  <c r="G52" i="42" s="1"/>
  <c r="E51" i="42"/>
  <c r="E39" i="42"/>
  <c r="E35" i="42"/>
  <c r="E34" i="42"/>
  <c r="E33" i="42"/>
  <c r="G33" i="42" s="1"/>
  <c r="E32" i="42"/>
  <c r="E10" i="42"/>
  <c r="E12" i="42"/>
  <c r="E15" i="42" s="1"/>
  <c r="E19" i="42"/>
  <c r="G120" i="42"/>
  <c r="G115" i="42"/>
  <c r="F115" i="42"/>
  <c r="G114" i="42"/>
  <c r="F114" i="42"/>
  <c r="G107" i="42"/>
  <c r="G97" i="42"/>
  <c r="G98" i="42" s="1"/>
  <c r="G92" i="42"/>
  <c r="G93" i="42" s="1"/>
  <c r="G83" i="42"/>
  <c r="G84" i="42" s="1"/>
  <c r="E83" i="42"/>
  <c r="E84" i="42" s="1"/>
  <c r="E18" i="42" s="1"/>
  <c r="F82" i="42"/>
  <c r="F81" i="42"/>
  <c r="F80" i="42"/>
  <c r="G68" i="42"/>
  <c r="G64" i="42"/>
  <c r="G48" i="42"/>
  <c r="G46" i="42"/>
  <c r="G44" i="42"/>
  <c r="G42" i="42"/>
  <c r="G41" i="42"/>
  <c r="G35" i="42"/>
  <c r="G21" i="42"/>
  <c r="F119" i="42"/>
  <c r="E120" i="42" l="1"/>
  <c r="E20" i="42"/>
  <c r="G10" i="42"/>
  <c r="G39" i="42"/>
  <c r="E41" i="42"/>
  <c r="F83" i="42"/>
  <c r="F84" i="42" s="1"/>
  <c r="E42" i="42"/>
  <c r="E43" i="42" s="1"/>
  <c r="G51" i="42"/>
  <c r="G34" i="42"/>
  <c r="G32" i="42"/>
  <c r="F110" i="42"/>
  <c r="F120" i="42"/>
  <c r="Z3" i="25" a="1"/>
  <c r="Z3" i="25" s="1"/>
  <c r="N3" i="25" a="1"/>
  <c r="N3" i="25" s="1"/>
  <c r="E3" i="25" a="1"/>
  <c r="E3" i="25" s="1"/>
  <c r="D3" i="25" a="1"/>
  <c r="D3" i="25" s="1"/>
  <c r="Z2" i="25"/>
  <c r="N2" i="25"/>
  <c r="E2" i="25"/>
  <c r="D2" i="25"/>
  <c r="F112" i="42" l="1"/>
  <c r="F113" i="42"/>
  <c r="F111" i="42" l="1"/>
  <c r="F40" i="8"/>
  <c r="F41" i="8" s="1"/>
  <c r="F21" i="8"/>
  <c r="F22" i="8"/>
  <c r="F23" i="8"/>
  <c r="F20" i="8"/>
  <c r="F11" i="8"/>
  <c r="F10" i="8"/>
  <c r="F9" i="8"/>
  <c r="F8" i="8"/>
  <c r="F6" i="8"/>
  <c r="F5" i="8"/>
  <c r="W15" i="8"/>
  <c r="W16" i="8"/>
  <c r="W17" i="8"/>
  <c r="W18" i="8"/>
  <c r="W19" i="8"/>
  <c r="F577" i="25"/>
  <c r="G577" i="25"/>
  <c r="I577" i="25" s="1"/>
  <c r="Q577" i="25"/>
  <c r="T577" i="25" s="1"/>
  <c r="W577" i="25" s="1"/>
  <c r="F578" i="25"/>
  <c r="G578" i="25"/>
  <c r="H578" i="25" s="1"/>
  <c r="Q578" i="25"/>
  <c r="R578" i="25" s="1"/>
  <c r="Q29" i="25"/>
  <c r="R29" i="25" s="1"/>
  <c r="G29" i="25"/>
  <c r="H29" i="25" s="1"/>
  <c r="F29" i="25"/>
  <c r="R577" i="25" l="1"/>
  <c r="Y577" i="25" s="1"/>
  <c r="H577" i="25"/>
  <c r="I29" i="25"/>
  <c r="M29" i="25" s="1"/>
  <c r="T578" i="25"/>
  <c r="Y578" i="25" s="1"/>
  <c r="K577" i="25"/>
  <c r="F24" i="8"/>
  <c r="I578" i="25"/>
  <c r="K578" i="25" s="1"/>
  <c r="V577" i="25"/>
  <c r="X577" i="25" s="1"/>
  <c r="V578" i="25"/>
  <c r="J578" i="25"/>
  <c r="V29" i="25"/>
  <c r="J29" i="25"/>
  <c r="T29" i="25"/>
  <c r="W29" i="25" s="1"/>
  <c r="K29" i="25"/>
  <c r="W578" i="25" l="1"/>
  <c r="X578" i="25" s="1"/>
  <c r="J577" i="25"/>
  <c r="M577" i="25"/>
  <c r="M578" i="25"/>
  <c r="L578" i="25"/>
  <c r="L29" i="25"/>
  <c r="X29" i="25"/>
  <c r="Y29" i="25"/>
  <c r="L577" i="25" l="1"/>
  <c r="O578" i="25"/>
  <c r="AA578" i="25"/>
  <c r="AA29" i="25"/>
  <c r="O577" i="25" l="1"/>
  <c r="AA577" i="25"/>
  <c r="K45" i="9"/>
  <c r="K44" i="9"/>
  <c r="K43" i="9"/>
  <c r="K42" i="9"/>
  <c r="AG601" i="6" l="1"/>
  <c r="AH601" i="6" s="1"/>
  <c r="AG600" i="6"/>
  <c r="AJ600" i="6" s="1"/>
  <c r="AG599" i="6"/>
  <c r="AJ599" i="6" s="1"/>
  <c r="AG598" i="6"/>
  <c r="AJ598" i="6" s="1"/>
  <c r="AG597" i="6"/>
  <c r="AH597" i="6" s="1"/>
  <c r="AG596" i="6"/>
  <c r="AJ596" i="6" s="1"/>
  <c r="AG595" i="6"/>
  <c r="AJ595" i="6" s="1"/>
  <c r="AG594" i="6"/>
  <c r="AJ594" i="6" s="1"/>
  <c r="AG593" i="6"/>
  <c r="AH593" i="6" s="1"/>
  <c r="AG592" i="6"/>
  <c r="AJ592" i="6" s="1"/>
  <c r="AG591" i="6"/>
  <c r="AJ591" i="6" s="1"/>
  <c r="AG590" i="6"/>
  <c r="AJ590" i="6" s="1"/>
  <c r="AG589" i="6"/>
  <c r="AG588" i="6"/>
  <c r="AJ588" i="6" s="1"/>
  <c r="AG587" i="6"/>
  <c r="AG586" i="6"/>
  <c r="AJ586" i="6" s="1"/>
  <c r="AG585" i="6"/>
  <c r="AG584" i="6"/>
  <c r="AJ584" i="6" s="1"/>
  <c r="AG583" i="6"/>
  <c r="AG582" i="6"/>
  <c r="AJ582" i="6" s="1"/>
  <c r="AG581" i="6"/>
  <c r="AG580" i="6"/>
  <c r="AG579" i="6"/>
  <c r="AG578" i="6"/>
  <c r="AG577" i="6"/>
  <c r="AG576" i="6"/>
  <c r="AG575" i="6"/>
  <c r="AG574" i="6"/>
  <c r="AG573" i="6"/>
  <c r="AG572" i="6"/>
  <c r="AG571" i="6"/>
  <c r="AG570" i="6"/>
  <c r="AG569" i="6"/>
  <c r="AG568" i="6"/>
  <c r="AG567" i="6"/>
  <c r="AG566" i="6"/>
  <c r="AG565" i="6"/>
  <c r="AG564" i="6"/>
  <c r="AG563" i="6"/>
  <c r="AG562" i="6"/>
  <c r="AG561" i="6"/>
  <c r="AG560" i="6"/>
  <c r="AG559" i="6"/>
  <c r="AG558" i="6"/>
  <c r="AG557" i="6"/>
  <c r="AG556" i="6"/>
  <c r="AG555" i="6"/>
  <c r="AG554" i="6"/>
  <c r="AG553" i="6"/>
  <c r="AG552" i="6"/>
  <c r="AG551" i="6"/>
  <c r="AG550" i="6"/>
  <c r="AG549" i="6"/>
  <c r="AG548" i="6"/>
  <c r="AG547" i="6"/>
  <c r="AG546" i="6"/>
  <c r="AG545" i="6"/>
  <c r="AG544" i="6"/>
  <c r="AG543" i="6"/>
  <c r="AG542" i="6"/>
  <c r="AG541" i="6"/>
  <c r="AG540" i="6"/>
  <c r="AG539" i="6"/>
  <c r="AG538" i="6"/>
  <c r="AG537" i="6"/>
  <c r="AG536" i="6"/>
  <c r="AG535" i="6"/>
  <c r="AH535" i="6" s="1"/>
  <c r="AG534" i="6"/>
  <c r="AG533" i="6"/>
  <c r="AJ533" i="6" s="1"/>
  <c r="AG532" i="6"/>
  <c r="AH532" i="6" s="1"/>
  <c r="AG531" i="6"/>
  <c r="AJ531" i="6" s="1"/>
  <c r="AG530" i="6"/>
  <c r="AH530" i="6" s="1"/>
  <c r="AG529" i="6"/>
  <c r="AJ529" i="6" s="1"/>
  <c r="AG528" i="6"/>
  <c r="AG527" i="6"/>
  <c r="AG526" i="6"/>
  <c r="AH526" i="6" s="1"/>
  <c r="AG525" i="6"/>
  <c r="AJ525" i="6" s="1"/>
  <c r="AG524" i="6"/>
  <c r="AH524" i="6" s="1"/>
  <c r="AG523" i="6"/>
  <c r="AJ523" i="6" s="1"/>
  <c r="AG522" i="6"/>
  <c r="AH522" i="6" s="1"/>
  <c r="AG521" i="6"/>
  <c r="AJ521" i="6" s="1"/>
  <c r="AG520" i="6"/>
  <c r="AH520" i="6" s="1"/>
  <c r="AG519" i="6"/>
  <c r="AJ519" i="6" s="1"/>
  <c r="AG518" i="6"/>
  <c r="AH518" i="6" s="1"/>
  <c r="AG517" i="6"/>
  <c r="AJ517" i="6" s="1"/>
  <c r="AG516" i="6"/>
  <c r="AG515" i="6"/>
  <c r="AJ515" i="6" s="1"/>
  <c r="AG514" i="6"/>
  <c r="AH514" i="6" s="1"/>
  <c r="AG513" i="6"/>
  <c r="AJ513" i="6" s="1"/>
  <c r="AG512" i="6"/>
  <c r="AH512" i="6" s="1"/>
  <c r="AG511" i="6"/>
  <c r="AG510" i="6"/>
  <c r="AH510" i="6" s="1"/>
  <c r="AG509" i="6"/>
  <c r="AJ509" i="6" s="1"/>
  <c r="AG508" i="6"/>
  <c r="AG507" i="6"/>
  <c r="AG506" i="6"/>
  <c r="AH506" i="6" s="1"/>
  <c r="AG505" i="6"/>
  <c r="AG504" i="6"/>
  <c r="AG503" i="6"/>
  <c r="AJ503" i="6" s="1"/>
  <c r="AG502" i="6"/>
  <c r="AG501" i="6"/>
  <c r="AJ501" i="6" s="1"/>
  <c r="AG500" i="6"/>
  <c r="AH500" i="6" s="1"/>
  <c r="AG499" i="6"/>
  <c r="AG498" i="6"/>
  <c r="AH498" i="6" s="1"/>
  <c r="AG497" i="6"/>
  <c r="AJ497" i="6" s="1"/>
  <c r="AG496" i="6"/>
  <c r="AH496" i="6" s="1"/>
  <c r="AG495" i="6"/>
  <c r="AG494" i="6"/>
  <c r="AH494" i="6" s="1"/>
  <c r="AG493" i="6"/>
  <c r="AJ493" i="6" s="1"/>
  <c r="AG492" i="6"/>
  <c r="AG491" i="6"/>
  <c r="AJ491" i="6" s="1"/>
  <c r="AG490" i="6"/>
  <c r="AH490" i="6" s="1"/>
  <c r="AG489" i="6"/>
  <c r="AG488" i="6"/>
  <c r="AG487" i="6"/>
  <c r="AJ487" i="6" s="1"/>
  <c r="AG486" i="6"/>
  <c r="AH486" i="6" s="1"/>
  <c r="AG485" i="6"/>
  <c r="AJ485" i="6" s="1"/>
  <c r="AG484" i="6"/>
  <c r="AH484" i="6" s="1"/>
  <c r="AG483" i="6"/>
  <c r="AJ483" i="6" s="1"/>
  <c r="AG482" i="6"/>
  <c r="AG481" i="6"/>
  <c r="AJ481" i="6" s="1"/>
  <c r="AG480" i="6"/>
  <c r="AH480" i="6" s="1"/>
  <c r="AG479" i="6"/>
  <c r="AG478" i="6"/>
  <c r="AH478" i="6" s="1"/>
  <c r="AG477" i="6"/>
  <c r="AH477" i="6" s="1"/>
  <c r="AG476" i="6"/>
  <c r="AJ476" i="6" s="1"/>
  <c r="AG475" i="6"/>
  <c r="AG474" i="6"/>
  <c r="AJ474" i="6" s="1"/>
  <c r="AG473" i="6"/>
  <c r="AJ473" i="6" s="1"/>
  <c r="AG472" i="6"/>
  <c r="AJ472" i="6" s="1"/>
  <c r="AG471" i="6"/>
  <c r="AH471" i="6" s="1"/>
  <c r="AG470" i="6"/>
  <c r="AJ470" i="6" s="1"/>
  <c r="AG469" i="6"/>
  <c r="AJ469" i="6" s="1"/>
  <c r="AG468" i="6"/>
  <c r="AH468" i="6" s="1"/>
  <c r="AG467" i="6"/>
  <c r="AH467" i="6" s="1"/>
  <c r="AG466" i="6"/>
  <c r="AJ466" i="6" s="1"/>
  <c r="AG465" i="6"/>
  <c r="AG464" i="6"/>
  <c r="AJ464" i="6" s="1"/>
  <c r="AG463" i="6"/>
  <c r="AG462" i="6"/>
  <c r="AJ462" i="6" s="1"/>
  <c r="AG461" i="6"/>
  <c r="AH461" i="6" s="1"/>
  <c r="AG460" i="6"/>
  <c r="AJ460" i="6" s="1"/>
  <c r="AG459" i="6"/>
  <c r="AH459" i="6" s="1"/>
  <c r="AG458" i="6"/>
  <c r="AJ458" i="6" s="1"/>
  <c r="AG457" i="6"/>
  <c r="AH457" i="6" s="1"/>
  <c r="AG456" i="6"/>
  <c r="AG455" i="6"/>
  <c r="AG454" i="6"/>
  <c r="AJ454" i="6" s="1"/>
  <c r="AG453" i="6"/>
  <c r="AJ453" i="6" s="1"/>
  <c r="AG452" i="6"/>
  <c r="AH452" i="6" s="1"/>
  <c r="AG451" i="6"/>
  <c r="AH451" i="6" s="1"/>
  <c r="AG450" i="6"/>
  <c r="AJ450" i="6" s="1"/>
  <c r="AG449" i="6"/>
  <c r="AG448" i="6"/>
  <c r="AJ448" i="6" s="1"/>
  <c r="AG447" i="6"/>
  <c r="AH447" i="6" s="1"/>
  <c r="AG446" i="6"/>
  <c r="AJ446" i="6" s="1"/>
  <c r="AG445" i="6"/>
  <c r="AG444" i="6"/>
  <c r="AJ444" i="6" s="1"/>
  <c r="AG443" i="6"/>
  <c r="AH443" i="6" s="1"/>
  <c r="AG442" i="6"/>
  <c r="AJ442" i="6" s="1"/>
  <c r="AG441" i="6"/>
  <c r="AG440" i="6"/>
  <c r="AJ440" i="6" s="1"/>
  <c r="AG439" i="6"/>
  <c r="AH439" i="6" s="1"/>
  <c r="AG438" i="6"/>
  <c r="AG437" i="6"/>
  <c r="AH437" i="6" s="1"/>
  <c r="AG436" i="6"/>
  <c r="AH436" i="6" s="1"/>
  <c r="AG435" i="6"/>
  <c r="AG434" i="6"/>
  <c r="AH434" i="6" s="1"/>
  <c r="AG433" i="6"/>
  <c r="AH433" i="6" s="1"/>
  <c r="AG432" i="6"/>
  <c r="AG431" i="6"/>
  <c r="AH431" i="6" s="1"/>
  <c r="AG430" i="6"/>
  <c r="AJ430" i="6" s="1"/>
  <c r="AG429" i="6"/>
  <c r="AH429" i="6" s="1"/>
  <c r="AG428" i="6"/>
  <c r="AJ428" i="6" s="1"/>
  <c r="AG427" i="6"/>
  <c r="AH427" i="6" s="1"/>
  <c r="AG426" i="6"/>
  <c r="AG425" i="6"/>
  <c r="AH425" i="6" s="1"/>
  <c r="AG424" i="6"/>
  <c r="AJ424" i="6" s="1"/>
  <c r="AG423" i="6"/>
  <c r="AJ423" i="6" s="1"/>
  <c r="AG422" i="6"/>
  <c r="AJ422" i="6" s="1"/>
  <c r="AG421" i="6"/>
  <c r="AG420" i="6"/>
  <c r="AH420" i="6" s="1"/>
  <c r="AG419" i="6"/>
  <c r="AJ419" i="6" s="1"/>
  <c r="AG418" i="6"/>
  <c r="AJ418" i="6" s="1"/>
  <c r="AG417" i="6"/>
  <c r="AH417" i="6" s="1"/>
  <c r="AG416" i="6"/>
  <c r="AJ416" i="6" s="1"/>
  <c r="AG415" i="6"/>
  <c r="AJ415" i="6" s="1"/>
  <c r="AG414" i="6"/>
  <c r="AH414" i="6" s="1"/>
  <c r="AG413" i="6"/>
  <c r="AH413" i="6" s="1"/>
  <c r="AG412" i="6"/>
  <c r="AJ412" i="6" s="1"/>
  <c r="AG411" i="6"/>
  <c r="AJ411" i="6" s="1"/>
  <c r="AG410" i="6"/>
  <c r="AJ410" i="6" s="1"/>
  <c r="AG409" i="6"/>
  <c r="AH409" i="6" s="1"/>
  <c r="AG408" i="6"/>
  <c r="AJ408" i="6" s="1"/>
  <c r="AG407" i="6"/>
  <c r="AJ407" i="6" s="1"/>
  <c r="AH406" i="6"/>
  <c r="AG406" i="6"/>
  <c r="AJ406" i="6" s="1"/>
  <c r="AG405" i="6"/>
  <c r="AG404" i="6"/>
  <c r="AH404" i="6" s="1"/>
  <c r="AG403" i="6"/>
  <c r="AG402" i="6"/>
  <c r="AJ402" i="6" s="1"/>
  <c r="AG401" i="6"/>
  <c r="AH401" i="6" s="1"/>
  <c r="AG400" i="6"/>
  <c r="AJ400" i="6" s="1"/>
  <c r="AG399" i="6"/>
  <c r="AG398" i="6"/>
  <c r="AH398" i="6" s="1"/>
  <c r="AG397" i="6"/>
  <c r="AH397" i="6" s="1"/>
  <c r="AG396" i="6"/>
  <c r="AJ396" i="6" s="1"/>
  <c r="AG395" i="6"/>
  <c r="AG394" i="6"/>
  <c r="AJ394" i="6" s="1"/>
  <c r="AG393" i="6"/>
  <c r="AJ393" i="6" s="1"/>
  <c r="AG392" i="6"/>
  <c r="AJ392" i="6" s="1"/>
  <c r="AG391" i="6"/>
  <c r="AH391" i="6" s="1"/>
  <c r="AG390" i="6"/>
  <c r="AH390" i="6" s="1"/>
  <c r="AG389" i="6"/>
  <c r="AH389" i="6" s="1"/>
  <c r="AG388" i="6"/>
  <c r="AH388" i="6" s="1"/>
  <c r="AG387" i="6"/>
  <c r="AJ387" i="6" s="1"/>
  <c r="AG386" i="6"/>
  <c r="AJ386" i="6" s="1"/>
  <c r="AG385" i="6"/>
  <c r="AJ385" i="6" s="1"/>
  <c r="AG384" i="6"/>
  <c r="AG383" i="6"/>
  <c r="AJ383" i="6" s="1"/>
  <c r="AG382" i="6"/>
  <c r="AG381" i="6"/>
  <c r="AH381" i="6" s="1"/>
  <c r="AG380" i="6"/>
  <c r="AJ380" i="6" s="1"/>
  <c r="AG379" i="6"/>
  <c r="AJ379" i="6" s="1"/>
  <c r="AG378" i="6"/>
  <c r="AJ378" i="6" s="1"/>
  <c r="AG377" i="6"/>
  <c r="AG376" i="6"/>
  <c r="AH376" i="6" s="1"/>
  <c r="AG375" i="6"/>
  <c r="AJ375" i="6" s="1"/>
  <c r="AG374" i="6"/>
  <c r="AH374" i="6" s="1"/>
  <c r="AG373" i="6"/>
  <c r="AJ373" i="6" s="1"/>
  <c r="AG372" i="6"/>
  <c r="AG371" i="6"/>
  <c r="AG370" i="6"/>
  <c r="AG369" i="6"/>
  <c r="AH369" i="6" s="1"/>
  <c r="AG368" i="6"/>
  <c r="AH368" i="6" s="1"/>
  <c r="AG367" i="6"/>
  <c r="AG366" i="6"/>
  <c r="AG365" i="6"/>
  <c r="AH365" i="6" s="1"/>
  <c r="AG364" i="6"/>
  <c r="AH364" i="6" s="1"/>
  <c r="AG363" i="6"/>
  <c r="AG362" i="6"/>
  <c r="AG361" i="6"/>
  <c r="AH361" i="6" s="1"/>
  <c r="AG360" i="6"/>
  <c r="AH360" i="6" s="1"/>
  <c r="AG359" i="6"/>
  <c r="AG358" i="6"/>
  <c r="AJ358" i="6" s="1"/>
  <c r="AG357" i="6"/>
  <c r="AJ357" i="6" s="1"/>
  <c r="AG356" i="6"/>
  <c r="AH356" i="6" s="1"/>
  <c r="AG355" i="6"/>
  <c r="AG354" i="6"/>
  <c r="AH354" i="6" s="1"/>
  <c r="AG353" i="6"/>
  <c r="AJ353" i="6" s="1"/>
  <c r="AG352" i="6"/>
  <c r="AH352" i="6" s="1"/>
  <c r="AG351" i="6"/>
  <c r="AG350" i="6"/>
  <c r="AJ350" i="6" s="1"/>
  <c r="AG349" i="6"/>
  <c r="AJ349" i="6" s="1"/>
  <c r="AG348" i="6"/>
  <c r="AG347" i="6"/>
  <c r="AG346" i="6"/>
  <c r="AG345" i="6"/>
  <c r="AH345" i="6" s="1"/>
  <c r="AG344" i="6"/>
  <c r="AH344" i="6" s="1"/>
  <c r="AG343" i="6"/>
  <c r="AG342" i="6"/>
  <c r="AG341" i="6"/>
  <c r="AJ341" i="6" s="1"/>
  <c r="AG340" i="6"/>
  <c r="AH340" i="6" s="1"/>
  <c r="AG339" i="6"/>
  <c r="AG338" i="6"/>
  <c r="AJ338" i="6" s="1"/>
  <c r="AG337" i="6"/>
  <c r="AJ337" i="6" s="1"/>
  <c r="AG336" i="6"/>
  <c r="AH336" i="6" s="1"/>
  <c r="AG335" i="6"/>
  <c r="AJ335" i="6" s="1"/>
  <c r="AG334" i="6"/>
  <c r="AJ334" i="6" s="1"/>
  <c r="AG333" i="6"/>
  <c r="AH333" i="6" s="1"/>
  <c r="AG332" i="6"/>
  <c r="AH332" i="6" s="1"/>
  <c r="AG331" i="6"/>
  <c r="AJ331" i="6" s="1"/>
  <c r="AG330" i="6"/>
  <c r="AG329" i="6"/>
  <c r="AJ329" i="6" s="1"/>
  <c r="AG328" i="6"/>
  <c r="AH328" i="6" s="1"/>
  <c r="AG327" i="6"/>
  <c r="AJ327" i="6" s="1"/>
  <c r="AG326" i="6"/>
  <c r="AH326" i="6" s="1"/>
  <c r="AG325" i="6"/>
  <c r="AJ325" i="6" s="1"/>
  <c r="AG324" i="6"/>
  <c r="AH324" i="6" s="1"/>
  <c r="AG323" i="6"/>
  <c r="AJ323" i="6" s="1"/>
  <c r="AG322" i="6"/>
  <c r="AJ322" i="6" s="1"/>
  <c r="AG321" i="6"/>
  <c r="AJ321" i="6" s="1"/>
  <c r="AG320" i="6"/>
  <c r="AH320" i="6" s="1"/>
  <c r="AG319" i="6"/>
  <c r="AJ319" i="6" s="1"/>
  <c r="AG318" i="6"/>
  <c r="AJ318" i="6" s="1"/>
  <c r="AG317" i="6"/>
  <c r="AJ317" i="6" s="1"/>
  <c r="AG316" i="6"/>
  <c r="AH316" i="6" s="1"/>
  <c r="AG315" i="6"/>
  <c r="AJ315" i="6" s="1"/>
  <c r="AG314" i="6"/>
  <c r="AH314" i="6" s="1"/>
  <c r="AG313" i="6"/>
  <c r="AH313" i="6" s="1"/>
  <c r="AG312" i="6"/>
  <c r="AH312" i="6" s="1"/>
  <c r="AG311" i="6"/>
  <c r="AJ311" i="6" s="1"/>
  <c r="AG310" i="6"/>
  <c r="AJ310" i="6" s="1"/>
  <c r="AG309" i="6"/>
  <c r="AJ309" i="6" s="1"/>
  <c r="AG308" i="6"/>
  <c r="AH308" i="6" s="1"/>
  <c r="AG307" i="6"/>
  <c r="AG306" i="6"/>
  <c r="AJ306" i="6" s="1"/>
  <c r="AG305" i="6"/>
  <c r="AH305" i="6" s="1"/>
  <c r="AG304" i="6"/>
  <c r="AG303" i="6"/>
  <c r="AJ303" i="6" s="1"/>
  <c r="AG302" i="6"/>
  <c r="AH302" i="6" s="1"/>
  <c r="AG301" i="6"/>
  <c r="AH301" i="6" s="1"/>
  <c r="AG300" i="6"/>
  <c r="AH300" i="6" s="1"/>
  <c r="AG299" i="6"/>
  <c r="AJ299" i="6" s="1"/>
  <c r="AG298" i="6"/>
  <c r="AJ298" i="6" s="1"/>
  <c r="AG297" i="6"/>
  <c r="AJ297" i="6" s="1"/>
  <c r="AG296" i="6"/>
  <c r="AH296" i="6" s="1"/>
  <c r="AG295" i="6"/>
  <c r="AJ295" i="6" s="1"/>
  <c r="AG294" i="6"/>
  <c r="AH294" i="6" s="1"/>
  <c r="AG293" i="6"/>
  <c r="AH293" i="6" s="1"/>
  <c r="AG292" i="6"/>
  <c r="AH292" i="6" s="1"/>
  <c r="AG291" i="6"/>
  <c r="AH291" i="6" s="1"/>
  <c r="AG290" i="6"/>
  <c r="AG289" i="6"/>
  <c r="AH289" i="6" s="1"/>
  <c r="AG288" i="6"/>
  <c r="AH288" i="6" s="1"/>
  <c r="AG287" i="6"/>
  <c r="AH287" i="6" s="1"/>
  <c r="AG286" i="6"/>
  <c r="AG285" i="6"/>
  <c r="AH285" i="6" s="1"/>
  <c r="AG284" i="6"/>
  <c r="AJ284" i="6" s="1"/>
  <c r="AG283" i="6"/>
  <c r="AH283" i="6" s="1"/>
  <c r="AG282" i="6"/>
  <c r="AG281" i="6"/>
  <c r="AH281" i="6" s="1"/>
  <c r="AG280" i="6"/>
  <c r="AJ280" i="6" s="1"/>
  <c r="AG279" i="6"/>
  <c r="AH279" i="6" s="1"/>
  <c r="AG278" i="6"/>
  <c r="AG277" i="6"/>
  <c r="AH277" i="6" s="1"/>
  <c r="AG276" i="6"/>
  <c r="AJ276" i="6" s="1"/>
  <c r="AG275" i="6"/>
  <c r="AJ275" i="6" s="1"/>
  <c r="AG274" i="6"/>
  <c r="AG273" i="6"/>
  <c r="AJ273" i="6" s="1"/>
  <c r="AG272" i="6"/>
  <c r="AH272" i="6" s="1"/>
  <c r="AG271" i="6"/>
  <c r="AJ271" i="6" s="1"/>
  <c r="AG270" i="6"/>
  <c r="AH269" i="6"/>
  <c r="AG269" i="6"/>
  <c r="AJ269" i="6" s="1"/>
  <c r="AG268" i="6"/>
  <c r="AH268" i="6" s="1"/>
  <c r="AG267" i="6"/>
  <c r="AJ267" i="6" s="1"/>
  <c r="AG266" i="6"/>
  <c r="AG265" i="6"/>
  <c r="AJ265" i="6" s="1"/>
  <c r="AG264" i="6"/>
  <c r="AH264" i="6" s="1"/>
  <c r="AG263" i="6"/>
  <c r="AJ263" i="6" s="1"/>
  <c r="AG262" i="6"/>
  <c r="AG261" i="6"/>
  <c r="AJ261" i="6" s="1"/>
  <c r="AG260" i="6"/>
  <c r="AJ260" i="6" s="1"/>
  <c r="AG259" i="6"/>
  <c r="AJ259" i="6" s="1"/>
  <c r="AG258" i="6"/>
  <c r="AG257" i="6"/>
  <c r="AH257" i="6" s="1"/>
  <c r="AG256" i="6"/>
  <c r="AJ256" i="6" s="1"/>
  <c r="AG255" i="6"/>
  <c r="AH255" i="6" s="1"/>
  <c r="AG254" i="6"/>
  <c r="AG253" i="6"/>
  <c r="AJ253" i="6" s="1"/>
  <c r="AG252" i="6"/>
  <c r="AJ252" i="6" s="1"/>
  <c r="AG251" i="6"/>
  <c r="AH251" i="6" s="1"/>
  <c r="AG250" i="6"/>
  <c r="AG249" i="6"/>
  <c r="AJ249" i="6" s="1"/>
  <c r="AG248" i="6"/>
  <c r="AJ248" i="6" s="1"/>
  <c r="AG247" i="6"/>
  <c r="AH247" i="6" s="1"/>
  <c r="AG246" i="6"/>
  <c r="AH246" i="6" s="1"/>
  <c r="AG245" i="6"/>
  <c r="AH245" i="6" s="1"/>
  <c r="AG244" i="6"/>
  <c r="AJ244" i="6" s="1"/>
  <c r="AG243" i="6"/>
  <c r="AJ243" i="6" s="1"/>
  <c r="AG242" i="6"/>
  <c r="AH242" i="6" s="1"/>
  <c r="AG241" i="6"/>
  <c r="AJ241" i="6" s="1"/>
  <c r="AG240" i="6"/>
  <c r="AJ240" i="6" s="1"/>
  <c r="AG239" i="6"/>
  <c r="AH239" i="6" s="1"/>
  <c r="AG238" i="6"/>
  <c r="AJ238" i="6" s="1"/>
  <c r="AG237" i="6"/>
  <c r="AH237" i="6" s="1"/>
  <c r="AG236" i="6"/>
  <c r="AJ236" i="6" s="1"/>
  <c r="AG235" i="6"/>
  <c r="AH235" i="6" s="1"/>
  <c r="AG234" i="6"/>
  <c r="AH234" i="6" s="1"/>
  <c r="AG233" i="6"/>
  <c r="AJ233" i="6" s="1"/>
  <c r="AG232" i="6"/>
  <c r="AJ232" i="6" s="1"/>
  <c r="AG231" i="6"/>
  <c r="AH231" i="6" s="1"/>
  <c r="AG230" i="6"/>
  <c r="AJ230" i="6" s="1"/>
  <c r="AG229" i="6"/>
  <c r="AJ229" i="6" s="1"/>
  <c r="AG228" i="6"/>
  <c r="AJ228" i="6" s="1"/>
  <c r="AG227" i="6"/>
  <c r="AJ227" i="6" s="1"/>
  <c r="AG226" i="6"/>
  <c r="AH226" i="6" s="1"/>
  <c r="AG225" i="6"/>
  <c r="AJ225" i="6" s="1"/>
  <c r="AG224" i="6"/>
  <c r="AJ224" i="6" s="1"/>
  <c r="AG223" i="6"/>
  <c r="AH223" i="6" s="1"/>
  <c r="AG222" i="6"/>
  <c r="AJ222" i="6" s="1"/>
  <c r="AG221" i="6"/>
  <c r="AJ221" i="6" s="1"/>
  <c r="AG220" i="6"/>
  <c r="AJ220" i="6" s="1"/>
  <c r="AG219" i="6"/>
  <c r="AH219" i="6" s="1"/>
  <c r="AG218" i="6"/>
  <c r="AH218" i="6" s="1"/>
  <c r="AG217" i="6"/>
  <c r="AJ217" i="6" s="1"/>
  <c r="AG216" i="6"/>
  <c r="AJ216" i="6" s="1"/>
  <c r="AG215" i="6"/>
  <c r="AJ215" i="6" s="1"/>
  <c r="AG214" i="6"/>
  <c r="AJ214" i="6" s="1"/>
  <c r="AG213" i="6"/>
  <c r="AJ213" i="6" s="1"/>
  <c r="AG212" i="6"/>
  <c r="AJ212" i="6" s="1"/>
  <c r="AG211" i="6"/>
  <c r="AJ211" i="6" s="1"/>
  <c r="AG210" i="6"/>
  <c r="AH210" i="6" s="1"/>
  <c r="AG209" i="6"/>
  <c r="AJ209" i="6" s="1"/>
  <c r="AG208" i="6"/>
  <c r="AJ208" i="6" s="1"/>
  <c r="AG207" i="6"/>
  <c r="AJ207" i="6" s="1"/>
  <c r="AG206" i="6"/>
  <c r="AJ206" i="6" s="1"/>
  <c r="AG205" i="6"/>
  <c r="AJ205" i="6" s="1"/>
  <c r="AG204" i="6"/>
  <c r="AJ204" i="6" s="1"/>
  <c r="AG203" i="6"/>
  <c r="AJ203" i="6" s="1"/>
  <c r="AG202" i="6"/>
  <c r="AJ202" i="6" s="1"/>
  <c r="AG201" i="6"/>
  <c r="AJ201" i="6" s="1"/>
  <c r="AG200" i="6"/>
  <c r="AG199" i="6"/>
  <c r="AJ199" i="6" s="1"/>
  <c r="AG198" i="6"/>
  <c r="AH198" i="6" s="1"/>
  <c r="AG197" i="6"/>
  <c r="AJ197" i="6" s="1"/>
  <c r="AG196" i="6"/>
  <c r="AJ196" i="6" s="1"/>
  <c r="AG195" i="6"/>
  <c r="AJ195" i="6" s="1"/>
  <c r="AG194" i="6"/>
  <c r="AJ194" i="6" s="1"/>
  <c r="AG193" i="6"/>
  <c r="AJ193" i="6" s="1"/>
  <c r="AG192" i="6"/>
  <c r="AH192" i="6" s="1"/>
  <c r="AG191" i="6"/>
  <c r="AJ191" i="6" s="1"/>
  <c r="AG190" i="6"/>
  <c r="AJ190" i="6" s="1"/>
  <c r="AG189" i="6"/>
  <c r="AJ189" i="6" s="1"/>
  <c r="AG188" i="6"/>
  <c r="AH188" i="6" s="1"/>
  <c r="AG187" i="6"/>
  <c r="AJ187" i="6" s="1"/>
  <c r="AG186" i="6"/>
  <c r="AJ186" i="6" s="1"/>
  <c r="AG185" i="6"/>
  <c r="AJ185" i="6" s="1"/>
  <c r="AG184" i="6"/>
  <c r="AG183" i="6"/>
  <c r="AJ183" i="6" s="1"/>
  <c r="AG182" i="6"/>
  <c r="AH182" i="6" s="1"/>
  <c r="AG181" i="6"/>
  <c r="AJ181" i="6" s="1"/>
  <c r="AG180" i="6"/>
  <c r="AJ180" i="6" s="1"/>
  <c r="AG179" i="6"/>
  <c r="AJ179" i="6" s="1"/>
  <c r="AG178" i="6"/>
  <c r="AJ178" i="6" s="1"/>
  <c r="AG177" i="6"/>
  <c r="AJ177" i="6" s="1"/>
  <c r="AG176" i="6"/>
  <c r="AJ176" i="6" s="1"/>
  <c r="AG175" i="6"/>
  <c r="AJ175" i="6" s="1"/>
  <c r="AG174" i="6"/>
  <c r="AJ174" i="6" s="1"/>
  <c r="AG173" i="6"/>
  <c r="AJ173" i="6" s="1"/>
  <c r="AG172" i="6"/>
  <c r="AH172" i="6" s="1"/>
  <c r="AG171" i="6"/>
  <c r="AG170" i="6"/>
  <c r="AJ170" i="6" s="1"/>
  <c r="AG169" i="6"/>
  <c r="AJ169" i="6" s="1"/>
  <c r="AG168" i="6"/>
  <c r="AJ168" i="6" s="1"/>
  <c r="AG167" i="6"/>
  <c r="AJ167" i="6" s="1"/>
  <c r="AG166" i="6"/>
  <c r="AJ166" i="6" s="1"/>
  <c r="AG165" i="6"/>
  <c r="AJ165" i="6" s="1"/>
  <c r="AG164" i="6"/>
  <c r="AJ164" i="6" s="1"/>
  <c r="AG163" i="6"/>
  <c r="AJ163" i="6" s="1"/>
  <c r="AG162" i="6"/>
  <c r="AJ162" i="6" s="1"/>
  <c r="AG161" i="6"/>
  <c r="AJ161" i="6" s="1"/>
  <c r="AG160" i="6"/>
  <c r="AG159" i="6"/>
  <c r="AJ159" i="6" s="1"/>
  <c r="AG158" i="6"/>
  <c r="AH158" i="6" s="1"/>
  <c r="AG157" i="6"/>
  <c r="AJ157" i="6" s="1"/>
  <c r="AG156" i="6"/>
  <c r="AJ156" i="6" s="1"/>
  <c r="AG155" i="6"/>
  <c r="AJ155" i="6" s="1"/>
  <c r="AG154" i="6"/>
  <c r="AJ154" i="6" s="1"/>
  <c r="AG153" i="6"/>
  <c r="AJ153" i="6" s="1"/>
  <c r="AG152" i="6"/>
  <c r="AJ152" i="6" s="1"/>
  <c r="AG151" i="6"/>
  <c r="AH151" i="6" s="1"/>
  <c r="AG150" i="6"/>
  <c r="AJ150" i="6" s="1"/>
  <c r="AG149" i="6"/>
  <c r="AG148" i="6"/>
  <c r="AJ148" i="6" s="1"/>
  <c r="AG147" i="6"/>
  <c r="AJ147" i="6" s="1"/>
  <c r="AG146" i="6"/>
  <c r="AJ146" i="6" s="1"/>
  <c r="AG145" i="6"/>
  <c r="AJ145" i="6" s="1"/>
  <c r="AG144" i="6"/>
  <c r="AJ144" i="6" s="1"/>
  <c r="AG143" i="6"/>
  <c r="AJ143" i="6" s="1"/>
  <c r="AG142" i="6"/>
  <c r="AH142" i="6" s="1"/>
  <c r="AG141" i="6"/>
  <c r="AJ141" i="6" s="1"/>
  <c r="AG140" i="6"/>
  <c r="AJ140" i="6" s="1"/>
  <c r="AG139" i="6"/>
  <c r="AH139" i="6" s="1"/>
  <c r="AG138" i="6"/>
  <c r="AJ138" i="6" s="1"/>
  <c r="AG137" i="6"/>
  <c r="AJ137" i="6" s="1"/>
  <c r="AG136" i="6"/>
  <c r="AJ136" i="6" s="1"/>
  <c r="AG135" i="6"/>
  <c r="AJ135" i="6" s="1"/>
  <c r="AG134" i="6"/>
  <c r="AJ134" i="6" s="1"/>
  <c r="AG133" i="6"/>
  <c r="AJ133" i="6" s="1"/>
  <c r="AG132" i="6"/>
  <c r="AJ132" i="6" s="1"/>
  <c r="AG131" i="6"/>
  <c r="AJ131" i="6" s="1"/>
  <c r="AG130" i="6"/>
  <c r="AH130" i="6" s="1"/>
  <c r="AG129" i="6"/>
  <c r="AH129" i="6" s="1"/>
  <c r="AG128" i="6"/>
  <c r="AJ128" i="6" s="1"/>
  <c r="AG127" i="6"/>
  <c r="AJ127" i="6" s="1"/>
  <c r="AG126" i="6"/>
  <c r="AG125" i="6"/>
  <c r="AJ125" i="6" s="1"/>
  <c r="AG124" i="6"/>
  <c r="AJ124" i="6" s="1"/>
  <c r="AG123" i="6"/>
  <c r="AH123" i="6" s="1"/>
  <c r="AG122" i="6"/>
  <c r="AG121" i="6"/>
  <c r="AH121" i="6" s="1"/>
  <c r="AG120" i="6"/>
  <c r="AG119" i="6"/>
  <c r="AG118" i="6"/>
  <c r="AJ118" i="6" s="1"/>
  <c r="AG117" i="6"/>
  <c r="AH117" i="6" s="1"/>
  <c r="AG116" i="6"/>
  <c r="AG115" i="6"/>
  <c r="AJ115" i="6" s="1"/>
  <c r="AG114" i="6"/>
  <c r="AJ114" i="6" s="1"/>
  <c r="AG113" i="6"/>
  <c r="AG112" i="6"/>
  <c r="AJ112" i="6" s="1"/>
  <c r="AG111" i="6"/>
  <c r="AJ111" i="6" s="1"/>
  <c r="AG110" i="6"/>
  <c r="AH110" i="6" s="1"/>
  <c r="AG109" i="6"/>
  <c r="AJ109" i="6" s="1"/>
  <c r="AG108" i="6"/>
  <c r="AJ108" i="6" s="1"/>
  <c r="AG107" i="6"/>
  <c r="AH107" i="6" s="1"/>
  <c r="AG106" i="6"/>
  <c r="AJ106" i="6" s="1"/>
  <c r="AG105" i="6"/>
  <c r="AH105" i="6" s="1"/>
  <c r="AG104" i="6"/>
  <c r="AJ104" i="6" s="1"/>
  <c r="AG103" i="6"/>
  <c r="AH103" i="6" s="1"/>
  <c r="AG102" i="6"/>
  <c r="AJ102" i="6" s="1"/>
  <c r="AG101" i="6"/>
  <c r="AH101" i="6" s="1"/>
  <c r="AG100" i="6"/>
  <c r="AJ100" i="6" s="1"/>
  <c r="AG99" i="6"/>
  <c r="AJ99" i="6" s="1"/>
  <c r="AG98" i="6"/>
  <c r="AJ98" i="6" s="1"/>
  <c r="AG97" i="6"/>
  <c r="AH97" i="6" s="1"/>
  <c r="AG96" i="6"/>
  <c r="AJ96" i="6" s="1"/>
  <c r="AG95" i="6"/>
  <c r="AH95" i="6" s="1"/>
  <c r="AG94" i="6"/>
  <c r="AH94" i="6" s="1"/>
  <c r="AG93" i="6"/>
  <c r="AH93" i="6" s="1"/>
  <c r="AG92" i="6"/>
  <c r="AG91" i="6"/>
  <c r="AH91" i="6" s="1"/>
  <c r="AG90" i="6"/>
  <c r="AJ90" i="6" s="1"/>
  <c r="AG89" i="6"/>
  <c r="AH89" i="6" s="1"/>
  <c r="AG88" i="6"/>
  <c r="AJ88" i="6" s="1"/>
  <c r="AG87" i="6"/>
  <c r="AJ87" i="6" s="1"/>
  <c r="AG86" i="6"/>
  <c r="AJ86" i="6" s="1"/>
  <c r="AG85" i="6"/>
  <c r="AH85" i="6" s="1"/>
  <c r="AG84" i="6"/>
  <c r="AJ84" i="6" s="1"/>
  <c r="AG83" i="6"/>
  <c r="AJ83" i="6" s="1"/>
  <c r="AG82" i="6"/>
  <c r="AH82" i="6" s="1"/>
  <c r="AG81" i="6"/>
  <c r="AH81" i="6" s="1"/>
  <c r="AG80" i="6"/>
  <c r="AJ80" i="6" s="1"/>
  <c r="AG79" i="6"/>
  <c r="AJ79" i="6" s="1"/>
  <c r="AG78" i="6"/>
  <c r="AJ78" i="6" s="1"/>
  <c r="AG77" i="6"/>
  <c r="AH77" i="6" s="1"/>
  <c r="AG76" i="6"/>
  <c r="AJ76" i="6" s="1"/>
  <c r="AG75" i="6"/>
  <c r="AJ75" i="6" s="1"/>
  <c r="AG74" i="6"/>
  <c r="AJ74" i="6" s="1"/>
  <c r="AG73" i="6"/>
  <c r="AJ73" i="6" s="1"/>
  <c r="AG72" i="6"/>
  <c r="AH72" i="6" s="1"/>
  <c r="AG71" i="6"/>
  <c r="AH71" i="6" s="1"/>
  <c r="AG70" i="6"/>
  <c r="AJ70" i="6" s="1"/>
  <c r="AG69" i="6"/>
  <c r="AJ69" i="6" s="1"/>
  <c r="AG68" i="6"/>
  <c r="AJ68" i="6" s="1"/>
  <c r="AG67" i="6"/>
  <c r="AJ67" i="6" s="1"/>
  <c r="AG66" i="6"/>
  <c r="AH66" i="6" s="1"/>
  <c r="AG65" i="6"/>
  <c r="AJ65" i="6" s="1"/>
  <c r="AG64" i="6"/>
  <c r="AJ64" i="6" s="1"/>
  <c r="AG63" i="6"/>
  <c r="AH63" i="6" s="1"/>
  <c r="AG62" i="6"/>
  <c r="AJ62" i="6" s="1"/>
  <c r="AG61" i="6"/>
  <c r="AH61" i="6" s="1"/>
  <c r="AG60" i="6"/>
  <c r="AJ60" i="6" s="1"/>
  <c r="AG59" i="6"/>
  <c r="AJ59" i="6" s="1"/>
  <c r="AG58" i="6"/>
  <c r="AJ58" i="6" s="1"/>
  <c r="AG57" i="6"/>
  <c r="AJ57" i="6" s="1"/>
  <c r="AG56" i="6"/>
  <c r="AH56" i="6" s="1"/>
  <c r="AG55" i="6"/>
  <c r="AJ55" i="6" s="1"/>
  <c r="AG54" i="6"/>
  <c r="AJ54" i="6" s="1"/>
  <c r="AG53" i="6"/>
  <c r="AJ53" i="6" s="1"/>
  <c r="AG52" i="6"/>
  <c r="AH52" i="6" s="1"/>
  <c r="AG51" i="6"/>
  <c r="AJ51" i="6" s="1"/>
  <c r="AG50" i="6"/>
  <c r="AJ50" i="6" s="1"/>
  <c r="AG49" i="6"/>
  <c r="AJ49" i="6" s="1"/>
  <c r="AG48" i="6"/>
  <c r="AH48" i="6" s="1"/>
  <c r="AG47" i="6"/>
  <c r="AJ47" i="6" s="1"/>
  <c r="AG46" i="6"/>
  <c r="AJ46" i="6" s="1"/>
  <c r="AG45" i="6"/>
  <c r="AJ45" i="6" s="1"/>
  <c r="AG44" i="6"/>
  <c r="AH44" i="6" s="1"/>
  <c r="AG43" i="6"/>
  <c r="AJ43" i="6" s="1"/>
  <c r="AG42" i="6"/>
  <c r="AJ42" i="6" s="1"/>
  <c r="AG41" i="6"/>
  <c r="AJ41" i="6" s="1"/>
  <c r="AG40" i="6"/>
  <c r="AH40" i="6" s="1"/>
  <c r="AG39" i="6"/>
  <c r="AJ39" i="6" s="1"/>
  <c r="AG38" i="6"/>
  <c r="AJ38" i="6" s="1"/>
  <c r="AG37" i="6"/>
  <c r="AJ37" i="6" s="1"/>
  <c r="AG36" i="6"/>
  <c r="AH36" i="6" s="1"/>
  <c r="AG35" i="6"/>
  <c r="AJ35" i="6" s="1"/>
  <c r="AG34" i="6"/>
  <c r="AJ34" i="6" s="1"/>
  <c r="AG33" i="6"/>
  <c r="AJ33" i="6" s="1"/>
  <c r="AG32" i="6"/>
  <c r="AH32" i="6" s="1"/>
  <c r="AG31" i="6"/>
  <c r="AJ31" i="6" s="1"/>
  <c r="AG30" i="6"/>
  <c r="AJ30" i="6" s="1"/>
  <c r="AG29" i="6"/>
  <c r="AJ29" i="6" s="1"/>
  <c r="AG28" i="6"/>
  <c r="AH28" i="6" s="1"/>
  <c r="AG27" i="6"/>
  <c r="AJ27" i="6" s="1"/>
  <c r="AG26" i="6"/>
  <c r="AJ26" i="6" s="1"/>
  <c r="AG25" i="6"/>
  <c r="AJ25" i="6" s="1"/>
  <c r="AG24" i="6"/>
  <c r="AH24" i="6" s="1"/>
  <c r="AG23" i="6"/>
  <c r="AJ23" i="6" s="1"/>
  <c r="AG22" i="6"/>
  <c r="AJ22" i="6" s="1"/>
  <c r="AG21" i="6"/>
  <c r="AJ21" i="6" s="1"/>
  <c r="AG20" i="6"/>
  <c r="AH20" i="6" s="1"/>
  <c r="AG19" i="6"/>
  <c r="AJ19" i="6" s="1"/>
  <c r="AG18" i="6"/>
  <c r="AJ18" i="6" s="1"/>
  <c r="AG17" i="6"/>
  <c r="AJ17" i="6" s="1"/>
  <c r="AG16" i="6"/>
  <c r="AH16" i="6" s="1"/>
  <c r="AH229" i="6" l="1"/>
  <c r="AH252" i="6"/>
  <c r="AH303" i="6"/>
  <c r="AJ314" i="6"/>
  <c r="AJ333" i="6"/>
  <c r="AJ231" i="6"/>
  <c r="AJ242" i="6"/>
  <c r="AH260" i="6"/>
  <c r="AH273" i="6"/>
  <c r="AH284" i="6"/>
  <c r="AJ287" i="6"/>
  <c r="AJ354" i="6"/>
  <c r="AJ365" i="6"/>
  <c r="AJ376" i="6"/>
  <c r="AH386" i="6"/>
  <c r="AJ401" i="6"/>
  <c r="AJ404" i="6"/>
  <c r="AH380" i="6"/>
  <c r="AJ414" i="6"/>
  <c r="AJ417" i="6"/>
  <c r="AJ436" i="6"/>
  <c r="AH261" i="6"/>
  <c r="AJ288" i="6"/>
  <c r="AH241" i="6"/>
  <c r="AJ247" i="6"/>
  <c r="AH446" i="6"/>
  <c r="AJ452" i="6"/>
  <c r="AH265" i="6"/>
  <c r="AH276" i="6"/>
  <c r="AH349" i="6"/>
  <c r="AJ390" i="6"/>
  <c r="AH396" i="6"/>
  <c r="AH410" i="6"/>
  <c r="AH418" i="6"/>
  <c r="AH423" i="6"/>
  <c r="AH460" i="6"/>
  <c r="AJ381" i="6"/>
  <c r="AH394" i="6"/>
  <c r="AH422" i="6"/>
  <c r="AJ427" i="6"/>
  <c r="AJ437" i="6"/>
  <c r="AJ447" i="6"/>
  <c r="AJ496" i="6"/>
  <c r="AH233" i="6"/>
  <c r="AJ264" i="6"/>
  <c r="AH392" i="6"/>
  <c r="AJ510" i="6"/>
  <c r="AJ219" i="6"/>
  <c r="AJ223" i="6"/>
  <c r="AH243" i="6"/>
  <c r="AH259" i="6"/>
  <c r="AH271" i="6"/>
  <c r="AJ291" i="6"/>
  <c r="AH311" i="6"/>
  <c r="AH373" i="6"/>
  <c r="AH378" i="6"/>
  <c r="AJ388" i="6"/>
  <c r="AH402" i="6"/>
  <c r="AH416" i="6"/>
  <c r="AJ420" i="6"/>
  <c r="AH424" i="6"/>
  <c r="AH470" i="6"/>
  <c r="AJ477" i="6"/>
  <c r="AH525" i="6"/>
  <c r="AJ532" i="6"/>
  <c r="AH249" i="6"/>
  <c r="AH263" i="6"/>
  <c r="AH267" i="6"/>
  <c r="AH275" i="6"/>
  <c r="AH280" i="6"/>
  <c r="AJ305" i="6"/>
  <c r="AH318" i="6"/>
  <c r="AH325" i="6"/>
  <c r="AH331" i="6"/>
  <c r="AJ345" i="6"/>
  <c r="AH357" i="6"/>
  <c r="AJ361" i="6"/>
  <c r="AH412" i="6"/>
  <c r="AH430" i="6"/>
  <c r="AJ434" i="6"/>
  <c r="AH444" i="6"/>
  <c r="AJ398" i="6"/>
  <c r="AH408" i="6"/>
  <c r="AJ425" i="6"/>
  <c r="AH440" i="6"/>
  <c r="AJ478" i="6"/>
  <c r="AH485" i="6"/>
  <c r="AJ506" i="6"/>
  <c r="AH221" i="6"/>
  <c r="AH225" i="6"/>
  <c r="AJ255" i="6"/>
  <c r="AJ272" i="6"/>
  <c r="AJ301" i="6"/>
  <c r="AJ326" i="6"/>
  <c r="AH353" i="6"/>
  <c r="AH358" i="6"/>
  <c r="AJ369" i="6"/>
  <c r="AH375" i="6"/>
  <c r="AH385" i="6"/>
  <c r="AJ500" i="6"/>
  <c r="AH513" i="6"/>
  <c r="AH227" i="6"/>
  <c r="AJ360" i="6"/>
  <c r="AJ433" i="6"/>
  <c r="AJ443" i="6"/>
  <c r="AJ431" i="6"/>
  <c r="AJ330" i="6"/>
  <c r="AH330" i="6"/>
  <c r="AJ346" i="6"/>
  <c r="AH346" i="6"/>
  <c r="AJ370" i="6"/>
  <c r="AH370" i="6"/>
  <c r="AJ235" i="6"/>
  <c r="AJ237" i="6"/>
  <c r="AJ239" i="6"/>
  <c r="AJ245" i="6"/>
  <c r="AH248" i="6"/>
  <c r="AJ251" i="6"/>
  <c r="AJ257" i="6"/>
  <c r="AJ268" i="6"/>
  <c r="AJ294" i="6"/>
  <c r="AH317" i="6"/>
  <c r="AJ342" i="6"/>
  <c r="AH342" i="6"/>
  <c r="AJ366" i="6"/>
  <c r="AH366" i="6"/>
  <c r="AH217" i="6"/>
  <c r="AH244" i="6"/>
  <c r="AH253" i="6"/>
  <c r="AH256" i="6"/>
  <c r="AJ279" i="6"/>
  <c r="AJ283" i="6"/>
  <c r="AJ289" i="6"/>
  <c r="AJ300" i="6"/>
  <c r="AH338" i="6"/>
  <c r="AH348" i="6"/>
  <c r="AJ348" i="6"/>
  <c r="AJ362" i="6"/>
  <c r="AH362" i="6"/>
  <c r="AJ382" i="6"/>
  <c r="AH382" i="6"/>
  <c r="AH516" i="6"/>
  <c r="AJ516" i="6"/>
  <c r="AJ277" i="6"/>
  <c r="AJ281" i="6"/>
  <c r="AJ285" i="6"/>
  <c r="AH372" i="6"/>
  <c r="AJ372" i="6"/>
  <c r="AJ449" i="6"/>
  <c r="AH449" i="6"/>
  <c r="AJ307" i="6"/>
  <c r="AH307" i="6"/>
  <c r="AH304" i="6"/>
  <c r="AJ304" i="6"/>
  <c r="AJ384" i="6"/>
  <c r="AH384" i="6"/>
  <c r="AH463" i="6"/>
  <c r="AJ463" i="6"/>
  <c r="AJ293" i="6"/>
  <c r="AJ377" i="6"/>
  <c r="AH377" i="6"/>
  <c r="AJ397" i="6"/>
  <c r="AH421" i="6"/>
  <c r="AJ421" i="6"/>
  <c r="AH441" i="6"/>
  <c r="AJ441" i="6"/>
  <c r="AJ246" i="6"/>
  <c r="AH426" i="6"/>
  <c r="AJ426" i="6"/>
  <c r="AJ438" i="6"/>
  <c r="AH438" i="6"/>
  <c r="AH405" i="6"/>
  <c r="AJ405" i="6"/>
  <c r="AJ432" i="6"/>
  <c r="AH432" i="6"/>
  <c r="AJ465" i="6"/>
  <c r="AH465" i="6"/>
  <c r="AH504" i="6"/>
  <c r="AJ504" i="6"/>
  <c r="AH306" i="6"/>
  <c r="AH322" i="6"/>
  <c r="AH327" i="6"/>
  <c r="AH329" i="6"/>
  <c r="AH337" i="6"/>
  <c r="AH341" i="6"/>
  <c r="AJ389" i="6"/>
  <c r="AH393" i="6"/>
  <c r="AJ435" i="6"/>
  <c r="AH435" i="6"/>
  <c r="AJ439" i="6"/>
  <c r="AJ312" i="6"/>
  <c r="AH350" i="6"/>
  <c r="AH400" i="6"/>
  <c r="AJ409" i="6"/>
  <c r="AJ413" i="6"/>
  <c r="AH488" i="6"/>
  <c r="AJ488" i="6"/>
  <c r="AH295" i="6"/>
  <c r="AH297" i="6"/>
  <c r="AJ316" i="6"/>
  <c r="AH475" i="6"/>
  <c r="AJ475" i="6"/>
  <c r="AJ457" i="6"/>
  <c r="AJ459" i="6"/>
  <c r="AJ468" i="6"/>
  <c r="AJ490" i="6"/>
  <c r="AJ494" i="6"/>
  <c r="AH428" i="6"/>
  <c r="AH474" i="6"/>
  <c r="AH493" i="6"/>
  <c r="AH503" i="6"/>
  <c r="AJ520" i="6"/>
  <c r="AJ526" i="6"/>
  <c r="AJ429" i="6"/>
  <c r="AH519" i="6"/>
  <c r="AH529" i="6"/>
  <c r="AH454" i="6"/>
  <c r="AH473" i="6"/>
  <c r="AH476" i="6"/>
  <c r="AH487" i="6"/>
  <c r="AH497" i="6"/>
  <c r="AH466" i="6"/>
  <c r="AH509" i="6"/>
  <c r="AH138" i="6"/>
  <c r="AH141" i="6"/>
  <c r="AH157" i="6"/>
  <c r="AH170" i="6"/>
  <c r="AH78" i="6"/>
  <c r="AJ105" i="6"/>
  <c r="AH165" i="6"/>
  <c r="AH179" i="6"/>
  <c r="AJ110" i="6"/>
  <c r="AH125" i="6"/>
  <c r="AH150" i="6"/>
  <c r="AH58" i="6"/>
  <c r="AJ63" i="6"/>
  <c r="AJ121" i="6"/>
  <c r="AJ151" i="6"/>
  <c r="AH154" i="6"/>
  <c r="AH162" i="6"/>
  <c r="AJ172" i="6"/>
  <c r="AH175" i="6"/>
  <c r="AH180" i="6"/>
  <c r="AJ182" i="6"/>
  <c r="AJ192" i="6"/>
  <c r="AH195" i="6"/>
  <c r="AH143" i="6"/>
  <c r="AJ198" i="6"/>
  <c r="AH90" i="6"/>
  <c r="AH84" i="6"/>
  <c r="AH112" i="6"/>
  <c r="AH115" i="6"/>
  <c r="AH118" i="6"/>
  <c r="AJ123" i="6"/>
  <c r="AJ129" i="6"/>
  <c r="AH132" i="6"/>
  <c r="AH163" i="6"/>
  <c r="AJ71" i="6"/>
  <c r="AH76" i="6"/>
  <c r="AJ101" i="6"/>
  <c r="AH127" i="6"/>
  <c r="AJ142" i="6"/>
  <c r="AH147" i="6"/>
  <c r="AH155" i="6"/>
  <c r="AH176" i="6"/>
  <c r="AJ188" i="6"/>
  <c r="AH201" i="6"/>
  <c r="AJ107" i="6"/>
  <c r="AH152" i="6"/>
  <c r="AH197" i="6"/>
  <c r="AH168" i="6"/>
  <c r="AH185" i="6"/>
  <c r="AH194" i="6"/>
  <c r="AH209" i="6"/>
  <c r="AH106" i="6"/>
  <c r="AH62" i="6"/>
  <c r="AH124" i="6"/>
  <c r="AJ139" i="6"/>
  <c r="AH153" i="6"/>
  <c r="AH161" i="6"/>
  <c r="AH164" i="6"/>
  <c r="AH173" i="6"/>
  <c r="AH181" i="6"/>
  <c r="AJ130" i="6"/>
  <c r="AJ158" i="6"/>
  <c r="AH196" i="6"/>
  <c r="AH75" i="6"/>
  <c r="AH86" i="6"/>
  <c r="AH99" i="6"/>
  <c r="AH109" i="6"/>
  <c r="AH144" i="6"/>
  <c r="AH178" i="6"/>
  <c r="AH191" i="6"/>
  <c r="AJ126" i="6"/>
  <c r="AH126" i="6"/>
  <c r="AH67" i="6"/>
  <c r="AJ82" i="6"/>
  <c r="AJ89" i="6"/>
  <c r="AJ117" i="6"/>
  <c r="AJ149" i="6"/>
  <c r="AH149" i="6"/>
  <c r="AJ184" i="6"/>
  <c r="AH184" i="6"/>
  <c r="AH59" i="6"/>
  <c r="AH74" i="6"/>
  <c r="AH83" i="6"/>
  <c r="AJ160" i="6"/>
  <c r="AH160" i="6"/>
  <c r="AJ200" i="6"/>
  <c r="AH200" i="6"/>
  <c r="AJ91" i="6"/>
  <c r="AH70" i="6"/>
  <c r="AJ85" i="6"/>
  <c r="AJ92" i="6"/>
  <c r="AH92" i="6"/>
  <c r="AJ94" i="6"/>
  <c r="AJ119" i="6"/>
  <c r="AH119" i="6"/>
  <c r="AJ122" i="6"/>
  <c r="AH122" i="6"/>
  <c r="AJ66" i="6"/>
  <c r="AH98" i="6"/>
  <c r="AH100" i="6"/>
  <c r="AH102" i="6"/>
  <c r="AJ113" i="6"/>
  <c r="AH113" i="6"/>
  <c r="AJ116" i="6"/>
  <c r="AH116" i="6"/>
  <c r="AH135" i="6"/>
  <c r="AJ171" i="6"/>
  <c r="AH171" i="6"/>
  <c r="AJ120" i="6"/>
  <c r="AH120" i="6"/>
  <c r="AH108" i="6"/>
  <c r="AH111" i="6"/>
  <c r="AH114" i="6"/>
  <c r="AH131" i="6"/>
  <c r="AH134" i="6"/>
  <c r="AH137" i="6"/>
  <c r="AH140" i="6"/>
  <c r="AH146" i="6"/>
  <c r="AH156" i="6"/>
  <c r="AH167" i="6"/>
  <c r="AH174" i="6"/>
  <c r="AH177" i="6"/>
  <c r="AH187" i="6"/>
  <c r="AH190" i="6"/>
  <c r="AH193" i="6"/>
  <c r="AH203" i="6"/>
  <c r="AH205" i="6"/>
  <c r="AH207" i="6"/>
  <c r="AH133" i="6"/>
  <c r="AH145" i="6"/>
  <c r="AH159" i="6"/>
  <c r="AH166" i="6"/>
  <c r="AH169" i="6"/>
  <c r="AH183" i="6"/>
  <c r="AH186" i="6"/>
  <c r="AH189" i="6"/>
  <c r="AH199" i="6"/>
  <c r="AH202" i="6"/>
  <c r="AH211" i="6"/>
  <c r="AH213" i="6"/>
  <c r="AH215" i="6"/>
  <c r="AH136" i="6"/>
  <c r="AH148" i="6"/>
  <c r="AJ93" i="6"/>
  <c r="AJ16" i="6"/>
  <c r="AH17" i="6"/>
  <c r="AJ20" i="6"/>
  <c r="AH21" i="6"/>
  <c r="AJ24" i="6"/>
  <c r="AH25" i="6"/>
  <c r="AJ28" i="6"/>
  <c r="AH29" i="6"/>
  <c r="AJ32" i="6"/>
  <c r="AH33" i="6"/>
  <c r="AJ36" i="6"/>
  <c r="AH37" i="6"/>
  <c r="AJ40" i="6"/>
  <c r="AH41" i="6"/>
  <c r="AJ44" i="6"/>
  <c r="AH45" i="6"/>
  <c r="AJ48" i="6"/>
  <c r="AH49" i="6"/>
  <c r="AJ52" i="6"/>
  <c r="AH53" i="6"/>
  <c r="AJ56" i="6"/>
  <c r="AH57" i="6"/>
  <c r="AJ61" i="6"/>
  <c r="AH68" i="6"/>
  <c r="AJ72" i="6"/>
  <c r="AH73" i="6"/>
  <c r="AJ95" i="6"/>
  <c r="AJ97" i="6"/>
  <c r="AJ103" i="6"/>
  <c r="AH18" i="6"/>
  <c r="AH22" i="6"/>
  <c r="AH26" i="6"/>
  <c r="AH30" i="6"/>
  <c r="AH34" i="6"/>
  <c r="AH38" i="6"/>
  <c r="AH42" i="6"/>
  <c r="AH46" i="6"/>
  <c r="AH50" i="6"/>
  <c r="AH54" i="6"/>
  <c r="AH64" i="6"/>
  <c r="AH69" i="6"/>
  <c r="AH79" i="6"/>
  <c r="AH80" i="6"/>
  <c r="AJ77" i="6"/>
  <c r="AH19" i="6"/>
  <c r="AH23" i="6"/>
  <c r="AH27" i="6"/>
  <c r="AH31" i="6"/>
  <c r="AH35" i="6"/>
  <c r="AH39" i="6"/>
  <c r="AH43" i="6"/>
  <c r="AH47" i="6"/>
  <c r="AH51" i="6"/>
  <c r="AH55" i="6"/>
  <c r="AH60" i="6"/>
  <c r="AH65" i="6"/>
  <c r="AJ81" i="6"/>
  <c r="AH87" i="6"/>
  <c r="AH88" i="6"/>
  <c r="AH128" i="6"/>
  <c r="AH96" i="6"/>
  <c r="AH104" i="6"/>
  <c r="AJ254" i="6"/>
  <c r="AH254" i="6"/>
  <c r="AJ266" i="6"/>
  <c r="AH266" i="6"/>
  <c r="AJ282" i="6"/>
  <c r="AH282" i="6"/>
  <c r="AH204" i="6"/>
  <c r="AJ210" i="6"/>
  <c r="AH212" i="6"/>
  <c r="AJ218" i="6"/>
  <c r="AH220" i="6"/>
  <c r="AJ226" i="6"/>
  <c r="AH228" i="6"/>
  <c r="AJ234" i="6"/>
  <c r="AH236" i="6"/>
  <c r="AJ270" i="6"/>
  <c r="AH270" i="6"/>
  <c r="AH206" i="6"/>
  <c r="AH214" i="6"/>
  <c r="AH222" i="6"/>
  <c r="AH230" i="6"/>
  <c r="AH238" i="6"/>
  <c r="AJ258" i="6"/>
  <c r="AH258" i="6"/>
  <c r="AJ250" i="6"/>
  <c r="AH250" i="6"/>
  <c r="AJ274" i="6"/>
  <c r="AH274" i="6"/>
  <c r="AH208" i="6"/>
  <c r="AH216" i="6"/>
  <c r="AH224" i="6"/>
  <c r="AH232" i="6"/>
  <c r="AH240" i="6"/>
  <c r="AJ262" i="6"/>
  <c r="AH262" i="6"/>
  <c r="AJ278" i="6"/>
  <c r="AH278" i="6"/>
  <c r="AJ290" i="6"/>
  <c r="AH290" i="6"/>
  <c r="AJ286" i="6"/>
  <c r="AH286" i="6"/>
  <c r="AJ292" i="6"/>
  <c r="AJ302" i="6"/>
  <c r="AJ313" i="6"/>
  <c r="AH315" i="6"/>
  <c r="AJ324" i="6"/>
  <c r="AJ340" i="6"/>
  <c r="AJ351" i="6"/>
  <c r="AH351" i="6"/>
  <c r="AJ352" i="6"/>
  <c r="AJ363" i="6"/>
  <c r="AH363" i="6"/>
  <c r="AJ364" i="6"/>
  <c r="AJ395" i="6"/>
  <c r="AH395" i="6"/>
  <c r="AJ399" i="6"/>
  <c r="AH399" i="6"/>
  <c r="AJ403" i="6"/>
  <c r="AH403" i="6"/>
  <c r="AJ296" i="6"/>
  <c r="AH298" i="6"/>
  <c r="AH309" i="6"/>
  <c r="AH319" i="6"/>
  <c r="AJ328" i="6"/>
  <c r="AH334" i="6"/>
  <c r="AH335" i="6"/>
  <c r="AJ343" i="6"/>
  <c r="AH343" i="6"/>
  <c r="AJ355" i="6"/>
  <c r="AH355" i="6"/>
  <c r="AJ356" i="6"/>
  <c r="AH383" i="6"/>
  <c r="AH299" i="6"/>
  <c r="AJ308" i="6"/>
  <c r="AH310" i="6"/>
  <c r="AH321" i="6"/>
  <c r="AJ332" i="6"/>
  <c r="AJ336" i="6"/>
  <c r="AJ344" i="6"/>
  <c r="AJ367" i="6"/>
  <c r="AH367" i="6"/>
  <c r="AJ368" i="6"/>
  <c r="AJ374" i="6"/>
  <c r="AJ391" i="6"/>
  <c r="AJ320" i="6"/>
  <c r="AH323" i="6"/>
  <c r="AJ347" i="6"/>
  <c r="AH347" i="6"/>
  <c r="AJ359" i="6"/>
  <c r="AH359" i="6"/>
  <c r="AJ339" i="6"/>
  <c r="AH339" i="6"/>
  <c r="AJ371" i="6"/>
  <c r="AH371" i="6"/>
  <c r="AH455" i="6"/>
  <c r="AJ455" i="6"/>
  <c r="AJ456" i="6"/>
  <c r="AH456" i="6"/>
  <c r="AH407" i="6"/>
  <c r="AH411" i="6"/>
  <c r="AH415" i="6"/>
  <c r="AH419" i="6"/>
  <c r="AH379" i="6"/>
  <c r="AH387" i="6"/>
  <c r="AJ445" i="6"/>
  <c r="AH445" i="6"/>
  <c r="AH442" i="6"/>
  <c r="AJ451" i="6"/>
  <c r="AH453" i="6"/>
  <c r="AJ461" i="6"/>
  <c r="AH464" i="6"/>
  <c r="AH481" i="6"/>
  <c r="AJ486" i="6"/>
  <c r="AJ562" i="6"/>
  <c r="AH562" i="6"/>
  <c r="AJ489" i="6"/>
  <c r="AH489" i="6"/>
  <c r="AJ495" i="6"/>
  <c r="AH495" i="6"/>
  <c r="AJ499" i="6"/>
  <c r="AH499" i="6"/>
  <c r="AJ536" i="6"/>
  <c r="AH536" i="6"/>
  <c r="AH469" i="6"/>
  <c r="AH472" i="6"/>
  <c r="AJ511" i="6"/>
  <c r="AH511" i="6"/>
  <c r="AJ467" i="6"/>
  <c r="AJ479" i="6"/>
  <c r="AH479" i="6"/>
  <c r="AJ480" i="6"/>
  <c r="AH502" i="6"/>
  <c r="AJ502" i="6"/>
  <c r="AH508" i="6"/>
  <c r="AJ508" i="6"/>
  <c r="AJ527" i="6"/>
  <c r="AH527" i="6"/>
  <c r="AH448" i="6"/>
  <c r="AH458" i="6"/>
  <c r="AJ471" i="6"/>
  <c r="AH483" i="6"/>
  <c r="AJ484" i="6"/>
  <c r="AH492" i="6"/>
  <c r="AJ492" i="6"/>
  <c r="AJ550" i="6"/>
  <c r="AH550" i="6"/>
  <c r="AJ505" i="6"/>
  <c r="AH505" i="6"/>
  <c r="AH450" i="6"/>
  <c r="AH482" i="6"/>
  <c r="AJ482" i="6"/>
  <c r="AH491" i="6"/>
  <c r="AH501" i="6"/>
  <c r="AH528" i="6"/>
  <c r="AJ528" i="6"/>
  <c r="AH462" i="6"/>
  <c r="AJ507" i="6"/>
  <c r="AH507" i="6"/>
  <c r="AJ512" i="6"/>
  <c r="AJ498" i="6"/>
  <c r="AJ514" i="6"/>
  <c r="AJ530" i="6"/>
  <c r="AJ538" i="6"/>
  <c r="AH538" i="6"/>
  <c r="AJ540" i="6"/>
  <c r="AH540" i="6"/>
  <c r="AJ546" i="6"/>
  <c r="AH546" i="6"/>
  <c r="AH523" i="6"/>
  <c r="AJ542" i="6"/>
  <c r="AH542" i="6"/>
  <c r="AH521" i="6"/>
  <c r="AJ524" i="6"/>
  <c r="AH537" i="6"/>
  <c r="AJ537" i="6"/>
  <c r="AJ522" i="6"/>
  <c r="AJ534" i="6"/>
  <c r="AH534" i="6"/>
  <c r="AJ535" i="6"/>
  <c r="AH517" i="6"/>
  <c r="AH533" i="6"/>
  <c r="AJ554" i="6"/>
  <c r="AH554" i="6"/>
  <c r="AH515" i="6"/>
  <c r="AJ518" i="6"/>
  <c r="AH531" i="6"/>
  <c r="AJ543" i="6"/>
  <c r="AH543" i="6"/>
  <c r="AJ551" i="6"/>
  <c r="AH551" i="6"/>
  <c r="AJ559" i="6"/>
  <c r="AH559" i="6"/>
  <c r="AJ567" i="6"/>
  <c r="AH567" i="6"/>
  <c r="AJ575" i="6"/>
  <c r="AH575" i="6"/>
  <c r="AJ548" i="6"/>
  <c r="AH548" i="6"/>
  <c r="AJ556" i="6"/>
  <c r="AH556" i="6"/>
  <c r="AJ564" i="6"/>
  <c r="AH564" i="6"/>
  <c r="AJ572" i="6"/>
  <c r="AH572" i="6"/>
  <c r="AJ580" i="6"/>
  <c r="AH580" i="6"/>
  <c r="AH545" i="6"/>
  <c r="AJ545" i="6"/>
  <c r="AH553" i="6"/>
  <c r="AJ553" i="6"/>
  <c r="AH561" i="6"/>
  <c r="AJ561" i="6"/>
  <c r="AH569" i="6"/>
  <c r="AJ569" i="6"/>
  <c r="AH577" i="6"/>
  <c r="AJ577" i="6"/>
  <c r="AJ558" i="6"/>
  <c r="AH558" i="6"/>
  <c r="AJ566" i="6"/>
  <c r="AH566" i="6"/>
  <c r="AJ574" i="6"/>
  <c r="AH574" i="6"/>
  <c r="AJ539" i="6"/>
  <c r="AH539" i="6"/>
  <c r="AJ547" i="6"/>
  <c r="AH547" i="6"/>
  <c r="AJ555" i="6"/>
  <c r="AH555" i="6"/>
  <c r="AJ563" i="6"/>
  <c r="AH563" i="6"/>
  <c r="AJ571" i="6"/>
  <c r="AH571" i="6"/>
  <c r="AJ579" i="6"/>
  <c r="AH579" i="6"/>
  <c r="AJ544" i="6"/>
  <c r="AH544" i="6"/>
  <c r="AJ552" i="6"/>
  <c r="AH552" i="6"/>
  <c r="AJ560" i="6"/>
  <c r="AH560" i="6"/>
  <c r="AJ568" i="6"/>
  <c r="AH568" i="6"/>
  <c r="AJ576" i="6"/>
  <c r="AH576" i="6"/>
  <c r="AH541" i="6"/>
  <c r="AJ541" i="6"/>
  <c r="AH549" i="6"/>
  <c r="AJ549" i="6"/>
  <c r="AH557" i="6"/>
  <c r="AJ557" i="6"/>
  <c r="AH565" i="6"/>
  <c r="AJ565" i="6"/>
  <c r="AH573" i="6"/>
  <c r="AJ573" i="6"/>
  <c r="AH581" i="6"/>
  <c r="AJ581" i="6"/>
  <c r="AJ570" i="6"/>
  <c r="AH570" i="6"/>
  <c r="AJ578" i="6"/>
  <c r="AH578" i="6"/>
  <c r="AJ583" i="6"/>
  <c r="AH583" i="6"/>
  <c r="AH585" i="6"/>
  <c r="AJ585" i="6"/>
  <c r="AJ587" i="6"/>
  <c r="AH587" i="6"/>
  <c r="AH589" i="6"/>
  <c r="AJ589" i="6"/>
  <c r="AH582" i="6"/>
  <c r="AH586" i="6"/>
  <c r="AH590" i="6"/>
  <c r="AJ593" i="6"/>
  <c r="AH594" i="6"/>
  <c r="AJ597" i="6"/>
  <c r="AH598" i="6"/>
  <c r="AJ601" i="6"/>
  <c r="AH591" i="6"/>
  <c r="AH595" i="6"/>
  <c r="AH599" i="6"/>
  <c r="AH584" i="6"/>
  <c r="AH588" i="6"/>
  <c r="AH592" i="6"/>
  <c r="AH596" i="6"/>
  <c r="AH600" i="6"/>
  <c r="G16" i="25"/>
  <c r="H16" i="25" s="1"/>
  <c r="F16" i="25"/>
  <c r="H17" i="6"/>
  <c r="I17" i="6"/>
  <c r="J17" i="6" s="1"/>
  <c r="U17" i="6"/>
  <c r="V17" i="6" s="1"/>
  <c r="X17" i="6" l="1"/>
  <c r="I16" i="25"/>
  <c r="M16" i="25" s="1"/>
  <c r="J16" i="25"/>
  <c r="K17" i="6"/>
  <c r="L17" i="6"/>
  <c r="K16" i="25" l="1"/>
  <c r="L16" i="25" s="1"/>
  <c r="M17" i="6"/>
  <c r="O17" i="6" s="1"/>
  <c r="N17" i="6"/>
  <c r="Q17" i="6" l="1"/>
  <c r="P17" i="6"/>
  <c r="S17" i="6" l="1"/>
  <c r="Q601" i="25"/>
  <c r="R601" i="25" s="1"/>
  <c r="Q600" i="25"/>
  <c r="T600" i="25" s="1"/>
  <c r="Q599" i="25"/>
  <c r="T599" i="25" s="1"/>
  <c r="Q598" i="25"/>
  <c r="T598" i="25" s="1"/>
  <c r="Q597" i="25"/>
  <c r="R597" i="25" s="1"/>
  <c r="Q596" i="25"/>
  <c r="T596" i="25" s="1"/>
  <c r="Q595" i="25"/>
  <c r="T595" i="25" s="1"/>
  <c r="Q594" i="25"/>
  <c r="T594" i="25" s="1"/>
  <c r="Q593" i="25"/>
  <c r="R593" i="25" s="1"/>
  <c r="Q592" i="25"/>
  <c r="T592" i="25" s="1"/>
  <c r="Q591" i="25"/>
  <c r="T591" i="25" s="1"/>
  <c r="Q590" i="25"/>
  <c r="T590" i="25" s="1"/>
  <c r="Q589" i="25"/>
  <c r="R589" i="25" s="1"/>
  <c r="Q588" i="25"/>
  <c r="T588" i="25" s="1"/>
  <c r="Q24" i="25"/>
  <c r="R24" i="25" s="1"/>
  <c r="Q27" i="25"/>
  <c r="T27" i="25" s="1"/>
  <c r="Q28"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T62" i="25" s="1"/>
  <c r="Q63" i="25"/>
  <c r="R63" i="25" s="1"/>
  <c r="Q64" i="25"/>
  <c r="T64" i="25" s="1"/>
  <c r="Q65" i="25"/>
  <c r="R65" i="25" s="1"/>
  <c r="Q66" i="25"/>
  <c r="T66" i="25" s="1"/>
  <c r="Q67" i="25"/>
  <c r="R67" i="25" s="1"/>
  <c r="Q68" i="25"/>
  <c r="T68" i="25" s="1"/>
  <c r="Q69" i="25"/>
  <c r="R69" i="25" s="1"/>
  <c r="Q70" i="25"/>
  <c r="T70" i="25" s="1"/>
  <c r="Q71" i="25"/>
  <c r="R71" i="25" s="1"/>
  <c r="Q72" i="25"/>
  <c r="T72" i="25" s="1"/>
  <c r="Q73" i="25"/>
  <c r="R73" i="25" s="1"/>
  <c r="Q74" i="25"/>
  <c r="T74" i="25" s="1"/>
  <c r="Q75" i="25"/>
  <c r="R75" i="25" s="1"/>
  <c r="Q76" i="25"/>
  <c r="T76" i="25" s="1"/>
  <c r="Q77" i="25"/>
  <c r="Q78" i="25"/>
  <c r="T78" i="25" s="1"/>
  <c r="Q79" i="25"/>
  <c r="R79" i="25" s="1"/>
  <c r="Q80" i="25"/>
  <c r="Q81" i="25"/>
  <c r="R81" i="25" s="1"/>
  <c r="Q82" i="25"/>
  <c r="T82" i="25" s="1"/>
  <c r="Q83" i="25"/>
  <c r="Q84" i="25"/>
  <c r="T84" i="25" s="1"/>
  <c r="Q85" i="25"/>
  <c r="R85" i="25" s="1"/>
  <c r="Q86" i="25"/>
  <c r="T86" i="25" s="1"/>
  <c r="Q87" i="25"/>
  <c r="R87" i="25" s="1"/>
  <c r="Q88" i="25"/>
  <c r="T88" i="25" s="1"/>
  <c r="Q89" i="25"/>
  <c r="R89" i="25" s="1"/>
  <c r="Q90" i="25"/>
  <c r="T90" i="25" s="1"/>
  <c r="Q91" i="25"/>
  <c r="R91" i="25" s="1"/>
  <c r="Q92" i="25"/>
  <c r="T92" i="25" s="1"/>
  <c r="Q93" i="25"/>
  <c r="R93" i="25" s="1"/>
  <c r="Q94" i="25"/>
  <c r="T94" i="25" s="1"/>
  <c r="Q95" i="25"/>
  <c r="R95" i="25" s="1"/>
  <c r="Q96" i="25"/>
  <c r="T96" i="25" s="1"/>
  <c r="Q97" i="25"/>
  <c r="R97" i="25" s="1"/>
  <c r="Q98" i="25"/>
  <c r="T98" i="25" s="1"/>
  <c r="Q99" i="25"/>
  <c r="R99" i="25" s="1"/>
  <c r="Q100" i="25"/>
  <c r="T100" i="25" s="1"/>
  <c r="Q101" i="25"/>
  <c r="R101" i="25" s="1"/>
  <c r="Q102" i="25"/>
  <c r="T102" i="25" s="1"/>
  <c r="Q103" i="25"/>
  <c r="R103" i="25" s="1"/>
  <c r="Q104" i="25"/>
  <c r="T104" i="25" s="1"/>
  <c r="Q105" i="25"/>
  <c r="R105" i="25" s="1"/>
  <c r="Q106" i="25"/>
  <c r="T106" i="25" s="1"/>
  <c r="Q107" i="25"/>
  <c r="R107" i="25" s="1"/>
  <c r="Q108" i="25"/>
  <c r="T108" i="25" s="1"/>
  <c r="Q109" i="25"/>
  <c r="R109" i="25" s="1"/>
  <c r="Q110" i="25"/>
  <c r="T110" i="25" s="1"/>
  <c r="Q111" i="25"/>
  <c r="R111" i="25" s="1"/>
  <c r="Q112" i="25"/>
  <c r="T112" i="25" s="1"/>
  <c r="Q113" i="25"/>
  <c r="R113" i="25" s="1"/>
  <c r="Q114" i="25"/>
  <c r="T114" i="25" s="1"/>
  <c r="Q115" i="25"/>
  <c r="R115" i="25" s="1"/>
  <c r="Q116" i="25"/>
  <c r="T116" i="25" s="1"/>
  <c r="Q117" i="25"/>
  <c r="R117" i="25" s="1"/>
  <c r="Q118" i="25"/>
  <c r="T118" i="25" s="1"/>
  <c r="Q119" i="25"/>
  <c r="R119" i="25" s="1"/>
  <c r="Q120" i="25"/>
  <c r="T120" i="25" s="1"/>
  <c r="Q121" i="25"/>
  <c r="Q122" i="25"/>
  <c r="Q123" i="25"/>
  <c r="T123" i="25" s="1"/>
  <c r="Q124" i="25"/>
  <c r="R124" i="25" s="1"/>
  <c r="Q125" i="25"/>
  <c r="R125" i="25" s="1"/>
  <c r="Q126" i="25"/>
  <c r="T126" i="25" s="1"/>
  <c r="Q127" i="25"/>
  <c r="T127" i="25" s="1"/>
  <c r="Q128" i="25"/>
  <c r="R128" i="25" s="1"/>
  <c r="Q129" i="25"/>
  <c r="R129" i="25" s="1"/>
  <c r="Q130" i="25"/>
  <c r="T130" i="25" s="1"/>
  <c r="Q131" i="25"/>
  <c r="T131" i="25" s="1"/>
  <c r="Q132" i="25"/>
  <c r="Q133" i="25"/>
  <c r="R133" i="25" s="1"/>
  <c r="Q134" i="25"/>
  <c r="T134" i="25" s="1"/>
  <c r="Q135" i="25"/>
  <c r="T135" i="25" s="1"/>
  <c r="Q136" i="25"/>
  <c r="Q137" i="25"/>
  <c r="R137" i="25" s="1"/>
  <c r="Q138" i="25"/>
  <c r="T138" i="25" s="1"/>
  <c r="Q139" i="25"/>
  <c r="Q140" i="25"/>
  <c r="Q141" i="25"/>
  <c r="R141" i="25" s="1"/>
  <c r="Q142" i="25"/>
  <c r="T142" i="25" s="1"/>
  <c r="Q143" i="25"/>
  <c r="Q144" i="25"/>
  <c r="Q145" i="25"/>
  <c r="R145" i="25" s="1"/>
  <c r="Q146" i="25"/>
  <c r="T146" i="25" s="1"/>
  <c r="Q147" i="25"/>
  <c r="Q148" i="25"/>
  <c r="Q149" i="25"/>
  <c r="R149" i="25" s="1"/>
  <c r="Q150" i="25"/>
  <c r="T150" i="25" s="1"/>
  <c r="Q151" i="25"/>
  <c r="Q152" i="25"/>
  <c r="Q153" i="25"/>
  <c r="R153" i="25" s="1"/>
  <c r="Q154" i="25"/>
  <c r="T154" i="25" s="1"/>
  <c r="Q155" i="25"/>
  <c r="Q156" i="25"/>
  <c r="Q157" i="25"/>
  <c r="R157" i="25" s="1"/>
  <c r="Q158" i="25"/>
  <c r="T158" i="25" s="1"/>
  <c r="Q159" i="25"/>
  <c r="Q160" i="25"/>
  <c r="Q161" i="25"/>
  <c r="R161" i="25" s="1"/>
  <c r="Q162" i="25"/>
  <c r="Q163" i="25"/>
  <c r="R163" i="25" s="1"/>
  <c r="Q164" i="25"/>
  <c r="T164" i="25" s="1"/>
  <c r="Q165" i="25"/>
  <c r="R165" i="25" s="1"/>
  <c r="Q166" i="25"/>
  <c r="Q167" i="25"/>
  <c r="R167" i="25" s="1"/>
  <c r="Q168" i="25"/>
  <c r="T168" i="25" s="1"/>
  <c r="Q169" i="25"/>
  <c r="R169" i="25" s="1"/>
  <c r="Q170" i="25"/>
  <c r="T170" i="25" s="1"/>
  <c r="Q171" i="25"/>
  <c r="R171" i="25" s="1"/>
  <c r="Q172" i="25"/>
  <c r="T172" i="25" s="1"/>
  <c r="Q173" i="25"/>
  <c r="R173" i="25" s="1"/>
  <c r="Q174" i="25"/>
  <c r="T174" i="25" s="1"/>
  <c r="Q175" i="25"/>
  <c r="R175" i="25" s="1"/>
  <c r="Q176" i="25"/>
  <c r="T176" i="25" s="1"/>
  <c r="Q177" i="25"/>
  <c r="R177" i="25" s="1"/>
  <c r="Q178" i="25"/>
  <c r="T178" i="25" s="1"/>
  <c r="Q179" i="25"/>
  <c r="R179" i="25" s="1"/>
  <c r="Q180" i="25"/>
  <c r="T180" i="25" s="1"/>
  <c r="Q181" i="25"/>
  <c r="Q182" i="25"/>
  <c r="T182" i="25" s="1"/>
  <c r="Q183" i="25"/>
  <c r="R183" i="25" s="1"/>
  <c r="Q184" i="25"/>
  <c r="T184" i="25" s="1"/>
  <c r="Q185" i="25"/>
  <c r="R185" i="25" s="1"/>
  <c r="Q186" i="25"/>
  <c r="T186" i="25" s="1"/>
  <c r="Q187" i="25"/>
  <c r="R187" i="25" s="1"/>
  <c r="Q188" i="25"/>
  <c r="T188" i="25" s="1"/>
  <c r="Q189" i="25"/>
  <c r="R189" i="25" s="1"/>
  <c r="Q190" i="25"/>
  <c r="T190" i="25" s="1"/>
  <c r="Q191" i="25"/>
  <c r="R191" i="25" s="1"/>
  <c r="Q192" i="25"/>
  <c r="T192" i="25" s="1"/>
  <c r="Q193" i="25"/>
  <c r="R193" i="25" s="1"/>
  <c r="Q194" i="25"/>
  <c r="T194" i="25" s="1"/>
  <c r="Q195" i="25"/>
  <c r="R195" i="25" s="1"/>
  <c r="Q196" i="25"/>
  <c r="T196" i="25" s="1"/>
  <c r="Q197" i="25"/>
  <c r="R197" i="25" s="1"/>
  <c r="Q198" i="25"/>
  <c r="T198" i="25" s="1"/>
  <c r="Q199" i="25"/>
  <c r="R199" i="25" s="1"/>
  <c r="Q200" i="25"/>
  <c r="T200" i="25" s="1"/>
  <c r="Q201" i="25"/>
  <c r="R201" i="25" s="1"/>
  <c r="Q202" i="25"/>
  <c r="T202" i="25" s="1"/>
  <c r="Q203" i="25"/>
  <c r="R203" i="25" s="1"/>
  <c r="Q204" i="25"/>
  <c r="T204" i="25" s="1"/>
  <c r="Q205" i="25"/>
  <c r="R205" i="25" s="1"/>
  <c r="Q206" i="25"/>
  <c r="T206" i="25" s="1"/>
  <c r="Q207" i="25"/>
  <c r="R207" i="25" s="1"/>
  <c r="Q208" i="25"/>
  <c r="T208" i="25" s="1"/>
  <c r="Q209" i="25"/>
  <c r="R209" i="25" s="1"/>
  <c r="Q210" i="25"/>
  <c r="T210" i="25" s="1"/>
  <c r="Q211" i="25"/>
  <c r="R211" i="25" s="1"/>
  <c r="Q212" i="25"/>
  <c r="T212" i="25" s="1"/>
  <c r="Q213" i="25"/>
  <c r="R213" i="25" s="1"/>
  <c r="Q214" i="25"/>
  <c r="T214" i="25" s="1"/>
  <c r="Q215" i="25"/>
  <c r="R215" i="25" s="1"/>
  <c r="Q216" i="25"/>
  <c r="T216" i="25" s="1"/>
  <c r="Q217" i="25"/>
  <c r="Q218" i="25"/>
  <c r="T218" i="25" s="1"/>
  <c r="Q219" i="25"/>
  <c r="R219" i="25" s="1"/>
  <c r="Q220" i="25"/>
  <c r="T220" i="25" s="1"/>
  <c r="Q221" i="25"/>
  <c r="R221" i="25" s="1"/>
  <c r="Q222" i="25"/>
  <c r="T222" i="25" s="1"/>
  <c r="Q223" i="25"/>
  <c r="R223" i="25" s="1"/>
  <c r="Q224" i="25"/>
  <c r="Q225" i="25"/>
  <c r="R225" i="25" s="1"/>
  <c r="Q226" i="25"/>
  <c r="T226" i="25" s="1"/>
  <c r="Q227" i="25"/>
  <c r="R227" i="25" s="1"/>
  <c r="Q228" i="25"/>
  <c r="T228" i="25" s="1"/>
  <c r="Q229" i="25"/>
  <c r="T229" i="25" s="1"/>
  <c r="Q230" i="25"/>
  <c r="R230" i="25" s="1"/>
  <c r="T230" i="25"/>
  <c r="Q231" i="25"/>
  <c r="T231" i="25" s="1"/>
  <c r="Q232" i="25"/>
  <c r="R232" i="25" s="1"/>
  <c r="Q233" i="25"/>
  <c r="R233" i="25" s="1"/>
  <c r="Q234" i="25"/>
  <c r="R234" i="25" s="1"/>
  <c r="Q235" i="25"/>
  <c r="R235" i="25" s="1"/>
  <c r="Q236" i="25"/>
  <c r="T236" i="25" s="1"/>
  <c r="Q237" i="25"/>
  <c r="R237" i="25" s="1"/>
  <c r="Q238" i="25"/>
  <c r="R238" i="25" s="1"/>
  <c r="Q239" i="25"/>
  <c r="R239" i="25" s="1"/>
  <c r="Q240" i="25"/>
  <c r="T240" i="25" s="1"/>
  <c r="Q241" i="25"/>
  <c r="R241" i="25" s="1"/>
  <c r="Q242" i="25"/>
  <c r="T242" i="25" s="1"/>
  <c r="Q243" i="25"/>
  <c r="R243" i="25" s="1"/>
  <c r="Q244" i="25"/>
  <c r="T244" i="25" s="1"/>
  <c r="Q245" i="25"/>
  <c r="R245" i="25" s="1"/>
  <c r="Q246" i="25"/>
  <c r="R246" i="25" s="1"/>
  <c r="Q247" i="25"/>
  <c r="R247" i="25" s="1"/>
  <c r="Q248" i="25"/>
  <c r="T248" i="25" s="1"/>
  <c r="Q249" i="25"/>
  <c r="R249" i="25" s="1"/>
  <c r="Q250" i="25"/>
  <c r="R250" i="25" s="1"/>
  <c r="Q251" i="25"/>
  <c r="R251" i="25" s="1"/>
  <c r="Q252" i="25"/>
  <c r="T252" i="25" s="1"/>
  <c r="Q253" i="25"/>
  <c r="R253" i="25" s="1"/>
  <c r="Q254" i="25"/>
  <c r="R254" i="25" s="1"/>
  <c r="Q255" i="25"/>
  <c r="Q256" i="25"/>
  <c r="Q257" i="25"/>
  <c r="Q258" i="25"/>
  <c r="T258" i="25" s="1"/>
  <c r="Q259" i="25"/>
  <c r="Q260" i="25"/>
  <c r="Q261" i="25"/>
  <c r="Q262" i="25"/>
  <c r="R262" i="25" s="1"/>
  <c r="Q263" i="25"/>
  <c r="Q264" i="25"/>
  <c r="R264" i="25" s="1"/>
  <c r="Q265" i="25"/>
  <c r="Q266" i="25"/>
  <c r="R266" i="25" s="1"/>
  <c r="Q267" i="25"/>
  <c r="Q268" i="25"/>
  <c r="Q269" i="25"/>
  <c r="Q270" i="25"/>
  <c r="R270" i="25" s="1"/>
  <c r="Q271" i="25"/>
  <c r="Q272" i="25"/>
  <c r="R272" i="25" s="1"/>
  <c r="Q273" i="25"/>
  <c r="Q274" i="25"/>
  <c r="T274" i="25" s="1"/>
  <c r="Q275" i="25"/>
  <c r="Q276" i="25"/>
  <c r="T276" i="25" s="1"/>
  <c r="Q277" i="25"/>
  <c r="Q278" i="25"/>
  <c r="R278" i="25" s="1"/>
  <c r="Q279" i="25"/>
  <c r="Q280" i="25"/>
  <c r="T280" i="25" s="1"/>
  <c r="Q281" i="25"/>
  <c r="Q282" i="25"/>
  <c r="R282" i="25" s="1"/>
  <c r="Q283" i="25"/>
  <c r="R283" i="25" s="1"/>
  <c r="Q284" i="25"/>
  <c r="Q285" i="25"/>
  <c r="R285" i="25" s="1"/>
  <c r="Q286" i="25"/>
  <c r="T286" i="25" s="1"/>
  <c r="Q287" i="25"/>
  <c r="R287" i="25" s="1"/>
  <c r="Q288" i="25"/>
  <c r="T288" i="25" s="1"/>
  <c r="Q289" i="25"/>
  <c r="R289" i="25" s="1"/>
  <c r="Q290" i="25"/>
  <c r="R290" i="25" s="1"/>
  <c r="Q291" i="25"/>
  <c r="Q292" i="25"/>
  <c r="Q293" i="25"/>
  <c r="R293" i="25" s="1"/>
  <c r="Q294" i="25"/>
  <c r="T294" i="25" s="1"/>
  <c r="Q295" i="25"/>
  <c r="R295" i="25" s="1"/>
  <c r="Q296" i="25"/>
  <c r="T296" i="25" s="1"/>
  <c r="Q297" i="25"/>
  <c r="R297" i="25" s="1"/>
  <c r="Q298" i="25"/>
  <c r="R298" i="25" s="1"/>
  <c r="Q299" i="25"/>
  <c r="Q300" i="25"/>
  <c r="Q301" i="25"/>
  <c r="R301" i="25" s="1"/>
  <c r="Q302" i="25"/>
  <c r="T302" i="25" s="1"/>
  <c r="Q303" i="25"/>
  <c r="R303" i="25" s="1"/>
  <c r="Q304" i="25"/>
  <c r="T304" i="25" s="1"/>
  <c r="Q305" i="25"/>
  <c r="Q306" i="25"/>
  <c r="R306" i="25" s="1"/>
  <c r="Q307" i="25"/>
  <c r="Q308" i="25"/>
  <c r="T308" i="25" s="1"/>
  <c r="Q309" i="25"/>
  <c r="R309" i="25" s="1"/>
  <c r="Q310" i="25"/>
  <c r="R310" i="25" s="1"/>
  <c r="Q311" i="25"/>
  <c r="R311" i="25" s="1"/>
  <c r="Q312" i="25"/>
  <c r="R312" i="25" s="1"/>
  <c r="Q313" i="25"/>
  <c r="T313" i="25" s="1"/>
  <c r="Q314" i="25"/>
  <c r="Q315" i="25"/>
  <c r="T315" i="25" s="1"/>
  <c r="Q316" i="25"/>
  <c r="T316" i="25" s="1"/>
  <c r="Q317" i="25"/>
  <c r="T317" i="25" s="1"/>
  <c r="Q318" i="25"/>
  <c r="Q319" i="25"/>
  <c r="T319" i="25" s="1"/>
  <c r="Q320" i="25"/>
  <c r="T320" i="25" s="1"/>
  <c r="Q321" i="25"/>
  <c r="T321" i="25" s="1"/>
  <c r="Q322" i="25"/>
  <c r="Q323" i="25"/>
  <c r="T323" i="25" s="1"/>
  <c r="Q324" i="25"/>
  <c r="T324" i="25" s="1"/>
  <c r="Q325" i="25"/>
  <c r="T325" i="25" s="1"/>
  <c r="Q326" i="25"/>
  <c r="T326" i="25" s="1"/>
  <c r="Q327" i="25"/>
  <c r="T327" i="25" s="1"/>
  <c r="Q328" i="25"/>
  <c r="T328" i="25" s="1"/>
  <c r="Q329" i="25"/>
  <c r="T329" i="25" s="1"/>
  <c r="Q330" i="25"/>
  <c r="Q331" i="25"/>
  <c r="T331" i="25" s="1"/>
  <c r="Q332" i="25"/>
  <c r="T332" i="25" s="1"/>
  <c r="Q333" i="25"/>
  <c r="R333" i="25" s="1"/>
  <c r="Q334" i="25"/>
  <c r="R334" i="25" s="1"/>
  <c r="Q335" i="25"/>
  <c r="T335" i="25" s="1"/>
  <c r="Q336" i="25"/>
  <c r="Q337" i="25"/>
  <c r="T337" i="25" s="1"/>
  <c r="Q338" i="25"/>
  <c r="T338" i="25" s="1"/>
  <c r="Q339" i="25"/>
  <c r="T339" i="25" s="1"/>
  <c r="Q340" i="25"/>
  <c r="T340" i="25" s="1"/>
  <c r="Q341" i="25"/>
  <c r="T341" i="25" s="1"/>
  <c r="Q342" i="25"/>
  <c r="R342" i="25" s="1"/>
  <c r="Q343" i="25"/>
  <c r="T343" i="25" s="1"/>
  <c r="Q344" i="25"/>
  <c r="Q345" i="25"/>
  <c r="Q346" i="25"/>
  <c r="R346" i="25" s="1"/>
  <c r="Q347" i="25"/>
  <c r="Q348" i="25"/>
  <c r="T348" i="25" s="1"/>
  <c r="Q349" i="25"/>
  <c r="Q350" i="25"/>
  <c r="R350" i="25" s="1"/>
  <c r="Q351" i="25"/>
  <c r="Q352" i="25"/>
  <c r="R352" i="25" s="1"/>
  <c r="Q353" i="25"/>
  <c r="Q354" i="25"/>
  <c r="T354" i="25" s="1"/>
  <c r="Q355" i="25"/>
  <c r="Q356" i="25"/>
  <c r="T356" i="25" s="1"/>
  <c r="Q357" i="25"/>
  <c r="Q358" i="25"/>
  <c r="R358" i="25" s="1"/>
  <c r="Q359" i="25"/>
  <c r="Q360" i="25"/>
  <c r="Q361" i="25"/>
  <c r="Q362" i="25"/>
  <c r="R362" i="25" s="1"/>
  <c r="Q363" i="25"/>
  <c r="Q364" i="25"/>
  <c r="T364" i="25" s="1"/>
  <c r="Q365" i="25"/>
  <c r="Q366" i="25"/>
  <c r="Q367" i="25"/>
  <c r="R367" i="25" s="1"/>
  <c r="Q368" i="25"/>
  <c r="Q369" i="25"/>
  <c r="Q370" i="25"/>
  <c r="Q371" i="25"/>
  <c r="T371" i="25" s="1"/>
  <c r="Q372" i="25"/>
  <c r="R372" i="25" s="1"/>
  <c r="Q373" i="25"/>
  <c r="Q374" i="25"/>
  <c r="Q375" i="25"/>
  <c r="Q376" i="25"/>
  <c r="R376" i="25" s="1"/>
  <c r="Q377" i="25"/>
  <c r="Q378" i="25"/>
  <c r="Q379" i="25"/>
  <c r="Q380" i="25"/>
  <c r="R380" i="25" s="1"/>
  <c r="Q381" i="25"/>
  <c r="T381" i="25" s="1"/>
  <c r="Q382" i="25"/>
  <c r="Q383" i="25"/>
  <c r="T383" i="25" s="1"/>
  <c r="Q384" i="25"/>
  <c r="R384" i="25" s="1"/>
  <c r="Q385" i="25"/>
  <c r="Q386" i="25"/>
  <c r="R386" i="25" s="1"/>
  <c r="Q387" i="25"/>
  <c r="T387" i="25" s="1"/>
  <c r="Q388" i="25"/>
  <c r="R388" i="25" s="1"/>
  <c r="Q389" i="25"/>
  <c r="T389" i="25" s="1"/>
  <c r="Q390" i="25"/>
  <c r="R390" i="25" s="1"/>
  <c r="Q391" i="25"/>
  <c r="T391" i="25" s="1"/>
  <c r="Q392" i="25"/>
  <c r="R392" i="25" s="1"/>
  <c r="Q393" i="25"/>
  <c r="T393" i="25" s="1"/>
  <c r="Q394" i="25"/>
  <c r="R394" i="25" s="1"/>
  <c r="Q395" i="25"/>
  <c r="T395" i="25" s="1"/>
  <c r="Q396" i="25"/>
  <c r="R396" i="25" s="1"/>
  <c r="Q397" i="25"/>
  <c r="T397" i="25" s="1"/>
  <c r="Q398" i="25"/>
  <c r="R398" i="25" s="1"/>
  <c r="Q399" i="25"/>
  <c r="T399" i="25" s="1"/>
  <c r="Q400" i="25"/>
  <c r="R400" i="25" s="1"/>
  <c r="Q401" i="25"/>
  <c r="T401" i="25" s="1"/>
  <c r="Q402" i="25"/>
  <c r="R402" i="25" s="1"/>
  <c r="Q403" i="25"/>
  <c r="Q404" i="25"/>
  <c r="R404" i="25" s="1"/>
  <c r="Q405" i="25"/>
  <c r="T405" i="25" s="1"/>
  <c r="Q406" i="25"/>
  <c r="R406" i="25" s="1"/>
  <c r="Q407" i="25"/>
  <c r="Q408" i="25"/>
  <c r="R408" i="25" s="1"/>
  <c r="Q409" i="25"/>
  <c r="T409" i="25" s="1"/>
  <c r="Q410" i="25"/>
  <c r="R410" i="25" s="1"/>
  <c r="Q411" i="25"/>
  <c r="T411" i="25" s="1"/>
  <c r="Q412" i="25"/>
  <c r="R412" i="25" s="1"/>
  <c r="Q413" i="25"/>
  <c r="T413" i="25" s="1"/>
  <c r="Q414" i="25"/>
  <c r="R414" i="25" s="1"/>
  <c r="Q415" i="25"/>
  <c r="T415" i="25" s="1"/>
  <c r="Q416" i="25"/>
  <c r="R416" i="25" s="1"/>
  <c r="Q417" i="25"/>
  <c r="T417" i="25" s="1"/>
  <c r="Q418" i="25"/>
  <c r="R418" i="25" s="1"/>
  <c r="Q419" i="25"/>
  <c r="Q420" i="25"/>
  <c r="R420" i="25" s="1"/>
  <c r="Q421" i="25"/>
  <c r="T421" i="25" s="1"/>
  <c r="Q422" i="25"/>
  <c r="R422" i="25" s="1"/>
  <c r="Q423" i="25"/>
  <c r="T423" i="25" s="1"/>
  <c r="Q424" i="25"/>
  <c r="R424" i="25" s="1"/>
  <c r="Q425" i="25"/>
  <c r="T425" i="25" s="1"/>
  <c r="Q426" i="25"/>
  <c r="R426" i="25" s="1"/>
  <c r="Q427" i="25"/>
  <c r="T427" i="25" s="1"/>
  <c r="Q428" i="25"/>
  <c r="R428" i="25" s="1"/>
  <c r="Q429" i="25"/>
  <c r="T429" i="25" s="1"/>
  <c r="Q430" i="25"/>
  <c r="R430" i="25" s="1"/>
  <c r="Q431" i="25"/>
  <c r="T431" i="25" s="1"/>
  <c r="Q432" i="25"/>
  <c r="R432" i="25" s="1"/>
  <c r="Q433" i="25"/>
  <c r="T433" i="25" s="1"/>
  <c r="Q434" i="25"/>
  <c r="R434" i="25" s="1"/>
  <c r="Q435" i="25"/>
  <c r="Q436" i="25"/>
  <c r="R436" i="25" s="1"/>
  <c r="Q437" i="25"/>
  <c r="T437" i="25" s="1"/>
  <c r="Q438" i="25"/>
  <c r="R438" i="25" s="1"/>
  <c r="Q439" i="25"/>
  <c r="Q440" i="25"/>
  <c r="R440" i="25" s="1"/>
  <c r="Q441" i="25"/>
  <c r="T441" i="25" s="1"/>
  <c r="Q442" i="25"/>
  <c r="R442" i="25" s="1"/>
  <c r="Q443" i="25"/>
  <c r="T443" i="25" s="1"/>
  <c r="Q444" i="25"/>
  <c r="R444" i="25" s="1"/>
  <c r="Q445" i="25"/>
  <c r="T445" i="25" s="1"/>
  <c r="Q446" i="25"/>
  <c r="R446" i="25" s="1"/>
  <c r="Q447" i="25"/>
  <c r="T447" i="25" s="1"/>
  <c r="Q448" i="25"/>
  <c r="R448" i="25" s="1"/>
  <c r="Q449" i="25"/>
  <c r="T449" i="25" s="1"/>
  <c r="Q450" i="25"/>
  <c r="R450" i="25" s="1"/>
  <c r="Q451" i="25"/>
  <c r="Q452" i="25"/>
  <c r="R452" i="25" s="1"/>
  <c r="Q453" i="25"/>
  <c r="T453" i="25" s="1"/>
  <c r="Q454" i="25"/>
  <c r="R454" i="25" s="1"/>
  <c r="Q455" i="25"/>
  <c r="Q456" i="25"/>
  <c r="R456" i="25" s="1"/>
  <c r="Q457" i="25"/>
  <c r="Q458" i="25"/>
  <c r="Q459" i="25"/>
  <c r="Q460" i="25"/>
  <c r="R460" i="25" s="1"/>
  <c r="Q461" i="25"/>
  <c r="Q462" i="25"/>
  <c r="T462" i="25" s="1"/>
  <c r="Q463" i="25"/>
  <c r="Q464" i="25"/>
  <c r="R464" i="25" s="1"/>
  <c r="Q465" i="25"/>
  <c r="Q466" i="25"/>
  <c r="Q467" i="25"/>
  <c r="Q468" i="25"/>
  <c r="Q469" i="25"/>
  <c r="Q470" i="25"/>
  <c r="Q471" i="25"/>
  <c r="Q472" i="25"/>
  <c r="R472" i="25" s="1"/>
  <c r="Q473" i="25"/>
  <c r="Q474" i="25"/>
  <c r="Q475" i="25"/>
  <c r="Q476" i="25"/>
  <c r="R476" i="25" s="1"/>
  <c r="Q477" i="25"/>
  <c r="Q478" i="25"/>
  <c r="Q479" i="25"/>
  <c r="Q480" i="25"/>
  <c r="R480" i="25" s="1"/>
  <c r="Q481" i="25"/>
  <c r="T481" i="25" s="1"/>
  <c r="Q482" i="25"/>
  <c r="R482" i="25" s="1"/>
  <c r="Q483" i="25"/>
  <c r="T483" i="25" s="1"/>
  <c r="Q484" i="25"/>
  <c r="Q485" i="25"/>
  <c r="T485" i="25" s="1"/>
  <c r="Q486" i="25"/>
  <c r="R486" i="25" s="1"/>
  <c r="Q487" i="25"/>
  <c r="T487" i="25" s="1"/>
  <c r="Q488" i="25"/>
  <c r="R488" i="25" s="1"/>
  <c r="Q489" i="25"/>
  <c r="Q490" i="25"/>
  <c r="R490" i="25" s="1"/>
  <c r="Q491" i="25"/>
  <c r="T491" i="25" s="1"/>
  <c r="Q492" i="25"/>
  <c r="Q493" i="25"/>
  <c r="T493" i="25" s="1"/>
  <c r="Q494" i="25"/>
  <c r="R494" i="25" s="1"/>
  <c r="Q495" i="25"/>
  <c r="T495" i="25" s="1"/>
  <c r="Q496" i="25"/>
  <c r="R496" i="25" s="1"/>
  <c r="Q497" i="25"/>
  <c r="T497" i="25" s="1"/>
  <c r="Q498" i="25"/>
  <c r="Q499" i="25"/>
  <c r="T499" i="25" s="1"/>
  <c r="Q500" i="25"/>
  <c r="R500" i="25" s="1"/>
  <c r="Q501" i="25"/>
  <c r="T501" i="25" s="1"/>
  <c r="Q502" i="25"/>
  <c r="R502" i="25" s="1"/>
  <c r="Q503" i="25"/>
  <c r="T503" i="25" s="1"/>
  <c r="Q504" i="25"/>
  <c r="R504" i="25" s="1"/>
  <c r="Q505" i="25"/>
  <c r="T505" i="25" s="1"/>
  <c r="Q506" i="25"/>
  <c r="R506" i="25" s="1"/>
  <c r="Q507" i="25"/>
  <c r="T507" i="25" s="1"/>
  <c r="Q508" i="25"/>
  <c r="R508" i="25" s="1"/>
  <c r="Q509" i="25"/>
  <c r="Q510" i="25"/>
  <c r="R510" i="25" s="1"/>
  <c r="Q511" i="25"/>
  <c r="T511" i="25" s="1"/>
  <c r="Q512" i="25"/>
  <c r="R512" i="25" s="1"/>
  <c r="Q513" i="25"/>
  <c r="T513" i="25" s="1"/>
  <c r="Q514" i="25"/>
  <c r="R514" i="25" s="1"/>
  <c r="Q515" i="25"/>
  <c r="T515" i="25" s="1"/>
  <c r="Q516" i="25"/>
  <c r="R516" i="25" s="1"/>
  <c r="Q517" i="25"/>
  <c r="T517" i="25" s="1"/>
  <c r="Q518" i="25"/>
  <c r="R518" i="25" s="1"/>
  <c r="Q519" i="25"/>
  <c r="T519" i="25" s="1"/>
  <c r="Q520" i="25"/>
  <c r="R520" i="25" s="1"/>
  <c r="Q521" i="25"/>
  <c r="T521" i="25" s="1"/>
  <c r="Q522" i="25"/>
  <c r="R522" i="25" s="1"/>
  <c r="Q523" i="25"/>
  <c r="T523" i="25" s="1"/>
  <c r="Q524" i="25"/>
  <c r="Q525" i="25"/>
  <c r="T525" i="25" s="1"/>
  <c r="Q526" i="25"/>
  <c r="R526" i="25" s="1"/>
  <c r="Q527" i="25"/>
  <c r="T527" i="25" s="1"/>
  <c r="Q528" i="25"/>
  <c r="R528" i="25" s="1"/>
  <c r="Q529" i="25"/>
  <c r="T529" i="25" s="1"/>
  <c r="Q530" i="25"/>
  <c r="R530" i="25" s="1"/>
  <c r="Q531" i="25"/>
  <c r="T531" i="25" s="1"/>
  <c r="Q532" i="25"/>
  <c r="R532" i="25" s="1"/>
  <c r="Q533" i="25"/>
  <c r="T533" i="25" s="1"/>
  <c r="Q534" i="25"/>
  <c r="R534" i="25" s="1"/>
  <c r="Q535" i="25"/>
  <c r="T535" i="25" s="1"/>
  <c r="Q536" i="25"/>
  <c r="R536" i="25" s="1"/>
  <c r="Q537" i="25"/>
  <c r="T537" i="25" s="1"/>
  <c r="Q538" i="25"/>
  <c r="Q539" i="25"/>
  <c r="T539" i="25" s="1"/>
  <c r="Q540" i="25"/>
  <c r="Q541" i="25"/>
  <c r="T541" i="25" s="1"/>
  <c r="Q542" i="25"/>
  <c r="R542" i="25" s="1"/>
  <c r="Q543" i="25"/>
  <c r="T543" i="25" s="1"/>
  <c r="Q544" i="25"/>
  <c r="R544" i="25" s="1"/>
  <c r="Q545" i="25"/>
  <c r="T545" i="25" s="1"/>
  <c r="Q546" i="25"/>
  <c r="Q547" i="25"/>
  <c r="T547" i="25" s="1"/>
  <c r="Q548" i="25"/>
  <c r="R548" i="25" s="1"/>
  <c r="Q549" i="25"/>
  <c r="T549" i="25" s="1"/>
  <c r="Q550" i="25"/>
  <c r="R550" i="25" s="1"/>
  <c r="Q551" i="25"/>
  <c r="T551" i="25" s="1"/>
  <c r="Q552" i="25"/>
  <c r="R552" i="25" s="1"/>
  <c r="Q553" i="25"/>
  <c r="T553" i="25" s="1"/>
  <c r="Q554" i="25"/>
  <c r="R554" i="25" s="1"/>
  <c r="Q555" i="25"/>
  <c r="T555" i="25" s="1"/>
  <c r="Q556" i="25"/>
  <c r="R556" i="25" s="1"/>
  <c r="Q557" i="25"/>
  <c r="T557" i="25" s="1"/>
  <c r="Q558" i="25"/>
  <c r="R558" i="25" s="1"/>
  <c r="Q559" i="25"/>
  <c r="T559" i="25" s="1"/>
  <c r="Q560" i="25"/>
  <c r="R560" i="25" s="1"/>
  <c r="Q561" i="25"/>
  <c r="T561" i="25" s="1"/>
  <c r="Q562" i="25"/>
  <c r="Q563" i="25"/>
  <c r="T563" i="25" s="1"/>
  <c r="Q564" i="25"/>
  <c r="Q565" i="25"/>
  <c r="T565" i="25" s="1"/>
  <c r="Q566" i="25"/>
  <c r="R566" i="25" s="1"/>
  <c r="Q567" i="25"/>
  <c r="T567" i="25" s="1"/>
  <c r="Q568" i="25"/>
  <c r="R568" i="25" s="1"/>
  <c r="Q569" i="25"/>
  <c r="Q570" i="25"/>
  <c r="Q571" i="25"/>
  <c r="T571" i="25" s="1"/>
  <c r="Q572" i="25"/>
  <c r="Q573" i="25"/>
  <c r="T573" i="25" s="1"/>
  <c r="Q574" i="25"/>
  <c r="R574" i="25" s="1"/>
  <c r="Q575" i="25"/>
  <c r="Q576" i="25"/>
  <c r="R576" i="25" s="1"/>
  <c r="Q579" i="25"/>
  <c r="T579" i="25" s="1"/>
  <c r="Q580" i="25"/>
  <c r="R580" i="25" s="1"/>
  <c r="Q581" i="25"/>
  <c r="T581" i="25" s="1"/>
  <c r="Q582" i="25"/>
  <c r="R582" i="25" s="1"/>
  <c r="Q583" i="25"/>
  <c r="Q584" i="25"/>
  <c r="R584" i="25" s="1"/>
  <c r="Q585" i="25"/>
  <c r="T585" i="25" s="1"/>
  <c r="Q586" i="25"/>
  <c r="Q587" i="25"/>
  <c r="T587" i="25" s="1"/>
  <c r="AS30" i="6"/>
  <c r="AT30" i="6" s="1"/>
  <c r="AS31" i="6"/>
  <c r="AS46" i="6"/>
  <c r="AT46" i="6" s="1"/>
  <c r="AS47" i="6"/>
  <c r="AT47" i="6" s="1"/>
  <c r="AS63" i="6"/>
  <c r="AT63" i="6" s="1"/>
  <c r="AS74" i="6"/>
  <c r="AT74" i="6" s="1"/>
  <c r="AS77" i="6"/>
  <c r="AT77" i="6" s="1"/>
  <c r="AS87" i="6"/>
  <c r="AV87" i="6" s="1"/>
  <c r="AS96" i="6"/>
  <c r="AV96" i="6" s="1"/>
  <c r="AS97" i="6"/>
  <c r="AT97" i="6" s="1"/>
  <c r="AS106" i="6"/>
  <c r="AT106" i="6" s="1"/>
  <c r="AS109" i="6"/>
  <c r="AS118" i="6"/>
  <c r="AV118" i="6" s="1"/>
  <c r="AS119" i="6"/>
  <c r="AT119" i="6" s="1"/>
  <c r="AS127" i="6"/>
  <c r="AT127" i="6" s="1"/>
  <c r="AS128" i="6"/>
  <c r="AV128" i="6" s="1"/>
  <c r="AS137" i="6"/>
  <c r="AT137" i="6" s="1"/>
  <c r="AS154" i="6"/>
  <c r="AT154" i="6" s="1"/>
  <c r="AS155" i="6"/>
  <c r="AT155" i="6" s="1"/>
  <c r="AS163" i="6"/>
  <c r="AT163" i="6" s="1"/>
  <c r="AS165" i="6"/>
  <c r="AT165" i="6" s="1"/>
  <c r="AS173" i="6"/>
  <c r="AT173" i="6" s="1"/>
  <c r="AS174" i="6"/>
  <c r="AV174" i="6" s="1"/>
  <c r="AS182" i="6"/>
  <c r="AV182" i="6" s="1"/>
  <c r="AS183" i="6"/>
  <c r="AT183" i="6" s="1"/>
  <c r="AS191" i="6"/>
  <c r="AS192" i="6"/>
  <c r="AT192" i="6" s="1"/>
  <c r="AS201" i="6"/>
  <c r="AT201" i="6" s="1"/>
  <c r="AS210" i="6"/>
  <c r="AT210" i="6" s="1"/>
  <c r="AS211" i="6"/>
  <c r="AV211" i="6" s="1"/>
  <c r="AS212" i="6"/>
  <c r="AV212" i="6" s="1"/>
  <c r="AS213" i="6"/>
  <c r="AV213" i="6" s="1"/>
  <c r="AS214" i="6"/>
  <c r="AT214" i="6" s="1"/>
  <c r="AS215" i="6"/>
  <c r="AS216" i="6"/>
  <c r="AV216" i="6" s="1"/>
  <c r="AS217" i="6"/>
  <c r="AT217" i="6" s="1"/>
  <c r="AS218" i="6"/>
  <c r="AT218" i="6" s="1"/>
  <c r="AS219" i="6"/>
  <c r="AV219" i="6" s="1"/>
  <c r="AS220" i="6"/>
  <c r="AV220" i="6" s="1"/>
  <c r="AS221" i="6"/>
  <c r="AV221" i="6" s="1"/>
  <c r="AS222" i="6"/>
  <c r="AT222" i="6" s="1"/>
  <c r="AS223" i="6"/>
  <c r="AT223" i="6" s="1"/>
  <c r="AS224" i="6"/>
  <c r="AT224" i="6" s="1"/>
  <c r="AS225" i="6"/>
  <c r="AS226" i="6"/>
  <c r="AS227" i="6"/>
  <c r="AS228" i="6"/>
  <c r="AT228" i="6" s="1"/>
  <c r="AS229" i="6"/>
  <c r="AT229" i="6" s="1"/>
  <c r="AS230" i="6"/>
  <c r="AV230" i="6" s="1"/>
  <c r="AS231" i="6"/>
  <c r="AV231" i="6" s="1"/>
  <c r="AS232" i="6"/>
  <c r="AT232" i="6" s="1"/>
  <c r="AS233" i="6"/>
  <c r="AV233" i="6" s="1"/>
  <c r="AS234" i="6"/>
  <c r="AT234" i="6" s="1"/>
  <c r="AS235" i="6"/>
  <c r="AT235" i="6" s="1"/>
  <c r="AS236" i="6"/>
  <c r="AV236" i="6" s="1"/>
  <c r="AS237" i="6"/>
  <c r="AT237" i="6" s="1"/>
  <c r="AS238" i="6"/>
  <c r="AS239" i="6"/>
  <c r="AV239" i="6" s="1"/>
  <c r="AS240" i="6"/>
  <c r="AS241" i="6"/>
  <c r="AV241" i="6" s="1"/>
  <c r="AS242" i="6"/>
  <c r="AT242" i="6" s="1"/>
  <c r="AS243" i="6"/>
  <c r="AT243" i="6" s="1"/>
  <c r="AS244" i="6"/>
  <c r="AT244" i="6" s="1"/>
  <c r="AS245" i="6"/>
  <c r="AT245" i="6" s="1"/>
  <c r="AS246" i="6"/>
  <c r="AS247" i="6"/>
  <c r="AV247" i="6" s="1"/>
  <c r="AS248" i="6"/>
  <c r="AT248" i="6" s="1"/>
  <c r="AS249" i="6"/>
  <c r="AV249" i="6" s="1"/>
  <c r="AS250" i="6"/>
  <c r="AT250" i="6" s="1"/>
  <c r="AS251" i="6"/>
  <c r="AT251" i="6" s="1"/>
  <c r="AS252" i="6"/>
  <c r="AT252" i="6" s="1"/>
  <c r="AS253" i="6"/>
  <c r="AS254" i="6"/>
  <c r="AS255" i="6"/>
  <c r="AV255" i="6" s="1"/>
  <c r="AS256" i="6"/>
  <c r="AT256" i="6" s="1"/>
  <c r="AS257" i="6"/>
  <c r="AV257" i="6" s="1"/>
  <c r="AS258" i="6"/>
  <c r="AT258" i="6" s="1"/>
  <c r="AS259" i="6"/>
  <c r="AT259" i="6" s="1"/>
  <c r="AS260" i="6"/>
  <c r="AT260" i="6" s="1"/>
  <c r="AS261" i="6"/>
  <c r="AV261" i="6" s="1"/>
  <c r="AS262" i="6"/>
  <c r="AS263" i="6"/>
  <c r="AV263" i="6" s="1"/>
  <c r="AS264" i="6"/>
  <c r="AT264" i="6" s="1"/>
  <c r="AS265" i="6"/>
  <c r="AV265" i="6" s="1"/>
  <c r="AS266" i="6"/>
  <c r="AT266" i="6" s="1"/>
  <c r="AS267" i="6"/>
  <c r="AT267" i="6" s="1"/>
  <c r="AS268" i="6"/>
  <c r="AT268" i="6" s="1"/>
  <c r="AS269" i="6"/>
  <c r="AT269" i="6" s="1"/>
  <c r="AS270" i="6"/>
  <c r="AV270" i="6" s="1"/>
  <c r="AS271" i="6"/>
  <c r="AT271" i="6" s="1"/>
  <c r="AS272" i="6"/>
  <c r="AT272" i="6" s="1"/>
  <c r="AS273" i="6"/>
  <c r="AV273" i="6" s="1"/>
  <c r="AS274" i="6"/>
  <c r="AT274" i="6" s="1"/>
  <c r="AS275" i="6"/>
  <c r="AS276" i="6"/>
  <c r="AT276" i="6" s="1"/>
  <c r="AS277" i="6"/>
  <c r="AV277" i="6" s="1"/>
  <c r="AS278" i="6"/>
  <c r="AV278" i="6" s="1"/>
  <c r="AS279" i="6"/>
  <c r="AV279" i="6" s="1"/>
  <c r="AS280" i="6"/>
  <c r="AT280" i="6" s="1"/>
  <c r="AS281" i="6"/>
  <c r="AV281" i="6" s="1"/>
  <c r="AS282" i="6"/>
  <c r="AV282" i="6" s="1"/>
  <c r="AS283" i="6"/>
  <c r="AT283" i="6" s="1"/>
  <c r="AS284" i="6"/>
  <c r="AV284" i="6" s="1"/>
  <c r="AS285" i="6"/>
  <c r="AS286" i="6"/>
  <c r="AV286" i="6" s="1"/>
  <c r="AS287" i="6"/>
  <c r="AV287" i="6" s="1"/>
  <c r="AS288" i="6"/>
  <c r="AT288" i="6" s="1"/>
  <c r="AS289" i="6"/>
  <c r="AV289" i="6" s="1"/>
  <c r="AS290" i="6"/>
  <c r="AT290" i="6" s="1"/>
  <c r="AS291" i="6"/>
  <c r="AT291" i="6" s="1"/>
  <c r="AS292" i="6"/>
  <c r="AV292" i="6" s="1"/>
  <c r="AS293" i="6"/>
  <c r="AS294" i="6"/>
  <c r="AS295" i="6"/>
  <c r="AV295" i="6" s="1"/>
  <c r="AS296" i="6"/>
  <c r="AT296" i="6" s="1"/>
  <c r="AS297" i="6"/>
  <c r="AV297" i="6" s="1"/>
  <c r="AS298" i="6"/>
  <c r="AV298" i="6" s="1"/>
  <c r="AS299" i="6"/>
  <c r="AT299" i="6" s="1"/>
  <c r="AS300" i="6"/>
  <c r="AT300" i="6" s="1"/>
  <c r="AS301" i="6"/>
  <c r="AT301" i="6" s="1"/>
  <c r="AS302" i="6"/>
  <c r="AS303" i="6"/>
  <c r="AV303" i="6" s="1"/>
  <c r="AS304" i="6"/>
  <c r="AT304" i="6" s="1"/>
  <c r="AS305" i="6"/>
  <c r="AS306" i="6"/>
  <c r="AT306" i="6" s="1"/>
  <c r="AS307" i="6"/>
  <c r="AT307" i="6" s="1"/>
  <c r="AS308" i="6"/>
  <c r="AT308" i="6" s="1"/>
  <c r="AS309" i="6"/>
  <c r="AS310" i="6"/>
  <c r="AS311" i="6"/>
  <c r="AT311" i="6" s="1"/>
  <c r="AS312" i="6"/>
  <c r="AT312" i="6" s="1"/>
  <c r="AS313" i="6"/>
  <c r="AS314" i="6"/>
  <c r="AS315" i="6"/>
  <c r="AT315" i="6" s="1"/>
  <c r="AS316" i="6"/>
  <c r="AV316" i="6" s="1"/>
  <c r="AS317" i="6"/>
  <c r="AS318" i="6"/>
  <c r="AV318" i="6" s="1"/>
  <c r="AT318" i="6"/>
  <c r="AS319" i="6"/>
  <c r="AT319" i="6" s="1"/>
  <c r="AS320" i="6"/>
  <c r="AV320" i="6" s="1"/>
  <c r="AS321" i="6"/>
  <c r="AV321" i="6" s="1"/>
  <c r="AS322" i="6"/>
  <c r="AS323" i="6"/>
  <c r="AS324" i="6"/>
  <c r="AV324" i="6" s="1"/>
  <c r="AS325" i="6"/>
  <c r="AS326" i="6"/>
  <c r="AV326" i="6" s="1"/>
  <c r="AS327" i="6"/>
  <c r="AT327" i="6" s="1"/>
  <c r="AS328" i="6"/>
  <c r="AT328" i="6" s="1"/>
  <c r="AS329" i="6"/>
  <c r="AV329" i="6" s="1"/>
  <c r="AS330" i="6"/>
  <c r="AT330" i="6" s="1"/>
  <c r="AS331" i="6"/>
  <c r="AS332" i="6"/>
  <c r="AT332" i="6" s="1"/>
  <c r="AS333" i="6"/>
  <c r="AS334" i="6"/>
  <c r="AT334" i="6" s="1"/>
  <c r="AS335" i="6"/>
  <c r="AS336" i="6"/>
  <c r="AT336" i="6" s="1"/>
  <c r="AS337" i="6"/>
  <c r="AV337" i="6" s="1"/>
  <c r="AS338" i="6"/>
  <c r="AT338" i="6" s="1"/>
  <c r="AS339" i="6"/>
  <c r="AS340" i="6"/>
  <c r="AV340" i="6" s="1"/>
  <c r="AS341" i="6"/>
  <c r="AT341" i="6" s="1"/>
  <c r="AS342" i="6"/>
  <c r="AT342" i="6" s="1"/>
  <c r="AS343" i="6"/>
  <c r="AV343" i="6" s="1"/>
  <c r="AS344" i="6"/>
  <c r="AT344" i="6" s="1"/>
  <c r="AS345" i="6"/>
  <c r="AV345" i="6" s="1"/>
  <c r="AS346" i="6"/>
  <c r="AV346" i="6" s="1"/>
  <c r="AS347" i="6"/>
  <c r="AS348" i="6"/>
  <c r="AV348" i="6" s="1"/>
  <c r="AS349" i="6"/>
  <c r="AT349" i="6" s="1"/>
  <c r="AS350" i="6"/>
  <c r="AT350" i="6" s="1"/>
  <c r="AS351" i="6"/>
  <c r="AT351" i="6" s="1"/>
  <c r="AS352" i="6"/>
  <c r="AT352" i="6" s="1"/>
  <c r="AS353" i="6"/>
  <c r="AV353" i="6" s="1"/>
  <c r="AS354" i="6"/>
  <c r="AT354" i="6" s="1"/>
  <c r="AS355" i="6"/>
  <c r="AS356" i="6"/>
  <c r="AT356" i="6" s="1"/>
  <c r="AS357" i="6"/>
  <c r="AT357" i="6" s="1"/>
  <c r="AS358" i="6"/>
  <c r="AV358" i="6" s="1"/>
  <c r="AS359" i="6"/>
  <c r="AV359" i="6" s="1"/>
  <c r="AS360" i="6"/>
  <c r="AT360" i="6" s="1"/>
  <c r="AS361" i="6"/>
  <c r="AV361" i="6" s="1"/>
  <c r="AS362" i="6"/>
  <c r="AV362" i="6" s="1"/>
  <c r="AS363" i="6"/>
  <c r="AS364" i="6"/>
  <c r="AT364" i="6" s="1"/>
  <c r="AS365" i="6"/>
  <c r="AT365" i="6" s="1"/>
  <c r="AS366" i="6"/>
  <c r="AV366" i="6" s="1"/>
  <c r="AS367" i="6"/>
  <c r="AT367" i="6" s="1"/>
  <c r="AS368" i="6"/>
  <c r="AT368" i="6" s="1"/>
  <c r="AS369" i="6"/>
  <c r="AV369" i="6" s="1"/>
  <c r="AS370" i="6"/>
  <c r="AS371" i="6"/>
  <c r="AS372" i="6"/>
  <c r="AS373" i="6"/>
  <c r="AT373" i="6" s="1"/>
  <c r="AS374" i="6"/>
  <c r="AT374" i="6" s="1"/>
  <c r="AS375" i="6"/>
  <c r="AV375" i="6" s="1"/>
  <c r="AS376" i="6"/>
  <c r="AV376" i="6" s="1"/>
  <c r="AS377" i="6"/>
  <c r="AT377" i="6" s="1"/>
  <c r="AS378" i="6"/>
  <c r="AV378" i="6" s="1"/>
  <c r="AS379" i="6"/>
  <c r="AV379" i="6" s="1"/>
  <c r="AS380" i="6"/>
  <c r="AS381" i="6"/>
  <c r="AT381" i="6" s="1"/>
  <c r="AS382" i="6"/>
  <c r="AT382" i="6" s="1"/>
  <c r="AS383" i="6"/>
  <c r="AT383" i="6" s="1"/>
  <c r="AS384" i="6"/>
  <c r="AV384" i="6" s="1"/>
  <c r="AS385" i="6"/>
  <c r="AT385" i="6" s="1"/>
  <c r="AS386" i="6"/>
  <c r="AS387" i="6"/>
  <c r="AT387" i="6" s="1"/>
  <c r="AS388" i="6"/>
  <c r="AS389" i="6"/>
  <c r="AT389" i="6" s="1"/>
  <c r="AS390" i="6"/>
  <c r="AT390" i="6" s="1"/>
  <c r="AS391" i="6"/>
  <c r="AT391" i="6" s="1"/>
  <c r="AS392" i="6"/>
  <c r="AV392" i="6" s="1"/>
  <c r="AS393" i="6"/>
  <c r="AV393" i="6" s="1"/>
  <c r="AS394" i="6"/>
  <c r="AS395" i="6"/>
  <c r="AT395" i="6" s="1"/>
  <c r="AS396" i="6"/>
  <c r="AS397" i="6"/>
  <c r="AT397" i="6" s="1"/>
  <c r="AS398" i="6"/>
  <c r="AT398" i="6" s="1"/>
  <c r="AS399" i="6"/>
  <c r="AT399" i="6" s="1"/>
  <c r="AS400" i="6"/>
  <c r="AV400" i="6" s="1"/>
  <c r="AS401" i="6"/>
  <c r="AT401" i="6" s="1"/>
  <c r="AS402" i="6"/>
  <c r="AS403" i="6"/>
  <c r="AT403" i="6" s="1"/>
  <c r="AS404" i="6"/>
  <c r="AS405" i="6"/>
  <c r="AS406" i="6"/>
  <c r="AT406" i="6" s="1"/>
  <c r="AS407" i="6"/>
  <c r="AV407" i="6" s="1"/>
  <c r="AS408" i="6"/>
  <c r="AV408" i="6" s="1"/>
  <c r="AS409" i="6"/>
  <c r="AT409" i="6" s="1"/>
  <c r="AS410" i="6"/>
  <c r="AS411" i="6"/>
  <c r="AV411" i="6" s="1"/>
  <c r="AS412" i="6"/>
  <c r="AS413" i="6"/>
  <c r="AT413" i="6" s="1"/>
  <c r="AS414" i="6"/>
  <c r="AT414" i="6" s="1"/>
  <c r="AS415" i="6"/>
  <c r="AT415" i="6" s="1"/>
  <c r="AS416" i="6"/>
  <c r="AV416" i="6" s="1"/>
  <c r="AS417" i="6"/>
  <c r="AT417" i="6" s="1"/>
  <c r="AS418" i="6"/>
  <c r="AS419" i="6"/>
  <c r="AT419" i="6" s="1"/>
  <c r="AS420" i="6"/>
  <c r="AT420" i="6" s="1"/>
  <c r="AS421" i="6"/>
  <c r="AT421" i="6" s="1"/>
  <c r="AS422" i="6"/>
  <c r="AT422" i="6" s="1"/>
  <c r="AS423" i="6"/>
  <c r="AV423" i="6" s="1"/>
  <c r="AS424" i="6"/>
  <c r="AV424" i="6" s="1"/>
  <c r="AS425" i="6"/>
  <c r="AT425" i="6" s="1"/>
  <c r="AS426" i="6"/>
  <c r="AS427" i="6"/>
  <c r="AS428" i="6"/>
  <c r="AT428" i="6" s="1"/>
  <c r="AS429" i="6"/>
  <c r="AV429" i="6" s="1"/>
  <c r="AS430" i="6"/>
  <c r="AV430" i="6" s="1"/>
  <c r="AS431" i="6"/>
  <c r="AS432" i="6"/>
  <c r="AS433" i="6"/>
  <c r="AV433" i="6" s="1"/>
  <c r="AS434" i="6"/>
  <c r="AS435" i="6"/>
  <c r="AV435" i="6" s="1"/>
  <c r="AS436" i="6"/>
  <c r="AS437" i="6"/>
  <c r="AT437" i="6" s="1"/>
  <c r="AS438" i="6"/>
  <c r="AT438" i="6" s="1"/>
  <c r="AS439" i="6"/>
  <c r="AT439" i="6" s="1"/>
  <c r="AS440" i="6"/>
  <c r="AV440" i="6" s="1"/>
  <c r="AS441" i="6"/>
  <c r="AS442" i="6"/>
  <c r="AS443" i="6"/>
  <c r="AV443" i="6" s="1"/>
  <c r="AS444" i="6"/>
  <c r="AS445" i="6"/>
  <c r="AT445" i="6" s="1"/>
  <c r="AS446" i="6"/>
  <c r="AT446" i="6" s="1"/>
  <c r="AS447" i="6"/>
  <c r="AT447" i="6" s="1"/>
  <c r="AS448" i="6"/>
  <c r="AV448" i="6" s="1"/>
  <c r="AS449" i="6"/>
  <c r="AT449" i="6" s="1"/>
  <c r="AS450" i="6"/>
  <c r="AT450" i="6" s="1"/>
  <c r="AS451" i="6"/>
  <c r="AT451" i="6" s="1"/>
  <c r="AS452" i="6"/>
  <c r="AS453" i="6"/>
  <c r="AT453" i="6" s="1"/>
  <c r="AS454" i="6"/>
  <c r="AT454" i="6" s="1"/>
  <c r="AS455" i="6"/>
  <c r="AT455" i="6" s="1"/>
  <c r="AS456" i="6"/>
  <c r="AV456" i="6" s="1"/>
  <c r="AS457" i="6"/>
  <c r="AS458" i="6"/>
  <c r="AS459" i="6"/>
  <c r="AT459" i="6" s="1"/>
  <c r="AS460" i="6"/>
  <c r="AS461" i="6"/>
  <c r="AT461" i="6" s="1"/>
  <c r="AS462" i="6"/>
  <c r="AT462" i="6" s="1"/>
  <c r="AS463" i="6"/>
  <c r="AT463" i="6" s="1"/>
  <c r="AS464" i="6"/>
  <c r="AV464" i="6" s="1"/>
  <c r="AS465" i="6"/>
  <c r="AT465" i="6" s="1"/>
  <c r="AS466" i="6"/>
  <c r="AT466" i="6" s="1"/>
  <c r="AS467" i="6"/>
  <c r="AV467" i="6" s="1"/>
  <c r="AT467" i="6"/>
  <c r="AS468" i="6"/>
  <c r="AS469" i="6"/>
  <c r="AT469" i="6" s="1"/>
  <c r="AS470" i="6"/>
  <c r="AT470" i="6" s="1"/>
  <c r="AS471" i="6"/>
  <c r="AV471" i="6" s="1"/>
  <c r="AS472" i="6"/>
  <c r="AV472" i="6" s="1"/>
  <c r="AS473" i="6"/>
  <c r="AS474" i="6"/>
  <c r="AS475" i="6"/>
  <c r="AT475" i="6" s="1"/>
  <c r="AS476" i="6"/>
  <c r="AS477" i="6"/>
  <c r="AT477" i="6" s="1"/>
  <c r="AS478" i="6"/>
  <c r="AS479" i="6"/>
  <c r="AT479" i="6" s="1"/>
  <c r="AS480" i="6"/>
  <c r="AV480" i="6" s="1"/>
  <c r="AS481" i="6"/>
  <c r="AS482" i="6"/>
  <c r="AS483" i="6"/>
  <c r="AV483" i="6" s="1"/>
  <c r="AS484" i="6"/>
  <c r="AS485" i="6"/>
  <c r="AT485" i="6" s="1"/>
  <c r="AS486" i="6"/>
  <c r="AS487" i="6"/>
  <c r="AT487" i="6" s="1"/>
  <c r="AS488" i="6"/>
  <c r="AV488" i="6" s="1"/>
  <c r="AS489" i="6"/>
  <c r="AT489" i="6" s="1"/>
  <c r="AS490" i="6"/>
  <c r="AS491" i="6"/>
  <c r="AT491" i="6" s="1"/>
  <c r="AS492" i="6"/>
  <c r="AS493" i="6"/>
  <c r="AT493" i="6" s="1"/>
  <c r="AS494" i="6"/>
  <c r="AS495" i="6"/>
  <c r="AT495" i="6" s="1"/>
  <c r="AS496" i="6"/>
  <c r="AS497" i="6"/>
  <c r="AV497" i="6" s="1"/>
  <c r="AS498" i="6"/>
  <c r="AT498" i="6" s="1"/>
  <c r="AS499" i="6"/>
  <c r="AT499" i="6" s="1"/>
  <c r="AS500" i="6"/>
  <c r="AS501" i="6"/>
  <c r="AT501" i="6" s="1"/>
  <c r="AS502" i="6"/>
  <c r="AS503" i="6"/>
  <c r="AT503" i="6" s="1"/>
  <c r="AS504" i="6"/>
  <c r="AS505" i="6"/>
  <c r="AV505" i="6" s="1"/>
  <c r="AS506" i="6"/>
  <c r="AS507" i="6"/>
  <c r="AT507" i="6" s="1"/>
  <c r="AS508" i="6"/>
  <c r="AS509" i="6"/>
  <c r="AT509" i="6" s="1"/>
  <c r="AS510" i="6"/>
  <c r="AS511" i="6"/>
  <c r="AV511" i="6" s="1"/>
  <c r="AS512" i="6"/>
  <c r="AS513" i="6"/>
  <c r="AS514" i="6"/>
  <c r="AS515" i="6"/>
  <c r="AS516" i="6"/>
  <c r="AV516" i="6" s="1"/>
  <c r="AS517" i="6"/>
  <c r="AT517" i="6" s="1"/>
  <c r="AS518" i="6"/>
  <c r="AT518" i="6" s="1"/>
  <c r="AS519" i="6"/>
  <c r="AT519" i="6" s="1"/>
  <c r="AS520" i="6"/>
  <c r="AV520" i="6" s="1"/>
  <c r="AS521" i="6"/>
  <c r="AT521" i="6" s="1"/>
  <c r="AS522" i="6"/>
  <c r="AT522" i="6" s="1"/>
  <c r="AS523" i="6"/>
  <c r="AT523" i="6" s="1"/>
  <c r="AS524" i="6"/>
  <c r="AV524" i="6" s="1"/>
  <c r="AS525" i="6"/>
  <c r="AT525" i="6" s="1"/>
  <c r="AS526" i="6"/>
  <c r="AT526" i="6" s="1"/>
  <c r="AS527" i="6"/>
  <c r="AS528" i="6"/>
  <c r="AV528" i="6" s="1"/>
  <c r="AS529" i="6"/>
  <c r="AS530" i="6"/>
  <c r="AT530" i="6" s="1"/>
  <c r="AS531" i="6"/>
  <c r="AT531" i="6" s="1"/>
  <c r="AS532" i="6"/>
  <c r="AS533" i="6"/>
  <c r="AV533" i="6" s="1"/>
  <c r="AS534" i="6"/>
  <c r="AT534" i="6" s="1"/>
  <c r="AS535" i="6"/>
  <c r="AT535" i="6" s="1"/>
  <c r="AS536" i="6"/>
  <c r="AV536" i="6" s="1"/>
  <c r="AS537" i="6"/>
  <c r="AV537" i="6" s="1"/>
  <c r="AT537" i="6"/>
  <c r="AS538" i="6"/>
  <c r="AS539" i="6"/>
  <c r="AT539" i="6" s="1"/>
  <c r="AS540" i="6"/>
  <c r="AS541" i="6"/>
  <c r="AT541" i="6" s="1"/>
  <c r="AS542" i="6"/>
  <c r="AT542" i="6" s="1"/>
  <c r="AS543" i="6"/>
  <c r="AT543" i="6" s="1"/>
  <c r="AS544" i="6"/>
  <c r="AV544" i="6" s="1"/>
  <c r="AS545" i="6"/>
  <c r="AV545" i="6" s="1"/>
  <c r="AS546" i="6"/>
  <c r="AT546" i="6" s="1"/>
  <c r="AS547" i="6"/>
  <c r="AT547" i="6" s="1"/>
  <c r="AS548" i="6"/>
  <c r="AV548" i="6" s="1"/>
  <c r="AS549" i="6"/>
  <c r="AT549" i="6" s="1"/>
  <c r="AS550" i="6"/>
  <c r="AT550" i="6" s="1"/>
  <c r="AS551" i="6"/>
  <c r="AT551" i="6" s="1"/>
  <c r="AS552" i="6"/>
  <c r="AS553" i="6"/>
  <c r="AT553" i="6" s="1"/>
  <c r="AS554" i="6"/>
  <c r="AT554" i="6" s="1"/>
  <c r="AS555" i="6"/>
  <c r="AV555" i="6" s="1"/>
  <c r="AS556" i="6"/>
  <c r="AS557" i="6"/>
  <c r="AV557" i="6" s="1"/>
  <c r="AS558" i="6"/>
  <c r="AT558" i="6" s="1"/>
  <c r="AS559" i="6"/>
  <c r="AV559" i="6" s="1"/>
  <c r="AS560" i="6"/>
  <c r="AT560" i="6" s="1"/>
  <c r="AS561" i="6"/>
  <c r="AT561" i="6" s="1"/>
  <c r="AS562" i="6"/>
  <c r="AS563" i="6"/>
  <c r="AS564" i="6"/>
  <c r="AT564" i="6" s="1"/>
  <c r="AS565" i="6"/>
  <c r="AV565" i="6" s="1"/>
  <c r="AS566" i="6"/>
  <c r="AT566" i="6" s="1"/>
  <c r="AS567" i="6"/>
  <c r="AS568" i="6"/>
  <c r="AT568" i="6" s="1"/>
  <c r="AS569" i="6"/>
  <c r="AS570" i="6"/>
  <c r="AT570" i="6" s="1"/>
  <c r="AS571" i="6"/>
  <c r="AT571" i="6" s="1"/>
  <c r="AS572" i="6"/>
  <c r="AV572" i="6" s="1"/>
  <c r="AT572" i="6"/>
  <c r="AS573" i="6"/>
  <c r="AV573" i="6" s="1"/>
  <c r="AS574" i="6"/>
  <c r="AV574" i="6" s="1"/>
  <c r="AS575" i="6"/>
  <c r="AV575" i="6" s="1"/>
  <c r="AS576" i="6"/>
  <c r="AT576" i="6" s="1"/>
  <c r="AS577" i="6"/>
  <c r="AS578" i="6"/>
  <c r="AT578" i="6" s="1"/>
  <c r="AS579" i="6"/>
  <c r="AT579" i="6" s="1"/>
  <c r="AS580" i="6"/>
  <c r="AV580" i="6" s="1"/>
  <c r="AS581" i="6"/>
  <c r="AT581" i="6" s="1"/>
  <c r="AS582" i="6"/>
  <c r="AT582" i="6" s="1"/>
  <c r="AS583" i="6"/>
  <c r="AV583" i="6" s="1"/>
  <c r="AS584" i="6"/>
  <c r="AV584" i="6" s="1"/>
  <c r="AS585" i="6"/>
  <c r="AS586" i="6"/>
  <c r="AV586" i="6" s="1"/>
  <c r="AS587" i="6"/>
  <c r="AT587" i="6" s="1"/>
  <c r="AS588" i="6"/>
  <c r="AV588" i="6" s="1"/>
  <c r="AS589" i="6"/>
  <c r="AT589" i="6" s="1"/>
  <c r="AS590" i="6"/>
  <c r="AV590" i="6" s="1"/>
  <c r="AS591" i="6"/>
  <c r="AV591" i="6" s="1"/>
  <c r="AS592" i="6"/>
  <c r="AS593" i="6"/>
  <c r="AS594" i="6"/>
  <c r="AV594" i="6" s="1"/>
  <c r="AS595" i="6"/>
  <c r="AT595" i="6" s="1"/>
  <c r="AS596" i="6"/>
  <c r="AV596" i="6" s="1"/>
  <c r="AS597" i="6"/>
  <c r="AT597" i="6" s="1"/>
  <c r="AS598" i="6"/>
  <c r="AT598" i="6" s="1"/>
  <c r="AS599" i="6"/>
  <c r="AV599" i="6" s="1"/>
  <c r="AS600" i="6"/>
  <c r="AT600" i="6" s="1"/>
  <c r="AS601" i="6"/>
  <c r="AS102" i="6"/>
  <c r="AT102" i="6" s="1"/>
  <c r="AS112" i="6"/>
  <c r="AV112" i="6" s="1"/>
  <c r="AS116" i="6"/>
  <c r="AV116" i="6" s="1"/>
  <c r="AS104" i="6"/>
  <c r="AV104" i="6" s="1"/>
  <c r="AS181" i="6"/>
  <c r="AT181" i="6" s="1"/>
  <c r="AS38" i="6"/>
  <c r="AT38" i="6" s="1"/>
  <c r="AS149" i="6"/>
  <c r="AT149" i="6" s="1"/>
  <c r="AS28" i="6"/>
  <c r="AV28" i="6" s="1"/>
  <c r="AS153" i="6"/>
  <c r="AV153" i="6" s="1"/>
  <c r="AS156" i="6"/>
  <c r="AV156" i="6" s="1"/>
  <c r="AS170" i="6"/>
  <c r="AT170" i="6" s="1"/>
  <c r="AS111" i="6"/>
  <c r="AS196" i="6"/>
  <c r="AV196" i="6" s="1"/>
  <c r="AS180" i="6"/>
  <c r="AV180" i="6" s="1"/>
  <c r="AS78" i="6"/>
  <c r="AT78" i="6" s="1"/>
  <c r="AS166" i="6"/>
  <c r="R308" i="25" l="1"/>
  <c r="AV487" i="6"/>
  <c r="T73" i="25"/>
  <c r="Y73" i="25" s="1"/>
  <c r="AV447" i="6"/>
  <c r="AT596" i="6"/>
  <c r="AV589" i="6"/>
  <c r="AV437" i="6"/>
  <c r="AT316" i="6"/>
  <c r="T358" i="25"/>
  <c r="R248" i="25"/>
  <c r="R182" i="25"/>
  <c r="T163" i="25"/>
  <c r="Y163" i="25" s="1"/>
  <c r="AV597" i="6"/>
  <c r="AT588" i="6"/>
  <c r="AV581" i="6"/>
  <c r="AV578" i="6"/>
  <c r="AV509" i="6"/>
  <c r="AV465" i="6"/>
  <c r="AT263" i="6"/>
  <c r="T464" i="25"/>
  <c r="Y464" i="25" s="1"/>
  <c r="AV237" i="6"/>
  <c r="AT559" i="6"/>
  <c r="AV525" i="6"/>
  <c r="AV522" i="6"/>
  <c r="AT497" i="6"/>
  <c r="AV479" i="6"/>
  <c r="AV477" i="6"/>
  <c r="AT471" i="6"/>
  <c r="AV466" i="6"/>
  <c r="AV438" i="6"/>
  <c r="AV428" i="6"/>
  <c r="AV397" i="6"/>
  <c r="AV387" i="6"/>
  <c r="AV350" i="6"/>
  <c r="AV307" i="6"/>
  <c r="AV268" i="6"/>
  <c r="T398" i="25"/>
  <c r="Y398" i="25" s="1"/>
  <c r="R280" i="25"/>
  <c r="R231" i="25"/>
  <c r="T213" i="25"/>
  <c r="Y213" i="25" s="1"/>
  <c r="R190" i="25"/>
  <c r="R142" i="25"/>
  <c r="AV503" i="6"/>
  <c r="AV455" i="6"/>
  <c r="AV364" i="6"/>
  <c r="AT326" i="6"/>
  <c r="T500" i="25"/>
  <c r="Y500" i="25" s="1"/>
  <c r="R443" i="25"/>
  <c r="Y443" i="25" s="1"/>
  <c r="T436" i="25"/>
  <c r="T362" i="25"/>
  <c r="T352" i="25"/>
  <c r="T306" i="25"/>
  <c r="Y306" i="25" s="1"/>
  <c r="T264" i="25"/>
  <c r="R186" i="25"/>
  <c r="Y186" i="25" s="1"/>
  <c r="R126" i="25"/>
  <c r="Y126" i="25" s="1"/>
  <c r="R120" i="25"/>
  <c r="Y120" i="25" s="1"/>
  <c r="AV395" i="6"/>
  <c r="AV381" i="6"/>
  <c r="R561" i="25"/>
  <c r="T452" i="25"/>
  <c r="Y452" i="25" s="1"/>
  <c r="T125" i="25"/>
  <c r="T115" i="25"/>
  <c r="Y115" i="25" s="1"/>
  <c r="AT573" i="6"/>
  <c r="AV531" i="6"/>
  <c r="AV519" i="6"/>
  <c r="AT505" i="6"/>
  <c r="AV499" i="6"/>
  <c r="AV450" i="6"/>
  <c r="AV403" i="6"/>
  <c r="AT392" i="6"/>
  <c r="AT320" i="6"/>
  <c r="AT257" i="6"/>
  <c r="AV250" i="6"/>
  <c r="R521" i="25"/>
  <c r="R338" i="25"/>
  <c r="R316" i="25"/>
  <c r="T254" i="25"/>
  <c r="R210" i="25"/>
  <c r="R108" i="25"/>
  <c r="R86" i="25"/>
  <c r="T79" i="25"/>
  <c r="Y79" i="25" s="1"/>
  <c r="AV543" i="6"/>
  <c r="AV523" i="6"/>
  <c r="AV491" i="6"/>
  <c r="AV469" i="6"/>
  <c r="AV459" i="6"/>
  <c r="AV385" i="6"/>
  <c r="AV336" i="6"/>
  <c r="AV299" i="6"/>
  <c r="T548" i="25"/>
  <c r="Y548" i="25" s="1"/>
  <c r="T444" i="25"/>
  <c r="T272" i="25"/>
  <c r="R194" i="25"/>
  <c r="T153" i="25"/>
  <c r="T113" i="25"/>
  <c r="T63" i="25"/>
  <c r="Y63" i="25" s="1"/>
  <c r="AV401" i="6"/>
  <c r="AV390" i="6"/>
  <c r="AV349" i="6"/>
  <c r="AV342" i="6"/>
  <c r="AT329" i="6"/>
  <c r="R258" i="25"/>
  <c r="Y258" i="25" s="1"/>
  <c r="R240" i="25"/>
  <c r="T233" i="25"/>
  <c r="R174" i="25"/>
  <c r="AV489" i="6"/>
  <c r="AV451" i="6"/>
  <c r="AV420" i="6"/>
  <c r="AV413" i="6"/>
  <c r="AT400" i="6"/>
  <c r="AT353" i="6"/>
  <c r="AV334" i="6"/>
  <c r="AV328" i="6"/>
  <c r="AT273" i="6"/>
  <c r="AV217" i="6"/>
  <c r="T367" i="25"/>
  <c r="Y367" i="25" s="1"/>
  <c r="R326" i="25"/>
  <c r="T270" i="25"/>
  <c r="T250" i="25"/>
  <c r="T232" i="25"/>
  <c r="Y232" i="25" s="1"/>
  <c r="T129" i="25"/>
  <c r="R88" i="25"/>
  <c r="Y88" i="25" s="1"/>
  <c r="AT586" i="6"/>
  <c r="AT580" i="6"/>
  <c r="AT483" i="6"/>
  <c r="AT433" i="6"/>
  <c r="AV223" i="6"/>
  <c r="R537" i="25"/>
  <c r="Y537" i="25" s="1"/>
  <c r="T530" i="25"/>
  <c r="T508" i="25"/>
  <c r="R411" i="25"/>
  <c r="Y411" i="25" s="1"/>
  <c r="R381" i="25"/>
  <c r="Y381" i="25" s="1"/>
  <c r="R354" i="25"/>
  <c r="R244" i="25"/>
  <c r="Y244" i="25" s="1"/>
  <c r="R226" i="25"/>
  <c r="T197" i="25"/>
  <c r="Y197" i="25" s="1"/>
  <c r="R178" i="25"/>
  <c r="R150" i="25"/>
  <c r="AS66" i="6"/>
  <c r="AT66" i="6" s="1"/>
  <c r="AS67" i="6"/>
  <c r="AT67" i="6" s="1"/>
  <c r="AS68" i="6"/>
  <c r="AV68" i="6" s="1"/>
  <c r="AS92" i="6"/>
  <c r="AV92" i="6" s="1"/>
  <c r="AS204" i="6"/>
  <c r="AV204" i="6" s="1"/>
  <c r="AS146" i="6"/>
  <c r="AT146" i="6" s="1"/>
  <c r="T451" i="25"/>
  <c r="R451" i="25"/>
  <c r="AS58" i="6"/>
  <c r="AT58" i="6" s="1"/>
  <c r="AS59" i="6"/>
  <c r="AT59" i="6" s="1"/>
  <c r="AS91" i="6"/>
  <c r="AT91" i="6" s="1"/>
  <c r="AS60" i="6"/>
  <c r="AV60" i="6" s="1"/>
  <c r="AS64" i="6"/>
  <c r="AV64" i="6" s="1"/>
  <c r="AS26" i="6"/>
  <c r="AT26" i="6" s="1"/>
  <c r="AS124" i="6"/>
  <c r="AT124" i="6" s="1"/>
  <c r="AS200" i="6"/>
  <c r="AV200" i="6" s="1"/>
  <c r="R121" i="25"/>
  <c r="T121" i="25"/>
  <c r="Y121" i="25" s="1"/>
  <c r="Q16" i="25"/>
  <c r="Q17" i="25"/>
  <c r="R17" i="25" s="1"/>
  <c r="Q25" i="25"/>
  <c r="R25" i="25" s="1"/>
  <c r="Q18" i="25"/>
  <c r="R18" i="25" s="1"/>
  <c r="Q26" i="25"/>
  <c r="R26" i="25" s="1"/>
  <c r="Q19" i="25"/>
  <c r="T19" i="25" s="1"/>
  <c r="Q20" i="25"/>
  <c r="R20" i="25" s="1"/>
  <c r="Q21" i="25"/>
  <c r="R21" i="25" s="1"/>
  <c r="Q22" i="25"/>
  <c r="R22" i="25" s="1"/>
  <c r="Q23" i="25"/>
  <c r="T23" i="25" s="1"/>
  <c r="AS50" i="6"/>
  <c r="AT50" i="6" s="1"/>
  <c r="AS51" i="6"/>
  <c r="AT51" i="6" s="1"/>
  <c r="AS52" i="6"/>
  <c r="AV52" i="6" s="1"/>
  <c r="AS48" i="6"/>
  <c r="AV48" i="6" s="1"/>
  <c r="AS56" i="6"/>
  <c r="AV56" i="6" s="1"/>
  <c r="AS83" i="6"/>
  <c r="AT83" i="6" s="1"/>
  <c r="AS84" i="6"/>
  <c r="AS100" i="6"/>
  <c r="AV100" i="6" s="1"/>
  <c r="AS24" i="6"/>
  <c r="AV24" i="6" s="1"/>
  <c r="AT555" i="6"/>
  <c r="AV551" i="6"/>
  <c r="AT536" i="6"/>
  <c r="AV521" i="6"/>
  <c r="AV461" i="6"/>
  <c r="AT443" i="6"/>
  <c r="AV409" i="6"/>
  <c r="AV399" i="6"/>
  <c r="AV368" i="6"/>
  <c r="AV352" i="6"/>
  <c r="AV315" i="6"/>
  <c r="AT303" i="6"/>
  <c r="AT298" i="6"/>
  <c r="AV272" i="6"/>
  <c r="AV224" i="6"/>
  <c r="AT220" i="6"/>
  <c r="AS208" i="6"/>
  <c r="AT208" i="6" s="1"/>
  <c r="AS199" i="6"/>
  <c r="AT199" i="6" s="1"/>
  <c r="AS190" i="6"/>
  <c r="AV190" i="6" s="1"/>
  <c r="AS171" i="6"/>
  <c r="AT171" i="6" s="1"/>
  <c r="AS162" i="6"/>
  <c r="AT162" i="6" s="1"/>
  <c r="AS144" i="6"/>
  <c r="AS135" i="6"/>
  <c r="AT135" i="6" s="1"/>
  <c r="AS126" i="6"/>
  <c r="AT126" i="6" s="1"/>
  <c r="AS117" i="6"/>
  <c r="AT117" i="6" s="1"/>
  <c r="AS105" i="6"/>
  <c r="AT105" i="6" s="1"/>
  <c r="AS95" i="6"/>
  <c r="AV95" i="6" s="1"/>
  <c r="AS85" i="6"/>
  <c r="AT85" i="6" s="1"/>
  <c r="AS73" i="6"/>
  <c r="AT73" i="6" s="1"/>
  <c r="AS61" i="6"/>
  <c r="AT61" i="6" s="1"/>
  <c r="AS45" i="6"/>
  <c r="AT45" i="6" s="1"/>
  <c r="AS29" i="6"/>
  <c r="AT29" i="6" s="1"/>
  <c r="R585" i="25"/>
  <c r="Y530" i="25"/>
  <c r="T375" i="25"/>
  <c r="R375" i="25"/>
  <c r="T162" i="25"/>
  <c r="R162" i="25"/>
  <c r="R336" i="25"/>
  <c r="T336" i="25"/>
  <c r="AS16" i="6"/>
  <c r="AT16" i="6" s="1"/>
  <c r="AV539" i="6"/>
  <c r="AV495" i="6"/>
  <c r="AV414" i="6"/>
  <c r="AT393" i="6"/>
  <c r="AV373" i="6"/>
  <c r="AV356" i="6"/>
  <c r="AV308" i="6"/>
  <c r="AV291" i="6"/>
  <c r="AT261" i="6"/>
  <c r="AT241" i="6"/>
  <c r="AS207" i="6"/>
  <c r="AT207" i="6" s="1"/>
  <c r="AS198" i="6"/>
  <c r="AV198" i="6" s="1"/>
  <c r="AS189" i="6"/>
  <c r="AV189" i="6" s="1"/>
  <c r="AS179" i="6"/>
  <c r="AT179" i="6" s="1"/>
  <c r="AS161" i="6"/>
  <c r="AT161" i="6" s="1"/>
  <c r="AS152" i="6"/>
  <c r="AT152" i="6" s="1"/>
  <c r="AS143" i="6"/>
  <c r="AT143" i="6" s="1"/>
  <c r="AS134" i="6"/>
  <c r="AV134" i="6" s="1"/>
  <c r="AS125" i="6"/>
  <c r="AS114" i="6"/>
  <c r="AT114" i="6" s="1"/>
  <c r="AS94" i="6"/>
  <c r="AT94" i="6" s="1"/>
  <c r="AS82" i="6"/>
  <c r="AT82" i="6" s="1"/>
  <c r="AS72" i="6"/>
  <c r="AV72" i="6" s="1"/>
  <c r="AS57" i="6"/>
  <c r="AT57" i="6" s="1"/>
  <c r="AS41" i="6"/>
  <c r="AT41" i="6" s="1"/>
  <c r="AS25" i="6"/>
  <c r="AT25" i="6" s="1"/>
  <c r="T455" i="25"/>
  <c r="R455" i="25"/>
  <c r="Y455" i="25" s="1"/>
  <c r="R181" i="25"/>
  <c r="T181" i="25"/>
  <c r="AS136" i="6"/>
  <c r="AV136" i="6" s="1"/>
  <c r="AS43" i="6"/>
  <c r="AT43" i="6" s="1"/>
  <c r="AS44" i="6"/>
  <c r="AV44" i="6" s="1"/>
  <c r="AS172" i="6"/>
  <c r="AV172" i="6" s="1"/>
  <c r="AS107" i="6"/>
  <c r="AT107" i="6" s="1"/>
  <c r="AS20" i="6"/>
  <c r="AT20" i="6" s="1"/>
  <c r="AS108" i="6"/>
  <c r="AT108" i="6" s="1"/>
  <c r="AS18" i="6"/>
  <c r="AT18" i="6" s="1"/>
  <c r="AS19" i="6"/>
  <c r="AT19" i="6" s="1"/>
  <c r="AS99" i="6"/>
  <c r="AT99" i="6" s="1"/>
  <c r="AS188" i="6"/>
  <c r="AS15" i="6"/>
  <c r="AT15" i="6" s="1"/>
  <c r="AV576" i="6"/>
  <c r="AV554" i="6"/>
  <c r="AV550" i="6"/>
  <c r="AV535" i="6"/>
  <c r="AV419" i="6"/>
  <c r="AT384" i="6"/>
  <c r="AV367" i="6"/>
  <c r="AT340" i="6"/>
  <c r="AT324" i="6"/>
  <c r="AV271" i="6"/>
  <c r="AV235" i="6"/>
  <c r="AV229" i="6"/>
  <c r="AT219" i="6"/>
  <c r="AS206" i="6"/>
  <c r="AV206" i="6" s="1"/>
  <c r="AS197" i="6"/>
  <c r="AT197" i="6" s="1"/>
  <c r="AS187" i="6"/>
  <c r="AT187" i="6" s="1"/>
  <c r="AS178" i="6"/>
  <c r="AS169" i="6"/>
  <c r="AT169" i="6" s="1"/>
  <c r="AS160" i="6"/>
  <c r="AV160" i="6" s="1"/>
  <c r="AS151" i="6"/>
  <c r="AT151" i="6" s="1"/>
  <c r="AS142" i="6"/>
  <c r="AV142" i="6" s="1"/>
  <c r="AS133" i="6"/>
  <c r="AT133" i="6" s="1"/>
  <c r="AS123" i="6"/>
  <c r="AV123" i="6" s="1"/>
  <c r="AS113" i="6"/>
  <c r="AT113" i="6" s="1"/>
  <c r="AS103" i="6"/>
  <c r="AS93" i="6"/>
  <c r="AT93" i="6" s="1"/>
  <c r="AS81" i="6"/>
  <c r="AT81" i="6" s="1"/>
  <c r="AS71" i="6"/>
  <c r="AV71" i="6" s="1"/>
  <c r="AS55" i="6"/>
  <c r="AT55" i="6" s="1"/>
  <c r="AS39" i="6"/>
  <c r="AT39" i="6" s="1"/>
  <c r="AS23" i="6"/>
  <c r="AV23" i="6" s="1"/>
  <c r="R360" i="25"/>
  <c r="T360" i="25"/>
  <c r="R256" i="25"/>
  <c r="Y256" i="25" s="1"/>
  <c r="T256" i="25"/>
  <c r="AS42" i="6"/>
  <c r="AT42" i="6" s="1"/>
  <c r="AS132" i="6"/>
  <c r="AV132" i="6" s="1"/>
  <c r="AS205" i="6"/>
  <c r="AT205" i="6" s="1"/>
  <c r="AS195" i="6"/>
  <c r="AT195" i="6" s="1"/>
  <c r="AS186" i="6"/>
  <c r="AS177" i="6"/>
  <c r="AV177" i="6" s="1"/>
  <c r="AS168" i="6"/>
  <c r="AV168" i="6" s="1"/>
  <c r="AS159" i="6"/>
  <c r="AT159" i="6" s="1"/>
  <c r="AS150" i="6"/>
  <c r="AV150" i="6" s="1"/>
  <c r="AS141" i="6"/>
  <c r="AT141" i="6" s="1"/>
  <c r="AS131" i="6"/>
  <c r="AT131" i="6" s="1"/>
  <c r="AS122" i="6"/>
  <c r="AT122" i="6" s="1"/>
  <c r="AS90" i="6"/>
  <c r="AS80" i="6"/>
  <c r="AV80" i="6" s="1"/>
  <c r="AS70" i="6"/>
  <c r="AT70" i="6" s="1"/>
  <c r="AS54" i="6"/>
  <c r="AT54" i="6" s="1"/>
  <c r="AS22" i="6"/>
  <c r="AT22" i="6" s="1"/>
  <c r="R562" i="25"/>
  <c r="T562" i="25"/>
  <c r="Y562" i="25" s="1"/>
  <c r="R492" i="25"/>
  <c r="T492" i="25"/>
  <c r="T166" i="25"/>
  <c r="R166" i="25"/>
  <c r="Y166" i="25" s="1"/>
  <c r="AS34" i="6"/>
  <c r="AT34" i="6" s="1"/>
  <c r="AS27" i="6"/>
  <c r="AT27" i="6" s="1"/>
  <c r="AS35" i="6"/>
  <c r="AT35" i="6" s="1"/>
  <c r="AS36" i="6"/>
  <c r="AV36" i="6" s="1"/>
  <c r="AS140" i="6"/>
  <c r="AT140" i="6" s="1"/>
  <c r="AS32" i="6"/>
  <c r="T369" i="25"/>
  <c r="R369" i="25"/>
  <c r="Y369" i="25" s="1"/>
  <c r="AS145" i="6"/>
  <c r="AV145" i="6" s="1"/>
  <c r="AS62" i="6"/>
  <c r="AT62" i="6" s="1"/>
  <c r="AS17" i="6"/>
  <c r="AS115" i="6"/>
  <c r="AT115" i="6" s="1"/>
  <c r="AV600" i="6"/>
  <c r="AV570" i="6"/>
  <c r="AV564" i="6"/>
  <c r="AV553" i="6"/>
  <c r="AV549" i="6"/>
  <c r="AV453" i="6"/>
  <c r="AV445" i="6"/>
  <c r="AT435" i="6"/>
  <c r="AT429" i="6"/>
  <c r="AV383" i="6"/>
  <c r="AV344" i="6"/>
  <c r="AV300" i="6"/>
  <c r="AT295" i="6"/>
  <c r="AT289" i="6"/>
  <c r="AV234" i="6"/>
  <c r="AV218" i="6"/>
  <c r="AS203" i="6"/>
  <c r="AV203" i="6" s="1"/>
  <c r="AS194" i="6"/>
  <c r="AS185" i="6"/>
  <c r="AS176" i="6"/>
  <c r="AT176" i="6" s="1"/>
  <c r="AS167" i="6"/>
  <c r="AT167" i="6" s="1"/>
  <c r="AS158" i="6"/>
  <c r="AV158" i="6" s="1"/>
  <c r="AS139" i="6"/>
  <c r="AV139" i="6" s="1"/>
  <c r="AS130" i="6"/>
  <c r="AT130" i="6" s="1"/>
  <c r="AS121" i="6"/>
  <c r="AV121" i="6" s="1"/>
  <c r="AS101" i="6"/>
  <c r="AT101" i="6" s="1"/>
  <c r="AS89" i="6"/>
  <c r="AT89" i="6" s="1"/>
  <c r="AS79" i="6"/>
  <c r="AV79" i="6" s="1"/>
  <c r="AS69" i="6"/>
  <c r="AT69" i="6" s="1"/>
  <c r="AS53" i="6"/>
  <c r="AT53" i="6" s="1"/>
  <c r="AS37" i="6"/>
  <c r="AT37" i="6" s="1"/>
  <c r="AS21" i="6"/>
  <c r="AT21" i="6" s="1"/>
  <c r="T569" i="25"/>
  <c r="R569" i="25"/>
  <c r="T439" i="25"/>
  <c r="R439" i="25"/>
  <c r="T330" i="25"/>
  <c r="R330" i="25"/>
  <c r="T407" i="25"/>
  <c r="R407" i="25"/>
  <c r="Y407" i="25" s="1"/>
  <c r="AS209" i="6"/>
  <c r="AV209" i="6" s="1"/>
  <c r="AS86" i="6"/>
  <c r="AS75" i="6"/>
  <c r="AT75" i="6" s="1"/>
  <c r="AS76" i="6"/>
  <c r="AV76" i="6" s="1"/>
  <c r="AS164" i="6"/>
  <c r="AT164" i="6" s="1"/>
  <c r="AS148" i="6"/>
  <c r="AV148" i="6" s="1"/>
  <c r="AS40" i="6"/>
  <c r="AV40" i="6" s="1"/>
  <c r="AV449" i="6"/>
  <c r="AV439" i="6"/>
  <c r="AV422" i="6"/>
  <c r="AV417" i="6"/>
  <c r="AV391" i="6"/>
  <c r="AT376" i="6"/>
  <c r="AV365" i="6"/>
  <c r="AV311" i="6"/>
  <c r="AT281" i="6"/>
  <c r="AV269" i="6"/>
  <c r="AV258" i="6"/>
  <c r="AV222" i="6"/>
  <c r="AS202" i="6"/>
  <c r="AT202" i="6" s="1"/>
  <c r="AS193" i="6"/>
  <c r="AV193" i="6" s="1"/>
  <c r="AS184" i="6"/>
  <c r="AT184" i="6" s="1"/>
  <c r="AS175" i="6"/>
  <c r="AT175" i="6" s="1"/>
  <c r="AS157" i="6"/>
  <c r="AT157" i="6" s="1"/>
  <c r="AS147" i="6"/>
  <c r="AT147" i="6" s="1"/>
  <c r="AS138" i="6"/>
  <c r="AS129" i="6"/>
  <c r="AS120" i="6"/>
  <c r="AV120" i="6" s="1"/>
  <c r="AS110" i="6"/>
  <c r="AT110" i="6" s="1"/>
  <c r="AS98" i="6"/>
  <c r="AT98" i="6" s="1"/>
  <c r="AS88" i="6"/>
  <c r="AV88" i="6" s="1"/>
  <c r="AS65" i="6"/>
  <c r="AT65" i="6" s="1"/>
  <c r="AS49" i="6"/>
  <c r="AT49" i="6" s="1"/>
  <c r="AS33" i="6"/>
  <c r="AT33" i="6" s="1"/>
  <c r="Q15" i="25"/>
  <c r="R15" i="25" s="1"/>
  <c r="T575" i="25"/>
  <c r="R575" i="25"/>
  <c r="R344" i="25"/>
  <c r="T344" i="25"/>
  <c r="T260" i="25"/>
  <c r="R260" i="25"/>
  <c r="R497" i="25"/>
  <c r="Y497" i="25" s="1"/>
  <c r="T460" i="25"/>
  <c r="T454" i="25"/>
  <c r="Y454" i="25" s="1"/>
  <c r="T438" i="25"/>
  <c r="T406" i="25"/>
  <c r="Y406" i="25" s="1"/>
  <c r="T310" i="25"/>
  <c r="T235" i="25"/>
  <c r="Y235" i="25" s="1"/>
  <c r="R228" i="25"/>
  <c r="R222" i="25"/>
  <c r="R170" i="25"/>
  <c r="Y170" i="25" s="1"/>
  <c r="T165" i="25"/>
  <c r="Y165" i="25" s="1"/>
  <c r="T161" i="25"/>
  <c r="Y161" i="25" s="1"/>
  <c r="T105" i="25"/>
  <c r="Y105" i="25" s="1"/>
  <c r="T69" i="25"/>
  <c r="T506" i="25"/>
  <c r="Y506" i="25" s="1"/>
  <c r="T430" i="25"/>
  <c r="Y430" i="25" s="1"/>
  <c r="T390" i="25"/>
  <c r="Y390" i="25" s="1"/>
  <c r="T342" i="25"/>
  <c r="R320" i="25"/>
  <c r="Y320" i="25" s="1"/>
  <c r="R304" i="25"/>
  <c r="Y304" i="25" s="1"/>
  <c r="R529" i="25"/>
  <c r="Y529" i="25" s="1"/>
  <c r="T522" i="25"/>
  <c r="T446" i="25"/>
  <c r="T422" i="25"/>
  <c r="Y422" i="25" s="1"/>
  <c r="R383" i="25"/>
  <c r="Y383" i="25" s="1"/>
  <c r="R356" i="25"/>
  <c r="T312" i="25"/>
  <c r="Y312" i="25" s="1"/>
  <c r="R296" i="25"/>
  <c r="Y296" i="25" s="1"/>
  <c r="T266" i="25"/>
  <c r="R242" i="25"/>
  <c r="T238" i="25"/>
  <c r="Y238" i="25" s="1"/>
  <c r="R102" i="25"/>
  <c r="T95" i="25"/>
  <c r="T89" i="25"/>
  <c r="R553" i="25"/>
  <c r="T532" i="25"/>
  <c r="Y532" i="25" s="1"/>
  <c r="T516" i="25"/>
  <c r="Y516" i="25" s="1"/>
  <c r="R505" i="25"/>
  <c r="Y505" i="25" s="1"/>
  <c r="T428" i="25"/>
  <c r="T414" i="25"/>
  <c r="Y414" i="25" s="1"/>
  <c r="R389" i="25"/>
  <c r="R340" i="25"/>
  <c r="R288" i="25"/>
  <c r="Y288" i="25" s="1"/>
  <c r="R276" i="25"/>
  <c r="Y276" i="25" s="1"/>
  <c r="R206" i="25"/>
  <c r="T171" i="25"/>
  <c r="Y171" i="25" s="1"/>
  <c r="R158" i="25"/>
  <c r="T145" i="25"/>
  <c r="R112" i="25"/>
  <c r="Y112" i="25" s="1"/>
  <c r="T107" i="25"/>
  <c r="T71" i="25"/>
  <c r="Y71" i="25" s="1"/>
  <c r="AT87" i="6"/>
  <c r="AV161" i="6"/>
  <c r="AT116" i="6"/>
  <c r="AV170" i="6"/>
  <c r="AT196" i="6"/>
  <c r="AT204" i="6"/>
  <c r="AV102" i="6"/>
  <c r="AT212" i="6"/>
  <c r="AT156" i="6"/>
  <c r="AT128" i="6"/>
  <c r="AV106" i="6"/>
  <c r="AT24" i="6"/>
  <c r="AT177" i="6"/>
  <c r="AT136" i="6"/>
  <c r="AV46" i="6"/>
  <c r="AT104" i="6"/>
  <c r="AT28" i="6"/>
  <c r="AV192" i="6"/>
  <c r="AT76" i="6"/>
  <c r="AT174" i="6"/>
  <c r="AT142" i="6"/>
  <c r="AV38" i="6"/>
  <c r="AT515" i="6"/>
  <c r="AV515" i="6"/>
  <c r="AV592" i="6"/>
  <c r="AT592" i="6"/>
  <c r="AT538" i="6"/>
  <c r="AV538" i="6"/>
  <c r="AT529" i="6"/>
  <c r="AV529" i="6"/>
  <c r="AT562" i="6"/>
  <c r="AV562" i="6"/>
  <c r="AT594" i="6"/>
  <c r="AV567" i="6"/>
  <c r="AT567" i="6"/>
  <c r="AV552" i="6"/>
  <c r="AT552" i="6"/>
  <c r="AV532" i="6"/>
  <c r="AT532" i="6"/>
  <c r="AV527" i="6"/>
  <c r="AT527" i="6"/>
  <c r="AV513" i="6"/>
  <c r="AT513" i="6"/>
  <c r="AT584" i="6"/>
  <c r="AT557" i="6"/>
  <c r="AT563" i="6"/>
  <c r="AV563" i="6"/>
  <c r="AT482" i="6"/>
  <c r="AV482" i="6"/>
  <c r="AT405" i="6"/>
  <c r="AV405" i="6"/>
  <c r="AT548" i="6"/>
  <c r="AV493" i="6"/>
  <c r="AV542" i="6"/>
  <c r="AV507" i="6"/>
  <c r="AT427" i="6"/>
  <c r="AV427" i="6"/>
  <c r="AT516" i="6"/>
  <c r="AT481" i="6"/>
  <c r="AV481" i="6"/>
  <c r="AT474" i="6"/>
  <c r="AV474" i="6"/>
  <c r="AT436" i="6"/>
  <c r="AV436" i="6"/>
  <c r="AT514" i="6"/>
  <c r="AV514" i="6"/>
  <c r="AT490" i="6"/>
  <c r="AV490" i="6"/>
  <c r="AT458" i="6"/>
  <c r="AV458" i="6"/>
  <c r="AT442" i="6"/>
  <c r="AV442" i="6"/>
  <c r="AV547" i="6"/>
  <c r="AV541" i="6"/>
  <c r="AV526" i="6"/>
  <c r="AT511" i="6"/>
  <c r="AV485" i="6"/>
  <c r="AT412" i="6"/>
  <c r="AV412" i="6"/>
  <c r="AT545" i="6"/>
  <c r="AV517" i="6"/>
  <c r="AV501" i="6"/>
  <c r="AV475" i="6"/>
  <c r="AT473" i="6"/>
  <c r="AV473" i="6"/>
  <c r="AV463" i="6"/>
  <c r="AT457" i="6"/>
  <c r="AV457" i="6"/>
  <c r="AT441" i="6"/>
  <c r="AV441" i="6"/>
  <c r="AV389" i="6"/>
  <c r="AV360" i="6"/>
  <c r="AV351" i="6"/>
  <c r="AT346" i="6"/>
  <c r="AV332" i="6"/>
  <c r="AT282" i="6"/>
  <c r="AT279" i="6"/>
  <c r="AV276" i="6"/>
  <c r="AT265" i="6"/>
  <c r="AV260" i="6"/>
  <c r="AV242" i="6"/>
  <c r="AV228" i="6"/>
  <c r="AT430" i="6"/>
  <c r="AT411" i="6"/>
  <c r="AT407" i="6"/>
  <c r="AV382" i="6"/>
  <c r="AT379" i="6"/>
  <c r="AT375" i="6"/>
  <c r="AT369" i="6"/>
  <c r="AT366" i="6"/>
  <c r="AT358" i="6"/>
  <c r="AT348" i="6"/>
  <c r="AT337" i="6"/>
  <c r="AT321" i="6"/>
  <c r="AV304" i="6"/>
  <c r="AT287" i="6"/>
  <c r="AV267" i="6"/>
  <c r="AT255" i="6"/>
  <c r="AV252" i="6"/>
  <c r="AT247" i="6"/>
  <c r="AV244" i="6"/>
  <c r="AV425" i="6"/>
  <c r="AV421" i="6"/>
  <c r="AT362" i="6"/>
  <c r="AV319" i="6"/>
  <c r="AT284" i="6"/>
  <c r="AT239" i="6"/>
  <c r="AT236" i="6"/>
  <c r="AT227" i="6"/>
  <c r="AV227" i="6"/>
  <c r="AT408" i="6"/>
  <c r="AV374" i="6"/>
  <c r="AT335" i="6"/>
  <c r="AV335" i="6"/>
  <c r="AV288" i="6"/>
  <c r="AV283" i="6"/>
  <c r="AV266" i="6"/>
  <c r="AV259" i="6"/>
  <c r="AT249" i="6"/>
  <c r="AT233" i="6"/>
  <c r="AT226" i="6"/>
  <c r="AV226" i="6"/>
  <c r="AV305" i="6"/>
  <c r="AT305" i="6"/>
  <c r="AT297" i="6"/>
  <c r="AT292" i="6"/>
  <c r="AV243" i="6"/>
  <c r="AT225" i="6"/>
  <c r="AV225" i="6"/>
  <c r="AT216" i="6"/>
  <c r="AT322" i="6"/>
  <c r="AV322" i="6"/>
  <c r="AT275" i="6"/>
  <c r="AV275" i="6"/>
  <c r="AT285" i="6"/>
  <c r="AV285" i="6"/>
  <c r="AV253" i="6"/>
  <c r="AT253" i="6"/>
  <c r="AT215" i="6"/>
  <c r="AV215" i="6"/>
  <c r="AT231" i="6"/>
  <c r="AV207" i="6"/>
  <c r="AV201" i="6"/>
  <c r="AT182" i="6"/>
  <c r="AT153" i="6"/>
  <c r="AT132" i="6"/>
  <c r="AV126" i="6"/>
  <c r="AT118" i="6"/>
  <c r="AV199" i="6"/>
  <c r="AT178" i="6"/>
  <c r="AV178" i="6"/>
  <c r="AV154" i="6"/>
  <c r="AT123" i="6"/>
  <c r="AT221" i="6"/>
  <c r="AT180" i="6"/>
  <c r="AV166" i="6"/>
  <c r="AT166" i="6"/>
  <c r="AV137" i="6"/>
  <c r="AT96" i="6"/>
  <c r="AT80" i="6"/>
  <c r="AV74" i="6"/>
  <c r="AT72" i="6"/>
  <c r="AV66" i="6"/>
  <c r="AT64" i="6"/>
  <c r="AV58" i="6"/>
  <c r="AT56" i="6"/>
  <c r="AV42" i="6"/>
  <c r="AV78" i="6"/>
  <c r="AT112" i="6"/>
  <c r="AV63" i="6"/>
  <c r="AV55" i="6"/>
  <c r="AV47" i="6"/>
  <c r="AT31" i="6"/>
  <c r="AV31" i="6"/>
  <c r="AV30" i="6"/>
  <c r="R586" i="25"/>
  <c r="T586" i="25"/>
  <c r="R498" i="25"/>
  <c r="T498" i="25"/>
  <c r="Y460" i="25"/>
  <c r="Y585" i="25"/>
  <c r="T583" i="25"/>
  <c r="R583" i="25"/>
  <c r="R570" i="25"/>
  <c r="T570" i="25"/>
  <c r="R538" i="25"/>
  <c r="T538" i="25"/>
  <c r="R524" i="25"/>
  <c r="T524" i="25"/>
  <c r="T554" i="25"/>
  <c r="T509" i="25"/>
  <c r="R509" i="25"/>
  <c r="R546" i="25"/>
  <c r="T546" i="25"/>
  <c r="R572" i="25"/>
  <c r="T572" i="25"/>
  <c r="R564" i="25"/>
  <c r="T564" i="25"/>
  <c r="Y561" i="25"/>
  <c r="R540" i="25"/>
  <c r="T540" i="25"/>
  <c r="R513" i="25"/>
  <c r="Y513" i="25" s="1"/>
  <c r="T490" i="25"/>
  <c r="Y490" i="25" s="1"/>
  <c r="T556" i="25"/>
  <c r="R545" i="25"/>
  <c r="Y545" i="25" s="1"/>
  <c r="R567" i="25"/>
  <c r="Y567" i="25" s="1"/>
  <c r="T482" i="25"/>
  <c r="Y482" i="25" s="1"/>
  <c r="T396" i="25"/>
  <c r="R371" i="25"/>
  <c r="R332" i="25"/>
  <c r="R274" i="25"/>
  <c r="Y274" i="25" s="1"/>
  <c r="Y428" i="25"/>
  <c r="T412" i="25"/>
  <c r="Y412" i="25" s="1"/>
  <c r="T404" i="25"/>
  <c r="T365" i="25"/>
  <c r="R365" i="25"/>
  <c r="T346" i="25"/>
  <c r="Y346" i="25" s="1"/>
  <c r="T314" i="25"/>
  <c r="R314" i="25"/>
  <c r="R305" i="25"/>
  <c r="T305" i="25"/>
  <c r="T300" i="25"/>
  <c r="R300" i="25"/>
  <c r="T284" i="25"/>
  <c r="R284" i="25"/>
  <c r="Y444" i="25"/>
  <c r="T420" i="25"/>
  <c r="R391" i="25"/>
  <c r="R387" i="25"/>
  <c r="Y387" i="25" s="1"/>
  <c r="T350" i="25"/>
  <c r="R294" i="25"/>
  <c r="Y294" i="25" s="1"/>
  <c r="T379" i="25"/>
  <c r="R379" i="25"/>
  <c r="R299" i="25"/>
  <c r="T299" i="25"/>
  <c r="T514" i="25"/>
  <c r="R493" i="25"/>
  <c r="R481" i="25"/>
  <c r="R423" i="25"/>
  <c r="Y423" i="25" s="1"/>
  <c r="R395" i="25"/>
  <c r="Y395" i="25" s="1"/>
  <c r="T373" i="25"/>
  <c r="R373" i="25"/>
  <c r="R364" i="25"/>
  <c r="T334" i="25"/>
  <c r="R324" i="25"/>
  <c r="T318" i="25"/>
  <c r="R318" i="25"/>
  <c r="T268" i="25"/>
  <c r="R268" i="25"/>
  <c r="R484" i="25"/>
  <c r="T484" i="25"/>
  <c r="R468" i="25"/>
  <c r="T468" i="25"/>
  <c r="T403" i="25"/>
  <c r="R403" i="25"/>
  <c r="T385" i="25"/>
  <c r="R385" i="25"/>
  <c r="R307" i="25"/>
  <c r="T307" i="25"/>
  <c r="T292" i="25"/>
  <c r="R292" i="25"/>
  <c r="T489" i="25"/>
  <c r="R489" i="25"/>
  <c r="R427" i="25"/>
  <c r="Y427" i="25" s="1"/>
  <c r="T419" i="25"/>
  <c r="R419" i="25"/>
  <c r="Y419" i="25" s="1"/>
  <c r="T384" i="25"/>
  <c r="T377" i="25"/>
  <c r="R377" i="25"/>
  <c r="R348" i="25"/>
  <c r="Y348" i="25" s="1"/>
  <c r="R328" i="25"/>
  <c r="Y328" i="25" s="1"/>
  <c r="R302" i="25"/>
  <c r="Y302" i="25" s="1"/>
  <c r="R286" i="25"/>
  <c r="Y286" i="25" s="1"/>
  <c r="T459" i="25"/>
  <c r="R459" i="25"/>
  <c r="T435" i="25"/>
  <c r="R435" i="25"/>
  <c r="T322" i="25"/>
  <c r="R322" i="25"/>
  <c r="R291" i="25"/>
  <c r="T291" i="25"/>
  <c r="R252" i="25"/>
  <c r="Y252" i="25" s="1"/>
  <c r="R236" i="25"/>
  <c r="R229" i="25"/>
  <c r="T227" i="25"/>
  <c r="R218" i="25"/>
  <c r="Y218" i="25" s="1"/>
  <c r="R214" i="25"/>
  <c r="Y214" i="25" s="1"/>
  <c r="R202" i="25"/>
  <c r="Y202" i="25" s="1"/>
  <c r="R198" i="25"/>
  <c r="R70" i="25"/>
  <c r="Y70" i="25" s="1"/>
  <c r="R66" i="25"/>
  <c r="Y66" i="25" s="1"/>
  <c r="R118" i="25"/>
  <c r="T91" i="25"/>
  <c r="Y150" i="25"/>
  <c r="Y113" i="25"/>
  <c r="T283" i="25"/>
  <c r="T219" i="25"/>
  <c r="Y219" i="25" s="1"/>
  <c r="T203" i="25"/>
  <c r="Y203" i="25" s="1"/>
  <c r="T187" i="25"/>
  <c r="Y187" i="25" s="1"/>
  <c r="R134" i="25"/>
  <c r="Y134" i="25" s="1"/>
  <c r="R96" i="25"/>
  <c r="R74" i="25"/>
  <c r="Y74" i="25" s="1"/>
  <c r="T298" i="25"/>
  <c r="Y298" i="25" s="1"/>
  <c r="T290" i="25"/>
  <c r="Y290" i="25" s="1"/>
  <c r="T137" i="25"/>
  <c r="Y137" i="25" s="1"/>
  <c r="T97" i="25"/>
  <c r="R76" i="25"/>
  <c r="R68" i="25"/>
  <c r="T278" i="25"/>
  <c r="Y278" i="25" s="1"/>
  <c r="T262" i="25"/>
  <c r="Y262" i="25" s="1"/>
  <c r="T246" i="25"/>
  <c r="T234" i="25"/>
  <c r="Y227" i="25"/>
  <c r="T157" i="25"/>
  <c r="T141" i="25"/>
  <c r="T133" i="25"/>
  <c r="T221" i="25"/>
  <c r="Y221" i="25" s="1"/>
  <c r="T211" i="25"/>
  <c r="T205" i="25"/>
  <c r="Y205" i="25" s="1"/>
  <c r="T195" i="25"/>
  <c r="T189" i="25"/>
  <c r="T179" i="25"/>
  <c r="R104" i="25"/>
  <c r="Y104" i="25" s="1"/>
  <c r="T99" i="25"/>
  <c r="R92" i="25"/>
  <c r="Y92" i="25" s="1"/>
  <c r="R78" i="25"/>
  <c r="T589" i="25"/>
  <c r="R590" i="25"/>
  <c r="T593" i="25"/>
  <c r="Y593" i="25" s="1"/>
  <c r="R594" i="25"/>
  <c r="T597" i="25"/>
  <c r="R598" i="25"/>
  <c r="T601" i="25"/>
  <c r="R591" i="25"/>
  <c r="R595" i="25"/>
  <c r="R599" i="25"/>
  <c r="R588" i="25"/>
  <c r="R592" i="25"/>
  <c r="R596" i="25"/>
  <c r="R600" i="25"/>
  <c r="R587" i="25"/>
  <c r="T574" i="25"/>
  <c r="Y574" i="25" s="1"/>
  <c r="R571" i="25"/>
  <c r="T558" i="25"/>
  <c r="R555" i="25"/>
  <c r="T542" i="25"/>
  <c r="R539" i="25"/>
  <c r="T526" i="25"/>
  <c r="Y526" i="25" s="1"/>
  <c r="R523" i="25"/>
  <c r="T510" i="25"/>
  <c r="Y510" i="25" s="1"/>
  <c r="R507" i="25"/>
  <c r="T494" i="25"/>
  <c r="R491" i="25"/>
  <c r="T478" i="25"/>
  <c r="R478" i="25"/>
  <c r="Y583" i="25"/>
  <c r="T576" i="25"/>
  <c r="Y576" i="25" s="1"/>
  <c r="R573" i="25"/>
  <c r="T560" i="25"/>
  <c r="Y560" i="25" s="1"/>
  <c r="R557" i="25"/>
  <c r="T544" i="25"/>
  <c r="R541" i="25"/>
  <c r="T528" i="25"/>
  <c r="Y528" i="25" s="1"/>
  <c r="R525" i="25"/>
  <c r="T512" i="25"/>
  <c r="T496" i="25"/>
  <c r="Y496" i="25" s="1"/>
  <c r="T480" i="25"/>
  <c r="Y480" i="25" s="1"/>
  <c r="T457" i="25"/>
  <c r="R457" i="25"/>
  <c r="Y446" i="25"/>
  <c r="R559" i="25"/>
  <c r="Y554" i="25"/>
  <c r="R543" i="25"/>
  <c r="Y538" i="25"/>
  <c r="R527" i="25"/>
  <c r="Y522" i="25"/>
  <c r="Y521" i="25"/>
  <c r="R511" i="25"/>
  <c r="R495" i="25"/>
  <c r="R479" i="25"/>
  <c r="T479" i="25"/>
  <c r="T474" i="25"/>
  <c r="R474" i="25"/>
  <c r="T470" i="25"/>
  <c r="R470" i="25"/>
  <c r="Y508" i="25"/>
  <c r="Y492" i="25"/>
  <c r="T466" i="25"/>
  <c r="R466" i="25"/>
  <c r="T580" i="25"/>
  <c r="Y556" i="25"/>
  <c r="T582" i="25"/>
  <c r="Y582" i="25" s="1"/>
  <c r="R579" i="25"/>
  <c r="T566" i="25"/>
  <c r="Y566" i="25" s="1"/>
  <c r="R563" i="25"/>
  <c r="Y558" i="25"/>
  <c r="T550" i="25"/>
  <c r="Y550" i="25" s="1"/>
  <c r="R547" i="25"/>
  <c r="Y542" i="25"/>
  <c r="T534" i="25"/>
  <c r="Y534" i="25" s="1"/>
  <c r="R531" i="25"/>
  <c r="T518" i="25"/>
  <c r="R515" i="25"/>
  <c r="T502" i="25"/>
  <c r="R499" i="25"/>
  <c r="Y494" i="25"/>
  <c r="T486" i="25"/>
  <c r="R483" i="25"/>
  <c r="R461" i="25"/>
  <c r="T461" i="25"/>
  <c r="T584" i="25"/>
  <c r="R581" i="25"/>
  <c r="T568" i="25"/>
  <c r="Y568" i="25" s="1"/>
  <c r="R565" i="25"/>
  <c r="T552" i="25"/>
  <c r="R549" i="25"/>
  <c r="Y544" i="25"/>
  <c r="T536" i="25"/>
  <c r="Y536" i="25" s="1"/>
  <c r="R533" i="25"/>
  <c r="T520" i="25"/>
  <c r="R517" i="25"/>
  <c r="T504" i="25"/>
  <c r="Y504" i="25" s="1"/>
  <c r="R501" i="25"/>
  <c r="T488" i="25"/>
  <c r="Y488" i="25" s="1"/>
  <c r="R485" i="25"/>
  <c r="R477" i="25"/>
  <c r="T477" i="25"/>
  <c r="R551" i="25"/>
  <c r="R535" i="25"/>
  <c r="R519" i="25"/>
  <c r="R503" i="25"/>
  <c r="R487" i="25"/>
  <c r="R475" i="25"/>
  <c r="T475" i="25"/>
  <c r="R473" i="25"/>
  <c r="T473" i="25"/>
  <c r="R471" i="25"/>
  <c r="T471" i="25"/>
  <c r="R469" i="25"/>
  <c r="T469" i="25"/>
  <c r="R465" i="25"/>
  <c r="T465" i="25"/>
  <c r="R463" i="25"/>
  <c r="T463" i="25"/>
  <c r="R467" i="25"/>
  <c r="T467" i="25"/>
  <c r="R458" i="25"/>
  <c r="T458" i="25"/>
  <c r="R462" i="25"/>
  <c r="T456" i="25"/>
  <c r="Y456" i="25" s="1"/>
  <c r="R453" i="25"/>
  <c r="T440" i="25"/>
  <c r="Y440" i="25" s="1"/>
  <c r="R437" i="25"/>
  <c r="T424" i="25"/>
  <c r="Y424" i="25" s="1"/>
  <c r="R421" i="25"/>
  <c r="T408" i="25"/>
  <c r="Y408" i="25" s="1"/>
  <c r="R405" i="25"/>
  <c r="T392" i="25"/>
  <c r="Y392" i="25" s="1"/>
  <c r="T386" i="25"/>
  <c r="R378" i="25"/>
  <c r="T378" i="25"/>
  <c r="T376" i="25"/>
  <c r="T442" i="25"/>
  <c r="T426" i="25"/>
  <c r="T410" i="25"/>
  <c r="Y410" i="25" s="1"/>
  <c r="T394" i="25"/>
  <c r="T363" i="25"/>
  <c r="R363" i="25"/>
  <c r="T355" i="25"/>
  <c r="R355" i="25"/>
  <c r="T347" i="25"/>
  <c r="R347" i="25"/>
  <c r="T476" i="25"/>
  <c r="T472" i="25"/>
  <c r="R441" i="25"/>
  <c r="Y436" i="25"/>
  <c r="Y435" i="25"/>
  <c r="R425" i="25"/>
  <c r="Y420" i="25"/>
  <c r="R409" i="25"/>
  <c r="Y404" i="25"/>
  <c r="R393" i="25"/>
  <c r="R374" i="25"/>
  <c r="T374" i="25"/>
  <c r="T372" i="25"/>
  <c r="Y438" i="25"/>
  <c r="Y389" i="25"/>
  <c r="T357" i="25"/>
  <c r="R357" i="25"/>
  <c r="T349" i="25"/>
  <c r="R349" i="25"/>
  <c r="T448" i="25"/>
  <c r="Y448" i="25" s="1"/>
  <c r="R445" i="25"/>
  <c r="Y439" i="25"/>
  <c r="T432" i="25"/>
  <c r="R429" i="25"/>
  <c r="T416" i="25"/>
  <c r="Y416" i="25" s="1"/>
  <c r="R413" i="25"/>
  <c r="T400" i="25"/>
  <c r="R397" i="25"/>
  <c r="Y391" i="25"/>
  <c r="T388" i="25"/>
  <c r="R370" i="25"/>
  <c r="T370" i="25"/>
  <c r="T368" i="25"/>
  <c r="R368" i="25"/>
  <c r="T450" i="25"/>
  <c r="R447" i="25"/>
  <c r="Y442" i="25"/>
  <c r="T434" i="25"/>
  <c r="R431" i="25"/>
  <c r="Y426" i="25"/>
  <c r="T418" i="25"/>
  <c r="R415" i="25"/>
  <c r="T402" i="25"/>
  <c r="Y402" i="25" s="1"/>
  <c r="R399" i="25"/>
  <c r="Y394" i="25"/>
  <c r="T359" i="25"/>
  <c r="R359" i="25"/>
  <c r="T351" i="25"/>
  <c r="R351" i="25"/>
  <c r="R449" i="25"/>
  <c r="R433" i="25"/>
  <c r="R417" i="25"/>
  <c r="R401" i="25"/>
  <c r="Y385" i="25"/>
  <c r="R382" i="25"/>
  <c r="T382" i="25"/>
  <c r="T380" i="25"/>
  <c r="R366" i="25"/>
  <c r="T366" i="25"/>
  <c r="T361" i="25"/>
  <c r="R361" i="25"/>
  <c r="T353" i="25"/>
  <c r="R353" i="25"/>
  <c r="T345" i="25"/>
  <c r="R345" i="25"/>
  <c r="Y362" i="25"/>
  <c r="Y360" i="25"/>
  <c r="Y358" i="25"/>
  <c r="Y356" i="25"/>
  <c r="Y354" i="25"/>
  <c r="Y352" i="25"/>
  <c r="Y350" i="25"/>
  <c r="R343" i="25"/>
  <c r="Y342" i="25"/>
  <c r="R341" i="25"/>
  <c r="Y340" i="25"/>
  <c r="R339" i="25"/>
  <c r="Y338" i="25"/>
  <c r="R337" i="25"/>
  <c r="R335" i="25"/>
  <c r="Y334" i="25"/>
  <c r="R329" i="25"/>
  <c r="R325" i="25"/>
  <c r="R321" i="25"/>
  <c r="R317" i="25"/>
  <c r="R313" i="25"/>
  <c r="Y332" i="25"/>
  <c r="Y326" i="25"/>
  <c r="R331" i="25"/>
  <c r="R327" i="25"/>
  <c r="R323" i="25"/>
  <c r="R319" i="25"/>
  <c r="R315" i="25"/>
  <c r="Y324" i="25"/>
  <c r="Y316" i="25"/>
  <c r="T333" i="25"/>
  <c r="T303" i="25"/>
  <c r="T295" i="25"/>
  <c r="T287" i="25"/>
  <c r="Y287" i="25" s="1"/>
  <c r="R277" i="25"/>
  <c r="T277" i="25"/>
  <c r="T282" i="25"/>
  <c r="R275" i="25"/>
  <c r="T275" i="25"/>
  <c r="R259" i="25"/>
  <c r="T259" i="25"/>
  <c r="T297" i="25"/>
  <c r="T289" i="25"/>
  <c r="Y289" i="25" s="1"/>
  <c r="R273" i="25"/>
  <c r="T273" i="25"/>
  <c r="R271" i="25"/>
  <c r="T271" i="25"/>
  <c r="R269" i="25"/>
  <c r="T269" i="25"/>
  <c r="R267" i="25"/>
  <c r="T267" i="25"/>
  <c r="R265" i="25"/>
  <c r="T265" i="25"/>
  <c r="R263" i="25"/>
  <c r="T263" i="25"/>
  <c r="R261" i="25"/>
  <c r="T261" i="25"/>
  <c r="T311" i="25"/>
  <c r="Y311" i="25" s="1"/>
  <c r="T309" i="25"/>
  <c r="R255" i="25"/>
  <c r="T255" i="25"/>
  <c r="Y310" i="25"/>
  <c r="Y308" i="25"/>
  <c r="T301" i="25"/>
  <c r="T293" i="25"/>
  <c r="T285" i="25"/>
  <c r="R281" i="25"/>
  <c r="T281" i="25"/>
  <c r="Y282" i="25"/>
  <c r="R279" i="25"/>
  <c r="T279" i="25"/>
  <c r="R257" i="25"/>
  <c r="T257" i="25"/>
  <c r="Y234" i="25"/>
  <c r="Y230" i="25"/>
  <c r="Y226" i="25"/>
  <c r="T224" i="25"/>
  <c r="R224" i="25"/>
  <c r="Y222" i="25"/>
  <c r="Y231" i="25"/>
  <c r="Y210" i="25"/>
  <c r="T253" i="25"/>
  <c r="Y253" i="25" s="1"/>
  <c r="T251" i="25"/>
  <c r="T249" i="25"/>
  <c r="T247" i="25"/>
  <c r="T245" i="25"/>
  <c r="T243" i="25"/>
  <c r="Y243" i="25" s="1"/>
  <c r="T241" i="25"/>
  <c r="T239" i="25"/>
  <c r="Y239" i="25" s="1"/>
  <c r="T237" i="25"/>
  <c r="Y237" i="25" s="1"/>
  <c r="Y280" i="25"/>
  <c r="Y272" i="25"/>
  <c r="Y270" i="25"/>
  <c r="Y268" i="25"/>
  <c r="Y266" i="25"/>
  <c r="Y264" i="25"/>
  <c r="Y254" i="25"/>
  <c r="Y250" i="25"/>
  <c r="Y248" i="25"/>
  <c r="Y246" i="25"/>
  <c r="Y242" i="25"/>
  <c r="Y240" i="25"/>
  <c r="Y228" i="25"/>
  <c r="T225" i="25"/>
  <c r="R217" i="25"/>
  <c r="T217" i="25"/>
  <c r="Y233" i="25"/>
  <c r="Y229" i="25"/>
  <c r="T215" i="25"/>
  <c r="Y215" i="25" s="1"/>
  <c r="R212" i="25"/>
  <c r="Y206" i="25"/>
  <c r="T199" i="25"/>
  <c r="Y199" i="25" s="1"/>
  <c r="R196" i="25"/>
  <c r="Y190" i="25"/>
  <c r="T183" i="25"/>
  <c r="Y183" i="25" s="1"/>
  <c r="R180" i="25"/>
  <c r="Y174" i="25"/>
  <c r="T167" i="25"/>
  <c r="R164" i="25"/>
  <c r="T149" i="25"/>
  <c r="R148" i="25"/>
  <c r="T148" i="25"/>
  <c r="T139" i="25"/>
  <c r="R139" i="25"/>
  <c r="Y133" i="25"/>
  <c r="T201" i="25"/>
  <c r="Y201" i="25" s="1"/>
  <c r="T185" i="25"/>
  <c r="Y185" i="25" s="1"/>
  <c r="T169" i="25"/>
  <c r="R144" i="25"/>
  <c r="T144" i="25"/>
  <c r="Y142" i="25"/>
  <c r="Y129" i="25"/>
  <c r="R216" i="25"/>
  <c r="R200" i="25"/>
  <c r="Y194" i="25"/>
  <c r="R184" i="25"/>
  <c r="Y178" i="25"/>
  <c r="R168" i="25"/>
  <c r="Y162" i="25"/>
  <c r="R154" i="25"/>
  <c r="R140" i="25"/>
  <c r="T140" i="25"/>
  <c r="R136" i="25"/>
  <c r="T136" i="25"/>
  <c r="T173" i="25"/>
  <c r="Y173" i="25" s="1"/>
  <c r="T159" i="25"/>
  <c r="R159" i="25"/>
  <c r="T223" i="25"/>
  <c r="R220" i="25"/>
  <c r="T207" i="25"/>
  <c r="Y207" i="25" s="1"/>
  <c r="R204" i="25"/>
  <c r="Y198" i="25"/>
  <c r="T191" i="25"/>
  <c r="Y191" i="25" s="1"/>
  <c r="R188" i="25"/>
  <c r="Y182" i="25"/>
  <c r="T175" i="25"/>
  <c r="Y175" i="25" s="1"/>
  <c r="R172" i="25"/>
  <c r="T155" i="25"/>
  <c r="R155" i="25"/>
  <c r="Y153" i="25"/>
  <c r="R146" i="25"/>
  <c r="R132" i="25"/>
  <c r="T132" i="25"/>
  <c r="R130" i="25"/>
  <c r="T209" i="25"/>
  <c r="T193" i="25"/>
  <c r="Y193" i="25" s="1"/>
  <c r="T177" i="25"/>
  <c r="Y169" i="25"/>
  <c r="R160" i="25"/>
  <c r="T160" i="25"/>
  <c r="T151" i="25"/>
  <c r="R151" i="25"/>
  <c r="R208" i="25"/>
  <c r="R192" i="25"/>
  <c r="R176" i="25"/>
  <c r="R156" i="25"/>
  <c r="T156" i="25"/>
  <c r="T147" i="25"/>
  <c r="R147" i="25"/>
  <c r="Y145" i="25"/>
  <c r="R138" i="25"/>
  <c r="R152" i="25"/>
  <c r="T152" i="25"/>
  <c r="T143" i="25"/>
  <c r="R143" i="25"/>
  <c r="Y125" i="25"/>
  <c r="R122" i="25"/>
  <c r="T122" i="25"/>
  <c r="R135" i="25"/>
  <c r="R131" i="25"/>
  <c r="R127" i="25"/>
  <c r="R123" i="25"/>
  <c r="T117" i="25"/>
  <c r="Y117" i="25" s="1"/>
  <c r="R114" i="25"/>
  <c r="Y108" i="25"/>
  <c r="T101" i="25"/>
  <c r="R98" i="25"/>
  <c r="T85" i="25"/>
  <c r="T80" i="25"/>
  <c r="R80" i="25"/>
  <c r="T119" i="25"/>
  <c r="R116" i="25"/>
  <c r="T103" i="25"/>
  <c r="R100" i="25"/>
  <c r="Y95" i="25"/>
  <c r="T87" i="25"/>
  <c r="Y87" i="25" s="1"/>
  <c r="R84" i="25"/>
  <c r="T81" i="25"/>
  <c r="R77" i="25"/>
  <c r="T77" i="25"/>
  <c r="T128" i="25"/>
  <c r="T124" i="25"/>
  <c r="T109" i="25"/>
  <c r="Y109" i="25" s="1"/>
  <c r="R106" i="25"/>
  <c r="T93" i="25"/>
  <c r="R90" i="25"/>
  <c r="R82" i="25"/>
  <c r="Y68" i="25"/>
  <c r="Y119" i="25"/>
  <c r="Y118" i="25"/>
  <c r="T111" i="25"/>
  <c r="Y111" i="25" s="1"/>
  <c r="Y103" i="25"/>
  <c r="Y86" i="25"/>
  <c r="R110" i="25"/>
  <c r="R94" i="25"/>
  <c r="Y89" i="25"/>
  <c r="Y107" i="25"/>
  <c r="Y91" i="25"/>
  <c r="R83" i="25"/>
  <c r="T83" i="25"/>
  <c r="Y78" i="25"/>
  <c r="T67" i="25"/>
  <c r="Y67" i="25" s="1"/>
  <c r="R64" i="25"/>
  <c r="R57" i="25"/>
  <c r="T57" i="25"/>
  <c r="R49" i="25"/>
  <c r="T49" i="25"/>
  <c r="R41" i="25"/>
  <c r="T41" i="25"/>
  <c r="R33" i="25"/>
  <c r="T33" i="25"/>
  <c r="R60" i="25"/>
  <c r="T60" i="25"/>
  <c r="R52" i="25"/>
  <c r="T52" i="25"/>
  <c r="R44" i="25"/>
  <c r="T44" i="25"/>
  <c r="R36" i="25"/>
  <c r="T36" i="25"/>
  <c r="R28" i="25"/>
  <c r="T28" i="25"/>
  <c r="T55" i="25"/>
  <c r="R55" i="25"/>
  <c r="T47" i="25"/>
  <c r="R47" i="25"/>
  <c r="T39" i="25"/>
  <c r="R39" i="25"/>
  <c r="T31" i="25"/>
  <c r="R31" i="25"/>
  <c r="R58" i="25"/>
  <c r="T58" i="25"/>
  <c r="R50" i="25"/>
  <c r="T50" i="25"/>
  <c r="R42" i="25"/>
  <c r="T42" i="25"/>
  <c r="R34" i="25"/>
  <c r="T34" i="25"/>
  <c r="T75" i="25"/>
  <c r="Y75" i="25" s="1"/>
  <c r="R72" i="25"/>
  <c r="R61" i="25"/>
  <c r="T61" i="25"/>
  <c r="R53" i="25"/>
  <c r="T53" i="25"/>
  <c r="R45" i="25"/>
  <c r="T45" i="25"/>
  <c r="R37" i="25"/>
  <c r="T37" i="25"/>
  <c r="Y69" i="25"/>
  <c r="R56" i="25"/>
  <c r="T56" i="25"/>
  <c r="R48" i="25"/>
  <c r="T48" i="25"/>
  <c r="R40" i="25"/>
  <c r="T40" i="25"/>
  <c r="R32" i="25"/>
  <c r="T32" i="25"/>
  <c r="R62" i="25"/>
  <c r="T59" i="25"/>
  <c r="R59" i="25"/>
  <c r="T51" i="25"/>
  <c r="R51" i="25"/>
  <c r="T43" i="25"/>
  <c r="R43" i="25"/>
  <c r="T35" i="25"/>
  <c r="R35" i="25"/>
  <c r="T65" i="25"/>
  <c r="R54" i="25"/>
  <c r="T54" i="25"/>
  <c r="R46" i="25"/>
  <c r="T46" i="25"/>
  <c r="R38" i="25"/>
  <c r="T38" i="25"/>
  <c r="R30" i="25"/>
  <c r="T30" i="25"/>
  <c r="R27" i="25"/>
  <c r="T25" i="25"/>
  <c r="Y25" i="25" s="1"/>
  <c r="T17" i="25"/>
  <c r="Y17" i="25" s="1"/>
  <c r="T24" i="25"/>
  <c r="T20" i="25"/>
  <c r="T15" i="25"/>
  <c r="AV595" i="6"/>
  <c r="AT591" i="6"/>
  <c r="AT590" i="6"/>
  <c r="AV579" i="6"/>
  <c r="AT575" i="6"/>
  <c r="AT574" i="6"/>
  <c r="AV566" i="6"/>
  <c r="AT565" i="6"/>
  <c r="AT593" i="6"/>
  <c r="AV593" i="6"/>
  <c r="AT577" i="6"/>
  <c r="AV577" i="6"/>
  <c r="AV561" i="6"/>
  <c r="AV598" i="6"/>
  <c r="AV582" i="6"/>
  <c r="AV568" i="6"/>
  <c r="AV556" i="6"/>
  <c r="AT556" i="6"/>
  <c r="AT599" i="6"/>
  <c r="AV587" i="6"/>
  <c r="AT583" i="6"/>
  <c r="AV571" i="6"/>
  <c r="AV558" i="6"/>
  <c r="AT601" i="6"/>
  <c r="AV601" i="6"/>
  <c r="AT585" i="6"/>
  <c r="AV585" i="6"/>
  <c r="AT569" i="6"/>
  <c r="AV569" i="6"/>
  <c r="AV560" i="6"/>
  <c r="AV540" i="6"/>
  <c r="AT540" i="6"/>
  <c r="AV534" i="6"/>
  <c r="AV518" i="6"/>
  <c r="AT494" i="6"/>
  <c r="AV494" i="6"/>
  <c r="AT533" i="6"/>
  <c r="AT444" i="6"/>
  <c r="AV444" i="6"/>
  <c r="AT520" i="6"/>
  <c r="AT510" i="6"/>
  <c r="AV510" i="6"/>
  <c r="AT492" i="6"/>
  <c r="AV492" i="6"/>
  <c r="AT486" i="6"/>
  <c r="AV486" i="6"/>
  <c r="AT468" i="6"/>
  <c r="AV468" i="6"/>
  <c r="AV434" i="6"/>
  <c r="AT434" i="6"/>
  <c r="AV432" i="6"/>
  <c r="AT432" i="6"/>
  <c r="AT506" i="6"/>
  <c r="AV506" i="6"/>
  <c r="AT502" i="6"/>
  <c r="AV502" i="6"/>
  <c r="AV496" i="6"/>
  <c r="AT496" i="6"/>
  <c r="AT478" i="6"/>
  <c r="AV478" i="6"/>
  <c r="AT524" i="6"/>
  <c r="AV512" i="6"/>
  <c r="AT512" i="6"/>
  <c r="AT484" i="6"/>
  <c r="AV484" i="6"/>
  <c r="AT452" i="6"/>
  <c r="AV452" i="6"/>
  <c r="AT500" i="6"/>
  <c r="AV500" i="6"/>
  <c r="AT476" i="6"/>
  <c r="AV476" i="6"/>
  <c r="AT431" i="6"/>
  <c r="AV431" i="6"/>
  <c r="AV546" i="6"/>
  <c r="AT544" i="6"/>
  <c r="AV530" i="6"/>
  <c r="AT528" i="6"/>
  <c r="AT508" i="6"/>
  <c r="AV508" i="6"/>
  <c r="AV504" i="6"/>
  <c r="AT504" i="6"/>
  <c r="AT460" i="6"/>
  <c r="AV460" i="6"/>
  <c r="AT488" i="6"/>
  <c r="AT480" i="6"/>
  <c r="AT472" i="6"/>
  <c r="AV470" i="6"/>
  <c r="AT464" i="6"/>
  <c r="AV462" i="6"/>
  <c r="AT456" i="6"/>
  <c r="AV454" i="6"/>
  <c r="AT448" i="6"/>
  <c r="AV446" i="6"/>
  <c r="AT424" i="6"/>
  <c r="AT423" i="6"/>
  <c r="AV410" i="6"/>
  <c r="AT410" i="6"/>
  <c r="AT404" i="6"/>
  <c r="AV404" i="6"/>
  <c r="AV386" i="6"/>
  <c r="AT386" i="6"/>
  <c r="AV426" i="6"/>
  <c r="AT426" i="6"/>
  <c r="AV406" i="6"/>
  <c r="AT380" i="6"/>
  <c r="AV380" i="6"/>
  <c r="AV415" i="6"/>
  <c r="AT372" i="6"/>
  <c r="AV372" i="6"/>
  <c r="AV498" i="6"/>
  <c r="AT416" i="6"/>
  <c r="AV394" i="6"/>
  <c r="AT394" i="6"/>
  <c r="AT388" i="6"/>
  <c r="AV388" i="6"/>
  <c r="AT370" i="6"/>
  <c r="AV370" i="6"/>
  <c r="AV418" i="6"/>
  <c r="AT418" i="6"/>
  <c r="AT440" i="6"/>
  <c r="AV402" i="6"/>
  <c r="AT402" i="6"/>
  <c r="AT396" i="6"/>
  <c r="AV396" i="6"/>
  <c r="AV377" i="6"/>
  <c r="AV398" i="6"/>
  <c r="AV331" i="6"/>
  <c r="AT331" i="6"/>
  <c r="AT325" i="6"/>
  <c r="AV325" i="6"/>
  <c r="AT378" i="6"/>
  <c r="AT359" i="6"/>
  <c r="AT343" i="6"/>
  <c r="AV327" i="6"/>
  <c r="AV313" i="6"/>
  <c r="AT313" i="6"/>
  <c r="AT361" i="6"/>
  <c r="AT345" i="6"/>
  <c r="AT333" i="6"/>
  <c r="AV333" i="6"/>
  <c r="AT317" i="6"/>
  <c r="AV317" i="6"/>
  <c r="AV310" i="6"/>
  <c r="AT310" i="6"/>
  <c r="AV293" i="6"/>
  <c r="AT293" i="6"/>
  <c r="AV363" i="6"/>
  <c r="AT363" i="6"/>
  <c r="AV347" i="6"/>
  <c r="AT347" i="6"/>
  <c r="AV323" i="6"/>
  <c r="AT323" i="6"/>
  <c r="AV314" i="6"/>
  <c r="AT314" i="6"/>
  <c r="AV354" i="6"/>
  <c r="AV338" i="6"/>
  <c r="AV330" i="6"/>
  <c r="AV312" i="6"/>
  <c r="AV302" i="6"/>
  <c r="AT302" i="6"/>
  <c r="AV357" i="6"/>
  <c r="AV341" i="6"/>
  <c r="AV309" i="6"/>
  <c r="AT309" i="6"/>
  <c r="AV371" i="6"/>
  <c r="AT371" i="6"/>
  <c r="AV355" i="6"/>
  <c r="AT355" i="6"/>
  <c r="AV339" i="6"/>
  <c r="AT339" i="6"/>
  <c r="AV301" i="6"/>
  <c r="AV294" i="6"/>
  <c r="AT294" i="6"/>
  <c r="AV251" i="6"/>
  <c r="AV246" i="6"/>
  <c r="AT246" i="6"/>
  <c r="AV296" i="6"/>
  <c r="AV280" i="6"/>
  <c r="AT278" i="6"/>
  <c r="AT277" i="6"/>
  <c r="AV264" i="6"/>
  <c r="AV262" i="6"/>
  <c r="AT262" i="6"/>
  <c r="AV256" i="6"/>
  <c r="AT240" i="6"/>
  <c r="AV240" i="6"/>
  <c r="AV238" i="6"/>
  <c r="AT238" i="6"/>
  <c r="AV248" i="6"/>
  <c r="AV245" i="6"/>
  <c r="AV306" i="6"/>
  <c r="AV290" i="6"/>
  <c r="AT286" i="6"/>
  <c r="AV274" i="6"/>
  <c r="AT270" i="6"/>
  <c r="AV254" i="6"/>
  <c r="AT254" i="6"/>
  <c r="AT230" i="6"/>
  <c r="AT191" i="6"/>
  <c r="AV191" i="6"/>
  <c r="AT189" i="6"/>
  <c r="AV232" i="6"/>
  <c r="AV214" i="6"/>
  <c r="AV210" i="6"/>
  <c r="AT213" i="6"/>
  <c r="AT211" i="6"/>
  <c r="AV183" i="6"/>
  <c r="AV175" i="6"/>
  <c r="AT125" i="6"/>
  <c r="AV125" i="6"/>
  <c r="AV181" i="6"/>
  <c r="AV173" i="6"/>
  <c r="AV165" i="6"/>
  <c r="AV149" i="6"/>
  <c r="AV141" i="6"/>
  <c r="AV127" i="6"/>
  <c r="AV122" i="6"/>
  <c r="AV103" i="6"/>
  <c r="AT103" i="6"/>
  <c r="AV171" i="6"/>
  <c r="AV163" i="6"/>
  <c r="AV155" i="6"/>
  <c r="AV119" i="6"/>
  <c r="AV111" i="6"/>
  <c r="AT111" i="6"/>
  <c r="AT109" i="6"/>
  <c r="AV109" i="6"/>
  <c r="AV101" i="6"/>
  <c r="AV85" i="6"/>
  <c r="AV77" i="6"/>
  <c r="AV53" i="6"/>
  <c r="AV45" i="6"/>
  <c r="AV37" i="6"/>
  <c r="AV29" i="6"/>
  <c r="AV115" i="6"/>
  <c r="AV107" i="6"/>
  <c r="AV75" i="6"/>
  <c r="AV35" i="6"/>
  <c r="AV27" i="6"/>
  <c r="AV19" i="6"/>
  <c r="AV97" i="6"/>
  <c r="AV89" i="6"/>
  <c r="Y260" i="25" l="1"/>
  <c r="Y307" i="25"/>
  <c r="Y299" i="25"/>
  <c r="AT71" i="6"/>
  <c r="AV50" i="6"/>
  <c r="AT40" i="6"/>
  <c r="AV26" i="6"/>
  <c r="AV43" i="6"/>
  <c r="AV130" i="6"/>
  <c r="T18" i="25"/>
  <c r="Y18" i="25" s="1"/>
  <c r="Y459" i="25"/>
  <c r="Y524" i="25"/>
  <c r="Y570" i="25"/>
  <c r="Y586" i="25"/>
  <c r="AT120" i="6"/>
  <c r="AV65" i="6"/>
  <c r="AV202" i="6"/>
  <c r="AT79" i="6"/>
  <c r="Y344" i="25"/>
  <c r="AV157" i="6"/>
  <c r="AV117" i="6"/>
  <c r="T21" i="25"/>
  <c r="Y21" i="25" s="1"/>
  <c r="AV39" i="6"/>
  <c r="AV208" i="6"/>
  <c r="Y575" i="25"/>
  <c r="AV73" i="6"/>
  <c r="AV51" i="6"/>
  <c r="AV83" i="6"/>
  <c r="AV20" i="6"/>
  <c r="AV93" i="6"/>
  <c r="AV131" i="6"/>
  <c r="AV133" i="6"/>
  <c r="AV205" i="6"/>
  <c r="AV70" i="6"/>
  <c r="AV114" i="6"/>
  <c r="AV162" i="6"/>
  <c r="AT206" i="6"/>
  <c r="AV176" i="6"/>
  <c r="AV16" i="6"/>
  <c r="AV59" i="6"/>
  <c r="AV99" i="6"/>
  <c r="AV21" i="6"/>
  <c r="AV146" i="6"/>
  <c r="AT168" i="6"/>
  <c r="AV152" i="6"/>
  <c r="AV57" i="6"/>
  <c r="AV67" i="6"/>
  <c r="AV169" i="6"/>
  <c r="AT36" i="6"/>
  <c r="AT198" i="6"/>
  <c r="AV91" i="6"/>
  <c r="AV143" i="6"/>
  <c r="AV195" i="6"/>
  <c r="AT68" i="6"/>
  <c r="AV105" i="6"/>
  <c r="AV159" i="6"/>
  <c r="AV41" i="6"/>
  <c r="AV81" i="6"/>
  <c r="AV61" i="6"/>
  <c r="AV124" i="6"/>
  <c r="AT52" i="6"/>
  <c r="T22" i="25"/>
  <c r="Y22" i="25" s="1"/>
  <c r="T26" i="25"/>
  <c r="Y26" i="25" s="1"/>
  <c r="AV49" i="6"/>
  <c r="AT193" i="6"/>
  <c r="AV69" i="6"/>
  <c r="AV147" i="6"/>
  <c r="AV94" i="6"/>
  <c r="AT160" i="6"/>
  <c r="AT145" i="6"/>
  <c r="AT44" i="6"/>
  <c r="AV167" i="6"/>
  <c r="AT203" i="6"/>
  <c r="AV164" i="6"/>
  <c r="AV108" i="6"/>
  <c r="Y322" i="25"/>
  <c r="Y305" i="25"/>
  <c r="Y365" i="25"/>
  <c r="AT121" i="6"/>
  <c r="AV34" i="6"/>
  <c r="AV54" i="6"/>
  <c r="Y181" i="25"/>
  <c r="AV82" i="6"/>
  <c r="AV62" i="6"/>
  <c r="AV179" i="6"/>
  <c r="AV135" i="6"/>
  <c r="Y377" i="25"/>
  <c r="Y540" i="25"/>
  <c r="AT88" i="6"/>
  <c r="AT148" i="6"/>
  <c r="AT139" i="6"/>
  <c r="AV110" i="6"/>
  <c r="AT158" i="6"/>
  <c r="AV22" i="6"/>
  <c r="AV98" i="6"/>
  <c r="AT92" i="6"/>
  <c r="Y375" i="25"/>
  <c r="AV18" i="6"/>
  <c r="R23" i="25"/>
  <c r="AT100" i="6"/>
  <c r="AT60" i="6"/>
  <c r="AT150" i="6"/>
  <c r="Y451" i="25"/>
  <c r="AV151" i="6"/>
  <c r="Y291" i="25"/>
  <c r="Y373" i="25"/>
  <c r="Y314" i="25"/>
  <c r="Y403" i="25"/>
  <c r="AV184" i="6"/>
  <c r="Y336" i="25"/>
  <c r="AV15" i="6"/>
  <c r="AV113" i="6"/>
  <c r="R19" i="25"/>
  <c r="Y19" i="25" s="1"/>
  <c r="AT200" i="6"/>
  <c r="AT95" i="6"/>
  <c r="AV25" i="6"/>
  <c r="AV33" i="6"/>
  <c r="AV187" i="6"/>
  <c r="AT134" i="6"/>
  <c r="AT172" i="6"/>
  <c r="AT48" i="6"/>
  <c r="AT190" i="6"/>
  <c r="Y318" i="25"/>
  <c r="AV129" i="6"/>
  <c r="AT129" i="6"/>
  <c r="Y468" i="25"/>
  <c r="AT138" i="6"/>
  <c r="AV138" i="6"/>
  <c r="AT86" i="6"/>
  <c r="AV86" i="6"/>
  <c r="Y489" i="25"/>
  <c r="Y236" i="25"/>
  <c r="AT23" i="6"/>
  <c r="AV197" i="6"/>
  <c r="Y102" i="25"/>
  <c r="Y384" i="25"/>
  <c r="AV185" i="6"/>
  <c r="AT185" i="6"/>
  <c r="Y283" i="25"/>
  <c r="Y569" i="25"/>
  <c r="AT194" i="6"/>
  <c r="AV194" i="6"/>
  <c r="AV32" i="6"/>
  <c r="AT32" i="6"/>
  <c r="AT144" i="6"/>
  <c r="AV144" i="6"/>
  <c r="AV84" i="6"/>
  <c r="AT84" i="6"/>
  <c r="R16" i="25"/>
  <c r="T16" i="25"/>
  <c r="W16" i="25" s="1"/>
  <c r="Y553" i="25"/>
  <c r="AT90" i="6"/>
  <c r="AV90" i="6"/>
  <c r="AT186" i="6"/>
  <c r="AV186" i="6"/>
  <c r="AT188" i="6"/>
  <c r="AV188" i="6"/>
  <c r="Y572" i="25"/>
  <c r="Y330" i="25"/>
  <c r="AV17" i="6"/>
  <c r="AT17" i="6"/>
  <c r="AT209" i="6"/>
  <c r="Y195" i="25"/>
  <c r="AV140" i="6"/>
  <c r="Y158" i="25"/>
  <c r="Y211" i="25"/>
  <c r="Y179" i="25"/>
  <c r="Y364" i="25"/>
  <c r="Y514" i="25"/>
  <c r="Y76" i="25"/>
  <c r="Y292" i="25"/>
  <c r="Y189" i="25"/>
  <c r="Y157" i="25"/>
  <c r="Y97" i="25"/>
  <c r="Y99" i="25"/>
  <c r="Y481" i="25"/>
  <c r="Y96" i="25"/>
  <c r="Y484" i="25"/>
  <c r="Y493" i="25"/>
  <c r="Y379" i="25"/>
  <c r="Y509" i="25"/>
  <c r="Y371" i="25"/>
  <c r="Y284" i="25"/>
  <c r="Y141" i="25"/>
  <c r="Y546" i="25"/>
  <c r="Y498" i="25"/>
  <c r="Y396" i="25"/>
  <c r="Y564" i="25"/>
  <c r="Y300" i="25"/>
  <c r="Y591" i="25"/>
  <c r="Y600" i="25"/>
  <c r="Y598" i="25"/>
  <c r="Y601" i="25"/>
  <c r="Y596" i="25"/>
  <c r="Y592" i="25"/>
  <c r="Y594" i="25"/>
  <c r="Y597" i="25"/>
  <c r="Y588" i="25"/>
  <c r="Y599" i="25"/>
  <c r="Y590" i="25"/>
  <c r="Y595" i="25"/>
  <c r="Y589" i="25"/>
  <c r="Y28" i="25"/>
  <c r="Y94" i="25"/>
  <c r="Y54" i="25"/>
  <c r="Y49" i="25"/>
  <c r="Y83" i="25"/>
  <c r="Y116" i="25"/>
  <c r="Y176" i="25"/>
  <c r="Y261" i="25"/>
  <c r="Y269" i="25"/>
  <c r="Y315" i="25"/>
  <c r="Y345" i="25"/>
  <c r="Y417" i="25"/>
  <c r="Y441" i="25"/>
  <c r="Y437" i="25"/>
  <c r="Y458" i="25"/>
  <c r="Y519" i="25"/>
  <c r="Y549" i="25"/>
  <c r="Y581" i="25"/>
  <c r="Y499" i="25"/>
  <c r="Y474" i="25"/>
  <c r="Y511" i="25"/>
  <c r="Y478" i="25"/>
  <c r="Y51" i="25"/>
  <c r="Y61" i="25"/>
  <c r="Y50" i="25"/>
  <c r="Y55" i="25"/>
  <c r="Y36" i="25"/>
  <c r="Y110" i="25"/>
  <c r="Y77" i="25"/>
  <c r="Y100" i="25"/>
  <c r="Y152" i="25"/>
  <c r="Y138" i="25"/>
  <c r="Y132" i="25"/>
  <c r="Y220" i="25"/>
  <c r="Y124" i="25"/>
  <c r="Y200" i="25"/>
  <c r="Y180" i="25"/>
  <c r="Y293" i="25"/>
  <c r="Y319" i="25"/>
  <c r="Y313" i="25"/>
  <c r="Y337" i="25"/>
  <c r="Y359" i="25"/>
  <c r="Y447" i="25"/>
  <c r="Y368" i="25"/>
  <c r="Y349" i="25"/>
  <c r="Y425" i="25"/>
  <c r="Y347" i="25"/>
  <c r="Y400" i="25"/>
  <c r="Y421" i="25"/>
  <c r="Y465" i="25"/>
  <c r="Y475" i="25"/>
  <c r="Y501" i="25"/>
  <c r="Y461" i="25"/>
  <c r="Y571" i="25"/>
  <c r="Y47" i="25"/>
  <c r="Y27" i="25"/>
  <c r="Y56" i="25"/>
  <c r="Y57" i="25"/>
  <c r="Y123" i="25"/>
  <c r="Y148" i="25"/>
  <c r="Y217" i="25"/>
  <c r="Y225" i="25"/>
  <c r="Y301" i="25"/>
  <c r="Y263" i="25"/>
  <c r="Y271" i="25"/>
  <c r="Y333" i="25"/>
  <c r="Y323" i="25"/>
  <c r="Y317" i="25"/>
  <c r="Y353" i="25"/>
  <c r="Y433" i="25"/>
  <c r="Y399" i="25"/>
  <c r="Y409" i="25"/>
  <c r="Y405" i="25"/>
  <c r="Y467" i="25"/>
  <c r="Y487" i="25"/>
  <c r="Y535" i="25"/>
  <c r="Y477" i="25"/>
  <c r="Y483" i="25"/>
  <c r="Y547" i="25"/>
  <c r="Y495" i="25"/>
  <c r="Y559" i="25"/>
  <c r="Y541" i="25"/>
  <c r="Y42" i="25"/>
  <c r="Y160" i="25"/>
  <c r="Y37" i="25"/>
  <c r="Y44" i="25"/>
  <c r="Y84" i="25"/>
  <c r="Y127" i="25"/>
  <c r="Y204" i="25"/>
  <c r="Y184" i="25"/>
  <c r="Y149" i="25"/>
  <c r="Y196" i="25"/>
  <c r="Y223" i="25"/>
  <c r="Y259" i="25"/>
  <c r="Y327" i="25"/>
  <c r="Y321" i="25"/>
  <c r="Y339" i="25"/>
  <c r="Y445" i="25"/>
  <c r="Y357" i="25"/>
  <c r="Y393" i="25"/>
  <c r="Y355" i="25"/>
  <c r="Y418" i="25"/>
  <c r="Y462" i="25"/>
  <c r="Y469" i="25"/>
  <c r="Y533" i="25"/>
  <c r="Y466" i="25"/>
  <c r="Y555" i="25"/>
  <c r="Y43" i="25"/>
  <c r="Y53" i="25"/>
  <c r="Y48" i="25"/>
  <c r="Y30" i="25"/>
  <c r="Y128" i="25"/>
  <c r="Y58" i="25"/>
  <c r="Y101" i="25"/>
  <c r="Y122" i="25"/>
  <c r="Y147" i="25"/>
  <c r="Y154" i="25"/>
  <c r="Y38" i="25"/>
  <c r="Y32" i="25"/>
  <c r="Y33" i="25"/>
  <c r="Y24" i="25"/>
  <c r="Y106" i="25"/>
  <c r="Y131" i="25"/>
  <c r="Y208" i="25"/>
  <c r="Y151" i="25"/>
  <c r="Y167" i="25"/>
  <c r="Y188" i="25"/>
  <c r="Y177" i="25"/>
  <c r="Y224" i="25"/>
  <c r="Y255" i="25"/>
  <c r="Y265" i="25"/>
  <c r="Y273" i="25"/>
  <c r="Y277" i="25"/>
  <c r="Y295" i="25"/>
  <c r="Y331" i="25"/>
  <c r="Y303" i="25"/>
  <c r="Y297" i="25"/>
  <c r="Y325" i="25"/>
  <c r="Y361" i="25"/>
  <c r="Y382" i="25"/>
  <c r="Y449" i="25"/>
  <c r="Y431" i="25"/>
  <c r="Y370" i="25"/>
  <c r="Y429" i="25"/>
  <c r="Y374" i="25"/>
  <c r="Y380" i="25"/>
  <c r="Y551" i="25"/>
  <c r="Y485" i="25"/>
  <c r="Y565" i="25"/>
  <c r="Y531" i="25"/>
  <c r="Y579" i="25"/>
  <c r="Y580" i="25"/>
  <c r="Y470" i="25"/>
  <c r="Y479" i="25"/>
  <c r="Y543" i="25"/>
  <c r="Y450" i="25"/>
  <c r="Y520" i="25"/>
  <c r="Y584" i="25"/>
  <c r="Y486" i="25"/>
  <c r="Y502" i="25"/>
  <c r="Y518" i="25"/>
  <c r="Y539" i="25"/>
  <c r="Y60" i="25"/>
  <c r="Y130" i="25"/>
  <c r="Y192" i="25"/>
  <c r="Y59" i="25"/>
  <c r="Y20" i="25"/>
  <c r="Y31" i="25"/>
  <c r="Y64" i="25"/>
  <c r="Y35" i="25"/>
  <c r="Y62" i="25"/>
  <c r="Y45" i="25"/>
  <c r="Y34" i="25"/>
  <c r="Y65" i="25"/>
  <c r="Y39" i="25"/>
  <c r="Y52" i="25"/>
  <c r="Y81" i="25"/>
  <c r="Y82" i="25"/>
  <c r="Y93" i="25"/>
  <c r="Y135" i="25"/>
  <c r="Y146" i="25"/>
  <c r="Y172" i="25"/>
  <c r="Y159" i="25"/>
  <c r="Y136" i="25"/>
  <c r="Y168" i="25"/>
  <c r="Y212" i="25"/>
  <c r="Y257" i="25"/>
  <c r="Y251" i="25"/>
  <c r="Y275" i="25"/>
  <c r="Y329" i="25"/>
  <c r="Y341" i="25"/>
  <c r="Y386" i="25"/>
  <c r="Y413" i="25"/>
  <c r="Y363" i="25"/>
  <c r="Y388" i="25"/>
  <c r="Y376" i="25"/>
  <c r="Y471" i="25"/>
  <c r="Y503" i="25"/>
  <c r="Y512" i="25"/>
  <c r="Y525" i="25"/>
  <c r="Y573" i="25"/>
  <c r="Y372" i="25"/>
  <c r="Y491" i="25"/>
  <c r="Y507" i="25"/>
  <c r="Y523" i="25"/>
  <c r="Y46" i="25"/>
  <c r="Y40" i="25"/>
  <c r="Y72" i="25"/>
  <c r="Y41" i="25"/>
  <c r="Y85" i="25"/>
  <c r="Y80" i="25"/>
  <c r="Y98" i="25"/>
  <c r="Y114" i="25"/>
  <c r="Y143" i="25"/>
  <c r="Y156" i="25"/>
  <c r="Y216" i="25"/>
  <c r="Y144" i="25"/>
  <c r="Y209" i="25"/>
  <c r="Y281" i="25"/>
  <c r="Y267" i="25"/>
  <c r="Y241" i="25"/>
  <c r="Y401" i="25"/>
  <c r="Y397" i="25"/>
  <c r="Y476" i="25"/>
  <c r="Y434" i="25"/>
  <c r="Y517" i="25"/>
  <c r="Y515" i="25"/>
  <c r="Y527" i="25"/>
  <c r="Y552" i="25"/>
  <c r="Y587" i="25"/>
  <c r="Y90" i="25"/>
  <c r="Y155" i="25"/>
  <c r="Y140" i="25"/>
  <c r="Y139" i="25"/>
  <c r="Y164" i="25"/>
  <c r="Y279" i="25"/>
  <c r="Y249" i="25"/>
  <c r="Y285" i="25"/>
  <c r="Y247" i="25"/>
  <c r="Y245" i="25"/>
  <c r="Y309" i="25"/>
  <c r="Y335" i="25"/>
  <c r="Y343" i="25"/>
  <c r="Y366" i="25"/>
  <c r="Y351" i="25"/>
  <c r="Y415" i="25"/>
  <c r="Y378" i="25"/>
  <c r="Y432" i="25"/>
  <c r="Y453" i="25"/>
  <c r="Y463" i="25"/>
  <c r="Y473" i="25"/>
  <c r="Y563" i="25"/>
  <c r="Y472" i="25"/>
  <c r="Y457" i="25"/>
  <c r="Y557" i="25"/>
  <c r="Y15" i="25"/>
  <c r="R3" i="25" l="1" a="1"/>
  <c r="R3" i="25" s="1"/>
  <c r="R2" i="25"/>
  <c r="Y23" i="25"/>
  <c r="T2" i="25"/>
  <c r="T3" i="25" a="1"/>
  <c r="T3" i="25" s="1"/>
  <c r="V16" i="25"/>
  <c r="X16" i="25" s="1"/>
  <c r="Y16" i="25"/>
  <c r="Y2" i="25" s="1"/>
  <c r="Y3" i="25" l="1" a="1"/>
  <c r="Y3" i="25" s="1"/>
  <c r="G25" i="41" l="1"/>
  <c r="G26" i="41"/>
  <c r="J12" i="25"/>
  <c r="AL12" i="6"/>
  <c r="U577" i="25" l="1"/>
  <c r="S29" i="25"/>
  <c r="U578" i="25"/>
  <c r="S578" i="25"/>
  <c r="U29" i="25"/>
  <c r="S577" i="25"/>
  <c r="S16" i="25"/>
  <c r="U16" i="25"/>
  <c r="H16" i="30"/>
  <c r="H17" i="30"/>
  <c r="H18" i="30"/>
  <c r="H19" i="30"/>
  <c r="G16" i="30"/>
  <c r="G17" i="30"/>
  <c r="G18" i="30"/>
  <c r="G19" i="30"/>
  <c r="E38" i="24" l="1"/>
  <c r="H12" i="30" s="1"/>
  <c r="AG15" i="6"/>
  <c r="AJ15" i="6" s="1"/>
  <c r="AP2" i="6"/>
  <c r="Q11" i="2"/>
  <c r="AC11" i="2" s="1"/>
  <c r="Q10" i="2"/>
  <c r="Q9" i="2"/>
  <c r="L26" i="8" s="1"/>
  <c r="Q8" i="2"/>
  <c r="Q7" i="2"/>
  <c r="Q6" i="2"/>
  <c r="AC6" i="2" s="1"/>
  <c r="AB39" i="2"/>
  <c r="AA39" i="2"/>
  <c r="Z39" i="2"/>
  <c r="Y39" i="2"/>
  <c r="X39" i="2"/>
  <c r="W39" i="2"/>
  <c r="V39" i="2"/>
  <c r="U39" i="2"/>
  <c r="T39" i="2"/>
  <c r="S39" i="2"/>
  <c r="R39" i="2"/>
  <c r="AB38" i="2"/>
  <c r="AA38" i="2"/>
  <c r="Z38" i="2"/>
  <c r="L31" i="8" s="1"/>
  <c r="Y38" i="2"/>
  <c r="X38" i="2"/>
  <c r="W38" i="2"/>
  <c r="V38" i="2"/>
  <c r="L27" i="8" s="1"/>
  <c r="U38" i="2"/>
  <c r="T38" i="2"/>
  <c r="L22" i="8" s="1"/>
  <c r="S38" i="2"/>
  <c r="L21" i="8" s="1"/>
  <c r="R38" i="2"/>
  <c r="L20" i="8" s="1"/>
  <c r="AB14" i="2"/>
  <c r="AA14" i="2"/>
  <c r="Z14" i="2"/>
  <c r="Y14" i="2"/>
  <c r="X14" i="2"/>
  <c r="W14" i="2"/>
  <c r="V14" i="2"/>
  <c r="U14" i="2"/>
  <c r="T14" i="2"/>
  <c r="S14" i="2"/>
  <c r="R14" i="2"/>
  <c r="AC8" i="2"/>
  <c r="AB5" i="2"/>
  <c r="AA5" i="2"/>
  <c r="Z5" i="2"/>
  <c r="Y5" i="2"/>
  <c r="X5" i="2"/>
  <c r="W5" i="2"/>
  <c r="V5" i="2"/>
  <c r="U5" i="2"/>
  <c r="T5" i="2"/>
  <c r="S5" i="2"/>
  <c r="R5" i="2"/>
  <c r="AG5" i="2"/>
  <c r="AH5" i="2"/>
  <c r="AK5" i="2"/>
  <c r="AL5" i="2"/>
  <c r="AM5" i="2"/>
  <c r="AN5" i="2"/>
  <c r="AO5" i="2"/>
  <c r="AP5" i="2"/>
  <c r="AE6" i="2"/>
  <c r="AQ6" i="2" s="1"/>
  <c r="AE7" i="2"/>
  <c r="AE8" i="2"/>
  <c r="AE9" i="2"/>
  <c r="AE10" i="2"/>
  <c r="AE11" i="2"/>
  <c r="AG14" i="2"/>
  <c r="AH14" i="2"/>
  <c r="AK14" i="2"/>
  <c r="AM14" i="2"/>
  <c r="AN14" i="2"/>
  <c r="AO14" i="2"/>
  <c r="AP14" i="2"/>
  <c r="AE15" i="2"/>
  <c r="AE16" i="2"/>
  <c r="AE17" i="2"/>
  <c r="AQ17" i="2" s="1"/>
  <c r="AE18" i="2"/>
  <c r="AE19" i="2"/>
  <c r="AQ19" i="2" s="1"/>
  <c r="AE20" i="2"/>
  <c r="AE21" i="2"/>
  <c r="AE22" i="2"/>
  <c r="AQ22" i="2" s="1"/>
  <c r="AE23" i="2"/>
  <c r="AQ23" i="2" s="1"/>
  <c r="AE24" i="2"/>
  <c r="AQ24" i="2" s="1"/>
  <c r="AE25" i="2"/>
  <c r="AQ25" i="2" s="1"/>
  <c r="AE26" i="2"/>
  <c r="AQ26" i="2" s="1"/>
  <c r="AE27" i="2"/>
  <c r="AQ27" i="2" s="1"/>
  <c r="AE28" i="2"/>
  <c r="AQ28" i="2" s="1"/>
  <c r="AE29" i="2"/>
  <c r="AQ29" i="2" s="1"/>
  <c r="AE30" i="2"/>
  <c r="AQ30" i="2" s="1"/>
  <c r="AE31" i="2"/>
  <c r="AQ31" i="2" s="1"/>
  <c r="AE32" i="2"/>
  <c r="AE33" i="2"/>
  <c r="AQ33" i="2" s="1"/>
  <c r="AE34" i="2"/>
  <c r="AQ34" i="2" s="1"/>
  <c r="AG38" i="2"/>
  <c r="AH38" i="2"/>
  <c r="AK38" i="2"/>
  <c r="AM38" i="2"/>
  <c r="AN38" i="2"/>
  <c r="AO38" i="2"/>
  <c r="AP38" i="2"/>
  <c r="AF39" i="2"/>
  <c r="AG39" i="2"/>
  <c r="AH39" i="2"/>
  <c r="AI39" i="2"/>
  <c r="AJ39" i="2"/>
  <c r="AK39" i="2"/>
  <c r="AL39" i="2"/>
  <c r="AM39" i="2"/>
  <c r="AN39" i="2"/>
  <c r="AO39" i="2"/>
  <c r="AP39" i="2"/>
  <c r="K49" i="40"/>
  <c r="J49" i="40"/>
  <c r="H46" i="40"/>
  <c r="H45" i="40"/>
  <c r="H44" i="40"/>
  <c r="H43" i="40"/>
  <c r="H42" i="40"/>
  <c r="H41" i="40"/>
  <c r="H40" i="40"/>
  <c r="H39" i="40"/>
  <c r="H38" i="40"/>
  <c r="H37" i="40"/>
  <c r="K36" i="40"/>
  <c r="K48" i="40" s="1"/>
  <c r="J36" i="40"/>
  <c r="J48" i="40" s="1"/>
  <c r="I36" i="40"/>
  <c r="K14" i="40"/>
  <c r="J14" i="40"/>
  <c r="H11" i="40"/>
  <c r="H10" i="40"/>
  <c r="H9" i="40"/>
  <c r="H8" i="40"/>
  <c r="H7" i="40"/>
  <c r="H6" i="40"/>
  <c r="K5" i="40"/>
  <c r="J5" i="40"/>
  <c r="I5" i="40"/>
  <c r="AI20" i="2" l="1"/>
  <c r="AQ20" i="2" s="1"/>
  <c r="AJ20" i="2"/>
  <c r="AF20" i="2"/>
  <c r="AJ16" i="2"/>
  <c r="AQ16" i="2" s="1"/>
  <c r="AI16" i="2"/>
  <c r="AF16" i="2"/>
  <c r="L24" i="8"/>
  <c r="AQ18" i="2"/>
  <c r="AF18" i="2"/>
  <c r="AJ18" i="2"/>
  <c r="AI18" i="2"/>
  <c r="AQ15" i="2"/>
  <c r="AJ15" i="2"/>
  <c r="AF15" i="2"/>
  <c r="AI15" i="2"/>
  <c r="AQ11" i="2"/>
  <c r="AI11" i="2"/>
  <c r="AI5" i="2" s="1"/>
  <c r="AJ11" i="2"/>
  <c r="AJ5" i="2" s="1"/>
  <c r="AF11" i="2"/>
  <c r="AF5" i="2" s="1"/>
  <c r="AL32" i="2"/>
  <c r="AF32" i="2" s="1"/>
  <c r="AJ21" i="2"/>
  <c r="AI21" i="2"/>
  <c r="AF21" i="2"/>
  <c r="AQ21" i="2" s="1"/>
  <c r="H36" i="40"/>
  <c r="H5" i="40"/>
  <c r="AQ10" i="2"/>
  <c r="E14" i="42"/>
  <c r="M25" i="8"/>
  <c r="W25" i="8" s="1"/>
  <c r="AC9" i="2"/>
  <c r="AQ9" i="2"/>
  <c r="M26" i="8"/>
  <c r="W26" i="8" s="1"/>
  <c r="AQ8" i="2"/>
  <c r="E11" i="42"/>
  <c r="L25" i="8"/>
  <c r="AQ7" i="2"/>
  <c r="M24" i="8"/>
  <c r="W24" i="8" s="1"/>
  <c r="L28" i="8"/>
  <c r="L32" i="8"/>
  <c r="L29" i="8"/>
  <c r="L23" i="8"/>
  <c r="L30" i="8"/>
  <c r="E7" i="42"/>
  <c r="G7" i="42" s="1"/>
  <c r="M21" i="8"/>
  <c r="W21" i="8" s="1"/>
  <c r="E28" i="42"/>
  <c r="M31" i="8"/>
  <c r="W31" i="8" s="1"/>
  <c r="E25" i="42"/>
  <c r="G25" i="42" s="1"/>
  <c r="M28" i="8"/>
  <c r="W28" i="8" s="1"/>
  <c r="E27" i="42"/>
  <c r="G27" i="42" s="1"/>
  <c r="M30" i="8"/>
  <c r="W30" i="8" s="1"/>
  <c r="E31" i="42"/>
  <c r="G31" i="42" s="1"/>
  <c r="M32" i="8"/>
  <c r="W32" i="8" s="1"/>
  <c r="E8" i="42"/>
  <c r="G8" i="42" s="1"/>
  <c r="M22" i="8"/>
  <c r="W22" i="8" s="1"/>
  <c r="Q36" i="2"/>
  <c r="AC36" i="2" s="1"/>
  <c r="AC10" i="2"/>
  <c r="Q5" i="2"/>
  <c r="AC5" i="2" s="1"/>
  <c r="AC7" i="2"/>
  <c r="AH15" i="6"/>
  <c r="F14" i="2"/>
  <c r="D14" i="40"/>
  <c r="N38" i="2"/>
  <c r="M38" i="2"/>
  <c r="L38" i="2"/>
  <c r="K38" i="2"/>
  <c r="I38" i="2"/>
  <c r="F38" i="2"/>
  <c r="E38" i="2"/>
  <c r="AF38" i="2" l="1"/>
  <c r="AF14" i="2"/>
  <c r="AI32" i="2"/>
  <c r="AJ14" i="2"/>
  <c r="AL38" i="2"/>
  <c r="AL14" i="2"/>
  <c r="AJ32" i="2"/>
  <c r="AQ32" i="2" s="1"/>
  <c r="AI14" i="2"/>
  <c r="AI38" i="2"/>
  <c r="G11" i="42"/>
  <c r="E13" i="42"/>
  <c r="G13" i="42" s="1"/>
  <c r="E16" i="42"/>
  <c r="G16" i="42" s="1"/>
  <c r="G14" i="42"/>
  <c r="G28" i="42"/>
  <c r="AJ2" i="6"/>
  <c r="AH2" i="6"/>
  <c r="E6" i="42" l="1"/>
  <c r="G6" i="42" s="1"/>
  <c r="M20" i="8"/>
  <c r="W20" i="8" s="1"/>
  <c r="AJ38" i="2"/>
  <c r="E9" i="42"/>
  <c r="G9" i="42" s="1"/>
  <c r="M23" i="8"/>
  <c r="W23" i="8" s="1"/>
  <c r="E26" i="42"/>
  <c r="M29" i="8"/>
  <c r="W29" i="8" s="1"/>
  <c r="W43" i="8" s="1"/>
  <c r="R15" i="30"/>
  <c r="G28" i="41"/>
  <c r="G27" i="41"/>
  <c r="G24" i="41"/>
  <c r="G23" i="41"/>
  <c r="G22" i="41"/>
  <c r="G21" i="41"/>
  <c r="G20" i="41"/>
  <c r="G19" i="41"/>
  <c r="G18" i="41"/>
  <c r="G17" i="41"/>
  <c r="G16" i="41"/>
  <c r="G15" i="41"/>
  <c r="G14" i="41"/>
  <c r="G13" i="41"/>
  <c r="G12" i="41"/>
  <c r="G11" i="41"/>
  <c r="G10" i="41"/>
  <c r="G9" i="41"/>
  <c r="G8" i="41"/>
  <c r="G7" i="41"/>
  <c r="G6" i="41"/>
  <c r="G5" i="41"/>
  <c r="G4" i="41"/>
  <c r="C34" i="2"/>
  <c r="C33" i="2"/>
  <c r="C32" i="2"/>
  <c r="C31" i="2"/>
  <c r="C30" i="2"/>
  <c r="C29" i="2"/>
  <c r="C28" i="2"/>
  <c r="C27" i="2"/>
  <c r="O27" i="2" s="1"/>
  <c r="C26" i="2"/>
  <c r="C25" i="2"/>
  <c r="C24" i="2"/>
  <c r="C23" i="2"/>
  <c r="C22" i="2"/>
  <c r="C21" i="2"/>
  <c r="C20" i="2"/>
  <c r="C19" i="2"/>
  <c r="C18" i="2"/>
  <c r="C17" i="2"/>
  <c r="C16" i="2"/>
  <c r="C15" i="2"/>
  <c r="C14" i="2"/>
  <c r="O25" i="2"/>
  <c r="E5" i="40"/>
  <c r="F5" i="40"/>
  <c r="N5" i="40"/>
  <c r="O5" i="40"/>
  <c r="P5" i="40"/>
  <c r="M6" i="40"/>
  <c r="M7" i="40"/>
  <c r="M8" i="40"/>
  <c r="M9" i="40"/>
  <c r="M10" i="40"/>
  <c r="M11" i="40"/>
  <c r="E14" i="40"/>
  <c r="F14" i="40"/>
  <c r="N14" i="40"/>
  <c r="AE14" i="2" s="1"/>
  <c r="AQ14" i="2" s="1"/>
  <c r="O14" i="40"/>
  <c r="P14" i="40"/>
  <c r="C15" i="40"/>
  <c r="M15" i="40"/>
  <c r="C16" i="40"/>
  <c r="M16" i="40"/>
  <c r="C17" i="40"/>
  <c r="M17" i="40"/>
  <c r="C18" i="40"/>
  <c r="M18" i="40"/>
  <c r="C19" i="40"/>
  <c r="M19" i="40"/>
  <c r="C20" i="40"/>
  <c r="M20" i="40"/>
  <c r="C21" i="40"/>
  <c r="M21" i="40"/>
  <c r="C22" i="40"/>
  <c r="M22" i="40"/>
  <c r="C23" i="40"/>
  <c r="M23" i="40"/>
  <c r="C24" i="40"/>
  <c r="M24" i="40"/>
  <c r="C25" i="40"/>
  <c r="M25" i="40"/>
  <c r="C26" i="40"/>
  <c r="M26" i="40"/>
  <c r="C27" i="40"/>
  <c r="M27" i="40"/>
  <c r="C28" i="40"/>
  <c r="M28" i="40"/>
  <c r="C29" i="40"/>
  <c r="M29" i="40"/>
  <c r="C30" i="40"/>
  <c r="M30" i="40"/>
  <c r="C31" i="40"/>
  <c r="M31" i="40"/>
  <c r="C32" i="40"/>
  <c r="M32" i="40"/>
  <c r="C33" i="40"/>
  <c r="C49" i="40" s="1"/>
  <c r="M33" i="40"/>
  <c r="M49" i="40" s="1"/>
  <c r="C34" i="40"/>
  <c r="M34" i="40"/>
  <c r="D36" i="40"/>
  <c r="E36" i="40"/>
  <c r="E48" i="40" s="1"/>
  <c r="F36" i="40"/>
  <c r="F48" i="40" s="1"/>
  <c r="N36" i="40"/>
  <c r="AE36" i="2" s="1"/>
  <c r="AQ36" i="2" s="1"/>
  <c r="O36" i="40"/>
  <c r="O48" i="40" s="1"/>
  <c r="P36" i="40"/>
  <c r="P48" i="40" s="1"/>
  <c r="C37" i="40"/>
  <c r="M37" i="40"/>
  <c r="C38" i="40"/>
  <c r="M38" i="40"/>
  <c r="C39" i="40"/>
  <c r="M39" i="40"/>
  <c r="C40" i="40"/>
  <c r="M40" i="40"/>
  <c r="C41" i="40"/>
  <c r="M41" i="40"/>
  <c r="C42" i="40"/>
  <c r="M42" i="40"/>
  <c r="C43" i="40"/>
  <c r="M43" i="40"/>
  <c r="C44" i="40"/>
  <c r="M44" i="40"/>
  <c r="C45" i="40"/>
  <c r="M45" i="40"/>
  <c r="C46" i="40"/>
  <c r="M46" i="40"/>
  <c r="D49" i="40"/>
  <c r="C39" i="2" s="1"/>
  <c r="E49" i="40"/>
  <c r="F49" i="40"/>
  <c r="N49" i="40"/>
  <c r="AE39" i="2" s="1"/>
  <c r="AQ39" i="2" s="1"/>
  <c r="O49" i="40"/>
  <c r="P49" i="40"/>
  <c r="D21" i="2" l="1"/>
  <c r="O21" i="2" s="1"/>
  <c r="H21" i="2"/>
  <c r="G21" i="2"/>
  <c r="H18" i="2"/>
  <c r="G18" i="2"/>
  <c r="D18" i="2"/>
  <c r="D15" i="2"/>
  <c r="H15" i="2"/>
  <c r="G15" i="2"/>
  <c r="E24" i="42"/>
  <c r="G24" i="42" s="1"/>
  <c r="M27" i="8"/>
  <c r="W27" i="8" s="1"/>
  <c r="W44" i="8" s="1"/>
  <c r="G16" i="2"/>
  <c r="D16" i="2"/>
  <c r="H16" i="2"/>
  <c r="G20" i="2"/>
  <c r="D20" i="2"/>
  <c r="H20" i="2"/>
  <c r="G26" i="42"/>
  <c r="E29" i="42"/>
  <c r="G29" i="42" s="1"/>
  <c r="C14" i="40"/>
  <c r="AE5" i="2"/>
  <c r="AQ5" i="2" s="1"/>
  <c r="M14" i="40"/>
  <c r="D48" i="40"/>
  <c r="C38" i="2" s="1"/>
  <c r="C36" i="2"/>
  <c r="M36" i="40"/>
  <c r="M48" i="40" s="1"/>
  <c r="N48" i="40"/>
  <c r="AE38" i="2" s="1"/>
  <c r="AQ38" i="2" s="1"/>
  <c r="M5" i="40"/>
  <c r="C36" i="40"/>
  <c r="C48" i="40" s="1"/>
  <c r="E24" i="8" l="1"/>
  <c r="O31" i="2" l="1"/>
  <c r="O30" i="2"/>
  <c r="O29" i="2"/>
  <c r="O28" i="2"/>
  <c r="O26" i="2"/>
  <c r="O23" i="2"/>
  <c r="O22" i="2"/>
  <c r="O15" i="2" l="1"/>
  <c r="O19" i="2"/>
  <c r="O33" i="2"/>
  <c r="O16" i="2"/>
  <c r="O20" i="2"/>
  <c r="O34" i="2"/>
  <c r="O17" i="2"/>
  <c r="O24" i="2"/>
  <c r="O36" i="2"/>
  <c r="O18" i="2"/>
  <c r="U589" i="6" l="1"/>
  <c r="X589" i="6" s="1"/>
  <c r="I589" i="6"/>
  <c r="J589" i="6" s="1"/>
  <c r="H589" i="6"/>
  <c r="U588" i="6"/>
  <c r="X588" i="6" s="1"/>
  <c r="I588" i="6"/>
  <c r="M588" i="6" s="1"/>
  <c r="H588" i="6"/>
  <c r="U587" i="6"/>
  <c r="V587" i="6" s="1"/>
  <c r="I587" i="6"/>
  <c r="J587" i="6" s="1"/>
  <c r="H587" i="6"/>
  <c r="U586" i="6"/>
  <c r="V586" i="6" s="1"/>
  <c r="I586" i="6"/>
  <c r="M586" i="6" s="1"/>
  <c r="H586" i="6"/>
  <c r="U585" i="6"/>
  <c r="V585" i="6" s="1"/>
  <c r="I585" i="6"/>
  <c r="J585" i="6" s="1"/>
  <c r="H585" i="6"/>
  <c r="U584" i="6"/>
  <c r="X584" i="6" s="1"/>
  <c r="I584" i="6"/>
  <c r="M584" i="6" s="1"/>
  <c r="H584" i="6"/>
  <c r="G589" i="25"/>
  <c r="H589" i="25" s="1"/>
  <c r="F589" i="25"/>
  <c r="G588" i="25"/>
  <c r="I588" i="25" s="1"/>
  <c r="F588" i="25"/>
  <c r="G587" i="25"/>
  <c r="F587" i="25"/>
  <c r="G586" i="25"/>
  <c r="I586" i="25" s="1"/>
  <c r="F586" i="25"/>
  <c r="G585" i="25"/>
  <c r="H585" i="25" s="1"/>
  <c r="F585" i="25"/>
  <c r="G584" i="25"/>
  <c r="F584" i="25"/>
  <c r="U595" i="6"/>
  <c r="X595" i="6" s="1"/>
  <c r="I595" i="6"/>
  <c r="J595" i="6" s="1"/>
  <c r="H595" i="6"/>
  <c r="U594" i="6"/>
  <c r="X594" i="6" s="1"/>
  <c r="I594" i="6"/>
  <c r="H594" i="6"/>
  <c r="U593" i="6"/>
  <c r="V593" i="6" s="1"/>
  <c r="I593" i="6"/>
  <c r="L593" i="6" s="1"/>
  <c r="H593" i="6"/>
  <c r="U592" i="6"/>
  <c r="V592" i="6" s="1"/>
  <c r="I592" i="6"/>
  <c r="K592" i="6" s="1"/>
  <c r="H592" i="6"/>
  <c r="U591" i="6"/>
  <c r="X591" i="6" s="1"/>
  <c r="I591" i="6"/>
  <c r="J591" i="6" s="1"/>
  <c r="H591" i="6"/>
  <c r="U590" i="6"/>
  <c r="X590" i="6" s="1"/>
  <c r="I590" i="6"/>
  <c r="M590" i="6" s="1"/>
  <c r="H590" i="6"/>
  <c r="G595" i="25"/>
  <c r="H595" i="25" s="1"/>
  <c r="F595" i="25"/>
  <c r="G594" i="25"/>
  <c r="I594" i="25" s="1"/>
  <c r="F594" i="25"/>
  <c r="G593" i="25"/>
  <c r="I593" i="25" s="1"/>
  <c r="F593" i="25"/>
  <c r="G592" i="25"/>
  <c r="H592" i="25" s="1"/>
  <c r="F592" i="25"/>
  <c r="G591" i="25"/>
  <c r="H591" i="25" s="1"/>
  <c r="F591" i="25"/>
  <c r="G590" i="25"/>
  <c r="F590" i="25"/>
  <c r="U480" i="6"/>
  <c r="X480" i="6" s="1"/>
  <c r="I480" i="6"/>
  <c r="L480" i="6" s="1"/>
  <c r="H480" i="6"/>
  <c r="U479" i="6"/>
  <c r="X479" i="6" s="1"/>
  <c r="I479" i="6"/>
  <c r="M479" i="6" s="1"/>
  <c r="H479" i="6"/>
  <c r="U478" i="6"/>
  <c r="V478" i="6" s="1"/>
  <c r="I478" i="6"/>
  <c r="M478" i="6" s="1"/>
  <c r="H478" i="6"/>
  <c r="U477" i="6"/>
  <c r="I477" i="6"/>
  <c r="L477" i="6" s="1"/>
  <c r="H477" i="6"/>
  <c r="U476" i="6"/>
  <c r="X476" i="6" s="1"/>
  <c r="I476" i="6"/>
  <c r="M476" i="6" s="1"/>
  <c r="H476" i="6"/>
  <c r="U475" i="6"/>
  <c r="X475" i="6" s="1"/>
  <c r="I475" i="6"/>
  <c r="K475" i="6" s="1"/>
  <c r="H475" i="6"/>
  <c r="U474" i="6"/>
  <c r="V474" i="6" s="1"/>
  <c r="I474" i="6"/>
  <c r="K474" i="6" s="1"/>
  <c r="H474" i="6"/>
  <c r="U473" i="6"/>
  <c r="X473" i="6" s="1"/>
  <c r="I473" i="6"/>
  <c r="H473" i="6"/>
  <c r="U472" i="6"/>
  <c r="V472" i="6" s="1"/>
  <c r="I472" i="6"/>
  <c r="J472" i="6" s="1"/>
  <c r="H472" i="6"/>
  <c r="U471" i="6"/>
  <c r="V471" i="6" s="1"/>
  <c r="I471" i="6"/>
  <c r="M471" i="6" s="1"/>
  <c r="H471" i="6"/>
  <c r="U470" i="6"/>
  <c r="I470" i="6"/>
  <c r="L470" i="6" s="1"/>
  <c r="H470" i="6"/>
  <c r="U469" i="6"/>
  <c r="V469" i="6" s="1"/>
  <c r="I469" i="6"/>
  <c r="M469" i="6" s="1"/>
  <c r="H469" i="6"/>
  <c r="U468" i="6"/>
  <c r="X468" i="6" s="1"/>
  <c r="I468" i="6"/>
  <c r="M468" i="6" s="1"/>
  <c r="H468" i="6"/>
  <c r="U467" i="6"/>
  <c r="X467" i="6" s="1"/>
  <c r="I467" i="6"/>
  <c r="M467" i="6" s="1"/>
  <c r="H467" i="6"/>
  <c r="U466" i="6"/>
  <c r="V466" i="6" s="1"/>
  <c r="I466" i="6"/>
  <c r="M466" i="6" s="1"/>
  <c r="H466" i="6"/>
  <c r="U465" i="6"/>
  <c r="V465" i="6" s="1"/>
  <c r="I465" i="6"/>
  <c r="L465" i="6" s="1"/>
  <c r="H465" i="6"/>
  <c r="U464" i="6"/>
  <c r="X464" i="6" s="1"/>
  <c r="I464" i="6"/>
  <c r="H464" i="6"/>
  <c r="U463" i="6"/>
  <c r="X463" i="6" s="1"/>
  <c r="I463" i="6"/>
  <c r="H463" i="6"/>
  <c r="U462" i="6"/>
  <c r="X462" i="6" s="1"/>
  <c r="I462" i="6"/>
  <c r="M462" i="6" s="1"/>
  <c r="H462" i="6"/>
  <c r="U461" i="6"/>
  <c r="V461" i="6" s="1"/>
  <c r="I461" i="6"/>
  <c r="M461" i="6" s="1"/>
  <c r="H461" i="6"/>
  <c r="U460" i="6"/>
  <c r="V460" i="6" s="1"/>
  <c r="I460" i="6"/>
  <c r="K460" i="6" s="1"/>
  <c r="H460" i="6"/>
  <c r="U459" i="6"/>
  <c r="V459" i="6" s="1"/>
  <c r="I459" i="6"/>
  <c r="J459" i="6" s="1"/>
  <c r="H459" i="6"/>
  <c r="U458" i="6"/>
  <c r="X458" i="6" s="1"/>
  <c r="I458" i="6"/>
  <c r="M458" i="6" s="1"/>
  <c r="H458" i="6"/>
  <c r="U457" i="6"/>
  <c r="I457" i="6"/>
  <c r="H457" i="6"/>
  <c r="U456" i="6"/>
  <c r="V456" i="6" s="1"/>
  <c r="I456" i="6"/>
  <c r="K456" i="6" s="1"/>
  <c r="H456" i="6"/>
  <c r="U455" i="6"/>
  <c r="I455" i="6"/>
  <c r="H455" i="6"/>
  <c r="U454" i="6"/>
  <c r="X454" i="6" s="1"/>
  <c r="I454" i="6"/>
  <c r="M454" i="6" s="1"/>
  <c r="H454" i="6"/>
  <c r="U453" i="6"/>
  <c r="V453" i="6" s="1"/>
  <c r="I453" i="6"/>
  <c r="M453" i="6" s="1"/>
  <c r="H453" i="6"/>
  <c r="U452" i="6"/>
  <c r="V452" i="6" s="1"/>
  <c r="I452" i="6"/>
  <c r="L452" i="6" s="1"/>
  <c r="H452" i="6"/>
  <c r="U451" i="6"/>
  <c r="I451" i="6"/>
  <c r="K451" i="6" s="1"/>
  <c r="H451" i="6"/>
  <c r="U450" i="6"/>
  <c r="X450" i="6" s="1"/>
  <c r="I450" i="6"/>
  <c r="J450" i="6" s="1"/>
  <c r="H450" i="6"/>
  <c r="U449" i="6"/>
  <c r="X449" i="6" s="1"/>
  <c r="I449" i="6"/>
  <c r="H449" i="6"/>
  <c r="U448" i="6"/>
  <c r="I448" i="6"/>
  <c r="H448" i="6"/>
  <c r="U447" i="6"/>
  <c r="X447" i="6" s="1"/>
  <c r="I447" i="6"/>
  <c r="J447" i="6" s="1"/>
  <c r="H447" i="6"/>
  <c r="U446" i="6"/>
  <c r="I446" i="6"/>
  <c r="M446" i="6" s="1"/>
  <c r="H446" i="6"/>
  <c r="U445" i="6"/>
  <c r="V445" i="6" s="1"/>
  <c r="I445" i="6"/>
  <c r="L445" i="6" s="1"/>
  <c r="H445" i="6"/>
  <c r="U444" i="6"/>
  <c r="V444" i="6" s="1"/>
  <c r="I444" i="6"/>
  <c r="H444" i="6"/>
  <c r="U443" i="6"/>
  <c r="X443" i="6" s="1"/>
  <c r="I443" i="6"/>
  <c r="L443" i="6" s="1"/>
  <c r="H443" i="6"/>
  <c r="U442" i="6"/>
  <c r="X442" i="6" s="1"/>
  <c r="I442" i="6"/>
  <c r="M442" i="6" s="1"/>
  <c r="H442" i="6"/>
  <c r="U441" i="6"/>
  <c r="V441" i="6" s="1"/>
  <c r="I441" i="6"/>
  <c r="K441" i="6" s="1"/>
  <c r="H441" i="6"/>
  <c r="U440" i="6"/>
  <c r="I440" i="6"/>
  <c r="M440" i="6" s="1"/>
  <c r="H440" i="6"/>
  <c r="U439" i="6"/>
  <c r="X439" i="6" s="1"/>
  <c r="I439" i="6"/>
  <c r="L439" i="6" s="1"/>
  <c r="H439" i="6"/>
  <c r="U438" i="6"/>
  <c r="X438" i="6" s="1"/>
  <c r="I438" i="6"/>
  <c r="H438" i="6"/>
  <c r="U437" i="6"/>
  <c r="V437" i="6" s="1"/>
  <c r="I437" i="6"/>
  <c r="L437" i="6" s="1"/>
  <c r="H437" i="6"/>
  <c r="U436" i="6"/>
  <c r="I436" i="6"/>
  <c r="H436" i="6"/>
  <c r="U435" i="6"/>
  <c r="X435" i="6" s="1"/>
  <c r="I435" i="6"/>
  <c r="M435" i="6" s="1"/>
  <c r="H435" i="6"/>
  <c r="U434" i="6"/>
  <c r="V434" i="6" s="1"/>
  <c r="I434" i="6"/>
  <c r="M434" i="6" s="1"/>
  <c r="H434" i="6"/>
  <c r="U433" i="6"/>
  <c r="V433" i="6" s="1"/>
  <c r="I433" i="6"/>
  <c r="H433" i="6"/>
  <c r="U432" i="6"/>
  <c r="X432" i="6" s="1"/>
  <c r="I432" i="6"/>
  <c r="K432" i="6" s="1"/>
  <c r="H432" i="6"/>
  <c r="U431" i="6"/>
  <c r="I431" i="6"/>
  <c r="H431" i="6"/>
  <c r="U430" i="6"/>
  <c r="X430" i="6" s="1"/>
  <c r="I430" i="6"/>
  <c r="M430" i="6" s="1"/>
  <c r="H430" i="6"/>
  <c r="U429" i="6"/>
  <c r="V429" i="6" s="1"/>
  <c r="I429" i="6"/>
  <c r="L429" i="6" s="1"/>
  <c r="H429" i="6"/>
  <c r="U428" i="6"/>
  <c r="I428" i="6"/>
  <c r="M428" i="6" s="1"/>
  <c r="H428" i="6"/>
  <c r="U427" i="6"/>
  <c r="V427" i="6" s="1"/>
  <c r="I427" i="6"/>
  <c r="L427" i="6" s="1"/>
  <c r="H427" i="6"/>
  <c r="U426" i="6"/>
  <c r="X426" i="6" s="1"/>
  <c r="I426" i="6"/>
  <c r="M426" i="6" s="1"/>
  <c r="H426" i="6"/>
  <c r="U425" i="6"/>
  <c r="V425" i="6" s="1"/>
  <c r="I425" i="6"/>
  <c r="L425" i="6" s="1"/>
  <c r="H425" i="6"/>
  <c r="U424" i="6"/>
  <c r="V424" i="6" s="1"/>
  <c r="I424" i="6"/>
  <c r="L424" i="6" s="1"/>
  <c r="H424" i="6"/>
  <c r="U423" i="6"/>
  <c r="X423" i="6" s="1"/>
  <c r="I423" i="6"/>
  <c r="H423" i="6"/>
  <c r="U422" i="6"/>
  <c r="X422" i="6" s="1"/>
  <c r="I422" i="6"/>
  <c r="J422" i="6" s="1"/>
  <c r="H422" i="6"/>
  <c r="U421" i="6"/>
  <c r="V421" i="6" s="1"/>
  <c r="I421" i="6"/>
  <c r="L421" i="6" s="1"/>
  <c r="H421" i="6"/>
  <c r="U420" i="6"/>
  <c r="V420" i="6" s="1"/>
  <c r="I420" i="6"/>
  <c r="L420" i="6" s="1"/>
  <c r="H420" i="6"/>
  <c r="U419" i="6"/>
  <c r="X419" i="6" s="1"/>
  <c r="I419" i="6"/>
  <c r="K419" i="6" s="1"/>
  <c r="H419" i="6"/>
  <c r="U418" i="6"/>
  <c r="X418" i="6" s="1"/>
  <c r="I418" i="6"/>
  <c r="H418" i="6"/>
  <c r="U417" i="6"/>
  <c r="I417" i="6"/>
  <c r="M417" i="6" s="1"/>
  <c r="H417" i="6"/>
  <c r="U416" i="6"/>
  <c r="I416" i="6"/>
  <c r="M416" i="6" s="1"/>
  <c r="H416" i="6"/>
  <c r="U415" i="6"/>
  <c r="V415" i="6" s="1"/>
  <c r="I415" i="6"/>
  <c r="L415" i="6" s="1"/>
  <c r="H415" i="6"/>
  <c r="U414" i="6"/>
  <c r="V414" i="6" s="1"/>
  <c r="I414" i="6"/>
  <c r="M414" i="6" s="1"/>
  <c r="H414" i="6"/>
  <c r="U413" i="6"/>
  <c r="X413" i="6" s="1"/>
  <c r="I413" i="6"/>
  <c r="L413" i="6" s="1"/>
  <c r="H413" i="6"/>
  <c r="U412" i="6"/>
  <c r="X412" i="6" s="1"/>
  <c r="I412" i="6"/>
  <c r="M412" i="6" s="1"/>
  <c r="H412" i="6"/>
  <c r="U411" i="6"/>
  <c r="V411" i="6" s="1"/>
  <c r="I411" i="6"/>
  <c r="H411" i="6"/>
  <c r="U410" i="6"/>
  <c r="V410" i="6" s="1"/>
  <c r="I410" i="6"/>
  <c r="M410" i="6" s="1"/>
  <c r="H410" i="6"/>
  <c r="U409" i="6"/>
  <c r="X409" i="6" s="1"/>
  <c r="I409" i="6"/>
  <c r="L409" i="6" s="1"/>
  <c r="H409" i="6"/>
  <c r="U408" i="6"/>
  <c r="X408" i="6" s="1"/>
  <c r="I408" i="6"/>
  <c r="L408" i="6" s="1"/>
  <c r="H408" i="6"/>
  <c r="U407" i="6"/>
  <c r="V407" i="6" s="1"/>
  <c r="I407" i="6"/>
  <c r="L407" i="6" s="1"/>
  <c r="H407" i="6"/>
  <c r="U406" i="6"/>
  <c r="V406" i="6" s="1"/>
  <c r="I406" i="6"/>
  <c r="H406" i="6"/>
  <c r="U405" i="6"/>
  <c r="I405" i="6"/>
  <c r="M405" i="6" s="1"/>
  <c r="H405" i="6"/>
  <c r="U404" i="6"/>
  <c r="X404" i="6" s="1"/>
  <c r="I404" i="6"/>
  <c r="K404" i="6" s="1"/>
  <c r="H404" i="6"/>
  <c r="U403" i="6"/>
  <c r="V403" i="6" s="1"/>
  <c r="I403" i="6"/>
  <c r="J403" i="6" s="1"/>
  <c r="H403" i="6"/>
  <c r="U402" i="6"/>
  <c r="X402" i="6" s="1"/>
  <c r="I402" i="6"/>
  <c r="K402" i="6" s="1"/>
  <c r="H402" i="6"/>
  <c r="U401" i="6"/>
  <c r="X401" i="6" s="1"/>
  <c r="I401" i="6"/>
  <c r="H401" i="6"/>
  <c r="U400" i="6"/>
  <c r="X400" i="6" s="1"/>
  <c r="I400" i="6"/>
  <c r="M400" i="6" s="1"/>
  <c r="H400" i="6"/>
  <c r="U399" i="6"/>
  <c r="V399" i="6" s="1"/>
  <c r="I399" i="6"/>
  <c r="L399" i="6" s="1"/>
  <c r="H399" i="6"/>
  <c r="U398" i="6"/>
  <c r="X398" i="6" s="1"/>
  <c r="I398" i="6"/>
  <c r="K398" i="6" s="1"/>
  <c r="H398" i="6"/>
  <c r="U397" i="6"/>
  <c r="X397" i="6" s="1"/>
  <c r="I397" i="6"/>
  <c r="J397" i="6" s="1"/>
  <c r="H397" i="6"/>
  <c r="U396" i="6"/>
  <c r="V396" i="6" s="1"/>
  <c r="I396" i="6"/>
  <c r="H396" i="6"/>
  <c r="U395" i="6"/>
  <c r="I395" i="6"/>
  <c r="K395" i="6" s="1"/>
  <c r="H395" i="6"/>
  <c r="U394" i="6"/>
  <c r="X394" i="6" s="1"/>
  <c r="I394" i="6"/>
  <c r="J394" i="6" s="1"/>
  <c r="H394" i="6"/>
  <c r="U393" i="6"/>
  <c r="V393" i="6" s="1"/>
  <c r="I393" i="6"/>
  <c r="J393" i="6" s="1"/>
  <c r="H393" i="6"/>
  <c r="U392" i="6"/>
  <c r="V392" i="6" s="1"/>
  <c r="I392" i="6"/>
  <c r="L392" i="6" s="1"/>
  <c r="H392" i="6"/>
  <c r="U391" i="6"/>
  <c r="V391" i="6" s="1"/>
  <c r="I391" i="6"/>
  <c r="K391" i="6" s="1"/>
  <c r="H391" i="6"/>
  <c r="U390" i="6"/>
  <c r="X390" i="6" s="1"/>
  <c r="I390" i="6"/>
  <c r="J390" i="6" s="1"/>
  <c r="H390" i="6"/>
  <c r="U389" i="6"/>
  <c r="I389" i="6"/>
  <c r="H389" i="6"/>
  <c r="U388" i="6"/>
  <c r="V388" i="6" s="1"/>
  <c r="I388" i="6"/>
  <c r="H388" i="6"/>
  <c r="U387" i="6"/>
  <c r="X387" i="6" s="1"/>
  <c r="I387" i="6"/>
  <c r="H387" i="6"/>
  <c r="U386" i="6"/>
  <c r="X386" i="6" s="1"/>
  <c r="I386" i="6"/>
  <c r="J386" i="6" s="1"/>
  <c r="H386" i="6"/>
  <c r="U385" i="6"/>
  <c r="I385" i="6"/>
  <c r="M385" i="6" s="1"/>
  <c r="H385" i="6"/>
  <c r="U384" i="6"/>
  <c r="V384" i="6" s="1"/>
  <c r="I384" i="6"/>
  <c r="L384" i="6" s="1"/>
  <c r="H384" i="6"/>
  <c r="U383" i="6"/>
  <c r="V383" i="6" s="1"/>
  <c r="I383" i="6"/>
  <c r="M383" i="6" s="1"/>
  <c r="H383" i="6"/>
  <c r="U382" i="6"/>
  <c r="X382" i="6" s="1"/>
  <c r="I382" i="6"/>
  <c r="L382" i="6" s="1"/>
  <c r="H382" i="6"/>
  <c r="U381" i="6"/>
  <c r="X381" i="6" s="1"/>
  <c r="I381" i="6"/>
  <c r="L381" i="6" s="1"/>
  <c r="H381" i="6"/>
  <c r="U380" i="6"/>
  <c r="V380" i="6" s="1"/>
  <c r="I380" i="6"/>
  <c r="K380" i="6" s="1"/>
  <c r="H380" i="6"/>
  <c r="U379" i="6"/>
  <c r="X379" i="6" s="1"/>
  <c r="I379" i="6"/>
  <c r="M379" i="6" s="1"/>
  <c r="H379" i="6"/>
  <c r="U378" i="6"/>
  <c r="X378" i="6" s="1"/>
  <c r="I378" i="6"/>
  <c r="L378" i="6" s="1"/>
  <c r="H378" i="6"/>
  <c r="U377" i="6"/>
  <c r="X377" i="6" s="1"/>
  <c r="I377" i="6"/>
  <c r="L377" i="6" s="1"/>
  <c r="H377" i="6"/>
  <c r="U376" i="6"/>
  <c r="V376" i="6" s="1"/>
  <c r="I376" i="6"/>
  <c r="J376" i="6" s="1"/>
  <c r="H376" i="6"/>
  <c r="U375" i="6"/>
  <c r="V375" i="6" s="1"/>
  <c r="I375" i="6"/>
  <c r="H375" i="6"/>
  <c r="U374" i="6"/>
  <c r="X374" i="6" s="1"/>
  <c r="I374" i="6"/>
  <c r="H374" i="6"/>
  <c r="U373" i="6"/>
  <c r="V373" i="6" s="1"/>
  <c r="I373" i="6"/>
  <c r="M373" i="6" s="1"/>
  <c r="H373" i="6"/>
  <c r="U372" i="6"/>
  <c r="V372" i="6" s="1"/>
  <c r="I372" i="6"/>
  <c r="L372" i="6" s="1"/>
  <c r="H372" i="6"/>
  <c r="G480" i="25"/>
  <c r="H480" i="25" s="1"/>
  <c r="F480" i="25"/>
  <c r="G479" i="25"/>
  <c r="F479" i="25"/>
  <c r="G478" i="25"/>
  <c r="I478" i="25" s="1"/>
  <c r="F478" i="25"/>
  <c r="G477" i="25"/>
  <c r="I477" i="25" s="1"/>
  <c r="F477" i="25"/>
  <c r="G476" i="25"/>
  <c r="I476" i="25" s="1"/>
  <c r="F476" i="25"/>
  <c r="G475" i="25"/>
  <c r="I475" i="25" s="1"/>
  <c r="F475" i="25"/>
  <c r="G474" i="25"/>
  <c r="I474" i="25" s="1"/>
  <c r="F474" i="25"/>
  <c r="G473" i="25"/>
  <c r="I473" i="25" s="1"/>
  <c r="F473" i="25"/>
  <c r="G472" i="25"/>
  <c r="I472" i="25" s="1"/>
  <c r="F472" i="25"/>
  <c r="G471" i="25"/>
  <c r="I471" i="25" s="1"/>
  <c r="F471" i="25"/>
  <c r="G470" i="25"/>
  <c r="I470" i="25" s="1"/>
  <c r="F470" i="25"/>
  <c r="G469" i="25"/>
  <c r="F469" i="25"/>
  <c r="G468" i="25"/>
  <c r="I468" i="25" s="1"/>
  <c r="F468" i="25"/>
  <c r="G467" i="25"/>
  <c r="I467" i="25" s="1"/>
  <c r="F467" i="25"/>
  <c r="G466" i="25"/>
  <c r="I466" i="25" s="1"/>
  <c r="F466" i="25"/>
  <c r="G465" i="25"/>
  <c r="I465" i="25" s="1"/>
  <c r="F465" i="25"/>
  <c r="G464" i="25"/>
  <c r="I464" i="25" s="1"/>
  <c r="F464" i="25"/>
  <c r="G463" i="25"/>
  <c r="H463" i="25" s="1"/>
  <c r="F463" i="25"/>
  <c r="G462" i="25"/>
  <c r="I462" i="25" s="1"/>
  <c r="F462" i="25"/>
  <c r="G461" i="25"/>
  <c r="I461" i="25" s="1"/>
  <c r="F461" i="25"/>
  <c r="G460" i="25"/>
  <c r="I460" i="25" s="1"/>
  <c r="F460" i="25"/>
  <c r="G459" i="25"/>
  <c r="H459" i="25" s="1"/>
  <c r="F459" i="25"/>
  <c r="G458" i="25"/>
  <c r="F458" i="25"/>
  <c r="G457" i="25"/>
  <c r="F457" i="25"/>
  <c r="G456" i="25"/>
  <c r="I456" i="25" s="1"/>
  <c r="F456" i="25"/>
  <c r="G455" i="25"/>
  <c r="I455" i="25" s="1"/>
  <c r="F455" i="25"/>
  <c r="G454" i="25"/>
  <c r="F454" i="25"/>
  <c r="G453" i="25"/>
  <c r="I453" i="25" s="1"/>
  <c r="F453" i="25"/>
  <c r="G452" i="25"/>
  <c r="I452" i="25" s="1"/>
  <c r="F452" i="25"/>
  <c r="G451" i="25"/>
  <c r="I451" i="25" s="1"/>
  <c r="F451" i="25"/>
  <c r="G450" i="25"/>
  <c r="F450" i="25"/>
  <c r="G449" i="25"/>
  <c r="F449" i="25"/>
  <c r="G448" i="25"/>
  <c r="I448" i="25" s="1"/>
  <c r="F448" i="25"/>
  <c r="G447" i="25"/>
  <c r="F447" i="25"/>
  <c r="G446" i="25"/>
  <c r="H446" i="25" s="1"/>
  <c r="F446" i="25"/>
  <c r="G445" i="25"/>
  <c r="I445" i="25" s="1"/>
  <c r="F445" i="25"/>
  <c r="G444" i="25"/>
  <c r="I444" i="25" s="1"/>
  <c r="F444" i="25"/>
  <c r="G443" i="25"/>
  <c r="H443" i="25" s="1"/>
  <c r="F443" i="25"/>
  <c r="G442" i="25"/>
  <c r="H442" i="25" s="1"/>
  <c r="F442" i="25"/>
  <c r="G441" i="25"/>
  <c r="F441" i="25"/>
  <c r="G440" i="25"/>
  <c r="I440" i="25" s="1"/>
  <c r="F440" i="25"/>
  <c r="G439" i="25"/>
  <c r="H439" i="25" s="1"/>
  <c r="F439" i="25"/>
  <c r="G438" i="25"/>
  <c r="H438" i="25" s="1"/>
  <c r="F438" i="25"/>
  <c r="G437" i="25"/>
  <c r="I437" i="25" s="1"/>
  <c r="F437" i="25"/>
  <c r="G436" i="25"/>
  <c r="I436" i="25" s="1"/>
  <c r="F436" i="25"/>
  <c r="G435" i="25"/>
  <c r="F435" i="25"/>
  <c r="G434" i="25"/>
  <c r="F434" i="25"/>
  <c r="G433" i="25"/>
  <c r="F433" i="25"/>
  <c r="G432" i="25"/>
  <c r="I432" i="25" s="1"/>
  <c r="F432" i="25"/>
  <c r="G431" i="25"/>
  <c r="F431" i="25"/>
  <c r="G430" i="25"/>
  <c r="I430" i="25" s="1"/>
  <c r="F430" i="25"/>
  <c r="G429" i="25"/>
  <c r="F429" i="25"/>
  <c r="G428" i="25"/>
  <c r="I428" i="25" s="1"/>
  <c r="F428" i="25"/>
  <c r="G427" i="25"/>
  <c r="F427" i="25"/>
  <c r="G426" i="25"/>
  <c r="F426" i="25"/>
  <c r="G425" i="25"/>
  <c r="H425" i="25" s="1"/>
  <c r="F425" i="25"/>
  <c r="G424" i="25"/>
  <c r="I424" i="25" s="1"/>
  <c r="F424" i="25"/>
  <c r="G423" i="25"/>
  <c r="F423" i="25"/>
  <c r="G422" i="25"/>
  <c r="H422" i="25" s="1"/>
  <c r="F422" i="25"/>
  <c r="G421" i="25"/>
  <c r="H421" i="25" s="1"/>
  <c r="F421" i="25"/>
  <c r="G420" i="25"/>
  <c r="I420" i="25" s="1"/>
  <c r="F420" i="25"/>
  <c r="G419" i="25"/>
  <c r="I419" i="25" s="1"/>
  <c r="F419" i="25"/>
  <c r="G418" i="25"/>
  <c r="H418" i="25" s="1"/>
  <c r="F418" i="25"/>
  <c r="G417" i="25"/>
  <c r="H417" i="25" s="1"/>
  <c r="F417" i="25"/>
  <c r="G416" i="25"/>
  <c r="I416" i="25" s="1"/>
  <c r="F416" i="25"/>
  <c r="G415" i="25"/>
  <c r="I415" i="25" s="1"/>
  <c r="F415" i="25"/>
  <c r="G414" i="25"/>
  <c r="H414" i="25" s="1"/>
  <c r="F414" i="25"/>
  <c r="G413" i="25"/>
  <c r="H413" i="25" s="1"/>
  <c r="F413" i="25"/>
  <c r="G412" i="25"/>
  <c r="I412" i="25" s="1"/>
  <c r="F412" i="25"/>
  <c r="G411" i="25"/>
  <c r="I411" i="25" s="1"/>
  <c r="F411" i="25"/>
  <c r="G410" i="25"/>
  <c r="F410" i="25"/>
  <c r="G409" i="25"/>
  <c r="H409" i="25" s="1"/>
  <c r="F409" i="25"/>
  <c r="G408" i="25"/>
  <c r="I408" i="25" s="1"/>
  <c r="F408" i="25"/>
  <c r="G407" i="25"/>
  <c r="H407" i="25" s="1"/>
  <c r="F407" i="25"/>
  <c r="G406" i="25"/>
  <c r="H406" i="25" s="1"/>
  <c r="F406" i="25"/>
  <c r="G405" i="25"/>
  <c r="H405" i="25" s="1"/>
  <c r="F405" i="25"/>
  <c r="G404" i="25"/>
  <c r="I404" i="25" s="1"/>
  <c r="F404" i="25"/>
  <c r="G403" i="25"/>
  <c r="I403" i="25" s="1"/>
  <c r="F403" i="25"/>
  <c r="G402" i="25"/>
  <c r="H402" i="25" s="1"/>
  <c r="F402" i="25"/>
  <c r="G401" i="25"/>
  <c r="I401" i="25" s="1"/>
  <c r="F401" i="25"/>
  <c r="G400" i="25"/>
  <c r="F400" i="25"/>
  <c r="G399" i="25"/>
  <c r="H399" i="25" s="1"/>
  <c r="F399" i="25"/>
  <c r="G398" i="25"/>
  <c r="F398" i="25"/>
  <c r="G397" i="25"/>
  <c r="F397" i="25"/>
  <c r="G396" i="25"/>
  <c r="I396" i="25" s="1"/>
  <c r="F396" i="25"/>
  <c r="G395" i="25"/>
  <c r="H395" i="25" s="1"/>
  <c r="F395" i="25"/>
  <c r="G394" i="25"/>
  <c r="H394" i="25" s="1"/>
  <c r="F394" i="25"/>
  <c r="G393" i="25"/>
  <c r="F393" i="25"/>
  <c r="G392" i="25"/>
  <c r="F392" i="25"/>
  <c r="G391" i="25"/>
  <c r="H391" i="25" s="1"/>
  <c r="F391" i="25"/>
  <c r="G390" i="25"/>
  <c r="H390" i="25" s="1"/>
  <c r="F390" i="25"/>
  <c r="G389" i="25"/>
  <c r="I389" i="25" s="1"/>
  <c r="F389" i="25"/>
  <c r="G388" i="25"/>
  <c r="F388" i="25"/>
  <c r="G387" i="25"/>
  <c r="I387" i="25" s="1"/>
  <c r="F387" i="25"/>
  <c r="G386" i="25"/>
  <c r="H386" i="25" s="1"/>
  <c r="F386" i="25"/>
  <c r="G385" i="25"/>
  <c r="I385" i="25" s="1"/>
  <c r="F385" i="25"/>
  <c r="G384" i="25"/>
  <c r="H384" i="25" s="1"/>
  <c r="F384" i="25"/>
  <c r="G383" i="25"/>
  <c r="H383" i="25" s="1"/>
  <c r="F383" i="25"/>
  <c r="G382" i="25"/>
  <c r="H382" i="25" s="1"/>
  <c r="F382" i="25"/>
  <c r="G381" i="25"/>
  <c r="I381" i="25" s="1"/>
  <c r="F381" i="25"/>
  <c r="G380" i="25"/>
  <c r="I380" i="25" s="1"/>
  <c r="F380" i="25"/>
  <c r="G379" i="25"/>
  <c r="H379" i="25" s="1"/>
  <c r="F379" i="25"/>
  <c r="G378" i="25"/>
  <c r="H378" i="25" s="1"/>
  <c r="F378" i="25"/>
  <c r="G377" i="25"/>
  <c r="I377" i="25" s="1"/>
  <c r="F377" i="25"/>
  <c r="G376" i="25"/>
  <c r="I376" i="25" s="1"/>
  <c r="F376" i="25"/>
  <c r="G375" i="25"/>
  <c r="H375" i="25" s="1"/>
  <c r="F375" i="25"/>
  <c r="G374" i="25"/>
  <c r="H374" i="25" s="1"/>
  <c r="F374" i="25"/>
  <c r="G373" i="25"/>
  <c r="I373" i="25" s="1"/>
  <c r="F373" i="25"/>
  <c r="G372" i="25"/>
  <c r="I372" i="25" s="1"/>
  <c r="F372" i="25"/>
  <c r="U327" i="6"/>
  <c r="X327" i="6" s="1"/>
  <c r="I327" i="6"/>
  <c r="J327" i="6" s="1"/>
  <c r="H327" i="6"/>
  <c r="U326" i="6"/>
  <c r="X326" i="6" s="1"/>
  <c r="I326" i="6"/>
  <c r="H326" i="6"/>
  <c r="U325" i="6"/>
  <c r="V325" i="6" s="1"/>
  <c r="I325" i="6"/>
  <c r="H325" i="6"/>
  <c r="U324" i="6"/>
  <c r="X324" i="6" s="1"/>
  <c r="I324" i="6"/>
  <c r="H324" i="6"/>
  <c r="U323" i="6"/>
  <c r="X323" i="6" s="1"/>
  <c r="I323" i="6"/>
  <c r="J323" i="6" s="1"/>
  <c r="H323" i="6"/>
  <c r="U322" i="6"/>
  <c r="X322" i="6" s="1"/>
  <c r="I322" i="6"/>
  <c r="M322" i="6" s="1"/>
  <c r="H322" i="6"/>
  <c r="U321" i="6"/>
  <c r="V321" i="6" s="1"/>
  <c r="I321" i="6"/>
  <c r="L321" i="6" s="1"/>
  <c r="H321" i="6"/>
  <c r="U320" i="6"/>
  <c r="V320" i="6" s="1"/>
  <c r="I320" i="6"/>
  <c r="K320" i="6" s="1"/>
  <c r="H320" i="6"/>
  <c r="U319" i="6"/>
  <c r="X319" i="6" s="1"/>
  <c r="I319" i="6"/>
  <c r="L319" i="6" s="1"/>
  <c r="H319" i="6"/>
  <c r="U318" i="6"/>
  <c r="X318" i="6" s="1"/>
  <c r="I318" i="6"/>
  <c r="H318" i="6"/>
  <c r="U317" i="6"/>
  <c r="I317" i="6"/>
  <c r="H317" i="6"/>
  <c r="U316" i="6"/>
  <c r="I316" i="6"/>
  <c r="J316" i="6" s="1"/>
  <c r="H316" i="6"/>
  <c r="U315" i="6"/>
  <c r="V315" i="6" s="1"/>
  <c r="I315" i="6"/>
  <c r="M315" i="6" s="1"/>
  <c r="H315" i="6"/>
  <c r="U314" i="6"/>
  <c r="X314" i="6" s="1"/>
  <c r="I314" i="6"/>
  <c r="M314" i="6" s="1"/>
  <c r="H314" i="6"/>
  <c r="U313" i="6"/>
  <c r="I313" i="6"/>
  <c r="J313" i="6" s="1"/>
  <c r="H313" i="6"/>
  <c r="U312" i="6"/>
  <c r="I312" i="6"/>
  <c r="H312" i="6"/>
  <c r="U311" i="6"/>
  <c r="V311" i="6" s="1"/>
  <c r="I311" i="6"/>
  <c r="K311" i="6" s="1"/>
  <c r="H311" i="6"/>
  <c r="U310" i="6"/>
  <c r="X310" i="6" s="1"/>
  <c r="I310" i="6"/>
  <c r="M310" i="6" s="1"/>
  <c r="H310" i="6"/>
  <c r="U309" i="6"/>
  <c r="X309" i="6" s="1"/>
  <c r="I309" i="6"/>
  <c r="M309" i="6" s="1"/>
  <c r="H309" i="6"/>
  <c r="U308" i="6"/>
  <c r="V308" i="6" s="1"/>
  <c r="I308" i="6"/>
  <c r="M308" i="6" s="1"/>
  <c r="H308" i="6"/>
  <c r="U307" i="6"/>
  <c r="X307" i="6" s="1"/>
  <c r="I307" i="6"/>
  <c r="K307" i="6" s="1"/>
  <c r="H307" i="6"/>
  <c r="U306" i="6"/>
  <c r="V306" i="6" s="1"/>
  <c r="I306" i="6"/>
  <c r="M306" i="6" s="1"/>
  <c r="H306" i="6"/>
  <c r="U305" i="6"/>
  <c r="V305" i="6" s="1"/>
  <c r="I305" i="6"/>
  <c r="M305" i="6" s="1"/>
  <c r="H305" i="6"/>
  <c r="U304" i="6"/>
  <c r="V304" i="6" s="1"/>
  <c r="I304" i="6"/>
  <c r="M304" i="6" s="1"/>
  <c r="H304" i="6"/>
  <c r="U303" i="6"/>
  <c r="X303" i="6" s="1"/>
  <c r="I303" i="6"/>
  <c r="H303" i="6"/>
  <c r="U302" i="6"/>
  <c r="I302" i="6"/>
  <c r="M302" i="6" s="1"/>
  <c r="H302" i="6"/>
  <c r="U301" i="6"/>
  <c r="X301" i="6" s="1"/>
  <c r="I301" i="6"/>
  <c r="M301" i="6" s="1"/>
  <c r="H301" i="6"/>
  <c r="U300" i="6"/>
  <c r="X300" i="6" s="1"/>
  <c r="I300" i="6"/>
  <c r="M300" i="6" s="1"/>
  <c r="H300" i="6"/>
  <c r="U299" i="6"/>
  <c r="X299" i="6" s="1"/>
  <c r="I299" i="6"/>
  <c r="M299" i="6" s="1"/>
  <c r="H299" i="6"/>
  <c r="U298" i="6"/>
  <c r="I298" i="6"/>
  <c r="H298" i="6"/>
  <c r="U297" i="6"/>
  <c r="V297" i="6" s="1"/>
  <c r="I297" i="6"/>
  <c r="M297" i="6" s="1"/>
  <c r="H297" i="6"/>
  <c r="U296" i="6"/>
  <c r="I296" i="6"/>
  <c r="H296" i="6"/>
  <c r="U295" i="6"/>
  <c r="X295" i="6" s="1"/>
  <c r="I295" i="6"/>
  <c r="M295" i="6" s="1"/>
  <c r="H295" i="6"/>
  <c r="U294" i="6"/>
  <c r="I294" i="6"/>
  <c r="J294" i="6" s="1"/>
  <c r="H294" i="6"/>
  <c r="U293" i="6"/>
  <c r="V293" i="6" s="1"/>
  <c r="I293" i="6"/>
  <c r="K293" i="6" s="1"/>
  <c r="H293" i="6"/>
  <c r="U292" i="6"/>
  <c r="V292" i="6" s="1"/>
  <c r="I292" i="6"/>
  <c r="L292" i="6" s="1"/>
  <c r="H292" i="6"/>
  <c r="U291" i="6"/>
  <c r="V291" i="6" s="1"/>
  <c r="I291" i="6"/>
  <c r="H291" i="6"/>
  <c r="U290" i="6"/>
  <c r="I290" i="6"/>
  <c r="M290" i="6" s="1"/>
  <c r="H290" i="6"/>
  <c r="U289" i="6"/>
  <c r="X289" i="6" s="1"/>
  <c r="I289" i="6"/>
  <c r="K289" i="6" s="1"/>
  <c r="H289" i="6"/>
  <c r="U288" i="6"/>
  <c r="V288" i="6" s="1"/>
  <c r="I288" i="6"/>
  <c r="M288" i="6" s="1"/>
  <c r="H288" i="6"/>
  <c r="U287" i="6"/>
  <c r="V287" i="6" s="1"/>
  <c r="I287" i="6"/>
  <c r="M287" i="6" s="1"/>
  <c r="H287" i="6"/>
  <c r="U286" i="6"/>
  <c r="V286" i="6" s="1"/>
  <c r="I286" i="6"/>
  <c r="H286" i="6"/>
  <c r="U285" i="6"/>
  <c r="X285" i="6" s="1"/>
  <c r="I285" i="6"/>
  <c r="M285" i="6" s="1"/>
  <c r="H285" i="6"/>
  <c r="U284" i="6"/>
  <c r="V284" i="6" s="1"/>
  <c r="I284" i="6"/>
  <c r="J284" i="6" s="1"/>
  <c r="H284" i="6"/>
  <c r="U283" i="6"/>
  <c r="I283" i="6"/>
  <c r="M283" i="6" s="1"/>
  <c r="H283" i="6"/>
  <c r="U282" i="6"/>
  <c r="X282" i="6" s="1"/>
  <c r="I282" i="6"/>
  <c r="H282" i="6"/>
  <c r="U281" i="6"/>
  <c r="I281" i="6"/>
  <c r="M281" i="6" s="1"/>
  <c r="H281" i="6"/>
  <c r="U280" i="6"/>
  <c r="X280" i="6" s="1"/>
  <c r="I280" i="6"/>
  <c r="M280" i="6" s="1"/>
  <c r="H280" i="6"/>
  <c r="U279" i="6"/>
  <c r="I279" i="6"/>
  <c r="K279" i="6" s="1"/>
  <c r="H279" i="6"/>
  <c r="U278" i="6"/>
  <c r="V278" i="6" s="1"/>
  <c r="I278" i="6"/>
  <c r="M278" i="6" s="1"/>
  <c r="H278" i="6"/>
  <c r="U277" i="6"/>
  <c r="I277" i="6"/>
  <c r="H277" i="6"/>
  <c r="G327" i="25"/>
  <c r="F327" i="25"/>
  <c r="G326" i="25"/>
  <c r="H326" i="25" s="1"/>
  <c r="F326" i="25"/>
  <c r="G325" i="25"/>
  <c r="I325" i="25" s="1"/>
  <c r="F325" i="25"/>
  <c r="G324" i="25"/>
  <c r="F324" i="25"/>
  <c r="G323" i="25"/>
  <c r="H323" i="25" s="1"/>
  <c r="F323" i="25"/>
  <c r="G322" i="25"/>
  <c r="H322" i="25" s="1"/>
  <c r="F322" i="25"/>
  <c r="G321" i="25"/>
  <c r="I321" i="25" s="1"/>
  <c r="F321" i="25"/>
  <c r="G320" i="25"/>
  <c r="H320" i="25" s="1"/>
  <c r="F320" i="25"/>
  <c r="G319" i="25"/>
  <c r="F319" i="25"/>
  <c r="G318" i="25"/>
  <c r="H318" i="25" s="1"/>
  <c r="F318" i="25"/>
  <c r="G317" i="25"/>
  <c r="F317" i="25"/>
  <c r="G316" i="25"/>
  <c r="H316" i="25" s="1"/>
  <c r="F316" i="25"/>
  <c r="G315" i="25"/>
  <c r="H315" i="25" s="1"/>
  <c r="F315" i="25"/>
  <c r="G314" i="25"/>
  <c r="H314" i="25" s="1"/>
  <c r="F314" i="25"/>
  <c r="G313" i="25"/>
  <c r="I313" i="25" s="1"/>
  <c r="F313" i="25"/>
  <c r="G312" i="25"/>
  <c r="I312" i="25" s="1"/>
  <c r="F312" i="25"/>
  <c r="G311" i="25"/>
  <c r="I311" i="25" s="1"/>
  <c r="F311" i="25"/>
  <c r="G310" i="25"/>
  <c r="H310" i="25" s="1"/>
  <c r="F310" i="25"/>
  <c r="G309" i="25"/>
  <c r="I309" i="25" s="1"/>
  <c r="F309" i="25"/>
  <c r="G308" i="25"/>
  <c r="I308" i="25" s="1"/>
  <c r="F308" i="25"/>
  <c r="G307" i="25"/>
  <c r="H307" i="25" s="1"/>
  <c r="F307" i="25"/>
  <c r="G306" i="25"/>
  <c r="F306" i="25"/>
  <c r="G305" i="25"/>
  <c r="H305" i="25" s="1"/>
  <c r="F305" i="25"/>
  <c r="G304" i="25"/>
  <c r="I304" i="25" s="1"/>
  <c r="F304" i="25"/>
  <c r="G303" i="25"/>
  <c r="I303" i="25" s="1"/>
  <c r="F303" i="25"/>
  <c r="G302" i="25"/>
  <c r="H302" i="25" s="1"/>
  <c r="F302" i="25"/>
  <c r="G301" i="25"/>
  <c r="H301" i="25" s="1"/>
  <c r="F301" i="25"/>
  <c r="G300" i="25"/>
  <c r="F300" i="25"/>
  <c r="G299" i="25"/>
  <c r="I299" i="25" s="1"/>
  <c r="F299" i="25"/>
  <c r="G298" i="25"/>
  <c r="F298" i="25"/>
  <c r="G297" i="25"/>
  <c r="H297" i="25" s="1"/>
  <c r="F297" i="25"/>
  <c r="G296" i="25"/>
  <c r="I296" i="25" s="1"/>
  <c r="F296" i="25"/>
  <c r="G295" i="25"/>
  <c r="I295" i="25" s="1"/>
  <c r="F295" i="25"/>
  <c r="G294" i="25"/>
  <c r="H294" i="25" s="1"/>
  <c r="F294" i="25"/>
  <c r="G293" i="25"/>
  <c r="H293" i="25" s="1"/>
  <c r="F293" i="25"/>
  <c r="G292" i="25"/>
  <c r="I292" i="25" s="1"/>
  <c r="F292" i="25"/>
  <c r="G291" i="25"/>
  <c r="I291" i="25" s="1"/>
  <c r="F291" i="25"/>
  <c r="G290" i="25"/>
  <c r="F290" i="25"/>
  <c r="G289" i="25"/>
  <c r="H289" i="25" s="1"/>
  <c r="F289" i="25"/>
  <c r="G288" i="25"/>
  <c r="I288" i="25" s="1"/>
  <c r="F288" i="25"/>
  <c r="G287" i="25"/>
  <c r="I287" i="25" s="1"/>
  <c r="F287" i="25"/>
  <c r="G286" i="25"/>
  <c r="H286" i="25" s="1"/>
  <c r="F286" i="25"/>
  <c r="G285" i="25"/>
  <c r="H285" i="25" s="1"/>
  <c r="F285" i="25"/>
  <c r="G284" i="25"/>
  <c r="I284" i="25" s="1"/>
  <c r="F284" i="25"/>
  <c r="G283" i="25"/>
  <c r="I283" i="25" s="1"/>
  <c r="F283" i="25"/>
  <c r="G282" i="25"/>
  <c r="F282" i="25"/>
  <c r="G281" i="25"/>
  <c r="H281" i="25" s="1"/>
  <c r="F281" i="25"/>
  <c r="G280" i="25"/>
  <c r="I280" i="25" s="1"/>
  <c r="F280" i="25"/>
  <c r="G279" i="25"/>
  <c r="I279" i="25" s="1"/>
  <c r="F279" i="25"/>
  <c r="G278" i="25"/>
  <c r="H278" i="25" s="1"/>
  <c r="F278" i="25"/>
  <c r="G277" i="25"/>
  <c r="H277" i="25" s="1"/>
  <c r="F277" i="25"/>
  <c r="U487" i="6"/>
  <c r="X487" i="6" s="1"/>
  <c r="I487" i="6"/>
  <c r="J487" i="6" s="1"/>
  <c r="H487" i="6"/>
  <c r="U486" i="6"/>
  <c r="X486" i="6" s="1"/>
  <c r="I486" i="6"/>
  <c r="M486" i="6" s="1"/>
  <c r="H486" i="6"/>
  <c r="U485" i="6"/>
  <c r="V485" i="6" s="1"/>
  <c r="I485" i="6"/>
  <c r="L485" i="6" s="1"/>
  <c r="H485" i="6"/>
  <c r="U484" i="6"/>
  <c r="X484" i="6" s="1"/>
  <c r="I484" i="6"/>
  <c r="K484" i="6" s="1"/>
  <c r="H484" i="6"/>
  <c r="U483" i="6"/>
  <c r="X483" i="6" s="1"/>
  <c r="I483" i="6"/>
  <c r="J483" i="6" s="1"/>
  <c r="H483" i="6"/>
  <c r="U482" i="6"/>
  <c r="X482" i="6" s="1"/>
  <c r="I482" i="6"/>
  <c r="M482" i="6" s="1"/>
  <c r="H482" i="6"/>
  <c r="U481" i="6"/>
  <c r="V481" i="6" s="1"/>
  <c r="I481" i="6"/>
  <c r="L481" i="6" s="1"/>
  <c r="H481" i="6"/>
  <c r="U371" i="6"/>
  <c r="V371" i="6" s="1"/>
  <c r="I371" i="6"/>
  <c r="K371" i="6" s="1"/>
  <c r="H371" i="6"/>
  <c r="U370" i="6"/>
  <c r="X370" i="6" s="1"/>
  <c r="I370" i="6"/>
  <c r="L370" i="6" s="1"/>
  <c r="H370" i="6"/>
  <c r="U369" i="6"/>
  <c r="X369" i="6" s="1"/>
  <c r="I369" i="6"/>
  <c r="M369" i="6" s="1"/>
  <c r="H369" i="6"/>
  <c r="U368" i="6"/>
  <c r="V368" i="6" s="1"/>
  <c r="I368" i="6"/>
  <c r="L368" i="6" s="1"/>
  <c r="H368" i="6"/>
  <c r="U367" i="6"/>
  <c r="X367" i="6" s="1"/>
  <c r="I367" i="6"/>
  <c r="K367" i="6" s="1"/>
  <c r="H367" i="6"/>
  <c r="U366" i="6"/>
  <c r="I366" i="6"/>
  <c r="H366" i="6"/>
  <c r="U365" i="6"/>
  <c r="V365" i="6" s="1"/>
  <c r="I365" i="6"/>
  <c r="L365" i="6" s="1"/>
  <c r="H365" i="6"/>
  <c r="U364" i="6"/>
  <c r="V364" i="6" s="1"/>
  <c r="I364" i="6"/>
  <c r="K364" i="6" s="1"/>
  <c r="H364" i="6"/>
  <c r="U363" i="6"/>
  <c r="X363" i="6" s="1"/>
  <c r="I363" i="6"/>
  <c r="J363" i="6" s="1"/>
  <c r="H363" i="6"/>
  <c r="U362" i="6"/>
  <c r="V362" i="6" s="1"/>
  <c r="I362" i="6"/>
  <c r="M362" i="6" s="1"/>
  <c r="H362" i="6"/>
  <c r="U361" i="6"/>
  <c r="V361" i="6" s="1"/>
  <c r="I361" i="6"/>
  <c r="L361" i="6" s="1"/>
  <c r="H361" i="6"/>
  <c r="U360" i="6"/>
  <c r="I360" i="6"/>
  <c r="K360" i="6" s="1"/>
  <c r="H360" i="6"/>
  <c r="U359" i="6"/>
  <c r="X359" i="6" s="1"/>
  <c r="I359" i="6"/>
  <c r="J359" i="6" s="1"/>
  <c r="H359" i="6"/>
  <c r="U358" i="6"/>
  <c r="I358" i="6"/>
  <c r="M358" i="6" s="1"/>
  <c r="H358" i="6"/>
  <c r="U357" i="6"/>
  <c r="V357" i="6" s="1"/>
  <c r="I357" i="6"/>
  <c r="M357" i="6" s="1"/>
  <c r="H357" i="6"/>
  <c r="U356" i="6"/>
  <c r="I356" i="6"/>
  <c r="M356" i="6" s="1"/>
  <c r="H356" i="6"/>
  <c r="U355" i="6"/>
  <c r="V355" i="6" s="1"/>
  <c r="I355" i="6"/>
  <c r="H355" i="6"/>
  <c r="U354" i="6"/>
  <c r="I354" i="6"/>
  <c r="M354" i="6" s="1"/>
  <c r="H354" i="6"/>
  <c r="U353" i="6"/>
  <c r="X353" i="6" s="1"/>
  <c r="I353" i="6"/>
  <c r="M353" i="6" s="1"/>
  <c r="H353" i="6"/>
  <c r="U352" i="6"/>
  <c r="I352" i="6"/>
  <c r="H352" i="6"/>
  <c r="U351" i="6"/>
  <c r="V351" i="6" s="1"/>
  <c r="I351" i="6"/>
  <c r="K351" i="6" s="1"/>
  <c r="H351" i="6"/>
  <c r="U350" i="6"/>
  <c r="X350" i="6" s="1"/>
  <c r="I350" i="6"/>
  <c r="J350" i="6" s="1"/>
  <c r="H350" i="6"/>
  <c r="U349" i="6"/>
  <c r="V349" i="6" s="1"/>
  <c r="I349" i="6"/>
  <c r="M349" i="6" s="1"/>
  <c r="H349" i="6"/>
  <c r="U348" i="6"/>
  <c r="V348" i="6" s="1"/>
  <c r="I348" i="6"/>
  <c r="L348" i="6" s="1"/>
  <c r="H348" i="6"/>
  <c r="U347" i="6"/>
  <c r="X347" i="6" s="1"/>
  <c r="I347" i="6"/>
  <c r="L347" i="6" s="1"/>
  <c r="H347" i="6"/>
  <c r="U346" i="6"/>
  <c r="V346" i="6" s="1"/>
  <c r="I346" i="6"/>
  <c r="L346" i="6" s="1"/>
  <c r="H346" i="6"/>
  <c r="U345" i="6"/>
  <c r="V345" i="6" s="1"/>
  <c r="I345" i="6"/>
  <c r="K345" i="6" s="1"/>
  <c r="H345" i="6"/>
  <c r="U344" i="6"/>
  <c r="X344" i="6" s="1"/>
  <c r="I344" i="6"/>
  <c r="H344" i="6"/>
  <c r="U343" i="6"/>
  <c r="X343" i="6" s="1"/>
  <c r="I343" i="6"/>
  <c r="H343" i="6"/>
  <c r="U342" i="6"/>
  <c r="X342" i="6" s="1"/>
  <c r="I342" i="6"/>
  <c r="J342" i="6" s="1"/>
  <c r="H342" i="6"/>
  <c r="U341" i="6"/>
  <c r="V341" i="6" s="1"/>
  <c r="I341" i="6"/>
  <c r="M341" i="6" s="1"/>
  <c r="H341" i="6"/>
  <c r="U340" i="6"/>
  <c r="V340" i="6" s="1"/>
  <c r="I340" i="6"/>
  <c r="L340" i="6" s="1"/>
  <c r="H340" i="6"/>
  <c r="U339" i="6"/>
  <c r="V339" i="6" s="1"/>
  <c r="I339" i="6"/>
  <c r="K339" i="6" s="1"/>
  <c r="H339" i="6"/>
  <c r="U338" i="6"/>
  <c r="X338" i="6" s="1"/>
  <c r="I338" i="6"/>
  <c r="J338" i="6" s="1"/>
  <c r="H338" i="6"/>
  <c r="U337" i="6"/>
  <c r="I337" i="6"/>
  <c r="M337" i="6" s="1"/>
  <c r="H337" i="6"/>
  <c r="U336" i="6"/>
  <c r="I336" i="6"/>
  <c r="L336" i="6" s="1"/>
  <c r="H336" i="6"/>
  <c r="U335" i="6"/>
  <c r="I335" i="6"/>
  <c r="M335" i="6" s="1"/>
  <c r="H335" i="6"/>
  <c r="U334" i="6"/>
  <c r="X334" i="6" s="1"/>
  <c r="I334" i="6"/>
  <c r="J334" i="6" s="1"/>
  <c r="H334" i="6"/>
  <c r="U333" i="6"/>
  <c r="I333" i="6"/>
  <c r="M333" i="6" s="1"/>
  <c r="H333" i="6"/>
  <c r="U332" i="6"/>
  <c r="V332" i="6" s="1"/>
  <c r="I332" i="6"/>
  <c r="H332" i="6"/>
  <c r="U331" i="6"/>
  <c r="V331" i="6" s="1"/>
  <c r="I331" i="6"/>
  <c r="H331" i="6"/>
  <c r="U330" i="6"/>
  <c r="I330" i="6"/>
  <c r="J330" i="6" s="1"/>
  <c r="H330" i="6"/>
  <c r="U329" i="6"/>
  <c r="X329" i="6" s="1"/>
  <c r="I329" i="6"/>
  <c r="H329" i="6"/>
  <c r="U328" i="6"/>
  <c r="V328" i="6" s="1"/>
  <c r="I328" i="6"/>
  <c r="L328" i="6" s="1"/>
  <c r="H328" i="6"/>
  <c r="G487" i="25"/>
  <c r="I487" i="25" s="1"/>
  <c r="F487" i="25"/>
  <c r="G486" i="25"/>
  <c r="F486" i="25"/>
  <c r="G485" i="25"/>
  <c r="I485" i="25" s="1"/>
  <c r="F485" i="25"/>
  <c r="G484" i="25"/>
  <c r="I484" i="25" s="1"/>
  <c r="F484" i="25"/>
  <c r="G483" i="25"/>
  <c r="I483" i="25" s="1"/>
  <c r="F483" i="25"/>
  <c r="G482" i="25"/>
  <c r="F482" i="25"/>
  <c r="G481" i="25"/>
  <c r="F481" i="25"/>
  <c r="G371" i="25"/>
  <c r="H371" i="25" s="1"/>
  <c r="F371" i="25"/>
  <c r="G370" i="25"/>
  <c r="F370" i="25"/>
  <c r="G369" i="25"/>
  <c r="H369" i="25" s="1"/>
  <c r="F369" i="25"/>
  <c r="G368" i="25"/>
  <c r="I368" i="25" s="1"/>
  <c r="F368" i="25"/>
  <c r="G367" i="25"/>
  <c r="H367" i="25" s="1"/>
  <c r="F367" i="25"/>
  <c r="G366" i="25"/>
  <c r="F366" i="25"/>
  <c r="G365" i="25"/>
  <c r="H365" i="25" s="1"/>
  <c r="F365" i="25"/>
  <c r="G364" i="25"/>
  <c r="I364" i="25" s="1"/>
  <c r="F364" i="25"/>
  <c r="G363" i="25"/>
  <c r="I363" i="25" s="1"/>
  <c r="F363" i="25"/>
  <c r="G362" i="25"/>
  <c r="H362" i="25" s="1"/>
  <c r="F362" i="25"/>
  <c r="G361" i="25"/>
  <c r="H361" i="25" s="1"/>
  <c r="F361" i="25"/>
  <c r="G360" i="25"/>
  <c r="I360" i="25" s="1"/>
  <c r="F360" i="25"/>
  <c r="G359" i="25"/>
  <c r="H359" i="25" s="1"/>
  <c r="F359" i="25"/>
  <c r="G358" i="25"/>
  <c r="H358" i="25" s="1"/>
  <c r="F358" i="25"/>
  <c r="G357" i="25"/>
  <c r="H357" i="25" s="1"/>
  <c r="F357" i="25"/>
  <c r="G356" i="25"/>
  <c r="I356" i="25" s="1"/>
  <c r="F356" i="25"/>
  <c r="G355" i="25"/>
  <c r="I355" i="25" s="1"/>
  <c r="F355" i="25"/>
  <c r="G354" i="25"/>
  <c r="H354" i="25" s="1"/>
  <c r="F354" i="25"/>
  <c r="G353" i="25"/>
  <c r="H353" i="25" s="1"/>
  <c r="F353" i="25"/>
  <c r="G352" i="25"/>
  <c r="F352" i="25"/>
  <c r="G351" i="25"/>
  <c r="I351" i="25" s="1"/>
  <c r="F351" i="25"/>
  <c r="G350" i="25"/>
  <c r="H350" i="25" s="1"/>
  <c r="F350" i="25"/>
  <c r="G349" i="25"/>
  <c r="H349" i="25" s="1"/>
  <c r="F349" i="25"/>
  <c r="G348" i="25"/>
  <c r="I348" i="25" s="1"/>
  <c r="F348" i="25"/>
  <c r="G347" i="25"/>
  <c r="I347" i="25" s="1"/>
  <c r="F347" i="25"/>
  <c r="G346" i="25"/>
  <c r="H346" i="25" s="1"/>
  <c r="F346" i="25"/>
  <c r="G345" i="25"/>
  <c r="F345" i="25"/>
  <c r="G344" i="25"/>
  <c r="I344" i="25" s="1"/>
  <c r="F344" i="25"/>
  <c r="G343" i="25"/>
  <c r="H343" i="25" s="1"/>
  <c r="F343" i="25"/>
  <c r="G342" i="25"/>
  <c r="H342" i="25" s="1"/>
  <c r="F342" i="25"/>
  <c r="G341" i="25"/>
  <c r="F341" i="25"/>
  <c r="G340" i="25"/>
  <c r="I340" i="25" s="1"/>
  <c r="F340" i="25"/>
  <c r="G339" i="25"/>
  <c r="I339" i="25" s="1"/>
  <c r="F339" i="25"/>
  <c r="G338" i="25"/>
  <c r="H338" i="25" s="1"/>
  <c r="F338" i="25"/>
  <c r="G337" i="25"/>
  <c r="F337" i="25"/>
  <c r="G336" i="25"/>
  <c r="F336" i="25"/>
  <c r="G335" i="25"/>
  <c r="F335" i="25"/>
  <c r="G334" i="25"/>
  <c r="H334" i="25" s="1"/>
  <c r="F334" i="25"/>
  <c r="G333" i="25"/>
  <c r="F333" i="25"/>
  <c r="G332" i="25"/>
  <c r="I332" i="25" s="1"/>
  <c r="F332" i="25"/>
  <c r="G331" i="25"/>
  <c r="H331" i="25" s="1"/>
  <c r="F331" i="25"/>
  <c r="G330" i="25"/>
  <c r="H330" i="25" s="1"/>
  <c r="F330" i="25"/>
  <c r="G329" i="25"/>
  <c r="I329" i="25" s="1"/>
  <c r="F329" i="25"/>
  <c r="G328" i="25"/>
  <c r="H328" i="25" s="1"/>
  <c r="F328" i="25"/>
  <c r="U538" i="6"/>
  <c r="X538" i="6" s="1"/>
  <c r="I538" i="6"/>
  <c r="J538" i="6" s="1"/>
  <c r="H538" i="6"/>
  <c r="U537" i="6"/>
  <c r="X537" i="6" s="1"/>
  <c r="I537" i="6"/>
  <c r="H537" i="6"/>
  <c r="U536" i="6"/>
  <c r="V536" i="6" s="1"/>
  <c r="I536" i="6"/>
  <c r="H536" i="6"/>
  <c r="U535" i="6"/>
  <c r="X535" i="6" s="1"/>
  <c r="I535" i="6"/>
  <c r="H535" i="6"/>
  <c r="U534" i="6"/>
  <c r="X534" i="6" s="1"/>
  <c r="I534" i="6"/>
  <c r="J534" i="6" s="1"/>
  <c r="H534" i="6"/>
  <c r="U533" i="6"/>
  <c r="I533" i="6"/>
  <c r="M533" i="6" s="1"/>
  <c r="H533" i="6"/>
  <c r="U532" i="6"/>
  <c r="V532" i="6" s="1"/>
  <c r="I532" i="6"/>
  <c r="L532" i="6" s="1"/>
  <c r="H532" i="6"/>
  <c r="U531" i="6"/>
  <c r="I531" i="6"/>
  <c r="K531" i="6" s="1"/>
  <c r="H531" i="6"/>
  <c r="U530" i="6"/>
  <c r="X530" i="6" s="1"/>
  <c r="I530" i="6"/>
  <c r="M530" i="6" s="1"/>
  <c r="H530" i="6"/>
  <c r="U529" i="6"/>
  <c r="X529" i="6" s="1"/>
  <c r="I529" i="6"/>
  <c r="M529" i="6" s="1"/>
  <c r="H529" i="6"/>
  <c r="U528" i="6"/>
  <c r="V528" i="6" s="1"/>
  <c r="I528" i="6"/>
  <c r="L528" i="6" s="1"/>
  <c r="H528" i="6"/>
  <c r="U527" i="6"/>
  <c r="V527" i="6" s="1"/>
  <c r="I527" i="6"/>
  <c r="M527" i="6" s="1"/>
  <c r="H527" i="6"/>
  <c r="U526" i="6"/>
  <c r="X526" i="6" s="1"/>
  <c r="I526" i="6"/>
  <c r="H526" i="6"/>
  <c r="U525" i="6"/>
  <c r="V525" i="6" s="1"/>
  <c r="I525" i="6"/>
  <c r="L525" i="6" s="1"/>
  <c r="H525" i="6"/>
  <c r="U524" i="6"/>
  <c r="I524" i="6"/>
  <c r="M524" i="6" s="1"/>
  <c r="H524" i="6"/>
  <c r="U523" i="6"/>
  <c r="X523" i="6" s="1"/>
  <c r="I523" i="6"/>
  <c r="M523" i="6" s="1"/>
  <c r="H523" i="6"/>
  <c r="U522" i="6"/>
  <c r="I522" i="6"/>
  <c r="K522" i="6" s="1"/>
  <c r="H522" i="6"/>
  <c r="U521" i="6"/>
  <c r="X521" i="6" s="1"/>
  <c r="I521" i="6"/>
  <c r="L521" i="6" s="1"/>
  <c r="H521" i="6"/>
  <c r="U520" i="6"/>
  <c r="X520" i="6" s="1"/>
  <c r="I520" i="6"/>
  <c r="J520" i="6" s="1"/>
  <c r="H520" i="6"/>
  <c r="U519" i="6"/>
  <c r="X519" i="6" s="1"/>
  <c r="I519" i="6"/>
  <c r="M519" i="6" s="1"/>
  <c r="H519" i="6"/>
  <c r="U518" i="6"/>
  <c r="I518" i="6"/>
  <c r="J518" i="6" s="1"/>
  <c r="H518" i="6"/>
  <c r="U517" i="6"/>
  <c r="V517" i="6" s="1"/>
  <c r="I517" i="6"/>
  <c r="K517" i="6" s="1"/>
  <c r="H517" i="6"/>
  <c r="U516" i="6"/>
  <c r="V516" i="6" s="1"/>
  <c r="I516" i="6"/>
  <c r="H516" i="6"/>
  <c r="U515" i="6"/>
  <c r="V515" i="6" s="1"/>
  <c r="I515" i="6"/>
  <c r="K515" i="6" s="1"/>
  <c r="H515" i="6"/>
  <c r="U514" i="6"/>
  <c r="X514" i="6" s="1"/>
  <c r="I514" i="6"/>
  <c r="H514" i="6"/>
  <c r="U513" i="6"/>
  <c r="V513" i="6" s="1"/>
  <c r="I513" i="6"/>
  <c r="H513" i="6"/>
  <c r="U512" i="6"/>
  <c r="I512" i="6"/>
  <c r="J512" i="6" s="1"/>
  <c r="H512" i="6"/>
  <c r="U511" i="6"/>
  <c r="V511" i="6" s="1"/>
  <c r="I511" i="6"/>
  <c r="H511" i="6"/>
  <c r="U510" i="6"/>
  <c r="X510" i="6" s="1"/>
  <c r="I510" i="6"/>
  <c r="H510" i="6"/>
  <c r="U509" i="6"/>
  <c r="X509" i="6" s="1"/>
  <c r="I509" i="6"/>
  <c r="M509" i="6" s="1"/>
  <c r="H509" i="6"/>
  <c r="U508" i="6"/>
  <c r="V508" i="6" s="1"/>
  <c r="I508" i="6"/>
  <c r="H508" i="6"/>
  <c r="U507" i="6"/>
  <c r="V507" i="6" s="1"/>
  <c r="I507" i="6"/>
  <c r="H507" i="6"/>
  <c r="U506" i="6"/>
  <c r="X506" i="6" s="1"/>
  <c r="I506" i="6"/>
  <c r="H506" i="6"/>
  <c r="U505" i="6"/>
  <c r="X505" i="6" s="1"/>
  <c r="I505" i="6"/>
  <c r="H505" i="6"/>
  <c r="U504" i="6"/>
  <c r="I504" i="6"/>
  <c r="M504" i="6" s="1"/>
  <c r="H504" i="6"/>
  <c r="U503" i="6"/>
  <c r="I503" i="6"/>
  <c r="L503" i="6" s="1"/>
  <c r="H503" i="6"/>
  <c r="U502" i="6"/>
  <c r="I502" i="6"/>
  <c r="J502" i="6" s="1"/>
  <c r="H502" i="6"/>
  <c r="U501" i="6"/>
  <c r="X501" i="6" s="1"/>
  <c r="I501" i="6"/>
  <c r="J501" i="6" s="1"/>
  <c r="H501" i="6"/>
  <c r="U500" i="6"/>
  <c r="X500" i="6" s="1"/>
  <c r="I500" i="6"/>
  <c r="J500" i="6" s="1"/>
  <c r="H500" i="6"/>
  <c r="U499" i="6"/>
  <c r="V499" i="6" s="1"/>
  <c r="I499" i="6"/>
  <c r="H499" i="6"/>
  <c r="U498" i="6"/>
  <c r="X498" i="6" s="1"/>
  <c r="I498" i="6"/>
  <c r="H498" i="6"/>
  <c r="U497" i="6"/>
  <c r="I497" i="6"/>
  <c r="K497" i="6" s="1"/>
  <c r="H497" i="6"/>
  <c r="U496" i="6"/>
  <c r="X496" i="6" s="1"/>
  <c r="I496" i="6"/>
  <c r="M496" i="6" s="1"/>
  <c r="H496" i="6"/>
  <c r="U495" i="6"/>
  <c r="X495" i="6" s="1"/>
  <c r="I495" i="6"/>
  <c r="L495" i="6" s="1"/>
  <c r="H495" i="6"/>
  <c r="U494" i="6"/>
  <c r="X494" i="6" s="1"/>
  <c r="I494" i="6"/>
  <c r="J494" i="6" s="1"/>
  <c r="H494" i="6"/>
  <c r="U493" i="6"/>
  <c r="X493" i="6" s="1"/>
  <c r="I493" i="6"/>
  <c r="M493" i="6" s="1"/>
  <c r="H493" i="6"/>
  <c r="U492" i="6"/>
  <c r="V492" i="6" s="1"/>
  <c r="I492" i="6"/>
  <c r="L492" i="6" s="1"/>
  <c r="H492" i="6"/>
  <c r="U491" i="6"/>
  <c r="X491" i="6" s="1"/>
  <c r="I491" i="6"/>
  <c r="H491" i="6"/>
  <c r="U490" i="6"/>
  <c r="I490" i="6"/>
  <c r="J490" i="6" s="1"/>
  <c r="H490" i="6"/>
  <c r="U489" i="6"/>
  <c r="V489" i="6" s="1"/>
  <c r="I489" i="6"/>
  <c r="J489" i="6" s="1"/>
  <c r="H489" i="6"/>
  <c r="U488" i="6"/>
  <c r="I488" i="6"/>
  <c r="H488" i="6"/>
  <c r="G538" i="25"/>
  <c r="H538" i="25" s="1"/>
  <c r="F538" i="25"/>
  <c r="G537" i="25"/>
  <c r="H537" i="25" s="1"/>
  <c r="F537" i="25"/>
  <c r="G536" i="25"/>
  <c r="I536" i="25" s="1"/>
  <c r="F536" i="25"/>
  <c r="G535" i="25"/>
  <c r="H535" i="25" s="1"/>
  <c r="F535" i="25"/>
  <c r="G534" i="25"/>
  <c r="I534" i="25" s="1"/>
  <c r="F534" i="25"/>
  <c r="G533" i="25"/>
  <c r="H533" i="25" s="1"/>
  <c r="F533" i="25"/>
  <c r="G532" i="25"/>
  <c r="I532" i="25" s="1"/>
  <c r="F532" i="25"/>
  <c r="G531" i="25"/>
  <c r="H531" i="25" s="1"/>
  <c r="F531" i="25"/>
  <c r="G530" i="25"/>
  <c r="I530" i="25" s="1"/>
  <c r="F530" i="25"/>
  <c r="G529" i="25"/>
  <c r="H529" i="25" s="1"/>
  <c r="F529" i="25"/>
  <c r="G528" i="25"/>
  <c r="F528" i="25"/>
  <c r="G527" i="25"/>
  <c r="I527" i="25" s="1"/>
  <c r="F527" i="25"/>
  <c r="G526" i="25"/>
  <c r="H526" i="25" s="1"/>
  <c r="F526" i="25"/>
  <c r="G525" i="25"/>
  <c r="H525" i="25" s="1"/>
  <c r="F525" i="25"/>
  <c r="G524" i="25"/>
  <c r="I524" i="25" s="1"/>
  <c r="F524" i="25"/>
  <c r="G523" i="25"/>
  <c r="H523" i="25" s="1"/>
  <c r="F523" i="25"/>
  <c r="G522" i="25"/>
  <c r="H522" i="25" s="1"/>
  <c r="F522" i="25"/>
  <c r="G521" i="25"/>
  <c r="H521" i="25" s="1"/>
  <c r="F521" i="25"/>
  <c r="G520" i="25"/>
  <c r="I520" i="25" s="1"/>
  <c r="F520" i="25"/>
  <c r="G519" i="25"/>
  <c r="H519" i="25" s="1"/>
  <c r="F519" i="25"/>
  <c r="G518" i="25"/>
  <c r="I518" i="25" s="1"/>
  <c r="F518" i="25"/>
  <c r="G517" i="25"/>
  <c r="H517" i="25" s="1"/>
  <c r="F517" i="25"/>
  <c r="G516" i="25"/>
  <c r="H516" i="25" s="1"/>
  <c r="F516" i="25"/>
  <c r="G515" i="25"/>
  <c r="H515" i="25" s="1"/>
  <c r="F515" i="25"/>
  <c r="G514" i="25"/>
  <c r="I514" i="25" s="1"/>
  <c r="F514" i="25"/>
  <c r="G513" i="25"/>
  <c r="H513" i="25" s="1"/>
  <c r="F513" i="25"/>
  <c r="G512" i="25"/>
  <c r="H512" i="25" s="1"/>
  <c r="F512" i="25"/>
  <c r="G511" i="25"/>
  <c r="H511" i="25" s="1"/>
  <c r="F511" i="25"/>
  <c r="G510" i="25"/>
  <c r="I510" i="25" s="1"/>
  <c r="F510" i="25"/>
  <c r="G509" i="25"/>
  <c r="H509" i="25" s="1"/>
  <c r="F509" i="25"/>
  <c r="G508" i="25"/>
  <c r="H508" i="25" s="1"/>
  <c r="F508" i="25"/>
  <c r="G507" i="25"/>
  <c r="H507" i="25" s="1"/>
  <c r="F507" i="25"/>
  <c r="G506" i="25"/>
  <c r="I506" i="25" s="1"/>
  <c r="F506" i="25"/>
  <c r="G505" i="25"/>
  <c r="I505" i="25" s="1"/>
  <c r="F505" i="25"/>
  <c r="G504" i="25"/>
  <c r="H504" i="25" s="1"/>
  <c r="F504" i="25"/>
  <c r="G503" i="25"/>
  <c r="H503" i="25" s="1"/>
  <c r="F503" i="25"/>
  <c r="G502" i="25"/>
  <c r="F502" i="25"/>
  <c r="G501" i="25"/>
  <c r="H501" i="25" s="1"/>
  <c r="F501" i="25"/>
  <c r="G500" i="25"/>
  <c r="H500" i="25" s="1"/>
  <c r="F500" i="25"/>
  <c r="G499" i="25"/>
  <c r="H499" i="25" s="1"/>
  <c r="F499" i="25"/>
  <c r="G498" i="25"/>
  <c r="F498" i="25"/>
  <c r="G497" i="25"/>
  <c r="H497" i="25" s="1"/>
  <c r="F497" i="25"/>
  <c r="G496" i="25"/>
  <c r="H496" i="25" s="1"/>
  <c r="F496" i="25"/>
  <c r="G495" i="25"/>
  <c r="H495" i="25" s="1"/>
  <c r="F495" i="25"/>
  <c r="G494" i="25"/>
  <c r="F494" i="25"/>
  <c r="G493" i="25"/>
  <c r="H493" i="25" s="1"/>
  <c r="F493" i="25"/>
  <c r="G492" i="25"/>
  <c r="H492" i="25" s="1"/>
  <c r="F492" i="25"/>
  <c r="G491" i="25"/>
  <c r="H491" i="25" s="1"/>
  <c r="F491" i="25"/>
  <c r="G490" i="25"/>
  <c r="F490" i="25"/>
  <c r="G489" i="25"/>
  <c r="H489" i="25" s="1"/>
  <c r="F489" i="25"/>
  <c r="G488" i="25"/>
  <c r="H488" i="25" s="1"/>
  <c r="F488" i="25"/>
  <c r="U219" i="6"/>
  <c r="X219" i="6" s="1"/>
  <c r="I219" i="6"/>
  <c r="J219" i="6" s="1"/>
  <c r="H219" i="6"/>
  <c r="U218" i="6"/>
  <c r="V218" i="6" s="1"/>
  <c r="I218" i="6"/>
  <c r="H218" i="6"/>
  <c r="U217" i="6"/>
  <c r="V217" i="6" s="1"/>
  <c r="I217" i="6"/>
  <c r="H217" i="6"/>
  <c r="U216" i="6"/>
  <c r="X216" i="6" s="1"/>
  <c r="I216" i="6"/>
  <c r="K216" i="6" s="1"/>
  <c r="H216" i="6"/>
  <c r="U215" i="6"/>
  <c r="X215" i="6" s="1"/>
  <c r="I215" i="6"/>
  <c r="J215" i="6" s="1"/>
  <c r="H215" i="6"/>
  <c r="U214" i="6"/>
  <c r="V214" i="6" s="1"/>
  <c r="I214" i="6"/>
  <c r="M214" i="6" s="1"/>
  <c r="H214" i="6"/>
  <c r="U213" i="6"/>
  <c r="I213" i="6"/>
  <c r="L213" i="6" s="1"/>
  <c r="H213" i="6"/>
  <c r="U212" i="6"/>
  <c r="V212" i="6" s="1"/>
  <c r="I212" i="6"/>
  <c r="H212" i="6"/>
  <c r="U211" i="6"/>
  <c r="X211" i="6" s="1"/>
  <c r="I211" i="6"/>
  <c r="J211" i="6" s="1"/>
  <c r="H211" i="6"/>
  <c r="U210" i="6"/>
  <c r="X210" i="6" s="1"/>
  <c r="I210" i="6"/>
  <c r="H210" i="6"/>
  <c r="U209" i="6"/>
  <c r="V209" i="6" s="1"/>
  <c r="I209" i="6"/>
  <c r="H209" i="6"/>
  <c r="U208" i="6"/>
  <c r="I208" i="6"/>
  <c r="H208" i="6"/>
  <c r="U207" i="6"/>
  <c r="X207" i="6" s="1"/>
  <c r="I207" i="6"/>
  <c r="H207" i="6"/>
  <c r="U206" i="6"/>
  <c r="X206" i="6" s="1"/>
  <c r="I206" i="6"/>
  <c r="J206" i="6" s="1"/>
  <c r="H206" i="6"/>
  <c r="U205" i="6"/>
  <c r="I205" i="6"/>
  <c r="H205" i="6"/>
  <c r="U204" i="6"/>
  <c r="I204" i="6"/>
  <c r="L204" i="6" s="1"/>
  <c r="H204" i="6"/>
  <c r="U203" i="6"/>
  <c r="I203" i="6"/>
  <c r="H203" i="6"/>
  <c r="U202" i="6"/>
  <c r="X202" i="6" s="1"/>
  <c r="I202" i="6"/>
  <c r="H202" i="6"/>
  <c r="U201" i="6"/>
  <c r="I201" i="6"/>
  <c r="J201" i="6" s="1"/>
  <c r="H201" i="6"/>
  <c r="U200" i="6"/>
  <c r="V200" i="6" s="1"/>
  <c r="I200" i="6"/>
  <c r="H200" i="6"/>
  <c r="U199" i="6"/>
  <c r="X199" i="6" s="1"/>
  <c r="I199" i="6"/>
  <c r="H199" i="6"/>
  <c r="U198" i="6"/>
  <c r="I198" i="6"/>
  <c r="H198" i="6"/>
  <c r="U197" i="6"/>
  <c r="V197" i="6" s="1"/>
  <c r="I197" i="6"/>
  <c r="J197" i="6" s="1"/>
  <c r="H197" i="6"/>
  <c r="U196" i="6"/>
  <c r="V196" i="6" s="1"/>
  <c r="I196" i="6"/>
  <c r="L196" i="6" s="1"/>
  <c r="H196" i="6"/>
  <c r="U195" i="6"/>
  <c r="V195" i="6" s="1"/>
  <c r="I195" i="6"/>
  <c r="H195" i="6"/>
  <c r="U194" i="6"/>
  <c r="X194" i="6" s="1"/>
  <c r="I194" i="6"/>
  <c r="J194" i="6" s="1"/>
  <c r="H194" i="6"/>
  <c r="U193" i="6"/>
  <c r="X193" i="6" s="1"/>
  <c r="I193" i="6"/>
  <c r="H193" i="6"/>
  <c r="U192" i="6"/>
  <c r="V192" i="6" s="1"/>
  <c r="I192" i="6"/>
  <c r="L192" i="6" s="1"/>
  <c r="H192" i="6"/>
  <c r="U191" i="6"/>
  <c r="X191" i="6" s="1"/>
  <c r="I191" i="6"/>
  <c r="H191" i="6"/>
  <c r="U190" i="6"/>
  <c r="X190" i="6" s="1"/>
  <c r="I190" i="6"/>
  <c r="J190" i="6" s="1"/>
  <c r="H190" i="6"/>
  <c r="U189" i="6"/>
  <c r="I189" i="6"/>
  <c r="H189" i="6"/>
  <c r="U188" i="6"/>
  <c r="V188" i="6" s="1"/>
  <c r="I188" i="6"/>
  <c r="J188" i="6" s="1"/>
  <c r="H188" i="6"/>
  <c r="U187" i="6"/>
  <c r="X187" i="6" s="1"/>
  <c r="I187" i="6"/>
  <c r="H187" i="6"/>
  <c r="U186" i="6"/>
  <c r="X186" i="6" s="1"/>
  <c r="I186" i="6"/>
  <c r="H186" i="6"/>
  <c r="U185" i="6"/>
  <c r="X185" i="6" s="1"/>
  <c r="I185" i="6"/>
  <c r="H185" i="6"/>
  <c r="U184" i="6"/>
  <c r="I184" i="6"/>
  <c r="H184" i="6"/>
  <c r="G219" i="25"/>
  <c r="H219" i="25" s="1"/>
  <c r="F219" i="25"/>
  <c r="G218" i="25"/>
  <c r="F218" i="25"/>
  <c r="G217" i="25"/>
  <c r="I217" i="25" s="1"/>
  <c r="F217" i="25"/>
  <c r="G216" i="25"/>
  <c r="H216" i="25" s="1"/>
  <c r="F216" i="25"/>
  <c r="G215" i="25"/>
  <c r="H215" i="25" s="1"/>
  <c r="F215" i="25"/>
  <c r="G214" i="25"/>
  <c r="F214" i="25"/>
  <c r="G213" i="25"/>
  <c r="I213" i="25" s="1"/>
  <c r="F213" i="25"/>
  <c r="G212" i="25"/>
  <c r="I212" i="25" s="1"/>
  <c r="F212" i="25"/>
  <c r="G211" i="25"/>
  <c r="H211" i="25" s="1"/>
  <c r="F211" i="25"/>
  <c r="G210" i="25"/>
  <c r="H210" i="25" s="1"/>
  <c r="F210" i="25"/>
  <c r="G209" i="25"/>
  <c r="I209" i="25" s="1"/>
  <c r="F209" i="25"/>
  <c r="G208" i="25"/>
  <c r="I208" i="25" s="1"/>
  <c r="F208" i="25"/>
  <c r="G207" i="25"/>
  <c r="H207" i="25" s="1"/>
  <c r="F207" i="25"/>
  <c r="G206" i="25"/>
  <c r="H206" i="25" s="1"/>
  <c r="F206" i="25"/>
  <c r="G205" i="25"/>
  <c r="I205" i="25" s="1"/>
  <c r="F205" i="25"/>
  <c r="G204" i="25"/>
  <c r="H204" i="25" s="1"/>
  <c r="F204" i="25"/>
  <c r="G203" i="25"/>
  <c r="H203" i="25" s="1"/>
  <c r="F203" i="25"/>
  <c r="G202" i="25"/>
  <c r="H202" i="25" s="1"/>
  <c r="F202" i="25"/>
  <c r="G201" i="25"/>
  <c r="I201" i="25" s="1"/>
  <c r="F201" i="25"/>
  <c r="G200" i="25"/>
  <c r="H200" i="25" s="1"/>
  <c r="F200" i="25"/>
  <c r="G199" i="25"/>
  <c r="H199" i="25" s="1"/>
  <c r="F199" i="25"/>
  <c r="G198" i="25"/>
  <c r="H198" i="25" s="1"/>
  <c r="F198" i="25"/>
  <c r="G197" i="25"/>
  <c r="I197" i="25" s="1"/>
  <c r="F197" i="25"/>
  <c r="G196" i="25"/>
  <c r="I196" i="25" s="1"/>
  <c r="F196" i="25"/>
  <c r="G195" i="25"/>
  <c r="H195" i="25" s="1"/>
  <c r="F195" i="25"/>
  <c r="G194" i="25"/>
  <c r="H194" i="25" s="1"/>
  <c r="F194" i="25"/>
  <c r="G193" i="25"/>
  <c r="I193" i="25" s="1"/>
  <c r="F193" i="25"/>
  <c r="G192" i="25"/>
  <c r="I192" i="25" s="1"/>
  <c r="F192" i="25"/>
  <c r="G191" i="25"/>
  <c r="H191" i="25" s="1"/>
  <c r="F191" i="25"/>
  <c r="G190" i="25"/>
  <c r="H190" i="25" s="1"/>
  <c r="F190" i="25"/>
  <c r="G189" i="25"/>
  <c r="I189" i="25" s="1"/>
  <c r="F189" i="25"/>
  <c r="G188" i="25"/>
  <c r="I188" i="25" s="1"/>
  <c r="F188" i="25"/>
  <c r="G187" i="25"/>
  <c r="H187" i="25" s="1"/>
  <c r="F187" i="25"/>
  <c r="G186" i="25"/>
  <c r="H186" i="25" s="1"/>
  <c r="F186" i="25"/>
  <c r="G185" i="25"/>
  <c r="I185" i="25" s="1"/>
  <c r="F185" i="25"/>
  <c r="G184" i="25"/>
  <c r="I184" i="25" s="1"/>
  <c r="F184" i="25"/>
  <c r="U255" i="6"/>
  <c r="I255" i="6"/>
  <c r="J255" i="6" s="1"/>
  <c r="H255" i="6"/>
  <c r="U254" i="6"/>
  <c r="X254" i="6" s="1"/>
  <c r="I254" i="6"/>
  <c r="L254" i="6" s="1"/>
  <c r="H254" i="6"/>
  <c r="U253" i="6"/>
  <c r="V253" i="6" s="1"/>
  <c r="I253" i="6"/>
  <c r="H253" i="6"/>
  <c r="U252" i="6"/>
  <c r="V252" i="6" s="1"/>
  <c r="I252" i="6"/>
  <c r="K252" i="6" s="1"/>
  <c r="H252" i="6"/>
  <c r="U251" i="6"/>
  <c r="I251" i="6"/>
  <c r="J251" i="6" s="1"/>
  <c r="H251" i="6"/>
  <c r="U250" i="6"/>
  <c r="V250" i="6" s="1"/>
  <c r="I250" i="6"/>
  <c r="M250" i="6" s="1"/>
  <c r="H250" i="6"/>
  <c r="U249" i="6"/>
  <c r="V249" i="6" s="1"/>
  <c r="I249" i="6"/>
  <c r="M249" i="6" s="1"/>
  <c r="H249" i="6"/>
  <c r="U248" i="6"/>
  <c r="X248" i="6" s="1"/>
  <c r="I248" i="6"/>
  <c r="K248" i="6" s="1"/>
  <c r="H248" i="6"/>
  <c r="U247" i="6"/>
  <c r="I247" i="6"/>
  <c r="M247" i="6" s="1"/>
  <c r="H247" i="6"/>
  <c r="U246" i="6"/>
  <c r="X246" i="6" s="1"/>
  <c r="I246" i="6"/>
  <c r="M246" i="6" s="1"/>
  <c r="H246" i="6"/>
  <c r="U245" i="6"/>
  <c r="I245" i="6"/>
  <c r="M245" i="6" s="1"/>
  <c r="H245" i="6"/>
  <c r="U244" i="6"/>
  <c r="X244" i="6" s="1"/>
  <c r="I244" i="6"/>
  <c r="H244" i="6"/>
  <c r="U243" i="6"/>
  <c r="X243" i="6" s="1"/>
  <c r="I243" i="6"/>
  <c r="K243" i="6" s="1"/>
  <c r="H243" i="6"/>
  <c r="U242" i="6"/>
  <c r="I242" i="6"/>
  <c r="J242" i="6" s="1"/>
  <c r="H242" i="6"/>
  <c r="U241" i="6"/>
  <c r="V241" i="6" s="1"/>
  <c r="I241" i="6"/>
  <c r="H241" i="6"/>
  <c r="U240" i="6"/>
  <c r="X240" i="6" s="1"/>
  <c r="I240" i="6"/>
  <c r="M240" i="6" s="1"/>
  <c r="H240" i="6"/>
  <c r="U239" i="6"/>
  <c r="X239" i="6" s="1"/>
  <c r="I239" i="6"/>
  <c r="K239" i="6" s="1"/>
  <c r="H239" i="6"/>
  <c r="U238" i="6"/>
  <c r="I238" i="6"/>
  <c r="M238" i="6" s="1"/>
  <c r="H238" i="6"/>
  <c r="U237" i="6"/>
  <c r="I237" i="6"/>
  <c r="L237" i="6" s="1"/>
  <c r="H237" i="6"/>
  <c r="U236" i="6"/>
  <c r="V236" i="6" s="1"/>
  <c r="I236" i="6"/>
  <c r="M236" i="6" s="1"/>
  <c r="H236" i="6"/>
  <c r="U235" i="6"/>
  <c r="V235" i="6" s="1"/>
  <c r="I235" i="6"/>
  <c r="M235" i="6" s="1"/>
  <c r="H235" i="6"/>
  <c r="U234" i="6"/>
  <c r="X234" i="6" s="1"/>
  <c r="I234" i="6"/>
  <c r="K234" i="6" s="1"/>
  <c r="H234" i="6"/>
  <c r="U233" i="6"/>
  <c r="I233" i="6"/>
  <c r="J233" i="6" s="1"/>
  <c r="H233" i="6"/>
  <c r="U232" i="6"/>
  <c r="V232" i="6" s="1"/>
  <c r="I232" i="6"/>
  <c r="M232" i="6" s="1"/>
  <c r="H232" i="6"/>
  <c r="U231" i="6"/>
  <c r="V231" i="6" s="1"/>
  <c r="I231" i="6"/>
  <c r="M231" i="6" s="1"/>
  <c r="H231" i="6"/>
  <c r="U230" i="6"/>
  <c r="X230" i="6" s="1"/>
  <c r="I230" i="6"/>
  <c r="K230" i="6" s="1"/>
  <c r="H230" i="6"/>
  <c r="U229" i="6"/>
  <c r="I229" i="6"/>
  <c r="J229" i="6" s="1"/>
  <c r="H229" i="6"/>
  <c r="U228" i="6"/>
  <c r="V228" i="6" s="1"/>
  <c r="I228" i="6"/>
  <c r="M228" i="6" s="1"/>
  <c r="H228" i="6"/>
  <c r="U227" i="6"/>
  <c r="V227" i="6" s="1"/>
  <c r="I227" i="6"/>
  <c r="H227" i="6"/>
  <c r="U226" i="6"/>
  <c r="X226" i="6" s="1"/>
  <c r="I226" i="6"/>
  <c r="M226" i="6" s="1"/>
  <c r="H226" i="6"/>
  <c r="U225" i="6"/>
  <c r="X225" i="6" s="1"/>
  <c r="I225" i="6"/>
  <c r="J225" i="6" s="1"/>
  <c r="H225" i="6"/>
  <c r="U224" i="6"/>
  <c r="I224" i="6"/>
  <c r="M224" i="6" s="1"/>
  <c r="H224" i="6"/>
  <c r="U223" i="6"/>
  <c r="V223" i="6" s="1"/>
  <c r="I223" i="6"/>
  <c r="L223" i="6" s="1"/>
  <c r="H223" i="6"/>
  <c r="U222" i="6"/>
  <c r="X222" i="6" s="1"/>
  <c r="I222" i="6"/>
  <c r="H222" i="6"/>
  <c r="U221" i="6"/>
  <c r="I221" i="6"/>
  <c r="M221" i="6" s="1"/>
  <c r="H221" i="6"/>
  <c r="U220" i="6"/>
  <c r="X220" i="6" s="1"/>
  <c r="I220" i="6"/>
  <c r="M220" i="6" s="1"/>
  <c r="H220" i="6"/>
  <c r="G255" i="25"/>
  <c r="H255" i="25" s="1"/>
  <c r="F255" i="25"/>
  <c r="G254" i="25"/>
  <c r="H254" i="25" s="1"/>
  <c r="F254" i="25"/>
  <c r="G253" i="25"/>
  <c r="F253" i="25"/>
  <c r="G252" i="25"/>
  <c r="I252" i="25" s="1"/>
  <c r="F252" i="25"/>
  <c r="G251" i="25"/>
  <c r="I251" i="25" s="1"/>
  <c r="F251" i="25"/>
  <c r="G250" i="25"/>
  <c r="I250" i="25" s="1"/>
  <c r="F250" i="25"/>
  <c r="G249" i="25"/>
  <c r="F249" i="25"/>
  <c r="G248" i="25"/>
  <c r="I248" i="25" s="1"/>
  <c r="F248" i="25"/>
  <c r="G247" i="25"/>
  <c r="H247" i="25" s="1"/>
  <c r="F247" i="25"/>
  <c r="G246" i="25"/>
  <c r="H246" i="25" s="1"/>
  <c r="F246" i="25"/>
  <c r="G245" i="25"/>
  <c r="F245" i="25"/>
  <c r="G244" i="25"/>
  <c r="I244" i="25" s="1"/>
  <c r="F244" i="25"/>
  <c r="G243" i="25"/>
  <c r="F243" i="25"/>
  <c r="G242" i="25"/>
  <c r="I242" i="25" s="1"/>
  <c r="F242" i="25"/>
  <c r="G241" i="25"/>
  <c r="F241" i="25"/>
  <c r="G240" i="25"/>
  <c r="I240" i="25" s="1"/>
  <c r="F240" i="25"/>
  <c r="G239" i="25"/>
  <c r="H239" i="25" s="1"/>
  <c r="F239" i="25"/>
  <c r="G238" i="25"/>
  <c r="H238" i="25" s="1"/>
  <c r="F238" i="25"/>
  <c r="G237" i="25"/>
  <c r="F237" i="25"/>
  <c r="G236" i="25"/>
  <c r="I236" i="25" s="1"/>
  <c r="F236" i="25"/>
  <c r="G235" i="25"/>
  <c r="I235" i="25" s="1"/>
  <c r="F235" i="25"/>
  <c r="G234" i="25"/>
  <c r="I234" i="25" s="1"/>
  <c r="F234" i="25"/>
  <c r="G233" i="25"/>
  <c r="F233" i="25"/>
  <c r="G232" i="25"/>
  <c r="I232" i="25" s="1"/>
  <c r="F232" i="25"/>
  <c r="G231" i="25"/>
  <c r="H231" i="25" s="1"/>
  <c r="F231" i="25"/>
  <c r="G230" i="25"/>
  <c r="H230" i="25" s="1"/>
  <c r="F230" i="25"/>
  <c r="G229" i="25"/>
  <c r="F229" i="25"/>
  <c r="G228" i="25"/>
  <c r="I228" i="25" s="1"/>
  <c r="F228" i="25"/>
  <c r="G227" i="25"/>
  <c r="I227" i="25" s="1"/>
  <c r="F227" i="25"/>
  <c r="G226" i="25"/>
  <c r="I226" i="25" s="1"/>
  <c r="F226" i="25"/>
  <c r="G225" i="25"/>
  <c r="F225" i="25"/>
  <c r="G224" i="25"/>
  <c r="I224" i="25" s="1"/>
  <c r="F224" i="25"/>
  <c r="G223" i="25"/>
  <c r="H223" i="25" s="1"/>
  <c r="F223" i="25"/>
  <c r="G222" i="25"/>
  <c r="H222" i="25" s="1"/>
  <c r="F222" i="25"/>
  <c r="G221" i="25"/>
  <c r="F221" i="25"/>
  <c r="G220" i="25"/>
  <c r="I220" i="25" s="1"/>
  <c r="F220" i="25"/>
  <c r="U553" i="6"/>
  <c r="X553" i="6" s="1"/>
  <c r="I553" i="6"/>
  <c r="J553" i="6" s="1"/>
  <c r="H553" i="6"/>
  <c r="U552" i="6"/>
  <c r="X552" i="6" s="1"/>
  <c r="I552" i="6"/>
  <c r="M552" i="6" s="1"/>
  <c r="H552" i="6"/>
  <c r="U551" i="6"/>
  <c r="V551" i="6" s="1"/>
  <c r="I551" i="6"/>
  <c r="L551" i="6" s="1"/>
  <c r="H551" i="6"/>
  <c r="U550" i="6"/>
  <c r="X550" i="6" s="1"/>
  <c r="I550" i="6"/>
  <c r="K550" i="6" s="1"/>
  <c r="H550" i="6"/>
  <c r="U549" i="6"/>
  <c r="X549" i="6" s="1"/>
  <c r="I549" i="6"/>
  <c r="J549" i="6" s="1"/>
  <c r="H549" i="6"/>
  <c r="U548" i="6"/>
  <c r="X548" i="6" s="1"/>
  <c r="I548" i="6"/>
  <c r="M548" i="6" s="1"/>
  <c r="H548" i="6"/>
  <c r="U547" i="6"/>
  <c r="V547" i="6" s="1"/>
  <c r="I547" i="6"/>
  <c r="L547" i="6" s="1"/>
  <c r="H547" i="6"/>
  <c r="U546" i="6"/>
  <c r="V546" i="6" s="1"/>
  <c r="I546" i="6"/>
  <c r="K546" i="6" s="1"/>
  <c r="H546" i="6"/>
  <c r="U545" i="6"/>
  <c r="X545" i="6" s="1"/>
  <c r="I545" i="6"/>
  <c r="M545" i="6" s="1"/>
  <c r="H545" i="6"/>
  <c r="U544" i="6"/>
  <c r="V544" i="6" s="1"/>
  <c r="I544" i="6"/>
  <c r="M544" i="6" s="1"/>
  <c r="H544" i="6"/>
  <c r="U543" i="6"/>
  <c r="V543" i="6" s="1"/>
  <c r="I543" i="6"/>
  <c r="L543" i="6" s="1"/>
  <c r="H543" i="6"/>
  <c r="U542" i="6"/>
  <c r="X542" i="6" s="1"/>
  <c r="I542" i="6"/>
  <c r="K542" i="6" s="1"/>
  <c r="H542" i="6"/>
  <c r="U541" i="6"/>
  <c r="V541" i="6" s="1"/>
  <c r="I541" i="6"/>
  <c r="M541" i="6" s="1"/>
  <c r="H541" i="6"/>
  <c r="U540" i="6"/>
  <c r="V540" i="6" s="1"/>
  <c r="I540" i="6"/>
  <c r="M540" i="6" s="1"/>
  <c r="H540" i="6"/>
  <c r="U539" i="6"/>
  <c r="X539" i="6" s="1"/>
  <c r="I539" i="6"/>
  <c r="K539" i="6" s="1"/>
  <c r="H539" i="6"/>
  <c r="U276" i="6"/>
  <c r="X276" i="6" s="1"/>
  <c r="I276" i="6"/>
  <c r="J276" i="6" s="1"/>
  <c r="H276" i="6"/>
  <c r="U275" i="6"/>
  <c r="V275" i="6" s="1"/>
  <c r="I275" i="6"/>
  <c r="M275" i="6" s="1"/>
  <c r="H275" i="6"/>
  <c r="U274" i="6"/>
  <c r="V274" i="6" s="1"/>
  <c r="I274" i="6"/>
  <c r="L274" i="6" s="1"/>
  <c r="H274" i="6"/>
  <c r="U273" i="6"/>
  <c r="X273" i="6" s="1"/>
  <c r="I273" i="6"/>
  <c r="K273" i="6" s="1"/>
  <c r="H273" i="6"/>
  <c r="U272" i="6"/>
  <c r="X272" i="6" s="1"/>
  <c r="I272" i="6"/>
  <c r="J272" i="6" s="1"/>
  <c r="H272" i="6"/>
  <c r="U271" i="6"/>
  <c r="X271" i="6" s="1"/>
  <c r="I271" i="6"/>
  <c r="M271" i="6" s="1"/>
  <c r="H271" i="6"/>
  <c r="U270" i="6"/>
  <c r="I270" i="6"/>
  <c r="K270" i="6" s="1"/>
  <c r="H270" i="6"/>
  <c r="U269" i="6"/>
  <c r="X269" i="6" s="1"/>
  <c r="I269" i="6"/>
  <c r="M269" i="6" s="1"/>
  <c r="H269" i="6"/>
  <c r="U268" i="6"/>
  <c r="I268" i="6"/>
  <c r="M268" i="6" s="1"/>
  <c r="H268" i="6"/>
  <c r="U267" i="6"/>
  <c r="X267" i="6" s="1"/>
  <c r="I267" i="6"/>
  <c r="M267" i="6" s="1"/>
  <c r="H267" i="6"/>
  <c r="U266" i="6"/>
  <c r="I266" i="6"/>
  <c r="M266" i="6" s="1"/>
  <c r="H266" i="6"/>
  <c r="U265" i="6"/>
  <c r="X265" i="6" s="1"/>
  <c r="I265" i="6"/>
  <c r="M265" i="6" s="1"/>
  <c r="H265" i="6"/>
  <c r="U264" i="6"/>
  <c r="V264" i="6" s="1"/>
  <c r="I264" i="6"/>
  <c r="L264" i="6" s="1"/>
  <c r="H264" i="6"/>
  <c r="U263" i="6"/>
  <c r="X263" i="6" s="1"/>
  <c r="I263" i="6"/>
  <c r="K263" i="6" s="1"/>
  <c r="H263" i="6"/>
  <c r="U262" i="6"/>
  <c r="X262" i="6" s="1"/>
  <c r="I262" i="6"/>
  <c r="J262" i="6" s="1"/>
  <c r="H262" i="6"/>
  <c r="U261" i="6"/>
  <c r="V261" i="6" s="1"/>
  <c r="I261" i="6"/>
  <c r="M261" i="6" s="1"/>
  <c r="H261" i="6"/>
  <c r="U260" i="6"/>
  <c r="V260" i="6" s="1"/>
  <c r="I260" i="6"/>
  <c r="L260" i="6" s="1"/>
  <c r="H260" i="6"/>
  <c r="U259" i="6"/>
  <c r="V259" i="6" s="1"/>
  <c r="I259" i="6"/>
  <c r="M259" i="6" s="1"/>
  <c r="H259" i="6"/>
  <c r="U258" i="6"/>
  <c r="I258" i="6"/>
  <c r="J258" i="6" s="1"/>
  <c r="H258" i="6"/>
  <c r="U257" i="6"/>
  <c r="X257" i="6" s="1"/>
  <c r="I257" i="6"/>
  <c r="M257" i="6" s="1"/>
  <c r="H257" i="6"/>
  <c r="U256" i="6"/>
  <c r="I256" i="6"/>
  <c r="M256" i="6" s="1"/>
  <c r="H256" i="6"/>
  <c r="G553" i="25"/>
  <c r="H553" i="25" s="1"/>
  <c r="F553" i="25"/>
  <c r="G552" i="25"/>
  <c r="F552" i="25"/>
  <c r="G551" i="25"/>
  <c r="I551" i="25" s="1"/>
  <c r="F551" i="25"/>
  <c r="G550" i="25"/>
  <c r="I550" i="25" s="1"/>
  <c r="F550" i="25"/>
  <c r="G549" i="25"/>
  <c r="I549" i="25" s="1"/>
  <c r="F549" i="25"/>
  <c r="G548" i="25"/>
  <c r="H548" i="25" s="1"/>
  <c r="F548" i="25"/>
  <c r="G547" i="25"/>
  <c r="I547" i="25" s="1"/>
  <c r="F547" i="25"/>
  <c r="G546" i="25"/>
  <c r="H546" i="25" s="1"/>
  <c r="F546" i="25"/>
  <c r="G545" i="25"/>
  <c r="H545" i="25" s="1"/>
  <c r="F545" i="25"/>
  <c r="G544" i="25"/>
  <c r="H544" i="25" s="1"/>
  <c r="F544" i="25"/>
  <c r="G543" i="25"/>
  <c r="I543" i="25" s="1"/>
  <c r="F543" i="25"/>
  <c r="G542" i="25"/>
  <c r="H542" i="25" s="1"/>
  <c r="F542" i="25"/>
  <c r="G541" i="25"/>
  <c r="H541" i="25" s="1"/>
  <c r="F541" i="25"/>
  <c r="G540" i="25"/>
  <c r="H540" i="25" s="1"/>
  <c r="F540" i="25"/>
  <c r="G539" i="25"/>
  <c r="I539" i="25" s="1"/>
  <c r="F539" i="25"/>
  <c r="G276" i="25"/>
  <c r="H276" i="25" s="1"/>
  <c r="F276" i="25"/>
  <c r="G275" i="25"/>
  <c r="H275" i="25" s="1"/>
  <c r="F275" i="25"/>
  <c r="G274" i="25"/>
  <c r="H274" i="25" s="1"/>
  <c r="F274" i="25"/>
  <c r="G273" i="25"/>
  <c r="I273" i="25" s="1"/>
  <c r="F273" i="25"/>
  <c r="G272" i="25"/>
  <c r="F272" i="25"/>
  <c r="G271" i="25"/>
  <c r="H271" i="25" s="1"/>
  <c r="F271" i="25"/>
  <c r="G270" i="25"/>
  <c r="I270" i="25" s="1"/>
  <c r="F270" i="25"/>
  <c r="G269" i="25"/>
  <c r="I269" i="25" s="1"/>
  <c r="F269" i="25"/>
  <c r="G268" i="25"/>
  <c r="F268" i="25"/>
  <c r="G267" i="25"/>
  <c r="I267" i="25" s="1"/>
  <c r="F267" i="25"/>
  <c r="G266" i="25"/>
  <c r="I266" i="25" s="1"/>
  <c r="F266" i="25"/>
  <c r="G265" i="25"/>
  <c r="F265" i="25"/>
  <c r="G264" i="25"/>
  <c r="I264" i="25" s="1"/>
  <c r="F264" i="25"/>
  <c r="G263" i="25"/>
  <c r="H263" i="25" s="1"/>
  <c r="F263" i="25"/>
  <c r="G262" i="25"/>
  <c r="H262" i="25" s="1"/>
  <c r="F262" i="25"/>
  <c r="G261" i="25"/>
  <c r="F261" i="25"/>
  <c r="G260" i="25"/>
  <c r="I260" i="25" s="1"/>
  <c r="F260" i="25"/>
  <c r="G259" i="25"/>
  <c r="H259" i="25" s="1"/>
  <c r="F259" i="25"/>
  <c r="G258" i="25"/>
  <c r="I258" i="25" s="1"/>
  <c r="F258" i="25"/>
  <c r="G257" i="25"/>
  <c r="F257" i="25"/>
  <c r="G256" i="25"/>
  <c r="I256" i="25" s="1"/>
  <c r="F256" i="25"/>
  <c r="W263" i="25" l="1"/>
  <c r="V263" i="25"/>
  <c r="X263" i="25" s="1"/>
  <c r="V241" i="25"/>
  <c r="W241" i="25"/>
  <c r="V253" i="25"/>
  <c r="W253" i="25"/>
  <c r="V199" i="25"/>
  <c r="W199" i="25"/>
  <c r="X199" i="25" s="1"/>
  <c r="V215" i="25"/>
  <c r="W215" i="25"/>
  <c r="X215" i="25" s="1"/>
  <c r="W497" i="25"/>
  <c r="V497" i="25"/>
  <c r="W521" i="25"/>
  <c r="V521" i="25"/>
  <c r="X521" i="25" s="1"/>
  <c r="W533" i="25"/>
  <c r="V533" i="25"/>
  <c r="X533" i="25" s="1"/>
  <c r="V283" i="25"/>
  <c r="W283" i="25"/>
  <c r="V307" i="25"/>
  <c r="W307" i="25"/>
  <c r="W327" i="25"/>
  <c r="V327" i="25"/>
  <c r="X327" i="25" s="1"/>
  <c r="W592" i="25"/>
  <c r="V592" i="25"/>
  <c r="X592" i="25" s="1"/>
  <c r="W587" i="25"/>
  <c r="V587" i="25"/>
  <c r="X587" i="25" s="1"/>
  <c r="W330" i="25"/>
  <c r="V330" i="25"/>
  <c r="V334" i="25"/>
  <c r="W334" i="25"/>
  <c r="X334" i="25" s="1"/>
  <c r="V338" i="25"/>
  <c r="W338" i="25"/>
  <c r="X338" i="25" s="1"/>
  <c r="V342" i="25"/>
  <c r="W342" i="25"/>
  <c r="X342" i="25" s="1"/>
  <c r="V346" i="25"/>
  <c r="W346" i="25"/>
  <c r="W350" i="25"/>
  <c r="V350" i="25"/>
  <c r="V354" i="25"/>
  <c r="W354" i="25"/>
  <c r="X354" i="25" s="1"/>
  <c r="V358" i="25"/>
  <c r="W358" i="25"/>
  <c r="X358" i="25" s="1"/>
  <c r="V362" i="25"/>
  <c r="W362" i="25"/>
  <c r="W366" i="25"/>
  <c r="V366" i="25"/>
  <c r="X366" i="25" s="1"/>
  <c r="V370" i="25"/>
  <c r="W370" i="25"/>
  <c r="W483" i="25"/>
  <c r="V483" i="25"/>
  <c r="X483" i="25" s="1"/>
  <c r="W487" i="25"/>
  <c r="V487" i="25"/>
  <c r="W375" i="25"/>
  <c r="V375" i="25"/>
  <c r="W379" i="25"/>
  <c r="V379" i="25"/>
  <c r="X379" i="25" s="1"/>
  <c r="V383" i="25"/>
  <c r="W383" i="25"/>
  <c r="V387" i="25"/>
  <c r="W387" i="25"/>
  <c r="W391" i="25"/>
  <c r="V391" i="25"/>
  <c r="X391" i="25" s="1"/>
  <c r="W395" i="25"/>
  <c r="V395" i="25"/>
  <c r="X395" i="25" s="1"/>
  <c r="W399" i="25"/>
  <c r="V399" i="25"/>
  <c r="X399" i="25" s="1"/>
  <c r="V403" i="25"/>
  <c r="W403" i="25"/>
  <c r="W407" i="25"/>
  <c r="V407" i="25"/>
  <c r="X407" i="25" s="1"/>
  <c r="V411" i="25"/>
  <c r="W411" i="25"/>
  <c r="W415" i="25"/>
  <c r="V415" i="25"/>
  <c r="X415" i="25" s="1"/>
  <c r="V419" i="25"/>
  <c r="W419" i="25"/>
  <c r="W423" i="25"/>
  <c r="V423" i="25"/>
  <c r="X423" i="25" s="1"/>
  <c r="W427" i="25"/>
  <c r="V427" i="25"/>
  <c r="X427" i="25" s="1"/>
  <c r="W431" i="25"/>
  <c r="V431" i="25"/>
  <c r="X431" i="25" s="1"/>
  <c r="V435" i="25"/>
  <c r="W435" i="25"/>
  <c r="W439" i="25"/>
  <c r="V439" i="25"/>
  <c r="X439" i="25" s="1"/>
  <c r="V443" i="25"/>
  <c r="W443" i="25"/>
  <c r="W447" i="25"/>
  <c r="V447" i="25"/>
  <c r="X447" i="25" s="1"/>
  <c r="W451" i="25"/>
  <c r="V451" i="25"/>
  <c r="V455" i="25"/>
  <c r="W455" i="25"/>
  <c r="V459" i="25"/>
  <c r="W459" i="25"/>
  <c r="W463" i="25"/>
  <c r="V463" i="25"/>
  <c r="X463" i="25" s="1"/>
  <c r="V467" i="25"/>
  <c r="W467" i="25"/>
  <c r="W471" i="25"/>
  <c r="V471" i="25"/>
  <c r="X471" i="25" s="1"/>
  <c r="V475" i="25"/>
  <c r="W475" i="25"/>
  <c r="V479" i="25"/>
  <c r="W479" i="25"/>
  <c r="V267" i="25"/>
  <c r="W267" i="25"/>
  <c r="W545" i="25"/>
  <c r="V545" i="25"/>
  <c r="X545" i="25" s="1"/>
  <c r="W553" i="25"/>
  <c r="V553" i="25"/>
  <c r="W221" i="25"/>
  <c r="V221" i="25"/>
  <c r="V237" i="25"/>
  <c r="W237" i="25"/>
  <c r="V187" i="25"/>
  <c r="W187" i="25"/>
  <c r="V211" i="25"/>
  <c r="W211" i="25"/>
  <c r="W501" i="25"/>
  <c r="V501" i="25"/>
  <c r="W525" i="25"/>
  <c r="V525" i="25"/>
  <c r="W537" i="25"/>
  <c r="V537" i="25"/>
  <c r="V287" i="25"/>
  <c r="W287" i="25"/>
  <c r="W315" i="25"/>
  <c r="V315" i="25"/>
  <c r="X315" i="25" s="1"/>
  <c r="V256" i="25"/>
  <c r="W256" i="25"/>
  <c r="V260" i="25"/>
  <c r="W260" i="25"/>
  <c r="X260" i="25" s="1"/>
  <c r="W264" i="25"/>
  <c r="V264" i="25"/>
  <c r="W268" i="25"/>
  <c r="V268" i="25"/>
  <c r="V272" i="25"/>
  <c r="W272" i="25"/>
  <c r="V276" i="25"/>
  <c r="W276" i="25"/>
  <c r="X276" i="25" s="1"/>
  <c r="V542" i="25"/>
  <c r="W542" i="25"/>
  <c r="W546" i="25"/>
  <c r="V546" i="25"/>
  <c r="V550" i="25"/>
  <c r="W550" i="25"/>
  <c r="W222" i="25"/>
  <c r="V222" i="25"/>
  <c r="W226" i="25"/>
  <c r="V226" i="25"/>
  <c r="W230" i="25"/>
  <c r="V230" i="25"/>
  <c r="V234" i="25"/>
  <c r="W234" i="25"/>
  <c r="W238" i="25"/>
  <c r="V238" i="25"/>
  <c r="V242" i="25"/>
  <c r="W242" i="25"/>
  <c r="W246" i="25"/>
  <c r="V246" i="25"/>
  <c r="V250" i="25"/>
  <c r="W250" i="25"/>
  <c r="V254" i="25"/>
  <c r="W254" i="25"/>
  <c r="W184" i="25"/>
  <c r="V184" i="25"/>
  <c r="W188" i="25"/>
  <c r="V188" i="25"/>
  <c r="W192" i="25"/>
  <c r="V192" i="25"/>
  <c r="W196" i="25"/>
  <c r="V196" i="25"/>
  <c r="W200" i="25"/>
  <c r="V200" i="25"/>
  <c r="W204" i="25"/>
  <c r="V204" i="25"/>
  <c r="W208" i="25"/>
  <c r="V208" i="25"/>
  <c r="W212" i="25"/>
  <c r="V212" i="25"/>
  <c r="W216" i="25"/>
  <c r="V216" i="25"/>
  <c r="V490" i="25"/>
  <c r="W490" i="25"/>
  <c r="V494" i="25"/>
  <c r="W494" i="25"/>
  <c r="W498" i="25"/>
  <c r="V498" i="25"/>
  <c r="V502" i="25"/>
  <c r="W502" i="25"/>
  <c r="V506" i="25"/>
  <c r="W506" i="25"/>
  <c r="V510" i="25"/>
  <c r="W510" i="25"/>
  <c r="W514" i="25"/>
  <c r="V514" i="25"/>
  <c r="V518" i="25"/>
  <c r="W518" i="25"/>
  <c r="V522" i="25"/>
  <c r="W522" i="25"/>
  <c r="V526" i="25"/>
  <c r="W526" i="25"/>
  <c r="V530" i="25"/>
  <c r="W530" i="25"/>
  <c r="V534" i="25"/>
  <c r="W534" i="25"/>
  <c r="W538" i="25"/>
  <c r="V538" i="25"/>
  <c r="V280" i="25"/>
  <c r="W280" i="25"/>
  <c r="W284" i="25"/>
  <c r="V284" i="25"/>
  <c r="W288" i="25"/>
  <c r="V288" i="25"/>
  <c r="X288" i="25" s="1"/>
  <c r="V292" i="25"/>
  <c r="W292" i="25"/>
  <c r="W296" i="25"/>
  <c r="V296" i="25"/>
  <c r="V300" i="25"/>
  <c r="W300" i="25"/>
  <c r="V304" i="25"/>
  <c r="W304" i="25"/>
  <c r="V308" i="25"/>
  <c r="W308" i="25"/>
  <c r="W312" i="25"/>
  <c r="V312" i="25"/>
  <c r="W316" i="25"/>
  <c r="V316" i="25"/>
  <c r="W320" i="25"/>
  <c r="V320" i="25"/>
  <c r="W324" i="25"/>
  <c r="V324" i="25"/>
  <c r="V593" i="25"/>
  <c r="W593" i="25"/>
  <c r="V584" i="25"/>
  <c r="W584" i="25"/>
  <c r="X584" i="25" s="1"/>
  <c r="W588" i="25"/>
  <c r="V588" i="25"/>
  <c r="W541" i="25"/>
  <c r="V541" i="25"/>
  <c r="X541" i="25" s="1"/>
  <c r="W233" i="25"/>
  <c r="V233" i="25"/>
  <c r="V203" i="25"/>
  <c r="W203" i="25"/>
  <c r="W493" i="25"/>
  <c r="V493" i="25"/>
  <c r="X493" i="25" s="1"/>
  <c r="W517" i="25"/>
  <c r="V517" i="25"/>
  <c r="X517" i="25" s="1"/>
  <c r="W279" i="25"/>
  <c r="V279" i="25"/>
  <c r="V303" i="25"/>
  <c r="W303" i="25"/>
  <c r="W331" i="25"/>
  <c r="V331" i="25"/>
  <c r="W335" i="25"/>
  <c r="V335" i="25"/>
  <c r="X335" i="25" s="1"/>
  <c r="W339" i="25"/>
  <c r="V339" i="25"/>
  <c r="W343" i="25"/>
  <c r="V343" i="25"/>
  <c r="V347" i="25"/>
  <c r="W347" i="25"/>
  <c r="W351" i="25"/>
  <c r="V351" i="25"/>
  <c r="X351" i="25" s="1"/>
  <c r="W355" i="25"/>
  <c r="V355" i="25"/>
  <c r="V359" i="25"/>
  <c r="W359" i="25"/>
  <c r="V363" i="25"/>
  <c r="W363" i="25"/>
  <c r="V367" i="25"/>
  <c r="W367" i="25"/>
  <c r="W371" i="25"/>
  <c r="V371" i="25"/>
  <c r="W484" i="25"/>
  <c r="V484" i="25"/>
  <c r="V372" i="25"/>
  <c r="W372" i="25"/>
  <c r="V376" i="25"/>
  <c r="W376" i="25"/>
  <c r="X376" i="25" s="1"/>
  <c r="V380" i="25"/>
  <c r="W380" i="25"/>
  <c r="V384" i="25"/>
  <c r="W384" i="25"/>
  <c r="V388" i="25"/>
  <c r="W388" i="25"/>
  <c r="X388" i="25" s="1"/>
  <c r="V392" i="25"/>
  <c r="W392" i="25"/>
  <c r="X392" i="25" s="1"/>
  <c r="V396" i="25"/>
  <c r="W396" i="25"/>
  <c r="V400" i="25"/>
  <c r="W400" i="25"/>
  <c r="X400" i="25" s="1"/>
  <c r="V404" i="25"/>
  <c r="W404" i="25"/>
  <c r="X404" i="25" s="1"/>
  <c r="V408" i="25"/>
  <c r="W408" i="25"/>
  <c r="X408" i="25" s="1"/>
  <c r="V412" i="25"/>
  <c r="W412" i="25"/>
  <c r="V416" i="25"/>
  <c r="W416" i="25"/>
  <c r="X416" i="25" s="1"/>
  <c r="W420" i="25"/>
  <c r="V420" i="25"/>
  <c r="V424" i="25"/>
  <c r="W424" i="25"/>
  <c r="X424" i="25" s="1"/>
  <c r="V428" i="25"/>
  <c r="W428" i="25"/>
  <c r="V432" i="25"/>
  <c r="W432" i="25"/>
  <c r="X432" i="25" s="1"/>
  <c r="W436" i="25"/>
  <c r="V436" i="25"/>
  <c r="V440" i="25"/>
  <c r="W440" i="25"/>
  <c r="X440" i="25" s="1"/>
  <c r="V444" i="25"/>
  <c r="W444" i="25"/>
  <c r="V448" i="25"/>
  <c r="W448" i="25"/>
  <c r="X448" i="25" s="1"/>
  <c r="V452" i="25"/>
  <c r="W452" i="25"/>
  <c r="X452" i="25" s="1"/>
  <c r="V456" i="25"/>
  <c r="W456" i="25"/>
  <c r="X456" i="25" s="1"/>
  <c r="V460" i="25"/>
  <c r="W460" i="25"/>
  <c r="W464" i="25"/>
  <c r="V464" i="25"/>
  <c r="X464" i="25" s="1"/>
  <c r="V468" i="25"/>
  <c r="W468" i="25"/>
  <c r="V472" i="25"/>
  <c r="W472" i="25"/>
  <c r="X472" i="25" s="1"/>
  <c r="V476" i="25"/>
  <c r="W476" i="25"/>
  <c r="V480" i="25"/>
  <c r="W480" i="25"/>
  <c r="X480" i="25" s="1"/>
  <c r="V259" i="25"/>
  <c r="W259" i="25"/>
  <c r="W229" i="25"/>
  <c r="V229" i="25"/>
  <c r="V191" i="25"/>
  <c r="W191" i="25"/>
  <c r="V489" i="25"/>
  <c r="W489" i="25"/>
  <c r="W513" i="25"/>
  <c r="V513" i="25"/>
  <c r="X513" i="25" s="1"/>
  <c r="V295" i="25"/>
  <c r="W295" i="25"/>
  <c r="W319" i="25"/>
  <c r="V319" i="25"/>
  <c r="V261" i="25"/>
  <c r="W261" i="25"/>
  <c r="V269" i="25"/>
  <c r="W269" i="25"/>
  <c r="W539" i="25"/>
  <c r="V539" i="25"/>
  <c r="W547" i="25"/>
  <c r="V547" i="25"/>
  <c r="V223" i="25"/>
  <c r="W223" i="25"/>
  <c r="X223" i="25" s="1"/>
  <c r="V227" i="25"/>
  <c r="W227" i="25"/>
  <c r="X227" i="25" s="1"/>
  <c r="V231" i="25"/>
  <c r="W231" i="25"/>
  <c r="V235" i="25"/>
  <c r="W235" i="25"/>
  <c r="V239" i="25"/>
  <c r="W239" i="25"/>
  <c r="V243" i="25"/>
  <c r="W243" i="25"/>
  <c r="V247" i="25"/>
  <c r="W247" i="25"/>
  <c r="V251" i="25"/>
  <c r="W251" i="25"/>
  <c r="V255" i="25"/>
  <c r="W255" i="25"/>
  <c r="V185" i="25"/>
  <c r="W185" i="25"/>
  <c r="V189" i="25"/>
  <c r="W189" i="25"/>
  <c r="V193" i="25"/>
  <c r="W193" i="25"/>
  <c r="V197" i="25"/>
  <c r="W197" i="25"/>
  <c r="X197" i="25" s="1"/>
  <c r="V201" i="25"/>
  <c r="W201" i="25"/>
  <c r="V205" i="25"/>
  <c r="W205" i="25"/>
  <c r="V209" i="25"/>
  <c r="W209" i="25"/>
  <c r="W213" i="25"/>
  <c r="V213" i="25"/>
  <c r="W217" i="25"/>
  <c r="V217" i="25"/>
  <c r="W491" i="25"/>
  <c r="V491" i="25"/>
  <c r="W495" i="25"/>
  <c r="V495" i="25"/>
  <c r="W499" i="25"/>
  <c r="V499" i="25"/>
  <c r="X499" i="25" s="1"/>
  <c r="W503" i="25"/>
  <c r="V503" i="25"/>
  <c r="W507" i="25"/>
  <c r="V507" i="25"/>
  <c r="X507" i="25" s="1"/>
  <c r="W511" i="25"/>
  <c r="V511" i="25"/>
  <c r="W515" i="25"/>
  <c r="V515" i="25"/>
  <c r="X515" i="25" s="1"/>
  <c r="W519" i="25"/>
  <c r="V519" i="25"/>
  <c r="W523" i="25"/>
  <c r="V523" i="25"/>
  <c r="X523" i="25" s="1"/>
  <c r="W527" i="25"/>
  <c r="V527" i="25"/>
  <c r="W531" i="25"/>
  <c r="V531" i="25"/>
  <c r="X531" i="25" s="1"/>
  <c r="W535" i="25"/>
  <c r="V535" i="25"/>
  <c r="V277" i="25"/>
  <c r="W277" i="25"/>
  <c r="V281" i="25"/>
  <c r="W281" i="25"/>
  <c r="V285" i="25"/>
  <c r="W285" i="25"/>
  <c r="V289" i="25"/>
  <c r="W289" i="25"/>
  <c r="X289" i="25" s="1"/>
  <c r="V293" i="25"/>
  <c r="W293" i="25"/>
  <c r="X293" i="25" s="1"/>
  <c r="V297" i="25"/>
  <c r="W297" i="25"/>
  <c r="V301" i="25"/>
  <c r="W301" i="25"/>
  <c r="V305" i="25"/>
  <c r="W305" i="25"/>
  <c r="V309" i="25"/>
  <c r="W309" i="25"/>
  <c r="X309" i="25" s="1"/>
  <c r="W313" i="25"/>
  <c r="V313" i="25"/>
  <c r="W317" i="25"/>
  <c r="V317" i="25"/>
  <c r="W321" i="25"/>
  <c r="V321" i="25"/>
  <c r="X321" i="25" s="1"/>
  <c r="W325" i="25"/>
  <c r="V325" i="25"/>
  <c r="X325" i="25" s="1"/>
  <c r="W590" i="25"/>
  <c r="V590" i="25"/>
  <c r="W594" i="25"/>
  <c r="V594" i="25"/>
  <c r="X594" i="25" s="1"/>
  <c r="W585" i="25"/>
  <c r="V585" i="25"/>
  <c r="V589" i="25"/>
  <c r="W589" i="25"/>
  <c r="X589" i="25" s="1"/>
  <c r="V271" i="25"/>
  <c r="W271" i="25"/>
  <c r="W549" i="25"/>
  <c r="V549" i="25"/>
  <c r="V245" i="25"/>
  <c r="W245" i="25"/>
  <c r="V249" i="25"/>
  <c r="W249" i="25"/>
  <c r="X249" i="25" s="1"/>
  <c r="V195" i="25"/>
  <c r="W195" i="25"/>
  <c r="V219" i="25"/>
  <c r="W219" i="25"/>
  <c r="V509" i="25"/>
  <c r="W509" i="25"/>
  <c r="W529" i="25"/>
  <c r="V529" i="25"/>
  <c r="X529" i="25" s="1"/>
  <c r="V291" i="25"/>
  <c r="W291" i="25"/>
  <c r="V311" i="25"/>
  <c r="W311" i="25"/>
  <c r="V265" i="25"/>
  <c r="W265" i="25"/>
  <c r="V273" i="25"/>
  <c r="W273" i="25"/>
  <c r="W543" i="25"/>
  <c r="V543" i="25"/>
  <c r="W551" i="25"/>
  <c r="V551" i="25"/>
  <c r="X551" i="25" s="1"/>
  <c r="W328" i="25"/>
  <c r="V328" i="25"/>
  <c r="V332" i="25"/>
  <c r="W332" i="25"/>
  <c r="V336" i="25"/>
  <c r="W336" i="25"/>
  <c r="W340" i="25"/>
  <c r="V340" i="25"/>
  <c r="W344" i="25"/>
  <c r="V344" i="25"/>
  <c r="W348" i="25"/>
  <c r="V348" i="25"/>
  <c r="V352" i="25"/>
  <c r="W352" i="25"/>
  <c r="W356" i="25"/>
  <c r="V356" i="25"/>
  <c r="V360" i="25"/>
  <c r="W360" i="25"/>
  <c r="V364" i="25"/>
  <c r="W364" i="25"/>
  <c r="W368" i="25"/>
  <c r="V368" i="25"/>
  <c r="W481" i="25"/>
  <c r="V481" i="25"/>
  <c r="X481" i="25" s="1"/>
  <c r="W485" i="25"/>
  <c r="V485" i="25"/>
  <c r="W373" i="25"/>
  <c r="V373" i="25"/>
  <c r="X373" i="25" s="1"/>
  <c r="W377" i="25"/>
  <c r="V377" i="25"/>
  <c r="W381" i="25"/>
  <c r="V381" i="25"/>
  <c r="W385" i="25"/>
  <c r="V385" i="25"/>
  <c r="W389" i="25"/>
  <c r="V389" i="25"/>
  <c r="X389" i="25" s="1"/>
  <c r="W393" i="25"/>
  <c r="V393" i="25"/>
  <c r="W397" i="25"/>
  <c r="V397" i="25"/>
  <c r="W401" i="25"/>
  <c r="V401" i="25"/>
  <c r="W405" i="25"/>
  <c r="V405" i="25"/>
  <c r="X405" i="25" s="1"/>
  <c r="W409" i="25"/>
  <c r="V409" i="25"/>
  <c r="W413" i="25"/>
  <c r="V413" i="25"/>
  <c r="W417" i="25"/>
  <c r="V417" i="25"/>
  <c r="W421" i="25"/>
  <c r="V421" i="25"/>
  <c r="X421" i="25" s="1"/>
  <c r="W425" i="25"/>
  <c r="V425" i="25"/>
  <c r="W429" i="25"/>
  <c r="V429" i="25"/>
  <c r="W433" i="25"/>
  <c r="V433" i="25"/>
  <c r="W437" i="25"/>
  <c r="V437" i="25"/>
  <c r="X437" i="25" s="1"/>
  <c r="W441" i="25"/>
  <c r="V441" i="25"/>
  <c r="W445" i="25"/>
  <c r="V445" i="25"/>
  <c r="W449" i="25"/>
  <c r="V449" i="25"/>
  <c r="W453" i="25"/>
  <c r="V453" i="25"/>
  <c r="X453" i="25" s="1"/>
  <c r="W457" i="25"/>
  <c r="V457" i="25"/>
  <c r="W461" i="25"/>
  <c r="V461" i="25"/>
  <c r="W465" i="25"/>
  <c r="V465" i="25"/>
  <c r="V469" i="25"/>
  <c r="W469" i="25"/>
  <c r="V473" i="25"/>
  <c r="W473" i="25"/>
  <c r="W477" i="25"/>
  <c r="V477" i="25"/>
  <c r="V275" i="25"/>
  <c r="W275" i="25"/>
  <c r="V225" i="25"/>
  <c r="W225" i="25"/>
  <c r="V207" i="25"/>
  <c r="W207" i="25"/>
  <c r="W505" i="25"/>
  <c r="V505" i="25"/>
  <c r="X505" i="25" s="1"/>
  <c r="V299" i="25"/>
  <c r="W299" i="25"/>
  <c r="W323" i="25"/>
  <c r="V323" i="25"/>
  <c r="V257" i="25"/>
  <c r="W257" i="25"/>
  <c r="V258" i="25"/>
  <c r="W258" i="25"/>
  <c r="W262" i="25"/>
  <c r="V262" i="25"/>
  <c r="V266" i="25"/>
  <c r="W266" i="25"/>
  <c r="W270" i="25"/>
  <c r="V270" i="25"/>
  <c r="W274" i="25"/>
  <c r="V274" i="25"/>
  <c r="X274" i="25" s="1"/>
  <c r="W540" i="25"/>
  <c r="V540" i="25"/>
  <c r="V544" i="25"/>
  <c r="W544" i="25"/>
  <c r="V548" i="25"/>
  <c r="W548" i="25"/>
  <c r="V552" i="25"/>
  <c r="W552" i="25"/>
  <c r="X552" i="25" s="1"/>
  <c r="W220" i="25"/>
  <c r="V220" i="25"/>
  <c r="X220" i="25" s="1"/>
  <c r="W224" i="25"/>
  <c r="V224" i="25"/>
  <c r="V228" i="25"/>
  <c r="W228" i="25"/>
  <c r="V232" i="25"/>
  <c r="W232" i="25"/>
  <c r="X232" i="25" s="1"/>
  <c r="W236" i="25"/>
  <c r="V236" i="25"/>
  <c r="V240" i="25"/>
  <c r="W240" i="25"/>
  <c r="V244" i="25"/>
  <c r="W244" i="25"/>
  <c r="V248" i="25"/>
  <c r="W248" i="25"/>
  <c r="X248" i="25" s="1"/>
  <c r="W252" i="25"/>
  <c r="V252" i="25"/>
  <c r="X252" i="25" s="1"/>
  <c r="W186" i="25"/>
  <c r="V186" i="25"/>
  <c r="W190" i="25"/>
  <c r="V190" i="25"/>
  <c r="W194" i="25"/>
  <c r="V194" i="25"/>
  <c r="X194" i="25" s="1"/>
  <c r="W198" i="25"/>
  <c r="V198" i="25"/>
  <c r="W202" i="25"/>
  <c r="V202" i="25"/>
  <c r="W206" i="25"/>
  <c r="V206" i="25"/>
  <c r="W210" i="25"/>
  <c r="V210" i="25"/>
  <c r="X210" i="25" s="1"/>
  <c r="W214" i="25"/>
  <c r="V214" i="25"/>
  <c r="V218" i="25"/>
  <c r="W218" i="25"/>
  <c r="V488" i="25"/>
  <c r="W488" i="25"/>
  <c r="W492" i="25"/>
  <c r="V492" i="25"/>
  <c r="V496" i="25"/>
  <c r="W496" i="25"/>
  <c r="V500" i="25"/>
  <c r="W500" i="25"/>
  <c r="V504" i="25"/>
  <c r="W504" i="25"/>
  <c r="V508" i="25"/>
  <c r="W508" i="25"/>
  <c r="X508" i="25" s="1"/>
  <c r="V512" i="25"/>
  <c r="W512" i="25"/>
  <c r="V516" i="25"/>
  <c r="W516" i="25"/>
  <c r="V520" i="25"/>
  <c r="W520" i="25"/>
  <c r="W524" i="25"/>
  <c r="V524" i="25"/>
  <c r="V528" i="25"/>
  <c r="W528" i="25"/>
  <c r="W532" i="25"/>
  <c r="V532" i="25"/>
  <c r="V536" i="25"/>
  <c r="W536" i="25"/>
  <c r="W278" i="25"/>
  <c r="V278" i="25"/>
  <c r="V282" i="25"/>
  <c r="W282" i="25"/>
  <c r="X282" i="25" s="1"/>
  <c r="W286" i="25"/>
  <c r="V286" i="25"/>
  <c r="V290" i="25"/>
  <c r="W290" i="25"/>
  <c r="V294" i="25"/>
  <c r="W294" i="25"/>
  <c r="V298" i="25"/>
  <c r="W298" i="25"/>
  <c r="X298" i="25" s="1"/>
  <c r="W302" i="25"/>
  <c r="V302" i="25"/>
  <c r="V306" i="25"/>
  <c r="W306" i="25"/>
  <c r="V310" i="25"/>
  <c r="W310" i="25"/>
  <c r="W314" i="25"/>
  <c r="V314" i="25"/>
  <c r="X314" i="25" s="1"/>
  <c r="W318" i="25"/>
  <c r="V318" i="25"/>
  <c r="W322" i="25"/>
  <c r="V322" i="25"/>
  <c r="W326" i="25"/>
  <c r="V326" i="25"/>
  <c r="W591" i="25"/>
  <c r="V591" i="25"/>
  <c r="X591" i="25" s="1"/>
  <c r="W595" i="25"/>
  <c r="V595" i="25"/>
  <c r="W586" i="25"/>
  <c r="V586" i="25"/>
  <c r="W329" i="25"/>
  <c r="V329" i="25"/>
  <c r="X329" i="25" s="1"/>
  <c r="V333" i="25"/>
  <c r="W333" i="25"/>
  <c r="X333" i="25" s="1"/>
  <c r="W337" i="25"/>
  <c r="V337" i="25"/>
  <c r="X337" i="25" s="1"/>
  <c r="W341" i="25"/>
  <c r="V341" i="25"/>
  <c r="W345" i="25"/>
  <c r="V345" i="25"/>
  <c r="X345" i="25" s="1"/>
  <c r="W349" i="25"/>
  <c r="V349" i="25"/>
  <c r="X349" i="25" s="1"/>
  <c r="V353" i="25"/>
  <c r="W353" i="25"/>
  <c r="V357" i="25"/>
  <c r="W357" i="25"/>
  <c r="W361" i="25"/>
  <c r="V361" i="25"/>
  <c r="X361" i="25" s="1"/>
  <c r="V365" i="25"/>
  <c r="W365" i="25"/>
  <c r="X365" i="25" s="1"/>
  <c r="W369" i="25"/>
  <c r="V369" i="25"/>
  <c r="X369" i="25" s="1"/>
  <c r="W482" i="25"/>
  <c r="V482" i="25"/>
  <c r="V486" i="25"/>
  <c r="W486" i="25"/>
  <c r="X486" i="25" s="1"/>
  <c r="W374" i="25"/>
  <c r="V374" i="25"/>
  <c r="X374" i="25" s="1"/>
  <c r="V378" i="25"/>
  <c r="W378" i="25"/>
  <c r="W382" i="25"/>
  <c r="V382" i="25"/>
  <c r="V386" i="25"/>
  <c r="W386" i="25"/>
  <c r="V390" i="25"/>
  <c r="W390" i="25"/>
  <c r="X390" i="25" s="1"/>
  <c r="V394" i="25"/>
  <c r="W394" i="25"/>
  <c r="X394" i="25" s="1"/>
  <c r="W398" i="25"/>
  <c r="V398" i="25"/>
  <c r="V402" i="25"/>
  <c r="W402" i="25"/>
  <c r="X402" i="25" s="1"/>
  <c r="V406" i="25"/>
  <c r="W406" i="25"/>
  <c r="X406" i="25" s="1"/>
  <c r="V410" i="25"/>
  <c r="W410" i="25"/>
  <c r="X410" i="25" s="1"/>
  <c r="W414" i="25"/>
  <c r="V414" i="25"/>
  <c r="V418" i="25"/>
  <c r="W418" i="25"/>
  <c r="X418" i="25" s="1"/>
  <c r="W422" i="25"/>
  <c r="V422" i="25"/>
  <c r="V426" i="25"/>
  <c r="W426" i="25"/>
  <c r="X426" i="25" s="1"/>
  <c r="V430" i="25"/>
  <c r="W430" i="25"/>
  <c r="V434" i="25"/>
  <c r="W434" i="25"/>
  <c r="X434" i="25" s="1"/>
  <c r="W438" i="25"/>
  <c r="V438" i="25"/>
  <c r="V442" i="25"/>
  <c r="W442" i="25"/>
  <c r="X442" i="25" s="1"/>
  <c r="V446" i="25"/>
  <c r="W446" i="25"/>
  <c r="V450" i="25"/>
  <c r="W450" i="25"/>
  <c r="X450" i="25" s="1"/>
  <c r="W454" i="25"/>
  <c r="V454" i="25"/>
  <c r="W458" i="25"/>
  <c r="V458" i="25"/>
  <c r="X458" i="25" s="1"/>
  <c r="W462" i="25"/>
  <c r="V462" i="25"/>
  <c r="V466" i="25"/>
  <c r="W466" i="25"/>
  <c r="W470" i="25"/>
  <c r="V470" i="25"/>
  <c r="X470" i="25" s="1"/>
  <c r="W474" i="25"/>
  <c r="V474" i="25"/>
  <c r="X474" i="25" s="1"/>
  <c r="W478" i="25"/>
  <c r="V478" i="25"/>
  <c r="J537" i="25"/>
  <c r="S537" i="25" s="1"/>
  <c r="V378" i="6"/>
  <c r="J404" i="6"/>
  <c r="N404" i="6" s="1"/>
  <c r="K228" i="6"/>
  <c r="H304" i="25"/>
  <c r="M304" i="25" s="1"/>
  <c r="M361" i="6"/>
  <c r="O361" i="6" s="1"/>
  <c r="K309" i="25"/>
  <c r="U309" i="25" s="1"/>
  <c r="I271" i="25"/>
  <c r="K271" i="25" s="1"/>
  <c r="U271" i="25" s="1"/>
  <c r="L500" i="6"/>
  <c r="V243" i="6"/>
  <c r="K287" i="6"/>
  <c r="H403" i="25"/>
  <c r="M403" i="25" s="1"/>
  <c r="K587" i="6"/>
  <c r="N587" i="6" s="1"/>
  <c r="X489" i="6"/>
  <c r="I211" i="25"/>
  <c r="K211" i="25" s="1"/>
  <c r="U211" i="25" s="1"/>
  <c r="I323" i="25"/>
  <c r="K323" i="25" s="1"/>
  <c r="U323" i="25" s="1"/>
  <c r="V280" i="6"/>
  <c r="L486" i="6"/>
  <c r="O486" i="6" s="1"/>
  <c r="X469" i="6"/>
  <c r="J529" i="6"/>
  <c r="I371" i="25"/>
  <c r="M371" i="25" s="1"/>
  <c r="M450" i="6"/>
  <c r="I331" i="25"/>
  <c r="M331" i="25" s="1"/>
  <c r="H312" i="25"/>
  <c r="M312" i="25" s="1"/>
  <c r="K442" i="6"/>
  <c r="X260" i="6"/>
  <c r="K262" i="6"/>
  <c r="N262" i="6" s="1"/>
  <c r="L350" i="6"/>
  <c r="K461" i="25"/>
  <c r="U461" i="25" s="1"/>
  <c r="I513" i="25"/>
  <c r="M513" i="25" s="1"/>
  <c r="H465" i="25"/>
  <c r="M465" i="25" s="1"/>
  <c r="V222" i="6"/>
  <c r="J224" i="6"/>
  <c r="X195" i="6"/>
  <c r="J228" i="6"/>
  <c r="X527" i="6"/>
  <c r="L290" i="6"/>
  <c r="O290" i="6" s="1"/>
  <c r="X516" i="6"/>
  <c r="X525" i="6"/>
  <c r="J527" i="6"/>
  <c r="J318" i="25"/>
  <c r="S318" i="25" s="1"/>
  <c r="X406" i="6"/>
  <c r="K415" i="6"/>
  <c r="K454" i="6"/>
  <c r="V476" i="6"/>
  <c r="X232" i="6"/>
  <c r="K524" i="6"/>
  <c r="K341" i="6"/>
  <c r="X288" i="6"/>
  <c r="J290" i="6"/>
  <c r="H451" i="25"/>
  <c r="M451" i="25" s="1"/>
  <c r="X415" i="6"/>
  <c r="L422" i="6"/>
  <c r="X188" i="6"/>
  <c r="J193" i="6"/>
  <c r="K193" i="6" s="1"/>
  <c r="V199" i="6"/>
  <c r="J493" i="6"/>
  <c r="M494" i="6"/>
  <c r="L509" i="6"/>
  <c r="O509" i="6" s="1"/>
  <c r="H356" i="25"/>
  <c r="M356" i="25" s="1"/>
  <c r="J301" i="6"/>
  <c r="L304" i="6"/>
  <c r="O304" i="6" s="1"/>
  <c r="V324" i="6"/>
  <c r="H372" i="25"/>
  <c r="M372" i="25" s="1"/>
  <c r="I383" i="25"/>
  <c r="M383" i="25" s="1"/>
  <c r="I394" i="25"/>
  <c r="K394" i="25" s="1"/>
  <c r="U394" i="25" s="1"/>
  <c r="J381" i="6"/>
  <c r="V419" i="6"/>
  <c r="K446" i="6"/>
  <c r="V447" i="6"/>
  <c r="X456" i="6"/>
  <c r="L458" i="6"/>
  <c r="O458" i="6" s="1"/>
  <c r="J465" i="6"/>
  <c r="K470" i="6"/>
  <c r="J477" i="6"/>
  <c r="J480" i="6"/>
  <c r="M258" i="6"/>
  <c r="V548" i="6"/>
  <c r="K246" i="6"/>
  <c r="K255" i="6"/>
  <c r="N255" i="6" s="1"/>
  <c r="X212" i="6"/>
  <c r="L493" i="6"/>
  <c r="O493" i="6" s="1"/>
  <c r="L501" i="6"/>
  <c r="V521" i="6"/>
  <c r="V529" i="6"/>
  <c r="J531" i="6"/>
  <c r="N531" i="6" s="1"/>
  <c r="M364" i="6"/>
  <c r="X284" i="6"/>
  <c r="K301" i="6"/>
  <c r="H387" i="25"/>
  <c r="J387" i="25" s="1"/>
  <c r="S387" i="25" s="1"/>
  <c r="K464" i="25"/>
  <c r="U464" i="25" s="1"/>
  <c r="H467" i="25"/>
  <c r="M467" i="25" s="1"/>
  <c r="V390" i="6"/>
  <c r="L446" i="6"/>
  <c r="O446" i="6" s="1"/>
  <c r="J453" i="6"/>
  <c r="K477" i="6"/>
  <c r="I592" i="25"/>
  <c r="M592" i="25" s="1"/>
  <c r="X543" i="6"/>
  <c r="V263" i="6"/>
  <c r="V220" i="6"/>
  <c r="L230" i="6"/>
  <c r="M196" i="6"/>
  <c r="O196" i="6" s="1"/>
  <c r="J504" i="6"/>
  <c r="X511" i="6"/>
  <c r="J334" i="25"/>
  <c r="S334" i="25" s="1"/>
  <c r="L301" i="6"/>
  <c r="X304" i="6"/>
  <c r="H475" i="25"/>
  <c r="M475" i="25" s="1"/>
  <c r="X376" i="6"/>
  <c r="M378" i="6"/>
  <c r="O378" i="6" s="1"/>
  <c r="J400" i="6"/>
  <c r="L416" i="6"/>
  <c r="O416" i="6" s="1"/>
  <c r="V423" i="6"/>
  <c r="X460" i="6"/>
  <c r="K476" i="6"/>
  <c r="K552" i="6"/>
  <c r="M260" i="6"/>
  <c r="O260" i="6" s="1"/>
  <c r="J540" i="6"/>
  <c r="L257" i="6"/>
  <c r="O257" i="6" s="1"/>
  <c r="J273" i="6"/>
  <c r="N273" i="6" s="1"/>
  <c r="J252" i="6"/>
  <c r="N252" i="6" s="1"/>
  <c r="J192" i="6"/>
  <c r="K192" i="6" s="1"/>
  <c r="J214" i="6"/>
  <c r="V501" i="6"/>
  <c r="L533" i="6"/>
  <c r="O533" i="6" s="1"/>
  <c r="V347" i="6"/>
  <c r="J293" i="6"/>
  <c r="N293" i="6" s="1"/>
  <c r="H381" i="25"/>
  <c r="M381" i="25" s="1"/>
  <c r="I395" i="25"/>
  <c r="M395" i="25" s="1"/>
  <c r="I418" i="25"/>
  <c r="K418" i="25" s="1"/>
  <c r="U418" i="25" s="1"/>
  <c r="H461" i="25"/>
  <c r="M461" i="25" s="1"/>
  <c r="K468" i="25"/>
  <c r="U468" i="25" s="1"/>
  <c r="K472" i="25"/>
  <c r="U472" i="25" s="1"/>
  <c r="J373" i="6"/>
  <c r="V387" i="6"/>
  <c r="K400" i="6"/>
  <c r="K462" i="6"/>
  <c r="J479" i="6"/>
  <c r="X592" i="6"/>
  <c r="K588" i="25"/>
  <c r="U588" i="25" s="1"/>
  <c r="X275" i="6"/>
  <c r="K229" i="6"/>
  <c r="N229" i="6" s="1"/>
  <c r="J213" i="6"/>
  <c r="V216" i="6"/>
  <c r="V219" i="6"/>
  <c r="J497" i="6"/>
  <c r="N497" i="6" s="1"/>
  <c r="K503" i="6"/>
  <c r="H355" i="25"/>
  <c r="M355" i="25" s="1"/>
  <c r="K280" i="25"/>
  <c r="U280" i="25" s="1"/>
  <c r="K284" i="25"/>
  <c r="U284" i="25" s="1"/>
  <c r="L280" i="6"/>
  <c r="O280" i="6" s="1"/>
  <c r="X297" i="6"/>
  <c r="J322" i="6"/>
  <c r="X375" i="6"/>
  <c r="K384" i="6"/>
  <c r="V435" i="6"/>
  <c r="J437" i="6"/>
  <c r="J440" i="6"/>
  <c r="J475" i="6"/>
  <c r="N475" i="6" s="1"/>
  <c r="X259" i="6"/>
  <c r="X546" i="6"/>
  <c r="J548" i="6"/>
  <c r="K221" i="6"/>
  <c r="V226" i="6"/>
  <c r="K213" i="6"/>
  <c r="J482" i="6"/>
  <c r="L322" i="6"/>
  <c r="O322" i="6" s="1"/>
  <c r="K437" i="6"/>
  <c r="V468" i="6"/>
  <c r="J478" i="6"/>
  <c r="L504" i="6"/>
  <c r="L529" i="6"/>
  <c r="O529" i="6" s="1"/>
  <c r="K385" i="25"/>
  <c r="U385" i="25" s="1"/>
  <c r="I439" i="25"/>
  <c r="M439" i="25" s="1"/>
  <c r="L475" i="6"/>
  <c r="K264" i="6"/>
  <c r="V269" i="6"/>
  <c r="J271" i="6"/>
  <c r="X228" i="6"/>
  <c r="V248" i="6"/>
  <c r="V187" i="6"/>
  <c r="L211" i="6"/>
  <c r="K509" i="6"/>
  <c r="X515" i="6"/>
  <c r="L518" i="6"/>
  <c r="I328" i="25"/>
  <c r="K328" i="25" s="1"/>
  <c r="U328" i="25" s="1"/>
  <c r="H351" i="25"/>
  <c r="M351" i="25" s="1"/>
  <c r="K308" i="25"/>
  <c r="U308" i="25" s="1"/>
  <c r="K278" i="6"/>
  <c r="X292" i="6"/>
  <c r="J299" i="6"/>
  <c r="X315" i="6"/>
  <c r="M319" i="6"/>
  <c r="O319" i="6" s="1"/>
  <c r="K389" i="25"/>
  <c r="U389" i="25" s="1"/>
  <c r="J407" i="25"/>
  <c r="S407" i="25" s="1"/>
  <c r="K437" i="25"/>
  <c r="U437" i="25" s="1"/>
  <c r="X391" i="6"/>
  <c r="J407" i="6"/>
  <c r="X410" i="6"/>
  <c r="J412" i="6"/>
  <c r="X424" i="6"/>
  <c r="X427" i="6"/>
  <c r="J461" i="6"/>
  <c r="V464" i="6"/>
  <c r="M474" i="6"/>
  <c r="M475" i="6"/>
  <c r="K479" i="6"/>
  <c r="K257" i="6"/>
  <c r="K540" i="6"/>
  <c r="L548" i="6"/>
  <c r="O548" i="6" s="1"/>
  <c r="K232" i="6"/>
  <c r="J250" i="6"/>
  <c r="L186" i="6"/>
  <c r="M186" i="6" s="1"/>
  <c r="X217" i="6"/>
  <c r="K493" i="6"/>
  <c r="V495" i="6"/>
  <c r="V498" i="6"/>
  <c r="V506" i="6"/>
  <c r="V514" i="6"/>
  <c r="J523" i="6"/>
  <c r="L333" i="6"/>
  <c r="O333" i="6" s="1"/>
  <c r="L369" i="6"/>
  <c r="O369" i="6" s="1"/>
  <c r="K485" i="6"/>
  <c r="X278" i="6"/>
  <c r="L314" i="6"/>
  <c r="O314" i="6" s="1"/>
  <c r="J321" i="6"/>
  <c r="V322" i="6"/>
  <c r="H389" i="25"/>
  <c r="M389" i="25" s="1"/>
  <c r="K396" i="25"/>
  <c r="U396" i="25" s="1"/>
  <c r="H411" i="25"/>
  <c r="M411" i="25" s="1"/>
  <c r="I414" i="25"/>
  <c r="M414" i="25" s="1"/>
  <c r="K444" i="25"/>
  <c r="U444" i="25" s="1"/>
  <c r="X373" i="6"/>
  <c r="L385" i="6"/>
  <c r="O385" i="6" s="1"/>
  <c r="X444" i="6"/>
  <c r="L447" i="6"/>
  <c r="M452" i="6"/>
  <c r="O452" i="6" s="1"/>
  <c r="V479" i="6"/>
  <c r="K250" i="6"/>
  <c r="K523" i="6"/>
  <c r="L342" i="6"/>
  <c r="J353" i="6"/>
  <c r="X371" i="6"/>
  <c r="K377" i="25"/>
  <c r="U377" i="25" s="1"/>
  <c r="K453" i="25"/>
  <c r="U453" i="25" s="1"/>
  <c r="K456" i="25"/>
  <c r="U456" i="25" s="1"/>
  <c r="V473" i="6"/>
  <c r="V265" i="6"/>
  <c r="J267" i="6"/>
  <c r="X544" i="6"/>
  <c r="L546" i="6"/>
  <c r="V552" i="6"/>
  <c r="L228" i="6"/>
  <c r="V246" i="6"/>
  <c r="L248" i="6"/>
  <c r="X252" i="6"/>
  <c r="V202" i="6"/>
  <c r="J204" i="6"/>
  <c r="K204" i="6" s="1"/>
  <c r="L215" i="6"/>
  <c r="V500" i="6"/>
  <c r="K504" i="6"/>
  <c r="V519" i="6"/>
  <c r="K529" i="6"/>
  <c r="K532" i="6"/>
  <c r="V353" i="6"/>
  <c r="L357" i="6"/>
  <c r="O357" i="6" s="1"/>
  <c r="V482" i="6"/>
  <c r="H292" i="25"/>
  <c r="M292" i="25" s="1"/>
  <c r="I307" i="25"/>
  <c r="M307" i="25" s="1"/>
  <c r="M279" i="6"/>
  <c r="K292" i="6"/>
  <c r="V295" i="6"/>
  <c r="X320" i="6"/>
  <c r="H377" i="25"/>
  <c r="M377" i="25" s="1"/>
  <c r="I442" i="25"/>
  <c r="M442" i="25" s="1"/>
  <c r="H453" i="25"/>
  <c r="M453" i="25" s="1"/>
  <c r="H471" i="25"/>
  <c r="M471" i="25" s="1"/>
  <c r="X384" i="6"/>
  <c r="J398" i="6"/>
  <c r="N398" i="6" s="1"/>
  <c r="J410" i="6"/>
  <c r="M427" i="6"/>
  <c r="O427" i="6" s="1"/>
  <c r="L442" i="6"/>
  <c r="O442" i="6" s="1"/>
  <c r="X459" i="6"/>
  <c r="M489" i="6"/>
  <c r="L489" i="6"/>
  <c r="M495" i="6"/>
  <c r="O495" i="6" s="1"/>
  <c r="J495" i="6"/>
  <c r="J510" i="6"/>
  <c r="L510" i="6"/>
  <c r="I335" i="25"/>
  <c r="H335" i="25"/>
  <c r="J335" i="25" s="1"/>
  <c r="S335" i="25" s="1"/>
  <c r="K223" i="6"/>
  <c r="V204" i="6"/>
  <c r="X204" i="6"/>
  <c r="M516" i="6"/>
  <c r="K516" i="6"/>
  <c r="H366" i="25"/>
  <c r="I366" i="25"/>
  <c r="J261" i="6"/>
  <c r="L262" i="6"/>
  <c r="L267" i="6"/>
  <c r="O267" i="6" s="1"/>
  <c r="L271" i="6"/>
  <c r="O271" i="6" s="1"/>
  <c r="V272" i="6"/>
  <c r="J275" i="6"/>
  <c r="J544" i="6"/>
  <c r="J220" i="6"/>
  <c r="L261" i="6"/>
  <c r="O261" i="6" s="1"/>
  <c r="K275" i="6"/>
  <c r="J543" i="6"/>
  <c r="L544" i="6"/>
  <c r="O544" i="6" s="1"/>
  <c r="M223" i="6"/>
  <c r="O223" i="6" s="1"/>
  <c r="K224" i="6"/>
  <c r="V225" i="6"/>
  <c r="V230" i="6"/>
  <c r="K233" i="6"/>
  <c r="N233" i="6" s="1"/>
  <c r="J236" i="6"/>
  <c r="V240" i="6"/>
  <c r="V244" i="6"/>
  <c r="L250" i="6"/>
  <c r="O250" i="6" s="1"/>
  <c r="V254" i="6"/>
  <c r="J185" i="6"/>
  <c r="K185" i="6" s="1"/>
  <c r="L190" i="6"/>
  <c r="V191" i="6"/>
  <c r="X192" i="6"/>
  <c r="K214" i="6"/>
  <c r="V215" i="6"/>
  <c r="J495" i="25"/>
  <c r="S495" i="25" s="1"/>
  <c r="J499" i="25"/>
  <c r="S499" i="25" s="1"/>
  <c r="K489" i="6"/>
  <c r="N489" i="6" s="1"/>
  <c r="X490" i="6"/>
  <c r="V490" i="6"/>
  <c r="K502" i="6"/>
  <c r="N502" i="6" s="1"/>
  <c r="M502" i="6"/>
  <c r="V504" i="6"/>
  <c r="X504" i="6"/>
  <c r="K506" i="6"/>
  <c r="L506" i="6"/>
  <c r="V510" i="6"/>
  <c r="J516" i="6"/>
  <c r="K521" i="6"/>
  <c r="J521" i="6"/>
  <c r="M522" i="6"/>
  <c r="V523" i="6"/>
  <c r="L536" i="6"/>
  <c r="K536" i="6"/>
  <c r="L275" i="6"/>
  <c r="O275" i="6" s="1"/>
  <c r="M543" i="6"/>
  <c r="O543" i="6" s="1"/>
  <c r="L224" i="6"/>
  <c r="O224" i="6" s="1"/>
  <c r="L233" i="6"/>
  <c r="K236" i="6"/>
  <c r="X198" i="6"/>
  <c r="V198" i="6"/>
  <c r="L214" i="6"/>
  <c r="O214" i="6" s="1"/>
  <c r="M497" i="6"/>
  <c r="L497" i="6"/>
  <c r="M500" i="6"/>
  <c r="K500" i="6"/>
  <c r="L516" i="6"/>
  <c r="I352" i="25"/>
  <c r="K352" i="25" s="1"/>
  <c r="U352" i="25" s="1"/>
  <c r="H352" i="25"/>
  <c r="X261" i="6"/>
  <c r="J265" i="6"/>
  <c r="J269" i="6"/>
  <c r="K274" i="6"/>
  <c r="V550" i="6"/>
  <c r="J552" i="6"/>
  <c r="X223" i="6"/>
  <c r="K238" i="6"/>
  <c r="V239" i="6"/>
  <c r="J246" i="6"/>
  <c r="X250" i="6"/>
  <c r="L185" i="6"/>
  <c r="V186" i="6"/>
  <c r="V190" i="6"/>
  <c r="V206" i="6"/>
  <c r="M512" i="6"/>
  <c r="K512" i="6"/>
  <c r="N512" i="6" s="1"/>
  <c r="M525" i="6"/>
  <c r="O525" i="6" s="1"/>
  <c r="J525" i="6"/>
  <c r="K269" i="6"/>
  <c r="V213" i="6"/>
  <c r="X213" i="6"/>
  <c r="V488" i="6"/>
  <c r="X488" i="6"/>
  <c r="K491" i="6"/>
  <c r="M491" i="6"/>
  <c r="K535" i="6"/>
  <c r="J535" i="6"/>
  <c r="K265" i="6"/>
  <c r="J257" i="6"/>
  <c r="L258" i="6"/>
  <c r="L263" i="6"/>
  <c r="J264" i="6"/>
  <c r="L265" i="6"/>
  <c r="O265" i="6" s="1"/>
  <c r="L269" i="6"/>
  <c r="O269" i="6" s="1"/>
  <c r="M273" i="6"/>
  <c r="L552" i="6"/>
  <c r="O552" i="6" s="1"/>
  <c r="H227" i="25"/>
  <c r="M227" i="25" s="1"/>
  <c r="L226" i="6"/>
  <c r="O226" i="6" s="1"/>
  <c r="X235" i="6"/>
  <c r="L246" i="6"/>
  <c r="K247" i="6"/>
  <c r="L252" i="6"/>
  <c r="K185" i="25"/>
  <c r="U185" i="25" s="1"/>
  <c r="J208" i="6"/>
  <c r="K208" i="6" s="1"/>
  <c r="J491" i="6"/>
  <c r="V512" i="6"/>
  <c r="X512" i="6"/>
  <c r="L519" i="6"/>
  <c r="O519" i="6" s="1"/>
  <c r="V520" i="6"/>
  <c r="L208" i="6"/>
  <c r="M208" i="6" s="1"/>
  <c r="L491" i="6"/>
  <c r="K527" i="6"/>
  <c r="L527" i="6"/>
  <c r="L482" i="6"/>
  <c r="O482" i="6" s="1"/>
  <c r="X286" i="6"/>
  <c r="K306" i="6"/>
  <c r="I384" i="25"/>
  <c r="K384" i="25" s="1"/>
  <c r="U384" i="25" s="1"/>
  <c r="I399" i="25"/>
  <c r="M399" i="25" s="1"/>
  <c r="I443" i="25"/>
  <c r="M443" i="25" s="1"/>
  <c r="I463" i="25"/>
  <c r="M463" i="25" s="1"/>
  <c r="K393" i="6"/>
  <c r="N393" i="6" s="1"/>
  <c r="L426" i="6"/>
  <c r="O426" i="6" s="1"/>
  <c r="M470" i="6"/>
  <c r="O470" i="6" s="1"/>
  <c r="X472" i="6"/>
  <c r="V475" i="6"/>
  <c r="M480" i="6"/>
  <c r="O480" i="6" s="1"/>
  <c r="L590" i="6"/>
  <c r="O590" i="6" s="1"/>
  <c r="K333" i="6"/>
  <c r="L334" i="6"/>
  <c r="L341" i="6"/>
  <c r="O341" i="6" s="1"/>
  <c r="M359" i="6"/>
  <c r="L364" i="6"/>
  <c r="V367" i="6"/>
  <c r="H287" i="25"/>
  <c r="M287" i="25" s="1"/>
  <c r="H308" i="25"/>
  <c r="M308" i="25" s="1"/>
  <c r="J297" i="6"/>
  <c r="L299" i="6"/>
  <c r="O299" i="6" s="1"/>
  <c r="J305" i="6"/>
  <c r="L306" i="6"/>
  <c r="O306" i="6" s="1"/>
  <c r="J309" i="6"/>
  <c r="K322" i="6"/>
  <c r="V323" i="6"/>
  <c r="K373" i="25"/>
  <c r="U373" i="25" s="1"/>
  <c r="H376" i="25"/>
  <c r="M376" i="25" s="1"/>
  <c r="I379" i="25"/>
  <c r="M379" i="25" s="1"/>
  <c r="I382" i="25"/>
  <c r="M382" i="25" s="1"/>
  <c r="I406" i="25"/>
  <c r="K406" i="25" s="1"/>
  <c r="U406" i="25" s="1"/>
  <c r="K416" i="25"/>
  <c r="U416" i="25" s="1"/>
  <c r="H419" i="25"/>
  <c r="M419" i="25" s="1"/>
  <c r="I422" i="25"/>
  <c r="M422" i="25" s="1"/>
  <c r="K430" i="25"/>
  <c r="U430" i="25" s="1"/>
  <c r="K470" i="25"/>
  <c r="U470" i="25" s="1"/>
  <c r="H473" i="25"/>
  <c r="J473" i="25" s="1"/>
  <c r="S473" i="25" s="1"/>
  <c r="I480" i="25"/>
  <c r="M480" i="25" s="1"/>
  <c r="K373" i="6"/>
  <c r="L386" i="6"/>
  <c r="K408" i="6"/>
  <c r="J417" i="6"/>
  <c r="J424" i="6"/>
  <c r="M439" i="6"/>
  <c r="O439" i="6" s="1"/>
  <c r="K297" i="6"/>
  <c r="K309" i="6"/>
  <c r="L373" i="6"/>
  <c r="O373" i="6" s="1"/>
  <c r="J385" i="6"/>
  <c r="V398" i="6"/>
  <c r="V402" i="6"/>
  <c r="J416" i="6"/>
  <c r="K417" i="6"/>
  <c r="M424" i="6"/>
  <c r="O424" i="6" s="1"/>
  <c r="V432" i="6"/>
  <c r="K453" i="6"/>
  <c r="J460" i="6"/>
  <c r="N460" i="6" s="1"/>
  <c r="K461" i="6"/>
  <c r="V462" i="6"/>
  <c r="K465" i="6"/>
  <c r="J466" i="6"/>
  <c r="K467" i="6"/>
  <c r="V480" i="6"/>
  <c r="H594" i="25"/>
  <c r="M594" i="25" s="1"/>
  <c r="V590" i="6"/>
  <c r="J593" i="6"/>
  <c r="K332" i="25"/>
  <c r="U332" i="25" s="1"/>
  <c r="J365" i="25"/>
  <c r="S365" i="25" s="1"/>
  <c r="M351" i="6"/>
  <c r="K288" i="25"/>
  <c r="U288" i="25" s="1"/>
  <c r="K292" i="25"/>
  <c r="U292" i="25" s="1"/>
  <c r="H295" i="25"/>
  <c r="M295" i="25" s="1"/>
  <c r="I315" i="25"/>
  <c r="M315" i="25" s="1"/>
  <c r="I322" i="25"/>
  <c r="K322" i="25" s="1"/>
  <c r="U322" i="25" s="1"/>
  <c r="J280" i="6"/>
  <c r="J288" i="6"/>
  <c r="J292" i="6"/>
  <c r="L297" i="6"/>
  <c r="O297" i="6" s="1"/>
  <c r="X305" i="6"/>
  <c r="L309" i="6"/>
  <c r="O309" i="6" s="1"/>
  <c r="J320" i="6"/>
  <c r="N320" i="6" s="1"/>
  <c r="K321" i="6"/>
  <c r="K380" i="25"/>
  <c r="U380" i="25" s="1"/>
  <c r="I391" i="25"/>
  <c r="M391" i="25" s="1"/>
  <c r="K385" i="6"/>
  <c r="V386" i="6"/>
  <c r="K416" i="6"/>
  <c r="L417" i="6"/>
  <c r="O417" i="6" s="1"/>
  <c r="J434" i="6"/>
  <c r="J442" i="6"/>
  <c r="J446" i="6"/>
  <c r="L453" i="6"/>
  <c r="O453" i="6" s="1"/>
  <c r="M465" i="6"/>
  <c r="O465" i="6" s="1"/>
  <c r="K466" i="6"/>
  <c r="K381" i="25"/>
  <c r="U381" i="25" s="1"/>
  <c r="L466" i="6"/>
  <c r="M368" i="6"/>
  <c r="O368" i="6" s="1"/>
  <c r="K296" i="25"/>
  <c r="U296" i="25" s="1"/>
  <c r="H313" i="25"/>
  <c r="M323" i="25"/>
  <c r="J278" i="6"/>
  <c r="N278" i="6" s="1"/>
  <c r="X293" i="6"/>
  <c r="K302" i="6"/>
  <c r="M311" i="6"/>
  <c r="K314" i="6"/>
  <c r="K436" i="25"/>
  <c r="U436" i="25" s="1"/>
  <c r="H445" i="25"/>
  <c r="J445" i="25" s="1"/>
  <c r="S445" i="25" s="1"/>
  <c r="K452" i="25"/>
  <c r="U452" i="25" s="1"/>
  <c r="I459" i="25"/>
  <c r="M459" i="25" s="1"/>
  <c r="V379" i="6"/>
  <c r="K422" i="6"/>
  <c r="N422" i="6" s="1"/>
  <c r="X434" i="6"/>
  <c r="J445" i="6"/>
  <c r="X465" i="6"/>
  <c r="J470" i="6"/>
  <c r="X474" i="6"/>
  <c r="L362" i="6"/>
  <c r="O362" i="6" s="1"/>
  <c r="K482" i="6"/>
  <c r="L278" i="6"/>
  <c r="O278" i="6" s="1"/>
  <c r="K290" i="6"/>
  <c r="J306" i="6"/>
  <c r="X311" i="6"/>
  <c r="K372" i="25"/>
  <c r="U372" i="25" s="1"/>
  <c r="J382" i="25"/>
  <c r="S382" i="25" s="1"/>
  <c r="I402" i="25"/>
  <c r="M402" i="25" s="1"/>
  <c r="K412" i="25"/>
  <c r="U412" i="25" s="1"/>
  <c r="H415" i="25"/>
  <c r="M415" i="25" s="1"/>
  <c r="K440" i="25"/>
  <c r="U440" i="25" s="1"/>
  <c r="K460" i="25"/>
  <c r="U460" i="25" s="1"/>
  <c r="K466" i="25"/>
  <c r="U466" i="25" s="1"/>
  <c r="L400" i="6"/>
  <c r="O400" i="6" s="1"/>
  <c r="M409" i="6"/>
  <c r="O409" i="6" s="1"/>
  <c r="L412" i="6"/>
  <c r="O412" i="6" s="1"/>
  <c r="M422" i="6"/>
  <c r="K426" i="6"/>
  <c r="K430" i="6"/>
  <c r="X433" i="6"/>
  <c r="L468" i="6"/>
  <c r="O468" i="6" s="1"/>
  <c r="K471" i="6"/>
  <c r="M477" i="6"/>
  <c r="O477" i="6" s="1"/>
  <c r="X478" i="6"/>
  <c r="L479" i="6"/>
  <c r="O479" i="6" s="1"/>
  <c r="K480" i="6"/>
  <c r="K590" i="6"/>
  <c r="V591" i="6"/>
  <c r="J586" i="6"/>
  <c r="V503" i="6"/>
  <c r="X503" i="6"/>
  <c r="M513" i="6"/>
  <c r="L513" i="6"/>
  <c r="K513" i="6"/>
  <c r="M537" i="6"/>
  <c r="L537" i="6"/>
  <c r="K537" i="6"/>
  <c r="J537" i="6"/>
  <c r="H256" i="25"/>
  <c r="M256" i="25" s="1"/>
  <c r="K260" i="25"/>
  <c r="U260" i="25" s="1"/>
  <c r="M263" i="6"/>
  <c r="J541" i="6"/>
  <c r="V542" i="6"/>
  <c r="K545" i="6"/>
  <c r="K547" i="6"/>
  <c r="I238" i="25"/>
  <c r="K238" i="25" s="1"/>
  <c r="U238" i="25" s="1"/>
  <c r="K225" i="6"/>
  <c r="N225" i="6" s="1"/>
  <c r="X227" i="6"/>
  <c r="V234" i="6"/>
  <c r="K237" i="6"/>
  <c r="L238" i="6"/>
  <c r="K245" i="6"/>
  <c r="L193" i="6"/>
  <c r="M193" i="6" s="1"/>
  <c r="L197" i="6"/>
  <c r="M197" i="6" s="1"/>
  <c r="K197" i="6"/>
  <c r="N197" i="6" s="1"/>
  <c r="J205" i="6"/>
  <c r="K205" i="6" s="1"/>
  <c r="L206" i="6"/>
  <c r="M206" i="6" s="1"/>
  <c r="V207" i="6"/>
  <c r="V491" i="6"/>
  <c r="I423" i="25"/>
  <c r="K423" i="25" s="1"/>
  <c r="U423" i="25" s="1"/>
  <c r="H423" i="25"/>
  <c r="I427" i="25"/>
  <c r="K427" i="25" s="1"/>
  <c r="U427" i="25" s="1"/>
  <c r="H427" i="25"/>
  <c r="J427" i="25" s="1"/>
  <c r="S427" i="25" s="1"/>
  <c r="I431" i="25"/>
  <c r="K431" i="25" s="1"/>
  <c r="U431" i="25" s="1"/>
  <c r="H431" i="25"/>
  <c r="J431" i="25" s="1"/>
  <c r="S431" i="25" s="1"/>
  <c r="I435" i="25"/>
  <c r="K435" i="25" s="1"/>
  <c r="U435" i="25" s="1"/>
  <c r="H435" i="25"/>
  <c r="J435" i="25" s="1"/>
  <c r="S435" i="25" s="1"/>
  <c r="X395" i="6"/>
  <c r="V395" i="6"/>
  <c r="L201" i="6"/>
  <c r="M201" i="6" s="1"/>
  <c r="K201" i="6"/>
  <c r="N201" i="6" s="1"/>
  <c r="X208" i="6"/>
  <c r="V208" i="6"/>
  <c r="K541" i="6"/>
  <c r="L225" i="6"/>
  <c r="M237" i="6"/>
  <c r="O237" i="6" s="1"/>
  <c r="X238" i="6"/>
  <c r="V238" i="6"/>
  <c r="J210" i="6"/>
  <c r="K210" i="6" s="1"/>
  <c r="M218" i="6"/>
  <c r="L218" i="6"/>
  <c r="K218" i="6"/>
  <c r="J218" i="6"/>
  <c r="L499" i="6"/>
  <c r="M499" i="6"/>
  <c r="X502" i="6"/>
  <c r="V502" i="6"/>
  <c r="L507" i="6"/>
  <c r="M507" i="6"/>
  <c r="K507" i="6"/>
  <c r="L332" i="6"/>
  <c r="K332" i="6"/>
  <c r="V336" i="6"/>
  <c r="X336" i="6"/>
  <c r="H306" i="25"/>
  <c r="J306" i="25" s="1"/>
  <c r="S306" i="25" s="1"/>
  <c r="I306" i="25"/>
  <c r="K306" i="25" s="1"/>
  <c r="U306" i="25" s="1"/>
  <c r="L541" i="6"/>
  <c r="O541" i="6" s="1"/>
  <c r="I243" i="25"/>
  <c r="H243" i="25"/>
  <c r="J243" i="25" s="1"/>
  <c r="S243" i="25" s="1"/>
  <c r="V237" i="6"/>
  <c r="X237" i="6"/>
  <c r="M242" i="6"/>
  <c r="L242" i="6"/>
  <c r="J243" i="6"/>
  <c r="N243" i="6" s="1"/>
  <c r="L243" i="6"/>
  <c r="H196" i="25"/>
  <c r="M196" i="25" s="1"/>
  <c r="J499" i="6"/>
  <c r="J507" i="6"/>
  <c r="M517" i="6"/>
  <c r="L517" i="6"/>
  <c r="V518" i="6"/>
  <c r="X518" i="6"/>
  <c r="X533" i="6"/>
  <c r="V533" i="6"/>
  <c r="H303" i="25"/>
  <c r="M303" i="25" s="1"/>
  <c r="K551" i="6"/>
  <c r="L184" i="6"/>
  <c r="M184" i="6" s="1"/>
  <c r="J184" i="6"/>
  <c r="K184" i="6" s="1"/>
  <c r="L200" i="6"/>
  <c r="M200" i="6" s="1"/>
  <c r="J200" i="6"/>
  <c r="K200" i="6" s="1"/>
  <c r="X203" i="6"/>
  <c r="V203" i="6"/>
  <c r="L210" i="6"/>
  <c r="M210" i="6" s="1"/>
  <c r="L217" i="6"/>
  <c r="K217" i="6"/>
  <c r="J217" i="6"/>
  <c r="I300" i="25"/>
  <c r="K300" i="25" s="1"/>
  <c r="U300" i="25" s="1"/>
  <c r="H300" i="25"/>
  <c r="J300" i="25" s="1"/>
  <c r="S300" i="25" s="1"/>
  <c r="V257" i="6"/>
  <c r="K268" i="6"/>
  <c r="L272" i="6"/>
  <c r="K276" i="6"/>
  <c r="N276" i="6" s="1"/>
  <c r="V539" i="6"/>
  <c r="J550" i="6"/>
  <c r="N550" i="6" s="1"/>
  <c r="H551" i="25"/>
  <c r="M551" i="25" s="1"/>
  <c r="X264" i="6"/>
  <c r="K266" i="6"/>
  <c r="V267" i="6"/>
  <c r="V271" i="6"/>
  <c r="V273" i="6"/>
  <c r="X274" i="6"/>
  <c r="L276" i="6"/>
  <c r="K244" i="25"/>
  <c r="U244" i="25" s="1"/>
  <c r="J221" i="6"/>
  <c r="X231" i="6"/>
  <c r="K242" i="6"/>
  <c r="N242" i="6" s="1"/>
  <c r="J248" i="6"/>
  <c r="N248" i="6" s="1"/>
  <c r="K251" i="6"/>
  <c r="N251" i="6" s="1"/>
  <c r="M254" i="6"/>
  <c r="O254" i="6" s="1"/>
  <c r="K254" i="6"/>
  <c r="J254" i="6"/>
  <c r="V184" i="6"/>
  <c r="X184" i="6"/>
  <c r="J199" i="6"/>
  <c r="K199" i="6" s="1"/>
  <c r="V211" i="6"/>
  <c r="J514" i="6"/>
  <c r="L514" i="6"/>
  <c r="X360" i="6"/>
  <c r="V360" i="6"/>
  <c r="H282" i="25"/>
  <c r="J282" i="25" s="1"/>
  <c r="S282" i="25" s="1"/>
  <c r="I282" i="25"/>
  <c r="K282" i="25" s="1"/>
  <c r="U282" i="25" s="1"/>
  <c r="M276" i="6"/>
  <c r="L189" i="6"/>
  <c r="M189" i="6" s="1"/>
  <c r="J189" i="6"/>
  <c r="K189" i="6" s="1"/>
  <c r="J202" i="6"/>
  <c r="K202" i="6" s="1"/>
  <c r="L202" i="6"/>
  <c r="M202" i="6" s="1"/>
  <c r="J505" i="6"/>
  <c r="M505" i="6"/>
  <c r="L505" i="6"/>
  <c r="M355" i="6"/>
  <c r="L355" i="6"/>
  <c r="L205" i="6"/>
  <c r="M205" i="6" s="1"/>
  <c r="K256" i="25"/>
  <c r="U256" i="25" s="1"/>
  <c r="K260" i="6"/>
  <c r="K261" i="6"/>
  <c r="J263" i="6"/>
  <c r="N263" i="6" s="1"/>
  <c r="K543" i="6"/>
  <c r="K544" i="6"/>
  <c r="J546" i="6"/>
  <c r="N546" i="6" s="1"/>
  <c r="K548" i="6"/>
  <c r="L229" i="6"/>
  <c r="J238" i="6"/>
  <c r="J239" i="6"/>
  <c r="N239" i="6" s="1"/>
  <c r="L239" i="6"/>
  <c r="L240" i="6"/>
  <c r="O240" i="6" s="1"/>
  <c r="L188" i="6"/>
  <c r="M188" i="6" s="1"/>
  <c r="K188" i="6"/>
  <c r="N188" i="6" s="1"/>
  <c r="L198" i="6"/>
  <c r="M198" i="6" s="1"/>
  <c r="I535" i="25"/>
  <c r="K535" i="25" s="1"/>
  <c r="U535" i="25" s="1"/>
  <c r="L488" i="6"/>
  <c r="M488" i="6"/>
  <c r="K488" i="6"/>
  <c r="J488" i="6"/>
  <c r="K505" i="6"/>
  <c r="M508" i="6"/>
  <c r="L508" i="6"/>
  <c r="K508" i="6"/>
  <c r="J508" i="6"/>
  <c r="X531" i="6"/>
  <c r="V531" i="6"/>
  <c r="L512" i="6"/>
  <c r="M521" i="6"/>
  <c r="L523" i="6"/>
  <c r="O523" i="6" s="1"/>
  <c r="I336" i="25"/>
  <c r="K336" i="25" s="1"/>
  <c r="U336" i="25" s="1"/>
  <c r="H336" i="25"/>
  <c r="J336" i="25" s="1"/>
  <c r="S336" i="25" s="1"/>
  <c r="I481" i="25"/>
  <c r="K481" i="25" s="1"/>
  <c r="U481" i="25" s="1"/>
  <c r="H481" i="25"/>
  <c r="J481" i="25" s="1"/>
  <c r="S481" i="25" s="1"/>
  <c r="X330" i="6"/>
  <c r="V330" i="6"/>
  <c r="J344" i="6"/>
  <c r="M344" i="6"/>
  <c r="J303" i="6"/>
  <c r="M303" i="6"/>
  <c r="L303" i="6"/>
  <c r="K303" i="6"/>
  <c r="K228" i="25"/>
  <c r="U228" i="25" s="1"/>
  <c r="J223" i="6"/>
  <c r="J232" i="6"/>
  <c r="L234" i="6"/>
  <c r="X236" i="6"/>
  <c r="X241" i="6"/>
  <c r="L219" i="6"/>
  <c r="V338" i="6"/>
  <c r="K340" i="6"/>
  <c r="H279" i="25"/>
  <c r="M279" i="25" s="1"/>
  <c r="H290" i="25"/>
  <c r="J290" i="25" s="1"/>
  <c r="S290" i="25" s="1"/>
  <c r="I290" i="25"/>
  <c r="K290" i="25" s="1"/>
  <c r="U290" i="25" s="1"/>
  <c r="I319" i="25"/>
  <c r="K319" i="25" s="1"/>
  <c r="U319" i="25" s="1"/>
  <c r="H319" i="25"/>
  <c r="J319" i="25" s="1"/>
  <c r="S319" i="25" s="1"/>
  <c r="I370" i="25"/>
  <c r="K370" i="25" s="1"/>
  <c r="U370" i="25" s="1"/>
  <c r="H370" i="25"/>
  <c r="J370" i="25" s="1"/>
  <c r="S370" i="25" s="1"/>
  <c r="M329" i="6"/>
  <c r="K329" i="6"/>
  <c r="J329" i="6"/>
  <c r="M291" i="6"/>
  <c r="K291" i="6"/>
  <c r="X335" i="6"/>
  <c r="V335" i="6"/>
  <c r="M343" i="6"/>
  <c r="L343" i="6"/>
  <c r="K343" i="6"/>
  <c r="H298" i="25"/>
  <c r="J298" i="25" s="1"/>
  <c r="S298" i="25" s="1"/>
  <c r="I298" i="25"/>
  <c r="K298" i="25" s="1"/>
  <c r="U298" i="25" s="1"/>
  <c r="X507" i="6"/>
  <c r="J519" i="6"/>
  <c r="J533" i="6"/>
  <c r="V535" i="6"/>
  <c r="V537" i="6"/>
  <c r="J342" i="25"/>
  <c r="S342" i="25" s="1"/>
  <c r="V329" i="6"/>
  <c r="M347" i="6"/>
  <c r="O347" i="6" s="1"/>
  <c r="K347" i="6"/>
  <c r="J347" i="6"/>
  <c r="X364" i="6"/>
  <c r="M366" i="6"/>
  <c r="L366" i="6"/>
  <c r="K366" i="6"/>
  <c r="H284" i="25"/>
  <c r="J284" i="25" s="1"/>
  <c r="S284" i="25" s="1"/>
  <c r="H311" i="25"/>
  <c r="M311" i="25" s="1"/>
  <c r="M282" i="6"/>
  <c r="L282" i="6"/>
  <c r="K282" i="6"/>
  <c r="J282" i="6"/>
  <c r="J310" i="6"/>
  <c r="L310" i="6"/>
  <c r="O310" i="6" s="1"/>
  <c r="M326" i="6"/>
  <c r="L326" i="6"/>
  <c r="K326" i="6"/>
  <c r="J326" i="6"/>
  <c r="K519" i="6"/>
  <c r="K533" i="6"/>
  <c r="I324" i="25"/>
  <c r="K324" i="25" s="1"/>
  <c r="U324" i="25" s="1"/>
  <c r="H324" i="25"/>
  <c r="J324" i="25" s="1"/>
  <c r="S324" i="25" s="1"/>
  <c r="L277" i="6"/>
  <c r="J277" i="6"/>
  <c r="V313" i="6"/>
  <c r="X313" i="6"/>
  <c r="J277" i="25"/>
  <c r="S277" i="25" s="1"/>
  <c r="J285" i="25"/>
  <c r="S285" i="25" s="1"/>
  <c r="J293" i="25"/>
  <c r="S293" i="25" s="1"/>
  <c r="J301" i="25"/>
  <c r="S301" i="25" s="1"/>
  <c r="K325" i="25"/>
  <c r="U325" i="25" s="1"/>
  <c r="M292" i="6"/>
  <c r="O292" i="6" s="1"/>
  <c r="H398" i="25"/>
  <c r="I398" i="25"/>
  <c r="K398" i="25" s="1"/>
  <c r="U398" i="25" s="1"/>
  <c r="I317" i="25"/>
  <c r="K317" i="25" s="1"/>
  <c r="U317" i="25" s="1"/>
  <c r="H317" i="25"/>
  <c r="J317" i="25" s="1"/>
  <c r="S317" i="25" s="1"/>
  <c r="L312" i="6"/>
  <c r="M312" i="6"/>
  <c r="K312" i="6"/>
  <c r="M286" i="6"/>
  <c r="L286" i="6"/>
  <c r="V302" i="6"/>
  <c r="X302" i="6"/>
  <c r="V312" i="6"/>
  <c r="X312" i="6"/>
  <c r="M318" i="6"/>
  <c r="J318" i="6"/>
  <c r="L325" i="6"/>
  <c r="K325" i="6"/>
  <c r="J325" i="6"/>
  <c r="K340" i="25"/>
  <c r="U340" i="25" s="1"/>
  <c r="M350" i="6"/>
  <c r="K353" i="6"/>
  <c r="H280" i="25"/>
  <c r="J280" i="25" s="1"/>
  <c r="S280" i="25" s="1"/>
  <c r="H283" i="25"/>
  <c r="M283" i="25" s="1"/>
  <c r="H288" i="25"/>
  <c r="J288" i="25" s="1"/>
  <c r="S288" i="25" s="1"/>
  <c r="H291" i="25"/>
  <c r="J291" i="25" s="1"/>
  <c r="S291" i="25" s="1"/>
  <c r="H296" i="25"/>
  <c r="J296" i="25" s="1"/>
  <c r="S296" i="25" s="1"/>
  <c r="H299" i="25"/>
  <c r="M299" i="25" s="1"/>
  <c r="I320" i="25"/>
  <c r="V282" i="6"/>
  <c r="J286" i="6"/>
  <c r="L288" i="6"/>
  <c r="O288" i="6" s="1"/>
  <c r="X290" i="6"/>
  <c r="V290" i="6"/>
  <c r="J295" i="6"/>
  <c r="V301" i="6"/>
  <c r="X316" i="6"/>
  <c r="V316" i="6"/>
  <c r="K318" i="6"/>
  <c r="V319" i="6"/>
  <c r="K324" i="6"/>
  <c r="J324" i="6"/>
  <c r="L353" i="6"/>
  <c r="O353" i="6" s="1"/>
  <c r="I278" i="25"/>
  <c r="K278" i="25" s="1"/>
  <c r="U278" i="25" s="1"/>
  <c r="J281" i="25"/>
  <c r="S281" i="25" s="1"/>
  <c r="I286" i="25"/>
  <c r="K286" i="25" s="1"/>
  <c r="U286" i="25" s="1"/>
  <c r="J289" i="25"/>
  <c r="S289" i="25" s="1"/>
  <c r="I294" i="25"/>
  <c r="M294" i="25" s="1"/>
  <c r="J297" i="25"/>
  <c r="S297" i="25" s="1"/>
  <c r="I302" i="25"/>
  <c r="K302" i="25" s="1"/>
  <c r="U302" i="25" s="1"/>
  <c r="J305" i="25"/>
  <c r="S305" i="25" s="1"/>
  <c r="K313" i="25"/>
  <c r="U313" i="25" s="1"/>
  <c r="I318" i="25"/>
  <c r="M318" i="25" s="1"/>
  <c r="M284" i="6"/>
  <c r="L284" i="6"/>
  <c r="K286" i="6"/>
  <c r="L295" i="6"/>
  <c r="O295" i="6" s="1"/>
  <c r="V299" i="6"/>
  <c r="J307" i="6"/>
  <c r="N307" i="6" s="1"/>
  <c r="L307" i="6"/>
  <c r="L318" i="6"/>
  <c r="K321" i="25"/>
  <c r="U321" i="25" s="1"/>
  <c r="I327" i="25"/>
  <c r="K327" i="25" s="1"/>
  <c r="U327" i="25" s="1"/>
  <c r="H327" i="25"/>
  <c r="M293" i="6"/>
  <c r="L293" i="6"/>
  <c r="M313" i="6"/>
  <c r="L313" i="6"/>
  <c r="K313" i="6"/>
  <c r="N313" i="6" s="1"/>
  <c r="I392" i="25"/>
  <c r="K392" i="25" s="1"/>
  <c r="U392" i="25" s="1"/>
  <c r="H392" i="25"/>
  <c r="J392" i="25" s="1"/>
  <c r="S392" i="25" s="1"/>
  <c r="K304" i="25"/>
  <c r="U304" i="25" s="1"/>
  <c r="K312" i="25"/>
  <c r="U312" i="25" s="1"/>
  <c r="J322" i="25"/>
  <c r="S322" i="25" s="1"/>
  <c r="I375" i="25"/>
  <c r="M375" i="25" s="1"/>
  <c r="M473" i="6"/>
  <c r="L473" i="6"/>
  <c r="K473" i="6"/>
  <c r="J473" i="6"/>
  <c r="I393" i="25"/>
  <c r="K393" i="25" s="1"/>
  <c r="U393" i="25" s="1"/>
  <c r="H393" i="25"/>
  <c r="H479" i="25"/>
  <c r="I479" i="25"/>
  <c r="K479" i="25" s="1"/>
  <c r="U479" i="25" s="1"/>
  <c r="J406" i="6"/>
  <c r="M406" i="6"/>
  <c r="I429" i="25"/>
  <c r="K429" i="25" s="1"/>
  <c r="U429" i="25" s="1"/>
  <c r="H429" i="25"/>
  <c r="J429" i="25" s="1"/>
  <c r="S429" i="25" s="1"/>
  <c r="I433" i="25"/>
  <c r="K433" i="25" s="1"/>
  <c r="U433" i="25" s="1"/>
  <c r="H433" i="25"/>
  <c r="J433" i="25" s="1"/>
  <c r="S433" i="25" s="1"/>
  <c r="I469" i="25"/>
  <c r="K469" i="25" s="1"/>
  <c r="U469" i="25" s="1"/>
  <c r="H469" i="25"/>
  <c r="J469" i="25" s="1"/>
  <c r="S469" i="25" s="1"/>
  <c r="M449" i="6"/>
  <c r="L449" i="6"/>
  <c r="K449" i="6"/>
  <c r="J449" i="6"/>
  <c r="V326" i="6"/>
  <c r="I457" i="25"/>
  <c r="K457" i="25" s="1"/>
  <c r="U457" i="25" s="1"/>
  <c r="H457" i="25"/>
  <c r="J457" i="25" s="1"/>
  <c r="S457" i="25" s="1"/>
  <c r="I397" i="25"/>
  <c r="K397" i="25" s="1"/>
  <c r="U397" i="25" s="1"/>
  <c r="H397" i="25"/>
  <c r="J397" i="25" s="1"/>
  <c r="S397" i="25" s="1"/>
  <c r="I400" i="25"/>
  <c r="K400" i="25" s="1"/>
  <c r="U400" i="25" s="1"/>
  <c r="H400" i="25"/>
  <c r="H410" i="25"/>
  <c r="J410" i="25" s="1"/>
  <c r="S410" i="25" s="1"/>
  <c r="I410" i="25"/>
  <c r="K410" i="25" s="1"/>
  <c r="U410" i="25" s="1"/>
  <c r="H426" i="25"/>
  <c r="J426" i="25" s="1"/>
  <c r="S426" i="25" s="1"/>
  <c r="I426" i="25"/>
  <c r="K426" i="25" s="1"/>
  <c r="U426" i="25" s="1"/>
  <c r="H434" i="25"/>
  <c r="J434" i="25" s="1"/>
  <c r="S434" i="25" s="1"/>
  <c r="I434" i="25"/>
  <c r="K434" i="25" s="1"/>
  <c r="U434" i="25" s="1"/>
  <c r="I447" i="25"/>
  <c r="K447" i="25" s="1"/>
  <c r="U447" i="25" s="1"/>
  <c r="H447" i="25"/>
  <c r="X436" i="6"/>
  <c r="V436" i="6"/>
  <c r="I388" i="25"/>
  <c r="K388" i="25" s="1"/>
  <c r="U388" i="25" s="1"/>
  <c r="H388" i="25"/>
  <c r="J388" i="25" s="1"/>
  <c r="S388" i="25" s="1"/>
  <c r="H454" i="25"/>
  <c r="J454" i="25" s="1"/>
  <c r="S454" i="25" s="1"/>
  <c r="I454" i="25"/>
  <c r="K454" i="25" s="1"/>
  <c r="U454" i="25" s="1"/>
  <c r="J463" i="25"/>
  <c r="S463" i="25" s="1"/>
  <c r="M377" i="6"/>
  <c r="O377" i="6" s="1"/>
  <c r="J377" i="6"/>
  <c r="M421" i="6"/>
  <c r="O421" i="6" s="1"/>
  <c r="J421" i="6"/>
  <c r="K464" i="6"/>
  <c r="M464" i="6"/>
  <c r="L464" i="6"/>
  <c r="K401" i="25"/>
  <c r="U401" i="25" s="1"/>
  <c r="K424" i="25"/>
  <c r="U424" i="25" s="1"/>
  <c r="K445" i="25"/>
  <c r="U445" i="25" s="1"/>
  <c r="L376" i="6"/>
  <c r="K376" i="6"/>
  <c r="N376" i="6" s="1"/>
  <c r="K377" i="6"/>
  <c r="M381" i="6"/>
  <c r="O381" i="6" s="1"/>
  <c r="K381" i="6"/>
  <c r="V382" i="6"/>
  <c r="X396" i="6"/>
  <c r="L403" i="6"/>
  <c r="K403" i="6"/>
  <c r="N403" i="6" s="1"/>
  <c r="V409" i="6"/>
  <c r="V413" i="6"/>
  <c r="J418" i="6"/>
  <c r="M418" i="6"/>
  <c r="K421" i="6"/>
  <c r="L430" i="6"/>
  <c r="O430" i="6" s="1"/>
  <c r="J436" i="6"/>
  <c r="M436" i="6"/>
  <c r="I584" i="25"/>
  <c r="K584" i="25" s="1"/>
  <c r="U584" i="25" s="1"/>
  <c r="H584" i="25"/>
  <c r="J584" i="25" s="1"/>
  <c r="S584" i="25" s="1"/>
  <c r="K404" i="25"/>
  <c r="U404" i="25" s="1"/>
  <c r="K428" i="25"/>
  <c r="U428" i="25" s="1"/>
  <c r="J443" i="25"/>
  <c r="S443" i="25" s="1"/>
  <c r="K448" i="25"/>
  <c r="U448" i="25" s="1"/>
  <c r="J375" i="6"/>
  <c r="M375" i="6"/>
  <c r="M389" i="6"/>
  <c r="K389" i="6"/>
  <c r="J389" i="6"/>
  <c r="L411" i="6"/>
  <c r="J411" i="6"/>
  <c r="M425" i="6"/>
  <c r="O425" i="6" s="1"/>
  <c r="J425" i="6"/>
  <c r="V428" i="6"/>
  <c r="X428" i="6"/>
  <c r="X440" i="6"/>
  <c r="V440" i="6"/>
  <c r="J463" i="6"/>
  <c r="M463" i="6"/>
  <c r="L463" i="6"/>
  <c r="K463" i="6"/>
  <c r="H373" i="25"/>
  <c r="M373" i="25" s="1"/>
  <c r="K376" i="25"/>
  <c r="U376" i="25" s="1"/>
  <c r="I378" i="25"/>
  <c r="K378" i="25" s="1"/>
  <c r="U378" i="25" s="1"/>
  <c r="I407" i="25"/>
  <c r="M407" i="25" s="1"/>
  <c r="H437" i="25"/>
  <c r="M437" i="25" s="1"/>
  <c r="H458" i="25"/>
  <c r="J458" i="25" s="1"/>
  <c r="S458" i="25" s="1"/>
  <c r="I458" i="25"/>
  <c r="K458" i="25" s="1"/>
  <c r="U458" i="25" s="1"/>
  <c r="K476" i="25"/>
  <c r="U476" i="25" s="1"/>
  <c r="L380" i="6"/>
  <c r="J380" i="6"/>
  <c r="N380" i="6" s="1"/>
  <c r="L389" i="6"/>
  <c r="M393" i="6"/>
  <c r="L393" i="6"/>
  <c r="L394" i="6"/>
  <c r="X407" i="6"/>
  <c r="K411" i="6"/>
  <c r="M420" i="6"/>
  <c r="O420" i="6" s="1"/>
  <c r="K425" i="6"/>
  <c r="X455" i="6"/>
  <c r="V455" i="6"/>
  <c r="I449" i="25"/>
  <c r="K449" i="25" s="1"/>
  <c r="U449" i="25" s="1"/>
  <c r="H449" i="25"/>
  <c r="J459" i="25"/>
  <c r="S459" i="25" s="1"/>
  <c r="J374" i="6"/>
  <c r="K374" i="6"/>
  <c r="L388" i="6"/>
  <c r="K388" i="6"/>
  <c r="J388" i="6"/>
  <c r="M438" i="6"/>
  <c r="L438" i="6"/>
  <c r="J438" i="6"/>
  <c r="M457" i="6"/>
  <c r="L457" i="6"/>
  <c r="K457" i="6"/>
  <c r="J457" i="6"/>
  <c r="J384" i="25"/>
  <c r="S384" i="25" s="1"/>
  <c r="K408" i="25"/>
  <c r="U408" i="25" s="1"/>
  <c r="K420" i="25"/>
  <c r="U420" i="25" s="1"/>
  <c r="K432" i="25"/>
  <c r="U432" i="25" s="1"/>
  <c r="I446" i="25"/>
  <c r="M446" i="25" s="1"/>
  <c r="H455" i="25"/>
  <c r="M455" i="25" s="1"/>
  <c r="L374" i="6"/>
  <c r="J379" i="6"/>
  <c r="X383" i="6"/>
  <c r="J392" i="6"/>
  <c r="L396" i="6"/>
  <c r="J396" i="6"/>
  <c r="X414" i="6"/>
  <c r="K423" i="6"/>
  <c r="M423" i="6"/>
  <c r="M429" i="6"/>
  <c r="O429" i="6" s="1"/>
  <c r="J429" i="6"/>
  <c r="K438" i="6"/>
  <c r="X451" i="6"/>
  <c r="V451" i="6"/>
  <c r="X477" i="6"/>
  <c r="V477" i="6"/>
  <c r="I590" i="25"/>
  <c r="K590" i="25" s="1"/>
  <c r="U590" i="25" s="1"/>
  <c r="H590" i="25"/>
  <c r="J590" i="25" s="1"/>
  <c r="S590" i="25" s="1"/>
  <c r="M594" i="6"/>
  <c r="L594" i="6"/>
  <c r="K594" i="6"/>
  <c r="J594" i="6"/>
  <c r="I386" i="25"/>
  <c r="K386" i="25" s="1"/>
  <c r="U386" i="25" s="1"/>
  <c r="I438" i="25"/>
  <c r="M438" i="25" s="1"/>
  <c r="I441" i="25"/>
  <c r="K441" i="25" s="1"/>
  <c r="U441" i="25" s="1"/>
  <c r="H441" i="25"/>
  <c r="H450" i="25"/>
  <c r="I450" i="25"/>
  <c r="K450" i="25" s="1"/>
  <c r="U450" i="25" s="1"/>
  <c r="K462" i="25"/>
  <c r="U462" i="25" s="1"/>
  <c r="K474" i="25"/>
  <c r="U474" i="25" s="1"/>
  <c r="K478" i="25"/>
  <c r="U478" i="25" s="1"/>
  <c r="M374" i="6"/>
  <c r="X388" i="6"/>
  <c r="K392" i="6"/>
  <c r="K396" i="6"/>
  <c r="V397" i="6"/>
  <c r="J401" i="6"/>
  <c r="M401" i="6"/>
  <c r="M404" i="6"/>
  <c r="L404" i="6"/>
  <c r="X405" i="6"/>
  <c r="V405" i="6"/>
  <c r="M408" i="6"/>
  <c r="O408" i="6" s="1"/>
  <c r="J408" i="6"/>
  <c r="M413" i="6"/>
  <c r="O413" i="6" s="1"/>
  <c r="K429" i="6"/>
  <c r="L433" i="6"/>
  <c r="M433" i="6"/>
  <c r="K433" i="6"/>
  <c r="L441" i="6"/>
  <c r="J441" i="6"/>
  <c r="N441" i="6" s="1"/>
  <c r="M443" i="6"/>
  <c r="O443" i="6" s="1"/>
  <c r="V470" i="6"/>
  <c r="X470" i="6"/>
  <c r="I587" i="25"/>
  <c r="K587" i="25" s="1"/>
  <c r="U587" i="25" s="1"/>
  <c r="H587" i="25"/>
  <c r="J587" i="25" s="1"/>
  <c r="S587" i="25" s="1"/>
  <c r="V454" i="6"/>
  <c r="V467" i="6"/>
  <c r="J471" i="6"/>
  <c r="L474" i="6"/>
  <c r="J476" i="6"/>
  <c r="K586" i="6"/>
  <c r="L587" i="6"/>
  <c r="V588" i="6"/>
  <c r="K477" i="25"/>
  <c r="U477" i="25" s="1"/>
  <c r="K434" i="6"/>
  <c r="L461" i="6"/>
  <c r="O461" i="6" s="1"/>
  <c r="L462" i="6"/>
  <c r="O462" i="6" s="1"/>
  <c r="L471" i="6"/>
  <c r="O471" i="6" s="1"/>
  <c r="L476" i="6"/>
  <c r="O476" i="6" s="1"/>
  <c r="K478" i="6"/>
  <c r="J405" i="25"/>
  <c r="S405" i="25" s="1"/>
  <c r="J439" i="25"/>
  <c r="S439" i="25" s="1"/>
  <c r="H477" i="25"/>
  <c r="M477" i="25" s="1"/>
  <c r="J384" i="6"/>
  <c r="L390" i="6"/>
  <c r="X392" i="6"/>
  <c r="V394" i="6"/>
  <c r="J415" i="6"/>
  <c r="V426" i="6"/>
  <c r="M432" i="6"/>
  <c r="L434" i="6"/>
  <c r="O434" i="6" s="1"/>
  <c r="X437" i="6"/>
  <c r="V439" i="6"/>
  <c r="V443" i="6"/>
  <c r="J456" i="6"/>
  <c r="N456" i="6" s="1"/>
  <c r="K458" i="6"/>
  <c r="L478" i="6"/>
  <c r="O478" i="6" s="1"/>
  <c r="J591" i="25"/>
  <c r="S591" i="25" s="1"/>
  <c r="H593" i="25"/>
  <c r="M593" i="25" s="1"/>
  <c r="J592" i="6"/>
  <c r="N592" i="6" s="1"/>
  <c r="X586" i="6"/>
  <c r="J590" i="6"/>
  <c r="K593" i="6"/>
  <c r="J585" i="25"/>
  <c r="S585" i="25" s="1"/>
  <c r="L584" i="6"/>
  <c r="O584" i="6" s="1"/>
  <c r="X585" i="6"/>
  <c r="L398" i="6"/>
  <c r="K407" i="6"/>
  <c r="K412" i="6"/>
  <c r="K424" i="6"/>
  <c r="K445" i="6"/>
  <c r="L454" i="6"/>
  <c r="O454" i="6" s="1"/>
  <c r="V458" i="6"/>
  <c r="L467" i="6"/>
  <c r="O467" i="6" s="1"/>
  <c r="J474" i="6"/>
  <c r="N474" i="6" s="1"/>
  <c r="K594" i="25"/>
  <c r="U594" i="25" s="1"/>
  <c r="V594" i="6"/>
  <c r="K586" i="25"/>
  <c r="U586" i="25" s="1"/>
  <c r="H588" i="25"/>
  <c r="M588" i="25" s="1"/>
  <c r="V584" i="6"/>
  <c r="L588" i="6"/>
  <c r="O588" i="6" s="1"/>
  <c r="J589" i="25"/>
  <c r="S589" i="25" s="1"/>
  <c r="I585" i="25"/>
  <c r="K585" i="25" s="1"/>
  <c r="U585" i="25" s="1"/>
  <c r="H586" i="25"/>
  <c r="M586" i="25" s="1"/>
  <c r="I589" i="25"/>
  <c r="K589" i="25" s="1"/>
  <c r="U589" i="25" s="1"/>
  <c r="J584" i="6"/>
  <c r="K585" i="6"/>
  <c r="N585" i="6" s="1"/>
  <c r="L586" i="6"/>
  <c r="O586" i="6" s="1"/>
  <c r="M587" i="6"/>
  <c r="J588" i="6"/>
  <c r="K589" i="6"/>
  <c r="N589" i="6" s="1"/>
  <c r="K584" i="6"/>
  <c r="L585" i="6"/>
  <c r="X587" i="6"/>
  <c r="K588" i="6"/>
  <c r="L589" i="6"/>
  <c r="V589" i="6"/>
  <c r="M585" i="6"/>
  <c r="M589" i="6"/>
  <c r="J595" i="25"/>
  <c r="S595" i="25" s="1"/>
  <c r="I591" i="25"/>
  <c r="K591" i="25" s="1"/>
  <c r="U591" i="25" s="1"/>
  <c r="K593" i="25"/>
  <c r="U593" i="25" s="1"/>
  <c r="I595" i="25"/>
  <c r="K595" i="25" s="1"/>
  <c r="U595" i="25" s="1"/>
  <c r="K591" i="6"/>
  <c r="N591" i="6" s="1"/>
  <c r="L592" i="6"/>
  <c r="M593" i="6"/>
  <c r="K595" i="6"/>
  <c r="N595" i="6" s="1"/>
  <c r="L591" i="6"/>
  <c r="M592" i="6"/>
  <c r="X593" i="6"/>
  <c r="L595" i="6"/>
  <c r="V595" i="6"/>
  <c r="J592" i="25"/>
  <c r="S592" i="25" s="1"/>
  <c r="M591" i="6"/>
  <c r="M595" i="6"/>
  <c r="I263" i="25"/>
  <c r="K263" i="25" s="1"/>
  <c r="U263" i="25" s="1"/>
  <c r="I343" i="25"/>
  <c r="K343" i="25" s="1"/>
  <c r="U343" i="25" s="1"/>
  <c r="I359" i="25"/>
  <c r="M359" i="25" s="1"/>
  <c r="K364" i="25"/>
  <c r="U364" i="25" s="1"/>
  <c r="K485" i="25"/>
  <c r="U485" i="25" s="1"/>
  <c r="X331" i="6"/>
  <c r="J332" i="6"/>
  <c r="J333" i="6"/>
  <c r="L337" i="6"/>
  <c r="O337" i="6" s="1"/>
  <c r="X339" i="6"/>
  <c r="J340" i="6"/>
  <c r="J341" i="6"/>
  <c r="J343" i="6"/>
  <c r="X345" i="6"/>
  <c r="M346" i="6"/>
  <c r="O346" i="6" s="1"/>
  <c r="M348" i="6"/>
  <c r="O348" i="6" s="1"/>
  <c r="L349" i="6"/>
  <c r="K350" i="6"/>
  <c r="L351" i="6"/>
  <c r="X351" i="6"/>
  <c r="J355" i="6"/>
  <c r="X355" i="6"/>
  <c r="K357" i="6"/>
  <c r="X357" i="6"/>
  <c r="L359" i="6"/>
  <c r="K361" i="6"/>
  <c r="K362" i="6"/>
  <c r="X362" i="6"/>
  <c r="J364" i="6"/>
  <c r="J366" i="6"/>
  <c r="K368" i="6"/>
  <c r="K369" i="6"/>
  <c r="M370" i="6"/>
  <c r="O370" i="6" s="1"/>
  <c r="V483" i="6"/>
  <c r="J484" i="6"/>
  <c r="N484" i="6" s="1"/>
  <c r="J485" i="6"/>
  <c r="K486" i="6"/>
  <c r="I222" i="25"/>
  <c r="K222" i="25" s="1"/>
  <c r="U222" i="25" s="1"/>
  <c r="I231" i="25"/>
  <c r="K231" i="25" s="1"/>
  <c r="U231" i="25" s="1"/>
  <c r="H240" i="25"/>
  <c r="J240" i="25" s="1"/>
  <c r="S240" i="25" s="1"/>
  <c r="K193" i="25"/>
  <c r="U193" i="25" s="1"/>
  <c r="I204" i="25"/>
  <c r="K204" i="25" s="1"/>
  <c r="U204" i="25" s="1"/>
  <c r="K518" i="25"/>
  <c r="U518" i="25" s="1"/>
  <c r="H251" i="25"/>
  <c r="M251" i="25" s="1"/>
  <c r="K205" i="25"/>
  <c r="U205" i="25" s="1"/>
  <c r="J491" i="25"/>
  <c r="S491" i="25" s="1"/>
  <c r="I509" i="25"/>
  <c r="K509" i="25" s="1"/>
  <c r="U509" i="25" s="1"/>
  <c r="H347" i="25"/>
  <c r="J347" i="25" s="1"/>
  <c r="S347" i="25" s="1"/>
  <c r="H348" i="25"/>
  <c r="J348" i="25" s="1"/>
  <c r="S348" i="25" s="1"/>
  <c r="H363" i="25"/>
  <c r="M363" i="25" s="1"/>
  <c r="H364" i="25"/>
  <c r="M364" i="25" s="1"/>
  <c r="J369" i="25"/>
  <c r="S369" i="25" s="1"/>
  <c r="H487" i="25"/>
  <c r="M487" i="25" s="1"/>
  <c r="J328" i="6"/>
  <c r="J336" i="6"/>
  <c r="J337" i="6"/>
  <c r="X348" i="6"/>
  <c r="J349" i="6"/>
  <c r="X349" i="6"/>
  <c r="K356" i="6"/>
  <c r="K358" i="6"/>
  <c r="V370" i="6"/>
  <c r="J371" i="6"/>
  <c r="N371" i="6" s="1"/>
  <c r="J481" i="6"/>
  <c r="V484" i="6"/>
  <c r="H248" i="25"/>
  <c r="M248" i="25" s="1"/>
  <c r="H188" i="25"/>
  <c r="J188" i="25" s="1"/>
  <c r="S188" i="25" s="1"/>
  <c r="K213" i="25"/>
  <c r="U213" i="25" s="1"/>
  <c r="I508" i="25"/>
  <c r="K508" i="25" s="1"/>
  <c r="U508" i="25" s="1"/>
  <c r="K527" i="25"/>
  <c r="U527" i="25" s="1"/>
  <c r="I538" i="25"/>
  <c r="M538" i="25" s="1"/>
  <c r="K329" i="25"/>
  <c r="U329" i="25" s="1"/>
  <c r="H344" i="25"/>
  <c r="M344" i="25" s="1"/>
  <c r="H360" i="25"/>
  <c r="J360" i="25" s="1"/>
  <c r="S360" i="25" s="1"/>
  <c r="K368" i="25"/>
  <c r="U368" i="25" s="1"/>
  <c r="K484" i="25"/>
  <c r="U484" i="25" s="1"/>
  <c r="K328" i="6"/>
  <c r="L329" i="6"/>
  <c r="L330" i="6"/>
  <c r="X332" i="6"/>
  <c r="V334" i="6"/>
  <c r="K336" i="6"/>
  <c r="K337" i="6"/>
  <c r="L338" i="6"/>
  <c r="X340" i="6"/>
  <c r="V342" i="6"/>
  <c r="K348" i="6"/>
  <c r="K349" i="6"/>
  <c r="J357" i="6"/>
  <c r="K359" i="6"/>
  <c r="N359" i="6" s="1"/>
  <c r="L360" i="6"/>
  <c r="J361" i="6"/>
  <c r="X361" i="6"/>
  <c r="J362" i="6"/>
  <c r="V363" i="6"/>
  <c r="M367" i="6"/>
  <c r="J368" i="6"/>
  <c r="X368" i="6"/>
  <c r="J369" i="6"/>
  <c r="K481" i="6"/>
  <c r="J486" i="6"/>
  <c r="V486" i="6"/>
  <c r="I374" i="25"/>
  <c r="M374" i="25" s="1"/>
  <c r="H380" i="25"/>
  <c r="M380" i="25" s="1"/>
  <c r="H385" i="25"/>
  <c r="M385" i="25" s="1"/>
  <c r="J386" i="25"/>
  <c r="S386" i="25" s="1"/>
  <c r="K387" i="25"/>
  <c r="U387" i="25" s="1"/>
  <c r="I390" i="25"/>
  <c r="M390" i="25" s="1"/>
  <c r="H396" i="25"/>
  <c r="M396" i="25" s="1"/>
  <c r="H401" i="25"/>
  <c r="M401" i="25" s="1"/>
  <c r="J402" i="25"/>
  <c r="S402" i="25" s="1"/>
  <c r="H404" i="25"/>
  <c r="K473" i="25"/>
  <c r="U473" i="25" s="1"/>
  <c r="J374" i="25"/>
  <c r="S374" i="25" s="1"/>
  <c r="J375" i="25"/>
  <c r="S375" i="25" s="1"/>
  <c r="J390" i="25"/>
  <c r="S390" i="25" s="1"/>
  <c r="J391" i="25"/>
  <c r="S391" i="25" s="1"/>
  <c r="J378" i="25"/>
  <c r="S378" i="25" s="1"/>
  <c r="J379" i="25"/>
  <c r="S379" i="25" s="1"/>
  <c r="J394" i="25"/>
  <c r="S394" i="25" s="1"/>
  <c r="J395" i="25"/>
  <c r="S395" i="25" s="1"/>
  <c r="J442" i="25"/>
  <c r="S442" i="25" s="1"/>
  <c r="K465" i="25"/>
  <c r="U465" i="25" s="1"/>
  <c r="J383" i="25"/>
  <c r="S383" i="25" s="1"/>
  <c r="J399" i="25"/>
  <c r="S399" i="25" s="1"/>
  <c r="K403" i="25"/>
  <c r="U403" i="25" s="1"/>
  <c r="I405" i="25"/>
  <c r="I409" i="25"/>
  <c r="M409" i="25" s="1"/>
  <c r="K411" i="25"/>
  <c r="U411" i="25" s="1"/>
  <c r="I413" i="25"/>
  <c r="M413" i="25" s="1"/>
  <c r="K415" i="25"/>
  <c r="U415" i="25" s="1"/>
  <c r="I417" i="25"/>
  <c r="K417" i="25" s="1"/>
  <c r="U417" i="25" s="1"/>
  <c r="K419" i="25"/>
  <c r="U419" i="25" s="1"/>
  <c r="I421" i="25"/>
  <c r="I425" i="25"/>
  <c r="M425" i="25" s="1"/>
  <c r="H430" i="25"/>
  <c r="M430" i="25" s="1"/>
  <c r="K451" i="25"/>
  <c r="U451" i="25" s="1"/>
  <c r="K455" i="25"/>
  <c r="U455" i="25" s="1"/>
  <c r="H462" i="25"/>
  <c r="M462" i="25" s="1"/>
  <c r="H466" i="25"/>
  <c r="M466" i="25" s="1"/>
  <c r="K467" i="25"/>
  <c r="U467" i="25" s="1"/>
  <c r="H470" i="25"/>
  <c r="M470" i="25" s="1"/>
  <c r="K471" i="25"/>
  <c r="U471" i="25" s="1"/>
  <c r="H474" i="25"/>
  <c r="M474" i="25" s="1"/>
  <c r="K475" i="25"/>
  <c r="U475" i="25" s="1"/>
  <c r="J372" i="6"/>
  <c r="V374" i="6"/>
  <c r="K379" i="6"/>
  <c r="L379" i="6"/>
  <c r="O379" i="6" s="1"/>
  <c r="V381" i="6"/>
  <c r="J382" i="6"/>
  <c r="M382" i="6"/>
  <c r="O382" i="6" s="1"/>
  <c r="K382" i="6"/>
  <c r="J409" i="25"/>
  <c r="S409" i="25" s="1"/>
  <c r="J413" i="25"/>
  <c r="S413" i="25" s="1"/>
  <c r="J417" i="25"/>
  <c r="S417" i="25" s="1"/>
  <c r="J421" i="25"/>
  <c r="S421" i="25" s="1"/>
  <c r="J425" i="25"/>
  <c r="S425" i="25" s="1"/>
  <c r="K372" i="6"/>
  <c r="X372" i="6"/>
  <c r="V385" i="6"/>
  <c r="X385" i="6"/>
  <c r="K387" i="6"/>
  <c r="J387" i="6"/>
  <c r="L387" i="6"/>
  <c r="J406" i="25"/>
  <c r="S406" i="25" s="1"/>
  <c r="H408" i="25"/>
  <c r="H412" i="25"/>
  <c r="M412" i="25" s="1"/>
  <c r="J414" i="25"/>
  <c r="S414" i="25" s="1"/>
  <c r="H416" i="25"/>
  <c r="J418" i="25"/>
  <c r="S418" i="25" s="1"/>
  <c r="H420" i="25"/>
  <c r="M420" i="25" s="1"/>
  <c r="J422" i="25"/>
  <c r="S422" i="25" s="1"/>
  <c r="H424" i="25"/>
  <c r="H428" i="25"/>
  <c r="M428" i="25" s="1"/>
  <c r="H432" i="25"/>
  <c r="M432" i="25" s="1"/>
  <c r="H436" i="25"/>
  <c r="M436" i="25" s="1"/>
  <c r="J438" i="25"/>
  <c r="S438" i="25" s="1"/>
  <c r="H440" i="25"/>
  <c r="M440" i="25" s="1"/>
  <c r="H444" i="25"/>
  <c r="J446" i="25"/>
  <c r="S446" i="25" s="1"/>
  <c r="H448" i="25"/>
  <c r="M448" i="25" s="1"/>
  <c r="H452" i="25"/>
  <c r="H456" i="25"/>
  <c r="M456" i="25" s="1"/>
  <c r="H460" i="25"/>
  <c r="H464" i="25"/>
  <c r="M464" i="25" s="1"/>
  <c r="H468" i="25"/>
  <c r="H472" i="25"/>
  <c r="M472" i="25" s="1"/>
  <c r="H476" i="25"/>
  <c r="M476" i="25" s="1"/>
  <c r="H478" i="25"/>
  <c r="J480" i="25"/>
  <c r="S480" i="25" s="1"/>
  <c r="M372" i="6"/>
  <c r="X380" i="6"/>
  <c r="M387" i="6"/>
  <c r="K375" i="6"/>
  <c r="L375" i="6"/>
  <c r="V377" i="6"/>
  <c r="J378" i="6"/>
  <c r="K378" i="6"/>
  <c r="K383" i="6"/>
  <c r="J383" i="6"/>
  <c r="L383" i="6"/>
  <c r="O383" i="6" s="1"/>
  <c r="V389" i="6"/>
  <c r="X389" i="6"/>
  <c r="M376" i="6"/>
  <c r="M380" i="6"/>
  <c r="M384" i="6"/>
  <c r="K386" i="6"/>
  <c r="M388" i="6"/>
  <c r="K390" i="6"/>
  <c r="L391" i="6"/>
  <c r="M392" i="6"/>
  <c r="X393" i="6"/>
  <c r="K394" i="6"/>
  <c r="N394" i="6" s="1"/>
  <c r="L395" i="6"/>
  <c r="M396" i="6"/>
  <c r="M397" i="6"/>
  <c r="M399" i="6"/>
  <c r="L401" i="6"/>
  <c r="M402" i="6"/>
  <c r="X403" i="6"/>
  <c r="K410" i="6"/>
  <c r="L410" i="6"/>
  <c r="O410" i="6" s="1"/>
  <c r="V412" i="6"/>
  <c r="J413" i="6"/>
  <c r="K413" i="6"/>
  <c r="X417" i="6"/>
  <c r="V417" i="6"/>
  <c r="M391" i="6"/>
  <c r="M395" i="6"/>
  <c r="V416" i="6"/>
  <c r="X416" i="6"/>
  <c r="M386" i="6"/>
  <c r="M390" i="6"/>
  <c r="J391" i="6"/>
  <c r="M394" i="6"/>
  <c r="J395" i="6"/>
  <c r="K397" i="6"/>
  <c r="N397" i="6" s="1"/>
  <c r="J399" i="6"/>
  <c r="V400" i="6"/>
  <c r="V401" i="6"/>
  <c r="J402" i="6"/>
  <c r="V404" i="6"/>
  <c r="J405" i="6"/>
  <c r="K405" i="6"/>
  <c r="X411" i="6"/>
  <c r="L397" i="6"/>
  <c r="M398" i="6"/>
  <c r="K399" i="6"/>
  <c r="X399" i="6"/>
  <c r="K401" i="6"/>
  <c r="L402" i="6"/>
  <c r="L405" i="6"/>
  <c r="O405" i="6" s="1"/>
  <c r="K406" i="6"/>
  <c r="L406" i="6"/>
  <c r="V408" i="6"/>
  <c r="J409" i="6"/>
  <c r="K409" i="6"/>
  <c r="K414" i="6"/>
  <c r="J414" i="6"/>
  <c r="L414" i="6"/>
  <c r="O414" i="6" s="1"/>
  <c r="M403" i="6"/>
  <c r="M407" i="6"/>
  <c r="M411" i="6"/>
  <c r="M415" i="6"/>
  <c r="L418" i="6"/>
  <c r="M419" i="6"/>
  <c r="K420" i="6"/>
  <c r="X420" i="6"/>
  <c r="X421" i="6"/>
  <c r="L423" i="6"/>
  <c r="J427" i="6"/>
  <c r="K427" i="6"/>
  <c r="X429" i="6"/>
  <c r="J431" i="6"/>
  <c r="K431" i="6"/>
  <c r="X431" i="6"/>
  <c r="V431" i="6"/>
  <c r="V418" i="6"/>
  <c r="J419" i="6"/>
  <c r="K428" i="6"/>
  <c r="L428" i="6"/>
  <c r="O428" i="6" s="1"/>
  <c r="V430" i="6"/>
  <c r="L431" i="6"/>
  <c r="K418" i="6"/>
  <c r="L419" i="6"/>
  <c r="J420" i="6"/>
  <c r="V422" i="6"/>
  <c r="J423" i="6"/>
  <c r="X425" i="6"/>
  <c r="J428" i="6"/>
  <c r="M431" i="6"/>
  <c r="J426" i="6"/>
  <c r="J430" i="6"/>
  <c r="L432" i="6"/>
  <c r="J433" i="6"/>
  <c r="K440" i="6"/>
  <c r="L440" i="6"/>
  <c r="V442" i="6"/>
  <c r="J443" i="6"/>
  <c r="K443" i="6"/>
  <c r="K444" i="6"/>
  <c r="L444" i="6"/>
  <c r="V448" i="6"/>
  <c r="X448" i="6"/>
  <c r="J435" i="6"/>
  <c r="K435" i="6"/>
  <c r="X441" i="6"/>
  <c r="J444" i="6"/>
  <c r="J432" i="6"/>
  <c r="L435" i="6"/>
  <c r="O435" i="6" s="1"/>
  <c r="K436" i="6"/>
  <c r="L436" i="6"/>
  <c r="V438" i="6"/>
  <c r="J439" i="6"/>
  <c r="K439" i="6"/>
  <c r="M444" i="6"/>
  <c r="X445" i="6"/>
  <c r="V446" i="6"/>
  <c r="X446" i="6"/>
  <c r="L448" i="6"/>
  <c r="K448" i="6"/>
  <c r="J448" i="6"/>
  <c r="M448" i="6"/>
  <c r="M437" i="6"/>
  <c r="M441" i="6"/>
  <c r="M445" i="6"/>
  <c r="O445" i="6" s="1"/>
  <c r="K447" i="6"/>
  <c r="L450" i="6"/>
  <c r="M451" i="6"/>
  <c r="K452" i="6"/>
  <c r="X452" i="6"/>
  <c r="M447" i="6"/>
  <c r="V449" i="6"/>
  <c r="V450" i="6"/>
  <c r="J451" i="6"/>
  <c r="X453" i="6"/>
  <c r="J455" i="6"/>
  <c r="L455" i="6"/>
  <c r="K455" i="6"/>
  <c r="K450" i="6"/>
  <c r="N450" i="6" s="1"/>
  <c r="L451" i="6"/>
  <c r="J452" i="6"/>
  <c r="M455" i="6"/>
  <c r="V457" i="6"/>
  <c r="X457" i="6"/>
  <c r="J454" i="6"/>
  <c r="L456" i="6"/>
  <c r="J458" i="6"/>
  <c r="K459" i="6"/>
  <c r="N459" i="6" s="1"/>
  <c r="L460" i="6"/>
  <c r="J462" i="6"/>
  <c r="V463" i="6"/>
  <c r="J464" i="6"/>
  <c r="J468" i="6"/>
  <c r="K468" i="6"/>
  <c r="M456" i="6"/>
  <c r="L459" i="6"/>
  <c r="M460" i="6"/>
  <c r="X461" i="6"/>
  <c r="M459" i="6"/>
  <c r="K469" i="6"/>
  <c r="L469" i="6"/>
  <c r="O469" i="6" s="1"/>
  <c r="X466" i="6"/>
  <c r="J469" i="6"/>
  <c r="J467" i="6"/>
  <c r="X471" i="6"/>
  <c r="K472" i="6"/>
  <c r="N472" i="6" s="1"/>
  <c r="L472" i="6"/>
  <c r="M472" i="6"/>
  <c r="J548" i="25"/>
  <c r="S548" i="25" s="1"/>
  <c r="H224" i="25"/>
  <c r="M224" i="25" s="1"/>
  <c r="H234" i="25"/>
  <c r="M234" i="25" s="1"/>
  <c r="K236" i="25"/>
  <c r="U236" i="25" s="1"/>
  <c r="I239" i="25"/>
  <c r="M239" i="25" s="1"/>
  <c r="H242" i="25"/>
  <c r="M242" i="25" s="1"/>
  <c r="I247" i="25"/>
  <c r="M247" i="25" s="1"/>
  <c r="H250" i="25"/>
  <c r="J250" i="25" s="1"/>
  <c r="S250" i="25" s="1"/>
  <c r="H193" i="25"/>
  <c r="M193" i="25" s="1"/>
  <c r="H212" i="25"/>
  <c r="M212" i="25" s="1"/>
  <c r="K506" i="25"/>
  <c r="U506" i="25" s="1"/>
  <c r="I512" i="25"/>
  <c r="M512" i="25" s="1"/>
  <c r="K532" i="25"/>
  <c r="U532" i="25" s="1"/>
  <c r="K344" i="25"/>
  <c r="U344" i="25" s="1"/>
  <c r="K348" i="25"/>
  <c r="U348" i="25" s="1"/>
  <c r="K356" i="25"/>
  <c r="U356" i="25" s="1"/>
  <c r="K360" i="25"/>
  <c r="U360" i="25" s="1"/>
  <c r="I365" i="25"/>
  <c r="I367" i="25"/>
  <c r="K367" i="25" s="1"/>
  <c r="U367" i="25" s="1"/>
  <c r="K483" i="25"/>
  <c r="U483" i="25" s="1"/>
  <c r="K264" i="25"/>
  <c r="U264" i="25" s="1"/>
  <c r="I275" i="25"/>
  <c r="K275" i="25" s="1"/>
  <c r="U275" i="25" s="1"/>
  <c r="K227" i="25"/>
  <c r="U227" i="25" s="1"/>
  <c r="I230" i="25"/>
  <c r="M230" i="25" s="1"/>
  <c r="K235" i="25"/>
  <c r="U235" i="25" s="1"/>
  <c r="K251" i="25"/>
  <c r="U251" i="25" s="1"/>
  <c r="H185" i="25"/>
  <c r="J185" i="25" s="1"/>
  <c r="S185" i="25" s="1"/>
  <c r="I203" i="25"/>
  <c r="K203" i="25" s="1"/>
  <c r="U203" i="25" s="1"/>
  <c r="H505" i="25"/>
  <c r="J505" i="25" s="1"/>
  <c r="S505" i="25" s="1"/>
  <c r="J529" i="25"/>
  <c r="S529" i="25" s="1"/>
  <c r="H534" i="25"/>
  <c r="J534" i="25" s="1"/>
  <c r="S534" i="25" s="1"/>
  <c r="K536" i="25"/>
  <c r="U536" i="25" s="1"/>
  <c r="I334" i="25"/>
  <c r="K334" i="25" s="1"/>
  <c r="U334" i="25" s="1"/>
  <c r="I338" i="25"/>
  <c r="M338" i="25" s="1"/>
  <c r="H339" i="25"/>
  <c r="M339" i="25" s="1"/>
  <c r="I342" i="25"/>
  <c r="K342" i="25" s="1"/>
  <c r="U342" i="25" s="1"/>
  <c r="I346" i="25"/>
  <c r="K346" i="25" s="1"/>
  <c r="U346" i="25" s="1"/>
  <c r="I350" i="25"/>
  <c r="M350" i="25" s="1"/>
  <c r="I354" i="25"/>
  <c r="K354" i="25" s="1"/>
  <c r="U354" i="25" s="1"/>
  <c r="I358" i="25"/>
  <c r="M358" i="25" s="1"/>
  <c r="I362" i="25"/>
  <c r="K362" i="25" s="1"/>
  <c r="U362" i="25" s="1"/>
  <c r="I369" i="25"/>
  <c r="K369" i="25" s="1"/>
  <c r="U369" i="25" s="1"/>
  <c r="H483" i="25"/>
  <c r="M483" i="25" s="1"/>
  <c r="H484" i="25"/>
  <c r="I259" i="25"/>
  <c r="K259" i="25" s="1"/>
  <c r="U259" i="25" s="1"/>
  <c r="I541" i="25"/>
  <c r="K541" i="25" s="1"/>
  <c r="U541" i="25" s="1"/>
  <c r="I219" i="25"/>
  <c r="M219" i="25" s="1"/>
  <c r="J328" i="25"/>
  <c r="S328" i="25" s="1"/>
  <c r="J343" i="25"/>
  <c r="S343" i="25" s="1"/>
  <c r="J359" i="25"/>
  <c r="S359" i="25" s="1"/>
  <c r="J371" i="25"/>
  <c r="S371" i="25" s="1"/>
  <c r="H485" i="25"/>
  <c r="M485" i="25" s="1"/>
  <c r="K487" i="25"/>
  <c r="U487" i="25" s="1"/>
  <c r="I277" i="25"/>
  <c r="K277" i="25" s="1"/>
  <c r="U277" i="25" s="1"/>
  <c r="K279" i="25"/>
  <c r="U279" i="25" s="1"/>
  <c r="I281" i="25"/>
  <c r="K281" i="25" s="1"/>
  <c r="U281" i="25" s="1"/>
  <c r="K283" i="25"/>
  <c r="U283" i="25" s="1"/>
  <c r="I285" i="25"/>
  <c r="K285" i="25" s="1"/>
  <c r="U285" i="25" s="1"/>
  <c r="K287" i="25"/>
  <c r="U287" i="25" s="1"/>
  <c r="I289" i="25"/>
  <c r="K289" i="25" s="1"/>
  <c r="U289" i="25" s="1"/>
  <c r="K291" i="25"/>
  <c r="U291" i="25" s="1"/>
  <c r="I293" i="25"/>
  <c r="K293" i="25" s="1"/>
  <c r="U293" i="25" s="1"/>
  <c r="K295" i="25"/>
  <c r="U295" i="25" s="1"/>
  <c r="I297" i="25"/>
  <c r="K297" i="25" s="1"/>
  <c r="U297" i="25" s="1"/>
  <c r="K299" i="25"/>
  <c r="U299" i="25" s="1"/>
  <c r="I301" i="25"/>
  <c r="K301" i="25" s="1"/>
  <c r="U301" i="25" s="1"/>
  <c r="K303" i="25"/>
  <c r="U303" i="25" s="1"/>
  <c r="I305" i="25"/>
  <c r="K305" i="25" s="1"/>
  <c r="U305" i="25" s="1"/>
  <c r="H309" i="25"/>
  <c r="M309" i="25" s="1"/>
  <c r="J310" i="25"/>
  <c r="S310" i="25" s="1"/>
  <c r="K311" i="25"/>
  <c r="U311" i="25" s="1"/>
  <c r="I314" i="25"/>
  <c r="M314" i="25" s="1"/>
  <c r="I316" i="25"/>
  <c r="K316" i="25" s="1"/>
  <c r="U316" i="25" s="1"/>
  <c r="H325" i="25"/>
  <c r="M325" i="25" s="1"/>
  <c r="J326" i="25"/>
  <c r="S326" i="25" s="1"/>
  <c r="M277" i="6"/>
  <c r="X277" i="6"/>
  <c r="V277" i="6"/>
  <c r="V279" i="6"/>
  <c r="X279" i="6"/>
  <c r="K285" i="6"/>
  <c r="J285" i="6"/>
  <c r="L285" i="6"/>
  <c r="O285" i="6" s="1"/>
  <c r="J314" i="25"/>
  <c r="S314" i="25" s="1"/>
  <c r="J315" i="25"/>
  <c r="S315" i="25" s="1"/>
  <c r="J316" i="25"/>
  <c r="S316" i="25" s="1"/>
  <c r="J278" i="25"/>
  <c r="S278" i="25" s="1"/>
  <c r="J286" i="25"/>
  <c r="S286" i="25" s="1"/>
  <c r="J294" i="25"/>
  <c r="S294" i="25" s="1"/>
  <c r="J302" i="25"/>
  <c r="S302" i="25" s="1"/>
  <c r="J320" i="25"/>
  <c r="S320" i="25" s="1"/>
  <c r="J281" i="6"/>
  <c r="L281" i="6"/>
  <c r="O281" i="6" s="1"/>
  <c r="L283" i="6"/>
  <c r="O283" i="6" s="1"/>
  <c r="J283" i="6"/>
  <c r="J307" i="25"/>
  <c r="S307" i="25" s="1"/>
  <c r="I310" i="25"/>
  <c r="M310" i="25" s="1"/>
  <c r="H321" i="25"/>
  <c r="M321" i="25" s="1"/>
  <c r="J323" i="25"/>
  <c r="S323" i="25" s="1"/>
  <c r="I326" i="25"/>
  <c r="K326" i="25" s="1"/>
  <c r="U326" i="25" s="1"/>
  <c r="K277" i="6"/>
  <c r="L279" i="6"/>
  <c r="J279" i="6"/>
  <c r="K281" i="6"/>
  <c r="X281" i="6"/>
  <c r="V281" i="6"/>
  <c r="K283" i="6"/>
  <c r="V283" i="6"/>
  <c r="X283" i="6"/>
  <c r="K280" i="6"/>
  <c r="K284" i="6"/>
  <c r="N284" i="6" s="1"/>
  <c r="V285" i="6"/>
  <c r="J287" i="6"/>
  <c r="X287" i="6"/>
  <c r="K288" i="6"/>
  <c r="L289" i="6"/>
  <c r="V289" i="6"/>
  <c r="J291" i="6"/>
  <c r="X291" i="6"/>
  <c r="M294" i="6"/>
  <c r="M289" i="6"/>
  <c r="J296" i="6"/>
  <c r="L296" i="6"/>
  <c r="L298" i="6"/>
  <c r="J298" i="6"/>
  <c r="L287" i="6"/>
  <c r="O287" i="6" s="1"/>
  <c r="J289" i="6"/>
  <c r="L291" i="6"/>
  <c r="K294" i="6"/>
  <c r="K296" i="6"/>
  <c r="X296" i="6"/>
  <c r="V296" i="6"/>
  <c r="K298" i="6"/>
  <c r="V298" i="6"/>
  <c r="X298" i="6"/>
  <c r="L294" i="6"/>
  <c r="V294" i="6"/>
  <c r="X294" i="6"/>
  <c r="M296" i="6"/>
  <c r="M298" i="6"/>
  <c r="K300" i="6"/>
  <c r="J300" i="6"/>
  <c r="L300" i="6"/>
  <c r="O300" i="6" s="1"/>
  <c r="K295" i="6"/>
  <c r="K299" i="6"/>
  <c r="V300" i="6"/>
  <c r="J302" i="6"/>
  <c r="V303" i="6"/>
  <c r="K304" i="6"/>
  <c r="J304" i="6"/>
  <c r="X306" i="6"/>
  <c r="O301" i="6"/>
  <c r="L302" i="6"/>
  <c r="O302" i="6" s="1"/>
  <c r="L305" i="6"/>
  <c r="O305" i="6" s="1"/>
  <c r="K305" i="6"/>
  <c r="V307" i="6"/>
  <c r="L308" i="6"/>
  <c r="O308" i="6" s="1"/>
  <c r="K308" i="6"/>
  <c r="J308" i="6"/>
  <c r="M307" i="6"/>
  <c r="V309" i="6"/>
  <c r="V310" i="6"/>
  <c r="J311" i="6"/>
  <c r="V314" i="6"/>
  <c r="L315" i="6"/>
  <c r="O315" i="6" s="1"/>
  <c r="L317" i="6"/>
  <c r="J317" i="6"/>
  <c r="M317" i="6"/>
  <c r="K317" i="6"/>
  <c r="X308" i="6"/>
  <c r="K310" i="6"/>
  <c r="L311" i="6"/>
  <c r="J312" i="6"/>
  <c r="V317" i="6"/>
  <c r="X317" i="6"/>
  <c r="J315" i="6"/>
  <c r="K315" i="6"/>
  <c r="K316" i="6"/>
  <c r="N316" i="6" s="1"/>
  <c r="L316" i="6"/>
  <c r="M316" i="6"/>
  <c r="J314" i="6"/>
  <c r="V318" i="6"/>
  <c r="J319" i="6"/>
  <c r="K319" i="6"/>
  <c r="L320" i="6"/>
  <c r="M321" i="6"/>
  <c r="K323" i="6"/>
  <c r="N323" i="6" s="1"/>
  <c r="L324" i="6"/>
  <c r="M325" i="6"/>
  <c r="K327" i="6"/>
  <c r="N327" i="6" s="1"/>
  <c r="M320" i="6"/>
  <c r="X321" i="6"/>
  <c r="L323" i="6"/>
  <c r="M324" i="6"/>
  <c r="X325" i="6"/>
  <c r="L327" i="6"/>
  <c r="V327" i="6"/>
  <c r="M323" i="6"/>
  <c r="M327" i="6"/>
  <c r="I262" i="25"/>
  <c r="M262" i="25" s="1"/>
  <c r="K267" i="25"/>
  <c r="U267" i="25" s="1"/>
  <c r="I274" i="25"/>
  <c r="M274" i="25" s="1"/>
  <c r="J276" i="25"/>
  <c r="S276" i="25" s="1"/>
  <c r="K547" i="25"/>
  <c r="U547" i="25" s="1"/>
  <c r="H189" i="25"/>
  <c r="J189" i="25" s="1"/>
  <c r="S189" i="25" s="1"/>
  <c r="H197" i="25"/>
  <c r="M197" i="25" s="1"/>
  <c r="I207" i="25"/>
  <c r="M207" i="25" s="1"/>
  <c r="K212" i="25"/>
  <c r="U212" i="25" s="1"/>
  <c r="I488" i="25"/>
  <c r="M488" i="25" s="1"/>
  <c r="I489" i="25"/>
  <c r="M489" i="25" s="1"/>
  <c r="I492" i="25"/>
  <c r="M492" i="25" s="1"/>
  <c r="I493" i="25"/>
  <c r="M493" i="25" s="1"/>
  <c r="I496" i="25"/>
  <c r="M496" i="25" s="1"/>
  <c r="I497" i="25"/>
  <c r="M497" i="25" s="1"/>
  <c r="I500" i="25"/>
  <c r="M500" i="25" s="1"/>
  <c r="I501" i="25"/>
  <c r="M501" i="25" s="1"/>
  <c r="K510" i="25"/>
  <c r="U510" i="25" s="1"/>
  <c r="I516" i="25"/>
  <c r="M516" i="25" s="1"/>
  <c r="I517" i="25"/>
  <c r="M517" i="25" s="1"/>
  <c r="J521" i="25"/>
  <c r="S521" i="25" s="1"/>
  <c r="I522" i="25"/>
  <c r="M522" i="25" s="1"/>
  <c r="I523" i="25"/>
  <c r="K523" i="25" s="1"/>
  <c r="U523" i="25" s="1"/>
  <c r="I526" i="25"/>
  <c r="M526" i="25" s="1"/>
  <c r="I528" i="25"/>
  <c r="K528" i="25" s="1"/>
  <c r="U528" i="25" s="1"/>
  <c r="H528" i="25"/>
  <c r="J528" i="25" s="1"/>
  <c r="S528" i="25" s="1"/>
  <c r="J517" i="25"/>
  <c r="S517" i="25" s="1"/>
  <c r="H266" i="25"/>
  <c r="J266" i="25" s="1"/>
  <c r="S266" i="25" s="1"/>
  <c r="I540" i="25"/>
  <c r="M540" i="25" s="1"/>
  <c r="J542" i="25"/>
  <c r="S542" i="25" s="1"/>
  <c r="H547" i="25"/>
  <c r="M547" i="25" s="1"/>
  <c r="K220" i="25"/>
  <c r="U220" i="25" s="1"/>
  <c r="I223" i="25"/>
  <c r="M223" i="25" s="1"/>
  <c r="H226" i="25"/>
  <c r="J226" i="25" s="1"/>
  <c r="S226" i="25" s="1"/>
  <c r="H232" i="25"/>
  <c r="M232" i="25" s="1"/>
  <c r="H235" i="25"/>
  <c r="M235" i="25" s="1"/>
  <c r="I246" i="25"/>
  <c r="K246" i="25" s="1"/>
  <c r="U246" i="25" s="1"/>
  <c r="K252" i="25"/>
  <c r="U252" i="25" s="1"/>
  <c r="I255" i="25"/>
  <c r="M255" i="25" s="1"/>
  <c r="J513" i="25"/>
  <c r="S513" i="25" s="1"/>
  <c r="H530" i="25"/>
  <c r="M530" i="25" s="1"/>
  <c r="I533" i="25"/>
  <c r="M533" i="25" s="1"/>
  <c r="I254" i="25"/>
  <c r="K254" i="25" s="1"/>
  <c r="U254" i="25" s="1"/>
  <c r="H184" i="25"/>
  <c r="M184" i="25" s="1"/>
  <c r="K189" i="25"/>
  <c r="U189" i="25" s="1"/>
  <c r="H192" i="25"/>
  <c r="M192" i="25" s="1"/>
  <c r="K197" i="25"/>
  <c r="U197" i="25" s="1"/>
  <c r="I202" i="25"/>
  <c r="M202" i="25" s="1"/>
  <c r="I216" i="25"/>
  <c r="M216" i="25" s="1"/>
  <c r="I504" i="25"/>
  <c r="K504" i="25" s="1"/>
  <c r="U504" i="25" s="1"/>
  <c r="J509" i="25"/>
  <c r="S509" i="25" s="1"/>
  <c r="K514" i="25"/>
  <c r="U514" i="25" s="1"/>
  <c r="J533" i="25"/>
  <c r="S533" i="25" s="1"/>
  <c r="K520" i="25"/>
  <c r="U520" i="25" s="1"/>
  <c r="K524" i="25"/>
  <c r="U524" i="25" s="1"/>
  <c r="K530" i="25"/>
  <c r="U530" i="25" s="1"/>
  <c r="H329" i="25"/>
  <c r="M329" i="25" s="1"/>
  <c r="J330" i="25"/>
  <c r="S330" i="25" s="1"/>
  <c r="J331" i="25"/>
  <c r="S331" i="25" s="1"/>
  <c r="H332" i="25"/>
  <c r="M332" i="25" s="1"/>
  <c r="H333" i="25"/>
  <c r="I333" i="25"/>
  <c r="K333" i="25" s="1"/>
  <c r="U333" i="25" s="1"/>
  <c r="H340" i="25"/>
  <c r="M340" i="25" s="1"/>
  <c r="H341" i="25"/>
  <c r="I341" i="25"/>
  <c r="K341" i="25" s="1"/>
  <c r="U341" i="25" s="1"/>
  <c r="J338" i="25"/>
  <c r="S338" i="25" s="1"/>
  <c r="H345" i="25"/>
  <c r="I345" i="25"/>
  <c r="K345" i="25" s="1"/>
  <c r="U345" i="25" s="1"/>
  <c r="J349" i="25"/>
  <c r="S349" i="25" s="1"/>
  <c r="J353" i="25"/>
  <c r="S353" i="25" s="1"/>
  <c r="J357" i="25"/>
  <c r="S357" i="25" s="1"/>
  <c r="J361" i="25"/>
  <c r="S361" i="25" s="1"/>
  <c r="H337" i="25"/>
  <c r="I337" i="25"/>
  <c r="K337" i="25" s="1"/>
  <c r="U337" i="25" s="1"/>
  <c r="I330" i="25"/>
  <c r="K330" i="25" s="1"/>
  <c r="U330" i="25" s="1"/>
  <c r="K339" i="25"/>
  <c r="U339" i="25" s="1"/>
  <c r="K347" i="25"/>
  <c r="U347" i="25" s="1"/>
  <c r="I349" i="25"/>
  <c r="K349" i="25" s="1"/>
  <c r="U349" i="25" s="1"/>
  <c r="K351" i="25"/>
  <c r="U351" i="25" s="1"/>
  <c r="I353" i="25"/>
  <c r="K353" i="25" s="1"/>
  <c r="U353" i="25" s="1"/>
  <c r="K355" i="25"/>
  <c r="U355" i="25" s="1"/>
  <c r="I357" i="25"/>
  <c r="K357" i="25" s="1"/>
  <c r="U357" i="25" s="1"/>
  <c r="I361" i="25"/>
  <c r="K361" i="25" s="1"/>
  <c r="U361" i="25" s="1"/>
  <c r="K363" i="25"/>
  <c r="U363" i="25" s="1"/>
  <c r="X328" i="6"/>
  <c r="H486" i="25"/>
  <c r="I486" i="25"/>
  <c r="K486" i="25" s="1"/>
  <c r="U486" i="25" s="1"/>
  <c r="K331" i="6"/>
  <c r="J331" i="6"/>
  <c r="L331" i="6"/>
  <c r="V337" i="6"/>
  <c r="X337" i="6"/>
  <c r="J346" i="25"/>
  <c r="S346" i="25" s="1"/>
  <c r="J350" i="25"/>
  <c r="S350" i="25" s="1"/>
  <c r="J354" i="25"/>
  <c r="S354" i="25" s="1"/>
  <c r="J358" i="25"/>
  <c r="S358" i="25" s="1"/>
  <c r="J362" i="25"/>
  <c r="S362" i="25" s="1"/>
  <c r="J366" i="25"/>
  <c r="S366" i="25" s="1"/>
  <c r="J367" i="25"/>
  <c r="S367" i="25" s="1"/>
  <c r="H482" i="25"/>
  <c r="J482" i="25" s="1"/>
  <c r="S482" i="25" s="1"/>
  <c r="I482" i="25"/>
  <c r="K482" i="25" s="1"/>
  <c r="U482" i="25" s="1"/>
  <c r="M331" i="6"/>
  <c r="H368" i="25"/>
  <c r="M368" i="25" s="1"/>
  <c r="V333" i="6"/>
  <c r="X333" i="6"/>
  <c r="K335" i="6"/>
  <c r="J335" i="6"/>
  <c r="L335" i="6"/>
  <c r="O335" i="6" s="1"/>
  <c r="M328" i="6"/>
  <c r="K330" i="6"/>
  <c r="M332" i="6"/>
  <c r="K334" i="6"/>
  <c r="M336" i="6"/>
  <c r="K338" i="6"/>
  <c r="N338" i="6" s="1"/>
  <c r="L339" i="6"/>
  <c r="M340" i="6"/>
  <c r="O340" i="6" s="1"/>
  <c r="X341" i="6"/>
  <c r="K342" i="6"/>
  <c r="L344" i="6"/>
  <c r="M345" i="6"/>
  <c r="K346" i="6"/>
  <c r="X346" i="6"/>
  <c r="M339" i="6"/>
  <c r="M330" i="6"/>
  <c r="M334" i="6"/>
  <c r="M338" i="6"/>
  <c r="J339" i="6"/>
  <c r="M342" i="6"/>
  <c r="V343" i="6"/>
  <c r="V344" i="6"/>
  <c r="J345" i="6"/>
  <c r="J352" i="6"/>
  <c r="L352" i="6"/>
  <c r="M352" i="6"/>
  <c r="K352" i="6"/>
  <c r="K344" i="6"/>
  <c r="L345" i="6"/>
  <c r="J346" i="6"/>
  <c r="X352" i="6"/>
  <c r="V352" i="6"/>
  <c r="K354" i="6"/>
  <c r="V354" i="6"/>
  <c r="X354" i="6"/>
  <c r="J348" i="6"/>
  <c r="V350" i="6"/>
  <c r="J351" i="6"/>
  <c r="J356" i="6"/>
  <c r="L356" i="6"/>
  <c r="O356" i="6" s="1"/>
  <c r="L358" i="6"/>
  <c r="O358" i="6" s="1"/>
  <c r="J358" i="6"/>
  <c r="L354" i="6"/>
  <c r="O354" i="6" s="1"/>
  <c r="J354" i="6"/>
  <c r="X356" i="6"/>
  <c r="V356" i="6"/>
  <c r="V358" i="6"/>
  <c r="X358" i="6"/>
  <c r="K355" i="6"/>
  <c r="V359" i="6"/>
  <c r="J360" i="6"/>
  <c r="M363" i="6"/>
  <c r="M365" i="6"/>
  <c r="O365" i="6" s="1"/>
  <c r="V366" i="6"/>
  <c r="X366" i="6"/>
  <c r="M360" i="6"/>
  <c r="K363" i="6"/>
  <c r="N363" i="6" s="1"/>
  <c r="J365" i="6"/>
  <c r="L363" i="6"/>
  <c r="K365" i="6"/>
  <c r="X365" i="6"/>
  <c r="J367" i="6"/>
  <c r="L367" i="6"/>
  <c r="V369" i="6"/>
  <c r="J370" i="6"/>
  <c r="K370" i="6"/>
  <c r="L371" i="6"/>
  <c r="M481" i="6"/>
  <c r="O481" i="6" s="1"/>
  <c r="K483" i="6"/>
  <c r="L484" i="6"/>
  <c r="M485" i="6"/>
  <c r="O485" i="6" s="1"/>
  <c r="K487" i="6"/>
  <c r="M371" i="6"/>
  <c r="X481" i="6"/>
  <c r="L483" i="6"/>
  <c r="M484" i="6"/>
  <c r="X485" i="6"/>
  <c r="L487" i="6"/>
  <c r="V487" i="6"/>
  <c r="M483" i="6"/>
  <c r="M487" i="6"/>
  <c r="K258" i="25"/>
  <c r="U258" i="25" s="1"/>
  <c r="I545" i="25"/>
  <c r="K545" i="25" s="1"/>
  <c r="U545" i="25" s="1"/>
  <c r="I548" i="25"/>
  <c r="K548" i="25" s="1"/>
  <c r="U548" i="25" s="1"/>
  <c r="H549" i="25"/>
  <c r="M549" i="25" s="1"/>
  <c r="K551" i="25"/>
  <c r="U551" i="25" s="1"/>
  <c r="I553" i="25"/>
  <c r="M553" i="25" s="1"/>
  <c r="K224" i="25"/>
  <c r="U224" i="25" s="1"/>
  <c r="K226" i="25"/>
  <c r="U226" i="25" s="1"/>
  <c r="K232" i="25"/>
  <c r="U232" i="25" s="1"/>
  <c r="K234" i="25"/>
  <c r="U234" i="25" s="1"/>
  <c r="K240" i="25"/>
  <c r="U240" i="25" s="1"/>
  <c r="K242" i="25"/>
  <c r="U242" i="25" s="1"/>
  <c r="K248" i="25"/>
  <c r="U248" i="25" s="1"/>
  <c r="K250" i="25"/>
  <c r="U250" i="25" s="1"/>
  <c r="J196" i="25"/>
  <c r="S196" i="25" s="1"/>
  <c r="I199" i="25"/>
  <c r="M199" i="25" s="1"/>
  <c r="J202" i="25"/>
  <c r="S202" i="25" s="1"/>
  <c r="H208" i="25"/>
  <c r="I215" i="25"/>
  <c r="M215" i="25" s="1"/>
  <c r="J263" i="25"/>
  <c r="S263" i="25" s="1"/>
  <c r="H267" i="25"/>
  <c r="M267" i="25" s="1"/>
  <c r="H270" i="25"/>
  <c r="K201" i="25"/>
  <c r="U201" i="25" s="1"/>
  <c r="K209" i="25"/>
  <c r="U209" i="25" s="1"/>
  <c r="H258" i="25"/>
  <c r="K549" i="25"/>
  <c r="U549" i="25" s="1"/>
  <c r="J223" i="25"/>
  <c r="S223" i="25" s="1"/>
  <c r="J231" i="25"/>
  <c r="S231" i="25" s="1"/>
  <c r="J239" i="25"/>
  <c r="S239" i="25" s="1"/>
  <c r="J247" i="25"/>
  <c r="S247" i="25" s="1"/>
  <c r="J255" i="25"/>
  <c r="S255" i="25" s="1"/>
  <c r="H264" i="25"/>
  <c r="M264" i="25" s="1"/>
  <c r="J274" i="25"/>
  <c r="S274" i="25" s="1"/>
  <c r="J275" i="25"/>
  <c r="S275" i="25" s="1"/>
  <c r="J540" i="25"/>
  <c r="S540" i="25" s="1"/>
  <c r="J541" i="25"/>
  <c r="S541" i="25" s="1"/>
  <c r="K550" i="25"/>
  <c r="U550" i="25" s="1"/>
  <c r="H220" i="25"/>
  <c r="J220" i="25" s="1"/>
  <c r="S220" i="25" s="1"/>
  <c r="H228" i="25"/>
  <c r="M228" i="25" s="1"/>
  <c r="H236" i="25"/>
  <c r="M236" i="25" s="1"/>
  <c r="H244" i="25"/>
  <c r="M244" i="25" s="1"/>
  <c r="H252" i="25"/>
  <c r="M252" i="25" s="1"/>
  <c r="I187" i="25"/>
  <c r="M187" i="25" s="1"/>
  <c r="I191" i="25"/>
  <c r="K191" i="25" s="1"/>
  <c r="U191" i="25" s="1"/>
  <c r="I195" i="25"/>
  <c r="K195" i="25" s="1"/>
  <c r="U195" i="25" s="1"/>
  <c r="I200" i="25"/>
  <c r="K200" i="25" s="1"/>
  <c r="U200" i="25" s="1"/>
  <c r="K208" i="25"/>
  <c r="U208" i="25" s="1"/>
  <c r="H209" i="25"/>
  <c r="M209" i="25" s="1"/>
  <c r="K217" i="25"/>
  <c r="U217" i="25" s="1"/>
  <c r="J489" i="25"/>
  <c r="S489" i="25" s="1"/>
  <c r="J493" i="25"/>
  <c r="S493" i="25" s="1"/>
  <c r="J497" i="25"/>
  <c r="S497" i="25" s="1"/>
  <c r="J501" i="25"/>
  <c r="S501" i="25" s="1"/>
  <c r="I490" i="25"/>
  <c r="K490" i="25" s="1"/>
  <c r="U490" i="25" s="1"/>
  <c r="H490" i="25"/>
  <c r="I494" i="25"/>
  <c r="K494" i="25" s="1"/>
  <c r="U494" i="25" s="1"/>
  <c r="H494" i="25"/>
  <c r="I498" i="25"/>
  <c r="K498" i="25" s="1"/>
  <c r="U498" i="25" s="1"/>
  <c r="H498" i="25"/>
  <c r="I502" i="25"/>
  <c r="K502" i="25" s="1"/>
  <c r="U502" i="25" s="1"/>
  <c r="H502" i="25"/>
  <c r="J503" i="25"/>
  <c r="S503" i="25" s="1"/>
  <c r="I491" i="25"/>
  <c r="K491" i="25" s="1"/>
  <c r="U491" i="25" s="1"/>
  <c r="I495" i="25"/>
  <c r="K495" i="25" s="1"/>
  <c r="U495" i="25" s="1"/>
  <c r="I499" i="25"/>
  <c r="K499" i="25" s="1"/>
  <c r="U499" i="25" s="1"/>
  <c r="I503" i="25"/>
  <c r="K503" i="25" s="1"/>
  <c r="U503" i="25" s="1"/>
  <c r="K505" i="25"/>
  <c r="U505" i="25" s="1"/>
  <c r="I507" i="25"/>
  <c r="M507" i="25" s="1"/>
  <c r="I511" i="25"/>
  <c r="M511" i="25" s="1"/>
  <c r="I515" i="25"/>
  <c r="K515" i="25" s="1"/>
  <c r="U515" i="25" s="1"/>
  <c r="I519" i="25"/>
  <c r="K519" i="25" s="1"/>
  <c r="U519" i="25" s="1"/>
  <c r="H524" i="25"/>
  <c r="J525" i="25"/>
  <c r="S525" i="25" s="1"/>
  <c r="J526" i="25"/>
  <c r="S526" i="25" s="1"/>
  <c r="I529" i="25"/>
  <c r="K529" i="25" s="1"/>
  <c r="U529" i="25" s="1"/>
  <c r="I531" i="25"/>
  <c r="K531" i="25" s="1"/>
  <c r="U531" i="25" s="1"/>
  <c r="M490" i="6"/>
  <c r="M492" i="6"/>
  <c r="O492" i="6" s="1"/>
  <c r="L494" i="6"/>
  <c r="K496" i="6"/>
  <c r="J496" i="6"/>
  <c r="L496" i="6"/>
  <c r="O496" i="6" s="1"/>
  <c r="K498" i="6"/>
  <c r="L498" i="6"/>
  <c r="J498" i="6"/>
  <c r="M498" i="6"/>
  <c r="J507" i="25"/>
  <c r="S507" i="25" s="1"/>
  <c r="J511" i="25"/>
  <c r="S511" i="25" s="1"/>
  <c r="J515" i="25"/>
  <c r="S515" i="25" s="1"/>
  <c r="J519" i="25"/>
  <c r="S519" i="25" s="1"/>
  <c r="J531" i="25"/>
  <c r="S531" i="25" s="1"/>
  <c r="N500" i="6"/>
  <c r="J488" i="25"/>
  <c r="S488" i="25" s="1"/>
  <c r="J492" i="25"/>
  <c r="S492" i="25" s="1"/>
  <c r="J496" i="25"/>
  <c r="S496" i="25" s="1"/>
  <c r="J500" i="25"/>
  <c r="S500" i="25" s="1"/>
  <c r="J504" i="25"/>
  <c r="S504" i="25" s="1"/>
  <c r="H506" i="25"/>
  <c r="M506" i="25" s="1"/>
  <c r="J508" i="25"/>
  <c r="S508" i="25" s="1"/>
  <c r="H510" i="25"/>
  <c r="M510" i="25" s="1"/>
  <c r="J512" i="25"/>
  <c r="S512" i="25" s="1"/>
  <c r="H514" i="25"/>
  <c r="M514" i="25" s="1"/>
  <c r="J516" i="25"/>
  <c r="S516" i="25" s="1"/>
  <c r="H518" i="25"/>
  <c r="M518" i="25" s="1"/>
  <c r="I521" i="25"/>
  <c r="K521" i="25" s="1"/>
  <c r="U521" i="25" s="1"/>
  <c r="H527" i="25"/>
  <c r="M527" i="25" s="1"/>
  <c r="H532" i="25"/>
  <c r="K534" i="25"/>
  <c r="U534" i="25" s="1"/>
  <c r="J535" i="25"/>
  <c r="S535" i="25" s="1"/>
  <c r="I537" i="25"/>
  <c r="K537" i="25" s="1"/>
  <c r="U537" i="25" s="1"/>
  <c r="K490" i="6"/>
  <c r="N490" i="6" s="1"/>
  <c r="J492" i="6"/>
  <c r="V493" i="6"/>
  <c r="V494" i="6"/>
  <c r="H520" i="25"/>
  <c r="M520" i="25" s="1"/>
  <c r="J522" i="25"/>
  <c r="S522" i="25" s="1"/>
  <c r="J523" i="25"/>
  <c r="S523" i="25" s="1"/>
  <c r="I525" i="25"/>
  <c r="K525" i="25" s="1"/>
  <c r="U525" i="25" s="1"/>
  <c r="H536" i="25"/>
  <c r="M536" i="25" s="1"/>
  <c r="J538" i="25"/>
  <c r="S538" i="25" s="1"/>
  <c r="L490" i="6"/>
  <c r="K492" i="6"/>
  <c r="X492" i="6"/>
  <c r="K494" i="6"/>
  <c r="N494" i="6" s="1"/>
  <c r="X497" i="6"/>
  <c r="V497" i="6"/>
  <c r="K495" i="6"/>
  <c r="V496" i="6"/>
  <c r="K499" i="6"/>
  <c r="N499" i="6" s="1"/>
  <c r="X499" i="6"/>
  <c r="K501" i="6"/>
  <c r="L502" i="6"/>
  <c r="J503" i="6"/>
  <c r="V505" i="6"/>
  <c r="J506" i="6"/>
  <c r="X508" i="6"/>
  <c r="K511" i="6"/>
  <c r="J511" i="6"/>
  <c r="L511" i="6"/>
  <c r="M501" i="6"/>
  <c r="M503" i="6"/>
  <c r="O503" i="6" s="1"/>
  <c r="M506" i="6"/>
  <c r="V509" i="6"/>
  <c r="M511" i="6"/>
  <c r="J509" i="6"/>
  <c r="K510" i="6"/>
  <c r="J513" i="6"/>
  <c r="X513" i="6"/>
  <c r="K514" i="6"/>
  <c r="L515" i="6"/>
  <c r="J517" i="6"/>
  <c r="X517" i="6"/>
  <c r="K518" i="6"/>
  <c r="N518" i="6" s="1"/>
  <c r="M520" i="6"/>
  <c r="X522" i="6"/>
  <c r="V522" i="6"/>
  <c r="V524" i="6"/>
  <c r="X524" i="6"/>
  <c r="M515" i="6"/>
  <c r="K526" i="6"/>
  <c r="J526" i="6"/>
  <c r="L526" i="6"/>
  <c r="M510" i="6"/>
  <c r="M514" i="6"/>
  <c r="J515" i="6"/>
  <c r="M518" i="6"/>
  <c r="K520" i="6"/>
  <c r="M526" i="6"/>
  <c r="L520" i="6"/>
  <c r="J522" i="6"/>
  <c r="L522" i="6"/>
  <c r="J524" i="6"/>
  <c r="K525" i="6"/>
  <c r="V526" i="6"/>
  <c r="M528" i="6"/>
  <c r="J530" i="6"/>
  <c r="L530" i="6"/>
  <c r="O530" i="6" s="1"/>
  <c r="K530" i="6"/>
  <c r="L524" i="6"/>
  <c r="O524" i="6" s="1"/>
  <c r="J528" i="6"/>
  <c r="K528" i="6"/>
  <c r="X528" i="6"/>
  <c r="L531" i="6"/>
  <c r="M532" i="6"/>
  <c r="K534" i="6"/>
  <c r="N534" i="6" s="1"/>
  <c r="L535" i="6"/>
  <c r="M536" i="6"/>
  <c r="K538" i="6"/>
  <c r="N538" i="6" s="1"/>
  <c r="V530" i="6"/>
  <c r="M531" i="6"/>
  <c r="J532" i="6"/>
  <c r="X532" i="6"/>
  <c r="L534" i="6"/>
  <c r="V534" i="6"/>
  <c r="M535" i="6"/>
  <c r="J536" i="6"/>
  <c r="X536" i="6"/>
  <c r="L538" i="6"/>
  <c r="V538" i="6"/>
  <c r="M534" i="6"/>
  <c r="M538" i="6"/>
  <c r="J186" i="25"/>
  <c r="S186" i="25" s="1"/>
  <c r="J190" i="25"/>
  <c r="S190" i="25" s="1"/>
  <c r="J194" i="25"/>
  <c r="S194" i="25" s="1"/>
  <c r="J198" i="25"/>
  <c r="S198" i="25" s="1"/>
  <c r="K184" i="25"/>
  <c r="U184" i="25" s="1"/>
  <c r="I186" i="25"/>
  <c r="K186" i="25" s="1"/>
  <c r="U186" i="25" s="1"/>
  <c r="K188" i="25"/>
  <c r="U188" i="25" s="1"/>
  <c r="I190" i="25"/>
  <c r="K190" i="25" s="1"/>
  <c r="U190" i="25" s="1"/>
  <c r="K192" i="25"/>
  <c r="U192" i="25" s="1"/>
  <c r="I194" i="25"/>
  <c r="K194" i="25" s="1"/>
  <c r="U194" i="25" s="1"/>
  <c r="K196" i="25"/>
  <c r="U196" i="25" s="1"/>
  <c r="I198" i="25"/>
  <c r="K198" i="25" s="1"/>
  <c r="U198" i="25" s="1"/>
  <c r="H205" i="25"/>
  <c r="M205" i="25" s="1"/>
  <c r="J206" i="25"/>
  <c r="S206" i="25" s="1"/>
  <c r="J207" i="25"/>
  <c r="S207" i="25" s="1"/>
  <c r="I210" i="25"/>
  <c r="M210" i="25" s="1"/>
  <c r="H213" i="25"/>
  <c r="M213" i="25" s="1"/>
  <c r="H214" i="25"/>
  <c r="I214" i="25"/>
  <c r="K214" i="25" s="1"/>
  <c r="U214" i="25" s="1"/>
  <c r="J215" i="25"/>
  <c r="S215" i="25" s="1"/>
  <c r="V185" i="6"/>
  <c r="J186" i="6"/>
  <c r="K186" i="6" s="1"/>
  <c r="J210" i="25"/>
  <c r="S210" i="25" s="1"/>
  <c r="J211" i="25"/>
  <c r="S211" i="25" s="1"/>
  <c r="V189" i="6"/>
  <c r="X189" i="6"/>
  <c r="J187" i="25"/>
  <c r="S187" i="25" s="1"/>
  <c r="J191" i="25"/>
  <c r="S191" i="25" s="1"/>
  <c r="J195" i="25"/>
  <c r="S195" i="25" s="1"/>
  <c r="J199" i="25"/>
  <c r="S199" i="25" s="1"/>
  <c r="J200" i="25"/>
  <c r="S200" i="25" s="1"/>
  <c r="H201" i="25"/>
  <c r="M201" i="25" s="1"/>
  <c r="J203" i="25"/>
  <c r="S203" i="25" s="1"/>
  <c r="J204" i="25"/>
  <c r="S204" i="25" s="1"/>
  <c r="I206" i="25"/>
  <c r="K206" i="25" s="1"/>
  <c r="U206" i="25" s="1"/>
  <c r="J216" i="25"/>
  <c r="S216" i="25" s="1"/>
  <c r="H217" i="25"/>
  <c r="M217" i="25" s="1"/>
  <c r="H218" i="25"/>
  <c r="I218" i="25"/>
  <c r="K218" i="25" s="1"/>
  <c r="U218" i="25" s="1"/>
  <c r="J219" i="25"/>
  <c r="S219" i="25" s="1"/>
  <c r="J187" i="6"/>
  <c r="K187" i="6" s="1"/>
  <c r="L187" i="6"/>
  <c r="K190" i="6"/>
  <c r="L191" i="6"/>
  <c r="M191" i="6" s="1"/>
  <c r="M192" i="6"/>
  <c r="L194" i="6"/>
  <c r="M194" i="6" s="1"/>
  <c r="X196" i="6"/>
  <c r="X197" i="6"/>
  <c r="L199" i="6"/>
  <c r="M199" i="6" s="1"/>
  <c r="V205" i="6"/>
  <c r="X205" i="6"/>
  <c r="M190" i="6"/>
  <c r="J191" i="6"/>
  <c r="K191" i="6" s="1"/>
  <c r="V193" i="6"/>
  <c r="V194" i="6"/>
  <c r="J195" i="6"/>
  <c r="K195" i="6" s="1"/>
  <c r="X200" i="6"/>
  <c r="V201" i="6"/>
  <c r="X201" i="6"/>
  <c r="J203" i="6"/>
  <c r="K203" i="6" s="1"/>
  <c r="L203" i="6"/>
  <c r="M203" i="6" s="1"/>
  <c r="K194" i="6"/>
  <c r="L195" i="6"/>
  <c r="M195" i="6" s="1"/>
  <c r="J196" i="6"/>
  <c r="K196" i="6" s="1"/>
  <c r="J198" i="6"/>
  <c r="K198" i="6" s="1"/>
  <c r="M204" i="6"/>
  <c r="K206" i="6"/>
  <c r="N206" i="6" s="1"/>
  <c r="L207" i="6"/>
  <c r="M207" i="6" s="1"/>
  <c r="N208" i="6"/>
  <c r="X209" i="6"/>
  <c r="L209" i="6"/>
  <c r="M209" i="6" s="1"/>
  <c r="K212" i="6"/>
  <c r="J212" i="6"/>
  <c r="L212" i="6"/>
  <c r="J207" i="6"/>
  <c r="K207" i="6" s="1"/>
  <c r="J209" i="6"/>
  <c r="K209" i="6" s="1"/>
  <c r="V210" i="6"/>
  <c r="M212" i="6"/>
  <c r="K211" i="6"/>
  <c r="M213" i="6"/>
  <c r="X214" i="6"/>
  <c r="K215" i="6"/>
  <c r="N215" i="6" s="1"/>
  <c r="L216" i="6"/>
  <c r="M217" i="6"/>
  <c r="X218" i="6"/>
  <c r="K219" i="6"/>
  <c r="N219" i="6" s="1"/>
  <c r="M216" i="6"/>
  <c r="M211" i="6"/>
  <c r="M215" i="6"/>
  <c r="J216" i="6"/>
  <c r="M219" i="6"/>
  <c r="J222" i="25"/>
  <c r="S222" i="25" s="1"/>
  <c r="I249" i="25"/>
  <c r="K249" i="25" s="1"/>
  <c r="U249" i="25" s="1"/>
  <c r="H249" i="25"/>
  <c r="J249" i="25" s="1"/>
  <c r="S249" i="25" s="1"/>
  <c r="J238" i="25"/>
  <c r="S238" i="25" s="1"/>
  <c r="I233" i="25"/>
  <c r="K233" i="25" s="1"/>
  <c r="U233" i="25" s="1"/>
  <c r="H233" i="25"/>
  <c r="J233" i="25" s="1"/>
  <c r="S233" i="25" s="1"/>
  <c r="J254" i="25"/>
  <c r="S254" i="25" s="1"/>
  <c r="I225" i="25"/>
  <c r="K225" i="25" s="1"/>
  <c r="U225" i="25" s="1"/>
  <c r="H225" i="25"/>
  <c r="J225" i="25" s="1"/>
  <c r="S225" i="25" s="1"/>
  <c r="J230" i="25"/>
  <c r="S230" i="25" s="1"/>
  <c r="I241" i="25"/>
  <c r="K241" i="25" s="1"/>
  <c r="U241" i="25" s="1"/>
  <c r="H241" i="25"/>
  <c r="J241" i="25" s="1"/>
  <c r="S241" i="25" s="1"/>
  <c r="J246" i="25"/>
  <c r="S246" i="25" s="1"/>
  <c r="X221" i="6"/>
  <c r="V221" i="6"/>
  <c r="K222" i="6"/>
  <c r="M222" i="6"/>
  <c r="L222" i="6"/>
  <c r="J222" i="6"/>
  <c r="I221" i="25"/>
  <c r="K221" i="25" s="1"/>
  <c r="U221" i="25" s="1"/>
  <c r="H221" i="25"/>
  <c r="I229" i="25"/>
  <c r="K229" i="25" s="1"/>
  <c r="U229" i="25" s="1"/>
  <c r="H229" i="25"/>
  <c r="J229" i="25" s="1"/>
  <c r="S229" i="25" s="1"/>
  <c r="I237" i="25"/>
  <c r="K237" i="25" s="1"/>
  <c r="U237" i="25" s="1"/>
  <c r="H237" i="25"/>
  <c r="I245" i="25"/>
  <c r="K245" i="25" s="1"/>
  <c r="U245" i="25" s="1"/>
  <c r="H245" i="25"/>
  <c r="I253" i="25"/>
  <c r="K253" i="25" s="1"/>
  <c r="U253" i="25" s="1"/>
  <c r="H253" i="25"/>
  <c r="O228" i="6"/>
  <c r="X233" i="6"/>
  <c r="V233" i="6"/>
  <c r="V224" i="6"/>
  <c r="X224" i="6"/>
  <c r="L227" i="6"/>
  <c r="K227" i="6"/>
  <c r="M227" i="6"/>
  <c r="J227" i="6"/>
  <c r="K220" i="6"/>
  <c r="L221" i="6"/>
  <c r="O221" i="6" s="1"/>
  <c r="L220" i="6"/>
  <c r="K226" i="6"/>
  <c r="J226" i="6"/>
  <c r="X229" i="6"/>
  <c r="V229" i="6"/>
  <c r="L231" i="6"/>
  <c r="O231" i="6" s="1"/>
  <c r="K231" i="6"/>
  <c r="J231" i="6"/>
  <c r="L235" i="6"/>
  <c r="O235" i="6" s="1"/>
  <c r="K235" i="6"/>
  <c r="J235" i="6"/>
  <c r="M230" i="6"/>
  <c r="M234" i="6"/>
  <c r="L241" i="6"/>
  <c r="K241" i="6"/>
  <c r="K244" i="6"/>
  <c r="M244" i="6"/>
  <c r="L244" i="6"/>
  <c r="J244" i="6"/>
  <c r="M225" i="6"/>
  <c r="M229" i="6"/>
  <c r="J230" i="6"/>
  <c r="L232" i="6"/>
  <c r="O232" i="6" s="1"/>
  <c r="M233" i="6"/>
  <c r="J234" i="6"/>
  <c r="N234" i="6" s="1"/>
  <c r="L236" i="6"/>
  <c r="O236" i="6" s="1"/>
  <c r="J241" i="6"/>
  <c r="X242" i="6"/>
  <c r="V242" i="6"/>
  <c r="V245" i="6"/>
  <c r="X245" i="6"/>
  <c r="X247" i="6"/>
  <c r="V247" i="6"/>
  <c r="X251" i="6"/>
  <c r="V251" i="6"/>
  <c r="J237" i="6"/>
  <c r="K240" i="6"/>
  <c r="J240" i="6"/>
  <c r="M241" i="6"/>
  <c r="M239" i="6"/>
  <c r="M243" i="6"/>
  <c r="L253" i="6"/>
  <c r="K253" i="6"/>
  <c r="J253" i="6"/>
  <c r="O246" i="6"/>
  <c r="M253" i="6"/>
  <c r="X255" i="6"/>
  <c r="V255" i="6"/>
  <c r="L245" i="6"/>
  <c r="O245" i="6" s="1"/>
  <c r="J245" i="6"/>
  <c r="J247" i="6"/>
  <c r="L247" i="6"/>
  <c r="O247" i="6" s="1"/>
  <c r="L249" i="6"/>
  <c r="O249" i="6" s="1"/>
  <c r="K249" i="6"/>
  <c r="J249" i="6"/>
  <c r="M248" i="6"/>
  <c r="X249" i="6"/>
  <c r="L251" i="6"/>
  <c r="M252" i="6"/>
  <c r="X253" i="6"/>
  <c r="L255" i="6"/>
  <c r="M251" i="6"/>
  <c r="M255" i="6"/>
  <c r="J259" i="25"/>
  <c r="S259" i="25" s="1"/>
  <c r="H260" i="25"/>
  <c r="I261" i="25"/>
  <c r="K261" i="25" s="1"/>
  <c r="U261" i="25" s="1"/>
  <c r="H261" i="25"/>
  <c r="J261" i="25" s="1"/>
  <c r="S261" i="25" s="1"/>
  <c r="J262" i="25"/>
  <c r="S262" i="25" s="1"/>
  <c r="K269" i="25"/>
  <c r="U269" i="25" s="1"/>
  <c r="I257" i="25"/>
  <c r="K257" i="25" s="1"/>
  <c r="U257" i="25" s="1"/>
  <c r="H257" i="25"/>
  <c r="J271" i="25"/>
  <c r="S271" i="25" s="1"/>
  <c r="K273" i="25"/>
  <c r="U273" i="25" s="1"/>
  <c r="K539" i="25"/>
  <c r="U539" i="25" s="1"/>
  <c r="K543" i="25"/>
  <c r="U543" i="25" s="1"/>
  <c r="H268" i="25"/>
  <c r="I268" i="25"/>
  <c r="K268" i="25" s="1"/>
  <c r="U268" i="25" s="1"/>
  <c r="I265" i="25"/>
  <c r="K265" i="25" s="1"/>
  <c r="U265" i="25" s="1"/>
  <c r="H265" i="25"/>
  <c r="H272" i="25"/>
  <c r="J272" i="25" s="1"/>
  <c r="S272" i="25" s="1"/>
  <c r="I272" i="25"/>
  <c r="K272" i="25" s="1"/>
  <c r="U272" i="25" s="1"/>
  <c r="K266" i="25"/>
  <c r="U266" i="25" s="1"/>
  <c r="H269" i="25"/>
  <c r="K270" i="25"/>
  <c r="U270" i="25" s="1"/>
  <c r="H273" i="25"/>
  <c r="M273" i="25" s="1"/>
  <c r="I276" i="25"/>
  <c r="K276" i="25" s="1"/>
  <c r="U276" i="25" s="1"/>
  <c r="H539" i="25"/>
  <c r="I542" i="25"/>
  <c r="K542" i="25" s="1"/>
  <c r="U542" i="25" s="1"/>
  <c r="H543" i="25"/>
  <c r="M543" i="25" s="1"/>
  <c r="I544" i="25"/>
  <c r="M544" i="25" s="1"/>
  <c r="I546" i="25"/>
  <c r="K546" i="25" s="1"/>
  <c r="U546" i="25" s="1"/>
  <c r="H550" i="25"/>
  <c r="M550" i="25" s="1"/>
  <c r="J256" i="6"/>
  <c r="X258" i="6"/>
  <c r="V258" i="6"/>
  <c r="K259" i="6"/>
  <c r="L259" i="6"/>
  <c r="O259" i="6" s="1"/>
  <c r="J259" i="6"/>
  <c r="J544" i="25"/>
  <c r="S544" i="25" s="1"/>
  <c r="J545" i="25"/>
  <c r="S545" i="25" s="1"/>
  <c r="J546" i="25"/>
  <c r="S546" i="25" s="1"/>
  <c r="V256" i="6"/>
  <c r="X256" i="6"/>
  <c r="H552" i="25"/>
  <c r="I552" i="25"/>
  <c r="K552" i="25" s="1"/>
  <c r="U552" i="25" s="1"/>
  <c r="J553" i="25"/>
  <c r="S553" i="25" s="1"/>
  <c r="L256" i="6"/>
  <c r="O256" i="6" s="1"/>
  <c r="K256" i="6"/>
  <c r="V266" i="6"/>
  <c r="X266" i="6"/>
  <c r="M262" i="6"/>
  <c r="M264" i="6"/>
  <c r="V270" i="6"/>
  <c r="X270" i="6"/>
  <c r="K258" i="6"/>
  <c r="N258" i="6" s="1"/>
  <c r="J260" i="6"/>
  <c r="V262" i="6"/>
  <c r="J268" i="6"/>
  <c r="L268" i="6"/>
  <c r="O268" i="6" s="1"/>
  <c r="M270" i="6"/>
  <c r="L270" i="6"/>
  <c r="J270" i="6"/>
  <c r="N270" i="6" s="1"/>
  <c r="L266" i="6"/>
  <c r="O266" i="6" s="1"/>
  <c r="J266" i="6"/>
  <c r="X268" i="6"/>
  <c r="V268" i="6"/>
  <c r="K267" i="6"/>
  <c r="K271" i="6"/>
  <c r="K272" i="6"/>
  <c r="N272" i="6" s="1"/>
  <c r="L273" i="6"/>
  <c r="J274" i="6"/>
  <c r="V276" i="6"/>
  <c r="J539" i="6"/>
  <c r="L539" i="6"/>
  <c r="M272" i="6"/>
  <c r="M274" i="6"/>
  <c r="O274" i="6" s="1"/>
  <c r="M539" i="6"/>
  <c r="X540" i="6"/>
  <c r="L540" i="6"/>
  <c r="O540" i="6" s="1"/>
  <c r="J542" i="6"/>
  <c r="N542" i="6" s="1"/>
  <c r="J545" i="6"/>
  <c r="L545" i="6"/>
  <c r="O545" i="6" s="1"/>
  <c r="X541" i="6"/>
  <c r="L542" i="6"/>
  <c r="M542" i="6"/>
  <c r="M547" i="6"/>
  <c r="O547" i="6" s="1"/>
  <c r="K549" i="6"/>
  <c r="N549" i="6" s="1"/>
  <c r="L550" i="6"/>
  <c r="M551" i="6"/>
  <c r="O551" i="6" s="1"/>
  <c r="K553" i="6"/>
  <c r="N553" i="6" s="1"/>
  <c r="V545" i="6"/>
  <c r="M546" i="6"/>
  <c r="J547" i="6"/>
  <c r="X547" i="6"/>
  <c r="L549" i="6"/>
  <c r="V549" i="6"/>
  <c r="M550" i="6"/>
  <c r="J551" i="6"/>
  <c r="X551" i="6"/>
  <c r="L553" i="6"/>
  <c r="V553" i="6"/>
  <c r="M549" i="6"/>
  <c r="M553" i="6"/>
  <c r="E5" i="2"/>
  <c r="X253" i="25" l="1"/>
  <c r="N238" i="6"/>
  <c r="N210" i="6"/>
  <c r="X430" i="25"/>
  <c r="X414" i="25"/>
  <c r="X398" i="25"/>
  <c r="X482" i="25"/>
  <c r="X357" i="25"/>
  <c r="X322" i="25"/>
  <c r="X306" i="25"/>
  <c r="X290" i="25"/>
  <c r="X270" i="25"/>
  <c r="X257" i="25"/>
  <c r="X291" i="25"/>
  <c r="X271" i="25"/>
  <c r="X235" i="25"/>
  <c r="X460" i="25"/>
  <c r="X380" i="25"/>
  <c r="X233" i="25"/>
  <c r="X256" i="25"/>
  <c r="X267" i="25"/>
  <c r="O491" i="6"/>
  <c r="X344" i="25"/>
  <c r="X328" i="25"/>
  <c r="X305" i="25"/>
  <c r="X269" i="25"/>
  <c r="X363" i="25"/>
  <c r="X347" i="25"/>
  <c r="X264" i="25"/>
  <c r="O318" i="6"/>
  <c r="N221" i="6"/>
  <c r="X489" i="25"/>
  <c r="X359" i="25"/>
  <c r="X303" i="25"/>
  <c r="X316" i="25"/>
  <c r="X300" i="25"/>
  <c r="X514" i="25"/>
  <c r="X238" i="25"/>
  <c r="X375" i="25"/>
  <c r="X536" i="25"/>
  <c r="X520" i="25"/>
  <c r="X504" i="25"/>
  <c r="X488" i="25"/>
  <c r="X206" i="25"/>
  <c r="X190" i="25"/>
  <c r="X457" i="25"/>
  <c r="X441" i="25"/>
  <c r="X425" i="25"/>
  <c r="X409" i="25"/>
  <c r="X393" i="25"/>
  <c r="X377" i="25"/>
  <c r="X368" i="25"/>
  <c r="X352" i="25"/>
  <c r="X336" i="25"/>
  <c r="X590" i="25"/>
  <c r="X313" i="25"/>
  <c r="X527" i="25"/>
  <c r="X511" i="25"/>
  <c r="X495" i="25"/>
  <c r="X193" i="25"/>
  <c r="X547" i="25"/>
  <c r="X319" i="25"/>
  <c r="X191" i="25"/>
  <c r="X371" i="25"/>
  <c r="X355" i="25"/>
  <c r="X339" i="25"/>
  <c r="X593" i="25"/>
  <c r="X526" i="25"/>
  <c r="X510" i="25"/>
  <c r="X494" i="25"/>
  <c r="X208" i="25"/>
  <c r="X192" i="25"/>
  <c r="X234" i="25"/>
  <c r="X451" i="25"/>
  <c r="X487" i="25"/>
  <c r="X362" i="25"/>
  <c r="X346" i="25"/>
  <c r="X497" i="25"/>
  <c r="X241" i="25"/>
  <c r="J227" i="25"/>
  <c r="S227" i="25" s="1"/>
  <c r="X318" i="25"/>
  <c r="X532" i="25"/>
  <c r="X218" i="25"/>
  <c r="X225" i="25"/>
  <c r="X364" i="25"/>
  <c r="X348" i="25"/>
  <c r="X332" i="25"/>
  <c r="X273" i="25"/>
  <c r="X295" i="25"/>
  <c r="X538" i="25"/>
  <c r="X246" i="25"/>
  <c r="X230" i="25"/>
  <c r="X259" i="25"/>
  <c r="X378" i="25"/>
  <c r="X353" i="25"/>
  <c r="X524" i="25"/>
  <c r="X492" i="25"/>
  <c r="X236" i="25"/>
  <c r="X540" i="25"/>
  <c r="X262" i="25"/>
  <c r="X299" i="25"/>
  <c r="X473" i="25"/>
  <c r="X356" i="25"/>
  <c r="X340" i="25"/>
  <c r="X265" i="25"/>
  <c r="X297" i="25"/>
  <c r="X281" i="25"/>
  <c r="X213" i="25"/>
  <c r="X243" i="25"/>
  <c r="X261" i="25"/>
  <c r="X476" i="25"/>
  <c r="X444" i="25"/>
  <c r="X428" i="25"/>
  <c r="X412" i="25"/>
  <c r="X396" i="25"/>
  <c r="X484" i="25"/>
  <c r="X343" i="25"/>
  <c r="X312" i="25"/>
  <c r="X296" i="25"/>
  <c r="X280" i="25"/>
  <c r="X530" i="25"/>
  <c r="X498" i="25"/>
  <c r="X212" i="25"/>
  <c r="X196" i="25"/>
  <c r="X254" i="25"/>
  <c r="X222" i="25"/>
  <c r="X542" i="25"/>
  <c r="X501" i="25"/>
  <c r="X553" i="25"/>
  <c r="X479" i="25"/>
  <c r="X383" i="25"/>
  <c r="X330" i="25"/>
  <c r="X307" i="25"/>
  <c r="X384" i="25"/>
  <c r="X454" i="25"/>
  <c r="X438" i="25"/>
  <c r="X422" i="25"/>
  <c r="X586" i="25"/>
  <c r="X326" i="25"/>
  <c r="X310" i="25"/>
  <c r="X294" i="25"/>
  <c r="X278" i="25"/>
  <c r="X258" i="25"/>
  <c r="X275" i="25"/>
  <c r="X469" i="25"/>
  <c r="X509" i="25"/>
  <c r="X277" i="25"/>
  <c r="X209" i="25"/>
  <c r="X255" i="25"/>
  <c r="X239" i="25"/>
  <c r="X475" i="25"/>
  <c r="X459" i="25"/>
  <c r="X443" i="25"/>
  <c r="X411" i="25"/>
  <c r="X283" i="25"/>
  <c r="X516" i="25"/>
  <c r="X500" i="25"/>
  <c r="X202" i="25"/>
  <c r="X186" i="25"/>
  <c r="X244" i="25"/>
  <c r="X228" i="25"/>
  <c r="X548" i="25"/>
  <c r="X207" i="25"/>
  <c r="X465" i="25"/>
  <c r="X449" i="25"/>
  <c r="X433" i="25"/>
  <c r="X417" i="25"/>
  <c r="X401" i="25"/>
  <c r="X385" i="25"/>
  <c r="X543" i="25"/>
  <c r="X311" i="25"/>
  <c r="X219" i="25"/>
  <c r="X245" i="25"/>
  <c r="X549" i="25"/>
  <c r="X585" i="25"/>
  <c r="X491" i="25"/>
  <c r="X205" i="25"/>
  <c r="X189" i="25"/>
  <c r="X251" i="25"/>
  <c r="X539" i="25"/>
  <c r="X203" i="25"/>
  <c r="X324" i="25"/>
  <c r="X308" i="25"/>
  <c r="X292" i="25"/>
  <c r="X250" i="25"/>
  <c r="X466" i="25"/>
  <c r="X386" i="25"/>
  <c r="X522" i="25"/>
  <c r="X506" i="25"/>
  <c r="X490" i="25"/>
  <c r="X204" i="25"/>
  <c r="X188" i="25"/>
  <c r="X550" i="25"/>
  <c r="X272" i="25"/>
  <c r="X287" i="25"/>
  <c r="X537" i="25"/>
  <c r="X211" i="25"/>
  <c r="X237" i="25"/>
  <c r="X455" i="25"/>
  <c r="X370" i="25"/>
  <c r="O273" i="6"/>
  <c r="X478" i="25"/>
  <c r="X462" i="25"/>
  <c r="X446" i="25"/>
  <c r="X382" i="25"/>
  <c r="X341" i="25"/>
  <c r="X595" i="25"/>
  <c r="X302" i="25"/>
  <c r="X286" i="25"/>
  <c r="X528" i="25"/>
  <c r="X512" i="25"/>
  <c r="X496" i="25"/>
  <c r="X214" i="25"/>
  <c r="X198" i="25"/>
  <c r="X240" i="25"/>
  <c r="X224" i="25"/>
  <c r="X544" i="25"/>
  <c r="X266" i="25"/>
  <c r="X323" i="25"/>
  <c r="X477" i="25"/>
  <c r="X461" i="25"/>
  <c r="X445" i="25"/>
  <c r="X429" i="25"/>
  <c r="X413" i="25"/>
  <c r="X397" i="25"/>
  <c r="X381" i="25"/>
  <c r="X485" i="25"/>
  <c r="X360" i="25"/>
  <c r="X195" i="25"/>
  <c r="X317" i="25"/>
  <c r="X301" i="25"/>
  <c r="X285" i="25"/>
  <c r="X535" i="25"/>
  <c r="X519" i="25"/>
  <c r="X503" i="25"/>
  <c r="X217" i="25"/>
  <c r="X201" i="25"/>
  <c r="X185" i="25"/>
  <c r="X247" i="25"/>
  <c r="X231" i="25"/>
  <c r="X229" i="25"/>
  <c r="X468" i="25"/>
  <c r="X436" i="25"/>
  <c r="X420" i="25"/>
  <c r="X372" i="25"/>
  <c r="X367" i="25"/>
  <c r="X279" i="25"/>
  <c r="X588" i="25"/>
  <c r="X320" i="25"/>
  <c r="X304" i="25"/>
  <c r="X331" i="25"/>
  <c r="X284" i="25"/>
  <c r="X534" i="25"/>
  <c r="X518" i="25"/>
  <c r="X502" i="25"/>
  <c r="X216" i="25"/>
  <c r="X200" i="25"/>
  <c r="X184" i="25"/>
  <c r="X242" i="25"/>
  <c r="X226" i="25"/>
  <c r="X546" i="25"/>
  <c r="X268" i="25"/>
  <c r="X525" i="25"/>
  <c r="X187" i="25"/>
  <c r="X221" i="25"/>
  <c r="X467" i="25"/>
  <c r="X435" i="25"/>
  <c r="X419" i="25"/>
  <c r="X403" i="25"/>
  <c r="X387" i="25"/>
  <c r="X350" i="25"/>
  <c r="N205" i="6"/>
  <c r="M185" i="6"/>
  <c r="Q185" i="6" s="1"/>
  <c r="O186" i="6"/>
  <c r="N193" i="6"/>
  <c r="M187" i="6"/>
  <c r="O187" i="6" s="1"/>
  <c r="Q301" i="6"/>
  <c r="O364" i="6"/>
  <c r="K414" i="25"/>
  <c r="U414" i="25" s="1"/>
  <c r="N544" i="6"/>
  <c r="P544" i="6" s="1"/>
  <c r="J453" i="25"/>
  <c r="S453" i="25" s="1"/>
  <c r="J461" i="25"/>
  <c r="S461" i="25" s="1"/>
  <c r="O512" i="6"/>
  <c r="P512" i="6" s="1"/>
  <c r="K513" i="25"/>
  <c r="L537" i="25"/>
  <c r="M238" i="25"/>
  <c r="M271" i="25"/>
  <c r="Q426" i="6"/>
  <c r="J411" i="25"/>
  <c r="L499" i="25"/>
  <c r="L289" i="25"/>
  <c r="N228" i="6"/>
  <c r="N266" i="6"/>
  <c r="O243" i="6"/>
  <c r="P243" i="6" s="1"/>
  <c r="N332" i="6"/>
  <c r="J304" i="25"/>
  <c r="O536" i="6"/>
  <c r="Q252" i="6"/>
  <c r="N479" i="6"/>
  <c r="P479" i="6" s="1"/>
  <c r="J363" i="25"/>
  <c r="S363" i="25" s="1"/>
  <c r="N453" i="6"/>
  <c r="P453" i="6" s="1"/>
  <c r="Q210" i="6"/>
  <c r="N524" i="6"/>
  <c r="P524" i="6" s="1"/>
  <c r="J415" i="25"/>
  <c r="J465" i="25"/>
  <c r="O355" i="6"/>
  <c r="M243" i="25"/>
  <c r="O201" i="6"/>
  <c r="P201" i="6" s="1"/>
  <c r="K459" i="25"/>
  <c r="O351" i="6"/>
  <c r="N389" i="6"/>
  <c r="J292" i="25"/>
  <c r="O193" i="6"/>
  <c r="Q470" i="6"/>
  <c r="Q213" i="6"/>
  <c r="Q257" i="6"/>
  <c r="N202" i="6"/>
  <c r="O366" i="6"/>
  <c r="Q208" i="6"/>
  <c r="Q184" i="6"/>
  <c r="O272" i="6"/>
  <c r="P272" i="6" s="1"/>
  <c r="M418" i="25"/>
  <c r="N246" i="6"/>
  <c r="P246" i="6" s="1"/>
  <c r="N537" i="6"/>
  <c r="Q446" i="6"/>
  <c r="N385" i="6"/>
  <c r="P385" i="6" s="1"/>
  <c r="O258" i="6"/>
  <c r="P258" i="6" s="1"/>
  <c r="Q482" i="6"/>
  <c r="O262" i="6"/>
  <c r="P262" i="6" s="1"/>
  <c r="J264" i="25"/>
  <c r="N295" i="6"/>
  <c r="P295" i="6" s="1"/>
  <c r="L293" i="25"/>
  <c r="N369" i="6"/>
  <c r="P369" i="6" s="1"/>
  <c r="N299" i="6"/>
  <c r="P299" i="6" s="1"/>
  <c r="O284" i="6"/>
  <c r="P284" i="6" s="1"/>
  <c r="M387" i="25"/>
  <c r="J372" i="25"/>
  <c r="Q537" i="6"/>
  <c r="M509" i="25"/>
  <c r="O311" i="6"/>
  <c r="K443" i="25"/>
  <c r="O374" i="6"/>
  <c r="Q205" i="6"/>
  <c r="O210" i="6"/>
  <c r="P210" i="6" s="1"/>
  <c r="O537" i="6"/>
  <c r="M508" i="25"/>
  <c r="J389" i="25"/>
  <c r="M211" i="25"/>
  <c r="N508" i="6"/>
  <c r="N488" i="6"/>
  <c r="M240" i="25"/>
  <c r="L286" i="25"/>
  <c r="O393" i="6"/>
  <c r="P393" i="6" s="1"/>
  <c r="N533" i="6"/>
  <c r="P533" i="6" s="1"/>
  <c r="N275" i="6"/>
  <c r="P275" i="6" s="1"/>
  <c r="O475" i="6"/>
  <c r="P475" i="6" s="1"/>
  <c r="O594" i="6"/>
  <c r="N355" i="6"/>
  <c r="Q254" i="6"/>
  <c r="N373" i="6"/>
  <c r="P373" i="6" s="1"/>
  <c r="O350" i="6"/>
  <c r="O198" i="6"/>
  <c r="N309" i="6"/>
  <c r="P309" i="6" s="1"/>
  <c r="N521" i="6"/>
  <c r="N185" i="6"/>
  <c r="Q322" i="6"/>
  <c r="N529" i="6"/>
  <c r="P529" i="6" s="1"/>
  <c r="Q309" i="6"/>
  <c r="N514" i="6"/>
  <c r="N486" i="6"/>
  <c r="P486" i="6" s="1"/>
  <c r="Q350" i="6"/>
  <c r="K371" i="25"/>
  <c r="K592" i="25"/>
  <c r="N491" i="6"/>
  <c r="P491" i="6" s="1"/>
  <c r="N257" i="6"/>
  <c r="P257" i="6" s="1"/>
  <c r="Q246" i="6"/>
  <c r="Q269" i="6"/>
  <c r="O516" i="6"/>
  <c r="M366" i="25"/>
  <c r="O367" i="6"/>
  <c r="N189" i="6"/>
  <c r="N507" i="6"/>
  <c r="Q238" i="6"/>
  <c r="O513" i="6"/>
  <c r="Q422" i="6"/>
  <c r="N482" i="6"/>
  <c r="P482" i="6" s="1"/>
  <c r="N466" i="6"/>
  <c r="N306" i="6"/>
  <c r="P306" i="6" s="1"/>
  <c r="N265" i="6"/>
  <c r="P265" i="6" s="1"/>
  <c r="N401" i="6"/>
  <c r="J303" i="25"/>
  <c r="N261" i="6"/>
  <c r="P261" i="6" s="1"/>
  <c r="O276" i="6"/>
  <c r="P276" i="6" s="1"/>
  <c r="Q217" i="6"/>
  <c r="N204" i="6"/>
  <c r="N264" i="6"/>
  <c r="Q214" i="6"/>
  <c r="N504" i="6"/>
  <c r="Q224" i="6"/>
  <c r="Q333" i="6"/>
  <c r="Q193" i="6"/>
  <c r="J184" i="25"/>
  <c r="N485" i="6"/>
  <c r="P485" i="6" s="1"/>
  <c r="N411" i="6"/>
  <c r="M394" i="25"/>
  <c r="Q521" i="6"/>
  <c r="Q261" i="6"/>
  <c r="L495" i="25"/>
  <c r="N287" i="6"/>
  <c r="P287" i="6" s="1"/>
  <c r="M322" i="25"/>
  <c r="K480" i="25"/>
  <c r="N247" i="6"/>
  <c r="P247" i="6" s="1"/>
  <c r="Q276" i="6"/>
  <c r="M288" i="25"/>
  <c r="J351" i="25"/>
  <c r="Q529" i="6"/>
  <c r="L535" i="25"/>
  <c r="M535" i="25"/>
  <c r="O418" i="6"/>
  <c r="K439" i="25"/>
  <c r="O343" i="6"/>
  <c r="N535" i="6"/>
  <c r="M335" i="25"/>
  <c r="Q523" i="6"/>
  <c r="N232" i="6"/>
  <c r="P232" i="6" s="1"/>
  <c r="Q504" i="6"/>
  <c r="Q493" i="6"/>
  <c r="N480" i="6"/>
  <c r="P480" i="6" s="1"/>
  <c r="N446" i="6"/>
  <c r="P446" i="6" s="1"/>
  <c r="S446" i="6" s="1"/>
  <c r="N301" i="6"/>
  <c r="P301" i="6" s="1"/>
  <c r="S301" i="6" s="1"/>
  <c r="N527" i="6"/>
  <c r="O263" i="6"/>
  <c r="P263" i="6" s="1"/>
  <c r="N224" i="6"/>
  <c r="P224" i="6" s="1"/>
  <c r="K399" i="25"/>
  <c r="M296" i="25"/>
  <c r="N384" i="6"/>
  <c r="K383" i="25"/>
  <c r="N214" i="6"/>
  <c r="P214" i="6" s="1"/>
  <c r="J248" i="25"/>
  <c r="J356" i="25"/>
  <c r="J467" i="25"/>
  <c r="L250" i="25"/>
  <c r="M473" i="25"/>
  <c r="N267" i="6"/>
  <c r="P267" i="6" s="1"/>
  <c r="O447" i="6"/>
  <c r="L392" i="25"/>
  <c r="N292" i="6"/>
  <c r="P292" i="6" s="1"/>
  <c r="N408" i="6"/>
  <c r="P408" i="6" s="1"/>
  <c r="Q297" i="6"/>
  <c r="N269" i="6"/>
  <c r="P269" i="6" s="1"/>
  <c r="Q552" i="6"/>
  <c r="M352" i="25"/>
  <c r="O500" i="6"/>
  <c r="P500" i="6" s="1"/>
  <c r="N461" i="6"/>
  <c r="P461" i="6" s="1"/>
  <c r="L280" i="25"/>
  <c r="N477" i="6"/>
  <c r="P477" i="6" s="1"/>
  <c r="Q192" i="6"/>
  <c r="N350" i="6"/>
  <c r="K359" i="25"/>
  <c r="U359" i="25" s="1"/>
  <c r="J308" i="25"/>
  <c r="N341" i="6"/>
  <c r="P341" i="6" s="1"/>
  <c r="N416" i="6"/>
  <c r="P416" i="6" s="1"/>
  <c r="N322" i="6"/>
  <c r="P322" i="6" s="1"/>
  <c r="Q497" i="6"/>
  <c r="N543" i="6"/>
  <c r="P543" i="6" s="1"/>
  <c r="N548" i="6"/>
  <c r="P548" i="6" s="1"/>
  <c r="N540" i="6"/>
  <c r="P540" i="6" s="1"/>
  <c r="N290" i="6"/>
  <c r="P290" i="6" s="1"/>
  <c r="Q533" i="6"/>
  <c r="L548" i="25"/>
  <c r="Q486" i="6"/>
  <c r="K331" i="25"/>
  <c r="M534" i="25"/>
  <c r="M250" i="25"/>
  <c r="M280" i="25"/>
  <c r="J475" i="25"/>
  <c r="Q425" i="6"/>
  <c r="N463" i="6"/>
  <c r="K402" i="25"/>
  <c r="J451" i="25"/>
  <c r="Q512" i="6"/>
  <c r="O218" i="6"/>
  <c r="N541" i="6"/>
  <c r="P541" i="6" s="1"/>
  <c r="Q464" i="6"/>
  <c r="Q271" i="6"/>
  <c r="O506" i="6"/>
  <c r="N357" i="6"/>
  <c r="P357" i="6" s="1"/>
  <c r="K391" i="25"/>
  <c r="J403" i="25"/>
  <c r="Q412" i="6"/>
  <c r="M445" i="25"/>
  <c r="J419" i="25"/>
  <c r="Q306" i="6"/>
  <c r="Q516" i="6"/>
  <c r="Q223" i="6"/>
  <c r="Q489" i="6"/>
  <c r="N552" i="6"/>
  <c r="P552" i="6" s="1"/>
  <c r="Q500" i="6"/>
  <c r="Q233" i="6"/>
  <c r="K243" i="25"/>
  <c r="M188" i="25"/>
  <c r="O406" i="6"/>
  <c r="N523" i="6"/>
  <c r="P523" i="6" s="1"/>
  <c r="Q265" i="6"/>
  <c r="O522" i="6"/>
  <c r="J312" i="25"/>
  <c r="Q364" i="6"/>
  <c r="Q461" i="6"/>
  <c r="J551" i="25"/>
  <c r="O248" i="6"/>
  <c r="P248" i="6" s="1"/>
  <c r="Q199" i="6"/>
  <c r="O504" i="6"/>
  <c r="K230" i="25"/>
  <c r="J311" i="25"/>
  <c r="J352" i="25"/>
  <c r="M347" i="25"/>
  <c r="Q275" i="6"/>
  <c r="N254" i="6"/>
  <c r="P254" i="6" s="1"/>
  <c r="S254" i="6" s="1"/>
  <c r="Q225" i="6"/>
  <c r="O200" i="6"/>
  <c r="Q201" i="6"/>
  <c r="O190" i="6"/>
  <c r="O521" i="6"/>
  <c r="Q509" i="6"/>
  <c r="N495" i="6"/>
  <c r="P495" i="6" s="1"/>
  <c r="M204" i="25"/>
  <c r="Q314" i="6"/>
  <c r="J325" i="25"/>
  <c r="L394" i="25"/>
  <c r="J381" i="25"/>
  <c r="Q329" i="6"/>
  <c r="N362" i="6"/>
  <c r="P362" i="6" s="1"/>
  <c r="N449" i="6"/>
  <c r="O238" i="6"/>
  <c r="P238" i="6" s="1"/>
  <c r="Q416" i="6"/>
  <c r="N400" i="6"/>
  <c r="P400" i="6" s="1"/>
  <c r="L334" i="25"/>
  <c r="Q477" i="6"/>
  <c r="O359" i="6"/>
  <c r="P359" i="6" s="1"/>
  <c r="J251" i="25"/>
  <c r="N310" i="6"/>
  <c r="P310" i="6" s="1"/>
  <c r="K395" i="25"/>
  <c r="O215" i="6"/>
  <c r="P215" i="6" s="1"/>
  <c r="O344" i="6"/>
  <c r="O546" i="6"/>
  <c r="P546" i="6" s="1"/>
  <c r="K540" i="25"/>
  <c r="L271" i="25"/>
  <c r="Q341" i="6"/>
  <c r="O325" i="6"/>
  <c r="N280" i="6"/>
  <c r="P280" i="6" s="1"/>
  <c r="O279" i="6"/>
  <c r="L277" i="25"/>
  <c r="O436" i="6"/>
  <c r="Q400" i="6"/>
  <c r="J477" i="25"/>
  <c r="N343" i="6"/>
  <c r="N415" i="6"/>
  <c r="Q442" i="6"/>
  <c r="N213" i="6"/>
  <c r="L259" i="25"/>
  <c r="K274" i="25"/>
  <c r="J234" i="25"/>
  <c r="M360" i="25"/>
  <c r="M231" i="25"/>
  <c r="O398" i="6"/>
  <c r="P398" i="6" s="1"/>
  <c r="Q408" i="6"/>
  <c r="N438" i="6"/>
  <c r="O189" i="6"/>
  <c r="N200" i="6"/>
  <c r="K379" i="25"/>
  <c r="K496" i="25"/>
  <c r="M541" i="25"/>
  <c r="N425" i="6"/>
  <c r="P425" i="6" s="1"/>
  <c r="L220" i="25"/>
  <c r="O329" i="6"/>
  <c r="Q467" i="6"/>
  <c r="O449" i="6"/>
  <c r="Q318" i="6"/>
  <c r="O326" i="6"/>
  <c r="O282" i="6"/>
  <c r="K216" i="25"/>
  <c r="Q544" i="6"/>
  <c r="Q548" i="6"/>
  <c r="N470" i="6"/>
  <c r="P470" i="6" s="1"/>
  <c r="O194" i="6"/>
  <c r="M328" i="25"/>
  <c r="Q286" i="6"/>
  <c r="O330" i="6"/>
  <c r="N436" i="6"/>
  <c r="O438" i="6"/>
  <c r="N374" i="6"/>
  <c r="Q228" i="6"/>
  <c r="Q250" i="6"/>
  <c r="M441" i="25"/>
  <c r="Q421" i="6"/>
  <c r="M327" i="25"/>
  <c r="N329" i="6"/>
  <c r="O488" i="6"/>
  <c r="O505" i="6"/>
  <c r="O517" i="6"/>
  <c r="O242" i="6"/>
  <c r="P242" i="6" s="1"/>
  <c r="N218" i="6"/>
  <c r="Q527" i="6"/>
  <c r="N493" i="6"/>
  <c r="P493" i="6" s="1"/>
  <c r="N530" i="6"/>
  <c r="P530" i="6" s="1"/>
  <c r="P228" i="6"/>
  <c r="K219" i="25"/>
  <c r="K538" i="25"/>
  <c r="J530" i="25"/>
  <c r="K335" i="25"/>
  <c r="N288" i="6"/>
  <c r="P288" i="6" s="1"/>
  <c r="Q278" i="6"/>
  <c r="L301" i="25"/>
  <c r="L285" i="25"/>
  <c r="M370" i="25"/>
  <c r="Q454" i="6"/>
  <c r="O422" i="6"/>
  <c r="P422" i="6" s="1"/>
  <c r="J376" i="25"/>
  <c r="N586" i="6"/>
  <c r="P586" i="6" s="1"/>
  <c r="N381" i="6"/>
  <c r="P381" i="6" s="1"/>
  <c r="K422" i="25"/>
  <c r="M275" i="25"/>
  <c r="Q457" i="6"/>
  <c r="M185" i="25"/>
  <c r="N364" i="6"/>
  <c r="P364" i="6" s="1"/>
  <c r="K463" i="25"/>
  <c r="K442" i="25"/>
  <c r="L288" i="25"/>
  <c r="O234" i="6"/>
  <c r="P234" i="6" s="1"/>
  <c r="M220" i="25"/>
  <c r="O338" i="6"/>
  <c r="P338" i="6" s="1"/>
  <c r="M263" i="25"/>
  <c r="Q290" i="6"/>
  <c r="K307" i="25"/>
  <c r="Q462" i="6"/>
  <c r="Q415" i="6"/>
  <c r="O394" i="6"/>
  <c r="P394" i="6" s="1"/>
  <c r="L414" i="25"/>
  <c r="N368" i="6"/>
  <c r="P368" i="6" s="1"/>
  <c r="O474" i="6"/>
  <c r="P474" i="6" s="1"/>
  <c r="Q480" i="6"/>
  <c r="N481" i="6"/>
  <c r="P481" i="6" s="1"/>
  <c r="O527" i="6"/>
  <c r="N318" i="6"/>
  <c r="O286" i="6"/>
  <c r="K366" i="25"/>
  <c r="L542" i="25"/>
  <c r="J242" i="25"/>
  <c r="L491" i="25"/>
  <c r="J224" i="25"/>
  <c r="M266" i="25"/>
  <c r="Q351" i="6"/>
  <c r="J355" i="25"/>
  <c r="M343" i="25"/>
  <c r="Q587" i="6"/>
  <c r="N471" i="6"/>
  <c r="P471" i="6" s="1"/>
  <c r="N223" i="6"/>
  <c r="P223" i="6" s="1"/>
  <c r="L282" i="25"/>
  <c r="Q479" i="6"/>
  <c r="O489" i="6"/>
  <c r="P489" i="6" s="1"/>
  <c r="J212" i="25"/>
  <c r="Q353" i="6"/>
  <c r="N353" i="6"/>
  <c r="P353" i="6" s="1"/>
  <c r="Q453" i="6"/>
  <c r="M505" i="25"/>
  <c r="K489" i="25"/>
  <c r="U489" i="25" s="1"/>
  <c r="L291" i="25"/>
  <c r="Q242" i="6"/>
  <c r="Q502" i="6"/>
  <c r="L529" i="25"/>
  <c r="J364" i="25"/>
  <c r="K512" i="25"/>
  <c r="L305" i="25"/>
  <c r="Q440" i="6"/>
  <c r="Q430" i="6"/>
  <c r="N418" i="6"/>
  <c r="L461" i="25"/>
  <c r="J471" i="25"/>
  <c r="L233" i="25"/>
  <c r="Q468" i="6"/>
  <c r="N431" i="6"/>
  <c r="N349" i="6"/>
  <c r="Q369" i="6"/>
  <c r="Q393" i="6"/>
  <c r="N421" i="6"/>
  <c r="P421" i="6" s="1"/>
  <c r="N326" i="6"/>
  <c r="Q282" i="6"/>
  <c r="N236" i="6"/>
  <c r="P236" i="6" s="1"/>
  <c r="N516" i="6"/>
  <c r="Q434" i="6"/>
  <c r="O375" i="6"/>
  <c r="Q465" i="6"/>
  <c r="Q263" i="6"/>
  <c r="O216" i="6"/>
  <c r="Q211" i="6"/>
  <c r="Q197" i="6"/>
  <c r="N455" i="6"/>
  <c r="N413" i="6"/>
  <c r="P413" i="6" s="1"/>
  <c r="Q407" i="6"/>
  <c r="Q475" i="6"/>
  <c r="N192" i="6"/>
  <c r="L509" i="25"/>
  <c r="L284" i="25"/>
  <c r="L431" i="25"/>
  <c r="L211" i="25"/>
  <c r="L367" i="25"/>
  <c r="L281" i="25"/>
  <c r="L445" i="25"/>
  <c r="L296" i="25"/>
  <c r="L324" i="25"/>
  <c r="L306" i="25"/>
  <c r="Q445" i="6"/>
  <c r="O497" i="6"/>
  <c r="P497" i="6" s="1"/>
  <c r="Q543" i="6"/>
  <c r="L523" i="25"/>
  <c r="M369" i="25"/>
  <c r="N465" i="6"/>
  <c r="P465" i="6" s="1"/>
  <c r="O387" i="6"/>
  <c r="L429" i="25"/>
  <c r="N382" i="6"/>
  <c r="P382" i="6" s="1"/>
  <c r="Q362" i="6"/>
  <c r="L591" i="25"/>
  <c r="L585" i="25"/>
  <c r="M406" i="25"/>
  <c r="M479" i="25"/>
  <c r="Q473" i="6"/>
  <c r="M324" i="25"/>
  <c r="N333" i="6"/>
  <c r="P333" i="6" s="1"/>
  <c r="N437" i="6"/>
  <c r="J228" i="25"/>
  <c r="K497" i="25"/>
  <c r="M498" i="25"/>
  <c r="K202" i="25"/>
  <c r="Q343" i="6"/>
  <c r="O332" i="6"/>
  <c r="J339" i="25"/>
  <c r="L290" i="25"/>
  <c r="L342" i="25"/>
  <c r="O448" i="6"/>
  <c r="Q432" i="6"/>
  <c r="Q381" i="6"/>
  <c r="Q466" i="6"/>
  <c r="Q417" i="6"/>
  <c r="Q373" i="6"/>
  <c r="L406" i="25"/>
  <c r="Q361" i="6"/>
  <c r="Q337" i="6"/>
  <c r="L348" i="25"/>
  <c r="N366" i="6"/>
  <c r="Q349" i="6"/>
  <c r="M590" i="25"/>
  <c r="N407" i="6"/>
  <c r="O463" i="6"/>
  <c r="M434" i="25"/>
  <c r="K315" i="25"/>
  <c r="K493" i="25"/>
  <c r="M222" i="25"/>
  <c r="M334" i="25"/>
  <c r="Q326" i="6"/>
  <c r="O441" i="6"/>
  <c r="P441" i="6" s="1"/>
  <c r="N406" i="6"/>
  <c r="L427" i="25"/>
  <c r="L458" i="25"/>
  <c r="J373" i="25"/>
  <c r="Q389" i="6"/>
  <c r="J377" i="25"/>
  <c r="J295" i="25"/>
  <c r="N303" i="6"/>
  <c r="L481" i="25"/>
  <c r="N505" i="6"/>
  <c r="L300" i="25"/>
  <c r="Q541" i="6"/>
  <c r="N297" i="6"/>
  <c r="P297" i="6" s="1"/>
  <c r="J267" i="25"/>
  <c r="K488" i="25"/>
  <c r="J192" i="25"/>
  <c r="L297" i="25"/>
  <c r="L418" i="25"/>
  <c r="N476" i="6"/>
  <c r="P476" i="6" s="1"/>
  <c r="N429" i="6"/>
  <c r="P429" i="6" s="1"/>
  <c r="K382" i="25"/>
  <c r="N347" i="6"/>
  <c r="P347" i="6" s="1"/>
  <c r="N321" i="6"/>
  <c r="L266" i="25"/>
  <c r="K526" i="25"/>
  <c r="J487" i="25"/>
  <c r="Q279" i="6"/>
  <c r="J327" i="25"/>
  <c r="L328" i="25"/>
  <c r="L369" i="25"/>
  <c r="M457" i="25"/>
  <c r="J287" i="25"/>
  <c r="N519" i="6"/>
  <c r="P519" i="6" s="1"/>
  <c r="N184" i="6"/>
  <c r="J252" i="25"/>
  <c r="Q189" i="6"/>
  <c r="N186" i="6"/>
  <c r="K223" i="25"/>
  <c r="L227" i="25"/>
  <c r="N337" i="6"/>
  <c r="P337" i="6" s="1"/>
  <c r="J483" i="25"/>
  <c r="M203" i="25"/>
  <c r="O316" i="6"/>
  <c r="P316" i="6" s="1"/>
  <c r="Q295" i="6"/>
  <c r="L323" i="25"/>
  <c r="M284" i="25"/>
  <c r="Q359" i="6"/>
  <c r="L360" i="25"/>
  <c r="Q474" i="6"/>
  <c r="O451" i="6"/>
  <c r="N434" i="6"/>
  <c r="P434" i="6" s="1"/>
  <c r="O431" i="6"/>
  <c r="L435" i="25"/>
  <c r="J396" i="25"/>
  <c r="Q593" i="6"/>
  <c r="K375" i="25"/>
  <c r="M454" i="25"/>
  <c r="L397" i="25"/>
  <c r="L322" i="25"/>
  <c r="M319" i="25"/>
  <c r="O303" i="6"/>
  <c r="N417" i="6"/>
  <c r="P417" i="6" s="1"/>
  <c r="J197" i="25"/>
  <c r="L363" i="25"/>
  <c r="N410" i="6"/>
  <c r="P410" i="6" s="1"/>
  <c r="N593" i="6"/>
  <c r="O227" i="6"/>
  <c r="O197" i="6"/>
  <c r="P197" i="6" s="1"/>
  <c r="N361" i="6"/>
  <c r="P361" i="6" s="1"/>
  <c r="Q347" i="6"/>
  <c r="O349" i="6"/>
  <c r="L343" i="25"/>
  <c r="Q313" i="6"/>
  <c r="O466" i="6"/>
  <c r="N435" i="6"/>
  <c r="P435" i="6" s="1"/>
  <c r="J479" i="25"/>
  <c r="Q357" i="6"/>
  <c r="Q478" i="6"/>
  <c r="N282" i="6"/>
  <c r="O239" i="6"/>
  <c r="P239" i="6" s="1"/>
  <c r="J236" i="25"/>
  <c r="Q218" i="6"/>
  <c r="Q204" i="6"/>
  <c r="Q531" i="6"/>
  <c r="L508" i="25"/>
  <c r="L505" i="25"/>
  <c r="J232" i="25"/>
  <c r="J256" i="25"/>
  <c r="K247" i="25"/>
  <c r="J193" i="25"/>
  <c r="M348" i="25"/>
  <c r="O317" i="6"/>
  <c r="L317" i="25"/>
  <c r="L185" i="25"/>
  <c r="Q472" i="6"/>
  <c r="O440" i="6"/>
  <c r="O402" i="6"/>
  <c r="J441" i="25"/>
  <c r="Q592" i="6"/>
  <c r="J586" i="25"/>
  <c r="Q586" i="6"/>
  <c r="L191" i="25"/>
  <c r="K215" i="25"/>
  <c r="M246" i="25"/>
  <c r="Q366" i="6"/>
  <c r="J344" i="25"/>
  <c r="N442" i="6"/>
  <c r="P442" i="6" s="1"/>
  <c r="N427" i="6"/>
  <c r="P427" i="6" s="1"/>
  <c r="O419" i="6"/>
  <c r="J437" i="25"/>
  <c r="J462" i="25"/>
  <c r="N584" i="6"/>
  <c r="P584" i="6" s="1"/>
  <c r="J455" i="25"/>
  <c r="M458" i="25"/>
  <c r="O293" i="6"/>
  <c r="P293" i="6" s="1"/>
  <c r="N250" i="6"/>
  <c r="P250" i="6" s="1"/>
  <c r="K517" i="25"/>
  <c r="M342" i="25"/>
  <c r="Q292" i="6"/>
  <c r="O212" i="6"/>
  <c r="L204" i="25"/>
  <c r="N358" i="6"/>
  <c r="P358" i="6" s="1"/>
  <c r="L454" i="25"/>
  <c r="J385" i="25"/>
  <c r="N340" i="6"/>
  <c r="P340" i="6" s="1"/>
  <c r="M386" i="25"/>
  <c r="O507" i="6"/>
  <c r="N443" i="6"/>
  <c r="P443" i="6" s="1"/>
  <c r="N430" i="6"/>
  <c r="P430" i="6" s="1"/>
  <c r="O423" i="6"/>
  <c r="L384" i="25"/>
  <c r="M429" i="25"/>
  <c r="O313" i="6"/>
  <c r="P313" i="6" s="1"/>
  <c r="O222" i="6"/>
  <c r="Q298" i="6"/>
  <c r="P278" i="6"/>
  <c r="L316" i="25"/>
  <c r="K446" i="25"/>
  <c r="M378" i="25"/>
  <c r="Q385" i="6"/>
  <c r="J549" i="25"/>
  <c r="L222" i="25"/>
  <c r="Q198" i="6"/>
  <c r="L541" i="25"/>
  <c r="M254" i="25"/>
  <c r="Q342" i="6"/>
  <c r="J485" i="25"/>
  <c r="M259" i="25"/>
  <c r="Q320" i="6"/>
  <c r="N298" i="6"/>
  <c r="Q277" i="6"/>
  <c r="N464" i="6"/>
  <c r="N445" i="6"/>
  <c r="P445" i="6" s="1"/>
  <c r="O432" i="6"/>
  <c r="Q406" i="6"/>
  <c r="Q398" i="6"/>
  <c r="N412" i="6"/>
  <c r="P412" i="6" s="1"/>
  <c r="Q401" i="6"/>
  <c r="Q386" i="6"/>
  <c r="K407" i="25"/>
  <c r="J448" i="25"/>
  <c r="L584" i="25"/>
  <c r="O433" i="6"/>
  <c r="J593" i="25"/>
  <c r="N478" i="6"/>
  <c r="P478" i="6" s="1"/>
  <c r="O389" i="6"/>
  <c r="M290" i="25"/>
  <c r="M282" i="25"/>
  <c r="O499" i="6"/>
  <c r="P499" i="6" s="1"/>
  <c r="M431" i="25"/>
  <c r="M384" i="25"/>
  <c r="Q491" i="6"/>
  <c r="Q538" i="6"/>
  <c r="Q535" i="6"/>
  <c r="L298" i="25"/>
  <c r="L590" i="25"/>
  <c r="K438" i="25"/>
  <c r="Q293" i="6"/>
  <c r="N324" i="6"/>
  <c r="M313" i="25"/>
  <c r="J313" i="25"/>
  <c r="L347" i="25"/>
  <c r="Q325" i="6"/>
  <c r="Q304" i="6"/>
  <c r="N473" i="6"/>
  <c r="J299" i="25"/>
  <c r="O508" i="6"/>
  <c r="M427" i="25"/>
  <c r="L457" i="25"/>
  <c r="K318" i="25"/>
  <c r="O213" i="6"/>
  <c r="N354" i="6"/>
  <c r="P354" i="6" s="1"/>
  <c r="O539" i="6"/>
  <c r="L241" i="25"/>
  <c r="L238" i="25"/>
  <c r="O191" i="6"/>
  <c r="Q484" i="6"/>
  <c r="Q330" i="6"/>
  <c r="L336" i="25"/>
  <c r="O324" i="6"/>
  <c r="Q460" i="6"/>
  <c r="Q458" i="6"/>
  <c r="N409" i="6"/>
  <c r="P409" i="6" s="1"/>
  <c r="O391" i="6"/>
  <c r="L434" i="25"/>
  <c r="O585" i="6"/>
  <c r="P585" i="6" s="1"/>
  <c r="Q429" i="6"/>
  <c r="O457" i="6"/>
  <c r="O464" i="6"/>
  <c r="J279" i="25"/>
  <c r="M278" i="25"/>
  <c r="K294" i="25"/>
  <c r="Q519" i="6"/>
  <c r="M298" i="25"/>
  <c r="M481" i="25"/>
  <c r="Q284" i="6"/>
  <c r="J594" i="25"/>
  <c r="O498" i="6"/>
  <c r="K255" i="25"/>
  <c r="O296" i="6"/>
  <c r="L278" i="25"/>
  <c r="O415" i="6"/>
  <c r="Q590" i="6"/>
  <c r="N590" i="6"/>
  <c r="P590" i="6" s="1"/>
  <c r="O404" i="6"/>
  <c r="P404" i="6" s="1"/>
  <c r="Q404" i="6"/>
  <c r="M450" i="25"/>
  <c r="J450" i="25"/>
  <c r="J547" i="25"/>
  <c r="O209" i="6"/>
  <c r="Q194" i="6"/>
  <c r="Q534" i="6"/>
  <c r="M337" i="25"/>
  <c r="Q327" i="6"/>
  <c r="Q449" i="6"/>
  <c r="Q450" i="6"/>
  <c r="O450" i="6"/>
  <c r="P450" i="6" s="1"/>
  <c r="Q436" i="6"/>
  <c r="M421" i="25"/>
  <c r="K421" i="25"/>
  <c r="M405" i="25"/>
  <c r="K405" i="25"/>
  <c r="M447" i="25"/>
  <c r="J447" i="25"/>
  <c r="Q215" i="6"/>
  <c r="O515" i="6"/>
  <c r="Q501" i="6"/>
  <c r="K522" i="25"/>
  <c r="L240" i="25"/>
  <c r="M548" i="25"/>
  <c r="J235" i="25"/>
  <c r="Q367" i="6"/>
  <c r="Q316" i="6"/>
  <c r="Q459" i="6"/>
  <c r="O459" i="6"/>
  <c r="P459" i="6" s="1"/>
  <c r="O444" i="6"/>
  <c r="M460" i="25"/>
  <c r="J460" i="25"/>
  <c r="M286" i="25"/>
  <c r="Q447" i="6"/>
  <c r="Q424" i="6"/>
  <c r="N424" i="6"/>
  <c r="P424" i="6" s="1"/>
  <c r="O244" i="6"/>
  <c r="J244" i="25"/>
  <c r="O195" i="6"/>
  <c r="Q514" i="6"/>
  <c r="N501" i="6"/>
  <c r="O490" i="6"/>
  <c r="P490" i="6" s="1"/>
  <c r="K239" i="25"/>
  <c r="L263" i="25"/>
  <c r="Q371" i="6"/>
  <c r="O320" i="6"/>
  <c r="P320" i="6" s="1"/>
  <c r="Q319" i="6"/>
  <c r="O294" i="6"/>
  <c r="Q294" i="6"/>
  <c r="J309" i="25"/>
  <c r="M484" i="25"/>
  <c r="J484" i="25"/>
  <c r="Q591" i="6"/>
  <c r="N388" i="6"/>
  <c r="Q388" i="6"/>
  <c r="M449" i="25"/>
  <c r="J449" i="25"/>
  <c r="Q377" i="6"/>
  <c r="N377" i="6"/>
  <c r="P377" i="6" s="1"/>
  <c r="K365" i="25"/>
  <c r="M365" i="25"/>
  <c r="M400" i="25"/>
  <c r="J400" i="25"/>
  <c r="O199" i="6"/>
  <c r="O203" i="6"/>
  <c r="L200" i="25"/>
  <c r="Q499" i="6"/>
  <c r="K501" i="25"/>
  <c r="N304" i="6"/>
  <c r="P304" i="6" s="1"/>
  <c r="N279" i="6"/>
  <c r="M423" i="25"/>
  <c r="J423" i="25"/>
  <c r="O323" i="6"/>
  <c r="P323" i="6" s="1"/>
  <c r="Q291" i="6"/>
  <c r="K320" i="25"/>
  <c r="M320" i="25"/>
  <c r="Q220" i="6"/>
  <c r="O207" i="6"/>
  <c r="Q495" i="6"/>
  <c r="Q494" i="6"/>
  <c r="O363" i="6"/>
  <c r="P363" i="6" s="1"/>
  <c r="J340" i="25"/>
  <c r="O291" i="6"/>
  <c r="Q283" i="6"/>
  <c r="L319" i="25"/>
  <c r="M404" i="25"/>
  <c r="J404" i="25"/>
  <c r="Q594" i="6"/>
  <c r="N594" i="6"/>
  <c r="L302" i="25"/>
  <c r="M362" i="25"/>
  <c r="O401" i="6"/>
  <c r="Q379" i="6"/>
  <c r="J430" i="25"/>
  <c r="J428" i="25"/>
  <c r="J380" i="25"/>
  <c r="J476" i="25"/>
  <c r="J588" i="25"/>
  <c r="M587" i="25"/>
  <c r="Q438" i="6"/>
  <c r="J283" i="25"/>
  <c r="Q488" i="6"/>
  <c r="O455" i="6"/>
  <c r="J401" i="25"/>
  <c r="L386" i="25"/>
  <c r="Q476" i="6"/>
  <c r="Q463" i="6"/>
  <c r="M584" i="25"/>
  <c r="M397" i="25"/>
  <c r="M302" i="25"/>
  <c r="N325" i="6"/>
  <c r="O312" i="6"/>
  <c r="Q508" i="6"/>
  <c r="M300" i="25"/>
  <c r="M435" i="25"/>
  <c r="Q423" i="6"/>
  <c r="L426" i="25"/>
  <c r="L410" i="25"/>
  <c r="L473" i="25"/>
  <c r="J412" i="25"/>
  <c r="L378" i="25"/>
  <c r="Q595" i="6"/>
  <c r="O595" i="6"/>
  <c r="P595" i="6" s="1"/>
  <c r="Q585" i="6"/>
  <c r="Q374" i="6"/>
  <c r="O473" i="6"/>
  <c r="M392" i="25"/>
  <c r="M317" i="25"/>
  <c r="M336" i="25"/>
  <c r="N217" i="6"/>
  <c r="L469" i="25"/>
  <c r="M591" i="25"/>
  <c r="N286" i="6"/>
  <c r="M291" i="25"/>
  <c r="Q410" i="6"/>
  <c r="L433" i="25"/>
  <c r="J470" i="25"/>
  <c r="Q471" i="6"/>
  <c r="N396" i="6"/>
  <c r="N457" i="6"/>
  <c r="M426" i="25"/>
  <c r="M469" i="25"/>
  <c r="O205" i="6"/>
  <c r="Q505" i="6"/>
  <c r="L587" i="25"/>
  <c r="M398" i="25"/>
  <c r="J398" i="25"/>
  <c r="Q303" i="6"/>
  <c r="M306" i="25"/>
  <c r="L388" i="25"/>
  <c r="M595" i="25"/>
  <c r="N392" i="6"/>
  <c r="M388" i="25"/>
  <c r="M410" i="25"/>
  <c r="M433" i="25"/>
  <c r="M393" i="25"/>
  <c r="J393" i="25"/>
  <c r="Q507" i="6"/>
  <c r="Q588" i="6"/>
  <c r="M585" i="25"/>
  <c r="O589" i="6"/>
  <c r="P589" i="6" s="1"/>
  <c r="O587" i="6"/>
  <c r="P587" i="6" s="1"/>
  <c r="Q584" i="6"/>
  <c r="N588" i="6"/>
  <c r="P588" i="6" s="1"/>
  <c r="Q589" i="6"/>
  <c r="M589" i="25"/>
  <c r="L589" i="25"/>
  <c r="O592" i="6"/>
  <c r="P592" i="6" s="1"/>
  <c r="O591" i="6"/>
  <c r="P591" i="6" s="1"/>
  <c r="L595" i="25"/>
  <c r="O593" i="6"/>
  <c r="O371" i="6"/>
  <c r="P371" i="6" s="1"/>
  <c r="Q485" i="6"/>
  <c r="Q355" i="6"/>
  <c r="O339" i="6"/>
  <c r="Q334" i="6"/>
  <c r="J329" i="25"/>
  <c r="N468" i="6"/>
  <c r="P468" i="6" s="1"/>
  <c r="N467" i="6"/>
  <c r="O460" i="6"/>
  <c r="P460" i="6" s="1"/>
  <c r="N458" i="6"/>
  <c r="Q451" i="6"/>
  <c r="N451" i="6"/>
  <c r="Q448" i="6"/>
  <c r="N448" i="6"/>
  <c r="Q439" i="6"/>
  <c r="N439" i="6"/>
  <c r="P439" i="6" s="1"/>
  <c r="Q443" i="6"/>
  <c r="N433" i="6"/>
  <c r="Q433" i="6"/>
  <c r="Q431" i="6"/>
  <c r="O386" i="6"/>
  <c r="O395" i="6"/>
  <c r="O399" i="6"/>
  <c r="O376" i="6"/>
  <c r="P376" i="6" s="1"/>
  <c r="Q376" i="6"/>
  <c r="M468" i="25"/>
  <c r="J468" i="25"/>
  <c r="M452" i="25"/>
  <c r="J452" i="25"/>
  <c r="M444" i="25"/>
  <c r="J444" i="25"/>
  <c r="M424" i="25"/>
  <c r="J424" i="25"/>
  <c r="M416" i="25"/>
  <c r="J416" i="25"/>
  <c r="M408" i="25"/>
  <c r="J408" i="25"/>
  <c r="M494" i="25"/>
  <c r="Q338" i="6"/>
  <c r="M367" i="25"/>
  <c r="Q469" i="6"/>
  <c r="N469" i="6"/>
  <c r="P469" i="6" s="1"/>
  <c r="N462" i="6"/>
  <c r="Q437" i="6"/>
  <c r="Q444" i="6"/>
  <c r="N444" i="6"/>
  <c r="Q435" i="6"/>
  <c r="Q441" i="6"/>
  <c r="N432" i="6"/>
  <c r="O437" i="6"/>
  <c r="O397" i="6"/>
  <c r="P397" i="6" s="1"/>
  <c r="Q397" i="6"/>
  <c r="Q402" i="6"/>
  <c r="N402" i="6"/>
  <c r="Q394" i="6"/>
  <c r="O392" i="6"/>
  <c r="Q392" i="6"/>
  <c r="Q390" i="6"/>
  <c r="Q384" i="6"/>
  <c r="O372" i="6"/>
  <c r="Q344" i="6"/>
  <c r="O472" i="6"/>
  <c r="Q419" i="6"/>
  <c r="N419" i="6"/>
  <c r="Q418" i="6"/>
  <c r="N414" i="6"/>
  <c r="P414" i="6" s="1"/>
  <c r="Q414" i="6"/>
  <c r="Q405" i="6"/>
  <c r="N405" i="6"/>
  <c r="P405" i="6" s="1"/>
  <c r="Q413" i="6"/>
  <c r="N386" i="6"/>
  <c r="N390" i="6"/>
  <c r="Q232" i="6"/>
  <c r="M346" i="25"/>
  <c r="O456" i="6"/>
  <c r="P456" i="6" s="1"/>
  <c r="Q456" i="6"/>
  <c r="N452" i="6"/>
  <c r="P452" i="6" s="1"/>
  <c r="Q452" i="6"/>
  <c r="Q455" i="6"/>
  <c r="N454" i="6"/>
  <c r="N447" i="6"/>
  <c r="Q428" i="6"/>
  <c r="N428" i="6"/>
  <c r="P428" i="6" s="1"/>
  <c r="N420" i="6"/>
  <c r="P420" i="6" s="1"/>
  <c r="Q420" i="6"/>
  <c r="N426" i="6"/>
  <c r="N423" i="6"/>
  <c r="N440" i="6"/>
  <c r="O411" i="6"/>
  <c r="O403" i="6"/>
  <c r="P403" i="6" s="1"/>
  <c r="Q403" i="6"/>
  <c r="Q399" i="6"/>
  <c r="N399" i="6"/>
  <c r="Q411" i="6"/>
  <c r="O396" i="6"/>
  <c r="Q396" i="6"/>
  <c r="Q380" i="6"/>
  <c r="O380" i="6"/>
  <c r="P380" i="6" s="1"/>
  <c r="O390" i="6"/>
  <c r="O384" i="6"/>
  <c r="Q378" i="6"/>
  <c r="N378" i="6"/>
  <c r="P378" i="6" s="1"/>
  <c r="Q427" i="6"/>
  <c r="Q409" i="6"/>
  <c r="N395" i="6"/>
  <c r="Q395" i="6"/>
  <c r="N391" i="6"/>
  <c r="Q391" i="6"/>
  <c r="O407" i="6"/>
  <c r="O388" i="6"/>
  <c r="N372" i="6"/>
  <c r="Q372" i="6"/>
  <c r="J474" i="25"/>
  <c r="J472" i="25"/>
  <c r="J466" i="25"/>
  <c r="J436" i="25"/>
  <c r="K425" i="25"/>
  <c r="K409" i="25"/>
  <c r="J464" i="25"/>
  <c r="L387" i="25"/>
  <c r="K390" i="25"/>
  <c r="N387" i="6"/>
  <c r="Q387" i="6"/>
  <c r="L417" i="25"/>
  <c r="Q382" i="6"/>
  <c r="N375" i="6"/>
  <c r="J456" i="25"/>
  <c r="M417" i="25"/>
  <c r="K374" i="25"/>
  <c r="N328" i="6"/>
  <c r="Q368" i="6"/>
  <c r="N379" i="6"/>
  <c r="P379" i="6" s="1"/>
  <c r="Q375" i="6"/>
  <c r="J440" i="25"/>
  <c r="J432" i="25"/>
  <c r="K413" i="25"/>
  <c r="N383" i="6"/>
  <c r="P383" i="6" s="1"/>
  <c r="Q383" i="6"/>
  <c r="M478" i="25"/>
  <c r="J478" i="25"/>
  <c r="J420" i="25"/>
  <c r="N336" i="6"/>
  <c r="O483" i="6"/>
  <c r="L362" i="25"/>
  <c r="L346" i="25"/>
  <c r="O327" i="6"/>
  <c r="P327" i="6" s="1"/>
  <c r="Q317" i="6"/>
  <c r="N317" i="6"/>
  <c r="Q311" i="6"/>
  <c r="N291" i="6"/>
  <c r="N285" i="6"/>
  <c r="P285" i="6" s="1"/>
  <c r="Q285" i="6"/>
  <c r="O277" i="6"/>
  <c r="L326" i="25"/>
  <c r="K310" i="25"/>
  <c r="M293" i="25"/>
  <c r="M277" i="25"/>
  <c r="K358" i="25"/>
  <c r="K350" i="25"/>
  <c r="K338" i="25"/>
  <c r="Q243" i="6"/>
  <c r="M218" i="25"/>
  <c r="J205" i="25"/>
  <c r="J201" i="25"/>
  <c r="O484" i="6"/>
  <c r="P484" i="6" s="1"/>
  <c r="N342" i="6"/>
  <c r="Q340" i="6"/>
  <c r="O331" i="6"/>
  <c r="J332" i="25"/>
  <c r="K516" i="25"/>
  <c r="Q324" i="6"/>
  <c r="Q323" i="6"/>
  <c r="N319" i="6"/>
  <c r="P319" i="6" s="1"/>
  <c r="Q315" i="6"/>
  <c r="N305" i="6"/>
  <c r="P305" i="6" s="1"/>
  <c r="O298" i="6"/>
  <c r="N296" i="6"/>
  <c r="Q296" i="6"/>
  <c r="Q305" i="6"/>
  <c r="N283" i="6"/>
  <c r="P283" i="6" s="1"/>
  <c r="N281" i="6"/>
  <c r="P281" i="6" s="1"/>
  <c r="Q281" i="6"/>
  <c r="K314" i="25"/>
  <c r="M297" i="25"/>
  <c r="M281" i="25"/>
  <c r="J543" i="25"/>
  <c r="M521" i="25"/>
  <c r="J498" i="25"/>
  <c r="K553" i="25"/>
  <c r="Q483" i="6"/>
  <c r="L354" i="25"/>
  <c r="J368" i="25"/>
  <c r="M353" i="25"/>
  <c r="L226" i="25"/>
  <c r="L189" i="25"/>
  <c r="N315" i="6"/>
  <c r="P315" i="6" s="1"/>
  <c r="Q308" i="6"/>
  <c r="N308" i="6"/>
  <c r="P308" i="6" s="1"/>
  <c r="Q307" i="6"/>
  <c r="N300" i="6"/>
  <c r="P300" i="6" s="1"/>
  <c r="Q300" i="6"/>
  <c r="Q299" i="6"/>
  <c r="N289" i="6"/>
  <c r="Q289" i="6"/>
  <c r="O289" i="6"/>
  <c r="Q287" i="6"/>
  <c r="Q288" i="6"/>
  <c r="Q280" i="6"/>
  <c r="J321" i="25"/>
  <c r="M326" i="25"/>
  <c r="M301" i="25"/>
  <c r="M285" i="25"/>
  <c r="M354" i="25"/>
  <c r="O542" i="6"/>
  <c r="P542" i="6" s="1"/>
  <c r="L225" i="25"/>
  <c r="M537" i="25"/>
  <c r="L519" i="25"/>
  <c r="Q481" i="6"/>
  <c r="Q354" i="6"/>
  <c r="M345" i="25"/>
  <c r="Q321" i="6"/>
  <c r="O321" i="6"/>
  <c r="N314" i="6"/>
  <c r="Q312" i="6"/>
  <c r="N312" i="6"/>
  <c r="O307" i="6"/>
  <c r="P307" i="6" s="1"/>
  <c r="N311" i="6"/>
  <c r="Q302" i="6"/>
  <c r="N302" i="6"/>
  <c r="Q310" i="6"/>
  <c r="N294" i="6"/>
  <c r="N277" i="6"/>
  <c r="M316" i="25"/>
  <c r="M305" i="25"/>
  <c r="M289" i="25"/>
  <c r="M260" i="25"/>
  <c r="J260" i="25"/>
  <c r="M258" i="25"/>
  <c r="J258" i="25"/>
  <c r="O360" i="6"/>
  <c r="N360" i="6"/>
  <c r="Q360" i="6"/>
  <c r="Q336" i="6"/>
  <c r="O336" i="6"/>
  <c r="Q328" i="6"/>
  <c r="O328" i="6"/>
  <c r="M539" i="25"/>
  <c r="J539" i="25"/>
  <c r="M270" i="25"/>
  <c r="J270" i="25"/>
  <c r="M208" i="25"/>
  <c r="J208" i="25"/>
  <c r="N487" i="6"/>
  <c r="O345" i="6"/>
  <c r="O487" i="6"/>
  <c r="Q487" i="6"/>
  <c r="Q370" i="6"/>
  <c r="N370" i="6"/>
  <c r="P370" i="6" s="1"/>
  <c r="N348" i="6"/>
  <c r="Q348" i="6"/>
  <c r="N339" i="6"/>
  <c r="Q339" i="6"/>
  <c r="N335" i="6"/>
  <c r="P335" i="6" s="1"/>
  <c r="Q335" i="6"/>
  <c r="M226" i="25"/>
  <c r="L546" i="25"/>
  <c r="L276" i="25"/>
  <c r="K262" i="25"/>
  <c r="O255" i="6"/>
  <c r="P255" i="6" s="1"/>
  <c r="Q230" i="6"/>
  <c r="L254" i="25"/>
  <c r="L195" i="25"/>
  <c r="K207" i="25"/>
  <c r="M206" i="25"/>
  <c r="M186" i="25"/>
  <c r="L194" i="25"/>
  <c r="L521" i="25"/>
  <c r="L504" i="25"/>
  <c r="L531" i="25"/>
  <c r="M519" i="25"/>
  <c r="M495" i="25"/>
  <c r="K500" i="25"/>
  <c r="K492" i="25"/>
  <c r="L231" i="25"/>
  <c r="K199" i="25"/>
  <c r="M545" i="25"/>
  <c r="Q365" i="6"/>
  <c r="N365" i="6"/>
  <c r="P365" i="6" s="1"/>
  <c r="N356" i="6"/>
  <c r="Q356" i="6"/>
  <c r="O352" i="6"/>
  <c r="N351" i="6"/>
  <c r="N344" i="6"/>
  <c r="Q332" i="6"/>
  <c r="N331" i="6"/>
  <c r="Q331" i="6"/>
  <c r="M486" i="25"/>
  <c r="J486" i="25"/>
  <c r="M357" i="25"/>
  <c r="L361" i="25"/>
  <c r="M330" i="25"/>
  <c r="K533" i="25"/>
  <c r="L482" i="25"/>
  <c r="L196" i="25"/>
  <c r="L188" i="25"/>
  <c r="M189" i="25"/>
  <c r="J518" i="25"/>
  <c r="Q363" i="6"/>
  <c r="N346" i="6"/>
  <c r="P346" i="6" s="1"/>
  <c r="Q346" i="6"/>
  <c r="N352" i="6"/>
  <c r="Q352" i="6"/>
  <c r="O342" i="6"/>
  <c r="N334" i="6"/>
  <c r="M361" i="25"/>
  <c r="L357" i="25"/>
  <c r="L349" i="25"/>
  <c r="M341" i="25"/>
  <c r="J341" i="25"/>
  <c r="M333" i="25"/>
  <c r="J333" i="25"/>
  <c r="J337" i="25"/>
  <c r="O549" i="6"/>
  <c r="P549" i="6" s="1"/>
  <c r="L545" i="25"/>
  <c r="Q545" i="6"/>
  <c r="L249" i="25"/>
  <c r="M253" i="25"/>
  <c r="M221" i="25"/>
  <c r="L246" i="25"/>
  <c r="M194" i="25"/>
  <c r="L528" i="25"/>
  <c r="K511" i="25"/>
  <c r="M503" i="25"/>
  <c r="L275" i="25"/>
  <c r="N483" i="6"/>
  <c r="N367" i="6"/>
  <c r="Q358" i="6"/>
  <c r="Q345" i="6"/>
  <c r="N345" i="6"/>
  <c r="O334" i="6"/>
  <c r="L370" i="25"/>
  <c r="M482" i="25"/>
  <c r="N330" i="6"/>
  <c r="M349" i="25"/>
  <c r="L353" i="25"/>
  <c r="J345" i="25"/>
  <c r="L330" i="25"/>
  <c r="M504" i="25"/>
  <c r="M528" i="25"/>
  <c r="M523" i="25"/>
  <c r="Q550" i="6"/>
  <c r="M552" i="25"/>
  <c r="M261" i="25"/>
  <c r="Q240" i="6"/>
  <c r="M249" i="25"/>
  <c r="J217" i="25"/>
  <c r="O531" i="6"/>
  <c r="P531" i="6" s="1"/>
  <c r="O534" i="6"/>
  <c r="P534" i="6" s="1"/>
  <c r="Q530" i="6"/>
  <c r="Q524" i="6"/>
  <c r="N525" i="6"/>
  <c r="P525" i="6" s="1"/>
  <c r="O518" i="6"/>
  <c r="P518" i="6" s="1"/>
  <c r="Q525" i="6"/>
  <c r="Q518" i="6"/>
  <c r="Q549" i="6"/>
  <c r="Q273" i="6"/>
  <c r="J253" i="25"/>
  <c r="N536" i="6"/>
  <c r="Q536" i="6"/>
  <c r="N532" i="6"/>
  <c r="Q532" i="6"/>
  <c r="O532" i="6"/>
  <c r="O528" i="6"/>
  <c r="O510" i="6"/>
  <c r="Q513" i="6"/>
  <c r="N513" i="6"/>
  <c r="Q540" i="6"/>
  <c r="Q270" i="6"/>
  <c r="L272" i="25"/>
  <c r="M268" i="25"/>
  <c r="L261" i="25"/>
  <c r="Q251" i="6"/>
  <c r="Q248" i="6"/>
  <c r="M245" i="25"/>
  <c r="J213" i="25"/>
  <c r="O535" i="6"/>
  <c r="Q528" i="6"/>
  <c r="N528" i="6"/>
  <c r="N522" i="6"/>
  <c r="Q522" i="6"/>
  <c r="O520" i="6"/>
  <c r="Q520" i="6"/>
  <c r="N515" i="6"/>
  <c r="Q515" i="6"/>
  <c r="O526" i="6"/>
  <c r="Q553" i="6"/>
  <c r="Q267" i="6"/>
  <c r="O538" i="6"/>
  <c r="P538" i="6" s="1"/>
  <c r="O514" i="6"/>
  <c r="N526" i="6"/>
  <c r="Q526" i="6"/>
  <c r="N520" i="6"/>
  <c r="Q517" i="6"/>
  <c r="N517" i="6"/>
  <c r="Q510" i="6"/>
  <c r="N509" i="6"/>
  <c r="O511" i="6"/>
  <c r="N510" i="6"/>
  <c r="N503" i="6"/>
  <c r="Q503" i="6"/>
  <c r="O494" i="6"/>
  <c r="P494" i="6" s="1"/>
  <c r="Q492" i="6"/>
  <c r="N492" i="6"/>
  <c r="P492" i="6" s="1"/>
  <c r="M532" i="25"/>
  <c r="J532" i="25"/>
  <c r="L515" i="25"/>
  <c r="M515" i="25"/>
  <c r="M502" i="25"/>
  <c r="M529" i="25"/>
  <c r="J510" i="25"/>
  <c r="J502" i="25"/>
  <c r="J494" i="25"/>
  <c r="M531" i="25"/>
  <c r="L489" i="25"/>
  <c r="M195" i="25"/>
  <c r="K187" i="25"/>
  <c r="N511" i="6"/>
  <c r="Q511" i="6"/>
  <c r="N506" i="6"/>
  <c r="Q506" i="6"/>
  <c r="L534" i="25"/>
  <c r="O502" i="6"/>
  <c r="Q498" i="6"/>
  <c r="N498" i="6"/>
  <c r="N496" i="6"/>
  <c r="P496" i="6" s="1"/>
  <c r="Q496" i="6"/>
  <c r="L525" i="25"/>
  <c r="M525" i="25"/>
  <c r="J506" i="25"/>
  <c r="M490" i="25"/>
  <c r="M499" i="25"/>
  <c r="M491" i="25"/>
  <c r="Q490" i="6"/>
  <c r="K507" i="25"/>
  <c r="M191" i="25"/>
  <c r="J527" i="25"/>
  <c r="M524" i="25"/>
  <c r="J524" i="25"/>
  <c r="J490" i="25"/>
  <c r="J514" i="25"/>
  <c r="J209" i="25"/>
  <c r="O501" i="6"/>
  <c r="J536" i="25"/>
  <c r="J520" i="25"/>
  <c r="L503" i="25"/>
  <c r="M200" i="25"/>
  <c r="N216" i="6"/>
  <c r="Q216" i="6"/>
  <c r="O208" i="6"/>
  <c r="P208" i="6" s="1"/>
  <c r="Q209" i="6"/>
  <c r="N209" i="6"/>
  <c r="O217" i="6"/>
  <c r="N211" i="6"/>
  <c r="N198" i="6"/>
  <c r="Q195" i="6"/>
  <c r="N195" i="6"/>
  <c r="N191" i="6"/>
  <c r="Q191" i="6"/>
  <c r="L203" i="25"/>
  <c r="Q186" i="6"/>
  <c r="K210" i="25"/>
  <c r="M198" i="25"/>
  <c r="L198" i="25"/>
  <c r="O219" i="6"/>
  <c r="P219" i="6" s="1"/>
  <c r="N207" i="6"/>
  <c r="Q207" i="6"/>
  <c r="O211" i="6"/>
  <c r="Q202" i="6"/>
  <c r="O204" i="6"/>
  <c r="O202" i="6"/>
  <c r="O192" i="6"/>
  <c r="Q188" i="6"/>
  <c r="L206" i="25"/>
  <c r="N212" i="6"/>
  <c r="Q212" i="6"/>
  <c r="N196" i="6"/>
  <c r="P196" i="6" s="1"/>
  <c r="Q196" i="6"/>
  <c r="N203" i="6"/>
  <c r="Q203" i="6"/>
  <c r="Q200" i="6"/>
  <c r="O188" i="6"/>
  <c r="P188" i="6" s="1"/>
  <c r="Q190" i="6"/>
  <c r="N199" i="6"/>
  <c r="J218" i="25"/>
  <c r="M214" i="25"/>
  <c r="J214" i="25"/>
  <c r="M190" i="25"/>
  <c r="L190" i="25"/>
  <c r="Q219" i="6"/>
  <c r="O206" i="6"/>
  <c r="P206" i="6" s="1"/>
  <c r="N194" i="6"/>
  <c r="Q206" i="6"/>
  <c r="N187" i="6"/>
  <c r="N190" i="6"/>
  <c r="O184" i="6"/>
  <c r="L186" i="25"/>
  <c r="Q255" i="6"/>
  <c r="Q247" i="6"/>
  <c r="N253" i="6"/>
  <c r="Q253" i="6"/>
  <c r="O241" i="6"/>
  <c r="Q236" i="6"/>
  <c r="O220" i="6"/>
  <c r="N227" i="6"/>
  <c r="Q227" i="6"/>
  <c r="Q222" i="6"/>
  <c r="N222" i="6"/>
  <c r="O251" i="6"/>
  <c r="P251" i="6" s="1"/>
  <c r="N237" i="6"/>
  <c r="Q237" i="6"/>
  <c r="Q241" i="6"/>
  <c r="N241" i="6"/>
  <c r="Q234" i="6"/>
  <c r="O229" i="6"/>
  <c r="Q244" i="6"/>
  <c r="N244" i="6"/>
  <c r="N235" i="6"/>
  <c r="P235" i="6" s="1"/>
  <c r="Q235" i="6"/>
  <c r="O230" i="6"/>
  <c r="Q226" i="6"/>
  <c r="Q221" i="6"/>
  <c r="N220" i="6"/>
  <c r="M229" i="25"/>
  <c r="J245" i="25"/>
  <c r="J221" i="25"/>
  <c r="O253" i="6"/>
  <c r="N240" i="6"/>
  <c r="P240" i="6" s="1"/>
  <c r="N226" i="6"/>
  <c r="P226" i="6" s="1"/>
  <c r="P221" i="6"/>
  <c r="M237" i="25"/>
  <c r="J237" i="25"/>
  <c r="L229" i="25"/>
  <c r="N249" i="6"/>
  <c r="P249" i="6" s="1"/>
  <c r="Q249" i="6"/>
  <c r="N245" i="6"/>
  <c r="Q245" i="6"/>
  <c r="O252" i="6"/>
  <c r="P252" i="6" s="1"/>
  <c r="Q239" i="6"/>
  <c r="O233" i="6"/>
  <c r="O225" i="6"/>
  <c r="N231" i="6"/>
  <c r="P231" i="6" s="1"/>
  <c r="Q231" i="6"/>
  <c r="Q229" i="6"/>
  <c r="N230" i="6"/>
  <c r="M233" i="25"/>
  <c r="M241" i="25"/>
  <c r="M225" i="25"/>
  <c r="N545" i="6"/>
  <c r="N551" i="6"/>
  <c r="Q551" i="6"/>
  <c r="N539" i="6"/>
  <c r="Q539" i="6"/>
  <c r="P273" i="6"/>
  <c r="N260" i="6"/>
  <c r="Q260" i="6"/>
  <c r="J550" i="25"/>
  <c r="Q256" i="6"/>
  <c r="N256" i="6"/>
  <c r="P256" i="6" s="1"/>
  <c r="J268" i="25"/>
  <c r="M257" i="25"/>
  <c r="J257" i="25"/>
  <c r="M542" i="25"/>
  <c r="O550" i="6"/>
  <c r="P550" i="6" s="1"/>
  <c r="N547" i="6"/>
  <c r="Q547" i="6"/>
  <c r="P266" i="6"/>
  <c r="Q266" i="6"/>
  <c r="N268" i="6"/>
  <c r="Q268" i="6"/>
  <c r="Q258" i="6"/>
  <c r="J273" i="25"/>
  <c r="J552" i="25"/>
  <c r="M269" i="25"/>
  <c r="J269" i="25"/>
  <c r="K544" i="25"/>
  <c r="M265" i="25"/>
  <c r="M276" i="25"/>
  <c r="J265" i="25"/>
  <c r="Q272" i="6"/>
  <c r="O553" i="6"/>
  <c r="Q546" i="6"/>
  <c r="Q542" i="6"/>
  <c r="N274" i="6"/>
  <c r="Q274" i="6"/>
  <c r="N271" i="6"/>
  <c r="P271" i="6" s="1"/>
  <c r="O270" i="6"/>
  <c r="O264" i="6"/>
  <c r="Q264" i="6"/>
  <c r="Q259" i="6"/>
  <c r="N259" i="6"/>
  <c r="P259" i="6" s="1"/>
  <c r="M272" i="25"/>
  <c r="M546" i="25"/>
  <c r="Q262" i="6"/>
  <c r="G119" i="25"/>
  <c r="F119" i="25"/>
  <c r="G118" i="25"/>
  <c r="I118" i="25" s="1"/>
  <c r="F118" i="25"/>
  <c r="G117" i="25"/>
  <c r="H117" i="25" s="1"/>
  <c r="F117" i="25"/>
  <c r="G116" i="25"/>
  <c r="H116" i="25" s="1"/>
  <c r="F116" i="25"/>
  <c r="G115" i="25"/>
  <c r="F115" i="25"/>
  <c r="G114" i="25"/>
  <c r="I114" i="25" s="1"/>
  <c r="F114" i="25"/>
  <c r="G113" i="25"/>
  <c r="F113" i="25"/>
  <c r="G112" i="25"/>
  <c r="F112" i="25"/>
  <c r="G111" i="25"/>
  <c r="F111" i="25"/>
  <c r="G110" i="25"/>
  <c r="I110" i="25" s="1"/>
  <c r="F110" i="25"/>
  <c r="G109" i="25"/>
  <c r="I109" i="25" s="1"/>
  <c r="F109" i="25"/>
  <c r="G108" i="25"/>
  <c r="I108" i="25" s="1"/>
  <c r="F108" i="25"/>
  <c r="G107" i="25"/>
  <c r="F107" i="25"/>
  <c r="G106" i="25"/>
  <c r="F106" i="25"/>
  <c r="G105" i="25"/>
  <c r="H105" i="25" s="1"/>
  <c r="F105" i="25"/>
  <c r="G104" i="25"/>
  <c r="I104" i="25" s="1"/>
  <c r="F104" i="25"/>
  <c r="G103" i="25"/>
  <c r="F103" i="25"/>
  <c r="G102" i="25"/>
  <c r="I102" i="25" s="1"/>
  <c r="F102" i="25"/>
  <c r="G101" i="25"/>
  <c r="F101" i="25"/>
  <c r="G100" i="25"/>
  <c r="F100" i="25"/>
  <c r="G99" i="25"/>
  <c r="F99" i="25"/>
  <c r="G98" i="25"/>
  <c r="I98" i="25" s="1"/>
  <c r="F98" i="25"/>
  <c r="G97" i="25"/>
  <c r="H97" i="25" s="1"/>
  <c r="F97" i="25"/>
  <c r="G96" i="25"/>
  <c r="H96" i="25" s="1"/>
  <c r="F96" i="25"/>
  <c r="G95" i="25"/>
  <c r="F95" i="25"/>
  <c r="G94" i="25"/>
  <c r="F94" i="25"/>
  <c r="G93" i="25"/>
  <c r="I93" i="25" s="1"/>
  <c r="F93" i="25"/>
  <c r="G92" i="25"/>
  <c r="I92" i="25" s="1"/>
  <c r="F92" i="25"/>
  <c r="G91" i="25"/>
  <c r="F91" i="25"/>
  <c r="G90" i="25"/>
  <c r="I90" i="25" s="1"/>
  <c r="F90" i="25"/>
  <c r="G89" i="25"/>
  <c r="I89" i="25" s="1"/>
  <c r="F89" i="25"/>
  <c r="G88" i="25"/>
  <c r="I88" i="25" s="1"/>
  <c r="F88" i="25"/>
  <c r="G87" i="25"/>
  <c r="F87" i="25"/>
  <c r="G86" i="25"/>
  <c r="I86" i="25" s="1"/>
  <c r="F86" i="25"/>
  <c r="G85" i="25"/>
  <c r="H85" i="25" s="1"/>
  <c r="F85" i="25"/>
  <c r="G84" i="25"/>
  <c r="H84" i="25" s="1"/>
  <c r="F84" i="25"/>
  <c r="G83" i="25"/>
  <c r="F83" i="25"/>
  <c r="G82" i="25"/>
  <c r="I82" i="25" s="1"/>
  <c r="F82" i="25"/>
  <c r="G81" i="25"/>
  <c r="I81" i="25" s="1"/>
  <c r="F81" i="25"/>
  <c r="G80" i="25"/>
  <c r="H80" i="25" s="1"/>
  <c r="F80" i="25"/>
  <c r="G79" i="25"/>
  <c r="F79" i="25"/>
  <c r="G78" i="25"/>
  <c r="I78" i="25" s="1"/>
  <c r="F78" i="25"/>
  <c r="G77" i="25"/>
  <c r="F77" i="25"/>
  <c r="G76" i="25"/>
  <c r="I76" i="25" s="1"/>
  <c r="F76" i="25"/>
  <c r="G75" i="25"/>
  <c r="F75" i="25"/>
  <c r="G74" i="25"/>
  <c r="I74" i="25" s="1"/>
  <c r="F74" i="25"/>
  <c r="G73" i="25"/>
  <c r="H73" i="25" s="1"/>
  <c r="F73" i="25"/>
  <c r="G72" i="25"/>
  <c r="I72" i="25" s="1"/>
  <c r="F72" i="25"/>
  <c r="G71" i="25"/>
  <c r="H71" i="25" s="1"/>
  <c r="F71" i="25"/>
  <c r="G70" i="25"/>
  <c r="I70" i="25" s="1"/>
  <c r="F70" i="25"/>
  <c r="G69" i="25"/>
  <c r="F69" i="25"/>
  <c r="G68" i="25"/>
  <c r="H68" i="25" s="1"/>
  <c r="F68" i="25"/>
  <c r="G67" i="25"/>
  <c r="H67" i="25" s="1"/>
  <c r="F67" i="25"/>
  <c r="G66" i="25"/>
  <c r="I66" i="25" s="1"/>
  <c r="F66" i="25"/>
  <c r="G65" i="25"/>
  <c r="H65" i="25" s="1"/>
  <c r="F65" i="25"/>
  <c r="G64" i="25"/>
  <c r="I64" i="25" s="1"/>
  <c r="F64" i="25"/>
  <c r="G63" i="25"/>
  <c r="F63" i="25"/>
  <c r="G62" i="25"/>
  <c r="I62" i="25" s="1"/>
  <c r="F62" i="25"/>
  <c r="G61" i="25"/>
  <c r="H61" i="25" s="1"/>
  <c r="F61" i="25"/>
  <c r="G60" i="25"/>
  <c r="I60" i="25" s="1"/>
  <c r="F60" i="25"/>
  <c r="G59" i="25"/>
  <c r="H59" i="25" s="1"/>
  <c r="F59" i="25"/>
  <c r="G58" i="25"/>
  <c r="I58" i="25" s="1"/>
  <c r="F58" i="25"/>
  <c r="G57" i="25"/>
  <c r="H57" i="25" s="1"/>
  <c r="F57" i="25"/>
  <c r="G56" i="25"/>
  <c r="I56" i="25" s="1"/>
  <c r="F56" i="25"/>
  <c r="G55" i="25"/>
  <c r="H55" i="25" s="1"/>
  <c r="F55" i="25"/>
  <c r="G54" i="25"/>
  <c r="I54" i="25" s="1"/>
  <c r="F54" i="25"/>
  <c r="G53" i="25"/>
  <c r="H53" i="25" s="1"/>
  <c r="F53" i="25"/>
  <c r="G52" i="25"/>
  <c r="H52" i="25" s="1"/>
  <c r="F52" i="25"/>
  <c r="G51" i="25"/>
  <c r="H51" i="25" s="1"/>
  <c r="F51" i="25"/>
  <c r="G50" i="25"/>
  <c r="I50" i="25" s="1"/>
  <c r="F50" i="25"/>
  <c r="G49" i="25"/>
  <c r="I49" i="25" s="1"/>
  <c r="F49" i="25"/>
  <c r="G48" i="25"/>
  <c r="I48" i="25" s="1"/>
  <c r="F48" i="25"/>
  <c r="G47" i="25"/>
  <c r="H47" i="25" s="1"/>
  <c r="F47" i="25"/>
  <c r="G46" i="25"/>
  <c r="I46" i="25" s="1"/>
  <c r="F46" i="25"/>
  <c r="G45" i="25"/>
  <c r="I45" i="25" s="1"/>
  <c r="F45" i="25"/>
  <c r="G44" i="25"/>
  <c r="I44" i="25" s="1"/>
  <c r="F44" i="25"/>
  <c r="G43" i="25"/>
  <c r="I43" i="25" s="1"/>
  <c r="F43" i="25"/>
  <c r="G42" i="25"/>
  <c r="I42" i="25" s="1"/>
  <c r="F42" i="25"/>
  <c r="G41" i="25"/>
  <c r="F41" i="25"/>
  <c r="G40" i="25"/>
  <c r="I40" i="25" s="1"/>
  <c r="F40" i="25"/>
  <c r="G39" i="25"/>
  <c r="I39" i="25" s="1"/>
  <c r="F39" i="25"/>
  <c r="G38" i="25"/>
  <c r="I38" i="25" s="1"/>
  <c r="F38" i="25"/>
  <c r="G37" i="25"/>
  <c r="F37" i="25"/>
  <c r="G36" i="25"/>
  <c r="I36" i="25" s="1"/>
  <c r="F36" i="25"/>
  <c r="G35" i="25"/>
  <c r="I35" i="25" s="1"/>
  <c r="F35" i="25"/>
  <c r="G34" i="25"/>
  <c r="I34" i="25" s="1"/>
  <c r="F34" i="25"/>
  <c r="G33" i="25"/>
  <c r="F33" i="25"/>
  <c r="G32" i="25"/>
  <c r="I32" i="25" s="1"/>
  <c r="F32" i="25"/>
  <c r="G31" i="25"/>
  <c r="I31" i="25" s="1"/>
  <c r="F31" i="25"/>
  <c r="G30" i="25"/>
  <c r="I30" i="25" s="1"/>
  <c r="F30" i="25"/>
  <c r="G28" i="25"/>
  <c r="H28" i="25" s="1"/>
  <c r="F28" i="25"/>
  <c r="G27" i="25"/>
  <c r="H27" i="25" s="1"/>
  <c r="F27" i="25"/>
  <c r="G26" i="25"/>
  <c r="I26" i="25" s="1"/>
  <c r="F26" i="25"/>
  <c r="G25" i="25"/>
  <c r="F25" i="25"/>
  <c r="G24" i="25"/>
  <c r="H24" i="25" s="1"/>
  <c r="F24" i="25"/>
  <c r="G23" i="25"/>
  <c r="F23" i="25"/>
  <c r="G22" i="25"/>
  <c r="I22" i="25" s="1"/>
  <c r="F22" i="25"/>
  <c r="G21" i="25"/>
  <c r="F21" i="25"/>
  <c r="G20" i="25"/>
  <c r="F20" i="25"/>
  <c r="U119" i="6"/>
  <c r="X119" i="6" s="1"/>
  <c r="I119" i="6"/>
  <c r="H119" i="6"/>
  <c r="U118" i="6"/>
  <c r="V118" i="6" s="1"/>
  <c r="I118" i="6"/>
  <c r="H118" i="6"/>
  <c r="U117" i="6"/>
  <c r="I117" i="6"/>
  <c r="L117" i="6" s="1"/>
  <c r="H117" i="6"/>
  <c r="U116" i="6"/>
  <c r="V116" i="6" s="1"/>
  <c r="I116" i="6"/>
  <c r="H116" i="6"/>
  <c r="U115" i="6"/>
  <c r="X115" i="6" s="1"/>
  <c r="I115" i="6"/>
  <c r="H115" i="6"/>
  <c r="U114" i="6"/>
  <c r="V114" i="6" s="1"/>
  <c r="I114" i="6"/>
  <c r="H114" i="6"/>
  <c r="U113" i="6"/>
  <c r="I113" i="6"/>
  <c r="L113" i="6" s="1"/>
  <c r="H113" i="6"/>
  <c r="U112" i="6"/>
  <c r="V112" i="6" s="1"/>
  <c r="I112" i="6"/>
  <c r="H112" i="6"/>
  <c r="U111" i="6"/>
  <c r="I111" i="6"/>
  <c r="H111" i="6"/>
  <c r="U110" i="6"/>
  <c r="V110" i="6" s="1"/>
  <c r="I110" i="6"/>
  <c r="H110" i="6"/>
  <c r="U109" i="6"/>
  <c r="I109" i="6"/>
  <c r="H109" i="6"/>
  <c r="U108" i="6"/>
  <c r="I108" i="6"/>
  <c r="H108" i="6"/>
  <c r="U107" i="6"/>
  <c r="V107" i="6" s="1"/>
  <c r="I107" i="6"/>
  <c r="H107" i="6"/>
  <c r="U106" i="6"/>
  <c r="I106" i="6"/>
  <c r="J106" i="6" s="1"/>
  <c r="H106" i="6"/>
  <c r="U105" i="6"/>
  <c r="I105" i="6"/>
  <c r="J105" i="6" s="1"/>
  <c r="H105" i="6"/>
  <c r="U104" i="6"/>
  <c r="V104" i="6" s="1"/>
  <c r="I104" i="6"/>
  <c r="H104" i="6"/>
  <c r="U103" i="6"/>
  <c r="X103" i="6" s="1"/>
  <c r="I103" i="6"/>
  <c r="H103" i="6"/>
  <c r="U102" i="6"/>
  <c r="X102" i="6" s="1"/>
  <c r="I102" i="6"/>
  <c r="H102" i="6"/>
  <c r="U101" i="6"/>
  <c r="V101" i="6" s="1"/>
  <c r="I101" i="6"/>
  <c r="H101" i="6"/>
  <c r="U100" i="6"/>
  <c r="V100" i="6" s="1"/>
  <c r="I100" i="6"/>
  <c r="H100" i="6"/>
  <c r="U99" i="6"/>
  <c r="V99" i="6" s="1"/>
  <c r="I99" i="6"/>
  <c r="H99" i="6"/>
  <c r="U98" i="6"/>
  <c r="I98" i="6"/>
  <c r="H98" i="6"/>
  <c r="U97" i="6"/>
  <c r="X97" i="6" s="1"/>
  <c r="I97" i="6"/>
  <c r="H97" i="6"/>
  <c r="U96" i="6"/>
  <c r="X96" i="6" s="1"/>
  <c r="I96" i="6"/>
  <c r="L96" i="6" s="1"/>
  <c r="H96" i="6"/>
  <c r="U95" i="6"/>
  <c r="V95" i="6" s="1"/>
  <c r="I95" i="6"/>
  <c r="H95" i="6"/>
  <c r="U94" i="6"/>
  <c r="V94" i="6" s="1"/>
  <c r="I94" i="6"/>
  <c r="L94" i="6" s="1"/>
  <c r="H94" i="6"/>
  <c r="U93" i="6"/>
  <c r="V93" i="6" s="1"/>
  <c r="I93" i="6"/>
  <c r="H93" i="6"/>
  <c r="U92" i="6"/>
  <c r="I92" i="6"/>
  <c r="J92" i="6" s="1"/>
  <c r="H92" i="6"/>
  <c r="U91" i="6"/>
  <c r="I91" i="6"/>
  <c r="H91" i="6"/>
  <c r="U90" i="6"/>
  <c r="I90" i="6"/>
  <c r="H90" i="6"/>
  <c r="U89" i="6"/>
  <c r="V89" i="6" s="1"/>
  <c r="I89" i="6"/>
  <c r="H89" i="6"/>
  <c r="U88" i="6"/>
  <c r="I88" i="6"/>
  <c r="H88" i="6"/>
  <c r="U87" i="6"/>
  <c r="I87" i="6"/>
  <c r="H87" i="6"/>
  <c r="U86" i="6"/>
  <c r="I86" i="6"/>
  <c r="H86" i="6"/>
  <c r="U85" i="6"/>
  <c r="X85" i="6" s="1"/>
  <c r="I85" i="6"/>
  <c r="H85" i="6"/>
  <c r="U84" i="6"/>
  <c r="X84" i="6" s="1"/>
  <c r="I84" i="6"/>
  <c r="H84" i="6"/>
  <c r="U83" i="6"/>
  <c r="V83" i="6" s="1"/>
  <c r="I83" i="6"/>
  <c r="H83" i="6"/>
  <c r="U82" i="6"/>
  <c r="I82" i="6"/>
  <c r="J82" i="6" s="1"/>
  <c r="H82" i="6"/>
  <c r="U81" i="6"/>
  <c r="V81" i="6" s="1"/>
  <c r="I81" i="6"/>
  <c r="H81" i="6"/>
  <c r="U80" i="6"/>
  <c r="V80" i="6" s="1"/>
  <c r="I80" i="6"/>
  <c r="H80" i="6"/>
  <c r="U79" i="6"/>
  <c r="X79" i="6" s="1"/>
  <c r="I79" i="6"/>
  <c r="H79" i="6"/>
  <c r="U78" i="6"/>
  <c r="X78" i="6" s="1"/>
  <c r="I78" i="6"/>
  <c r="J78" i="6" s="1"/>
  <c r="H78" i="6"/>
  <c r="U77" i="6"/>
  <c r="V77" i="6" s="1"/>
  <c r="I77" i="6"/>
  <c r="H77" i="6"/>
  <c r="U76" i="6"/>
  <c r="V76" i="6" s="1"/>
  <c r="I76" i="6"/>
  <c r="H76" i="6"/>
  <c r="U75" i="6"/>
  <c r="X75" i="6" s="1"/>
  <c r="I75" i="6"/>
  <c r="L75" i="6" s="1"/>
  <c r="H75" i="6"/>
  <c r="U74" i="6"/>
  <c r="X74" i="6" s="1"/>
  <c r="I74" i="6"/>
  <c r="J74" i="6" s="1"/>
  <c r="H74" i="6"/>
  <c r="U73" i="6"/>
  <c r="I73" i="6"/>
  <c r="H73" i="6"/>
  <c r="U72" i="6"/>
  <c r="V72" i="6" s="1"/>
  <c r="I72" i="6"/>
  <c r="H72" i="6"/>
  <c r="U71" i="6"/>
  <c r="X71" i="6" s="1"/>
  <c r="I71" i="6"/>
  <c r="H71" i="6"/>
  <c r="U70" i="6"/>
  <c r="X70" i="6" s="1"/>
  <c r="I70" i="6"/>
  <c r="J70" i="6" s="1"/>
  <c r="H70" i="6"/>
  <c r="U69" i="6"/>
  <c r="V69" i="6" s="1"/>
  <c r="I69" i="6"/>
  <c r="H69" i="6"/>
  <c r="U68" i="6"/>
  <c r="V68" i="6" s="1"/>
  <c r="I68" i="6"/>
  <c r="H68" i="6"/>
  <c r="U67" i="6"/>
  <c r="X67" i="6" s="1"/>
  <c r="I67" i="6"/>
  <c r="H67" i="6"/>
  <c r="U66" i="6"/>
  <c r="I66" i="6"/>
  <c r="H66" i="6"/>
  <c r="U65" i="6"/>
  <c r="X65" i="6" s="1"/>
  <c r="I65" i="6"/>
  <c r="H65" i="6"/>
  <c r="U64" i="6"/>
  <c r="I64" i="6"/>
  <c r="H64" i="6"/>
  <c r="U63" i="6"/>
  <c r="X63" i="6" s="1"/>
  <c r="I63" i="6"/>
  <c r="H63" i="6"/>
  <c r="U62" i="6"/>
  <c r="X62" i="6" s="1"/>
  <c r="I62" i="6"/>
  <c r="H62" i="6"/>
  <c r="U61" i="6"/>
  <c r="I61" i="6"/>
  <c r="H61" i="6"/>
  <c r="U60" i="6"/>
  <c r="V60" i="6" s="1"/>
  <c r="I60" i="6"/>
  <c r="H60" i="6"/>
  <c r="U59" i="6"/>
  <c r="X59" i="6" s="1"/>
  <c r="I59" i="6"/>
  <c r="H59" i="6"/>
  <c r="U58" i="6"/>
  <c r="X58" i="6" s="1"/>
  <c r="I58" i="6"/>
  <c r="H58" i="6"/>
  <c r="U57" i="6"/>
  <c r="X57" i="6" s="1"/>
  <c r="I57" i="6"/>
  <c r="H57" i="6"/>
  <c r="U56" i="6"/>
  <c r="V56" i="6" s="1"/>
  <c r="I56" i="6"/>
  <c r="L56" i="6" s="1"/>
  <c r="H56" i="6"/>
  <c r="U55" i="6"/>
  <c r="V55" i="6" s="1"/>
  <c r="I55" i="6"/>
  <c r="H55" i="6"/>
  <c r="U54" i="6"/>
  <c r="I54" i="6"/>
  <c r="J54" i="6" s="1"/>
  <c r="H54" i="6"/>
  <c r="U53" i="6"/>
  <c r="V53" i="6" s="1"/>
  <c r="I53" i="6"/>
  <c r="H53" i="6"/>
  <c r="U52" i="6"/>
  <c r="V52" i="6" s="1"/>
  <c r="I52" i="6"/>
  <c r="H52" i="6"/>
  <c r="U51" i="6"/>
  <c r="V51" i="6" s="1"/>
  <c r="I51" i="6"/>
  <c r="H51" i="6"/>
  <c r="U50" i="6"/>
  <c r="X50" i="6" s="1"/>
  <c r="I50" i="6"/>
  <c r="J50" i="6" s="1"/>
  <c r="H50" i="6"/>
  <c r="U49" i="6"/>
  <c r="X49" i="6" s="1"/>
  <c r="I49" i="6"/>
  <c r="H49" i="6"/>
  <c r="U48" i="6"/>
  <c r="V48" i="6" s="1"/>
  <c r="I48" i="6"/>
  <c r="L48" i="6" s="1"/>
  <c r="H48" i="6"/>
  <c r="U47" i="6"/>
  <c r="X47" i="6" s="1"/>
  <c r="I47" i="6"/>
  <c r="H47" i="6"/>
  <c r="U46" i="6"/>
  <c r="I46" i="6"/>
  <c r="J46" i="6" s="1"/>
  <c r="H46" i="6"/>
  <c r="U45" i="6"/>
  <c r="I45" i="6"/>
  <c r="H45" i="6"/>
  <c r="U44" i="6"/>
  <c r="I44" i="6"/>
  <c r="H44" i="6"/>
  <c r="U43" i="6"/>
  <c r="X43" i="6" s="1"/>
  <c r="I43" i="6"/>
  <c r="H43" i="6"/>
  <c r="U42" i="6"/>
  <c r="X42" i="6" s="1"/>
  <c r="I42" i="6"/>
  <c r="H42" i="6"/>
  <c r="U41" i="6"/>
  <c r="X41" i="6" s="1"/>
  <c r="I41" i="6"/>
  <c r="H41" i="6"/>
  <c r="U40" i="6"/>
  <c r="X40" i="6" s="1"/>
  <c r="I40" i="6"/>
  <c r="H40" i="6"/>
  <c r="U39" i="6"/>
  <c r="X39" i="6" s="1"/>
  <c r="I39" i="6"/>
  <c r="H39" i="6"/>
  <c r="U38" i="6"/>
  <c r="X38" i="6" s="1"/>
  <c r="I38" i="6"/>
  <c r="L38" i="6" s="1"/>
  <c r="H38" i="6"/>
  <c r="U37" i="6"/>
  <c r="V37" i="6" s="1"/>
  <c r="I37" i="6"/>
  <c r="H37" i="6"/>
  <c r="U36" i="6"/>
  <c r="V36" i="6" s="1"/>
  <c r="I36" i="6"/>
  <c r="H36" i="6"/>
  <c r="U35" i="6"/>
  <c r="X35" i="6" s="1"/>
  <c r="I35" i="6"/>
  <c r="H35" i="6"/>
  <c r="U34" i="6"/>
  <c r="X34" i="6" s="1"/>
  <c r="I34" i="6"/>
  <c r="H34" i="6"/>
  <c r="U33" i="6"/>
  <c r="V33" i="6" s="1"/>
  <c r="I33" i="6"/>
  <c r="H33" i="6"/>
  <c r="U32" i="6"/>
  <c r="X32" i="6" s="1"/>
  <c r="I32" i="6"/>
  <c r="H32" i="6"/>
  <c r="U31" i="6"/>
  <c r="X31" i="6" s="1"/>
  <c r="I31" i="6"/>
  <c r="H31" i="6"/>
  <c r="U30" i="6"/>
  <c r="X30" i="6" s="1"/>
  <c r="I30" i="6"/>
  <c r="L30" i="6" s="1"/>
  <c r="H30" i="6"/>
  <c r="U29" i="6"/>
  <c r="V29" i="6" s="1"/>
  <c r="I29" i="6"/>
  <c r="H29" i="6"/>
  <c r="U28" i="6"/>
  <c r="X28" i="6" s="1"/>
  <c r="I28" i="6"/>
  <c r="J28" i="6" s="1"/>
  <c r="H28" i="6"/>
  <c r="U27" i="6"/>
  <c r="X27" i="6" s="1"/>
  <c r="I27" i="6"/>
  <c r="L27" i="6" s="1"/>
  <c r="H27" i="6"/>
  <c r="U26" i="6"/>
  <c r="X26" i="6" s="1"/>
  <c r="I26" i="6"/>
  <c r="H26" i="6"/>
  <c r="U25" i="6"/>
  <c r="V25" i="6" s="1"/>
  <c r="I25" i="6"/>
  <c r="L25" i="6" s="1"/>
  <c r="H25" i="6"/>
  <c r="U24" i="6"/>
  <c r="V24" i="6" s="1"/>
  <c r="I24" i="6"/>
  <c r="H24" i="6"/>
  <c r="U23" i="6"/>
  <c r="X23" i="6" s="1"/>
  <c r="I23" i="6"/>
  <c r="J23" i="6" s="1"/>
  <c r="H23" i="6"/>
  <c r="U22" i="6"/>
  <c r="X22" i="6" s="1"/>
  <c r="I22" i="6"/>
  <c r="H22" i="6"/>
  <c r="U21" i="6"/>
  <c r="V21" i="6" s="1"/>
  <c r="I21" i="6"/>
  <c r="L21" i="6" s="1"/>
  <c r="H21" i="6"/>
  <c r="U20" i="6"/>
  <c r="X20" i="6" s="1"/>
  <c r="I20" i="6"/>
  <c r="H20" i="6"/>
  <c r="P205" i="6" l="1"/>
  <c r="S523" i="6"/>
  <c r="L359" i="25"/>
  <c r="P318" i="6"/>
  <c r="V49" i="25"/>
  <c r="W49" i="25"/>
  <c r="V73" i="25"/>
  <c r="W73" i="25"/>
  <c r="X73" i="25" s="1"/>
  <c r="V109" i="25"/>
  <c r="W109" i="25"/>
  <c r="V61" i="25"/>
  <c r="W61" i="25"/>
  <c r="V85" i="25"/>
  <c r="W85" i="25"/>
  <c r="V101" i="25"/>
  <c r="W101" i="25"/>
  <c r="X101" i="25" s="1"/>
  <c r="W42" i="25"/>
  <c r="V42" i="25"/>
  <c r="W62" i="25"/>
  <c r="V62" i="25"/>
  <c r="X62" i="25" s="1"/>
  <c r="W82" i="25"/>
  <c r="V82" i="25"/>
  <c r="W102" i="25"/>
  <c r="V102" i="25"/>
  <c r="X102" i="25" s="1"/>
  <c r="V41" i="25"/>
  <c r="W41" i="25"/>
  <c r="V65" i="25"/>
  <c r="W65" i="25"/>
  <c r="X65" i="25" s="1"/>
  <c r="V89" i="25"/>
  <c r="W89" i="25"/>
  <c r="V105" i="25"/>
  <c r="W105" i="25"/>
  <c r="X105" i="25" s="1"/>
  <c r="V46" i="25"/>
  <c r="W46" i="25"/>
  <c r="W70" i="25"/>
  <c r="V70" i="25"/>
  <c r="X70" i="25" s="1"/>
  <c r="W86" i="25"/>
  <c r="V86" i="25"/>
  <c r="W110" i="25"/>
  <c r="V110" i="25"/>
  <c r="X110" i="25" s="1"/>
  <c r="V35" i="25"/>
  <c r="W35" i="25"/>
  <c r="V39" i="25"/>
  <c r="W39" i="25"/>
  <c r="W43" i="25"/>
  <c r="V43" i="25"/>
  <c r="V47" i="25"/>
  <c r="W47" i="25"/>
  <c r="V51" i="25"/>
  <c r="W51" i="25"/>
  <c r="V55" i="25"/>
  <c r="W55" i="25"/>
  <c r="V59" i="25"/>
  <c r="W59" i="25"/>
  <c r="V63" i="25"/>
  <c r="W63" i="25"/>
  <c r="X63" i="25" s="1"/>
  <c r="V67" i="25"/>
  <c r="W67" i="25"/>
  <c r="V71" i="25"/>
  <c r="W71" i="25"/>
  <c r="X71" i="25" s="1"/>
  <c r="V75" i="25"/>
  <c r="W75" i="25"/>
  <c r="V79" i="25"/>
  <c r="W79" i="25"/>
  <c r="X79" i="25" s="1"/>
  <c r="V83" i="25"/>
  <c r="W83" i="25"/>
  <c r="V87" i="25"/>
  <c r="W87" i="25"/>
  <c r="X87" i="25" s="1"/>
  <c r="V91" i="25"/>
  <c r="W91" i="25"/>
  <c r="V95" i="25"/>
  <c r="W95" i="25"/>
  <c r="X95" i="25" s="1"/>
  <c r="V99" i="25"/>
  <c r="W99" i="25"/>
  <c r="V103" i="25"/>
  <c r="W103" i="25"/>
  <c r="X103" i="25" s="1"/>
  <c r="V107" i="25"/>
  <c r="W107" i="25"/>
  <c r="V111" i="25"/>
  <c r="W111" i="25"/>
  <c r="X111" i="25" s="1"/>
  <c r="V115" i="25"/>
  <c r="W115" i="25"/>
  <c r="V119" i="25"/>
  <c r="W119" i="25"/>
  <c r="X119" i="25" s="1"/>
  <c r="W45" i="25"/>
  <c r="V45" i="25"/>
  <c r="V69" i="25"/>
  <c r="W69" i="25"/>
  <c r="V93" i="25"/>
  <c r="W93" i="25"/>
  <c r="V117" i="25"/>
  <c r="W117" i="25"/>
  <c r="X117" i="25" s="1"/>
  <c r="W50" i="25"/>
  <c r="V50" i="25"/>
  <c r="W66" i="25"/>
  <c r="V66" i="25"/>
  <c r="W90" i="25"/>
  <c r="V90" i="25"/>
  <c r="W106" i="25"/>
  <c r="V106" i="25"/>
  <c r="X106" i="25" s="1"/>
  <c r="L453" i="25"/>
  <c r="V53" i="25"/>
  <c r="X53" i="25" s="1"/>
  <c r="W53" i="25"/>
  <c r="V81" i="25"/>
  <c r="W81" i="25"/>
  <c r="W113" i="25"/>
  <c r="X113" i="25" s="1"/>
  <c r="V113" i="25"/>
  <c r="W34" i="25"/>
  <c r="V34" i="25"/>
  <c r="V54" i="25"/>
  <c r="X54" i="25" s="1"/>
  <c r="W54" i="25"/>
  <c r="W74" i="25"/>
  <c r="V74" i="25"/>
  <c r="W94" i="25"/>
  <c r="V94" i="25"/>
  <c r="W118" i="25"/>
  <c r="V118" i="25"/>
  <c r="W36" i="25"/>
  <c r="V36" i="25"/>
  <c r="W40" i="25"/>
  <c r="V40" i="25"/>
  <c r="V44" i="25"/>
  <c r="X44" i="25" s="1"/>
  <c r="W44" i="25"/>
  <c r="W48" i="25"/>
  <c r="V48" i="25"/>
  <c r="V52" i="25"/>
  <c r="X52" i="25" s="1"/>
  <c r="W52" i="25"/>
  <c r="V56" i="25"/>
  <c r="W56" i="25"/>
  <c r="W60" i="25"/>
  <c r="V60" i="25"/>
  <c r="W64" i="25"/>
  <c r="V64" i="25"/>
  <c r="W68" i="25"/>
  <c r="V68" i="25"/>
  <c r="W72" i="25"/>
  <c r="V72" i="25"/>
  <c r="W76" i="25"/>
  <c r="V76" i="25"/>
  <c r="W80" i="25"/>
  <c r="V80" i="25"/>
  <c r="W84" i="25"/>
  <c r="V84" i="25"/>
  <c r="W88" i="25"/>
  <c r="V88" i="25"/>
  <c r="W92" i="25"/>
  <c r="V92" i="25"/>
  <c r="W96" i="25"/>
  <c r="V96" i="25"/>
  <c r="W100" i="25"/>
  <c r="V100" i="25"/>
  <c r="W104" i="25"/>
  <c r="V104" i="25"/>
  <c r="W108" i="25"/>
  <c r="V108" i="25"/>
  <c r="W112" i="25"/>
  <c r="V112" i="25"/>
  <c r="W116" i="25"/>
  <c r="V116" i="25"/>
  <c r="V37" i="25"/>
  <c r="W37" i="25"/>
  <c r="V57" i="25"/>
  <c r="X57" i="25" s="1"/>
  <c r="W57" i="25"/>
  <c r="V77" i="25"/>
  <c r="W77" i="25"/>
  <c r="V97" i="25"/>
  <c r="W97" i="25"/>
  <c r="V38" i="25"/>
  <c r="W38" i="25"/>
  <c r="W58" i="25"/>
  <c r="V58" i="25"/>
  <c r="W78" i="25"/>
  <c r="V78" i="25"/>
  <c r="W98" i="25"/>
  <c r="V98" i="25"/>
  <c r="W114" i="25"/>
  <c r="V114" i="25"/>
  <c r="P193" i="6"/>
  <c r="S193" i="6" s="1"/>
  <c r="W33" i="25"/>
  <c r="V33" i="25"/>
  <c r="W31" i="25"/>
  <c r="V31" i="25"/>
  <c r="V32" i="25"/>
  <c r="W32" i="25"/>
  <c r="V30" i="25"/>
  <c r="W30" i="25"/>
  <c r="Q187" i="6"/>
  <c r="O185" i="6"/>
  <c r="P185" i="6" s="1"/>
  <c r="S185" i="6" s="1"/>
  <c r="P186" i="6"/>
  <c r="S186" i="6" s="1"/>
  <c r="V25" i="25"/>
  <c r="W25" i="25"/>
  <c r="V20" i="25"/>
  <c r="W20" i="25"/>
  <c r="V24" i="25"/>
  <c r="W24" i="25"/>
  <c r="W28" i="25"/>
  <c r="V28" i="25"/>
  <c r="V21" i="25"/>
  <c r="W21" i="25"/>
  <c r="V22" i="25"/>
  <c r="W22" i="25"/>
  <c r="V26" i="25"/>
  <c r="W26" i="25"/>
  <c r="W23" i="25"/>
  <c r="V23" i="25"/>
  <c r="W27" i="25"/>
  <c r="V27" i="25"/>
  <c r="P187" i="6"/>
  <c r="S187" i="6" s="1"/>
  <c r="L544" i="25"/>
  <c r="U544" i="25"/>
  <c r="O186" i="25"/>
  <c r="L507" i="25"/>
  <c r="U507" i="25"/>
  <c r="L510" i="25"/>
  <c r="S510" i="25"/>
  <c r="L217" i="25"/>
  <c r="S217" i="25"/>
  <c r="L511" i="25"/>
  <c r="U511" i="25"/>
  <c r="O545" i="25"/>
  <c r="O357" i="25"/>
  <c r="O361" i="25"/>
  <c r="O231" i="25"/>
  <c r="O194" i="25"/>
  <c r="L262" i="25"/>
  <c r="U262" i="25"/>
  <c r="L208" i="25"/>
  <c r="S208" i="25"/>
  <c r="L498" i="25"/>
  <c r="S498" i="25"/>
  <c r="L201" i="25"/>
  <c r="S201" i="25"/>
  <c r="L478" i="25"/>
  <c r="S478" i="25"/>
  <c r="O417" i="25"/>
  <c r="L436" i="25"/>
  <c r="S436" i="25"/>
  <c r="O589" i="25"/>
  <c r="O473" i="25"/>
  <c r="L428" i="25"/>
  <c r="S428" i="25"/>
  <c r="L404" i="25"/>
  <c r="S404" i="25"/>
  <c r="L400" i="25"/>
  <c r="S400" i="25"/>
  <c r="O240" i="25"/>
  <c r="L594" i="25"/>
  <c r="S594" i="25"/>
  <c r="O241" i="25"/>
  <c r="L299" i="25"/>
  <c r="S299" i="25"/>
  <c r="O584" i="25"/>
  <c r="L446" i="25"/>
  <c r="U446" i="25"/>
  <c r="L344" i="25"/>
  <c r="S344" i="25"/>
  <c r="L441" i="25"/>
  <c r="S441" i="25"/>
  <c r="L193" i="25"/>
  <c r="S193" i="25"/>
  <c r="O397" i="25"/>
  <c r="L487" i="25"/>
  <c r="S487" i="25"/>
  <c r="O418" i="25"/>
  <c r="O427" i="25"/>
  <c r="O342" i="25"/>
  <c r="L228" i="25"/>
  <c r="S228" i="25"/>
  <c r="O591" i="25"/>
  <c r="O367" i="25"/>
  <c r="L442" i="25"/>
  <c r="U442" i="25"/>
  <c r="L496" i="25"/>
  <c r="U496" i="25"/>
  <c r="L477" i="25"/>
  <c r="S477" i="25"/>
  <c r="O271" i="25"/>
  <c r="L352" i="25"/>
  <c r="S352" i="25"/>
  <c r="O453" i="25"/>
  <c r="L439" i="25"/>
  <c r="U439" i="25"/>
  <c r="L371" i="25"/>
  <c r="U371" i="25"/>
  <c r="O293" i="25"/>
  <c r="L513" i="25"/>
  <c r="U513" i="25"/>
  <c r="L269" i="25"/>
  <c r="S269" i="25"/>
  <c r="L268" i="25"/>
  <c r="S268" i="25"/>
  <c r="O190" i="25"/>
  <c r="O206" i="25"/>
  <c r="L209" i="25"/>
  <c r="S209" i="25"/>
  <c r="O272" i="25"/>
  <c r="O330" i="25"/>
  <c r="O528" i="25"/>
  <c r="L518" i="25"/>
  <c r="S518" i="25"/>
  <c r="L492" i="25"/>
  <c r="U492" i="25"/>
  <c r="O276" i="25"/>
  <c r="O189" i="25"/>
  <c r="L205" i="25"/>
  <c r="S205" i="25"/>
  <c r="L310" i="25"/>
  <c r="U310" i="25"/>
  <c r="L466" i="25"/>
  <c r="S466" i="25"/>
  <c r="L416" i="25"/>
  <c r="S416" i="25"/>
  <c r="L468" i="25"/>
  <c r="S468" i="25"/>
  <c r="O388" i="25"/>
  <c r="O410" i="25"/>
  <c r="L430" i="25"/>
  <c r="S430" i="25"/>
  <c r="L244" i="25"/>
  <c r="S244" i="25"/>
  <c r="L522" i="25"/>
  <c r="U522" i="25"/>
  <c r="L421" i="25"/>
  <c r="U421" i="25"/>
  <c r="L438" i="25"/>
  <c r="U438" i="25"/>
  <c r="L448" i="25"/>
  <c r="S448" i="25"/>
  <c r="O316" i="25"/>
  <c r="O204" i="25"/>
  <c r="L455" i="25"/>
  <c r="S455" i="25"/>
  <c r="L247" i="25"/>
  <c r="U247" i="25"/>
  <c r="L236" i="25"/>
  <c r="S236" i="25"/>
  <c r="L483" i="25"/>
  <c r="S483" i="25"/>
  <c r="L526" i="25"/>
  <c r="U526" i="25"/>
  <c r="O297" i="25"/>
  <c r="O481" i="25"/>
  <c r="O406" i="25"/>
  <c r="O290" i="25"/>
  <c r="O211" i="25"/>
  <c r="O305" i="25"/>
  <c r="O282" i="25"/>
  <c r="L224" i="25"/>
  <c r="S224" i="25"/>
  <c r="L307" i="25"/>
  <c r="U307" i="25"/>
  <c r="L463" i="25"/>
  <c r="U463" i="25"/>
  <c r="L376" i="25"/>
  <c r="S376" i="25"/>
  <c r="L335" i="25"/>
  <c r="U335" i="25"/>
  <c r="L379" i="25"/>
  <c r="U379" i="25"/>
  <c r="L234" i="25"/>
  <c r="S234" i="25"/>
  <c r="L540" i="25"/>
  <c r="U540" i="25"/>
  <c r="L381" i="25"/>
  <c r="S381" i="25"/>
  <c r="L311" i="25"/>
  <c r="S311" i="25"/>
  <c r="L312" i="25"/>
  <c r="S312" i="25"/>
  <c r="O250" i="25"/>
  <c r="L480" i="25"/>
  <c r="U480" i="25"/>
  <c r="L389" i="25"/>
  <c r="S389" i="25"/>
  <c r="O289" i="25"/>
  <c r="L514" i="25"/>
  <c r="S514" i="25"/>
  <c r="L187" i="25"/>
  <c r="U187" i="25"/>
  <c r="L345" i="25"/>
  <c r="S345" i="25"/>
  <c r="L337" i="25"/>
  <c r="S337" i="25"/>
  <c r="L486" i="25"/>
  <c r="S486" i="25"/>
  <c r="L500" i="25"/>
  <c r="U500" i="25"/>
  <c r="O546" i="25"/>
  <c r="L270" i="25"/>
  <c r="S270" i="25"/>
  <c r="O226" i="25"/>
  <c r="L543" i="25"/>
  <c r="S543" i="25"/>
  <c r="L516" i="25"/>
  <c r="U516" i="25"/>
  <c r="O326" i="25"/>
  <c r="L472" i="25"/>
  <c r="S472" i="25"/>
  <c r="L393" i="25"/>
  <c r="S393" i="25"/>
  <c r="O426" i="25"/>
  <c r="L283" i="25"/>
  <c r="S283" i="25"/>
  <c r="O319" i="25"/>
  <c r="O336" i="25"/>
  <c r="O590" i="25"/>
  <c r="L407" i="25"/>
  <c r="U407" i="25"/>
  <c r="O541" i="25"/>
  <c r="L256" i="25"/>
  <c r="S256" i="25"/>
  <c r="O343" i="25"/>
  <c r="O363" i="25"/>
  <c r="L375" i="25"/>
  <c r="U375" i="25"/>
  <c r="O360" i="25"/>
  <c r="L287" i="25"/>
  <c r="S287" i="25"/>
  <c r="O266" i="25"/>
  <c r="L192" i="25"/>
  <c r="S192" i="25"/>
  <c r="L339" i="25"/>
  <c r="S339" i="25"/>
  <c r="O431" i="25"/>
  <c r="L512" i="25"/>
  <c r="U512" i="25"/>
  <c r="O491" i="25"/>
  <c r="L530" i="25"/>
  <c r="S530" i="25"/>
  <c r="L274" i="25"/>
  <c r="U274" i="25"/>
  <c r="O334" i="25"/>
  <c r="O394" i="25"/>
  <c r="L230" i="25"/>
  <c r="U230" i="25"/>
  <c r="L403" i="25"/>
  <c r="S403" i="25"/>
  <c r="L467" i="25"/>
  <c r="S467" i="25"/>
  <c r="L399" i="25"/>
  <c r="U399" i="25"/>
  <c r="L184" i="25"/>
  <c r="S184" i="25"/>
  <c r="L264" i="25"/>
  <c r="S264" i="25"/>
  <c r="O499" i="25"/>
  <c r="L552" i="25"/>
  <c r="S552" i="25"/>
  <c r="L221" i="25"/>
  <c r="S221" i="25"/>
  <c r="L214" i="25"/>
  <c r="S214" i="25"/>
  <c r="O198" i="25"/>
  <c r="L490" i="25"/>
  <c r="S490" i="25"/>
  <c r="L213" i="25"/>
  <c r="S213" i="25"/>
  <c r="O353" i="25"/>
  <c r="O246" i="25"/>
  <c r="L333" i="25"/>
  <c r="S333" i="25"/>
  <c r="O188" i="25"/>
  <c r="L207" i="25"/>
  <c r="U207" i="25"/>
  <c r="O519" i="25"/>
  <c r="L321" i="25"/>
  <c r="S321" i="25"/>
  <c r="L332" i="25"/>
  <c r="S332" i="25"/>
  <c r="O346" i="25"/>
  <c r="L374" i="25"/>
  <c r="U374" i="25"/>
  <c r="L390" i="25"/>
  <c r="U390" i="25"/>
  <c r="L474" i="25"/>
  <c r="S474" i="25"/>
  <c r="L424" i="25"/>
  <c r="S424" i="25"/>
  <c r="L501" i="25"/>
  <c r="U501" i="25"/>
  <c r="L365" i="25"/>
  <c r="U365" i="25"/>
  <c r="L484" i="25"/>
  <c r="S484" i="25"/>
  <c r="O263" i="25"/>
  <c r="O359" i="25"/>
  <c r="O298" i="25"/>
  <c r="L462" i="25"/>
  <c r="S462" i="25"/>
  <c r="L215" i="25"/>
  <c r="U215" i="25"/>
  <c r="L232" i="25"/>
  <c r="S232" i="25"/>
  <c r="L197" i="25"/>
  <c r="S197" i="25"/>
  <c r="O227" i="25"/>
  <c r="L488" i="25"/>
  <c r="U488" i="25"/>
  <c r="L295" i="25"/>
  <c r="S295" i="25"/>
  <c r="O429" i="25"/>
  <c r="O306" i="25"/>
  <c r="O284" i="25"/>
  <c r="O233" i="25"/>
  <c r="L364" i="25"/>
  <c r="S364" i="25"/>
  <c r="L242" i="25"/>
  <c r="S242" i="25"/>
  <c r="L538" i="25"/>
  <c r="U538" i="25"/>
  <c r="O259" i="25"/>
  <c r="O277" i="25"/>
  <c r="L325" i="25"/>
  <c r="S325" i="25"/>
  <c r="L391" i="25"/>
  <c r="U391" i="25"/>
  <c r="L451" i="25"/>
  <c r="S451" i="25"/>
  <c r="L331" i="25"/>
  <c r="U331" i="25"/>
  <c r="L356" i="25"/>
  <c r="S356" i="25"/>
  <c r="O535" i="25"/>
  <c r="L372" i="25"/>
  <c r="S372" i="25"/>
  <c r="L465" i="25"/>
  <c r="S465" i="25"/>
  <c r="L411" i="25"/>
  <c r="S411" i="25"/>
  <c r="L273" i="25"/>
  <c r="S273" i="25"/>
  <c r="L550" i="25"/>
  <c r="S550" i="25"/>
  <c r="O229" i="25"/>
  <c r="L245" i="25"/>
  <c r="S245" i="25"/>
  <c r="L524" i="25"/>
  <c r="S524" i="25"/>
  <c r="O489" i="25"/>
  <c r="O515" i="25"/>
  <c r="O196" i="25"/>
  <c r="O195" i="25"/>
  <c r="L539" i="25"/>
  <c r="S539" i="25"/>
  <c r="L368" i="25"/>
  <c r="S368" i="25"/>
  <c r="L338" i="25"/>
  <c r="U338" i="25"/>
  <c r="O362" i="25"/>
  <c r="L413" i="25"/>
  <c r="U413" i="25"/>
  <c r="O387" i="25"/>
  <c r="L398" i="25"/>
  <c r="S398" i="25"/>
  <c r="O469" i="25"/>
  <c r="L320" i="25"/>
  <c r="U320" i="25"/>
  <c r="L239" i="25"/>
  <c r="U239" i="25"/>
  <c r="L547" i="25"/>
  <c r="S547" i="25"/>
  <c r="O278" i="25"/>
  <c r="O434" i="25"/>
  <c r="L318" i="25"/>
  <c r="U318" i="25"/>
  <c r="O347" i="25"/>
  <c r="O222" i="25"/>
  <c r="L437" i="25"/>
  <c r="S437" i="25"/>
  <c r="O191" i="25"/>
  <c r="O185" i="25"/>
  <c r="O505" i="25"/>
  <c r="L396" i="25"/>
  <c r="S396" i="25"/>
  <c r="L223" i="25"/>
  <c r="U223" i="25"/>
  <c r="O369" i="25"/>
  <c r="L267" i="25"/>
  <c r="S267" i="25"/>
  <c r="L377" i="25"/>
  <c r="S377" i="25"/>
  <c r="O324" i="25"/>
  <c r="O509" i="25"/>
  <c r="L471" i="25"/>
  <c r="S471" i="25"/>
  <c r="O529" i="25"/>
  <c r="O542" i="25"/>
  <c r="L219" i="25"/>
  <c r="U219" i="25"/>
  <c r="L402" i="25"/>
  <c r="U402" i="25"/>
  <c r="O280" i="25"/>
  <c r="L248" i="25"/>
  <c r="S248" i="25"/>
  <c r="O495" i="25"/>
  <c r="O286" i="25"/>
  <c r="L292" i="25"/>
  <c r="S292" i="25"/>
  <c r="L415" i="25"/>
  <c r="S415" i="25"/>
  <c r="L304" i="25"/>
  <c r="S304" i="25"/>
  <c r="L265" i="25"/>
  <c r="S265" i="25"/>
  <c r="L237" i="25"/>
  <c r="S237" i="25"/>
  <c r="L218" i="25"/>
  <c r="S218" i="25"/>
  <c r="L210" i="25"/>
  <c r="U210" i="25"/>
  <c r="O503" i="25"/>
  <c r="L506" i="25"/>
  <c r="S506" i="25"/>
  <c r="O534" i="25"/>
  <c r="L532" i="25"/>
  <c r="S532" i="25"/>
  <c r="L253" i="25"/>
  <c r="S253" i="25"/>
  <c r="L341" i="25"/>
  <c r="S341" i="25"/>
  <c r="O482" i="25"/>
  <c r="O531" i="25"/>
  <c r="O254" i="25"/>
  <c r="L258" i="25"/>
  <c r="S258" i="25"/>
  <c r="O225" i="25"/>
  <c r="O354" i="25"/>
  <c r="L314" i="25"/>
  <c r="U314" i="25"/>
  <c r="L350" i="25"/>
  <c r="U350" i="25"/>
  <c r="L432" i="25"/>
  <c r="S432" i="25"/>
  <c r="L456" i="25"/>
  <c r="S456" i="25"/>
  <c r="L464" i="25"/>
  <c r="S464" i="25"/>
  <c r="L444" i="25"/>
  <c r="S444" i="25"/>
  <c r="O595" i="25"/>
  <c r="L588" i="25"/>
  <c r="S588" i="25"/>
  <c r="O302" i="25"/>
  <c r="L340" i="25"/>
  <c r="S340" i="25"/>
  <c r="O200" i="25"/>
  <c r="L309" i="25"/>
  <c r="S309" i="25"/>
  <c r="L447" i="25"/>
  <c r="S447" i="25"/>
  <c r="L450" i="25"/>
  <c r="S450" i="25"/>
  <c r="L294" i="25"/>
  <c r="U294" i="25"/>
  <c r="O457" i="25"/>
  <c r="L313" i="25"/>
  <c r="S313" i="25"/>
  <c r="L549" i="25"/>
  <c r="S549" i="25"/>
  <c r="L517" i="25"/>
  <c r="U517" i="25"/>
  <c r="O317" i="25"/>
  <c r="O508" i="25"/>
  <c r="O435" i="25"/>
  <c r="O323" i="25"/>
  <c r="O328" i="25"/>
  <c r="L382" i="25"/>
  <c r="U382" i="25"/>
  <c r="L202" i="25"/>
  <c r="U202" i="25"/>
  <c r="O296" i="25"/>
  <c r="O461" i="25"/>
  <c r="L212" i="25"/>
  <c r="S212" i="25"/>
  <c r="L366" i="25"/>
  <c r="U366" i="25"/>
  <c r="O414" i="25"/>
  <c r="O285" i="25"/>
  <c r="O220" i="25"/>
  <c r="L395" i="25"/>
  <c r="U395" i="25"/>
  <c r="O548" i="25"/>
  <c r="O392" i="25"/>
  <c r="L351" i="25"/>
  <c r="S351" i="25"/>
  <c r="L303" i="25"/>
  <c r="S303" i="25"/>
  <c r="L520" i="25"/>
  <c r="S520" i="25"/>
  <c r="L527" i="25"/>
  <c r="S527" i="25"/>
  <c r="L494" i="25"/>
  <c r="S494" i="25"/>
  <c r="O275" i="25"/>
  <c r="O249" i="25"/>
  <c r="L533" i="25"/>
  <c r="U533" i="25"/>
  <c r="O504" i="25"/>
  <c r="L358" i="25"/>
  <c r="U358" i="25"/>
  <c r="L440" i="25"/>
  <c r="S440" i="25"/>
  <c r="L409" i="25"/>
  <c r="U409" i="25"/>
  <c r="L329" i="25"/>
  <c r="S329" i="25"/>
  <c r="O587" i="25"/>
  <c r="L470" i="25"/>
  <c r="S470" i="25"/>
  <c r="O378" i="25"/>
  <c r="O386" i="25"/>
  <c r="L476" i="25"/>
  <c r="S476" i="25"/>
  <c r="L449" i="25"/>
  <c r="S449" i="25"/>
  <c r="L235" i="25"/>
  <c r="S235" i="25"/>
  <c r="L255" i="25"/>
  <c r="U255" i="25"/>
  <c r="L593" i="25"/>
  <c r="S593" i="25"/>
  <c r="L385" i="25"/>
  <c r="S385" i="25"/>
  <c r="L586" i="25"/>
  <c r="S586" i="25"/>
  <c r="L479" i="25"/>
  <c r="S479" i="25"/>
  <c r="L327" i="25"/>
  <c r="S327" i="25"/>
  <c r="L373" i="25"/>
  <c r="S373" i="25"/>
  <c r="L493" i="25"/>
  <c r="U493" i="25"/>
  <c r="O348" i="25"/>
  <c r="O445" i="25"/>
  <c r="L355" i="25"/>
  <c r="S355" i="25"/>
  <c r="L422" i="25"/>
  <c r="U422" i="25"/>
  <c r="O301" i="25"/>
  <c r="L216" i="25"/>
  <c r="U216" i="25"/>
  <c r="L551" i="25"/>
  <c r="S551" i="25"/>
  <c r="L383" i="25"/>
  <c r="U383" i="25"/>
  <c r="L257" i="25"/>
  <c r="S257" i="25"/>
  <c r="O203" i="25"/>
  <c r="L536" i="25"/>
  <c r="S536" i="25"/>
  <c r="O525" i="25"/>
  <c r="L502" i="25"/>
  <c r="S502" i="25"/>
  <c r="O261" i="25"/>
  <c r="O370" i="25"/>
  <c r="O349" i="25"/>
  <c r="L199" i="25"/>
  <c r="U199" i="25"/>
  <c r="O521" i="25"/>
  <c r="L260" i="25"/>
  <c r="S260" i="25"/>
  <c r="L553" i="25"/>
  <c r="U553" i="25"/>
  <c r="L420" i="25"/>
  <c r="S420" i="25"/>
  <c r="L425" i="25"/>
  <c r="U425" i="25"/>
  <c r="L408" i="25"/>
  <c r="S408" i="25"/>
  <c r="L452" i="25"/>
  <c r="S452" i="25"/>
  <c r="O433" i="25"/>
  <c r="L412" i="25"/>
  <c r="S412" i="25"/>
  <c r="L401" i="25"/>
  <c r="S401" i="25"/>
  <c r="L380" i="25"/>
  <c r="S380" i="25"/>
  <c r="L423" i="25"/>
  <c r="S423" i="25"/>
  <c r="L460" i="25"/>
  <c r="S460" i="25"/>
  <c r="L405" i="25"/>
  <c r="U405" i="25"/>
  <c r="L279" i="25"/>
  <c r="S279" i="25"/>
  <c r="O238" i="25"/>
  <c r="L485" i="25"/>
  <c r="S485" i="25"/>
  <c r="O384" i="25"/>
  <c r="O454" i="25"/>
  <c r="O322" i="25"/>
  <c r="L252" i="25"/>
  <c r="S252" i="25"/>
  <c r="O300" i="25"/>
  <c r="O458" i="25"/>
  <c r="L315" i="25"/>
  <c r="U315" i="25"/>
  <c r="L497" i="25"/>
  <c r="U497" i="25"/>
  <c r="O585" i="25"/>
  <c r="O523" i="25"/>
  <c r="O281" i="25"/>
  <c r="O291" i="25"/>
  <c r="O288" i="25"/>
  <c r="L251" i="25"/>
  <c r="S251" i="25"/>
  <c r="L243" i="25"/>
  <c r="U243" i="25"/>
  <c r="L419" i="25"/>
  <c r="S419" i="25"/>
  <c r="L475" i="25"/>
  <c r="S475" i="25"/>
  <c r="L308" i="25"/>
  <c r="S308" i="25"/>
  <c r="L592" i="25"/>
  <c r="U592" i="25"/>
  <c r="L443" i="25"/>
  <c r="U443" i="25"/>
  <c r="L459" i="25"/>
  <c r="U459" i="25"/>
  <c r="O537" i="25"/>
  <c r="P537" i="6"/>
  <c r="S537" i="6" s="1"/>
  <c r="P389" i="6"/>
  <c r="S389" i="6" s="1"/>
  <c r="P463" i="6"/>
  <c r="S463" i="6" s="1"/>
  <c r="P332" i="6"/>
  <c r="S332" i="6" s="1"/>
  <c r="S246" i="6"/>
  <c r="S422" i="6"/>
  <c r="S482" i="6"/>
  <c r="S276" i="6"/>
  <c r="S544" i="6"/>
  <c r="P375" i="6"/>
  <c r="S375" i="6" s="1"/>
  <c r="P190" i="6"/>
  <c r="S190" i="6" s="1"/>
  <c r="S208" i="6"/>
  <c r="S252" i="6"/>
  <c r="S205" i="6"/>
  <c r="S333" i="6"/>
  <c r="S359" i="6"/>
  <c r="P514" i="6"/>
  <c r="S514" i="6" s="1"/>
  <c r="S497" i="6"/>
  <c r="P594" i="6"/>
  <c r="S594" i="6" s="1"/>
  <c r="P189" i="6"/>
  <c r="S189" i="6" s="1"/>
  <c r="P374" i="6"/>
  <c r="S374" i="6" s="1"/>
  <c r="P504" i="6"/>
  <c r="S504" i="6" s="1"/>
  <c r="S543" i="6"/>
  <c r="S486" i="6"/>
  <c r="S400" i="6"/>
  <c r="P488" i="6"/>
  <c r="S488" i="6" s="1"/>
  <c r="P401" i="6"/>
  <c r="S401" i="6" s="1"/>
  <c r="S214" i="6"/>
  <c r="P366" i="6"/>
  <c r="S366" i="6" s="1"/>
  <c r="S210" i="6"/>
  <c r="S461" i="6"/>
  <c r="P508" i="6"/>
  <c r="S508" i="6" s="1"/>
  <c r="P466" i="6"/>
  <c r="S466" i="6" s="1"/>
  <c r="S493" i="6"/>
  <c r="P343" i="6"/>
  <c r="S343" i="6" s="1"/>
  <c r="S257" i="6"/>
  <c r="S309" i="6"/>
  <c r="P355" i="6"/>
  <c r="S355" i="6" s="1"/>
  <c r="S470" i="6"/>
  <c r="P227" i="6"/>
  <c r="S227" i="6" s="1"/>
  <c r="S243" i="6"/>
  <c r="S443" i="6"/>
  <c r="S278" i="6"/>
  <c r="S297" i="6"/>
  <c r="P418" i="6"/>
  <c r="S418" i="6" s="1"/>
  <c r="S224" i="6"/>
  <c r="S529" i="6"/>
  <c r="P282" i="6"/>
  <c r="S282" i="6" s="1"/>
  <c r="P203" i="6"/>
  <c r="S203" i="6" s="1"/>
  <c r="P194" i="6"/>
  <c r="S194" i="6" s="1"/>
  <c r="P204" i="6"/>
  <c r="S204" i="6" s="1"/>
  <c r="P198" i="6"/>
  <c r="S198" i="6" s="1"/>
  <c r="P329" i="6"/>
  <c r="S329" i="6" s="1"/>
  <c r="S512" i="6"/>
  <c r="P516" i="6"/>
  <c r="S516" i="6" s="1"/>
  <c r="P350" i="6"/>
  <c r="S350" i="6" s="1"/>
  <c r="S269" i="6"/>
  <c r="P521" i="6"/>
  <c r="S521" i="6" s="1"/>
  <c r="P436" i="6"/>
  <c r="S436" i="6" s="1"/>
  <c r="S552" i="6"/>
  <c r="P264" i="6"/>
  <c r="S264" i="6" s="1"/>
  <c r="P349" i="6"/>
  <c r="S349" i="6" s="1"/>
  <c r="S238" i="6"/>
  <c r="S313" i="6"/>
  <c r="S201" i="6"/>
  <c r="S491" i="6"/>
  <c r="P192" i="6"/>
  <c r="S192" i="6" s="1"/>
  <c r="P440" i="6"/>
  <c r="S440" i="6" s="1"/>
  <c r="P437" i="6"/>
  <c r="S437" i="6" s="1"/>
  <c r="S453" i="6"/>
  <c r="S299" i="6"/>
  <c r="P387" i="6"/>
  <c r="S387" i="6" s="1"/>
  <c r="P344" i="6"/>
  <c r="S344" i="6" s="1"/>
  <c r="S292" i="6"/>
  <c r="S425" i="6"/>
  <c r="S530" i="6"/>
  <c r="P326" i="6"/>
  <c r="S326" i="6" s="1"/>
  <c r="S548" i="6"/>
  <c r="S306" i="6"/>
  <c r="S320" i="6"/>
  <c r="P199" i="6"/>
  <c r="S199" i="6" s="1"/>
  <c r="P407" i="6"/>
  <c r="S407" i="6" s="1"/>
  <c r="P286" i="6"/>
  <c r="S286" i="6" s="1"/>
  <c r="S477" i="6"/>
  <c r="S364" i="6"/>
  <c r="S322" i="6"/>
  <c r="P209" i="6"/>
  <c r="S209" i="6" s="1"/>
  <c r="P507" i="6"/>
  <c r="S507" i="6" s="1"/>
  <c r="P384" i="6"/>
  <c r="S384" i="6" s="1"/>
  <c r="S316" i="6"/>
  <c r="P200" i="6"/>
  <c r="S200" i="6" s="1"/>
  <c r="S265" i="6"/>
  <c r="P464" i="6"/>
  <c r="S464" i="6" s="1"/>
  <c r="S519" i="6"/>
  <c r="S465" i="6"/>
  <c r="S284" i="6"/>
  <c r="P406" i="6"/>
  <c r="S406" i="6" s="1"/>
  <c r="S500" i="6"/>
  <c r="P527" i="6"/>
  <c r="S527" i="6" s="1"/>
  <c r="S421" i="6"/>
  <c r="S459" i="6"/>
  <c r="S474" i="6"/>
  <c r="S242" i="6"/>
  <c r="S416" i="6"/>
  <c r="S361" i="6"/>
  <c r="S393" i="6"/>
  <c r="P449" i="6"/>
  <c r="S449" i="6" s="1"/>
  <c r="P218" i="6"/>
  <c r="S218" i="6" s="1"/>
  <c r="S261" i="6"/>
  <c r="P325" i="6"/>
  <c r="S325" i="6" s="1"/>
  <c r="S362" i="6"/>
  <c r="S480" i="6"/>
  <c r="S271" i="6"/>
  <c r="P535" i="6"/>
  <c r="S535" i="6" s="1"/>
  <c r="P411" i="6"/>
  <c r="S411" i="6" s="1"/>
  <c r="P447" i="6"/>
  <c r="S447" i="6" s="1"/>
  <c r="P444" i="6"/>
  <c r="S444" i="6" s="1"/>
  <c r="P457" i="6"/>
  <c r="S457" i="6" s="1"/>
  <c r="P438" i="6"/>
  <c r="S438" i="6" s="1"/>
  <c r="S533" i="6"/>
  <c r="P330" i="6"/>
  <c r="S330" i="6" s="1"/>
  <c r="S369" i="6"/>
  <c r="S484" i="6"/>
  <c r="P279" i="6"/>
  <c r="S279" i="6" s="1"/>
  <c r="S373" i="6"/>
  <c r="S471" i="6"/>
  <c r="P213" i="6"/>
  <c r="S213" i="6" s="1"/>
  <c r="P483" i="6"/>
  <c r="S483" i="6" s="1"/>
  <c r="S341" i="6"/>
  <c r="S442" i="6"/>
  <c r="S337" i="6"/>
  <c r="S357" i="6"/>
  <c r="S381" i="6"/>
  <c r="S304" i="6"/>
  <c r="S318" i="6"/>
  <c r="S290" i="6"/>
  <c r="S223" i="6"/>
  <c r="S489" i="6"/>
  <c r="H70" i="25"/>
  <c r="J70" i="25" s="1"/>
  <c r="S70" i="25" s="1"/>
  <c r="S197" i="6"/>
  <c r="S445" i="6"/>
  <c r="S228" i="6"/>
  <c r="S275" i="6"/>
  <c r="P317" i="6"/>
  <c r="S317" i="6" s="1"/>
  <c r="S412" i="6"/>
  <c r="P415" i="6"/>
  <c r="S415" i="6" s="1"/>
  <c r="S250" i="6"/>
  <c r="S310" i="6"/>
  <c r="P505" i="6"/>
  <c r="S505" i="6" s="1"/>
  <c r="P342" i="6"/>
  <c r="S342" i="6" s="1"/>
  <c r="S468" i="6"/>
  <c r="S371" i="6"/>
  <c r="P431" i="6"/>
  <c r="S431" i="6" s="1"/>
  <c r="S295" i="6"/>
  <c r="S494" i="6"/>
  <c r="X116" i="6"/>
  <c r="P244" i="6"/>
  <c r="S244" i="6" s="1"/>
  <c r="P184" i="6"/>
  <c r="S184" i="6" s="1"/>
  <c r="S538" i="6"/>
  <c r="S534" i="6"/>
  <c r="P321" i="6"/>
  <c r="S321" i="6" s="1"/>
  <c r="S283" i="6"/>
  <c r="S319" i="6"/>
  <c r="P473" i="6"/>
  <c r="S473" i="6" s="1"/>
  <c r="S347" i="6"/>
  <c r="S475" i="6"/>
  <c r="S531" i="6"/>
  <c r="S408" i="6"/>
  <c r="S398" i="6"/>
  <c r="P303" i="6"/>
  <c r="S303" i="6" s="1"/>
  <c r="P222" i="6"/>
  <c r="S222" i="6" s="1"/>
  <c r="P448" i="6"/>
  <c r="S448" i="6" s="1"/>
  <c r="P501" i="6"/>
  <c r="S501" i="6" s="1"/>
  <c r="S427" i="6"/>
  <c r="S479" i="6"/>
  <c r="S410" i="6"/>
  <c r="H118" i="25"/>
  <c r="J118" i="25" s="1"/>
  <c r="S118" i="25" s="1"/>
  <c r="S263" i="6"/>
  <c r="P298" i="6"/>
  <c r="S298" i="6" s="1"/>
  <c r="S370" i="6"/>
  <c r="S481" i="6"/>
  <c r="S368" i="6"/>
  <c r="P455" i="6"/>
  <c r="S455" i="6" s="1"/>
  <c r="S353" i="6"/>
  <c r="S476" i="6"/>
  <c r="V103" i="6"/>
  <c r="S409" i="6"/>
  <c r="S439" i="6"/>
  <c r="S385" i="6"/>
  <c r="S430" i="6"/>
  <c r="S587" i="6"/>
  <c r="S492" i="6"/>
  <c r="S434" i="6"/>
  <c r="S280" i="6"/>
  <c r="P399" i="6"/>
  <c r="S399" i="6" s="1"/>
  <c r="S478" i="6"/>
  <c r="P388" i="6"/>
  <c r="S388" i="6" s="1"/>
  <c r="P324" i="6"/>
  <c r="S324" i="6" s="1"/>
  <c r="P520" i="6"/>
  <c r="S520" i="6" s="1"/>
  <c r="S495" i="6"/>
  <c r="S595" i="6"/>
  <c r="S450" i="6"/>
  <c r="S585" i="6"/>
  <c r="S485" i="6"/>
  <c r="S232" i="6"/>
  <c r="L97" i="6"/>
  <c r="P331" i="6"/>
  <c r="S331" i="6" s="1"/>
  <c r="S452" i="6"/>
  <c r="S404" i="6"/>
  <c r="S591" i="6"/>
  <c r="S590" i="6"/>
  <c r="S272" i="6"/>
  <c r="S340" i="6"/>
  <c r="S417" i="6"/>
  <c r="H49" i="25"/>
  <c r="M49" i="25" s="1"/>
  <c r="I80" i="25"/>
  <c r="K80" i="25" s="1"/>
  <c r="U80" i="25" s="1"/>
  <c r="S541" i="6"/>
  <c r="S236" i="6"/>
  <c r="X107" i="6"/>
  <c r="L106" i="6"/>
  <c r="S338" i="6"/>
  <c r="P593" i="6"/>
  <c r="S593" i="6" s="1"/>
  <c r="S588" i="6"/>
  <c r="K74" i="25"/>
  <c r="U74" i="25" s="1"/>
  <c r="K78" i="25"/>
  <c r="U78" i="25" s="1"/>
  <c r="P217" i="6"/>
  <c r="S217" i="6" s="1"/>
  <c r="S460" i="6"/>
  <c r="J112" i="6"/>
  <c r="K112" i="6" s="1"/>
  <c r="I27" i="25"/>
  <c r="K27" i="25" s="1"/>
  <c r="U27" i="25" s="1"/>
  <c r="P294" i="6"/>
  <c r="S294" i="6" s="1"/>
  <c r="P392" i="6"/>
  <c r="S392" i="6" s="1"/>
  <c r="S248" i="6"/>
  <c r="S267" i="6"/>
  <c r="S592" i="6"/>
  <c r="S586" i="6"/>
  <c r="S363" i="6"/>
  <c r="S323" i="6"/>
  <c r="S293" i="6"/>
  <c r="X118" i="6"/>
  <c r="I24" i="25"/>
  <c r="M24" i="25" s="1"/>
  <c r="H66" i="25"/>
  <c r="J66" i="25" s="1"/>
  <c r="S66" i="25" s="1"/>
  <c r="S550" i="6"/>
  <c r="P328" i="6"/>
  <c r="S328" i="6" s="1"/>
  <c r="S281" i="6"/>
  <c r="V97" i="6"/>
  <c r="I28" i="25"/>
  <c r="K28" i="25" s="1"/>
  <c r="U28" i="25" s="1"/>
  <c r="K32" i="25"/>
  <c r="U32" i="25" s="1"/>
  <c r="K36" i="25"/>
  <c r="U36" i="25" s="1"/>
  <c r="K40" i="25"/>
  <c r="U40" i="25" s="1"/>
  <c r="K93" i="25"/>
  <c r="U93" i="25" s="1"/>
  <c r="H104" i="25"/>
  <c r="J104" i="25" s="1"/>
  <c r="S104" i="25" s="1"/>
  <c r="S221" i="6"/>
  <c r="S307" i="6"/>
  <c r="S589" i="6"/>
  <c r="J99" i="6"/>
  <c r="K99" i="6" s="1"/>
  <c r="J110" i="6"/>
  <c r="K110" i="6" s="1"/>
  <c r="I97" i="25"/>
  <c r="K97" i="25" s="1"/>
  <c r="U97" i="25" s="1"/>
  <c r="P212" i="6"/>
  <c r="S212" i="6" s="1"/>
  <c r="S435" i="6"/>
  <c r="K106" i="6"/>
  <c r="N106" i="6" s="1"/>
  <c r="L110" i="6"/>
  <c r="M110" i="6" s="1"/>
  <c r="H86" i="25"/>
  <c r="M86" i="25" s="1"/>
  <c r="S285" i="6"/>
  <c r="S327" i="6"/>
  <c r="S441" i="6"/>
  <c r="P296" i="6"/>
  <c r="S296" i="6" s="1"/>
  <c r="S379" i="6"/>
  <c r="V59" i="6"/>
  <c r="M75" i="6"/>
  <c r="O75" i="6" s="1"/>
  <c r="X101" i="6"/>
  <c r="H72" i="25"/>
  <c r="M72" i="25" s="1"/>
  <c r="P372" i="6"/>
  <c r="S372" i="6" s="1"/>
  <c r="S394" i="6"/>
  <c r="S499" i="6"/>
  <c r="X89" i="6"/>
  <c r="X80" i="6"/>
  <c r="L95" i="6"/>
  <c r="M95" i="6" s="1"/>
  <c r="L58" i="6"/>
  <c r="M58" i="6" s="1"/>
  <c r="V65" i="6"/>
  <c r="X72" i="6"/>
  <c r="J69" i="6"/>
  <c r="K69" i="6" s="1"/>
  <c r="J81" i="6"/>
  <c r="K81" i="6" s="1"/>
  <c r="M30" i="6"/>
  <c r="O30" i="6" s="1"/>
  <c r="M38" i="6"/>
  <c r="O38" i="6" s="1"/>
  <c r="V62" i="6"/>
  <c r="V85" i="6"/>
  <c r="J29" i="6"/>
  <c r="K29" i="6" s="1"/>
  <c r="N29" i="6" s="1"/>
  <c r="J73" i="6"/>
  <c r="K73" i="6" s="1"/>
  <c r="X110" i="6"/>
  <c r="K22" i="25"/>
  <c r="U22" i="25" s="1"/>
  <c r="I105" i="25"/>
  <c r="K105" i="25" s="1"/>
  <c r="U105" i="25" s="1"/>
  <c r="L22" i="6"/>
  <c r="M22" i="6" s="1"/>
  <c r="O22" i="6" s="1"/>
  <c r="X24" i="6"/>
  <c r="X76" i="6"/>
  <c r="H48" i="25"/>
  <c r="M48" i="25" s="1"/>
  <c r="I117" i="25"/>
  <c r="K117" i="25" s="1"/>
  <c r="U117" i="25" s="1"/>
  <c r="J65" i="6"/>
  <c r="K65" i="6" s="1"/>
  <c r="X36" i="6"/>
  <c r="M56" i="6"/>
  <c r="O56" i="6" s="1"/>
  <c r="X60" i="6"/>
  <c r="J80" i="6"/>
  <c r="K80" i="6" s="1"/>
  <c r="X81" i="6"/>
  <c r="X112" i="6"/>
  <c r="J38" i="6"/>
  <c r="K38" i="6" s="1"/>
  <c r="V70" i="6"/>
  <c r="X83" i="6"/>
  <c r="J85" i="6"/>
  <c r="K85" i="6" s="1"/>
  <c r="X114" i="6"/>
  <c r="K38" i="25"/>
  <c r="U38" i="25" s="1"/>
  <c r="K45" i="25"/>
  <c r="U45" i="25" s="1"/>
  <c r="H81" i="25"/>
  <c r="M81" i="25" s="1"/>
  <c r="S258" i="6"/>
  <c r="S273" i="6"/>
  <c r="S549" i="6"/>
  <c r="P277" i="6"/>
  <c r="S277" i="6" s="1"/>
  <c r="J53" i="25"/>
  <c r="S53" i="25" s="1"/>
  <c r="P241" i="6"/>
  <c r="S241" i="6" s="1"/>
  <c r="S247" i="6"/>
  <c r="S429" i="6"/>
  <c r="J61" i="6"/>
  <c r="K61" i="6" s="1"/>
  <c r="N61" i="6" s="1"/>
  <c r="J22" i="6"/>
  <c r="K22" i="6" s="1"/>
  <c r="X51" i="6"/>
  <c r="L57" i="6"/>
  <c r="M57" i="6" s="1"/>
  <c r="H43" i="25"/>
  <c r="M43" i="25" s="1"/>
  <c r="I116" i="25"/>
  <c r="M116" i="25" s="1"/>
  <c r="S196" i="6"/>
  <c r="S496" i="6"/>
  <c r="S518" i="6"/>
  <c r="P396" i="6"/>
  <c r="S396" i="6" s="1"/>
  <c r="S405" i="6"/>
  <c r="S469" i="6"/>
  <c r="S584" i="6"/>
  <c r="L26" i="6"/>
  <c r="M26" i="6" s="1"/>
  <c r="O26" i="6" s="1"/>
  <c r="M27" i="6"/>
  <c r="O27" i="6" s="1"/>
  <c r="V31" i="6"/>
  <c r="L50" i="6"/>
  <c r="X55" i="6"/>
  <c r="X56" i="6"/>
  <c r="V57" i="6"/>
  <c r="L65" i="6"/>
  <c r="M65" i="6" s="1"/>
  <c r="L82" i="6"/>
  <c r="M82" i="6" s="1"/>
  <c r="L85" i="6"/>
  <c r="M85" i="6" s="1"/>
  <c r="X100" i="6"/>
  <c r="X104" i="6"/>
  <c r="L116" i="6"/>
  <c r="H31" i="25"/>
  <c r="M31" i="25" s="1"/>
  <c r="H36" i="25"/>
  <c r="M36" i="25" s="1"/>
  <c r="H39" i="25"/>
  <c r="M39" i="25" s="1"/>
  <c r="K49" i="25"/>
  <c r="U49" i="25" s="1"/>
  <c r="I52" i="25"/>
  <c r="K52" i="25" s="1"/>
  <c r="U52" i="25" s="1"/>
  <c r="J67" i="25"/>
  <c r="S67" i="25" s="1"/>
  <c r="I85" i="25"/>
  <c r="K85" i="25" s="1"/>
  <c r="U85" i="25" s="1"/>
  <c r="H92" i="25"/>
  <c r="M92" i="25" s="1"/>
  <c r="S251" i="6"/>
  <c r="S206" i="6"/>
  <c r="P211" i="6"/>
  <c r="S211" i="6" s="1"/>
  <c r="P526" i="6"/>
  <c r="S526" i="6" s="1"/>
  <c r="S315" i="6"/>
  <c r="S380" i="6"/>
  <c r="S420" i="6"/>
  <c r="S413" i="6"/>
  <c r="L49" i="6"/>
  <c r="M49" i="6" s="1"/>
  <c r="L69" i="6"/>
  <c r="M69" i="6" s="1"/>
  <c r="L81" i="6"/>
  <c r="M81" i="6" s="1"/>
  <c r="M94" i="6"/>
  <c r="O94" i="6" s="1"/>
  <c r="L99" i="6"/>
  <c r="S542" i="6"/>
  <c r="S240" i="6"/>
  <c r="S377" i="6"/>
  <c r="H56" i="25"/>
  <c r="M56" i="25" s="1"/>
  <c r="I73" i="25"/>
  <c r="K73" i="25" s="1"/>
  <c r="U73" i="25" s="1"/>
  <c r="H98" i="25"/>
  <c r="M98" i="25" s="1"/>
  <c r="S215" i="6"/>
  <c r="S524" i="6"/>
  <c r="J56" i="6"/>
  <c r="K56" i="6" s="1"/>
  <c r="J57" i="6"/>
  <c r="K57" i="6" s="1"/>
  <c r="N57" i="6" s="1"/>
  <c r="L59" i="6"/>
  <c r="M59" i="6" s="1"/>
  <c r="V67" i="6"/>
  <c r="V71" i="6"/>
  <c r="L74" i="6"/>
  <c r="K78" i="6"/>
  <c r="N78" i="6" s="1"/>
  <c r="V79" i="6"/>
  <c r="X93" i="6"/>
  <c r="J101" i="6"/>
  <c r="K101" i="6" s="1"/>
  <c r="J114" i="6"/>
  <c r="K114" i="6" s="1"/>
  <c r="J118" i="6"/>
  <c r="H32" i="25"/>
  <c r="M32" i="25" s="1"/>
  <c r="H35" i="25"/>
  <c r="M35" i="25" s="1"/>
  <c r="H40" i="25"/>
  <c r="M40" i="25" s="1"/>
  <c r="I68" i="25"/>
  <c r="K68" i="25" s="1"/>
  <c r="U68" i="25" s="1"/>
  <c r="H93" i="25"/>
  <c r="M93" i="25" s="1"/>
  <c r="I96" i="25"/>
  <c r="M96" i="25" s="1"/>
  <c r="P498" i="6"/>
  <c r="S498" i="6" s="1"/>
  <c r="P511" i="6"/>
  <c r="S511" i="6" s="1"/>
  <c r="S383" i="6"/>
  <c r="S376" i="6"/>
  <c r="L34" i="6"/>
  <c r="M34" i="6" s="1"/>
  <c r="J37" i="6"/>
  <c r="K37" i="6" s="1"/>
  <c r="N37" i="6" s="1"/>
  <c r="J77" i="6"/>
  <c r="K77" i="6" s="1"/>
  <c r="L78" i="6"/>
  <c r="M78" i="6" s="1"/>
  <c r="J87" i="6"/>
  <c r="K87" i="6" s="1"/>
  <c r="L92" i="6"/>
  <c r="M92" i="6" s="1"/>
  <c r="L114" i="6"/>
  <c r="L118" i="6"/>
  <c r="M118" i="6" s="1"/>
  <c r="H54" i="25"/>
  <c r="M54" i="25" s="1"/>
  <c r="K58" i="25"/>
  <c r="U58" i="25" s="1"/>
  <c r="K62" i="25"/>
  <c r="U62" i="25" s="1"/>
  <c r="K81" i="25"/>
  <c r="U81" i="25" s="1"/>
  <c r="I84" i="25"/>
  <c r="M84" i="25" s="1"/>
  <c r="S540" i="6"/>
  <c r="P336" i="6"/>
  <c r="S336" i="6" s="1"/>
  <c r="S305" i="6"/>
  <c r="S414" i="6"/>
  <c r="J55" i="25"/>
  <c r="S55" i="25" s="1"/>
  <c r="S490" i="6"/>
  <c r="P510" i="6"/>
  <c r="S510" i="6" s="1"/>
  <c r="S308" i="6"/>
  <c r="P386" i="6"/>
  <c r="S386" i="6" s="1"/>
  <c r="S424" i="6"/>
  <c r="S382" i="6"/>
  <c r="P395" i="6"/>
  <c r="S395" i="6" s="1"/>
  <c r="S403" i="6"/>
  <c r="P423" i="6"/>
  <c r="S423" i="6" s="1"/>
  <c r="S428" i="6"/>
  <c r="S456" i="6"/>
  <c r="P472" i="6"/>
  <c r="S472" i="6" s="1"/>
  <c r="S397" i="6"/>
  <c r="P433" i="6"/>
  <c r="S433" i="6" s="1"/>
  <c r="P426" i="6"/>
  <c r="S426" i="6" s="1"/>
  <c r="P390" i="6"/>
  <c r="S390" i="6" s="1"/>
  <c r="P419" i="6"/>
  <c r="S419" i="6" s="1"/>
  <c r="P402" i="6"/>
  <c r="S402" i="6" s="1"/>
  <c r="P432" i="6"/>
  <c r="S432" i="6" s="1"/>
  <c r="S256" i="6"/>
  <c r="P352" i="6"/>
  <c r="S352" i="6" s="1"/>
  <c r="P391" i="6"/>
  <c r="S391" i="6" s="1"/>
  <c r="S378" i="6"/>
  <c r="P462" i="6"/>
  <c r="S462" i="6" s="1"/>
  <c r="P451" i="6"/>
  <c r="S451" i="6" s="1"/>
  <c r="P454" i="6"/>
  <c r="S454" i="6" s="1"/>
  <c r="P458" i="6"/>
  <c r="S458" i="6" s="1"/>
  <c r="P467" i="6"/>
  <c r="S467" i="6" s="1"/>
  <c r="P312" i="6"/>
  <c r="S312" i="6" s="1"/>
  <c r="P289" i="6"/>
  <c r="S289" i="6" s="1"/>
  <c r="P291" i="6"/>
  <c r="S291" i="6" s="1"/>
  <c r="P311" i="6"/>
  <c r="S311" i="6" s="1"/>
  <c r="P314" i="6"/>
  <c r="S314" i="6" s="1"/>
  <c r="S354" i="6"/>
  <c r="S335" i="6"/>
  <c r="P302" i="6"/>
  <c r="S302" i="6" s="1"/>
  <c r="S288" i="6"/>
  <c r="S300" i="6"/>
  <c r="S287" i="6"/>
  <c r="P367" i="6"/>
  <c r="S367" i="6" s="1"/>
  <c r="P348" i="6"/>
  <c r="S348" i="6" s="1"/>
  <c r="P487" i="6"/>
  <c r="S487" i="6" s="1"/>
  <c r="P360" i="6"/>
  <c r="S360" i="6" s="1"/>
  <c r="P345" i="6"/>
  <c r="S345" i="6" s="1"/>
  <c r="P334" i="6"/>
  <c r="S334" i="6" s="1"/>
  <c r="S346" i="6"/>
  <c r="P356" i="6"/>
  <c r="S356" i="6" s="1"/>
  <c r="S365" i="6"/>
  <c r="P339" i="6"/>
  <c r="S339" i="6" s="1"/>
  <c r="P351" i="6"/>
  <c r="S351" i="6" s="1"/>
  <c r="S358" i="6"/>
  <c r="S259" i="6"/>
  <c r="S239" i="6"/>
  <c r="P528" i="6"/>
  <c r="S528" i="6" s="1"/>
  <c r="P513" i="6"/>
  <c r="S513" i="6" s="1"/>
  <c r="S525" i="6"/>
  <c r="S249" i="6"/>
  <c r="S226" i="6"/>
  <c r="P502" i="6"/>
  <c r="S502" i="6" s="1"/>
  <c r="P515" i="6"/>
  <c r="S515" i="6" s="1"/>
  <c r="P522" i="6"/>
  <c r="S522" i="6" s="1"/>
  <c r="P536" i="6"/>
  <c r="S536" i="6" s="1"/>
  <c r="P506" i="6"/>
  <c r="S506" i="6" s="1"/>
  <c r="P503" i="6"/>
  <c r="S503" i="6" s="1"/>
  <c r="P509" i="6"/>
  <c r="S509" i="6" s="1"/>
  <c r="P517" i="6"/>
  <c r="S517" i="6" s="1"/>
  <c r="P532" i="6"/>
  <c r="S532" i="6" s="1"/>
  <c r="S188" i="6"/>
  <c r="P195" i="6"/>
  <c r="S195" i="6" s="1"/>
  <c r="P216" i="6"/>
  <c r="S216" i="6" s="1"/>
  <c r="P202" i="6"/>
  <c r="S202" i="6" s="1"/>
  <c r="S219" i="6"/>
  <c r="P207" i="6"/>
  <c r="S207" i="6" s="1"/>
  <c r="P191" i="6"/>
  <c r="S191" i="6" s="1"/>
  <c r="P225" i="6"/>
  <c r="S225" i="6" s="1"/>
  <c r="P230" i="6"/>
  <c r="S230" i="6" s="1"/>
  <c r="P229" i="6"/>
  <c r="S229" i="6" s="1"/>
  <c r="P245" i="6"/>
  <c r="S245" i="6" s="1"/>
  <c r="S234" i="6"/>
  <c r="P233" i="6"/>
  <c r="S233" i="6" s="1"/>
  <c r="P220" i="6"/>
  <c r="S220" i="6" s="1"/>
  <c r="S235" i="6"/>
  <c r="S255" i="6"/>
  <c r="P237" i="6"/>
  <c r="S237" i="6" s="1"/>
  <c r="P253" i="6"/>
  <c r="S253" i="6" s="1"/>
  <c r="S231" i="6"/>
  <c r="P270" i="6"/>
  <c r="S270" i="6" s="1"/>
  <c r="S266" i="6"/>
  <c r="P553" i="6"/>
  <c r="S553" i="6" s="1"/>
  <c r="P539" i="6"/>
  <c r="S539" i="6" s="1"/>
  <c r="P274" i="6"/>
  <c r="S274" i="6" s="1"/>
  <c r="P268" i="6"/>
  <c r="S268" i="6" s="1"/>
  <c r="S262" i="6"/>
  <c r="S546" i="6"/>
  <c r="P547" i="6"/>
  <c r="S547" i="6" s="1"/>
  <c r="P551" i="6"/>
  <c r="S551" i="6" s="1"/>
  <c r="P260" i="6"/>
  <c r="S260" i="6" s="1"/>
  <c r="P545" i="6"/>
  <c r="S545" i="6" s="1"/>
  <c r="V40" i="6"/>
  <c r="V41" i="6"/>
  <c r="V42" i="6"/>
  <c r="J53" i="6"/>
  <c r="K53" i="6" s="1"/>
  <c r="J102" i="6"/>
  <c r="K102" i="6" s="1"/>
  <c r="L102" i="6"/>
  <c r="M102" i="6" s="1"/>
  <c r="J108" i="6"/>
  <c r="K108" i="6" s="1"/>
  <c r="I20" i="25"/>
  <c r="K20" i="25" s="1"/>
  <c r="U20" i="25" s="1"/>
  <c r="H20" i="25"/>
  <c r="J20" i="25" s="1"/>
  <c r="S20" i="25" s="1"/>
  <c r="I100" i="25"/>
  <c r="K100" i="25" s="1"/>
  <c r="U100" i="25" s="1"/>
  <c r="H100" i="25"/>
  <c r="J100" i="25" s="1"/>
  <c r="S100" i="25" s="1"/>
  <c r="I106" i="25"/>
  <c r="K106" i="25" s="1"/>
  <c r="U106" i="25" s="1"/>
  <c r="H106" i="25"/>
  <c r="J106" i="25" s="1"/>
  <c r="S106" i="25" s="1"/>
  <c r="I113" i="25"/>
  <c r="K113" i="25" s="1"/>
  <c r="U113" i="25" s="1"/>
  <c r="H113" i="25"/>
  <c r="J113" i="25" s="1"/>
  <c r="S113" i="25" s="1"/>
  <c r="V20" i="6"/>
  <c r="M25" i="6"/>
  <c r="O25" i="6" s="1"/>
  <c r="L31" i="6"/>
  <c r="M31" i="6" s="1"/>
  <c r="O31" i="6" s="1"/>
  <c r="V35" i="6"/>
  <c r="V43" i="6"/>
  <c r="V47" i="6"/>
  <c r="V28" i="6"/>
  <c r="V32" i="6"/>
  <c r="J34" i="6"/>
  <c r="K34" i="6" s="1"/>
  <c r="V34" i="6"/>
  <c r="V39" i="6"/>
  <c r="J41" i="6"/>
  <c r="K41" i="6" s="1"/>
  <c r="J43" i="6"/>
  <c r="K43" i="6" s="1"/>
  <c r="M48" i="6"/>
  <c r="O48" i="6" s="1"/>
  <c r="K54" i="6"/>
  <c r="V58" i="6"/>
  <c r="V63" i="6"/>
  <c r="K70" i="6"/>
  <c r="N70" i="6" s="1"/>
  <c r="L71" i="6"/>
  <c r="M71" i="6" s="1"/>
  <c r="V74" i="6"/>
  <c r="V75" i="6"/>
  <c r="X77" i="6"/>
  <c r="J91" i="6"/>
  <c r="K91" i="6" s="1"/>
  <c r="V105" i="6"/>
  <c r="X105" i="6"/>
  <c r="L108" i="6"/>
  <c r="M108" i="6" s="1"/>
  <c r="K31" i="25"/>
  <c r="U31" i="25" s="1"/>
  <c r="H45" i="25"/>
  <c r="M45" i="25" s="1"/>
  <c r="H60" i="25"/>
  <c r="M60" i="25" s="1"/>
  <c r="I65" i="25"/>
  <c r="K65" i="25" s="1"/>
  <c r="U65" i="25" s="1"/>
  <c r="H76" i="25"/>
  <c r="M76" i="25" s="1"/>
  <c r="K82" i="25"/>
  <c r="U82" i="25" s="1"/>
  <c r="I94" i="25"/>
  <c r="K94" i="25" s="1"/>
  <c r="U94" i="25" s="1"/>
  <c r="H94" i="25"/>
  <c r="J45" i="6"/>
  <c r="K45" i="6" s="1"/>
  <c r="J20" i="6"/>
  <c r="J26" i="6"/>
  <c r="V27" i="6"/>
  <c r="J30" i="6"/>
  <c r="K30" i="6" s="1"/>
  <c r="V30" i="6"/>
  <c r="J33" i="6"/>
  <c r="K33" i="6" s="1"/>
  <c r="X37" i="6"/>
  <c r="L43" i="6"/>
  <c r="M43" i="6" s="1"/>
  <c r="L45" i="6"/>
  <c r="M45" i="6" s="1"/>
  <c r="J49" i="6"/>
  <c r="K49" i="6" s="1"/>
  <c r="N49" i="6" s="1"/>
  <c r="L53" i="6"/>
  <c r="M53" i="6" s="1"/>
  <c r="L54" i="6"/>
  <c r="M54" i="6" s="1"/>
  <c r="J59" i="6"/>
  <c r="L61" i="6"/>
  <c r="X68" i="6"/>
  <c r="L70" i="6"/>
  <c r="M70" i="6" s="1"/>
  <c r="L73" i="6"/>
  <c r="K74" i="6"/>
  <c r="N74" i="6" s="1"/>
  <c r="L77" i="6"/>
  <c r="M77" i="6" s="1"/>
  <c r="K82" i="6"/>
  <c r="N82" i="6" s="1"/>
  <c r="V84" i="6"/>
  <c r="L87" i="6"/>
  <c r="X94" i="6"/>
  <c r="J95" i="6"/>
  <c r="K95" i="6" s="1"/>
  <c r="X95" i="6"/>
  <c r="L103" i="6"/>
  <c r="M103" i="6" s="1"/>
  <c r="L105" i="6"/>
  <c r="M105" i="6" s="1"/>
  <c r="K105" i="6"/>
  <c r="N105" i="6" s="1"/>
  <c r="I23" i="25"/>
  <c r="K23" i="25" s="1"/>
  <c r="U23" i="25" s="1"/>
  <c r="H23" i="25"/>
  <c r="J23" i="25" s="1"/>
  <c r="S23" i="25" s="1"/>
  <c r="J28" i="25"/>
  <c r="S28" i="25" s="1"/>
  <c r="H44" i="25"/>
  <c r="M44" i="25" s="1"/>
  <c r="H50" i="25"/>
  <c r="H64" i="25"/>
  <c r="M64" i="25" s="1"/>
  <c r="I71" i="25"/>
  <c r="K71" i="25" s="1"/>
  <c r="U71" i="25" s="1"/>
  <c r="K89" i="25"/>
  <c r="U89" i="25" s="1"/>
  <c r="I101" i="25"/>
  <c r="K101" i="25" s="1"/>
  <c r="U101" i="25" s="1"/>
  <c r="H101" i="25"/>
  <c r="J101" i="25" s="1"/>
  <c r="S101" i="25" s="1"/>
  <c r="K109" i="25"/>
  <c r="U109" i="25" s="1"/>
  <c r="I112" i="25"/>
  <c r="K112" i="25" s="1"/>
  <c r="U112" i="25" s="1"/>
  <c r="H112" i="25"/>
  <c r="L91" i="6"/>
  <c r="J96" i="6"/>
  <c r="K96" i="6" s="1"/>
  <c r="M96" i="6"/>
  <c r="O96" i="6" s="1"/>
  <c r="V98" i="6"/>
  <c r="X98" i="6"/>
  <c r="L100" i="6"/>
  <c r="M100" i="6" s="1"/>
  <c r="H63" i="25"/>
  <c r="J63" i="25" s="1"/>
  <c r="S63" i="25" s="1"/>
  <c r="I63" i="25"/>
  <c r="K63" i="25" s="1"/>
  <c r="U63" i="25" s="1"/>
  <c r="I77" i="25"/>
  <c r="K77" i="25" s="1"/>
  <c r="U77" i="25" s="1"/>
  <c r="H77" i="25"/>
  <c r="K88" i="25"/>
  <c r="U88" i="25" s="1"/>
  <c r="K108" i="25"/>
  <c r="U108" i="25" s="1"/>
  <c r="J85" i="25"/>
  <c r="S85" i="25" s="1"/>
  <c r="J97" i="25"/>
  <c r="S97" i="25" s="1"/>
  <c r="K102" i="25"/>
  <c r="U102" i="25" s="1"/>
  <c r="K114" i="25"/>
  <c r="U114" i="25" s="1"/>
  <c r="J117" i="25"/>
  <c r="S117" i="25" s="1"/>
  <c r="L101" i="6"/>
  <c r="L112" i="6"/>
  <c r="K39" i="25"/>
  <c r="U39" i="25" s="1"/>
  <c r="H82" i="25"/>
  <c r="M82" i="25" s="1"/>
  <c r="H88" i="25"/>
  <c r="M88" i="25" s="1"/>
  <c r="H89" i="25"/>
  <c r="M89" i="25" s="1"/>
  <c r="K90" i="25"/>
  <c r="U90" i="25" s="1"/>
  <c r="K92" i="25"/>
  <c r="U92" i="25" s="1"/>
  <c r="H102" i="25"/>
  <c r="J102" i="25" s="1"/>
  <c r="S102" i="25" s="1"/>
  <c r="K104" i="25"/>
  <c r="U104" i="25" s="1"/>
  <c r="J105" i="25"/>
  <c r="S105" i="25" s="1"/>
  <c r="H108" i="25"/>
  <c r="M108" i="25" s="1"/>
  <c r="H109" i="25"/>
  <c r="M109" i="25" s="1"/>
  <c r="K110" i="25"/>
  <c r="U110" i="25" s="1"/>
  <c r="H114" i="25"/>
  <c r="J114" i="25" s="1"/>
  <c r="S114" i="25" s="1"/>
  <c r="J116" i="6"/>
  <c r="K116" i="6" s="1"/>
  <c r="K30" i="25"/>
  <c r="U30" i="25" s="1"/>
  <c r="K43" i="25"/>
  <c r="U43" i="25" s="1"/>
  <c r="K50" i="25"/>
  <c r="U50" i="25" s="1"/>
  <c r="J51" i="25"/>
  <c r="S51" i="25" s="1"/>
  <c r="I53" i="25"/>
  <c r="M53" i="25" s="1"/>
  <c r="K56" i="25"/>
  <c r="U56" i="25" s="1"/>
  <c r="J57" i="25"/>
  <c r="S57" i="25" s="1"/>
  <c r="H58" i="25"/>
  <c r="K60" i="25"/>
  <c r="U60" i="25" s="1"/>
  <c r="H62" i="25"/>
  <c r="M62" i="25" s="1"/>
  <c r="K64" i="25"/>
  <c r="U64" i="25" s="1"/>
  <c r="I67" i="25"/>
  <c r="K70" i="25"/>
  <c r="U70" i="25" s="1"/>
  <c r="J71" i="25"/>
  <c r="S71" i="25" s="1"/>
  <c r="H74" i="25"/>
  <c r="M74" i="25" s="1"/>
  <c r="K76" i="25"/>
  <c r="U76" i="25" s="1"/>
  <c r="K86" i="25"/>
  <c r="U86" i="25" s="1"/>
  <c r="H90" i="25"/>
  <c r="M90" i="25" s="1"/>
  <c r="K98" i="25"/>
  <c r="U98" i="25" s="1"/>
  <c r="H110" i="25"/>
  <c r="M110" i="25" s="1"/>
  <c r="K118" i="25"/>
  <c r="U118" i="25" s="1"/>
  <c r="I37" i="25"/>
  <c r="K37" i="25" s="1"/>
  <c r="U37" i="25" s="1"/>
  <c r="H37" i="25"/>
  <c r="I25" i="25"/>
  <c r="K25" i="25" s="1"/>
  <c r="U25" i="25" s="1"/>
  <c r="H25" i="25"/>
  <c r="K34" i="25"/>
  <c r="U34" i="25" s="1"/>
  <c r="K35" i="25"/>
  <c r="U35" i="25" s="1"/>
  <c r="I41" i="25"/>
  <c r="K41" i="25" s="1"/>
  <c r="U41" i="25" s="1"/>
  <c r="H41" i="25"/>
  <c r="J41" i="25" s="1"/>
  <c r="S41" i="25" s="1"/>
  <c r="I21" i="25"/>
  <c r="K21" i="25" s="1"/>
  <c r="U21" i="25" s="1"/>
  <c r="H21" i="25"/>
  <c r="J24" i="25"/>
  <c r="S24" i="25" s="1"/>
  <c r="K26" i="25"/>
  <c r="U26" i="25" s="1"/>
  <c r="I33" i="25"/>
  <c r="K33" i="25" s="1"/>
  <c r="U33" i="25" s="1"/>
  <c r="H33" i="25"/>
  <c r="J33" i="25" s="1"/>
  <c r="S33" i="25" s="1"/>
  <c r="K42" i="25"/>
  <c r="U42" i="25" s="1"/>
  <c r="K46" i="25"/>
  <c r="U46" i="25" s="1"/>
  <c r="I83" i="25"/>
  <c r="K83" i="25" s="1"/>
  <c r="U83" i="25" s="1"/>
  <c r="H83" i="25"/>
  <c r="J83" i="25" s="1"/>
  <c r="S83" i="25" s="1"/>
  <c r="J27" i="25"/>
  <c r="S27" i="25" s="1"/>
  <c r="K44" i="25"/>
  <c r="U44" i="25" s="1"/>
  <c r="I47" i="25"/>
  <c r="K47" i="25" s="1"/>
  <c r="U47" i="25" s="1"/>
  <c r="I59" i="25"/>
  <c r="K59" i="25" s="1"/>
  <c r="U59" i="25" s="1"/>
  <c r="I61" i="25"/>
  <c r="K61" i="25" s="1"/>
  <c r="U61" i="25" s="1"/>
  <c r="I115" i="25"/>
  <c r="K115" i="25" s="1"/>
  <c r="U115" i="25" s="1"/>
  <c r="H115" i="25"/>
  <c r="J115" i="25" s="1"/>
  <c r="S115" i="25" s="1"/>
  <c r="H22" i="25"/>
  <c r="H26" i="25"/>
  <c r="M26" i="25" s="1"/>
  <c r="H30" i="25"/>
  <c r="M30" i="25" s="1"/>
  <c r="H34" i="25"/>
  <c r="M34" i="25" s="1"/>
  <c r="H38" i="25"/>
  <c r="H42" i="25"/>
  <c r="M42" i="25" s="1"/>
  <c r="H46" i="25"/>
  <c r="M46" i="25" s="1"/>
  <c r="J47" i="25"/>
  <c r="S47" i="25" s="1"/>
  <c r="K48" i="25"/>
  <c r="U48" i="25" s="1"/>
  <c r="I51" i="25"/>
  <c r="M51" i="25" s="1"/>
  <c r="J52" i="25"/>
  <c r="S52" i="25" s="1"/>
  <c r="K54" i="25"/>
  <c r="U54" i="25" s="1"/>
  <c r="I55" i="25"/>
  <c r="I57" i="25"/>
  <c r="J65" i="25"/>
  <c r="S65" i="25" s="1"/>
  <c r="I91" i="25"/>
  <c r="K91" i="25" s="1"/>
  <c r="U91" i="25" s="1"/>
  <c r="H91" i="25"/>
  <c r="J91" i="25" s="1"/>
  <c r="S91" i="25" s="1"/>
  <c r="J96" i="25"/>
  <c r="S96" i="25" s="1"/>
  <c r="I107" i="25"/>
  <c r="K107" i="25" s="1"/>
  <c r="U107" i="25" s="1"/>
  <c r="H107" i="25"/>
  <c r="J107" i="25" s="1"/>
  <c r="S107" i="25" s="1"/>
  <c r="I99" i="25"/>
  <c r="K99" i="25" s="1"/>
  <c r="U99" i="25" s="1"/>
  <c r="H99" i="25"/>
  <c r="J99" i="25" s="1"/>
  <c r="S99" i="25" s="1"/>
  <c r="J59" i="25"/>
  <c r="S59" i="25" s="1"/>
  <c r="J61" i="25"/>
  <c r="S61" i="25" s="1"/>
  <c r="K66" i="25"/>
  <c r="U66" i="25" s="1"/>
  <c r="I69" i="25"/>
  <c r="K69" i="25" s="1"/>
  <c r="U69" i="25" s="1"/>
  <c r="H69" i="25"/>
  <c r="J69" i="25" s="1"/>
  <c r="S69" i="25" s="1"/>
  <c r="H75" i="25"/>
  <c r="I75" i="25"/>
  <c r="K75" i="25" s="1"/>
  <c r="U75" i="25" s="1"/>
  <c r="K72" i="25"/>
  <c r="U72" i="25" s="1"/>
  <c r="J73" i="25"/>
  <c r="S73" i="25" s="1"/>
  <c r="J68" i="25"/>
  <c r="S68" i="25" s="1"/>
  <c r="J84" i="25"/>
  <c r="S84" i="25" s="1"/>
  <c r="I87" i="25"/>
  <c r="K87" i="25" s="1"/>
  <c r="U87" i="25" s="1"/>
  <c r="H87" i="25"/>
  <c r="I95" i="25"/>
  <c r="K95" i="25" s="1"/>
  <c r="U95" i="25" s="1"/>
  <c r="H95" i="25"/>
  <c r="J95" i="25" s="1"/>
  <c r="S95" i="25" s="1"/>
  <c r="I103" i="25"/>
  <c r="K103" i="25" s="1"/>
  <c r="U103" i="25" s="1"/>
  <c r="H103" i="25"/>
  <c r="I111" i="25"/>
  <c r="K111" i="25" s="1"/>
  <c r="U111" i="25" s="1"/>
  <c r="H111" i="25"/>
  <c r="J111" i="25" s="1"/>
  <c r="S111" i="25" s="1"/>
  <c r="J116" i="25"/>
  <c r="S116" i="25" s="1"/>
  <c r="I119" i="25"/>
  <c r="K119" i="25" s="1"/>
  <c r="U119" i="25" s="1"/>
  <c r="H119" i="25"/>
  <c r="H78" i="25"/>
  <c r="M78" i="25" s="1"/>
  <c r="I79" i="25"/>
  <c r="K79" i="25" s="1"/>
  <c r="U79" i="25" s="1"/>
  <c r="H79" i="25"/>
  <c r="J80" i="25"/>
  <c r="S80" i="25" s="1"/>
  <c r="L64" i="6"/>
  <c r="M64" i="6" s="1"/>
  <c r="J64" i="6"/>
  <c r="K64" i="6" s="1"/>
  <c r="J21" i="6"/>
  <c r="K21" i="6" s="1"/>
  <c r="V22" i="6"/>
  <c r="X29" i="6"/>
  <c r="J32" i="6"/>
  <c r="K32" i="6" s="1"/>
  <c r="L35" i="6"/>
  <c r="L36" i="6"/>
  <c r="M36" i="6" s="1"/>
  <c r="V38" i="6"/>
  <c r="J39" i="6"/>
  <c r="K39" i="6" s="1"/>
  <c r="V44" i="6"/>
  <c r="X44" i="6"/>
  <c r="X46" i="6"/>
  <c r="V46" i="6"/>
  <c r="J42" i="6"/>
  <c r="K42" i="6" s="1"/>
  <c r="L42" i="6"/>
  <c r="M42" i="6" s="1"/>
  <c r="L20" i="6"/>
  <c r="V23" i="6"/>
  <c r="J24" i="6"/>
  <c r="K24" i="6" s="1"/>
  <c r="X21" i="6"/>
  <c r="K23" i="6"/>
  <c r="N23" i="6" s="1"/>
  <c r="L24" i="6"/>
  <c r="M24" i="6" s="1"/>
  <c r="J25" i="6"/>
  <c r="K25" i="6" s="1"/>
  <c r="V26" i="6"/>
  <c r="J27" i="6"/>
  <c r="K27" i="6" s="1"/>
  <c r="X33" i="6"/>
  <c r="J36" i="6"/>
  <c r="K36" i="6" s="1"/>
  <c r="L39" i="6"/>
  <c r="M39" i="6" s="1"/>
  <c r="L47" i="6"/>
  <c r="M47" i="6" s="1"/>
  <c r="J47" i="6"/>
  <c r="K47" i="6" s="1"/>
  <c r="X61" i="6"/>
  <c r="V61" i="6"/>
  <c r="L63" i="6"/>
  <c r="M63" i="6" s="1"/>
  <c r="J63" i="6"/>
  <c r="K63" i="6" s="1"/>
  <c r="L32" i="6"/>
  <c r="M32" i="6" s="1"/>
  <c r="J35" i="6"/>
  <c r="K35" i="6" s="1"/>
  <c r="X45" i="6"/>
  <c r="V45" i="6"/>
  <c r="M21" i="6"/>
  <c r="L23" i="6"/>
  <c r="M23" i="6" s="1"/>
  <c r="X25" i="6"/>
  <c r="L28" i="6"/>
  <c r="K28" i="6"/>
  <c r="N28" i="6" s="1"/>
  <c r="J31" i="6"/>
  <c r="K31" i="6" s="1"/>
  <c r="N31" i="6" s="1"/>
  <c r="L40" i="6"/>
  <c r="M40" i="6" s="1"/>
  <c r="J40" i="6"/>
  <c r="K40" i="6" s="1"/>
  <c r="L44" i="6"/>
  <c r="M44" i="6" s="1"/>
  <c r="J44" i="6"/>
  <c r="K44" i="6" s="1"/>
  <c r="L52" i="6"/>
  <c r="M52" i="6" s="1"/>
  <c r="J52" i="6"/>
  <c r="K52" i="6" s="1"/>
  <c r="X66" i="6"/>
  <c r="V66" i="6"/>
  <c r="V73" i="6"/>
  <c r="X73" i="6"/>
  <c r="X54" i="6"/>
  <c r="V54" i="6"/>
  <c r="J55" i="6"/>
  <c r="K55" i="6" s="1"/>
  <c r="L60" i="6"/>
  <c r="M60" i="6" s="1"/>
  <c r="J66" i="6"/>
  <c r="K66" i="6" s="1"/>
  <c r="L66" i="6"/>
  <c r="M66" i="6" s="1"/>
  <c r="L67" i="6"/>
  <c r="M67" i="6" s="1"/>
  <c r="J79" i="6"/>
  <c r="K79" i="6" s="1"/>
  <c r="V90" i="6"/>
  <c r="X90" i="6"/>
  <c r="L93" i="6"/>
  <c r="M93" i="6" s="1"/>
  <c r="J93" i="6"/>
  <c r="K93" i="6" s="1"/>
  <c r="J119" i="6"/>
  <c r="K119" i="6" s="1"/>
  <c r="L119" i="6"/>
  <c r="M119" i="6" s="1"/>
  <c r="L51" i="6"/>
  <c r="M51" i="6" s="1"/>
  <c r="L29" i="6"/>
  <c r="L33" i="6"/>
  <c r="M33" i="6" s="1"/>
  <c r="L37" i="6"/>
  <c r="M37" i="6" s="1"/>
  <c r="L41" i="6"/>
  <c r="M41" i="6" s="1"/>
  <c r="K46" i="6"/>
  <c r="N46" i="6" s="1"/>
  <c r="J48" i="6"/>
  <c r="K48" i="6" s="1"/>
  <c r="V49" i="6"/>
  <c r="V50" i="6"/>
  <c r="J51" i="6"/>
  <c r="K51" i="6" s="1"/>
  <c r="X53" i="6"/>
  <c r="L55" i="6"/>
  <c r="M55" i="6" s="1"/>
  <c r="J60" i="6"/>
  <c r="K60" i="6" s="1"/>
  <c r="J62" i="6"/>
  <c r="K62" i="6" s="1"/>
  <c r="L62" i="6"/>
  <c r="V64" i="6"/>
  <c r="X64" i="6"/>
  <c r="J67" i="6"/>
  <c r="K67" i="6" s="1"/>
  <c r="X69" i="6"/>
  <c r="L72" i="6"/>
  <c r="M72" i="6" s="1"/>
  <c r="L76" i="6"/>
  <c r="M76" i="6" s="1"/>
  <c r="J76" i="6"/>
  <c r="K76" i="6" s="1"/>
  <c r="V78" i="6"/>
  <c r="L79" i="6"/>
  <c r="M79" i="6" s="1"/>
  <c r="J83" i="6"/>
  <c r="K83" i="6" s="1"/>
  <c r="L83" i="6"/>
  <c r="M83" i="6" s="1"/>
  <c r="J84" i="6"/>
  <c r="K84" i="6" s="1"/>
  <c r="L84" i="6"/>
  <c r="M84" i="6" s="1"/>
  <c r="X87" i="6"/>
  <c r="V87" i="6"/>
  <c r="L46" i="6"/>
  <c r="X48" i="6"/>
  <c r="K50" i="6"/>
  <c r="N50" i="6" s="1"/>
  <c r="X52" i="6"/>
  <c r="J58" i="6"/>
  <c r="L68" i="6"/>
  <c r="J68" i="6"/>
  <c r="K68" i="6" s="1"/>
  <c r="J72" i="6"/>
  <c r="K72" i="6" s="1"/>
  <c r="X82" i="6"/>
  <c r="V82" i="6"/>
  <c r="J71" i="6"/>
  <c r="K71" i="6" s="1"/>
  <c r="L80" i="6"/>
  <c r="M80" i="6" s="1"/>
  <c r="X88" i="6"/>
  <c r="V88" i="6"/>
  <c r="L90" i="6"/>
  <c r="M90" i="6" s="1"/>
  <c r="J90" i="6"/>
  <c r="K90" i="6" s="1"/>
  <c r="X106" i="6"/>
  <c r="V106" i="6"/>
  <c r="X108" i="6"/>
  <c r="V108" i="6"/>
  <c r="J75" i="6"/>
  <c r="K75" i="6" s="1"/>
  <c r="V86" i="6"/>
  <c r="X86" i="6"/>
  <c r="X92" i="6"/>
  <c r="V92" i="6"/>
  <c r="L98" i="6"/>
  <c r="M98" i="6" s="1"/>
  <c r="J98" i="6"/>
  <c r="K98" i="6" s="1"/>
  <c r="X111" i="6"/>
  <c r="V111" i="6"/>
  <c r="M74" i="6"/>
  <c r="L86" i="6"/>
  <c r="M86" i="6" s="1"/>
  <c r="J88" i="6"/>
  <c r="K88" i="6" s="1"/>
  <c r="L88" i="6"/>
  <c r="M88" i="6" s="1"/>
  <c r="L89" i="6"/>
  <c r="M89" i="6" s="1"/>
  <c r="X91" i="6"/>
  <c r="V91" i="6"/>
  <c r="J107" i="6"/>
  <c r="K107" i="6" s="1"/>
  <c r="L107" i="6"/>
  <c r="M107" i="6" s="1"/>
  <c r="X109" i="6"/>
  <c r="V109" i="6"/>
  <c r="J86" i="6"/>
  <c r="K86" i="6" s="1"/>
  <c r="J89" i="6"/>
  <c r="K89" i="6" s="1"/>
  <c r="V117" i="6"/>
  <c r="X117" i="6"/>
  <c r="K92" i="6"/>
  <c r="N92" i="6" s="1"/>
  <c r="J94" i="6"/>
  <c r="K94" i="6" s="1"/>
  <c r="V96" i="6"/>
  <c r="J97" i="6"/>
  <c r="K97" i="6" s="1"/>
  <c r="X99" i="6"/>
  <c r="L104" i="6"/>
  <c r="M104" i="6" s="1"/>
  <c r="J109" i="6"/>
  <c r="K109" i="6" s="1"/>
  <c r="L109" i="6"/>
  <c r="M109" i="6" s="1"/>
  <c r="J100" i="6"/>
  <c r="K100" i="6" s="1"/>
  <c r="V102" i="6"/>
  <c r="J103" i="6"/>
  <c r="K103" i="6" s="1"/>
  <c r="J104" i="6"/>
  <c r="K104" i="6" s="1"/>
  <c r="M106" i="6"/>
  <c r="V113" i="6"/>
  <c r="X113" i="6"/>
  <c r="J111" i="6"/>
  <c r="K111" i="6" s="1"/>
  <c r="L111" i="6"/>
  <c r="M111" i="6" s="1"/>
  <c r="J115" i="6"/>
  <c r="K115" i="6" s="1"/>
  <c r="L115" i="6"/>
  <c r="M113" i="6"/>
  <c r="M117" i="6"/>
  <c r="J113" i="6"/>
  <c r="K113" i="6" s="1"/>
  <c r="V115" i="6"/>
  <c r="J117" i="6"/>
  <c r="K117" i="6" s="1"/>
  <c r="K118" i="6"/>
  <c r="V119" i="6"/>
  <c r="X38" i="25" l="1"/>
  <c r="X77" i="25"/>
  <c r="X37" i="25"/>
  <c r="X56" i="25"/>
  <c r="X90" i="25"/>
  <c r="X50" i="25"/>
  <c r="X93" i="25"/>
  <c r="X45" i="25"/>
  <c r="X115" i="25"/>
  <c r="X107" i="25"/>
  <c r="X91" i="25"/>
  <c r="X75" i="25"/>
  <c r="X67" i="25"/>
  <c r="X43" i="25"/>
  <c r="X86" i="25"/>
  <c r="X89" i="25"/>
  <c r="X82" i="25"/>
  <c r="X42" i="25"/>
  <c r="X85" i="25"/>
  <c r="X109" i="25"/>
  <c r="X27" i="25"/>
  <c r="X98" i="25"/>
  <c r="X58" i="25"/>
  <c r="X108" i="25"/>
  <c r="X92" i="25"/>
  <c r="X76" i="25"/>
  <c r="X60" i="25"/>
  <c r="X94" i="25"/>
  <c r="X55" i="25"/>
  <c r="X39" i="25"/>
  <c r="X61" i="25"/>
  <c r="X114" i="25"/>
  <c r="X104" i="25"/>
  <c r="X88" i="25"/>
  <c r="X72" i="25"/>
  <c r="X40" i="25"/>
  <c r="X74" i="25"/>
  <c r="X81" i="25"/>
  <c r="X99" i="25"/>
  <c r="X83" i="25"/>
  <c r="X51" i="25"/>
  <c r="X35" i="25"/>
  <c r="X46" i="25"/>
  <c r="X41" i="25"/>
  <c r="X97" i="25"/>
  <c r="X116" i="25"/>
  <c r="X100" i="25"/>
  <c r="X84" i="25"/>
  <c r="X68" i="25"/>
  <c r="X36" i="25"/>
  <c r="X66" i="25"/>
  <c r="X69" i="25"/>
  <c r="X47" i="25"/>
  <c r="X78" i="25"/>
  <c r="X112" i="25"/>
  <c r="X96" i="25"/>
  <c r="X80" i="25"/>
  <c r="X64" i="25"/>
  <c r="X48" i="25"/>
  <c r="X118" i="25"/>
  <c r="X34" i="25"/>
  <c r="X59" i="25"/>
  <c r="X49" i="25"/>
  <c r="X33" i="25"/>
  <c r="X31" i="25"/>
  <c r="X32" i="25"/>
  <c r="X30" i="25"/>
  <c r="X22" i="25"/>
  <c r="X20" i="25"/>
  <c r="X25" i="25"/>
  <c r="X23" i="25"/>
  <c r="X28" i="25"/>
  <c r="X26" i="25"/>
  <c r="X24" i="25"/>
  <c r="X21" i="25"/>
  <c r="O118" i="6"/>
  <c r="O80" i="6"/>
  <c r="M99" i="6"/>
  <c r="O99" i="6" s="1"/>
  <c r="O104" i="6"/>
  <c r="M91" i="6"/>
  <c r="O91" i="6" s="1"/>
  <c r="M116" i="6"/>
  <c r="O116" i="6" s="1"/>
  <c r="O95" i="6"/>
  <c r="O110" i="6"/>
  <c r="O71" i="6"/>
  <c r="O81" i="6"/>
  <c r="M101" i="6"/>
  <c r="O101" i="6" s="1"/>
  <c r="O77" i="6"/>
  <c r="O69" i="6"/>
  <c r="N85" i="6"/>
  <c r="M115" i="6"/>
  <c r="O115" i="6" s="1"/>
  <c r="M112" i="6"/>
  <c r="O112" i="6" s="1"/>
  <c r="M114" i="6"/>
  <c r="O114" i="6" s="1"/>
  <c r="M87" i="6"/>
  <c r="O87" i="6" s="1"/>
  <c r="M97" i="6"/>
  <c r="O97" i="6" s="1"/>
  <c r="M73" i="6"/>
  <c r="O73" i="6" s="1"/>
  <c r="N53" i="6"/>
  <c r="O443" i="25"/>
  <c r="O419" i="25"/>
  <c r="O497" i="25"/>
  <c r="O252" i="25"/>
  <c r="O485" i="25"/>
  <c r="O460" i="25"/>
  <c r="O412" i="25"/>
  <c r="O425" i="25"/>
  <c r="O216" i="25"/>
  <c r="O327" i="25"/>
  <c r="O593" i="25"/>
  <c r="O476" i="25"/>
  <c r="O358" i="25"/>
  <c r="O303" i="25"/>
  <c r="O395" i="25"/>
  <c r="O366" i="25"/>
  <c r="O202" i="25"/>
  <c r="O549" i="25"/>
  <c r="O450" i="25"/>
  <c r="O340" i="25"/>
  <c r="O444" i="25"/>
  <c r="O350" i="25"/>
  <c r="O258" i="25"/>
  <c r="O341" i="25"/>
  <c r="O506" i="25"/>
  <c r="O237" i="25"/>
  <c r="O292" i="25"/>
  <c r="O377" i="25"/>
  <c r="O396" i="25"/>
  <c r="O437" i="25"/>
  <c r="O320" i="25"/>
  <c r="O413" i="25"/>
  <c r="O539" i="25"/>
  <c r="O550" i="25"/>
  <c r="O372" i="25"/>
  <c r="O451" i="25"/>
  <c r="O295" i="25"/>
  <c r="O232" i="25"/>
  <c r="O501" i="25"/>
  <c r="O374" i="25"/>
  <c r="O467" i="25"/>
  <c r="O512" i="25"/>
  <c r="O407" i="25"/>
  <c r="O283" i="25"/>
  <c r="O270" i="25"/>
  <c r="O337" i="25"/>
  <c r="O312" i="25"/>
  <c r="O234" i="25"/>
  <c r="O463" i="25"/>
  <c r="O236" i="25"/>
  <c r="O522" i="25"/>
  <c r="O310" i="25"/>
  <c r="O492" i="25"/>
  <c r="O268" i="25"/>
  <c r="O371" i="25"/>
  <c r="O193" i="25"/>
  <c r="O478" i="25"/>
  <c r="O262" i="25"/>
  <c r="O510" i="25"/>
  <c r="O592" i="25"/>
  <c r="O243" i="25"/>
  <c r="O315" i="25"/>
  <c r="O423" i="25"/>
  <c r="O420" i="25"/>
  <c r="O199" i="25"/>
  <c r="O502" i="25"/>
  <c r="O257" i="25"/>
  <c r="O479" i="25"/>
  <c r="O255" i="25"/>
  <c r="O329" i="25"/>
  <c r="O494" i="25"/>
  <c r="O351" i="25"/>
  <c r="O212" i="25"/>
  <c r="O382" i="25"/>
  <c r="O313" i="25"/>
  <c r="O447" i="25"/>
  <c r="O464" i="25"/>
  <c r="O314" i="25"/>
  <c r="O253" i="25"/>
  <c r="O265" i="25"/>
  <c r="O402" i="25"/>
  <c r="O471" i="25"/>
  <c r="O267" i="25"/>
  <c r="O524" i="25"/>
  <c r="O273" i="25"/>
  <c r="O391" i="25"/>
  <c r="O538" i="25"/>
  <c r="O488" i="25"/>
  <c r="O215" i="25"/>
  <c r="O424" i="25"/>
  <c r="O207" i="25"/>
  <c r="O214" i="25"/>
  <c r="O264" i="25"/>
  <c r="O403" i="25"/>
  <c r="O274" i="25"/>
  <c r="O287" i="25"/>
  <c r="O516" i="25"/>
  <c r="O345" i="25"/>
  <c r="O389" i="25"/>
  <c r="O311" i="25"/>
  <c r="O379" i="25"/>
  <c r="O307" i="25"/>
  <c r="O247" i="25"/>
  <c r="O448" i="25"/>
  <c r="O244" i="25"/>
  <c r="O468" i="25"/>
  <c r="O205" i="25"/>
  <c r="O518" i="25"/>
  <c r="O209" i="25"/>
  <c r="O269" i="25"/>
  <c r="O439" i="25"/>
  <c r="O477" i="25"/>
  <c r="O441" i="25"/>
  <c r="O299" i="25"/>
  <c r="O400" i="25"/>
  <c r="O201" i="25"/>
  <c r="O507" i="25"/>
  <c r="O308" i="25"/>
  <c r="O251" i="25"/>
  <c r="O279" i="25"/>
  <c r="O380" i="25"/>
  <c r="O452" i="25"/>
  <c r="O553" i="25"/>
  <c r="O383" i="25"/>
  <c r="O422" i="25"/>
  <c r="O493" i="25"/>
  <c r="O586" i="25"/>
  <c r="O235" i="25"/>
  <c r="O409" i="25"/>
  <c r="O533" i="25"/>
  <c r="O527" i="25"/>
  <c r="O309" i="25"/>
  <c r="O588" i="25"/>
  <c r="O456" i="25"/>
  <c r="O532" i="25"/>
  <c r="O210" i="25"/>
  <c r="O304" i="25"/>
  <c r="O219" i="25"/>
  <c r="O547" i="25"/>
  <c r="O398" i="25"/>
  <c r="O338" i="25"/>
  <c r="O245" i="25"/>
  <c r="O411" i="25"/>
  <c r="O356" i="25"/>
  <c r="O325" i="25"/>
  <c r="O242" i="25"/>
  <c r="O462" i="25"/>
  <c r="O484" i="25"/>
  <c r="O474" i="25"/>
  <c r="O332" i="25"/>
  <c r="O213" i="25"/>
  <c r="O221" i="25"/>
  <c r="O184" i="25"/>
  <c r="O230" i="25"/>
  <c r="O530" i="25"/>
  <c r="O339" i="25"/>
  <c r="O256" i="25"/>
  <c r="O393" i="25"/>
  <c r="O543" i="25"/>
  <c r="O500" i="25"/>
  <c r="O187" i="25"/>
  <c r="O480" i="25"/>
  <c r="O381" i="25"/>
  <c r="O335" i="25"/>
  <c r="O224" i="25"/>
  <c r="O526" i="25"/>
  <c r="O455" i="25"/>
  <c r="O438" i="25"/>
  <c r="O430" i="25"/>
  <c r="O416" i="25"/>
  <c r="O513" i="25"/>
  <c r="O496" i="25"/>
  <c r="O228" i="25"/>
  <c r="O487" i="25"/>
  <c r="O344" i="25"/>
  <c r="O404" i="25"/>
  <c r="O436" i="25"/>
  <c r="O498" i="25"/>
  <c r="O511" i="25"/>
  <c r="O459" i="25"/>
  <c r="O475" i="25"/>
  <c r="O405" i="25"/>
  <c r="O401" i="25"/>
  <c r="O408" i="25"/>
  <c r="O260" i="25"/>
  <c r="O536" i="25"/>
  <c r="O551" i="25"/>
  <c r="O355" i="25"/>
  <c r="O373" i="25"/>
  <c r="O385" i="25"/>
  <c r="O449" i="25"/>
  <c r="O470" i="25"/>
  <c r="O440" i="25"/>
  <c r="O520" i="25"/>
  <c r="O517" i="25"/>
  <c r="O294" i="25"/>
  <c r="O432" i="25"/>
  <c r="O218" i="25"/>
  <c r="O415" i="25"/>
  <c r="O248" i="25"/>
  <c r="O223" i="25"/>
  <c r="O318" i="25"/>
  <c r="O239" i="25"/>
  <c r="O368" i="25"/>
  <c r="O465" i="25"/>
  <c r="O331" i="25"/>
  <c r="O364" i="25"/>
  <c r="O197" i="25"/>
  <c r="O365" i="25"/>
  <c r="O390" i="25"/>
  <c r="O321" i="25"/>
  <c r="O333" i="25"/>
  <c r="O490" i="25"/>
  <c r="O552" i="25"/>
  <c r="O399" i="25"/>
  <c r="O192" i="25"/>
  <c r="O375" i="25"/>
  <c r="O472" i="25"/>
  <c r="O486" i="25"/>
  <c r="O514" i="25"/>
  <c r="O540" i="25"/>
  <c r="O376" i="25"/>
  <c r="O483" i="25"/>
  <c r="O421" i="25"/>
  <c r="O466" i="25"/>
  <c r="O352" i="25"/>
  <c r="O442" i="25"/>
  <c r="O446" i="25"/>
  <c r="O594" i="25"/>
  <c r="O428" i="25"/>
  <c r="O208" i="25"/>
  <c r="O217" i="25"/>
  <c r="O544" i="25"/>
  <c r="M70" i="25"/>
  <c r="J56" i="25"/>
  <c r="S56" i="25" s="1"/>
  <c r="M27" i="25"/>
  <c r="M28" i="25"/>
  <c r="J86" i="25"/>
  <c r="M80" i="25"/>
  <c r="J48" i="25"/>
  <c r="S48" i="25" s="1"/>
  <c r="K24" i="25"/>
  <c r="M66" i="25"/>
  <c r="J49" i="25"/>
  <c r="M73" i="25"/>
  <c r="O100" i="6"/>
  <c r="N113" i="6"/>
  <c r="N73" i="6"/>
  <c r="N95" i="6"/>
  <c r="N56" i="6"/>
  <c r="P56" i="6" s="1"/>
  <c r="J81" i="25"/>
  <c r="N112" i="6"/>
  <c r="J35" i="25"/>
  <c r="M104" i="25"/>
  <c r="Q110" i="6"/>
  <c r="J39" i="25"/>
  <c r="S39" i="25" s="1"/>
  <c r="Q85" i="6"/>
  <c r="J93" i="25"/>
  <c r="S93" i="25" s="1"/>
  <c r="N77" i="6"/>
  <c r="N102" i="6"/>
  <c r="J36" i="25"/>
  <c r="N69" i="6"/>
  <c r="J40" i="25"/>
  <c r="O78" i="6"/>
  <c r="P78" i="6" s="1"/>
  <c r="L106" i="25"/>
  <c r="J31" i="25"/>
  <c r="O85" i="6"/>
  <c r="Q106" i="6"/>
  <c r="J72" i="25"/>
  <c r="J62" i="25"/>
  <c r="M118" i="25"/>
  <c r="J60" i="25"/>
  <c r="S60" i="25" s="1"/>
  <c r="L70" i="25"/>
  <c r="J32" i="25"/>
  <c r="M87" i="25"/>
  <c r="M106" i="25"/>
  <c r="O102" i="6"/>
  <c r="M94" i="25"/>
  <c r="M97" i="25"/>
  <c r="Q56" i="6"/>
  <c r="Q22" i="6"/>
  <c r="J92" i="25"/>
  <c r="M117" i="25"/>
  <c r="L117" i="25"/>
  <c r="K84" i="25"/>
  <c r="J43" i="25"/>
  <c r="L105" i="25"/>
  <c r="K116" i="25"/>
  <c r="M112" i="25"/>
  <c r="O103" i="6"/>
  <c r="J94" i="25"/>
  <c r="Q70" i="6"/>
  <c r="Q95" i="6"/>
  <c r="M25" i="25"/>
  <c r="J44" i="25"/>
  <c r="N34" i="6"/>
  <c r="O92" i="6"/>
  <c r="P92" i="6" s="1"/>
  <c r="L91" i="25"/>
  <c r="L97" i="25"/>
  <c r="N116" i="6"/>
  <c r="M50" i="6"/>
  <c r="O50" i="6" s="1"/>
  <c r="P50" i="6" s="1"/>
  <c r="Q77" i="6"/>
  <c r="Q103" i="6"/>
  <c r="N101" i="6"/>
  <c r="Q81" i="6"/>
  <c r="M71" i="25"/>
  <c r="L114" i="25"/>
  <c r="N117" i="6"/>
  <c r="O111" i="6"/>
  <c r="M102" i="25"/>
  <c r="J98" i="25"/>
  <c r="L85" i="25"/>
  <c r="Q118" i="6"/>
  <c r="Q100" i="6"/>
  <c r="L73" i="25"/>
  <c r="O106" i="6"/>
  <c r="P106" i="6" s="1"/>
  <c r="L100" i="25"/>
  <c r="M114" i="25"/>
  <c r="J90" i="25"/>
  <c r="M119" i="25"/>
  <c r="J82" i="25"/>
  <c r="L104" i="25"/>
  <c r="L69" i="25"/>
  <c r="L107" i="25"/>
  <c r="L115" i="25"/>
  <c r="O54" i="6"/>
  <c r="O59" i="6"/>
  <c r="N65" i="6"/>
  <c r="N81" i="6"/>
  <c r="P81" i="6" s="1"/>
  <c r="Q38" i="6"/>
  <c r="N38" i="6"/>
  <c r="P38" i="6" s="1"/>
  <c r="O53" i="6"/>
  <c r="Q53" i="6"/>
  <c r="O57" i="6"/>
  <c r="P57" i="6" s="1"/>
  <c r="Q57" i="6"/>
  <c r="O65" i="6"/>
  <c r="P65" i="6" s="1"/>
  <c r="Q65" i="6"/>
  <c r="Q30" i="6"/>
  <c r="N30" i="6"/>
  <c r="P30" i="6" s="1"/>
  <c r="Q34" i="6"/>
  <c r="O34" i="6"/>
  <c r="O24" i="6"/>
  <c r="M35" i="6"/>
  <c r="O35" i="6" s="1"/>
  <c r="O41" i="6"/>
  <c r="O37" i="6"/>
  <c r="P37" i="6" s="1"/>
  <c r="O40" i="6"/>
  <c r="O32" i="6"/>
  <c r="N43" i="6"/>
  <c r="K26" i="6"/>
  <c r="N26" i="6" s="1"/>
  <c r="P26" i="6" s="1"/>
  <c r="O33" i="6"/>
  <c r="M20" i="6"/>
  <c r="O20" i="6" s="1"/>
  <c r="K58" i="6"/>
  <c r="N58" i="6" s="1"/>
  <c r="K20" i="6"/>
  <c r="N79" i="6"/>
  <c r="M46" i="6"/>
  <c r="Q46" i="6" s="1"/>
  <c r="K59" i="6"/>
  <c r="N59" i="6" s="1"/>
  <c r="M29" i="6"/>
  <c r="O29" i="6" s="1"/>
  <c r="P29" i="6" s="1"/>
  <c r="O45" i="6"/>
  <c r="N33" i="6"/>
  <c r="M28" i="6"/>
  <c r="O28" i="6" s="1"/>
  <c r="P28" i="6" s="1"/>
  <c r="N22" i="6"/>
  <c r="P22" i="6" s="1"/>
  <c r="M62" i="6"/>
  <c r="O62" i="6" s="1"/>
  <c r="M61" i="6"/>
  <c r="Q61" i="6" s="1"/>
  <c r="M68" i="6"/>
  <c r="O68" i="6" s="1"/>
  <c r="Q45" i="6"/>
  <c r="Q49" i="6"/>
  <c r="Q99" i="6"/>
  <c r="Q69" i="6"/>
  <c r="O107" i="6"/>
  <c r="Q71" i="6"/>
  <c r="N108" i="6"/>
  <c r="N96" i="6"/>
  <c r="P96" i="6" s="1"/>
  <c r="M68" i="25"/>
  <c r="O55" i="6"/>
  <c r="L65" i="25"/>
  <c r="L71" i="25"/>
  <c r="O108" i="6"/>
  <c r="L20" i="25"/>
  <c r="N39" i="6"/>
  <c r="L33" i="25"/>
  <c r="M77" i="25"/>
  <c r="Q87" i="6"/>
  <c r="Q54" i="6"/>
  <c r="N41" i="6"/>
  <c r="M105" i="25"/>
  <c r="O79" i="6"/>
  <c r="N114" i="6"/>
  <c r="O98" i="6"/>
  <c r="O36" i="6"/>
  <c r="J88" i="25"/>
  <c r="M21" i="25"/>
  <c r="M37" i="25"/>
  <c r="K96" i="25"/>
  <c r="Q96" i="6"/>
  <c r="M113" i="25"/>
  <c r="N54" i="6"/>
  <c r="N99" i="6"/>
  <c r="L102" i="25"/>
  <c r="Q108" i="6"/>
  <c r="O67" i="6"/>
  <c r="O60" i="6"/>
  <c r="J77" i="25"/>
  <c r="L118" i="25"/>
  <c r="M52" i="25"/>
  <c r="Q42" i="6"/>
  <c r="P31" i="6"/>
  <c r="J76" i="25"/>
  <c r="J112" i="25"/>
  <c r="J109" i="25"/>
  <c r="O88" i="6"/>
  <c r="O83" i="6"/>
  <c r="N87" i="6"/>
  <c r="O49" i="6"/>
  <c r="P49" i="6" s="1"/>
  <c r="L68" i="25"/>
  <c r="L66" i="25"/>
  <c r="L63" i="25"/>
  <c r="L113" i="25"/>
  <c r="N91" i="6"/>
  <c r="M85" i="25"/>
  <c r="J74" i="25"/>
  <c r="L52" i="25"/>
  <c r="Q105" i="6"/>
  <c r="O70" i="6"/>
  <c r="P70" i="6" s="1"/>
  <c r="N35" i="6"/>
  <c r="J64" i="25"/>
  <c r="J54" i="25"/>
  <c r="L28" i="25"/>
  <c r="M100" i="25"/>
  <c r="Q109" i="6"/>
  <c r="O93" i="6"/>
  <c r="N45" i="6"/>
  <c r="M65" i="25"/>
  <c r="O52" i="6"/>
  <c r="N110" i="6"/>
  <c r="O86" i="6"/>
  <c r="Q75" i="6"/>
  <c r="O84" i="6"/>
  <c r="Q83" i="6"/>
  <c r="O51" i="6"/>
  <c r="Q80" i="6"/>
  <c r="N66" i="6"/>
  <c r="O63" i="6"/>
  <c r="O39" i="6"/>
  <c r="L83" i="25"/>
  <c r="J108" i="25"/>
  <c r="M95" i="25"/>
  <c r="J78" i="25"/>
  <c r="K51" i="25"/>
  <c r="L39" i="25"/>
  <c r="L23" i="25"/>
  <c r="L60" i="25"/>
  <c r="L101" i="25"/>
  <c r="K67" i="25"/>
  <c r="M67" i="25"/>
  <c r="M58" i="25"/>
  <c r="J58" i="25"/>
  <c r="M63" i="25"/>
  <c r="M50" i="25"/>
  <c r="J50" i="25"/>
  <c r="M23" i="25"/>
  <c r="M20" i="25"/>
  <c r="Q102" i="6"/>
  <c r="O66" i="6"/>
  <c r="J110" i="25"/>
  <c r="L95" i="25"/>
  <c r="Q113" i="6"/>
  <c r="O89" i="6"/>
  <c r="Q88" i="6"/>
  <c r="Q92" i="6"/>
  <c r="Q55" i="6"/>
  <c r="Q23" i="6"/>
  <c r="Q27" i="6"/>
  <c r="L99" i="25"/>
  <c r="L61" i="25"/>
  <c r="M91" i="25"/>
  <c r="J46" i="25"/>
  <c r="J37" i="25"/>
  <c r="J45" i="25"/>
  <c r="M101" i="25"/>
  <c r="K53" i="25"/>
  <c r="O105" i="6"/>
  <c r="P105" i="6" s="1"/>
  <c r="J89" i="25"/>
  <c r="J75" i="25"/>
  <c r="M75" i="25"/>
  <c r="M79" i="25"/>
  <c r="J79" i="25"/>
  <c r="L59" i="25"/>
  <c r="M38" i="25"/>
  <c r="J38" i="25"/>
  <c r="M22" i="25"/>
  <c r="J22" i="25"/>
  <c r="J34" i="25"/>
  <c r="L41" i="25"/>
  <c r="M59" i="25"/>
  <c r="J30" i="25"/>
  <c r="L111" i="25"/>
  <c r="M103" i="25"/>
  <c r="J119" i="25"/>
  <c r="J103" i="25"/>
  <c r="J87" i="25"/>
  <c r="M99" i="25"/>
  <c r="M107" i="25"/>
  <c r="K57" i="25"/>
  <c r="M57" i="25"/>
  <c r="L47" i="25"/>
  <c r="M115" i="25"/>
  <c r="M83" i="25"/>
  <c r="M33" i="25"/>
  <c r="J25" i="25"/>
  <c r="M47" i="25"/>
  <c r="M61" i="25"/>
  <c r="J26" i="25"/>
  <c r="L80" i="25"/>
  <c r="M111" i="25"/>
  <c r="M69" i="25"/>
  <c r="K55" i="25"/>
  <c r="M55" i="25"/>
  <c r="L27" i="25"/>
  <c r="J21" i="25"/>
  <c r="M41" i="25"/>
  <c r="J42" i="25"/>
  <c r="N115" i="6"/>
  <c r="Q115" i="6"/>
  <c r="N52" i="6"/>
  <c r="Q52" i="6"/>
  <c r="Q64" i="6"/>
  <c r="N64" i="6"/>
  <c r="Q89" i="6"/>
  <c r="N89" i="6"/>
  <c r="Q48" i="6"/>
  <c r="N48" i="6"/>
  <c r="P48" i="6" s="1"/>
  <c r="Q39" i="6"/>
  <c r="N21" i="6"/>
  <c r="Q21" i="6"/>
  <c r="Q33" i="6"/>
  <c r="N109" i="6"/>
  <c r="O90" i="6"/>
  <c r="Q82" i="6"/>
  <c r="Q93" i="6"/>
  <c r="N93" i="6"/>
  <c r="N111" i="6"/>
  <c r="Q111" i="6"/>
  <c r="N100" i="6"/>
  <c r="Q98" i="6"/>
  <c r="N98" i="6"/>
  <c r="N88" i="6"/>
  <c r="N80" i="6"/>
  <c r="P80" i="6" s="1"/>
  <c r="N71" i="6"/>
  <c r="N119" i="6"/>
  <c r="O113" i="6"/>
  <c r="N118" i="6"/>
  <c r="O117" i="6"/>
  <c r="N94" i="6"/>
  <c r="Q94" i="6"/>
  <c r="O82" i="6"/>
  <c r="P82" i="6" s="1"/>
  <c r="Q90" i="6"/>
  <c r="N90" i="6"/>
  <c r="N75" i="6"/>
  <c r="P75" i="6" s="1"/>
  <c r="Q74" i="6"/>
  <c r="Q84" i="6"/>
  <c r="O76" i="6"/>
  <c r="Q51" i="6"/>
  <c r="O119" i="6"/>
  <c r="N83" i="6"/>
  <c r="Q79" i="6"/>
  <c r="N51" i="6"/>
  <c r="O44" i="6"/>
  <c r="Q31" i="6"/>
  <c r="Q41" i="6"/>
  <c r="Q47" i="6"/>
  <c r="N47" i="6"/>
  <c r="N36" i="6"/>
  <c r="Q36" i="6"/>
  <c r="O23" i="6"/>
  <c r="O42" i="6"/>
  <c r="N32" i="6"/>
  <c r="Q32" i="6"/>
  <c r="N27" i="6"/>
  <c r="P27" i="6" s="1"/>
  <c r="N68" i="6"/>
  <c r="O74" i="6"/>
  <c r="P74" i="6" s="1"/>
  <c r="N40" i="6"/>
  <c r="Q40" i="6"/>
  <c r="Q104" i="6"/>
  <c r="N104" i="6"/>
  <c r="N42" i="6"/>
  <c r="Q67" i="6"/>
  <c r="N67" i="6"/>
  <c r="O43" i="6"/>
  <c r="Q43" i="6"/>
  <c r="Q117" i="6"/>
  <c r="O109" i="6"/>
  <c r="N107" i="6"/>
  <c r="N84" i="6"/>
  <c r="N103" i="6"/>
  <c r="N97" i="6"/>
  <c r="Q86" i="6"/>
  <c r="N86" i="6"/>
  <c r="Q107" i="6"/>
  <c r="Q78" i="6"/>
  <c r="N72" i="6"/>
  <c r="Q72" i="6"/>
  <c r="O47" i="6"/>
  <c r="N76" i="6"/>
  <c r="Q76" i="6"/>
  <c r="O72" i="6"/>
  <c r="Q60" i="6"/>
  <c r="N60" i="6"/>
  <c r="Q119" i="6"/>
  <c r="Q66" i="6"/>
  <c r="N62" i="6"/>
  <c r="O58" i="6"/>
  <c r="Q44" i="6"/>
  <c r="N44" i="6"/>
  <c r="N63" i="6"/>
  <c r="Q63" i="6"/>
  <c r="N55" i="6"/>
  <c r="Q25" i="6"/>
  <c r="N25" i="6"/>
  <c r="P25" i="6" s="1"/>
  <c r="N24" i="6"/>
  <c r="Q24" i="6"/>
  <c r="Q37" i="6"/>
  <c r="O64" i="6"/>
  <c r="O21" i="6"/>
  <c r="P53" i="6" l="1"/>
  <c r="P118" i="6"/>
  <c r="P69" i="6"/>
  <c r="Q112" i="6"/>
  <c r="L93" i="25"/>
  <c r="P110" i="6"/>
  <c r="Q116" i="6"/>
  <c r="P85" i="6"/>
  <c r="S85" i="6" s="1"/>
  <c r="P71" i="6"/>
  <c r="S71" i="6" s="1"/>
  <c r="P95" i="6"/>
  <c r="L48" i="25"/>
  <c r="O48" i="25" s="1"/>
  <c r="P99" i="6"/>
  <c r="S99" i="6" s="1"/>
  <c r="Q114" i="6"/>
  <c r="L56" i="25"/>
  <c r="P115" i="6"/>
  <c r="S115" i="6" s="1"/>
  <c r="Q97" i="6"/>
  <c r="P104" i="6"/>
  <c r="P114" i="6"/>
  <c r="Q91" i="6"/>
  <c r="P77" i="6"/>
  <c r="S77" i="6" s="1"/>
  <c r="Q101" i="6"/>
  <c r="Q73" i="6"/>
  <c r="P116" i="6"/>
  <c r="P73" i="6"/>
  <c r="P97" i="6"/>
  <c r="P101" i="6"/>
  <c r="P87" i="6"/>
  <c r="S87" i="6" s="1"/>
  <c r="P112" i="6"/>
  <c r="S112" i="6" s="1"/>
  <c r="P91" i="6"/>
  <c r="L26" i="25"/>
  <c r="S26" i="25"/>
  <c r="O111" i="25"/>
  <c r="O39" i="25"/>
  <c r="L25" i="25"/>
  <c r="S25" i="25"/>
  <c r="O41" i="25"/>
  <c r="L37" i="25"/>
  <c r="S37" i="25"/>
  <c r="O66" i="25"/>
  <c r="L76" i="25"/>
  <c r="S76" i="25"/>
  <c r="L82" i="25"/>
  <c r="S82" i="25"/>
  <c r="O91" i="25"/>
  <c r="L43" i="25"/>
  <c r="S43" i="25"/>
  <c r="L40" i="25"/>
  <c r="S40" i="25"/>
  <c r="L86" i="25"/>
  <c r="S86" i="25"/>
  <c r="L55" i="25"/>
  <c r="U55" i="25"/>
  <c r="L87" i="25"/>
  <c r="S87" i="25"/>
  <c r="L34" i="25"/>
  <c r="S34" i="25"/>
  <c r="L46" i="25"/>
  <c r="S46" i="25"/>
  <c r="L67" i="25"/>
  <c r="U67" i="25"/>
  <c r="L108" i="25"/>
  <c r="S108" i="25"/>
  <c r="O52" i="25"/>
  <c r="O68" i="25"/>
  <c r="O102" i="25"/>
  <c r="L88" i="25"/>
  <c r="S88" i="25"/>
  <c r="O71" i="25"/>
  <c r="O85" i="25"/>
  <c r="L84" i="25"/>
  <c r="U84" i="25"/>
  <c r="L62" i="25"/>
  <c r="S62" i="25"/>
  <c r="L103" i="25"/>
  <c r="S103" i="25"/>
  <c r="L22" i="25"/>
  <c r="S22" i="25"/>
  <c r="L75" i="25"/>
  <c r="S75" i="25"/>
  <c r="O101" i="25"/>
  <c r="O83" i="25"/>
  <c r="L74" i="25"/>
  <c r="S74" i="25"/>
  <c r="O65" i="25"/>
  <c r="L90" i="25"/>
  <c r="S90" i="25"/>
  <c r="L98" i="25"/>
  <c r="S98" i="25"/>
  <c r="O117" i="25"/>
  <c r="L72" i="25"/>
  <c r="S72" i="25"/>
  <c r="L36" i="25"/>
  <c r="S36" i="25"/>
  <c r="L35" i="25"/>
  <c r="S35" i="25"/>
  <c r="L42" i="25"/>
  <c r="S42" i="25"/>
  <c r="L119" i="25"/>
  <c r="S119" i="25"/>
  <c r="L89" i="25"/>
  <c r="S89" i="25"/>
  <c r="O61" i="25"/>
  <c r="L50" i="25"/>
  <c r="S50" i="25"/>
  <c r="O60" i="25"/>
  <c r="O33" i="25"/>
  <c r="L94" i="25"/>
  <c r="S94" i="25"/>
  <c r="L49" i="25"/>
  <c r="S49" i="25"/>
  <c r="O80" i="25"/>
  <c r="O47" i="25"/>
  <c r="L38" i="25"/>
  <c r="S38" i="25"/>
  <c r="O99" i="25"/>
  <c r="L54" i="25"/>
  <c r="S54" i="25"/>
  <c r="O118" i="25"/>
  <c r="O115" i="25"/>
  <c r="O100" i="25"/>
  <c r="L92" i="25"/>
  <c r="S92" i="25"/>
  <c r="L32" i="25"/>
  <c r="S32" i="25"/>
  <c r="L81" i="25"/>
  <c r="S81" i="25"/>
  <c r="O95" i="25"/>
  <c r="L64" i="25"/>
  <c r="S64" i="25"/>
  <c r="O113" i="25"/>
  <c r="L77" i="25"/>
  <c r="S77" i="25"/>
  <c r="O107" i="25"/>
  <c r="L44" i="25"/>
  <c r="S44" i="25"/>
  <c r="O93" i="25"/>
  <c r="L31" i="25"/>
  <c r="S31" i="25"/>
  <c r="L24" i="25"/>
  <c r="U24" i="25"/>
  <c r="L53" i="25"/>
  <c r="U53" i="25"/>
  <c r="L57" i="25"/>
  <c r="U57" i="25"/>
  <c r="L30" i="25"/>
  <c r="S30" i="25"/>
  <c r="O59" i="25"/>
  <c r="L110" i="25"/>
  <c r="S110" i="25"/>
  <c r="L58" i="25"/>
  <c r="S58" i="25"/>
  <c r="L51" i="25"/>
  <c r="U51" i="25"/>
  <c r="O56" i="25"/>
  <c r="L109" i="25"/>
  <c r="S109" i="25"/>
  <c r="L96" i="25"/>
  <c r="U96" i="25"/>
  <c r="O69" i="25"/>
  <c r="O73" i="25"/>
  <c r="L116" i="25"/>
  <c r="U116" i="25"/>
  <c r="O70" i="25"/>
  <c r="O106" i="25"/>
  <c r="L21" i="25"/>
  <c r="S21" i="25"/>
  <c r="L79" i="25"/>
  <c r="S79" i="25"/>
  <c r="L45" i="25"/>
  <c r="S45" i="25"/>
  <c r="L78" i="25"/>
  <c r="S78" i="25"/>
  <c r="O63" i="25"/>
  <c r="L112" i="25"/>
  <c r="S112" i="25"/>
  <c r="O104" i="25"/>
  <c r="O114" i="25"/>
  <c r="O97" i="25"/>
  <c r="O105" i="25"/>
  <c r="S56" i="6"/>
  <c r="S106" i="6"/>
  <c r="P60" i="6"/>
  <c r="S60" i="6" s="1"/>
  <c r="P113" i="6"/>
  <c r="S113" i="6" s="1"/>
  <c r="Q58" i="6"/>
  <c r="Q28" i="6"/>
  <c r="S28" i="6" s="1"/>
  <c r="P40" i="6"/>
  <c r="S40" i="6" s="1"/>
  <c r="S70" i="6"/>
  <c r="P79" i="6"/>
  <c r="S79" i="6" s="1"/>
  <c r="Q62" i="6"/>
  <c r="S95" i="6"/>
  <c r="S110" i="6"/>
  <c r="S116" i="6"/>
  <c r="S30" i="6"/>
  <c r="S38" i="6"/>
  <c r="Q68" i="6"/>
  <c r="P102" i="6"/>
  <c r="S102" i="6" s="1"/>
  <c r="P45" i="6"/>
  <c r="S45" i="6" s="1"/>
  <c r="S69" i="6"/>
  <c r="P32" i="6"/>
  <c r="S32" i="6" s="1"/>
  <c r="P41" i="6"/>
  <c r="S41" i="6" s="1"/>
  <c r="S22" i="6"/>
  <c r="S118" i="6"/>
  <c r="S81" i="6"/>
  <c r="S96" i="6"/>
  <c r="P34" i="6"/>
  <c r="S34" i="6" s="1"/>
  <c r="S80" i="6"/>
  <c r="Q35" i="6"/>
  <c r="S57" i="6"/>
  <c r="P59" i="6"/>
  <c r="P39" i="6"/>
  <c r="S39" i="6" s="1"/>
  <c r="P55" i="6"/>
  <c r="S55" i="6" s="1"/>
  <c r="Q29" i="6"/>
  <c r="S29" i="6" s="1"/>
  <c r="P107" i="6"/>
  <c r="S107" i="6" s="1"/>
  <c r="P98" i="6"/>
  <c r="S98" i="6" s="1"/>
  <c r="Q50" i="6"/>
  <c r="S50" i="6" s="1"/>
  <c r="P44" i="6"/>
  <c r="S44" i="6" s="1"/>
  <c r="S31" i="6"/>
  <c r="S65" i="6"/>
  <c r="P108" i="6"/>
  <c r="S108" i="6" s="1"/>
  <c r="P54" i="6"/>
  <c r="S54" i="6" s="1"/>
  <c r="S49" i="6"/>
  <c r="S75" i="6"/>
  <c r="P90" i="6"/>
  <c r="S90" i="6" s="1"/>
  <c r="P88" i="6"/>
  <c r="S88" i="6" s="1"/>
  <c r="S105" i="6"/>
  <c r="P33" i="6"/>
  <c r="S33" i="6" s="1"/>
  <c r="P76" i="6"/>
  <c r="S76" i="6" s="1"/>
  <c r="S53" i="6"/>
  <c r="P63" i="6"/>
  <c r="S63" i="6" s="1"/>
  <c r="S27" i="6"/>
  <c r="P52" i="6"/>
  <c r="S52" i="6" s="1"/>
  <c r="P89" i="6"/>
  <c r="S89" i="6" s="1"/>
  <c r="P68" i="6"/>
  <c r="P51" i="6"/>
  <c r="S51" i="6" s="1"/>
  <c r="Q20" i="6"/>
  <c r="O61" i="6"/>
  <c r="P61" i="6" s="1"/>
  <c r="S61" i="6" s="1"/>
  <c r="O46" i="6"/>
  <c r="P46" i="6" s="1"/>
  <c r="S46" i="6" s="1"/>
  <c r="P35" i="6"/>
  <c r="N20" i="6"/>
  <c r="P20" i="6" s="1"/>
  <c r="Q26" i="6"/>
  <c r="S26" i="6" s="1"/>
  <c r="P58" i="6"/>
  <c r="P62" i="6"/>
  <c r="P36" i="6"/>
  <c r="S36" i="6" s="1"/>
  <c r="Q59" i="6"/>
  <c r="P93" i="6"/>
  <c r="S93" i="6" s="1"/>
  <c r="P67" i="6"/>
  <c r="S67" i="6" s="1"/>
  <c r="P84" i="6"/>
  <c r="S84" i="6" s="1"/>
  <c r="S74" i="6"/>
  <c r="P83" i="6"/>
  <c r="S83" i="6" s="1"/>
  <c r="P109" i="6"/>
  <c r="S109" i="6" s="1"/>
  <c r="S78" i="6"/>
  <c r="S104" i="6"/>
  <c r="S82" i="6"/>
  <c r="P66" i="6"/>
  <c r="S66" i="6" s="1"/>
  <c r="S92" i="6"/>
  <c r="P103" i="6"/>
  <c r="S103" i="6" s="1"/>
  <c r="P94" i="6"/>
  <c r="S94" i="6" s="1"/>
  <c r="P111" i="6"/>
  <c r="S111" i="6" s="1"/>
  <c r="P23" i="6"/>
  <c r="S23" i="6" s="1"/>
  <c r="P64" i="6"/>
  <c r="S64" i="6" s="1"/>
  <c r="P117" i="6"/>
  <c r="S117" i="6" s="1"/>
  <c r="P24" i="6"/>
  <c r="S24" i="6" s="1"/>
  <c r="P72" i="6"/>
  <c r="S72" i="6" s="1"/>
  <c r="P42" i="6"/>
  <c r="S42" i="6" s="1"/>
  <c r="P47" i="6"/>
  <c r="S47" i="6" s="1"/>
  <c r="S37" i="6"/>
  <c r="P43" i="6"/>
  <c r="S43" i="6" s="1"/>
  <c r="P119" i="6"/>
  <c r="S119" i="6" s="1"/>
  <c r="P100" i="6"/>
  <c r="S100" i="6" s="1"/>
  <c r="P21" i="6"/>
  <c r="S21" i="6" s="1"/>
  <c r="S25" i="6"/>
  <c r="P86" i="6"/>
  <c r="S86" i="6" s="1"/>
  <c r="S48" i="6"/>
  <c r="S91" i="6" l="1"/>
  <c r="S97" i="6"/>
  <c r="S114" i="6"/>
  <c r="S73" i="6"/>
  <c r="S101" i="6"/>
  <c r="O112" i="25"/>
  <c r="O79" i="25"/>
  <c r="O51" i="25"/>
  <c r="O30" i="25"/>
  <c r="O31" i="25"/>
  <c r="O77" i="25"/>
  <c r="O81" i="25"/>
  <c r="O35" i="25"/>
  <c r="O98" i="25"/>
  <c r="O103" i="25"/>
  <c r="O34" i="25"/>
  <c r="O40" i="25"/>
  <c r="O76" i="25"/>
  <c r="O116" i="25"/>
  <c r="O96" i="25"/>
  <c r="O58" i="25"/>
  <c r="O57" i="25"/>
  <c r="O32" i="25"/>
  <c r="O89" i="25"/>
  <c r="O36" i="25"/>
  <c r="O90" i="25"/>
  <c r="O62" i="25"/>
  <c r="O88" i="25"/>
  <c r="O108" i="25"/>
  <c r="O87" i="25"/>
  <c r="O43" i="25"/>
  <c r="O78" i="25"/>
  <c r="O109" i="25"/>
  <c r="O110" i="25"/>
  <c r="O53" i="25"/>
  <c r="O44" i="25"/>
  <c r="O64" i="25"/>
  <c r="O92" i="25"/>
  <c r="O38" i="25"/>
  <c r="O49" i="25"/>
  <c r="O119" i="25"/>
  <c r="O72" i="25"/>
  <c r="O75" i="25"/>
  <c r="O84" i="25"/>
  <c r="O67" i="25"/>
  <c r="O55" i="25"/>
  <c r="O37" i="25"/>
  <c r="O45" i="25"/>
  <c r="O54" i="25"/>
  <c r="O94" i="25"/>
  <c r="O50" i="25"/>
  <c r="O42" i="25"/>
  <c r="O74" i="25"/>
  <c r="O46" i="25"/>
  <c r="O86" i="25"/>
  <c r="O82" i="25"/>
  <c r="S58" i="6"/>
  <c r="S62" i="6"/>
  <c r="S68" i="6"/>
  <c r="S35" i="6"/>
  <c r="S59" i="6"/>
  <c r="S20" i="6"/>
  <c r="U600" i="6"/>
  <c r="X600" i="6" s="1"/>
  <c r="I600" i="6"/>
  <c r="J600" i="6" s="1"/>
  <c r="H600" i="6"/>
  <c r="U579" i="6"/>
  <c r="X579" i="6" s="1"/>
  <c r="I579" i="6"/>
  <c r="J579" i="6" s="1"/>
  <c r="H579" i="6"/>
  <c r="U578" i="6"/>
  <c r="X578" i="6" s="1"/>
  <c r="I578" i="6"/>
  <c r="M578" i="6" s="1"/>
  <c r="H578" i="6"/>
  <c r="U577" i="6"/>
  <c r="V577" i="6" s="1"/>
  <c r="I577" i="6"/>
  <c r="L577" i="6" s="1"/>
  <c r="H577" i="6"/>
  <c r="U576" i="6"/>
  <c r="V576" i="6" s="1"/>
  <c r="I576" i="6"/>
  <c r="K576" i="6" s="1"/>
  <c r="H576" i="6"/>
  <c r="U583" i="6"/>
  <c r="X583" i="6" s="1"/>
  <c r="I583" i="6"/>
  <c r="J583" i="6" s="1"/>
  <c r="H583" i="6"/>
  <c r="U582" i="6"/>
  <c r="V582" i="6" s="1"/>
  <c r="I582" i="6"/>
  <c r="M582" i="6" s="1"/>
  <c r="H582" i="6"/>
  <c r="U581" i="6"/>
  <c r="V581" i="6" s="1"/>
  <c r="I581" i="6"/>
  <c r="H581" i="6"/>
  <c r="U580" i="6"/>
  <c r="X580" i="6" s="1"/>
  <c r="I580" i="6"/>
  <c r="K580" i="6" s="1"/>
  <c r="H580" i="6"/>
  <c r="U597" i="6"/>
  <c r="X597" i="6" s="1"/>
  <c r="I597" i="6"/>
  <c r="J597" i="6" s="1"/>
  <c r="H597" i="6"/>
  <c r="U596" i="6"/>
  <c r="V596" i="6" s="1"/>
  <c r="I596" i="6"/>
  <c r="M596" i="6" s="1"/>
  <c r="H596" i="6"/>
  <c r="U573" i="6"/>
  <c r="X573" i="6" s="1"/>
  <c r="I573" i="6"/>
  <c r="J573" i="6" s="1"/>
  <c r="H573" i="6"/>
  <c r="U572" i="6"/>
  <c r="V572" i="6" s="1"/>
  <c r="I572" i="6"/>
  <c r="M572" i="6" s="1"/>
  <c r="H572" i="6"/>
  <c r="U571" i="6"/>
  <c r="V571" i="6" s="1"/>
  <c r="I571" i="6"/>
  <c r="L571" i="6" s="1"/>
  <c r="H571" i="6"/>
  <c r="U570" i="6"/>
  <c r="X570" i="6" s="1"/>
  <c r="I570" i="6"/>
  <c r="K570" i="6" s="1"/>
  <c r="H570" i="6"/>
  <c r="G599" i="25"/>
  <c r="I599" i="25" s="1"/>
  <c r="F599" i="25"/>
  <c r="G598" i="25"/>
  <c r="H598" i="25" s="1"/>
  <c r="F598" i="25"/>
  <c r="U180" i="6"/>
  <c r="I180" i="6"/>
  <c r="J180" i="6" s="1"/>
  <c r="H180" i="6"/>
  <c r="U179" i="6"/>
  <c r="V179" i="6" s="1"/>
  <c r="I179" i="6"/>
  <c r="H179" i="6"/>
  <c r="U178" i="6"/>
  <c r="V178" i="6" s="1"/>
  <c r="I178" i="6"/>
  <c r="H178" i="6"/>
  <c r="U177" i="6"/>
  <c r="X177" i="6" s="1"/>
  <c r="I177" i="6"/>
  <c r="H177" i="6"/>
  <c r="U176" i="6"/>
  <c r="X176" i="6" s="1"/>
  <c r="I176" i="6"/>
  <c r="J176" i="6" s="1"/>
  <c r="H176" i="6"/>
  <c r="U175" i="6"/>
  <c r="V175" i="6" s="1"/>
  <c r="I175" i="6"/>
  <c r="H175" i="6"/>
  <c r="U174" i="6"/>
  <c r="V174" i="6" s="1"/>
  <c r="I174" i="6"/>
  <c r="H174" i="6"/>
  <c r="U173" i="6"/>
  <c r="X173" i="6" s="1"/>
  <c r="I173" i="6"/>
  <c r="H173" i="6"/>
  <c r="U172" i="6"/>
  <c r="X172" i="6" s="1"/>
  <c r="I172" i="6"/>
  <c r="J172" i="6" s="1"/>
  <c r="H172" i="6"/>
  <c r="U171" i="6"/>
  <c r="I171" i="6"/>
  <c r="H171" i="6"/>
  <c r="U170" i="6"/>
  <c r="V170" i="6" s="1"/>
  <c r="I170" i="6"/>
  <c r="L170" i="6" s="1"/>
  <c r="H170" i="6"/>
  <c r="U169" i="6"/>
  <c r="V169" i="6" s="1"/>
  <c r="I169" i="6"/>
  <c r="H169" i="6"/>
  <c r="U168" i="6"/>
  <c r="X168" i="6" s="1"/>
  <c r="I168" i="6"/>
  <c r="J168" i="6" s="1"/>
  <c r="H168" i="6"/>
  <c r="U167" i="6"/>
  <c r="V167" i="6" s="1"/>
  <c r="I167" i="6"/>
  <c r="H167" i="6"/>
  <c r="U166" i="6"/>
  <c r="V166" i="6" s="1"/>
  <c r="I166" i="6"/>
  <c r="L166" i="6" s="1"/>
  <c r="H166" i="6"/>
  <c r="U165" i="6"/>
  <c r="X165" i="6" s="1"/>
  <c r="I165" i="6"/>
  <c r="H165" i="6"/>
  <c r="U164" i="6"/>
  <c r="X164" i="6" s="1"/>
  <c r="I164" i="6"/>
  <c r="J164" i="6" s="1"/>
  <c r="H164" i="6"/>
  <c r="U163" i="6"/>
  <c r="X163" i="6" s="1"/>
  <c r="I163" i="6"/>
  <c r="H163" i="6"/>
  <c r="U162" i="6"/>
  <c r="V162" i="6" s="1"/>
  <c r="I162" i="6"/>
  <c r="L162" i="6" s="1"/>
  <c r="H162" i="6"/>
  <c r="U161" i="6"/>
  <c r="X161" i="6" s="1"/>
  <c r="I161" i="6"/>
  <c r="H161" i="6"/>
  <c r="U160" i="6"/>
  <c r="X160" i="6" s="1"/>
  <c r="I160" i="6"/>
  <c r="J160" i="6" s="1"/>
  <c r="H160" i="6"/>
  <c r="U159" i="6"/>
  <c r="X159" i="6" s="1"/>
  <c r="I159" i="6"/>
  <c r="H159" i="6"/>
  <c r="U158" i="6"/>
  <c r="V158" i="6" s="1"/>
  <c r="I158" i="6"/>
  <c r="L158" i="6" s="1"/>
  <c r="H158" i="6"/>
  <c r="U157" i="6"/>
  <c r="X157" i="6" s="1"/>
  <c r="I157" i="6"/>
  <c r="H157" i="6"/>
  <c r="G576" i="25"/>
  <c r="I576" i="25" s="1"/>
  <c r="F576" i="25"/>
  <c r="G575" i="25"/>
  <c r="I575" i="25" s="1"/>
  <c r="F575" i="25"/>
  <c r="G574" i="25"/>
  <c r="I574" i="25" s="1"/>
  <c r="F574" i="25"/>
  <c r="G573" i="25"/>
  <c r="I573" i="25" s="1"/>
  <c r="F573" i="25"/>
  <c r="G582" i="25"/>
  <c r="I582" i="25" s="1"/>
  <c r="F582" i="25"/>
  <c r="G581" i="25"/>
  <c r="I581" i="25" s="1"/>
  <c r="F581" i="25"/>
  <c r="G580" i="25"/>
  <c r="H580" i="25" s="1"/>
  <c r="F580" i="25"/>
  <c r="G579" i="25"/>
  <c r="H579" i="25" s="1"/>
  <c r="F579" i="25"/>
  <c r="V582" i="25" l="1"/>
  <c r="W582" i="25"/>
  <c r="W579" i="25"/>
  <c r="V579" i="25"/>
  <c r="X579" i="25" s="1"/>
  <c r="W573" i="25"/>
  <c r="V573" i="25"/>
  <c r="V580" i="25"/>
  <c r="W580" i="25"/>
  <c r="V574" i="25"/>
  <c r="W574" i="25"/>
  <c r="W598" i="25"/>
  <c r="V598" i="25"/>
  <c r="X598" i="25" s="1"/>
  <c r="V576" i="25"/>
  <c r="W576" i="25"/>
  <c r="W581" i="25"/>
  <c r="V581" i="25"/>
  <c r="X581" i="25" s="1"/>
  <c r="W575" i="25"/>
  <c r="V575" i="25"/>
  <c r="W599" i="25"/>
  <c r="V599" i="25"/>
  <c r="X599" i="25" s="1"/>
  <c r="J576" i="6"/>
  <c r="N576" i="6" s="1"/>
  <c r="V580" i="6"/>
  <c r="K573" i="6"/>
  <c r="N573" i="6" s="1"/>
  <c r="L576" i="6"/>
  <c r="L173" i="6"/>
  <c r="M173" i="6" s="1"/>
  <c r="O173" i="6" s="1"/>
  <c r="K599" i="25"/>
  <c r="U599" i="25" s="1"/>
  <c r="H576" i="25"/>
  <c r="J576" i="25" s="1"/>
  <c r="S576" i="25" s="1"/>
  <c r="K575" i="25"/>
  <c r="U575" i="25" s="1"/>
  <c r="K168" i="6"/>
  <c r="N168" i="6" s="1"/>
  <c r="V177" i="6"/>
  <c r="K180" i="6"/>
  <c r="N180" i="6" s="1"/>
  <c r="L580" i="6"/>
  <c r="J578" i="6"/>
  <c r="L578" i="6"/>
  <c r="O578" i="6" s="1"/>
  <c r="H574" i="25"/>
  <c r="M574" i="25" s="1"/>
  <c r="X169" i="6"/>
  <c r="H575" i="25"/>
  <c r="J575" i="25" s="1"/>
  <c r="S575" i="25" s="1"/>
  <c r="M162" i="6"/>
  <c r="O162" i="6" s="1"/>
  <c r="L164" i="6"/>
  <c r="M164" i="6" s="1"/>
  <c r="V165" i="6"/>
  <c r="L167" i="6"/>
  <c r="X170" i="6"/>
  <c r="L175" i="6"/>
  <c r="L180" i="6"/>
  <c r="M180" i="6" s="1"/>
  <c r="X571" i="6"/>
  <c r="J572" i="6"/>
  <c r="X572" i="6"/>
  <c r="L597" i="6"/>
  <c r="K582" i="6"/>
  <c r="X576" i="6"/>
  <c r="V578" i="6"/>
  <c r="K600" i="6"/>
  <c r="N600" i="6" s="1"/>
  <c r="K572" i="6"/>
  <c r="K581" i="25"/>
  <c r="U581" i="25" s="1"/>
  <c r="X166" i="6"/>
  <c r="J167" i="6"/>
  <c r="X167" i="6"/>
  <c r="K172" i="6"/>
  <c r="X174" i="6"/>
  <c r="J175" i="6"/>
  <c r="K175" i="6" s="1"/>
  <c r="K176" i="6"/>
  <c r="N176" i="6" s="1"/>
  <c r="X179" i="6"/>
  <c r="L572" i="6"/>
  <c r="O572" i="6" s="1"/>
  <c r="I579" i="25"/>
  <c r="M579" i="25" s="1"/>
  <c r="I580" i="25"/>
  <c r="K580" i="25" s="1"/>
  <c r="U580" i="25" s="1"/>
  <c r="J579" i="25"/>
  <c r="S579" i="25" s="1"/>
  <c r="J580" i="25"/>
  <c r="S580" i="25" s="1"/>
  <c r="K582" i="25"/>
  <c r="U582" i="25" s="1"/>
  <c r="K576" i="25"/>
  <c r="U576" i="25" s="1"/>
  <c r="L159" i="6"/>
  <c r="J163" i="6"/>
  <c r="K163" i="6" s="1"/>
  <c r="L168" i="6"/>
  <c r="M168" i="6" s="1"/>
  <c r="L171" i="6"/>
  <c r="M171" i="6" s="1"/>
  <c r="L172" i="6"/>
  <c r="L176" i="6"/>
  <c r="M176" i="6" s="1"/>
  <c r="L179" i="6"/>
  <c r="L570" i="6"/>
  <c r="L573" i="6"/>
  <c r="L596" i="6"/>
  <c r="O596" i="6" s="1"/>
  <c r="K597" i="6"/>
  <c r="N597" i="6" s="1"/>
  <c r="X581" i="6"/>
  <c r="J582" i="6"/>
  <c r="X582" i="6"/>
  <c r="K578" i="6"/>
  <c r="H581" i="25"/>
  <c r="J581" i="25" s="1"/>
  <c r="J157" i="6"/>
  <c r="V157" i="6"/>
  <c r="J159" i="6"/>
  <c r="K159" i="6" s="1"/>
  <c r="V161" i="6"/>
  <c r="L163" i="6"/>
  <c r="J169" i="6"/>
  <c r="K169" i="6" s="1"/>
  <c r="J171" i="6"/>
  <c r="V172" i="6"/>
  <c r="V173" i="6"/>
  <c r="X178" i="6"/>
  <c r="J179" i="6"/>
  <c r="K179" i="6" s="1"/>
  <c r="J598" i="25"/>
  <c r="S598" i="25" s="1"/>
  <c r="V570" i="6"/>
  <c r="J596" i="6"/>
  <c r="X596" i="6"/>
  <c r="L582" i="6"/>
  <c r="O582" i="6" s="1"/>
  <c r="K583" i="6"/>
  <c r="N583" i="6" s="1"/>
  <c r="K579" i="6"/>
  <c r="N579" i="6" s="1"/>
  <c r="K574" i="25"/>
  <c r="U574" i="25" s="1"/>
  <c r="L157" i="6"/>
  <c r="M157" i="6" s="1"/>
  <c r="M166" i="6"/>
  <c r="O166" i="6" s="1"/>
  <c r="M170" i="6"/>
  <c r="O170" i="6" s="1"/>
  <c r="K171" i="6"/>
  <c r="K596" i="6"/>
  <c r="L583" i="6"/>
  <c r="L600" i="6"/>
  <c r="V600" i="6"/>
  <c r="M600" i="6"/>
  <c r="M576" i="6"/>
  <c r="J577" i="6"/>
  <c r="X577" i="6"/>
  <c r="L579" i="6"/>
  <c r="V579" i="6"/>
  <c r="K577" i="6"/>
  <c r="M579" i="6"/>
  <c r="M577" i="6"/>
  <c r="L581" i="6"/>
  <c r="K581" i="6"/>
  <c r="J581" i="6"/>
  <c r="M581" i="6"/>
  <c r="M580" i="6"/>
  <c r="O580" i="6" s="1"/>
  <c r="V583" i="6"/>
  <c r="J580" i="6"/>
  <c r="N580" i="6" s="1"/>
  <c r="M583" i="6"/>
  <c r="V597" i="6"/>
  <c r="M597" i="6"/>
  <c r="M571" i="6"/>
  <c r="J570" i="6"/>
  <c r="N570" i="6" s="1"/>
  <c r="K571" i="6"/>
  <c r="M573" i="6"/>
  <c r="M570" i="6"/>
  <c r="J571" i="6"/>
  <c r="V573" i="6"/>
  <c r="I598" i="25"/>
  <c r="K598" i="25" s="1"/>
  <c r="U598" i="25" s="1"/>
  <c r="H599" i="25"/>
  <c r="M599" i="25" s="1"/>
  <c r="J158" i="6"/>
  <c r="K158" i="6" s="1"/>
  <c r="V159" i="6"/>
  <c r="V171" i="6"/>
  <c r="X171" i="6"/>
  <c r="V160" i="6"/>
  <c r="J161" i="6"/>
  <c r="K161" i="6" s="1"/>
  <c r="N172" i="6"/>
  <c r="J177" i="6"/>
  <c r="K177" i="6" s="1"/>
  <c r="X158" i="6"/>
  <c r="K160" i="6"/>
  <c r="N160" i="6" s="1"/>
  <c r="L161" i="6"/>
  <c r="M161" i="6" s="1"/>
  <c r="J162" i="6"/>
  <c r="K162" i="6" s="1"/>
  <c r="V163" i="6"/>
  <c r="V164" i="6"/>
  <c r="J165" i="6"/>
  <c r="K165" i="6" s="1"/>
  <c r="V176" i="6"/>
  <c r="L177" i="6"/>
  <c r="M177" i="6" s="1"/>
  <c r="X180" i="6"/>
  <c r="V180" i="6"/>
  <c r="M158" i="6"/>
  <c r="O158" i="6" s="1"/>
  <c r="L160" i="6"/>
  <c r="M160" i="6" s="1"/>
  <c r="X162" i="6"/>
  <c r="K164" i="6"/>
  <c r="L165" i="6"/>
  <c r="M165" i="6" s="1"/>
  <c r="J166" i="6"/>
  <c r="K166" i="6" s="1"/>
  <c r="V168" i="6"/>
  <c r="L169" i="6"/>
  <c r="M169" i="6" s="1"/>
  <c r="L174" i="6"/>
  <c r="M174" i="6" s="1"/>
  <c r="J174" i="6"/>
  <c r="K174" i="6" s="1"/>
  <c r="L178" i="6"/>
  <c r="M178" i="6" s="1"/>
  <c r="J170" i="6"/>
  <c r="K170" i="6" s="1"/>
  <c r="J173" i="6"/>
  <c r="K173" i="6" s="1"/>
  <c r="X175" i="6"/>
  <c r="J178" i="6"/>
  <c r="K178" i="6" s="1"/>
  <c r="M172" i="6"/>
  <c r="H573" i="25"/>
  <c r="M573" i="25" s="1"/>
  <c r="K573" i="25"/>
  <c r="U573" i="25" s="1"/>
  <c r="H582" i="25"/>
  <c r="M582" i="25" s="1"/>
  <c r="X575" i="25" l="1"/>
  <c r="X574" i="25"/>
  <c r="X573" i="25"/>
  <c r="X576" i="25"/>
  <c r="X580" i="25"/>
  <c r="X582" i="25"/>
  <c r="M159" i="6"/>
  <c r="O159" i="6" s="1"/>
  <c r="K167" i="6"/>
  <c r="M175" i="6"/>
  <c r="O175" i="6" s="1"/>
  <c r="K157" i="6"/>
  <c r="N157" i="6" s="1"/>
  <c r="N165" i="6"/>
  <c r="O169" i="6"/>
  <c r="M163" i="6"/>
  <c r="Q163" i="6" s="1"/>
  <c r="O178" i="6"/>
  <c r="O171" i="6"/>
  <c r="M167" i="6"/>
  <c r="O167" i="6" s="1"/>
  <c r="M179" i="6"/>
  <c r="O179" i="6" s="1"/>
  <c r="N163" i="6"/>
  <c r="L581" i="25"/>
  <c r="S581" i="25"/>
  <c r="N171" i="6"/>
  <c r="N572" i="6"/>
  <c r="P572" i="6" s="1"/>
  <c r="M576" i="25"/>
  <c r="Q578" i="6"/>
  <c r="N582" i="6"/>
  <c r="P582" i="6" s="1"/>
  <c r="M581" i="25"/>
  <c r="K579" i="25"/>
  <c r="M575" i="25"/>
  <c r="L575" i="25"/>
  <c r="O576" i="6"/>
  <c r="P576" i="6" s="1"/>
  <c r="O164" i="6"/>
  <c r="Q597" i="6"/>
  <c r="Q168" i="6"/>
  <c r="N175" i="6"/>
  <c r="Q573" i="6"/>
  <c r="N169" i="6"/>
  <c r="N159" i="6"/>
  <c r="N596" i="6"/>
  <c r="P596" i="6" s="1"/>
  <c r="N179" i="6"/>
  <c r="L598" i="25"/>
  <c r="Q164" i="6"/>
  <c r="N177" i="6"/>
  <c r="Q171" i="6"/>
  <c r="Q572" i="6"/>
  <c r="J574" i="25"/>
  <c r="Q583" i="6"/>
  <c r="L576" i="25"/>
  <c r="Q173" i="6"/>
  <c r="Q596" i="6"/>
  <c r="O157" i="6"/>
  <c r="J582" i="25"/>
  <c r="O168" i="6"/>
  <c r="P168" i="6" s="1"/>
  <c r="O165" i="6"/>
  <c r="M580" i="25"/>
  <c r="Q159" i="6"/>
  <c r="J599" i="25"/>
  <c r="N578" i="6"/>
  <c r="P578" i="6" s="1"/>
  <c r="Q582" i="6"/>
  <c r="O161" i="6"/>
  <c r="Q579" i="6"/>
  <c r="L580" i="25"/>
  <c r="O600" i="6"/>
  <c r="P600" i="6" s="1"/>
  <c r="Q600" i="6"/>
  <c r="Q577" i="6"/>
  <c r="N577" i="6"/>
  <c r="O579" i="6"/>
  <c r="P579" i="6" s="1"/>
  <c r="O577" i="6"/>
  <c r="Q576" i="6"/>
  <c r="P580" i="6"/>
  <c r="N581" i="6"/>
  <c r="Q581" i="6"/>
  <c r="O581" i="6"/>
  <c r="O583" i="6"/>
  <c r="P583" i="6" s="1"/>
  <c r="Q580" i="6"/>
  <c r="O597" i="6"/>
  <c r="P597" i="6" s="1"/>
  <c r="O571" i="6"/>
  <c r="Q570" i="6"/>
  <c r="O573" i="6"/>
  <c r="P573" i="6" s="1"/>
  <c r="O570" i="6"/>
  <c r="P570" i="6" s="1"/>
  <c r="N571" i="6"/>
  <c r="Q571" i="6"/>
  <c r="M598" i="25"/>
  <c r="Q178" i="6"/>
  <c r="N178" i="6"/>
  <c r="Q162" i="6"/>
  <c r="N162" i="6"/>
  <c r="P162" i="6" s="1"/>
  <c r="Q161" i="6"/>
  <c r="N161" i="6"/>
  <c r="N170" i="6"/>
  <c r="Q170" i="6"/>
  <c r="Q174" i="6"/>
  <c r="N174" i="6"/>
  <c r="Q172" i="6"/>
  <c r="O172" i="6"/>
  <c r="P172" i="6" s="1"/>
  <c r="O180" i="6"/>
  <c r="P180" i="6" s="1"/>
  <c r="Q180" i="6"/>
  <c r="Q160" i="6"/>
  <c r="O160" i="6"/>
  <c r="P160" i="6" s="1"/>
  <c r="Q158" i="6"/>
  <c r="N158" i="6"/>
  <c r="P158" i="6" s="1"/>
  <c r="O176" i="6"/>
  <c r="N166" i="6"/>
  <c r="Q166" i="6"/>
  <c r="Q177" i="6"/>
  <c r="Q169" i="6"/>
  <c r="Q176" i="6"/>
  <c r="O177" i="6"/>
  <c r="N173" i="6"/>
  <c r="P173" i="6" s="1"/>
  <c r="O174" i="6"/>
  <c r="Q165" i="6"/>
  <c r="N164" i="6"/>
  <c r="J573" i="25"/>
  <c r="F554" i="25"/>
  <c r="G554" i="25"/>
  <c r="H554" i="25" s="1"/>
  <c r="F555" i="25"/>
  <c r="G555" i="25"/>
  <c r="H555" i="25" s="1"/>
  <c r="F556" i="25"/>
  <c r="G556" i="25"/>
  <c r="I556" i="25" s="1"/>
  <c r="F557" i="25"/>
  <c r="G557" i="25"/>
  <c r="I557" i="25" s="1"/>
  <c r="F558" i="25"/>
  <c r="G558" i="25"/>
  <c r="H558" i="25" s="1"/>
  <c r="F559" i="25"/>
  <c r="G559" i="25"/>
  <c r="H559" i="25" s="1"/>
  <c r="F560" i="25"/>
  <c r="G560" i="25"/>
  <c r="H560" i="25" s="1"/>
  <c r="F561" i="25"/>
  <c r="G561" i="25"/>
  <c r="I561" i="25" s="1"/>
  <c r="F562" i="25"/>
  <c r="G562" i="25"/>
  <c r="H562" i="25" s="1"/>
  <c r="F563" i="25"/>
  <c r="G563" i="25"/>
  <c r="H563" i="25" s="1"/>
  <c r="F564" i="25"/>
  <c r="G564" i="25"/>
  <c r="H564" i="25" s="1"/>
  <c r="F565" i="25"/>
  <c r="G565" i="25"/>
  <c r="I565" i="25" s="1"/>
  <c r="F566" i="25"/>
  <c r="G566" i="25"/>
  <c r="H566" i="25" s="1"/>
  <c r="F567" i="25"/>
  <c r="G567" i="25"/>
  <c r="H567" i="25" s="1"/>
  <c r="F568" i="25"/>
  <c r="G568" i="25"/>
  <c r="H568" i="25" s="1"/>
  <c r="F569" i="25"/>
  <c r="G569" i="25"/>
  <c r="I569" i="25" s="1"/>
  <c r="F570" i="25"/>
  <c r="G570" i="25"/>
  <c r="H570" i="25" s="1"/>
  <c r="F571" i="25"/>
  <c r="G571" i="25"/>
  <c r="H571" i="25" s="1"/>
  <c r="F572" i="25"/>
  <c r="G572" i="25"/>
  <c r="H572" i="25" s="1"/>
  <c r="F583" i="25"/>
  <c r="G583" i="25"/>
  <c r="I583" i="25" s="1"/>
  <c r="F596" i="25"/>
  <c r="G596" i="25"/>
  <c r="H596" i="25" s="1"/>
  <c r="F597" i="25"/>
  <c r="G597" i="25"/>
  <c r="H597" i="25" s="1"/>
  <c r="F600" i="25"/>
  <c r="G600" i="25"/>
  <c r="H600" i="25" s="1"/>
  <c r="F601" i="25"/>
  <c r="G601" i="25"/>
  <c r="I601" i="25" s="1"/>
  <c r="P171" i="6" l="1"/>
  <c r="W567" i="25"/>
  <c r="V567" i="25"/>
  <c r="X567" i="25" s="1"/>
  <c r="W559" i="25"/>
  <c r="V559" i="25"/>
  <c r="V597" i="25"/>
  <c r="W597" i="25"/>
  <c r="W563" i="25"/>
  <c r="V563" i="25"/>
  <c r="W555" i="25"/>
  <c r="V555" i="25"/>
  <c r="X555" i="25" s="1"/>
  <c r="W596" i="25"/>
  <c r="V596" i="25"/>
  <c r="W570" i="25"/>
  <c r="V570" i="25"/>
  <c r="V566" i="25"/>
  <c r="W566" i="25"/>
  <c r="V562" i="25"/>
  <c r="W562" i="25"/>
  <c r="X562" i="25" s="1"/>
  <c r="V558" i="25"/>
  <c r="W558" i="25"/>
  <c r="V554" i="25"/>
  <c r="W554" i="25"/>
  <c r="W571" i="25"/>
  <c r="V571" i="25"/>
  <c r="W561" i="25"/>
  <c r="V561" i="25"/>
  <c r="X561" i="25" s="1"/>
  <c r="V601" i="25"/>
  <c r="W601" i="25"/>
  <c r="W569" i="25"/>
  <c r="V569" i="25"/>
  <c r="V583" i="25"/>
  <c r="W583" i="25"/>
  <c r="W565" i="25"/>
  <c r="V565" i="25"/>
  <c r="X565" i="25" s="1"/>
  <c r="W557" i="25"/>
  <c r="V557" i="25"/>
  <c r="W600" i="25"/>
  <c r="V600" i="25"/>
  <c r="V572" i="25"/>
  <c r="W572" i="25"/>
  <c r="V568" i="25"/>
  <c r="W568" i="25"/>
  <c r="X568" i="25" s="1"/>
  <c r="W564" i="25"/>
  <c r="V564" i="25"/>
  <c r="V560" i="25"/>
  <c r="W560" i="25"/>
  <c r="V556" i="25"/>
  <c r="W556" i="25"/>
  <c r="P178" i="6"/>
  <c r="S178" i="6" s="1"/>
  <c r="Q179" i="6"/>
  <c r="P179" i="6"/>
  <c r="Q175" i="6"/>
  <c r="Q167" i="6"/>
  <c r="P165" i="6"/>
  <c r="S165" i="6" s="1"/>
  <c r="Q157" i="6"/>
  <c r="P169" i="6"/>
  <c r="S169" i="6" s="1"/>
  <c r="P159" i="6"/>
  <c r="S159" i="6" s="1"/>
  <c r="P157" i="6"/>
  <c r="P175" i="6"/>
  <c r="O163" i="6"/>
  <c r="P163" i="6" s="1"/>
  <c r="S163" i="6" s="1"/>
  <c r="N167" i="6"/>
  <c r="P167" i="6" s="1"/>
  <c r="S167" i="6" s="1"/>
  <c r="O580" i="25"/>
  <c r="L599" i="25"/>
  <c r="S599" i="25"/>
  <c r="L573" i="25"/>
  <c r="S573" i="25"/>
  <c r="O598" i="25"/>
  <c r="O576" i="25"/>
  <c r="L574" i="25"/>
  <c r="S574" i="25"/>
  <c r="O575" i="25"/>
  <c r="L582" i="25"/>
  <c r="S582" i="25"/>
  <c r="L579" i="25"/>
  <c r="U579" i="25"/>
  <c r="O581" i="25"/>
  <c r="S578" i="6"/>
  <c r="P164" i="6"/>
  <c r="S164" i="6" s="1"/>
  <c r="S168" i="6"/>
  <c r="S597" i="6"/>
  <c r="S171" i="6"/>
  <c r="S573" i="6"/>
  <c r="S583" i="6"/>
  <c r="S173" i="6"/>
  <c r="S572" i="6"/>
  <c r="J572" i="25"/>
  <c r="S572" i="25" s="1"/>
  <c r="S158" i="6"/>
  <c r="S596" i="6"/>
  <c r="K557" i="25"/>
  <c r="U557" i="25" s="1"/>
  <c r="H601" i="25"/>
  <c r="M601" i="25" s="1"/>
  <c r="S160" i="6"/>
  <c r="S576" i="6"/>
  <c r="I567" i="25"/>
  <c r="K567" i="25" s="1"/>
  <c r="U567" i="25" s="1"/>
  <c r="I560" i="25"/>
  <c r="M560" i="25" s="1"/>
  <c r="S579" i="6"/>
  <c r="I563" i="25"/>
  <c r="K563" i="25" s="1"/>
  <c r="U563" i="25" s="1"/>
  <c r="J560" i="25"/>
  <c r="S560" i="25" s="1"/>
  <c r="S162" i="6"/>
  <c r="S582" i="6"/>
  <c r="I571" i="25"/>
  <c r="K571" i="25" s="1"/>
  <c r="U571" i="25" s="1"/>
  <c r="J564" i="25"/>
  <c r="S564" i="25" s="1"/>
  <c r="I559" i="25"/>
  <c r="K559" i="25" s="1"/>
  <c r="U559" i="25" s="1"/>
  <c r="S570" i="6"/>
  <c r="S180" i="6"/>
  <c r="P571" i="6"/>
  <c r="S571" i="6" s="1"/>
  <c r="S600" i="6"/>
  <c r="I597" i="25"/>
  <c r="K597" i="25" s="1"/>
  <c r="U597" i="25" s="1"/>
  <c r="J568" i="25"/>
  <c r="S568" i="25" s="1"/>
  <c r="K560" i="25"/>
  <c r="U560" i="25" s="1"/>
  <c r="H556" i="25"/>
  <c r="M556" i="25" s="1"/>
  <c r="P577" i="6"/>
  <c r="S577" i="6" s="1"/>
  <c r="P581" i="6"/>
  <c r="S581" i="6" s="1"/>
  <c r="S580" i="6"/>
  <c r="P176" i="6"/>
  <c r="S176" i="6" s="1"/>
  <c r="P177" i="6"/>
  <c r="S177" i="6" s="1"/>
  <c r="P174" i="6"/>
  <c r="S174" i="6" s="1"/>
  <c r="P170" i="6"/>
  <c r="S170" i="6" s="1"/>
  <c r="P166" i="6"/>
  <c r="S166" i="6" s="1"/>
  <c r="S172" i="6"/>
  <c r="P161" i="6"/>
  <c r="S161" i="6" s="1"/>
  <c r="J600" i="25"/>
  <c r="S600" i="25" s="1"/>
  <c r="K583" i="25"/>
  <c r="U583" i="25" s="1"/>
  <c r="K569" i="25"/>
  <c r="U569" i="25" s="1"/>
  <c r="K565" i="25"/>
  <c r="U565" i="25" s="1"/>
  <c r="K561" i="25"/>
  <c r="U561" i="25" s="1"/>
  <c r="J555" i="25"/>
  <c r="S555" i="25" s="1"/>
  <c r="I572" i="25"/>
  <c r="M572" i="25" s="1"/>
  <c r="I568" i="25"/>
  <c r="M568" i="25" s="1"/>
  <c r="I564" i="25"/>
  <c r="M564" i="25" s="1"/>
  <c r="K556" i="25"/>
  <c r="U556" i="25" s="1"/>
  <c r="I600" i="25"/>
  <c r="M600" i="25" s="1"/>
  <c r="K601" i="25"/>
  <c r="U601" i="25" s="1"/>
  <c r="H583" i="25"/>
  <c r="M583" i="25" s="1"/>
  <c r="H569" i="25"/>
  <c r="M569" i="25" s="1"/>
  <c r="H565" i="25"/>
  <c r="M565" i="25" s="1"/>
  <c r="H561" i="25"/>
  <c r="M561" i="25" s="1"/>
  <c r="H557" i="25"/>
  <c r="M557" i="25" s="1"/>
  <c r="I555" i="25"/>
  <c r="M555" i="25" s="1"/>
  <c r="J596" i="25"/>
  <c r="S596" i="25" s="1"/>
  <c r="J559" i="25"/>
  <c r="S559" i="25" s="1"/>
  <c r="J562" i="25"/>
  <c r="S562" i="25" s="1"/>
  <c r="J558" i="25"/>
  <c r="S558" i="25" s="1"/>
  <c r="J554" i="25"/>
  <c r="S554" i="25" s="1"/>
  <c r="J570" i="25"/>
  <c r="S570" i="25" s="1"/>
  <c r="J566" i="25"/>
  <c r="S566" i="25" s="1"/>
  <c r="J571" i="25"/>
  <c r="S571" i="25" s="1"/>
  <c r="I596" i="25"/>
  <c r="K596" i="25" s="1"/>
  <c r="U596" i="25" s="1"/>
  <c r="I570" i="25"/>
  <c r="K570" i="25" s="1"/>
  <c r="U570" i="25" s="1"/>
  <c r="I566" i="25"/>
  <c r="K566" i="25" s="1"/>
  <c r="U566" i="25" s="1"/>
  <c r="I562" i="25"/>
  <c r="K562" i="25" s="1"/>
  <c r="U562" i="25" s="1"/>
  <c r="I558" i="25"/>
  <c r="K558" i="25" s="1"/>
  <c r="U558" i="25" s="1"/>
  <c r="I554" i="25"/>
  <c r="K554" i="25" s="1"/>
  <c r="U554" i="25" s="1"/>
  <c r="J597" i="25"/>
  <c r="S597" i="25" s="1"/>
  <c r="J567" i="25"/>
  <c r="S567" i="25" s="1"/>
  <c r="J563" i="25"/>
  <c r="S563" i="25" s="1"/>
  <c r="X570" i="25" l="1"/>
  <c r="X564" i="25"/>
  <c r="X557" i="25"/>
  <c r="X601" i="25"/>
  <c r="X558" i="25"/>
  <c r="X596" i="25"/>
  <c r="X559" i="25"/>
  <c r="S179" i="6"/>
  <c r="X583" i="25"/>
  <c r="X571" i="25"/>
  <c r="X566" i="25"/>
  <c r="X563" i="25"/>
  <c r="X556" i="25"/>
  <c r="X572" i="25"/>
  <c r="X560" i="25"/>
  <c r="X600" i="25"/>
  <c r="X569" i="25"/>
  <c r="X554" i="25"/>
  <c r="X597" i="25"/>
  <c r="S157" i="6"/>
  <c r="S175" i="6"/>
  <c r="O574" i="25"/>
  <c r="O573" i="25"/>
  <c r="O579" i="25"/>
  <c r="O599" i="25"/>
  <c r="O582" i="25"/>
  <c r="J601" i="25"/>
  <c r="M597" i="25"/>
  <c r="M559" i="25"/>
  <c r="M571" i="25"/>
  <c r="M567" i="25"/>
  <c r="J561" i="25"/>
  <c r="K568" i="25"/>
  <c r="M563" i="25"/>
  <c r="L560" i="25"/>
  <c r="L563" i="25"/>
  <c r="J569" i="25"/>
  <c r="J556" i="25"/>
  <c r="L571" i="25"/>
  <c r="K572" i="25"/>
  <c r="J557" i="25"/>
  <c r="J565" i="25"/>
  <c r="J583" i="25"/>
  <c r="L567" i="25"/>
  <c r="K555" i="25"/>
  <c r="L597" i="25"/>
  <c r="K564" i="25"/>
  <c r="K600" i="25"/>
  <c r="L566" i="25"/>
  <c r="L554" i="25"/>
  <c r="M562" i="25"/>
  <c r="M570" i="25"/>
  <c r="L562" i="25"/>
  <c r="L570" i="25"/>
  <c r="M558" i="25"/>
  <c r="L596" i="25"/>
  <c r="M566" i="25"/>
  <c r="M554" i="25"/>
  <c r="L558" i="25"/>
  <c r="L559" i="25"/>
  <c r="M596" i="25"/>
  <c r="O560" i="25" l="1"/>
  <c r="O559" i="25"/>
  <c r="O567" i="25"/>
  <c r="O563" i="25"/>
  <c r="L601" i="25"/>
  <c r="S601" i="25"/>
  <c r="L583" i="25"/>
  <c r="S583" i="25"/>
  <c r="L568" i="25"/>
  <c r="U568" i="25"/>
  <c r="L565" i="25"/>
  <c r="S565" i="25"/>
  <c r="O566" i="25"/>
  <c r="O596" i="25"/>
  <c r="L561" i="25"/>
  <c r="S561" i="25"/>
  <c r="L557" i="25"/>
  <c r="S557" i="25"/>
  <c r="L564" i="25"/>
  <c r="U564" i="25"/>
  <c r="O571" i="25"/>
  <c r="O558" i="25"/>
  <c r="L572" i="25"/>
  <c r="U572" i="25"/>
  <c r="L556" i="25"/>
  <c r="S556" i="25"/>
  <c r="O554" i="25"/>
  <c r="L600" i="25"/>
  <c r="U600" i="25"/>
  <c r="O570" i="25"/>
  <c r="O597" i="25"/>
  <c r="O562" i="25"/>
  <c r="L555" i="25"/>
  <c r="U555" i="25"/>
  <c r="L569" i="25"/>
  <c r="S569" i="25"/>
  <c r="O572" i="25" l="1"/>
  <c r="O569" i="25"/>
  <c r="O561" i="25"/>
  <c r="O568" i="25"/>
  <c r="O557" i="25"/>
  <c r="O583" i="25"/>
  <c r="O565" i="25"/>
  <c r="O555" i="25"/>
  <c r="O600" i="25"/>
  <c r="O556" i="25"/>
  <c r="O564" i="25"/>
  <c r="O601" i="25"/>
  <c r="D38" i="24" l="1"/>
  <c r="C38" i="24"/>
  <c r="G126" i="25" l="1"/>
  <c r="H126" i="25" s="1"/>
  <c r="F126" i="25"/>
  <c r="G125" i="25"/>
  <c r="I125" i="25" s="1"/>
  <c r="F125" i="25"/>
  <c r="G124" i="25"/>
  <c r="H124" i="25" s="1"/>
  <c r="F124" i="25"/>
  <c r="G123" i="25"/>
  <c r="H123" i="25" s="1"/>
  <c r="F123" i="25"/>
  <c r="G122" i="25"/>
  <c r="H122" i="25" s="1"/>
  <c r="F122" i="25"/>
  <c r="G121" i="25"/>
  <c r="I121" i="25" s="1"/>
  <c r="F121" i="25"/>
  <c r="G120" i="25"/>
  <c r="H120" i="25" s="1"/>
  <c r="F120" i="25"/>
  <c r="G19" i="25"/>
  <c r="I19" i="25" s="1"/>
  <c r="F19" i="25"/>
  <c r="G18" i="25"/>
  <c r="F18" i="25"/>
  <c r="G17" i="25"/>
  <c r="I17" i="25" s="1"/>
  <c r="F17" i="25"/>
  <c r="G15" i="25"/>
  <c r="H15" i="25" s="1"/>
  <c r="F15" i="25"/>
  <c r="H15" i="6"/>
  <c r="I15" i="6"/>
  <c r="L15" i="6" s="1"/>
  <c r="U15" i="6"/>
  <c r="H16" i="6"/>
  <c r="I16" i="6"/>
  <c r="J16" i="6" s="1"/>
  <c r="U16" i="6"/>
  <c r="X16" i="6" s="1"/>
  <c r="H18" i="6"/>
  <c r="I18" i="6"/>
  <c r="L18" i="6" s="1"/>
  <c r="U18" i="6"/>
  <c r="V18" i="6" s="1"/>
  <c r="H19" i="6"/>
  <c r="I19" i="6"/>
  <c r="U19" i="6"/>
  <c r="H120" i="6"/>
  <c r="I120" i="6"/>
  <c r="L120" i="6" s="1"/>
  <c r="U120" i="6"/>
  <c r="V120" i="6" s="1"/>
  <c r="H121" i="6"/>
  <c r="I121" i="6"/>
  <c r="U121" i="6"/>
  <c r="X121" i="6" s="1"/>
  <c r="H122" i="6"/>
  <c r="I122" i="6"/>
  <c r="J122" i="6" s="1"/>
  <c r="U122" i="6"/>
  <c r="V122" i="6" s="1"/>
  <c r="H123" i="6"/>
  <c r="I123" i="6"/>
  <c r="U123" i="6"/>
  <c r="H124" i="6"/>
  <c r="I124" i="6"/>
  <c r="J124" i="6" s="1"/>
  <c r="U124" i="6"/>
  <c r="X124" i="6" s="1"/>
  <c r="H125" i="6"/>
  <c r="I125" i="6"/>
  <c r="U125" i="6"/>
  <c r="H126" i="6"/>
  <c r="I126" i="6"/>
  <c r="J126" i="6" s="1"/>
  <c r="U126" i="6"/>
  <c r="V126" i="6" s="1"/>
  <c r="H127" i="6"/>
  <c r="I127" i="6"/>
  <c r="U127" i="6"/>
  <c r="X127" i="6" s="1"/>
  <c r="H128" i="6"/>
  <c r="I128" i="6"/>
  <c r="J128" i="6" s="1"/>
  <c r="U128" i="6"/>
  <c r="V128" i="6" s="1"/>
  <c r="H129" i="6"/>
  <c r="I129" i="6"/>
  <c r="L129" i="6" s="1"/>
  <c r="U129" i="6"/>
  <c r="H130" i="6"/>
  <c r="I130" i="6"/>
  <c r="U130" i="6"/>
  <c r="V130" i="6" s="1"/>
  <c r="H131" i="6"/>
  <c r="I131" i="6"/>
  <c r="L131" i="6" s="1"/>
  <c r="U131" i="6"/>
  <c r="X131" i="6" s="1"/>
  <c r="H132" i="6"/>
  <c r="I132" i="6"/>
  <c r="U132" i="6"/>
  <c r="V132" i="6" s="1"/>
  <c r="H133" i="6"/>
  <c r="I133" i="6"/>
  <c r="U133" i="6"/>
  <c r="H134" i="6"/>
  <c r="I134" i="6"/>
  <c r="J134" i="6" s="1"/>
  <c r="U134" i="6"/>
  <c r="X134" i="6" s="1"/>
  <c r="H135" i="6"/>
  <c r="I135" i="6"/>
  <c r="J135" i="6" s="1"/>
  <c r="U135" i="6"/>
  <c r="X135" i="6" s="1"/>
  <c r="H136" i="6"/>
  <c r="I136" i="6"/>
  <c r="U136" i="6"/>
  <c r="X136" i="6" s="1"/>
  <c r="H137" i="6"/>
  <c r="I137" i="6"/>
  <c r="U137" i="6"/>
  <c r="V137" i="6" s="1"/>
  <c r="H138" i="6"/>
  <c r="I138" i="6"/>
  <c r="L138" i="6" s="1"/>
  <c r="U138" i="6"/>
  <c r="H139" i="6"/>
  <c r="I139" i="6"/>
  <c r="U139" i="6"/>
  <c r="X139" i="6" s="1"/>
  <c r="H140" i="6"/>
  <c r="I140" i="6"/>
  <c r="U140" i="6"/>
  <c r="X140" i="6" s="1"/>
  <c r="H141" i="6"/>
  <c r="I141" i="6"/>
  <c r="U141" i="6"/>
  <c r="V141" i="6" s="1"/>
  <c r="H142" i="6"/>
  <c r="I142" i="6"/>
  <c r="L142" i="6" s="1"/>
  <c r="U142" i="6"/>
  <c r="V142" i="6" s="1"/>
  <c r="H143" i="6"/>
  <c r="I143" i="6"/>
  <c r="U143" i="6"/>
  <c r="X143" i="6" s="1"/>
  <c r="H144" i="6"/>
  <c r="I144" i="6"/>
  <c r="J144" i="6" s="1"/>
  <c r="U144" i="6"/>
  <c r="X144" i="6" s="1"/>
  <c r="H145" i="6"/>
  <c r="I145" i="6"/>
  <c r="U145" i="6"/>
  <c r="X145" i="6" s="1"/>
  <c r="H146" i="6"/>
  <c r="I146" i="6"/>
  <c r="L146" i="6" s="1"/>
  <c r="U146" i="6"/>
  <c r="V146" i="6" s="1"/>
  <c r="H147" i="6"/>
  <c r="I147" i="6"/>
  <c r="J147" i="6" s="1"/>
  <c r="U147" i="6"/>
  <c r="X147" i="6" s="1"/>
  <c r="H148" i="6"/>
  <c r="I148" i="6"/>
  <c r="J148" i="6" s="1"/>
  <c r="U148" i="6"/>
  <c r="X148" i="6" s="1"/>
  <c r="H149" i="6"/>
  <c r="I149" i="6"/>
  <c r="L149" i="6" s="1"/>
  <c r="U149" i="6"/>
  <c r="V149" i="6" s="1"/>
  <c r="V124" i="25" l="1"/>
  <c r="W124" i="25"/>
  <c r="V121" i="25"/>
  <c r="W121" i="25"/>
  <c r="V125" i="25"/>
  <c r="W125" i="25"/>
  <c r="W123" i="25"/>
  <c r="V123" i="25"/>
  <c r="W120" i="25"/>
  <c r="V120" i="25"/>
  <c r="W122" i="25"/>
  <c r="V122" i="25"/>
  <c r="V126" i="25"/>
  <c r="W126" i="25"/>
  <c r="W19" i="25"/>
  <c r="V19" i="25"/>
  <c r="V17" i="25"/>
  <c r="W17" i="25"/>
  <c r="V15" i="25"/>
  <c r="W15" i="25"/>
  <c r="V18" i="25"/>
  <c r="W18" i="25"/>
  <c r="K134" i="6"/>
  <c r="N134" i="6" s="1"/>
  <c r="M120" i="6"/>
  <c r="O120" i="6" s="1"/>
  <c r="V148" i="6"/>
  <c r="I15" i="25"/>
  <c r="J139" i="6"/>
  <c r="K139" i="6" s="1"/>
  <c r="X130" i="6"/>
  <c r="L130" i="6"/>
  <c r="M130" i="6" s="1"/>
  <c r="I122" i="25"/>
  <c r="K122" i="25" s="1"/>
  <c r="U122" i="25" s="1"/>
  <c r="V145" i="6"/>
  <c r="J130" i="6"/>
  <c r="V134" i="6"/>
  <c r="L122" i="6"/>
  <c r="M122" i="6" s="1"/>
  <c r="X132" i="6"/>
  <c r="L135" i="6"/>
  <c r="M135" i="6" s="1"/>
  <c r="X126" i="6"/>
  <c r="I123" i="25"/>
  <c r="M123" i="25" s="1"/>
  <c r="M146" i="6"/>
  <c r="O146" i="6" s="1"/>
  <c r="J143" i="6"/>
  <c r="J137" i="6"/>
  <c r="K137" i="6" s="1"/>
  <c r="N137" i="6" s="1"/>
  <c r="V136" i="6"/>
  <c r="L134" i="6"/>
  <c r="M134" i="6" s="1"/>
  <c r="V147" i="6"/>
  <c r="V143" i="6"/>
  <c r="J141" i="6"/>
  <c r="V140" i="6"/>
  <c r="L139" i="6"/>
  <c r="M139" i="6" s="1"/>
  <c r="X137" i="6"/>
  <c r="K135" i="6"/>
  <c r="N135" i="6" s="1"/>
  <c r="M129" i="6"/>
  <c r="O129" i="6" s="1"/>
  <c r="L128" i="6"/>
  <c r="M128" i="6" s="1"/>
  <c r="X122" i="6"/>
  <c r="K122" i="6"/>
  <c r="N122" i="6" s="1"/>
  <c r="J18" i="6"/>
  <c r="K18" i="6" s="1"/>
  <c r="J120" i="25"/>
  <c r="S120" i="25" s="1"/>
  <c r="J122" i="25"/>
  <c r="S122" i="25" s="1"/>
  <c r="X149" i="6"/>
  <c r="J142" i="6"/>
  <c r="K142" i="6" s="1"/>
  <c r="V139" i="6"/>
  <c r="V131" i="6"/>
  <c r="L126" i="6"/>
  <c r="M126" i="6" s="1"/>
  <c r="X18" i="6"/>
  <c r="V16" i="6"/>
  <c r="M15" i="6"/>
  <c r="K126" i="6"/>
  <c r="N126" i="6" s="1"/>
  <c r="V124" i="6"/>
  <c r="L147" i="6"/>
  <c r="M147" i="6" s="1"/>
  <c r="H19" i="25"/>
  <c r="M19" i="25" s="1"/>
  <c r="K147" i="6"/>
  <c r="N147" i="6" s="1"/>
  <c r="M131" i="6"/>
  <c r="O131" i="6" s="1"/>
  <c r="X128" i="6"/>
  <c r="M18" i="6"/>
  <c r="O18" i="6" s="1"/>
  <c r="K16" i="6"/>
  <c r="N16" i="6" s="1"/>
  <c r="L16" i="6"/>
  <c r="M16" i="6" s="1"/>
  <c r="H18" i="25"/>
  <c r="J18" i="25" s="1"/>
  <c r="S18" i="25" s="1"/>
  <c r="I18" i="25"/>
  <c r="K18" i="25" s="1"/>
  <c r="U18" i="25" s="1"/>
  <c r="M138" i="6"/>
  <c r="O138" i="6" s="1"/>
  <c r="J127" i="6"/>
  <c r="K124" i="6"/>
  <c r="L124" i="6"/>
  <c r="M124" i="6" s="1"/>
  <c r="L19" i="6"/>
  <c r="L143" i="6"/>
  <c r="M143" i="6" s="1"/>
  <c r="X141" i="6"/>
  <c r="J149" i="6"/>
  <c r="K149" i="6" s="1"/>
  <c r="M142" i="6"/>
  <c r="J138" i="6"/>
  <c r="K138" i="6" s="1"/>
  <c r="V135" i="6"/>
  <c r="J132" i="6"/>
  <c r="K128" i="6"/>
  <c r="N128" i="6" s="1"/>
  <c r="X120" i="6"/>
  <c r="J120" i="6"/>
  <c r="K120" i="6" s="1"/>
  <c r="K19" i="25"/>
  <c r="U19" i="25" s="1"/>
  <c r="K125" i="25"/>
  <c r="U125" i="25" s="1"/>
  <c r="I126" i="25"/>
  <c r="M126" i="25" s="1"/>
  <c r="K17" i="25"/>
  <c r="U17" i="25" s="1"/>
  <c r="K121" i="25"/>
  <c r="U121" i="25" s="1"/>
  <c r="J124" i="25"/>
  <c r="S124" i="25" s="1"/>
  <c r="J126" i="25"/>
  <c r="S126" i="25" s="1"/>
  <c r="J15" i="25"/>
  <c r="H17" i="25"/>
  <c r="M17" i="25" s="1"/>
  <c r="I120" i="25"/>
  <c r="K120" i="25" s="1"/>
  <c r="U120" i="25" s="1"/>
  <c r="H121" i="25"/>
  <c r="M121" i="25" s="1"/>
  <c r="J123" i="25"/>
  <c r="S123" i="25" s="1"/>
  <c r="I124" i="25"/>
  <c r="K124" i="25" s="1"/>
  <c r="U124" i="25" s="1"/>
  <c r="H125" i="25"/>
  <c r="M125" i="25" s="1"/>
  <c r="X146" i="6"/>
  <c r="L144" i="6"/>
  <c r="M144" i="6" s="1"/>
  <c r="L133" i="6"/>
  <c r="M133" i="6" s="1"/>
  <c r="J133" i="6"/>
  <c r="K133" i="6" s="1"/>
  <c r="J136" i="6"/>
  <c r="K136" i="6" s="1"/>
  <c r="L136" i="6"/>
  <c r="M136" i="6" s="1"/>
  <c r="M149" i="6"/>
  <c r="L148" i="6"/>
  <c r="M148" i="6" s="1"/>
  <c r="K148" i="6"/>
  <c r="J146" i="6"/>
  <c r="K146" i="6" s="1"/>
  <c r="L145" i="6"/>
  <c r="M145" i="6" s="1"/>
  <c r="K144" i="6"/>
  <c r="V138" i="6"/>
  <c r="X138" i="6"/>
  <c r="J145" i="6"/>
  <c r="K145" i="6" s="1"/>
  <c r="V144" i="6"/>
  <c r="X142" i="6"/>
  <c r="J140" i="6"/>
  <c r="K140" i="6" s="1"/>
  <c r="L140" i="6"/>
  <c r="V133" i="6"/>
  <c r="X133" i="6"/>
  <c r="V129" i="6"/>
  <c r="X129" i="6"/>
  <c r="L141" i="6"/>
  <c r="L137" i="6"/>
  <c r="M137" i="6" s="1"/>
  <c r="J131" i="6"/>
  <c r="K131" i="6" s="1"/>
  <c r="L132" i="6"/>
  <c r="M132" i="6" s="1"/>
  <c r="J129" i="6"/>
  <c r="K129" i="6" s="1"/>
  <c r="V127" i="6"/>
  <c r="V19" i="6"/>
  <c r="X19" i="6"/>
  <c r="X125" i="6"/>
  <c r="V125" i="6"/>
  <c r="V123" i="6"/>
  <c r="X123" i="6"/>
  <c r="V15" i="6"/>
  <c r="X15" i="6"/>
  <c r="L127" i="6"/>
  <c r="M127" i="6" s="1"/>
  <c r="J125" i="6"/>
  <c r="K125" i="6" s="1"/>
  <c r="L125" i="6"/>
  <c r="M125" i="6" s="1"/>
  <c r="L123" i="6"/>
  <c r="M123" i="6" s="1"/>
  <c r="J123" i="6"/>
  <c r="K123" i="6" s="1"/>
  <c r="J121" i="6"/>
  <c r="K121" i="6" s="1"/>
  <c r="L121" i="6"/>
  <c r="V121" i="6"/>
  <c r="J19" i="6"/>
  <c r="K19" i="6" s="1"/>
  <c r="J15" i="6"/>
  <c r="K15" i="6" s="1"/>
  <c r="H150" i="6"/>
  <c r="I150" i="6"/>
  <c r="L150" i="6" s="1"/>
  <c r="U150" i="6"/>
  <c r="V150" i="6" s="1"/>
  <c r="H151" i="6"/>
  <c r="I151" i="6"/>
  <c r="U151" i="6"/>
  <c r="X151" i="6" s="1"/>
  <c r="H152" i="6"/>
  <c r="I152" i="6"/>
  <c r="U152" i="6"/>
  <c r="H153" i="6"/>
  <c r="I153" i="6"/>
  <c r="L153" i="6" s="1"/>
  <c r="U153" i="6"/>
  <c r="H154" i="6"/>
  <c r="I154" i="6"/>
  <c r="J154" i="6" s="1"/>
  <c r="U154" i="6"/>
  <c r="X154" i="6" s="1"/>
  <c r="H155" i="6"/>
  <c r="I155" i="6"/>
  <c r="J155" i="6" s="1"/>
  <c r="U155" i="6"/>
  <c r="X155" i="6" s="1"/>
  <c r="H156" i="6"/>
  <c r="I156" i="6"/>
  <c r="U156" i="6"/>
  <c r="X156" i="6" s="1"/>
  <c r="H181" i="6"/>
  <c r="I181" i="6"/>
  <c r="U181" i="6"/>
  <c r="V181" i="6" s="1"/>
  <c r="H182" i="6"/>
  <c r="I182" i="6"/>
  <c r="U182" i="6"/>
  <c r="V182" i="6" s="1"/>
  <c r="H183" i="6"/>
  <c r="I183" i="6"/>
  <c r="L183" i="6" s="1"/>
  <c r="U183" i="6"/>
  <c r="X183" i="6" s="1"/>
  <c r="H554" i="6"/>
  <c r="I554" i="6"/>
  <c r="M554" i="6" s="1"/>
  <c r="U554" i="6"/>
  <c r="V554" i="6" s="1"/>
  <c r="H555" i="6"/>
  <c r="I555" i="6"/>
  <c r="M555" i="6" s="1"/>
  <c r="U555" i="6"/>
  <c r="V555" i="6" s="1"/>
  <c r="H556" i="6"/>
  <c r="I556" i="6"/>
  <c r="J556" i="6" s="1"/>
  <c r="U556" i="6"/>
  <c r="V556" i="6" s="1"/>
  <c r="H557" i="6"/>
  <c r="I557" i="6"/>
  <c r="L557" i="6" s="1"/>
  <c r="U557" i="6"/>
  <c r="X557" i="6" s="1"/>
  <c r="H558" i="6"/>
  <c r="I558" i="6"/>
  <c r="L558" i="6" s="1"/>
  <c r="U558" i="6"/>
  <c r="V558" i="6" s="1"/>
  <c r="H559" i="6"/>
  <c r="I559" i="6"/>
  <c r="M559" i="6" s="1"/>
  <c r="U559" i="6"/>
  <c r="V559" i="6" s="1"/>
  <c r="H560" i="6"/>
  <c r="I560" i="6"/>
  <c r="J560" i="6" s="1"/>
  <c r="U560" i="6"/>
  <c r="V560" i="6" s="1"/>
  <c r="H561" i="6"/>
  <c r="I561" i="6"/>
  <c r="J561" i="6" s="1"/>
  <c r="U561" i="6"/>
  <c r="X561" i="6" s="1"/>
  <c r="H562" i="6"/>
  <c r="I562" i="6"/>
  <c r="K562" i="6" s="1"/>
  <c r="U562" i="6"/>
  <c r="X562" i="6" s="1"/>
  <c r="H563" i="6"/>
  <c r="I563" i="6"/>
  <c r="L563" i="6" s="1"/>
  <c r="U563" i="6"/>
  <c r="V563" i="6" s="1"/>
  <c r="H564" i="6"/>
  <c r="I564" i="6"/>
  <c r="J564" i="6" s="1"/>
  <c r="U564" i="6"/>
  <c r="X564" i="6" s="1"/>
  <c r="H565" i="6"/>
  <c r="I565" i="6"/>
  <c r="K565" i="6" s="1"/>
  <c r="U565" i="6"/>
  <c r="V565" i="6" s="1"/>
  <c r="H566" i="6"/>
  <c r="I566" i="6"/>
  <c r="L566" i="6" s="1"/>
  <c r="U566" i="6"/>
  <c r="V566" i="6" s="1"/>
  <c r="H567" i="6"/>
  <c r="I567" i="6"/>
  <c r="J567" i="6" s="1"/>
  <c r="U567" i="6"/>
  <c r="H568" i="6"/>
  <c r="I568" i="6"/>
  <c r="J568" i="6" s="1"/>
  <c r="U568" i="6"/>
  <c r="X568" i="6" s="1"/>
  <c r="H569" i="6"/>
  <c r="I569" i="6"/>
  <c r="M569" i="6" s="1"/>
  <c r="U569" i="6"/>
  <c r="X569" i="6" s="1"/>
  <c r="H574" i="6"/>
  <c r="I574" i="6"/>
  <c r="L574" i="6" s="1"/>
  <c r="U574" i="6"/>
  <c r="V574" i="6" s="1"/>
  <c r="H575" i="6"/>
  <c r="I575" i="6"/>
  <c r="J575" i="6" s="1"/>
  <c r="U575" i="6"/>
  <c r="V575" i="6" s="1"/>
  <c r="H598" i="6"/>
  <c r="I598" i="6"/>
  <c r="J598" i="6" s="1"/>
  <c r="U598" i="6"/>
  <c r="X598" i="6" s="1"/>
  <c r="H599" i="6"/>
  <c r="I599" i="6"/>
  <c r="K599" i="6" s="1"/>
  <c r="U599" i="6"/>
  <c r="V599" i="6" s="1"/>
  <c r="H601" i="6"/>
  <c r="I601" i="6"/>
  <c r="L601" i="6" s="1"/>
  <c r="U601" i="6"/>
  <c r="V601" i="6" s="1"/>
  <c r="M15" i="25" l="1"/>
  <c r="S15" i="25"/>
  <c r="X122" i="25"/>
  <c r="X123" i="25"/>
  <c r="X120" i="25"/>
  <c r="X124" i="25"/>
  <c r="X126" i="25"/>
  <c r="X125" i="25"/>
  <c r="K123" i="25"/>
  <c r="U123" i="25" s="1"/>
  <c r="X121" i="25"/>
  <c r="X18" i="25"/>
  <c r="X19" i="25"/>
  <c r="X17" i="25"/>
  <c r="X15" i="25"/>
  <c r="K143" i="6"/>
  <c r="N143" i="6" s="1"/>
  <c r="K132" i="6"/>
  <c r="N132" i="6" s="1"/>
  <c r="M141" i="6"/>
  <c r="N139" i="6"/>
  <c r="K127" i="6"/>
  <c r="N127" i="6" s="1"/>
  <c r="K130" i="6"/>
  <c r="N130" i="6" s="1"/>
  <c r="M121" i="6"/>
  <c r="O121" i="6" s="1"/>
  <c r="M140" i="6"/>
  <c r="O140" i="6" s="1"/>
  <c r="K141" i="6"/>
  <c r="N141" i="6" s="1"/>
  <c r="Q120" i="6"/>
  <c r="O15" i="6"/>
  <c r="Q134" i="6"/>
  <c r="N149" i="6"/>
  <c r="O143" i="6"/>
  <c r="K126" i="25"/>
  <c r="M122" i="25"/>
  <c r="O144" i="6"/>
  <c r="O126" i="6"/>
  <c r="P126" i="6" s="1"/>
  <c r="O128" i="6"/>
  <c r="P128" i="6" s="1"/>
  <c r="N138" i="6"/>
  <c r="P138" i="6" s="1"/>
  <c r="N120" i="6"/>
  <c r="P120" i="6" s="1"/>
  <c r="O147" i="6"/>
  <c r="P147" i="6" s="1"/>
  <c r="J19" i="25"/>
  <c r="Q15" i="6"/>
  <c r="M19" i="6"/>
  <c r="O19" i="6" s="1"/>
  <c r="Q149" i="6"/>
  <c r="Q128" i="6"/>
  <c r="L122" i="25"/>
  <c r="O123" i="6"/>
  <c r="L120" i="25"/>
  <c r="K15" i="25"/>
  <c r="O137" i="6"/>
  <c r="P137" i="6" s="1"/>
  <c r="L18" i="25"/>
  <c r="O16" i="6"/>
  <c r="P16" i="6" s="1"/>
  <c r="O135" i="6"/>
  <c r="P135" i="6" s="1"/>
  <c r="N18" i="6"/>
  <c r="P18" i="6" s="1"/>
  <c r="O124" i="6"/>
  <c r="Q139" i="6"/>
  <c r="Q126" i="6"/>
  <c r="O134" i="6"/>
  <c r="P134" i="6" s="1"/>
  <c r="K575" i="6"/>
  <c r="N575" i="6" s="1"/>
  <c r="X574" i="6"/>
  <c r="J559" i="6"/>
  <c r="X558" i="6"/>
  <c r="O130" i="6"/>
  <c r="Q138" i="6"/>
  <c r="N142" i="6"/>
  <c r="O139" i="6"/>
  <c r="Q122" i="6"/>
  <c r="V562" i="6"/>
  <c r="O125" i="6"/>
  <c r="M150" i="6"/>
  <c r="O122" i="6"/>
  <c r="P122" i="6" s="1"/>
  <c r="M575" i="6"/>
  <c r="L575" i="6"/>
  <c r="L567" i="6"/>
  <c r="M183" i="6"/>
  <c r="O183" i="6" s="1"/>
  <c r="V156" i="6"/>
  <c r="L155" i="6"/>
  <c r="M155" i="6" s="1"/>
  <c r="J601" i="6"/>
  <c r="M564" i="6"/>
  <c r="X563" i="6"/>
  <c r="J555" i="6"/>
  <c r="K154" i="6"/>
  <c r="N154" i="6" s="1"/>
  <c r="X601" i="6"/>
  <c r="K598" i="6"/>
  <c r="N598" i="6" s="1"/>
  <c r="V569" i="6"/>
  <c r="L154" i="6"/>
  <c r="M154" i="6" s="1"/>
  <c r="N136" i="6"/>
  <c r="M601" i="6"/>
  <c r="O601" i="6" s="1"/>
  <c r="K601" i="6"/>
  <c r="L598" i="6"/>
  <c r="M567" i="6"/>
  <c r="K561" i="6"/>
  <c r="N561" i="6" s="1"/>
  <c r="L560" i="6"/>
  <c r="X182" i="6"/>
  <c r="Q18" i="6"/>
  <c r="Q16" i="6"/>
  <c r="M565" i="6"/>
  <c r="M563" i="6"/>
  <c r="O563" i="6" s="1"/>
  <c r="L561" i="6"/>
  <c r="M560" i="6"/>
  <c r="X555" i="6"/>
  <c r="M153" i="6"/>
  <c r="O153" i="6" s="1"/>
  <c r="O132" i="6"/>
  <c r="N131" i="6"/>
  <c r="P131" i="6" s="1"/>
  <c r="J182" i="6"/>
  <c r="K182" i="6" s="1"/>
  <c r="N19" i="6"/>
  <c r="N124" i="6"/>
  <c r="M568" i="6"/>
  <c r="K567" i="6"/>
  <c r="N567" i="6" s="1"/>
  <c r="M566" i="6"/>
  <c r="L564" i="6"/>
  <c r="K563" i="6"/>
  <c r="K560" i="6"/>
  <c r="M557" i="6"/>
  <c r="O557" i="6" s="1"/>
  <c r="M556" i="6"/>
  <c r="L181" i="6"/>
  <c r="M181" i="6" s="1"/>
  <c r="J181" i="6"/>
  <c r="K181" i="6" s="1"/>
  <c r="O136" i="6"/>
  <c r="M599" i="6"/>
  <c r="X599" i="6"/>
  <c r="L599" i="6"/>
  <c r="M598" i="6"/>
  <c r="L568" i="6"/>
  <c r="J566" i="6"/>
  <c r="X565" i="6"/>
  <c r="V564" i="6"/>
  <c r="K564" i="6"/>
  <c r="N564" i="6" s="1"/>
  <c r="J563" i="6"/>
  <c r="M562" i="6"/>
  <c r="M561" i="6"/>
  <c r="X559" i="6"/>
  <c r="L556" i="6"/>
  <c r="X554" i="6"/>
  <c r="J183" i="6"/>
  <c r="K183" i="6" s="1"/>
  <c r="V153" i="6"/>
  <c r="X153" i="6"/>
  <c r="J150" i="6"/>
  <c r="K150" i="6" s="1"/>
  <c r="Q123" i="6"/>
  <c r="O142" i="6"/>
  <c r="Q142" i="6"/>
  <c r="V598" i="6"/>
  <c r="X575" i="6"/>
  <c r="J574" i="6"/>
  <c r="V568" i="6"/>
  <c r="K568" i="6"/>
  <c r="N568" i="6" s="1"/>
  <c r="X566" i="6"/>
  <c r="L562" i="6"/>
  <c r="J557" i="6"/>
  <c r="K557" i="6"/>
  <c r="K556" i="6"/>
  <c r="N556" i="6" s="1"/>
  <c r="L182" i="6"/>
  <c r="M182" i="6" s="1"/>
  <c r="X181" i="6"/>
  <c r="X152" i="6"/>
  <c r="V152" i="6"/>
  <c r="J151" i="6"/>
  <c r="K151" i="6" s="1"/>
  <c r="L151" i="6"/>
  <c r="M151" i="6" s="1"/>
  <c r="Q124" i="6"/>
  <c r="O148" i="6"/>
  <c r="L123" i="25"/>
  <c r="Q143" i="6"/>
  <c r="V155" i="6"/>
  <c r="K155" i="6"/>
  <c r="J153" i="6"/>
  <c r="K153" i="6" s="1"/>
  <c r="X150" i="6"/>
  <c r="O145" i="6"/>
  <c r="Q144" i="6"/>
  <c r="L124" i="25"/>
  <c r="M18" i="25"/>
  <c r="Q147" i="6"/>
  <c r="J121" i="25"/>
  <c r="J17" i="25"/>
  <c r="M120" i="25"/>
  <c r="J125" i="25"/>
  <c r="M124" i="25"/>
  <c r="N121" i="6"/>
  <c r="Q121" i="6"/>
  <c r="N125" i="6"/>
  <c r="Q125" i="6"/>
  <c r="Q131" i="6"/>
  <c r="Q132" i="6"/>
  <c r="Q145" i="6"/>
  <c r="N145" i="6"/>
  <c r="Q133" i="6"/>
  <c r="N133" i="6"/>
  <c r="Q137" i="6"/>
  <c r="N123" i="6"/>
  <c r="O127" i="6"/>
  <c r="N146" i="6"/>
  <c r="P146" i="6" s="1"/>
  <c r="Q146" i="6"/>
  <c r="N144" i="6"/>
  <c r="O133" i="6"/>
  <c r="N140" i="6"/>
  <c r="Q148" i="6"/>
  <c r="N15" i="6"/>
  <c r="Q136" i="6"/>
  <c r="Q135" i="6"/>
  <c r="N148" i="6"/>
  <c r="Q129" i="6"/>
  <c r="N129" i="6"/>
  <c r="O149" i="6"/>
  <c r="X567" i="6"/>
  <c r="V567" i="6"/>
  <c r="K569" i="6"/>
  <c r="L569" i="6"/>
  <c r="O569" i="6" s="1"/>
  <c r="J569" i="6"/>
  <c r="J599" i="6"/>
  <c r="K574" i="6"/>
  <c r="K566" i="6"/>
  <c r="J565" i="6"/>
  <c r="X560" i="6"/>
  <c r="V557" i="6"/>
  <c r="K554" i="6"/>
  <c r="J554" i="6"/>
  <c r="K558" i="6"/>
  <c r="J558" i="6"/>
  <c r="L156" i="6"/>
  <c r="J156" i="6"/>
  <c r="K156" i="6" s="1"/>
  <c r="M574" i="6"/>
  <c r="O574" i="6" s="1"/>
  <c r="L565" i="6"/>
  <c r="L555" i="6"/>
  <c r="O555" i="6" s="1"/>
  <c r="K555" i="6"/>
  <c r="J562" i="6"/>
  <c r="V561" i="6"/>
  <c r="L559" i="6"/>
  <c r="O559" i="6" s="1"/>
  <c r="K559" i="6"/>
  <c r="M558" i="6"/>
  <c r="O558" i="6" s="1"/>
  <c r="X556" i="6"/>
  <c r="L554" i="6"/>
  <c r="O554" i="6" s="1"/>
  <c r="V183" i="6"/>
  <c r="V154" i="6"/>
  <c r="J152" i="6"/>
  <c r="K152" i="6" s="1"/>
  <c r="L152" i="6"/>
  <c r="M152" i="6" s="1"/>
  <c r="V151" i="6"/>
  <c r="Q140" i="6" l="1"/>
  <c r="Q130" i="6"/>
  <c r="P143" i="6"/>
  <c r="S143" i="6" s="1"/>
  <c r="Q127" i="6"/>
  <c r="Q141" i="6"/>
  <c r="P139" i="6"/>
  <c r="S139" i="6" s="1"/>
  <c r="O141" i="6"/>
  <c r="P141" i="6" s="1"/>
  <c r="S120" i="6"/>
  <c r="P130" i="6"/>
  <c r="P140" i="6"/>
  <c r="N151" i="6"/>
  <c r="P121" i="6"/>
  <c r="S121" i="6" s="1"/>
  <c r="P132" i="6"/>
  <c r="M156" i="6"/>
  <c r="O156" i="6" s="1"/>
  <c r="L121" i="25"/>
  <c r="S121" i="25"/>
  <c r="O122" i="25"/>
  <c r="O124" i="25"/>
  <c r="L125" i="25"/>
  <c r="S125" i="25"/>
  <c r="O123" i="25"/>
  <c r="L15" i="25"/>
  <c r="U15" i="25"/>
  <c r="L19" i="25"/>
  <c r="S19" i="25"/>
  <c r="L17" i="25"/>
  <c r="S17" i="25"/>
  <c r="O120" i="25"/>
  <c r="L126" i="25"/>
  <c r="U126" i="25"/>
  <c r="S134" i="6"/>
  <c r="P144" i="6"/>
  <c r="S144" i="6" s="1"/>
  <c r="S138" i="6"/>
  <c r="N601" i="6"/>
  <c r="P601" i="6" s="1"/>
  <c r="O561" i="6"/>
  <c r="P561" i="6" s="1"/>
  <c r="N183" i="6"/>
  <c r="P183" i="6" s="1"/>
  <c r="O599" i="6"/>
  <c r="O154" i="6"/>
  <c r="P154" i="6" s="1"/>
  <c r="O562" i="6"/>
  <c r="O575" i="6"/>
  <c r="P575" i="6" s="1"/>
  <c r="Q575" i="6"/>
  <c r="O564" i="6"/>
  <c r="P564" i="6" s="1"/>
  <c r="S128" i="6"/>
  <c r="O565" i="6"/>
  <c r="S135" i="6"/>
  <c r="S122" i="6"/>
  <c r="Q556" i="6"/>
  <c r="Q19" i="6"/>
  <c r="O568" i="6"/>
  <c r="P568" i="6" s="1"/>
  <c r="O152" i="6"/>
  <c r="Q562" i="6"/>
  <c r="Q601" i="6"/>
  <c r="Q183" i="6"/>
  <c r="N555" i="6"/>
  <c r="P555" i="6" s="1"/>
  <c r="Q599" i="6"/>
  <c r="S131" i="6"/>
  <c r="Q568" i="6"/>
  <c r="O182" i="6"/>
  <c r="O155" i="6"/>
  <c r="Q155" i="6"/>
  <c r="Q561" i="6"/>
  <c r="Q567" i="6"/>
  <c r="P124" i="6"/>
  <c r="S124" i="6" s="1"/>
  <c r="S18" i="6"/>
  <c r="P148" i="6"/>
  <c r="S148" i="6" s="1"/>
  <c r="S126" i="6"/>
  <c r="O560" i="6"/>
  <c r="P136" i="6"/>
  <c r="S136" i="6" s="1"/>
  <c r="Q150" i="6"/>
  <c r="O567" i="6"/>
  <c r="P567" i="6" s="1"/>
  <c r="S16" i="6"/>
  <c r="Q154" i="6"/>
  <c r="O150" i="6"/>
  <c r="Q564" i="6"/>
  <c r="N150" i="6"/>
  <c r="O556" i="6"/>
  <c r="P556" i="6" s="1"/>
  <c r="O598" i="6"/>
  <c r="P598" i="6" s="1"/>
  <c r="Q560" i="6"/>
  <c r="N155" i="6"/>
  <c r="Q182" i="6"/>
  <c r="S132" i="6"/>
  <c r="N156" i="6"/>
  <c r="Q557" i="6"/>
  <c r="N569" i="6"/>
  <c r="P569" i="6" s="1"/>
  <c r="S146" i="6"/>
  <c r="N182" i="6"/>
  <c r="N558" i="6"/>
  <c r="P558" i="6" s="1"/>
  <c r="N554" i="6"/>
  <c r="P554" i="6" s="1"/>
  <c r="Q598" i="6"/>
  <c r="P19" i="6"/>
  <c r="Q555" i="6"/>
  <c r="N557" i="6"/>
  <c r="P557" i="6" s="1"/>
  <c r="O566" i="6"/>
  <c r="Q566" i="6"/>
  <c r="S147" i="6"/>
  <c r="N563" i="6"/>
  <c r="P563" i="6" s="1"/>
  <c r="Q563" i="6"/>
  <c r="P142" i="6"/>
  <c r="S142" i="6" s="1"/>
  <c r="Q569" i="6"/>
  <c r="O181" i="6"/>
  <c r="N560" i="6"/>
  <c r="P129" i="6"/>
  <c r="S129" i="6" s="1"/>
  <c r="P127" i="6"/>
  <c r="P149" i="6"/>
  <c r="S149" i="6" s="1"/>
  <c r="P133" i="6"/>
  <c r="S133" i="6" s="1"/>
  <c r="P15" i="6"/>
  <c r="S15" i="6" s="1"/>
  <c r="S137" i="6"/>
  <c r="P145" i="6"/>
  <c r="S145" i="6" s="1"/>
  <c r="P125" i="6"/>
  <c r="S125" i="6" s="1"/>
  <c r="P123" i="6"/>
  <c r="S123" i="6" s="1"/>
  <c r="Q152" i="6"/>
  <c r="N153" i="6"/>
  <c r="P153" i="6" s="1"/>
  <c r="N181" i="6"/>
  <c r="Q181" i="6"/>
  <c r="Q558" i="6"/>
  <c r="N152" i="6"/>
  <c r="Q574" i="6"/>
  <c r="N574" i="6"/>
  <c r="P574" i="6" s="1"/>
  <c r="N559" i="6"/>
  <c r="P559" i="6" s="1"/>
  <c r="Q565" i="6"/>
  <c r="Q559" i="6"/>
  <c r="Q151" i="6"/>
  <c r="O151" i="6"/>
  <c r="P151" i="6" s="1"/>
  <c r="Q153" i="6"/>
  <c r="Q554" i="6"/>
  <c r="N565" i="6"/>
  <c r="N562" i="6"/>
  <c r="N566" i="6"/>
  <c r="N599" i="6"/>
  <c r="S127" i="6" l="1"/>
  <c r="S140" i="6"/>
  <c r="S130" i="6"/>
  <c r="Q156" i="6"/>
  <c r="S141" i="6"/>
  <c r="P156" i="6"/>
  <c r="O126" i="25"/>
  <c r="O125" i="25"/>
  <c r="O121" i="25"/>
  <c r="P155" i="6"/>
  <c r="S155" i="6" s="1"/>
  <c r="S601" i="6"/>
  <c r="S183" i="6"/>
  <c r="P150" i="6"/>
  <c r="S150" i="6" s="1"/>
  <c r="S575" i="6"/>
  <c r="S564" i="6"/>
  <c r="S556" i="6"/>
  <c r="P566" i="6"/>
  <c r="S566" i="6" s="1"/>
  <c r="S19" i="6"/>
  <c r="S568" i="6"/>
  <c r="P181" i="6"/>
  <c r="S181" i="6" s="1"/>
  <c r="P182" i="6"/>
  <c r="S182" i="6" s="1"/>
  <c r="S557" i="6"/>
  <c r="S555" i="6"/>
  <c r="S567" i="6"/>
  <c r="S561" i="6"/>
  <c r="S154" i="6"/>
  <c r="S598" i="6"/>
  <c r="S563" i="6"/>
  <c r="S569" i="6"/>
  <c r="S559" i="6"/>
  <c r="S574" i="6"/>
  <c r="P560" i="6"/>
  <c r="S560" i="6" s="1"/>
  <c r="S151" i="6"/>
  <c r="S554" i="6"/>
  <c r="S153" i="6"/>
  <c r="P565" i="6"/>
  <c r="S565" i="6" s="1"/>
  <c r="P599" i="6"/>
  <c r="S599" i="6" s="1"/>
  <c r="P152" i="6"/>
  <c r="S152" i="6" s="1"/>
  <c r="P562" i="6"/>
  <c r="S562" i="6" s="1"/>
  <c r="S558" i="6"/>
  <c r="S156" i="6" l="1"/>
  <c r="G132" i="25"/>
  <c r="I132" i="25" s="1"/>
  <c r="F132" i="25"/>
  <c r="G131" i="25"/>
  <c r="I131" i="25" s="1"/>
  <c r="F131" i="25"/>
  <c r="G130" i="25"/>
  <c r="H130" i="25" s="1"/>
  <c r="F130" i="25"/>
  <c r="G129" i="25"/>
  <c r="I129" i="25" s="1"/>
  <c r="F129" i="25"/>
  <c r="G128" i="25"/>
  <c r="F128" i="25"/>
  <c r="G127" i="25"/>
  <c r="I127" i="25" s="1"/>
  <c r="F127" i="25"/>
  <c r="G149" i="25"/>
  <c r="F149" i="25"/>
  <c r="G148" i="25"/>
  <c r="H148" i="25" s="1"/>
  <c r="F148" i="25"/>
  <c r="G147" i="25"/>
  <c r="H147" i="25" s="1"/>
  <c r="F147" i="25"/>
  <c r="G146" i="25"/>
  <c r="I146" i="25" s="1"/>
  <c r="F146" i="25"/>
  <c r="G145" i="25"/>
  <c r="I145" i="25" s="1"/>
  <c r="F145" i="25"/>
  <c r="G144" i="25"/>
  <c r="H144" i="25" s="1"/>
  <c r="F144" i="25"/>
  <c r="G143" i="25"/>
  <c r="H143" i="25" s="1"/>
  <c r="F143" i="25"/>
  <c r="G142" i="25"/>
  <c r="I142" i="25" s="1"/>
  <c r="F142" i="25"/>
  <c r="G141" i="25"/>
  <c r="I141" i="25" s="1"/>
  <c r="F141" i="25"/>
  <c r="G140" i="25"/>
  <c r="H140" i="25" s="1"/>
  <c r="F140" i="25"/>
  <c r="G139" i="25"/>
  <c r="H139" i="25" s="1"/>
  <c r="F139" i="25"/>
  <c r="G138" i="25"/>
  <c r="I138" i="25" s="1"/>
  <c r="F138" i="25"/>
  <c r="G137" i="25"/>
  <c r="I137" i="25" s="1"/>
  <c r="F137" i="25"/>
  <c r="G136" i="25"/>
  <c r="H136" i="25" s="1"/>
  <c r="F136" i="25"/>
  <c r="G135" i="25"/>
  <c r="H135" i="25" s="1"/>
  <c r="F135" i="25"/>
  <c r="G134" i="25"/>
  <c r="I134" i="25" s="1"/>
  <c r="F134" i="25"/>
  <c r="G133" i="25"/>
  <c r="I133" i="25" s="1"/>
  <c r="F133" i="25"/>
  <c r="G166" i="25"/>
  <c r="I166" i="25" s="1"/>
  <c r="F166" i="25"/>
  <c r="G165" i="25"/>
  <c r="H165" i="25" s="1"/>
  <c r="F165" i="25"/>
  <c r="G164" i="25"/>
  <c r="I164" i="25" s="1"/>
  <c r="F164" i="25"/>
  <c r="G163" i="25"/>
  <c r="I163" i="25" s="1"/>
  <c r="F163" i="25"/>
  <c r="G162" i="25"/>
  <c r="I162" i="25" s="1"/>
  <c r="F162" i="25"/>
  <c r="G161" i="25"/>
  <c r="H161" i="25" s="1"/>
  <c r="F161" i="25"/>
  <c r="G160" i="25"/>
  <c r="I160" i="25" s="1"/>
  <c r="F160" i="25"/>
  <c r="G159" i="25"/>
  <c r="I159" i="25" s="1"/>
  <c r="F159" i="25"/>
  <c r="G158" i="25"/>
  <c r="I158" i="25" s="1"/>
  <c r="F158" i="25"/>
  <c r="G157" i="25"/>
  <c r="H157" i="25" s="1"/>
  <c r="F157" i="25"/>
  <c r="G156" i="25"/>
  <c r="I156" i="25" s="1"/>
  <c r="F156" i="25"/>
  <c r="G155" i="25"/>
  <c r="I155" i="25" s="1"/>
  <c r="F155" i="25"/>
  <c r="G154" i="25"/>
  <c r="F154" i="25"/>
  <c r="G153" i="25"/>
  <c r="H153" i="25" s="1"/>
  <c r="F153" i="25"/>
  <c r="G152" i="25"/>
  <c r="I152" i="25" s="1"/>
  <c r="F152" i="25"/>
  <c r="G151" i="25"/>
  <c r="I151" i="25" s="1"/>
  <c r="F151" i="25"/>
  <c r="G150" i="25"/>
  <c r="I150" i="25" s="1"/>
  <c r="F150" i="25"/>
  <c r="G174" i="25"/>
  <c r="I174" i="25" s="1"/>
  <c r="F174" i="25"/>
  <c r="G173" i="25"/>
  <c r="H173" i="25" s="1"/>
  <c r="F173" i="25"/>
  <c r="G172" i="25"/>
  <c r="H172" i="25" s="1"/>
  <c r="F172" i="25"/>
  <c r="G171" i="25"/>
  <c r="I171" i="25" s="1"/>
  <c r="F171" i="25"/>
  <c r="G170" i="25"/>
  <c r="H170" i="25" s="1"/>
  <c r="F170" i="25"/>
  <c r="G169" i="25"/>
  <c r="H169" i="25" s="1"/>
  <c r="F169" i="25"/>
  <c r="G168" i="25"/>
  <c r="H168" i="25" s="1"/>
  <c r="F168" i="25"/>
  <c r="G167" i="25"/>
  <c r="I167" i="25" s="1"/>
  <c r="F167" i="25"/>
  <c r="W154" i="25" l="1"/>
  <c r="V154" i="25"/>
  <c r="V144" i="25"/>
  <c r="W144" i="25"/>
  <c r="W171" i="25"/>
  <c r="V171" i="25"/>
  <c r="W162" i="25"/>
  <c r="V162" i="25"/>
  <c r="X162" i="25" s="1"/>
  <c r="W148" i="25"/>
  <c r="V148" i="25"/>
  <c r="V151" i="25"/>
  <c r="W151" i="25"/>
  <c r="V137" i="25"/>
  <c r="W137" i="25"/>
  <c r="V149" i="25"/>
  <c r="W149" i="25"/>
  <c r="X149" i="25" s="1"/>
  <c r="V169" i="25"/>
  <c r="W169" i="25"/>
  <c r="X169" i="25" s="1"/>
  <c r="V173" i="25"/>
  <c r="W173" i="25"/>
  <c r="W152" i="25"/>
  <c r="V152" i="25"/>
  <c r="X152" i="25" s="1"/>
  <c r="V156" i="25"/>
  <c r="W156" i="25"/>
  <c r="W160" i="25"/>
  <c r="V160" i="25"/>
  <c r="X160" i="25" s="1"/>
  <c r="W164" i="25"/>
  <c r="V164" i="25"/>
  <c r="W134" i="25"/>
  <c r="V134" i="25"/>
  <c r="X134" i="25" s="1"/>
  <c r="W138" i="25"/>
  <c r="V138" i="25"/>
  <c r="X138" i="25" s="1"/>
  <c r="W142" i="25"/>
  <c r="V142" i="25"/>
  <c r="X142" i="25" s="1"/>
  <c r="W146" i="25"/>
  <c r="V146" i="25"/>
  <c r="W127" i="25"/>
  <c r="V127" i="25"/>
  <c r="W131" i="25"/>
  <c r="V131" i="25"/>
  <c r="X131" i="25" s="1"/>
  <c r="W166" i="25"/>
  <c r="V166" i="25"/>
  <c r="X166" i="25" s="1"/>
  <c r="V129" i="25"/>
  <c r="W129" i="25"/>
  <c r="W155" i="25"/>
  <c r="V155" i="25"/>
  <c r="X155" i="25" s="1"/>
  <c r="V133" i="25"/>
  <c r="W133" i="25"/>
  <c r="W130" i="25"/>
  <c r="V130" i="25"/>
  <c r="X130" i="25" s="1"/>
  <c r="V167" i="25"/>
  <c r="W167" i="25"/>
  <c r="W158" i="25"/>
  <c r="V158" i="25"/>
  <c r="X158" i="25" s="1"/>
  <c r="W140" i="25"/>
  <c r="V140" i="25"/>
  <c r="X140" i="25" s="1"/>
  <c r="W172" i="25"/>
  <c r="V172" i="25"/>
  <c r="X172" i="25" s="1"/>
  <c r="V159" i="25"/>
  <c r="W159" i="25"/>
  <c r="V141" i="25"/>
  <c r="W141" i="25"/>
  <c r="X141" i="25" s="1"/>
  <c r="V145" i="25"/>
  <c r="W145" i="25"/>
  <c r="W170" i="25"/>
  <c r="V170" i="25"/>
  <c r="X170" i="25" s="1"/>
  <c r="W174" i="25"/>
  <c r="V174" i="25"/>
  <c r="W153" i="25"/>
  <c r="V153" i="25"/>
  <c r="X153" i="25" s="1"/>
  <c r="V157" i="25"/>
  <c r="W157" i="25"/>
  <c r="X157" i="25" s="1"/>
  <c r="V161" i="25"/>
  <c r="W161" i="25"/>
  <c r="V165" i="25"/>
  <c r="W165" i="25"/>
  <c r="W135" i="25"/>
  <c r="V135" i="25"/>
  <c r="X135" i="25" s="1"/>
  <c r="V139" i="25"/>
  <c r="W139" i="25"/>
  <c r="V143" i="25"/>
  <c r="W143" i="25"/>
  <c r="V147" i="25"/>
  <c r="W147" i="25"/>
  <c r="V128" i="25"/>
  <c r="W128" i="25"/>
  <c r="X128" i="25" s="1"/>
  <c r="V132" i="25"/>
  <c r="W132" i="25"/>
  <c r="W150" i="25"/>
  <c r="V150" i="25"/>
  <c r="V136" i="25"/>
  <c r="W136" i="25"/>
  <c r="W168" i="25"/>
  <c r="V168" i="25"/>
  <c r="X168" i="25" s="1"/>
  <c r="W163" i="25"/>
  <c r="V163" i="25"/>
  <c r="K142" i="25"/>
  <c r="U142" i="25" s="1"/>
  <c r="K146" i="25"/>
  <c r="U146" i="25" s="1"/>
  <c r="H129" i="25"/>
  <c r="M129" i="25" s="1"/>
  <c r="H133" i="25"/>
  <c r="J133" i="25" s="1"/>
  <c r="S133" i="25" s="1"/>
  <c r="K129" i="25"/>
  <c r="U129" i="25" s="1"/>
  <c r="I154" i="25"/>
  <c r="K154" i="25" s="1"/>
  <c r="U154" i="25" s="1"/>
  <c r="H154" i="25"/>
  <c r="J154" i="25" s="1"/>
  <c r="S154" i="25" s="1"/>
  <c r="K134" i="25"/>
  <c r="U134" i="25" s="1"/>
  <c r="H141" i="25"/>
  <c r="M141" i="25" s="1"/>
  <c r="I149" i="25"/>
  <c r="K149" i="25" s="1"/>
  <c r="U149" i="25" s="1"/>
  <c r="H149" i="25"/>
  <c r="J149" i="25" s="1"/>
  <c r="S149" i="25" s="1"/>
  <c r="H128" i="25"/>
  <c r="I128" i="25"/>
  <c r="K128" i="25" s="1"/>
  <c r="U128" i="25" s="1"/>
  <c r="K151" i="25"/>
  <c r="U151" i="25" s="1"/>
  <c r="H160" i="25"/>
  <c r="M160" i="25" s="1"/>
  <c r="H137" i="25"/>
  <c r="M137" i="25" s="1"/>
  <c r="K163" i="25"/>
  <c r="U163" i="25" s="1"/>
  <c r="K138" i="25"/>
  <c r="U138" i="25" s="1"/>
  <c r="K131" i="25"/>
  <c r="U131" i="25" s="1"/>
  <c r="K127" i="25"/>
  <c r="J130" i="25"/>
  <c r="S130" i="25" s="1"/>
  <c r="H145" i="25"/>
  <c r="M145" i="25" s="1"/>
  <c r="H127" i="25"/>
  <c r="I130" i="25"/>
  <c r="K130" i="25" s="1"/>
  <c r="U130" i="25" s="1"/>
  <c r="H131" i="25"/>
  <c r="M131" i="25" s="1"/>
  <c r="K132" i="25"/>
  <c r="U132" i="25" s="1"/>
  <c r="K164" i="25"/>
  <c r="U164" i="25" s="1"/>
  <c r="I136" i="25"/>
  <c r="M136" i="25" s="1"/>
  <c r="I144" i="25"/>
  <c r="M144" i="25" s="1"/>
  <c r="H132" i="25"/>
  <c r="M132" i="25" s="1"/>
  <c r="I173" i="25"/>
  <c r="K173" i="25" s="1"/>
  <c r="U173" i="25" s="1"/>
  <c r="I157" i="25"/>
  <c r="K157" i="25" s="1"/>
  <c r="U157" i="25" s="1"/>
  <c r="J161" i="25"/>
  <c r="S161" i="25" s="1"/>
  <c r="H164" i="25"/>
  <c r="M164" i="25" s="1"/>
  <c r="I140" i="25"/>
  <c r="K140" i="25" s="1"/>
  <c r="U140" i="25" s="1"/>
  <c r="I148" i="25"/>
  <c r="K148" i="25" s="1"/>
  <c r="U148" i="25" s="1"/>
  <c r="J153" i="25"/>
  <c r="S153" i="25" s="1"/>
  <c r="K156" i="25"/>
  <c r="U156" i="25" s="1"/>
  <c r="H158" i="25"/>
  <c r="M158" i="25" s="1"/>
  <c r="I161" i="25"/>
  <c r="K161" i="25" s="1"/>
  <c r="U161" i="25" s="1"/>
  <c r="K133" i="25"/>
  <c r="U133" i="25" s="1"/>
  <c r="I135" i="25"/>
  <c r="K135" i="25" s="1"/>
  <c r="U135" i="25" s="1"/>
  <c r="K137" i="25"/>
  <c r="U137" i="25" s="1"/>
  <c r="I139" i="25"/>
  <c r="M139" i="25" s="1"/>
  <c r="K141" i="25"/>
  <c r="U141" i="25" s="1"/>
  <c r="I143" i="25"/>
  <c r="K143" i="25" s="1"/>
  <c r="U143" i="25" s="1"/>
  <c r="K145" i="25"/>
  <c r="U145" i="25" s="1"/>
  <c r="I147" i="25"/>
  <c r="K147" i="25" s="1"/>
  <c r="U147" i="25" s="1"/>
  <c r="J135" i="25"/>
  <c r="S135" i="25" s="1"/>
  <c r="J139" i="25"/>
  <c r="S139" i="25" s="1"/>
  <c r="J143" i="25"/>
  <c r="S143" i="25" s="1"/>
  <c r="J147" i="25"/>
  <c r="S147" i="25" s="1"/>
  <c r="H150" i="25"/>
  <c r="M150" i="25" s="1"/>
  <c r="I153" i="25"/>
  <c r="K153" i="25" s="1"/>
  <c r="U153" i="25" s="1"/>
  <c r="H156" i="25"/>
  <c r="M156" i="25" s="1"/>
  <c r="K159" i="25"/>
  <c r="U159" i="25" s="1"/>
  <c r="H166" i="25"/>
  <c r="M166" i="25" s="1"/>
  <c r="H134" i="25"/>
  <c r="M134" i="25" s="1"/>
  <c r="J136" i="25"/>
  <c r="S136" i="25" s="1"/>
  <c r="H138" i="25"/>
  <c r="M138" i="25" s="1"/>
  <c r="J140" i="25"/>
  <c r="S140" i="25" s="1"/>
  <c r="H142" i="25"/>
  <c r="M142" i="25" s="1"/>
  <c r="J144" i="25"/>
  <c r="S144" i="25" s="1"/>
  <c r="H146" i="25"/>
  <c r="M146" i="25" s="1"/>
  <c r="J148" i="25"/>
  <c r="S148" i="25" s="1"/>
  <c r="H152" i="25"/>
  <c r="J152" i="25" s="1"/>
  <c r="S152" i="25" s="1"/>
  <c r="K155" i="25"/>
  <c r="U155" i="25" s="1"/>
  <c r="H162" i="25"/>
  <c r="J162" i="25" s="1"/>
  <c r="S162" i="25" s="1"/>
  <c r="I165" i="25"/>
  <c r="K165" i="25" s="1"/>
  <c r="U165" i="25" s="1"/>
  <c r="J157" i="25"/>
  <c r="S157" i="25" s="1"/>
  <c r="K160" i="25"/>
  <c r="U160" i="25" s="1"/>
  <c r="K152" i="25"/>
  <c r="U152" i="25" s="1"/>
  <c r="J165" i="25"/>
  <c r="S165" i="25" s="1"/>
  <c r="I169" i="25"/>
  <c r="K169" i="25" s="1"/>
  <c r="U169" i="25" s="1"/>
  <c r="I170" i="25"/>
  <c r="M170" i="25" s="1"/>
  <c r="K150" i="25"/>
  <c r="U150" i="25" s="1"/>
  <c r="K158" i="25"/>
  <c r="U158" i="25" s="1"/>
  <c r="K162" i="25"/>
  <c r="U162" i="25" s="1"/>
  <c r="K166" i="25"/>
  <c r="U166" i="25" s="1"/>
  <c r="J170" i="25"/>
  <c r="S170" i="25" s="1"/>
  <c r="K171" i="25"/>
  <c r="U171" i="25" s="1"/>
  <c r="H174" i="25"/>
  <c r="M174" i="25" s="1"/>
  <c r="H151" i="25"/>
  <c r="M151" i="25" s="1"/>
  <c r="H155" i="25"/>
  <c r="M155" i="25" s="1"/>
  <c r="H159" i="25"/>
  <c r="M159" i="25" s="1"/>
  <c r="H163" i="25"/>
  <c r="M163" i="25" s="1"/>
  <c r="K167" i="25"/>
  <c r="U167" i="25" s="1"/>
  <c r="I168" i="25"/>
  <c r="M168" i="25" s="1"/>
  <c r="I172" i="25"/>
  <c r="M172" i="25" s="1"/>
  <c r="K174" i="25"/>
  <c r="U174" i="25" s="1"/>
  <c r="J168" i="25"/>
  <c r="S168" i="25" s="1"/>
  <c r="J172" i="25"/>
  <c r="S172" i="25" s="1"/>
  <c r="H167" i="25"/>
  <c r="M167" i="25" s="1"/>
  <c r="J169" i="25"/>
  <c r="S169" i="25" s="1"/>
  <c r="H171" i="25"/>
  <c r="M171" i="25" s="1"/>
  <c r="J173" i="25"/>
  <c r="S173" i="25" s="1"/>
  <c r="X137" i="25" l="1"/>
  <c r="X148" i="25"/>
  <c r="X154" i="25"/>
  <c r="U127" i="25"/>
  <c r="M127" i="25"/>
  <c r="X136" i="25"/>
  <c r="X147" i="25"/>
  <c r="X159" i="25"/>
  <c r="X129" i="25"/>
  <c r="X151" i="25"/>
  <c r="X150" i="25"/>
  <c r="X161" i="25"/>
  <c r="X163" i="25"/>
  <c r="X132" i="25"/>
  <c r="X139" i="25"/>
  <c r="X145" i="25"/>
  <c r="X133" i="25"/>
  <c r="X156" i="25"/>
  <c r="X127" i="25"/>
  <c r="X165" i="25"/>
  <c r="X174" i="25"/>
  <c r="X167" i="25"/>
  <c r="X146" i="25"/>
  <c r="X164" i="25"/>
  <c r="X173" i="25"/>
  <c r="X144" i="25"/>
  <c r="X171" i="25"/>
  <c r="X143" i="25"/>
  <c r="M133" i="25"/>
  <c r="J156" i="25"/>
  <c r="L157" i="25"/>
  <c r="J160" i="25"/>
  <c r="K136" i="25"/>
  <c r="L161" i="25"/>
  <c r="M154" i="25"/>
  <c r="L165" i="25"/>
  <c r="L133" i="25"/>
  <c r="J141" i="25"/>
  <c r="M152" i="25"/>
  <c r="J129" i="25"/>
  <c r="M173" i="25"/>
  <c r="J158" i="25"/>
  <c r="M128" i="25"/>
  <c r="M169" i="25"/>
  <c r="J174" i="25"/>
  <c r="J163" i="25"/>
  <c r="L149" i="25"/>
  <c r="M149" i="25"/>
  <c r="J137" i="25"/>
  <c r="M162" i="25"/>
  <c r="M135" i="25"/>
  <c r="K144" i="25"/>
  <c r="J164" i="25"/>
  <c r="L143" i="25"/>
  <c r="M143" i="25"/>
  <c r="J128" i="25"/>
  <c r="J131" i="25"/>
  <c r="M148" i="25"/>
  <c r="M130" i="25"/>
  <c r="L130" i="25"/>
  <c r="L173" i="25"/>
  <c r="M157" i="25"/>
  <c r="J127" i="25"/>
  <c r="J145" i="25"/>
  <c r="L148" i="25"/>
  <c r="L140" i="25"/>
  <c r="M140" i="25"/>
  <c r="L162" i="25"/>
  <c r="J132" i="25"/>
  <c r="M161" i="25"/>
  <c r="L135" i="25"/>
  <c r="J142" i="25"/>
  <c r="L147" i="25"/>
  <c r="J166" i="25"/>
  <c r="J146" i="25"/>
  <c r="K139" i="25"/>
  <c r="M165" i="25"/>
  <c r="M153" i="25"/>
  <c r="L153" i="25"/>
  <c r="M147" i="25"/>
  <c r="J134" i="25"/>
  <c r="K170" i="25"/>
  <c r="K168" i="25"/>
  <c r="L154" i="25"/>
  <c r="J150" i="25"/>
  <c r="J138" i="25"/>
  <c r="L169" i="25"/>
  <c r="J151" i="25"/>
  <c r="J155" i="25"/>
  <c r="J171" i="25"/>
  <c r="L152" i="25"/>
  <c r="J159" i="25"/>
  <c r="K172" i="25"/>
  <c r="J167" i="25"/>
  <c r="L168" i="25" l="1"/>
  <c r="U168" i="25"/>
  <c r="L146" i="25"/>
  <c r="S146" i="25"/>
  <c r="L166" i="25"/>
  <c r="S166" i="25"/>
  <c r="O140" i="25"/>
  <c r="L158" i="25"/>
  <c r="S158" i="25"/>
  <c r="O161" i="25"/>
  <c r="L171" i="25"/>
  <c r="S171" i="25"/>
  <c r="O147" i="25"/>
  <c r="L137" i="25"/>
  <c r="S137" i="25"/>
  <c r="L136" i="25"/>
  <c r="U136" i="25"/>
  <c r="O152" i="25"/>
  <c r="L142" i="25"/>
  <c r="S142" i="25"/>
  <c r="L128" i="25"/>
  <c r="S128" i="25"/>
  <c r="L129" i="25"/>
  <c r="S129" i="25"/>
  <c r="L160" i="25"/>
  <c r="S160" i="25"/>
  <c r="L131" i="25"/>
  <c r="S131" i="25"/>
  <c r="L145" i="25"/>
  <c r="S145" i="25"/>
  <c r="O169" i="25"/>
  <c r="O153" i="25"/>
  <c r="O135" i="25"/>
  <c r="L127" i="25"/>
  <c r="S127" i="25"/>
  <c r="O149" i="25"/>
  <c r="O157" i="25"/>
  <c r="L170" i="25"/>
  <c r="U170" i="25"/>
  <c r="L151" i="25"/>
  <c r="S151" i="25"/>
  <c r="L138" i="25"/>
  <c r="S138" i="25"/>
  <c r="O143" i="25"/>
  <c r="L163" i="25"/>
  <c r="S163" i="25"/>
  <c r="L141" i="25"/>
  <c r="S141" i="25"/>
  <c r="L156" i="25"/>
  <c r="S156" i="25"/>
  <c r="L155" i="25"/>
  <c r="S155" i="25"/>
  <c r="L167" i="25"/>
  <c r="S167" i="25"/>
  <c r="L150" i="25"/>
  <c r="S150" i="25"/>
  <c r="L132" i="25"/>
  <c r="S132" i="25"/>
  <c r="O173" i="25"/>
  <c r="L164" i="25"/>
  <c r="S164" i="25"/>
  <c r="L174" i="25"/>
  <c r="S174" i="25"/>
  <c r="O133" i="25"/>
  <c r="L134" i="25"/>
  <c r="S134" i="25"/>
  <c r="O148" i="25"/>
  <c r="L172" i="25"/>
  <c r="U172" i="25"/>
  <c r="L159" i="25"/>
  <c r="S159" i="25"/>
  <c r="O154" i="25"/>
  <c r="L139" i="25"/>
  <c r="U139" i="25"/>
  <c r="O162" i="25"/>
  <c r="O130" i="25"/>
  <c r="L144" i="25"/>
  <c r="U144" i="25"/>
  <c r="O165" i="25"/>
  <c r="G176" i="25"/>
  <c r="G177" i="25"/>
  <c r="G178" i="25"/>
  <c r="G179" i="25"/>
  <c r="G180" i="25"/>
  <c r="G181" i="25"/>
  <c r="G182" i="25"/>
  <c r="G183" i="25"/>
  <c r="G175" i="25"/>
  <c r="O139" i="25" l="1"/>
  <c r="O164" i="25"/>
  <c r="O167" i="25"/>
  <c r="O163" i="25"/>
  <c r="O170" i="25"/>
  <c r="O131" i="25"/>
  <c r="O142" i="25"/>
  <c r="O144" i="25"/>
  <c r="O134" i="25"/>
  <c r="O155" i="25"/>
  <c r="O160" i="25"/>
  <c r="O171" i="25"/>
  <c r="O166" i="25"/>
  <c r="O159" i="25"/>
  <c r="O132" i="25"/>
  <c r="O156" i="25"/>
  <c r="O138" i="25"/>
  <c r="O129" i="25"/>
  <c r="O136" i="25"/>
  <c r="O146" i="25"/>
  <c r="O172" i="25"/>
  <c r="O174" i="25"/>
  <c r="O150" i="25"/>
  <c r="O141" i="25"/>
  <c r="O151" i="25"/>
  <c r="O127" i="25"/>
  <c r="O145" i="25"/>
  <c r="O128" i="25"/>
  <c r="O137" i="25"/>
  <c r="O158" i="25"/>
  <c r="O168" i="25"/>
  <c r="H175" i="25"/>
  <c r="I175" i="25"/>
  <c r="I183" i="25"/>
  <c r="H183" i="25"/>
  <c r="I179" i="25"/>
  <c r="H179" i="25"/>
  <c r="I182" i="25"/>
  <c r="H182" i="25"/>
  <c r="I178" i="25"/>
  <c r="H178" i="25"/>
  <c r="I181" i="25"/>
  <c r="H181" i="25"/>
  <c r="I177" i="25"/>
  <c r="H177" i="25"/>
  <c r="H180" i="25"/>
  <c r="I180" i="25"/>
  <c r="H176" i="25"/>
  <c r="I176" i="25"/>
  <c r="H3" i="25" l="1" a="1"/>
  <c r="H3" i="25" s="1"/>
  <c r="H2" i="25"/>
  <c r="I3" i="25" a="1"/>
  <c r="I3" i="25" s="1"/>
  <c r="I2" i="25"/>
  <c r="M181" i="25"/>
  <c r="M179" i="25"/>
  <c r="M176" i="25"/>
  <c r="M177" i="25"/>
  <c r="M178" i="25"/>
  <c r="M183" i="25"/>
  <c r="M180" i="25"/>
  <c r="M182" i="25"/>
  <c r="M175" i="25"/>
  <c r="M2" i="25" l="1"/>
  <c r="M3" i="25" a="1"/>
  <c r="M3" i="25" s="1"/>
  <c r="Q15" i="30" s="1"/>
  <c r="AD2" i="6"/>
  <c r="F176" i="25"/>
  <c r="F177" i="25"/>
  <c r="F178" i="25"/>
  <c r="F179" i="25"/>
  <c r="F180" i="25"/>
  <c r="F181" i="25"/>
  <c r="F182" i="25"/>
  <c r="F183" i="25"/>
  <c r="F175" i="25"/>
  <c r="N14" i="2"/>
  <c r="M14" i="2"/>
  <c r="L14" i="2"/>
  <c r="K14" i="2"/>
  <c r="I14" i="2"/>
  <c r="D39" i="2"/>
  <c r="E39" i="2"/>
  <c r="F39" i="2"/>
  <c r="G39" i="2"/>
  <c r="H39" i="2"/>
  <c r="I39" i="2"/>
  <c r="J39" i="2"/>
  <c r="K39" i="2"/>
  <c r="L39" i="2"/>
  <c r="M39" i="2"/>
  <c r="N39" i="2"/>
  <c r="W180" i="25" l="1"/>
  <c r="V180" i="25"/>
  <c r="X180" i="25" s="1"/>
  <c r="V183" i="25"/>
  <c r="W183" i="25"/>
  <c r="X183" i="25" s="1"/>
  <c r="V182" i="25"/>
  <c r="W182" i="25"/>
  <c r="W181" i="25"/>
  <c r="V181" i="25"/>
  <c r="V179" i="25"/>
  <c r="W179" i="25"/>
  <c r="V177" i="25"/>
  <c r="W177" i="25"/>
  <c r="X177" i="25" s="1"/>
  <c r="W178" i="25"/>
  <c r="V178" i="25"/>
  <c r="X178" i="25" s="1"/>
  <c r="V175" i="25"/>
  <c r="W175" i="25"/>
  <c r="W176" i="25"/>
  <c r="V176" i="25"/>
  <c r="X176" i="25" s="1"/>
  <c r="O39" i="2"/>
  <c r="K175" i="25"/>
  <c r="J175" i="25"/>
  <c r="K180" i="25"/>
  <c r="U180" i="25" s="1"/>
  <c r="J180" i="25"/>
  <c r="S180" i="25" s="1"/>
  <c r="K176" i="25"/>
  <c r="U176" i="25" s="1"/>
  <c r="J176" i="25"/>
  <c r="S176" i="25" s="1"/>
  <c r="K183" i="25"/>
  <c r="U183" i="25" s="1"/>
  <c r="J183" i="25"/>
  <c r="S183" i="25" s="1"/>
  <c r="K179" i="25"/>
  <c r="U179" i="25" s="1"/>
  <c r="J179" i="25"/>
  <c r="S179" i="25" s="1"/>
  <c r="J182" i="25"/>
  <c r="S182" i="25" s="1"/>
  <c r="K182" i="25"/>
  <c r="U182" i="25" s="1"/>
  <c r="J178" i="25"/>
  <c r="S178" i="25" s="1"/>
  <c r="K178" i="25"/>
  <c r="U178" i="25" s="1"/>
  <c r="K181" i="25"/>
  <c r="U181" i="25" s="1"/>
  <c r="J181" i="25"/>
  <c r="S181" i="25" s="1"/>
  <c r="K177" i="25"/>
  <c r="U177" i="25" s="1"/>
  <c r="J177" i="25"/>
  <c r="S177" i="25" s="1"/>
  <c r="U175" i="25" l="1"/>
  <c r="K2" i="25"/>
  <c r="K3" i="25" a="1"/>
  <c r="K3" i="25" s="1"/>
  <c r="X175" i="25"/>
  <c r="W2" i="25"/>
  <c r="W3" i="25" a="1"/>
  <c r="W3" i="25" s="1"/>
  <c r="V3" i="25" a="1"/>
  <c r="V3" i="25" s="1"/>
  <c r="V2" i="25"/>
  <c r="S175" i="25"/>
  <c r="J3" i="25" a="1"/>
  <c r="J3" i="25" s="1"/>
  <c r="J2" i="25"/>
  <c r="X179" i="25"/>
  <c r="X181" i="25"/>
  <c r="X182" i="25"/>
  <c r="L178" i="25"/>
  <c r="L179" i="25"/>
  <c r="L176" i="25"/>
  <c r="L177" i="25"/>
  <c r="L182" i="25"/>
  <c r="L183" i="25"/>
  <c r="L180" i="25"/>
  <c r="L181" i="25"/>
  <c r="L175" i="25"/>
  <c r="AV2" i="6"/>
  <c r="AT2" i="6"/>
  <c r="X3" i="25" l="1" a="1"/>
  <c r="X3" i="25" s="1"/>
  <c r="X2" i="25"/>
  <c r="L2" i="25"/>
  <c r="L3" i="25" a="1"/>
  <c r="L3" i="25" s="1"/>
  <c r="S3" i="25" a="1"/>
  <c r="S3" i="25" s="1"/>
  <c r="S2" i="25"/>
  <c r="U3" i="25" a="1"/>
  <c r="U3" i="25" s="1"/>
  <c r="U2" i="25"/>
  <c r="O177" i="25"/>
  <c r="O176" i="25"/>
  <c r="O175" i="25"/>
  <c r="O183" i="25"/>
  <c r="O179" i="25"/>
  <c r="O178" i="25"/>
  <c r="O181" i="25"/>
  <c r="O180" i="25"/>
  <c r="O182" i="25"/>
  <c r="V6" i="30"/>
  <c r="W6" i="30"/>
  <c r="X6" i="30"/>
  <c r="Y6" i="30"/>
  <c r="Z6" i="30"/>
  <c r="AA6" i="30"/>
  <c r="AB6" i="30"/>
  <c r="X7" i="30"/>
  <c r="Y7" i="30"/>
  <c r="Z7" i="30"/>
  <c r="AA7" i="30"/>
  <c r="W8" i="30"/>
  <c r="X8" i="30"/>
  <c r="Y8" i="30"/>
  <c r="Z8" i="30"/>
  <c r="V9" i="30"/>
  <c r="W9" i="30"/>
  <c r="X9" i="30"/>
  <c r="Y9" i="30"/>
  <c r="Z9" i="30"/>
  <c r="AA9" i="30"/>
  <c r="AB9" i="30"/>
  <c r="X10" i="30"/>
  <c r="Y10" i="30"/>
  <c r="Z10" i="30"/>
  <c r="AA10" i="30"/>
  <c r="W11" i="30"/>
  <c r="X11" i="30"/>
  <c r="Y11" i="30"/>
  <c r="Z11" i="30"/>
  <c r="AA11" i="30"/>
  <c r="W12" i="30"/>
  <c r="W14" i="30"/>
  <c r="X14" i="30"/>
  <c r="Y14" i="30"/>
  <c r="Z14" i="30"/>
  <c r="V15" i="30"/>
  <c r="W15" i="30"/>
  <c r="X15" i="30"/>
  <c r="Y15" i="30"/>
  <c r="Z15" i="30"/>
  <c r="W16" i="30"/>
  <c r="W17" i="30"/>
  <c r="V18" i="30"/>
  <c r="W18" i="30"/>
  <c r="X18" i="30"/>
  <c r="Y18" i="30"/>
  <c r="Z18" i="30"/>
  <c r="AA18" i="30" s="1"/>
  <c r="F17" i="30"/>
  <c r="F18" i="30"/>
  <c r="F19" i="30"/>
  <c r="F16" i="30"/>
  <c r="BB2" i="6"/>
  <c r="R2" i="6"/>
  <c r="G2" i="6"/>
  <c r="F2" i="6"/>
  <c r="E2" i="6"/>
  <c r="D2" i="6"/>
  <c r="N5" i="2"/>
  <c r="D7" i="24" l="1"/>
  <c r="D8" i="24"/>
  <c r="B8" i="24"/>
  <c r="C7" i="24"/>
  <c r="AA15" i="30"/>
  <c r="E14" i="2"/>
  <c r="F36" i="8"/>
  <c r="AA12" i="30" s="1"/>
  <c r="M5" i="2"/>
  <c r="L5" i="2"/>
  <c r="K5" i="2"/>
  <c r="J5" i="2"/>
  <c r="I5" i="2"/>
  <c r="F5" i="2"/>
  <c r="H11" i="30" l="1"/>
  <c r="AA8" i="30"/>
  <c r="AA16" i="25"/>
  <c r="AA316" i="25"/>
  <c r="AA326" i="25"/>
  <c r="AA266" i="25"/>
  <c r="AA198" i="25"/>
  <c r="AA259" i="25"/>
  <c r="AA203" i="25"/>
  <c r="AA186" i="25"/>
  <c r="AA231" i="25"/>
  <c r="AA241" i="25"/>
  <c r="AA453" i="25"/>
  <c r="AA206" i="25"/>
  <c r="AA528" i="25"/>
  <c r="AA189" i="25"/>
  <c r="AA290" i="25"/>
  <c r="AA336" i="25"/>
  <c r="AA360" i="25"/>
  <c r="AA188" i="25"/>
  <c r="AA227" i="25"/>
  <c r="AA306" i="25"/>
  <c r="AA196" i="25"/>
  <c r="AA347" i="25"/>
  <c r="AA185" i="25"/>
  <c r="AA369" i="25"/>
  <c r="AA509" i="25"/>
  <c r="AA495" i="25"/>
  <c r="AA531" i="25"/>
  <c r="AA354" i="25"/>
  <c r="AA457" i="25"/>
  <c r="AA317" i="25"/>
  <c r="AA328" i="25"/>
  <c r="AA461" i="25"/>
  <c r="AA285" i="25"/>
  <c r="AA392" i="25"/>
  <c r="AA378" i="25"/>
  <c r="AA525" i="25"/>
  <c r="AA349" i="25"/>
  <c r="AA454" i="25"/>
  <c r="AA458" i="25"/>
  <c r="AA523" i="25"/>
  <c r="AA537" i="25"/>
  <c r="AA367" i="25"/>
  <c r="AA289" i="25"/>
  <c r="AA519" i="25"/>
  <c r="AA489" i="25"/>
  <c r="AA434" i="25"/>
  <c r="AA275" i="25"/>
  <c r="AA261" i="25"/>
  <c r="AA240" i="25"/>
  <c r="AA427" i="25"/>
  <c r="AA272" i="25"/>
  <c r="AA280" i="25"/>
  <c r="AA435" i="25"/>
  <c r="AA587" i="25"/>
  <c r="AA545" i="25"/>
  <c r="AA194" i="25"/>
  <c r="AA589" i="25"/>
  <c r="AA418" i="25"/>
  <c r="AA591" i="25"/>
  <c r="AA297" i="25"/>
  <c r="AA211" i="25"/>
  <c r="AA546" i="25"/>
  <c r="AA426" i="25"/>
  <c r="AA590" i="25"/>
  <c r="AA343" i="25"/>
  <c r="AA431" i="25"/>
  <c r="AA353" i="25"/>
  <c r="AA346" i="25"/>
  <c r="AA263" i="25"/>
  <c r="AA284" i="25"/>
  <c r="AA535" i="25"/>
  <c r="AA195" i="25"/>
  <c r="AA362" i="25"/>
  <c r="AA469" i="25"/>
  <c r="AA278" i="25"/>
  <c r="AA222" i="25"/>
  <c r="AA505" i="25"/>
  <c r="AA286" i="25"/>
  <c r="AA503" i="25"/>
  <c r="AA254" i="25"/>
  <c r="AA302" i="25"/>
  <c r="AA508" i="25"/>
  <c r="AA220" i="25"/>
  <c r="AA504" i="25"/>
  <c r="AA386" i="25"/>
  <c r="AA348" i="25"/>
  <c r="AA301" i="25"/>
  <c r="AA433" i="25"/>
  <c r="AA238" i="25"/>
  <c r="AA322" i="25"/>
  <c r="AA281" i="25"/>
  <c r="AA473" i="25"/>
  <c r="AA388" i="25"/>
  <c r="AA305" i="25"/>
  <c r="AA363" i="25"/>
  <c r="AA499" i="25"/>
  <c r="AA445" i="25"/>
  <c r="AA291" i="25"/>
  <c r="AA357" i="25"/>
  <c r="AA584" i="25"/>
  <c r="AA271" i="25"/>
  <c r="AA481" i="25"/>
  <c r="AA334" i="25"/>
  <c r="AA246" i="25"/>
  <c r="AA359" i="25"/>
  <c r="AA233" i="25"/>
  <c r="AA529" i="25"/>
  <c r="AA521" i="25"/>
  <c r="AA361" i="25"/>
  <c r="AA417" i="25"/>
  <c r="AA397" i="25"/>
  <c r="AA342" i="25"/>
  <c r="AA293" i="25"/>
  <c r="AA190" i="25"/>
  <c r="AA330" i="25"/>
  <c r="AA276" i="25"/>
  <c r="AA410" i="25"/>
  <c r="AA204" i="25"/>
  <c r="AA406" i="25"/>
  <c r="AA282" i="25"/>
  <c r="AA250" i="25"/>
  <c r="AA226" i="25"/>
  <c r="AA319" i="25"/>
  <c r="AA541" i="25"/>
  <c r="AA491" i="25"/>
  <c r="AA394" i="25"/>
  <c r="AA298" i="25"/>
  <c r="AA429" i="25"/>
  <c r="AA277" i="25"/>
  <c r="AA229" i="25"/>
  <c r="AA515" i="25"/>
  <c r="AA387" i="25"/>
  <c r="AA191" i="25"/>
  <c r="AA324" i="25"/>
  <c r="AA542" i="25"/>
  <c r="AA534" i="25"/>
  <c r="AA482" i="25"/>
  <c r="AA225" i="25"/>
  <c r="AA595" i="25"/>
  <c r="AA200" i="25"/>
  <c r="AA323" i="25"/>
  <c r="AA296" i="25"/>
  <c r="AA414" i="25"/>
  <c r="AA548" i="25"/>
  <c r="AA249" i="25"/>
  <c r="AA370" i="25"/>
  <c r="AA384" i="25"/>
  <c r="AA300" i="25"/>
  <c r="AA585" i="25"/>
  <c r="AA288" i="25"/>
  <c r="AA212" i="25"/>
  <c r="AA236" i="25"/>
  <c r="AA299" i="25"/>
  <c r="AA242" i="25"/>
  <c r="AA526" i="25"/>
  <c r="AA520" i="25"/>
  <c r="AA472" i="25"/>
  <c r="AA497" i="25"/>
  <c r="AA412" i="25"/>
  <c r="AA593" i="25"/>
  <c r="AA395" i="25"/>
  <c r="AA450" i="25"/>
  <c r="AA258" i="25"/>
  <c r="AA292" i="25"/>
  <c r="AA320" i="25"/>
  <c r="AA372" i="25"/>
  <c r="AA501" i="25"/>
  <c r="AA407" i="25"/>
  <c r="AA312" i="25"/>
  <c r="AA522" i="25"/>
  <c r="AA371" i="25"/>
  <c r="AA510" i="25"/>
  <c r="AA423" i="25"/>
  <c r="AA257" i="25"/>
  <c r="AA494" i="25"/>
  <c r="AA313" i="25"/>
  <c r="AA253" i="25"/>
  <c r="AA267" i="25"/>
  <c r="AA538" i="25"/>
  <c r="AA207" i="25"/>
  <c r="AA274" i="25"/>
  <c r="AA389" i="25"/>
  <c r="AA247" i="25"/>
  <c r="AA205" i="25"/>
  <c r="AA439" i="25"/>
  <c r="AA400" i="25"/>
  <c r="AA251" i="25"/>
  <c r="AA553" i="25"/>
  <c r="AA586" i="25"/>
  <c r="AA527" i="25"/>
  <c r="AA532" i="25"/>
  <c r="AA547" i="25"/>
  <c r="AA411" i="25"/>
  <c r="AA462" i="25"/>
  <c r="AA213" i="25"/>
  <c r="AA530" i="25"/>
  <c r="AA543" i="25"/>
  <c r="AA381" i="25"/>
  <c r="AA455" i="25"/>
  <c r="AA513" i="25"/>
  <c r="AA344" i="25"/>
  <c r="AA511" i="25"/>
  <c r="AA401" i="25"/>
  <c r="AA551" i="25"/>
  <c r="AA449" i="25"/>
  <c r="AA517" i="25"/>
  <c r="AA415" i="25"/>
  <c r="AA239" i="25"/>
  <c r="AA364" i="25"/>
  <c r="AA321" i="25"/>
  <c r="AA399" i="25"/>
  <c r="AA486" i="25"/>
  <c r="AA483" i="25"/>
  <c r="AA442" i="25"/>
  <c r="AA208" i="25"/>
  <c r="AA516" i="25"/>
  <c r="AA304" i="25"/>
  <c r="AA256" i="25"/>
  <c r="AA436" i="25"/>
  <c r="AA440" i="25"/>
  <c r="AA223" i="25"/>
  <c r="AA490" i="25"/>
  <c r="AA594" i="25"/>
  <c r="AA337" i="25"/>
  <c r="AA468" i="25"/>
  <c r="AA493" i="25"/>
  <c r="AA245" i="25"/>
  <c r="AA480" i="25"/>
  <c r="AA498" i="25"/>
  <c r="AA218" i="25"/>
  <c r="AA552" i="25"/>
  <c r="AA428" i="25"/>
  <c r="AA273" i="25"/>
  <c r="AA422" i="25"/>
  <c r="AA474" i="25"/>
  <c r="AA224" i="25"/>
  <c r="AA475" i="25"/>
  <c r="AA432" i="25"/>
  <c r="AA375" i="25"/>
  <c r="AA544" i="25"/>
  <c r="AA252" i="25"/>
  <c r="AA425" i="25"/>
  <c r="AA476" i="25"/>
  <c r="AA366" i="25"/>
  <c r="AA340" i="25"/>
  <c r="AA341" i="25"/>
  <c r="AA377" i="25"/>
  <c r="AA413" i="25"/>
  <c r="AA451" i="25"/>
  <c r="AA374" i="25"/>
  <c r="AA283" i="25"/>
  <c r="AA234" i="25"/>
  <c r="AA310" i="25"/>
  <c r="AA193" i="25"/>
  <c r="AA592" i="25"/>
  <c r="AA420" i="25"/>
  <c r="AA479" i="25"/>
  <c r="AA351" i="25"/>
  <c r="AA447" i="25"/>
  <c r="AA265" i="25"/>
  <c r="AA524" i="25"/>
  <c r="AA488" i="25"/>
  <c r="AA214" i="25"/>
  <c r="AA287" i="25"/>
  <c r="AA311" i="25"/>
  <c r="AA448" i="25"/>
  <c r="AA518" i="25"/>
  <c r="AA477" i="25"/>
  <c r="AA201" i="25"/>
  <c r="AA279" i="25"/>
  <c r="AA383" i="25"/>
  <c r="AA235" i="25"/>
  <c r="AA309" i="25"/>
  <c r="AA210" i="25"/>
  <c r="AA398" i="25"/>
  <c r="AA356" i="25"/>
  <c r="AA484" i="25"/>
  <c r="AA221" i="25"/>
  <c r="AA339" i="25"/>
  <c r="AA500" i="25"/>
  <c r="AA335" i="25"/>
  <c r="AA438" i="25"/>
  <c r="AA496" i="25"/>
  <c r="AA404" i="25"/>
  <c r="AA459" i="25"/>
  <c r="AA408" i="25"/>
  <c r="AA355" i="25"/>
  <c r="AA470" i="25"/>
  <c r="AA294" i="25"/>
  <c r="AA248" i="25"/>
  <c r="AA368" i="25"/>
  <c r="AA197" i="25"/>
  <c r="AA333" i="25"/>
  <c r="AA192" i="25"/>
  <c r="AA514" i="25"/>
  <c r="AA421" i="25"/>
  <c r="AA446" i="25"/>
  <c r="AA217" i="25"/>
  <c r="AA216" i="25"/>
  <c r="AA444" i="25"/>
  <c r="AA396" i="25"/>
  <c r="AA295" i="25"/>
  <c r="AA270" i="25"/>
  <c r="AA492" i="25"/>
  <c r="AA243" i="25"/>
  <c r="AA255" i="25"/>
  <c r="AA402" i="25"/>
  <c r="AA264" i="25"/>
  <c r="AA244" i="25"/>
  <c r="AA441" i="25"/>
  <c r="AA380" i="25"/>
  <c r="AA588" i="25"/>
  <c r="AA325" i="25"/>
  <c r="AA187" i="25"/>
  <c r="AA228" i="25"/>
  <c r="AA373" i="25"/>
  <c r="AA365" i="25"/>
  <c r="AA466" i="25"/>
  <c r="AA262" i="25"/>
  <c r="AA307" i="25"/>
  <c r="AA452" i="25"/>
  <c r="AA456" i="25"/>
  <c r="AA230" i="25"/>
  <c r="AA487" i="25"/>
  <c r="AA385" i="25"/>
  <c r="AA318" i="25"/>
  <c r="AA352" i="25"/>
  <c r="AA443" i="25"/>
  <c r="AA485" i="25"/>
  <c r="AA358" i="25"/>
  <c r="AA202" i="25"/>
  <c r="AA506" i="25"/>
  <c r="AA539" i="25"/>
  <c r="AA467" i="25"/>
  <c r="AA463" i="25"/>
  <c r="AA478" i="25"/>
  <c r="AA199" i="25"/>
  <c r="AA464" i="25"/>
  <c r="AA215" i="25"/>
  <c r="AA379" i="25"/>
  <c r="AA209" i="25"/>
  <c r="AA507" i="25"/>
  <c r="AA409" i="25"/>
  <c r="AA338" i="25"/>
  <c r="AA184" i="25"/>
  <c r="AA430" i="25"/>
  <c r="AA260" i="25"/>
  <c r="AA465" i="25"/>
  <c r="AA540" i="25"/>
  <c r="AA232" i="25"/>
  <c r="AA403" i="25"/>
  <c r="AA308" i="25"/>
  <c r="AA219" i="25"/>
  <c r="AA332" i="25"/>
  <c r="AA416" i="25"/>
  <c r="AA536" i="25"/>
  <c r="AA390" i="25"/>
  <c r="AA376" i="25"/>
  <c r="AA419" i="25"/>
  <c r="AA460" i="25"/>
  <c r="AA327" i="25"/>
  <c r="AA303" i="25"/>
  <c r="AA549" i="25"/>
  <c r="AA350" i="25"/>
  <c r="AA237" i="25"/>
  <c r="AA437" i="25"/>
  <c r="AA550" i="25"/>
  <c r="AA512" i="25"/>
  <c r="AA268" i="25"/>
  <c r="AA315" i="25"/>
  <c r="AA502" i="25"/>
  <c r="AA329" i="25"/>
  <c r="AA382" i="25"/>
  <c r="AA314" i="25"/>
  <c r="AA471" i="25"/>
  <c r="AA391" i="25"/>
  <c r="AA424" i="25"/>
  <c r="AA345" i="25"/>
  <c r="AA269" i="25"/>
  <c r="AA533" i="25"/>
  <c r="AA393" i="25"/>
  <c r="AA405" i="25"/>
  <c r="AA331" i="25"/>
  <c r="AA111" i="25"/>
  <c r="AA91" i="25"/>
  <c r="AA102" i="25"/>
  <c r="AA65" i="25"/>
  <c r="AA60" i="25"/>
  <c r="AA118" i="25"/>
  <c r="AA73" i="25"/>
  <c r="AA114" i="25"/>
  <c r="AA39" i="25"/>
  <c r="AA66" i="25"/>
  <c r="AA101" i="25"/>
  <c r="AA28" i="25"/>
  <c r="AA99" i="25"/>
  <c r="AA48" i="25"/>
  <c r="AA113" i="25"/>
  <c r="AA93" i="25"/>
  <c r="AA27" i="25"/>
  <c r="AA63" i="25"/>
  <c r="AA97" i="25"/>
  <c r="AA52" i="25"/>
  <c r="AA71" i="25"/>
  <c r="AA83" i="25"/>
  <c r="AA61" i="25"/>
  <c r="AA33" i="25"/>
  <c r="AA80" i="25"/>
  <c r="AA23" i="25"/>
  <c r="AA115" i="25"/>
  <c r="AA20" i="25"/>
  <c r="AA70" i="25"/>
  <c r="AA105" i="25"/>
  <c r="AA41" i="25"/>
  <c r="AA68" i="25"/>
  <c r="AA85" i="25"/>
  <c r="AA117" i="25"/>
  <c r="AA47" i="25"/>
  <c r="AA100" i="25"/>
  <c r="AA95" i="25"/>
  <c r="AA107" i="25"/>
  <c r="AA59" i="25"/>
  <c r="AA56" i="25"/>
  <c r="AA69" i="25"/>
  <c r="AA106" i="25"/>
  <c r="AA104" i="25"/>
  <c r="AA51" i="25"/>
  <c r="AA81" i="25"/>
  <c r="AA34" i="25"/>
  <c r="AA116" i="25"/>
  <c r="AA32" i="25"/>
  <c r="AA90" i="25"/>
  <c r="AA87" i="25"/>
  <c r="AA109" i="25"/>
  <c r="AA64" i="25"/>
  <c r="AA119" i="25"/>
  <c r="AA67" i="25"/>
  <c r="AA24" i="25"/>
  <c r="AA42" i="25"/>
  <c r="AA86" i="25"/>
  <c r="AA36" i="25"/>
  <c r="AA45" i="25"/>
  <c r="AA25" i="25"/>
  <c r="AA30" i="25"/>
  <c r="AA35" i="25"/>
  <c r="AA40" i="25"/>
  <c r="AA96" i="25"/>
  <c r="AA62" i="25"/>
  <c r="AA43" i="25"/>
  <c r="AA110" i="25"/>
  <c r="AA92" i="25"/>
  <c r="AA72" i="25"/>
  <c r="AA55" i="25"/>
  <c r="AA54" i="25"/>
  <c r="AA74" i="25"/>
  <c r="AA82" i="25"/>
  <c r="AA108" i="25"/>
  <c r="AA46" i="25"/>
  <c r="AA79" i="25"/>
  <c r="AA57" i="25"/>
  <c r="AA21" i="25"/>
  <c r="AA44" i="25"/>
  <c r="AA49" i="25"/>
  <c r="AA50" i="25"/>
  <c r="AA112" i="25"/>
  <c r="AA31" i="25"/>
  <c r="AA98" i="25"/>
  <c r="AA76" i="25"/>
  <c r="AA58" i="25"/>
  <c r="AA89" i="25"/>
  <c r="AA88" i="25"/>
  <c r="AA78" i="25"/>
  <c r="AA53" i="25"/>
  <c r="AA38" i="25"/>
  <c r="AA75" i="25"/>
  <c r="AA37" i="25"/>
  <c r="AA94" i="25"/>
  <c r="AA22" i="25"/>
  <c r="AA26" i="25"/>
  <c r="AA103" i="25"/>
  <c r="AA77" i="25"/>
  <c r="AA84" i="25"/>
  <c r="AA580" i="25"/>
  <c r="AA576" i="25"/>
  <c r="AA581" i="25"/>
  <c r="AA598" i="25"/>
  <c r="AA575" i="25"/>
  <c r="AA579" i="25"/>
  <c r="AA574" i="25"/>
  <c r="AA599" i="25"/>
  <c r="AA573" i="25"/>
  <c r="AA582" i="25"/>
  <c r="AA560" i="25"/>
  <c r="AA566" i="25"/>
  <c r="AA597" i="25"/>
  <c r="AA567" i="25"/>
  <c r="AA558" i="25"/>
  <c r="AA563" i="25"/>
  <c r="AA570" i="25"/>
  <c r="AA559" i="25"/>
  <c r="AA596" i="25"/>
  <c r="AA571" i="25"/>
  <c r="AA554" i="25"/>
  <c r="AA562" i="25"/>
  <c r="AA565" i="25"/>
  <c r="AA572" i="25"/>
  <c r="AA557" i="25"/>
  <c r="AA600" i="25"/>
  <c r="AA568" i="25"/>
  <c r="AA601" i="25"/>
  <c r="AA561" i="25"/>
  <c r="AA564" i="25"/>
  <c r="AA569" i="25"/>
  <c r="AA583" i="25"/>
  <c r="AA556" i="25"/>
  <c r="AA555" i="25"/>
  <c r="AA122" i="25"/>
  <c r="AA123" i="25"/>
  <c r="AA120" i="25"/>
  <c r="AA124" i="25"/>
  <c r="AA121" i="25"/>
  <c r="AA125" i="25"/>
  <c r="AA126" i="25"/>
  <c r="AA15" i="25"/>
  <c r="AA162" i="25"/>
  <c r="AA152" i="25"/>
  <c r="AA157" i="25"/>
  <c r="AA143" i="25"/>
  <c r="AA154" i="25"/>
  <c r="AA147" i="25"/>
  <c r="AA148" i="25"/>
  <c r="AA140" i="25"/>
  <c r="AA135" i="25"/>
  <c r="AA165" i="25"/>
  <c r="AA161" i="25"/>
  <c r="AA169" i="25"/>
  <c r="AA149" i="25"/>
  <c r="AA133" i="25"/>
  <c r="AA130" i="25"/>
  <c r="AA153" i="25"/>
  <c r="AA173" i="25"/>
  <c r="AA132" i="25"/>
  <c r="AA168" i="25"/>
  <c r="AA144" i="25"/>
  <c r="AA141" i="25"/>
  <c r="AA139" i="25"/>
  <c r="AA170" i="25"/>
  <c r="AA134" i="25"/>
  <c r="AA166" i="25"/>
  <c r="AA138" i="25"/>
  <c r="AA172" i="25"/>
  <c r="AA151" i="25"/>
  <c r="AA137" i="25"/>
  <c r="AA160" i="25"/>
  <c r="AA145" i="25"/>
  <c r="AA146" i="25"/>
  <c r="AA167" i="25"/>
  <c r="AA150" i="25"/>
  <c r="AA156" i="25"/>
  <c r="AA164" i="25"/>
  <c r="AA131" i="25"/>
  <c r="AA155" i="25"/>
  <c r="AA159" i="25"/>
  <c r="AA129" i="25"/>
  <c r="AA174" i="25"/>
  <c r="AA127" i="25"/>
  <c r="AA158" i="25"/>
  <c r="AA171" i="25"/>
  <c r="AA142" i="25"/>
  <c r="AA136" i="25"/>
  <c r="AA163" i="25"/>
  <c r="AA128" i="25"/>
  <c r="AA176" i="25"/>
  <c r="AA178" i="25"/>
  <c r="AA177" i="25"/>
  <c r="AA179" i="25"/>
  <c r="AA182" i="25"/>
  <c r="AA183" i="25"/>
  <c r="AA180" i="25"/>
  <c r="AA175" i="25"/>
  <c r="AA181" i="25"/>
  <c r="R11" i="30" l="1"/>
  <c r="R12" i="30"/>
  <c r="F12" i="30"/>
  <c r="G12" i="30"/>
  <c r="Q12" i="30" s="1"/>
  <c r="P12" i="30" l="1"/>
  <c r="O12" i="30"/>
  <c r="N12" i="6"/>
  <c r="Z12" i="6"/>
  <c r="Y17" i="6" l="1"/>
  <c r="AA17" i="6" s="1"/>
  <c r="AK17" i="6" s="1"/>
  <c r="AM17" i="6" s="1"/>
  <c r="AW17" i="6" s="1"/>
  <c r="AY17" i="6" s="1"/>
  <c r="W17" i="6"/>
  <c r="W586" i="6"/>
  <c r="Y584" i="6"/>
  <c r="Y588" i="6"/>
  <c r="Y586" i="6"/>
  <c r="W589" i="6"/>
  <c r="W584" i="6"/>
  <c r="Y585" i="6"/>
  <c r="W585" i="6"/>
  <c r="Y589" i="6"/>
  <c r="W587" i="6"/>
  <c r="Y587" i="6"/>
  <c r="W588" i="6"/>
  <c r="W593" i="6"/>
  <c r="W590" i="6"/>
  <c r="W592" i="6"/>
  <c r="Y595" i="6"/>
  <c r="Y592" i="6"/>
  <c r="Y590" i="6"/>
  <c r="W595" i="6"/>
  <c r="Y593" i="6"/>
  <c r="W594" i="6"/>
  <c r="Y594" i="6"/>
  <c r="W591" i="6"/>
  <c r="Y591" i="6"/>
  <c r="W477" i="6"/>
  <c r="Y389" i="6"/>
  <c r="W373" i="6"/>
  <c r="W385" i="6"/>
  <c r="W381" i="6"/>
  <c r="Y385" i="6"/>
  <c r="W384" i="6"/>
  <c r="W377" i="6"/>
  <c r="W376" i="6"/>
  <c r="Y400" i="6"/>
  <c r="W392" i="6"/>
  <c r="W400" i="6"/>
  <c r="W403" i="6"/>
  <c r="W412" i="6"/>
  <c r="Y417" i="6"/>
  <c r="Y424" i="6"/>
  <c r="W429" i="6"/>
  <c r="W417" i="6"/>
  <c r="W437" i="6"/>
  <c r="Y443" i="6"/>
  <c r="Y457" i="6"/>
  <c r="W449" i="6"/>
  <c r="W474" i="6"/>
  <c r="Y477" i="6"/>
  <c r="Y471" i="6"/>
  <c r="W404" i="6"/>
  <c r="Y409" i="6"/>
  <c r="W415" i="6"/>
  <c r="Y413" i="6"/>
  <c r="W416" i="6"/>
  <c r="W446" i="6"/>
  <c r="W434" i="6"/>
  <c r="Y461" i="6"/>
  <c r="W466" i="6"/>
  <c r="Y474" i="6"/>
  <c r="Y479" i="6"/>
  <c r="W476" i="6"/>
  <c r="Y465" i="6"/>
  <c r="W396" i="6"/>
  <c r="Y420" i="6"/>
  <c r="Y425" i="6"/>
  <c r="Y433" i="6"/>
  <c r="Y446" i="6"/>
  <c r="Y452" i="6"/>
  <c r="W453" i="6"/>
  <c r="Y454" i="6"/>
  <c r="W456" i="6"/>
  <c r="Y478" i="6"/>
  <c r="Y475" i="6"/>
  <c r="W478" i="6"/>
  <c r="Y393" i="6"/>
  <c r="W388" i="6"/>
  <c r="W407" i="6"/>
  <c r="Y429" i="6"/>
  <c r="W424" i="6"/>
  <c r="Y434" i="6"/>
  <c r="W457" i="6"/>
  <c r="W473" i="6"/>
  <c r="Y470" i="6"/>
  <c r="W480" i="6"/>
  <c r="Y473" i="6"/>
  <c r="Y464" i="6"/>
  <c r="Y439" i="6"/>
  <c r="Y423" i="6"/>
  <c r="Y442" i="6"/>
  <c r="W422" i="6"/>
  <c r="Y466" i="6"/>
  <c r="Y435" i="6"/>
  <c r="W421" i="6"/>
  <c r="Y450" i="6"/>
  <c r="Y418" i="6"/>
  <c r="Y419" i="6"/>
  <c r="W409" i="6"/>
  <c r="Y386" i="6"/>
  <c r="Y416" i="6"/>
  <c r="Y376" i="6"/>
  <c r="Y480" i="6"/>
  <c r="W455" i="6"/>
  <c r="Y421" i="6"/>
  <c r="W430" i="6"/>
  <c r="W413" i="6"/>
  <c r="W394" i="6"/>
  <c r="W380" i="6"/>
  <c r="W427" i="6"/>
  <c r="Y404" i="6"/>
  <c r="Y378" i="6"/>
  <c r="W479" i="6"/>
  <c r="W469" i="6"/>
  <c r="W436" i="6"/>
  <c r="Y411" i="6"/>
  <c r="W408" i="6"/>
  <c r="Y401" i="6"/>
  <c r="Y412" i="6"/>
  <c r="Y374" i="6"/>
  <c r="Y391" i="6"/>
  <c r="Y402" i="6"/>
  <c r="W378" i="6"/>
  <c r="W379" i="6"/>
  <c r="Y462" i="6"/>
  <c r="Y432" i="6"/>
  <c r="Y476" i="6"/>
  <c r="W460" i="6"/>
  <c r="Y458" i="6"/>
  <c r="Y414" i="6"/>
  <c r="Y449" i="6"/>
  <c r="Y438" i="6"/>
  <c r="Y459" i="6"/>
  <c r="W435" i="6"/>
  <c r="Y431" i="6"/>
  <c r="Y460" i="6"/>
  <c r="Y445" i="6"/>
  <c r="W442" i="6"/>
  <c r="W425" i="6"/>
  <c r="Y379" i="6"/>
  <c r="Y372" i="6"/>
  <c r="Y463" i="6"/>
  <c r="Y422" i="6"/>
  <c r="W428" i="6"/>
  <c r="W410" i="6"/>
  <c r="W393" i="6"/>
  <c r="Y467" i="6"/>
  <c r="W452" i="6"/>
  <c r="W445" i="6"/>
  <c r="W443" i="6"/>
  <c r="W431" i="6"/>
  <c r="W406" i="6"/>
  <c r="Y405" i="6"/>
  <c r="Y408" i="6"/>
  <c r="W401" i="6"/>
  <c r="Y388" i="6"/>
  <c r="Y387" i="6"/>
  <c r="W382" i="6"/>
  <c r="Y427" i="6"/>
  <c r="Y440" i="6"/>
  <c r="Y430" i="6"/>
  <c r="Y468" i="6"/>
  <c r="Y436" i="6"/>
  <c r="Y406" i="6"/>
  <c r="Y453" i="6"/>
  <c r="W441" i="6"/>
  <c r="W411" i="6"/>
  <c r="Y455" i="6"/>
  <c r="Y395" i="6"/>
  <c r="Y377" i="6"/>
  <c r="W468" i="6"/>
  <c r="Y392" i="6"/>
  <c r="W464" i="6"/>
  <c r="W418" i="6"/>
  <c r="Y426" i="6"/>
  <c r="W398" i="6"/>
  <c r="Y381" i="6"/>
  <c r="W472" i="6"/>
  <c r="W459" i="6"/>
  <c r="Y447" i="6"/>
  <c r="Y441" i="6"/>
  <c r="Y403" i="6"/>
  <c r="W414" i="6"/>
  <c r="Y396" i="6"/>
  <c r="W389" i="6"/>
  <c r="Y415" i="6"/>
  <c r="Y398" i="6"/>
  <c r="W372" i="6"/>
  <c r="W374" i="6"/>
  <c r="Y469" i="6"/>
  <c r="Y410" i="6"/>
  <c r="Y375" i="6"/>
  <c r="W463" i="6"/>
  <c r="Y428" i="6"/>
  <c r="W461" i="6"/>
  <c r="Y451" i="6"/>
  <c r="Y444" i="6"/>
  <c r="W397" i="6"/>
  <c r="Y373" i="6"/>
  <c r="W470" i="6"/>
  <c r="W465" i="6"/>
  <c r="W448" i="6"/>
  <c r="W475" i="6"/>
  <c r="W450" i="6"/>
  <c r="W438" i="6"/>
  <c r="Y383" i="6"/>
  <c r="W471" i="6"/>
  <c r="Y448" i="6"/>
  <c r="W439" i="6"/>
  <c r="Y394" i="6"/>
  <c r="Y382" i="6"/>
  <c r="Y380" i="6"/>
  <c r="W402" i="6"/>
  <c r="Y437" i="6"/>
  <c r="W390" i="6"/>
  <c r="Y456" i="6"/>
  <c r="Y397" i="6"/>
  <c r="Y399" i="6"/>
  <c r="Y390" i="6"/>
  <c r="W423" i="6"/>
  <c r="W419" i="6"/>
  <c r="W399" i="6"/>
  <c r="W391" i="6"/>
  <c r="W440" i="6"/>
  <c r="W405" i="6"/>
  <c r="W467" i="6"/>
  <c r="W395" i="6"/>
  <c r="W386" i="6"/>
  <c r="W433" i="6"/>
  <c r="W426" i="6"/>
  <c r="W375" i="6"/>
  <c r="W454" i="6"/>
  <c r="Y472" i="6"/>
  <c r="Y407" i="6"/>
  <c r="W420" i="6"/>
  <c r="Y384" i="6"/>
  <c r="W444" i="6"/>
  <c r="W432" i="6"/>
  <c r="W387" i="6"/>
  <c r="W462" i="6"/>
  <c r="W451" i="6"/>
  <c r="W383" i="6"/>
  <c r="W447" i="6"/>
  <c r="W458" i="6"/>
  <c r="Y292" i="6"/>
  <c r="Y282" i="6"/>
  <c r="Y284" i="6"/>
  <c r="Y306" i="6"/>
  <c r="W282" i="6"/>
  <c r="W286" i="6"/>
  <c r="Y278" i="6"/>
  <c r="Y295" i="6"/>
  <c r="W297" i="6"/>
  <c r="W321" i="6"/>
  <c r="W324" i="6"/>
  <c r="Y285" i="6"/>
  <c r="W290" i="6"/>
  <c r="Y293" i="6"/>
  <c r="Y303" i="6"/>
  <c r="Y312" i="6"/>
  <c r="W326" i="6"/>
  <c r="W278" i="6"/>
  <c r="Y286" i="6"/>
  <c r="Y280" i="6"/>
  <c r="Y301" i="6"/>
  <c r="W293" i="6"/>
  <c r="W301" i="6"/>
  <c r="Y304" i="6"/>
  <c r="Y313" i="6"/>
  <c r="W313" i="6"/>
  <c r="Y318" i="6"/>
  <c r="W320" i="6"/>
  <c r="Y319" i="6"/>
  <c r="W325" i="6"/>
  <c r="Y326" i="6"/>
  <c r="Y291" i="6"/>
  <c r="Y308" i="6"/>
  <c r="W279" i="6"/>
  <c r="Y320" i="6"/>
  <c r="W317" i="6"/>
  <c r="Y310" i="6"/>
  <c r="W292" i="6"/>
  <c r="W280" i="6"/>
  <c r="W287" i="6"/>
  <c r="Y290" i="6"/>
  <c r="W323" i="6"/>
  <c r="W318" i="6"/>
  <c r="W309" i="6"/>
  <c r="W306" i="6"/>
  <c r="Y298" i="6"/>
  <c r="Y314" i="6"/>
  <c r="Y299" i="6"/>
  <c r="Y302" i="6"/>
  <c r="Y288" i="6"/>
  <c r="Y315" i="6"/>
  <c r="Y300" i="6"/>
  <c r="Y327" i="6"/>
  <c r="Y316" i="6"/>
  <c r="W295" i="6"/>
  <c r="W298" i="6"/>
  <c r="Y325" i="6"/>
  <c r="Y307" i="6"/>
  <c r="Y279" i="6"/>
  <c r="Y317" i="6"/>
  <c r="W283" i="6"/>
  <c r="Y287" i="6"/>
  <c r="Y322" i="6"/>
  <c r="Y311" i="6"/>
  <c r="Y283" i="6"/>
  <c r="W307" i="6"/>
  <c r="W285" i="6"/>
  <c r="W322" i="6"/>
  <c r="Y294" i="6"/>
  <c r="W319" i="6"/>
  <c r="Y309" i="6"/>
  <c r="W304" i="6"/>
  <c r="W303" i="6"/>
  <c r="W281" i="6"/>
  <c r="Y305" i="6"/>
  <c r="Y281" i="6"/>
  <c r="Y297" i="6"/>
  <c r="W327" i="6"/>
  <c r="Y296" i="6"/>
  <c r="W288" i="6"/>
  <c r="Y324" i="6"/>
  <c r="W310" i="6"/>
  <c r="W299" i="6"/>
  <c r="Y323" i="6"/>
  <c r="W316" i="6"/>
  <c r="W308" i="6"/>
  <c r="W300" i="6"/>
  <c r="W284" i="6"/>
  <c r="W277" i="6"/>
  <c r="W296" i="6"/>
  <c r="Y289" i="6"/>
  <c r="W315" i="6"/>
  <c r="W314" i="6"/>
  <c r="Y321" i="6"/>
  <c r="W302" i="6"/>
  <c r="Y277" i="6"/>
  <c r="W312" i="6"/>
  <c r="W289" i="6"/>
  <c r="W305" i="6"/>
  <c r="W291" i="6"/>
  <c r="W311" i="6"/>
  <c r="W294" i="6"/>
  <c r="W340" i="6"/>
  <c r="Y362" i="6"/>
  <c r="Y355" i="6"/>
  <c r="Y361" i="6"/>
  <c r="W362" i="6"/>
  <c r="W481" i="6"/>
  <c r="Y337" i="6"/>
  <c r="Y333" i="6"/>
  <c r="Y354" i="6"/>
  <c r="W343" i="6"/>
  <c r="W353" i="6"/>
  <c r="Y367" i="6"/>
  <c r="W371" i="6"/>
  <c r="W336" i="6"/>
  <c r="Y346" i="6"/>
  <c r="Y366" i="6"/>
  <c r="W484" i="6"/>
  <c r="W485" i="6"/>
  <c r="Y348" i="6"/>
  <c r="W328" i="6"/>
  <c r="W368" i="6"/>
  <c r="W332" i="6"/>
  <c r="Y341" i="6"/>
  <c r="Y343" i="6"/>
  <c r="Y368" i="6"/>
  <c r="W369" i="6"/>
  <c r="Y353" i="6"/>
  <c r="W357" i="6"/>
  <c r="W366" i="6"/>
  <c r="Y351" i="6"/>
  <c r="Y364" i="6"/>
  <c r="Y329" i="6"/>
  <c r="Y335" i="6"/>
  <c r="Y485" i="6"/>
  <c r="Y350" i="6"/>
  <c r="Y330" i="6"/>
  <c r="W338" i="6"/>
  <c r="W335" i="6"/>
  <c r="Y339" i="6"/>
  <c r="Y331" i="6"/>
  <c r="W352" i="6"/>
  <c r="Y349" i="6"/>
  <c r="W337" i="6"/>
  <c r="Y370" i="6"/>
  <c r="Y358" i="6"/>
  <c r="W482" i="6"/>
  <c r="Y328" i="6"/>
  <c r="W364" i="6"/>
  <c r="Y359" i="6"/>
  <c r="Y347" i="6"/>
  <c r="Y344" i="6"/>
  <c r="W349" i="6"/>
  <c r="W350" i="6"/>
  <c r="Y332" i="6"/>
  <c r="W486" i="6"/>
  <c r="W361" i="6"/>
  <c r="Y481" i="6"/>
  <c r="W359" i="6"/>
  <c r="Y363" i="6"/>
  <c r="Y486" i="6"/>
  <c r="Y356" i="6"/>
  <c r="W333" i="6"/>
  <c r="Y369" i="6"/>
  <c r="W358" i="6"/>
  <c r="Y345" i="6"/>
  <c r="Y487" i="6"/>
  <c r="W329" i="6"/>
  <c r="Y484" i="6"/>
  <c r="W365" i="6"/>
  <c r="W355" i="6"/>
  <c r="Y483" i="6"/>
  <c r="W370" i="6"/>
  <c r="W354" i="6"/>
  <c r="W346" i="6"/>
  <c r="W347" i="6"/>
  <c r="Y357" i="6"/>
  <c r="Y482" i="6"/>
  <c r="Y371" i="6"/>
  <c r="Y365" i="6"/>
  <c r="Y338" i="6"/>
  <c r="Y340" i="6"/>
  <c r="W341" i="6"/>
  <c r="W363" i="6"/>
  <c r="W331" i="6"/>
  <c r="Y334" i="6"/>
  <c r="W342" i="6"/>
  <c r="Y352" i="6"/>
  <c r="W367" i="6"/>
  <c r="W348" i="6"/>
  <c r="W360" i="6"/>
  <c r="W339" i="6"/>
  <c r="W330" i="6"/>
  <c r="W483" i="6"/>
  <c r="Y360" i="6"/>
  <c r="W344" i="6"/>
  <c r="W487" i="6"/>
  <c r="W334" i="6"/>
  <c r="W351" i="6"/>
  <c r="Y342" i="6"/>
  <c r="Y336" i="6"/>
  <c r="W345" i="6"/>
  <c r="W356" i="6"/>
  <c r="W502" i="6"/>
  <c r="Y491" i="6"/>
  <c r="W508" i="6"/>
  <c r="W516" i="6"/>
  <c r="Y513" i="6"/>
  <c r="Y489" i="6"/>
  <c r="Y493" i="6"/>
  <c r="Y496" i="6"/>
  <c r="W489" i="6"/>
  <c r="Y497" i="6"/>
  <c r="W505" i="6"/>
  <c r="Y499" i="6"/>
  <c r="Y507" i="6"/>
  <c r="Y495" i="6"/>
  <c r="W497" i="6"/>
  <c r="Y516" i="6"/>
  <c r="Y488" i="6"/>
  <c r="W493" i="6"/>
  <c r="Y508" i="6"/>
  <c r="W500" i="6"/>
  <c r="Y519" i="6"/>
  <c r="Y523" i="6"/>
  <c r="W531" i="6"/>
  <c r="Y525" i="6"/>
  <c r="W523" i="6"/>
  <c r="W529" i="6"/>
  <c r="Y529" i="6"/>
  <c r="Y533" i="6"/>
  <c r="Y530" i="6"/>
  <c r="Y521" i="6"/>
  <c r="W504" i="6"/>
  <c r="Y532" i="6"/>
  <c r="Y528" i="6"/>
  <c r="W519" i="6"/>
  <c r="W530" i="6"/>
  <c r="W528" i="6"/>
  <c r="Y503" i="6"/>
  <c r="Y498" i="6"/>
  <c r="Y492" i="6"/>
  <c r="W510" i="6"/>
  <c r="W507" i="6"/>
  <c r="Y522" i="6"/>
  <c r="W518" i="6"/>
  <c r="Y504" i="6"/>
  <c r="W514" i="6"/>
  <c r="Y512" i="6"/>
  <c r="Y531" i="6"/>
  <c r="Y524" i="6"/>
  <c r="Y526" i="6"/>
  <c r="Y515" i="6"/>
  <c r="W491" i="6"/>
  <c r="W492" i="6"/>
  <c r="Y509" i="6"/>
  <c r="W501" i="6"/>
  <c r="W498" i="6"/>
  <c r="Y537" i="6"/>
  <c r="W537" i="6"/>
  <c r="W524" i="6"/>
  <c r="W538" i="6"/>
  <c r="Y520" i="6"/>
  <c r="W527" i="6"/>
  <c r="Y505" i="6"/>
  <c r="W512" i="6"/>
  <c r="W488" i="6"/>
  <c r="W499" i="6"/>
  <c r="W494" i="6"/>
  <c r="Y500" i="6"/>
  <c r="W533" i="6"/>
  <c r="Y517" i="6"/>
  <c r="Y536" i="6"/>
  <c r="Y527" i="6"/>
  <c r="W521" i="6"/>
  <c r="W534" i="6"/>
  <c r="W535" i="6"/>
  <c r="Y506" i="6"/>
  <c r="W490" i="6"/>
  <c r="W495" i="6"/>
  <c r="Y490" i="6"/>
  <c r="Y501" i="6"/>
  <c r="W503" i="6"/>
  <c r="W517" i="6"/>
  <c r="Y511" i="6"/>
  <c r="Y538" i="6"/>
  <c r="W513" i="6"/>
  <c r="W515" i="6"/>
  <c r="W536" i="6"/>
  <c r="Y534" i="6"/>
  <c r="Y510" i="6"/>
  <c r="Y535" i="6"/>
  <c r="W511" i="6"/>
  <c r="W526" i="6"/>
  <c r="W496" i="6"/>
  <c r="W506" i="6"/>
  <c r="Y494" i="6"/>
  <c r="W509" i="6"/>
  <c r="W532" i="6"/>
  <c r="Y514" i="6"/>
  <c r="Y518" i="6"/>
  <c r="Y502" i="6"/>
  <c r="W520" i="6"/>
  <c r="W522" i="6"/>
  <c r="W525" i="6"/>
  <c r="W192" i="6"/>
  <c r="Y205" i="6"/>
  <c r="W205" i="6"/>
  <c r="W188" i="6"/>
  <c r="W185" i="6"/>
  <c r="W201" i="6"/>
  <c r="Y189" i="6"/>
  <c r="Y196" i="6"/>
  <c r="W204" i="6"/>
  <c r="W193" i="6"/>
  <c r="Y214" i="6"/>
  <c r="W213" i="6"/>
  <c r="W184" i="6"/>
  <c r="Y186" i="6"/>
  <c r="W217" i="6"/>
  <c r="Y210" i="6"/>
  <c r="Y198" i="6"/>
  <c r="W206" i="6"/>
  <c r="W197" i="6"/>
  <c r="Y219" i="6"/>
  <c r="W208" i="6"/>
  <c r="Y216" i="6"/>
  <c r="W218" i="6"/>
  <c r="W210" i="6"/>
  <c r="W196" i="6"/>
  <c r="Y199" i="6"/>
  <c r="W200" i="6"/>
  <c r="Y190" i="6"/>
  <c r="W219" i="6"/>
  <c r="W209" i="6"/>
  <c r="W214" i="6"/>
  <c r="Y204" i="6"/>
  <c r="Y195" i="6"/>
  <c r="W189" i="6"/>
  <c r="Y218" i="6"/>
  <c r="Y194" i="6"/>
  <c r="Y217" i="6"/>
  <c r="Y197" i="6"/>
  <c r="W202" i="6"/>
  <c r="W215" i="6"/>
  <c r="Y193" i="6"/>
  <c r="Y206" i="6"/>
  <c r="Y207" i="6"/>
  <c r="Y203" i="6"/>
  <c r="W186" i="6"/>
  <c r="Y187" i="6"/>
  <c r="Y201" i="6"/>
  <c r="Y185" i="6"/>
  <c r="Y209" i="6"/>
  <c r="Y212" i="6"/>
  <c r="Y215" i="6"/>
  <c r="Y213" i="6"/>
  <c r="Y200" i="6"/>
  <c r="Y191" i="6"/>
  <c r="Y208" i="6"/>
  <c r="W211" i="6"/>
  <c r="W198" i="6"/>
  <c r="W191" i="6"/>
  <c r="Y202" i="6"/>
  <c r="Y184" i="6"/>
  <c r="W207" i="6"/>
  <c r="Y211" i="6"/>
  <c r="W199" i="6"/>
  <c r="W195" i="6"/>
  <c r="W216" i="6"/>
  <c r="W203" i="6"/>
  <c r="W190" i="6"/>
  <c r="W187" i="6"/>
  <c r="Y192" i="6"/>
  <c r="W212" i="6"/>
  <c r="Y188" i="6"/>
  <c r="W194" i="6"/>
  <c r="W232" i="6"/>
  <c r="W236" i="6"/>
  <c r="W223" i="6"/>
  <c r="W225" i="6"/>
  <c r="W228" i="6"/>
  <c r="W224" i="6"/>
  <c r="W242" i="6"/>
  <c r="W254" i="6"/>
  <c r="Y223" i="6"/>
  <c r="Y226" i="6"/>
  <c r="Y237" i="6"/>
  <c r="Y240" i="6"/>
  <c r="Y250" i="6"/>
  <c r="Y246" i="6"/>
  <c r="W250" i="6"/>
  <c r="Y224" i="6"/>
  <c r="W252" i="6"/>
  <c r="W248" i="6"/>
  <c r="W243" i="6"/>
  <c r="W221" i="6"/>
  <c r="W246" i="6"/>
  <c r="W253" i="6"/>
  <c r="Y241" i="6"/>
  <c r="Y231" i="6"/>
  <c r="Y232" i="6"/>
  <c r="W255" i="6"/>
  <c r="Y221" i="6"/>
  <c r="Y239" i="6"/>
  <c r="W229" i="6"/>
  <c r="W233" i="6"/>
  <c r="W234" i="6"/>
  <c r="W251" i="6"/>
  <c r="Y228" i="6"/>
  <c r="Y248" i="6"/>
  <c r="W220" i="6"/>
  <c r="Y234" i="6"/>
  <c r="W227" i="6"/>
  <c r="W240" i="6"/>
  <c r="Y244" i="6"/>
  <c r="Y249" i="6"/>
  <c r="Y242" i="6"/>
  <c r="Y247" i="6"/>
  <c r="Y254" i="6"/>
  <c r="Y255" i="6"/>
  <c r="W235" i="6"/>
  <c r="Y222" i="6"/>
  <c r="Y238" i="6"/>
  <c r="W241" i="6"/>
  <c r="W222" i="6"/>
  <c r="Y245" i="6"/>
  <c r="Y235" i="6"/>
  <c r="W239" i="6"/>
  <c r="Y236" i="6"/>
  <c r="Y243" i="6"/>
  <c r="Y227" i="6"/>
  <c r="W247" i="6"/>
  <c r="W238" i="6"/>
  <c r="Y233" i="6"/>
  <c r="Y225" i="6"/>
  <c r="W249" i="6"/>
  <c r="Y253" i="6"/>
  <c r="Y230" i="6"/>
  <c r="Y252" i="6"/>
  <c r="W226" i="6"/>
  <c r="Y229" i="6"/>
  <c r="Y251" i="6"/>
  <c r="W245" i="6"/>
  <c r="W231" i="6"/>
  <c r="W237" i="6"/>
  <c r="W230" i="6"/>
  <c r="W244" i="6"/>
  <c r="Y220" i="6"/>
  <c r="Y258" i="6"/>
  <c r="Y540" i="6"/>
  <c r="Y256" i="6"/>
  <c r="Y259" i="6"/>
  <c r="Y263" i="6"/>
  <c r="W257" i="6"/>
  <c r="W275" i="6"/>
  <c r="Y257" i="6"/>
  <c r="Y265" i="6"/>
  <c r="W261" i="6"/>
  <c r="W550" i="6"/>
  <c r="W540" i="6"/>
  <c r="W546" i="6"/>
  <c r="Y260" i="6"/>
  <c r="Y267" i="6"/>
  <c r="Y545" i="6"/>
  <c r="W544" i="6"/>
  <c r="Y268" i="6"/>
  <c r="Y273" i="6"/>
  <c r="W270" i="6"/>
  <c r="Y275" i="6"/>
  <c r="Y269" i="6"/>
  <c r="W553" i="6"/>
  <c r="W262" i="6"/>
  <c r="Y550" i="6"/>
  <c r="W549" i="6"/>
  <c r="W258" i="6"/>
  <c r="W256" i="6"/>
  <c r="Y272" i="6"/>
  <c r="Y264" i="6"/>
  <c r="W263" i="6"/>
  <c r="W552" i="6"/>
  <c r="Y552" i="6"/>
  <c r="Y547" i="6"/>
  <c r="Y261" i="6"/>
  <c r="Y551" i="6"/>
  <c r="Y542" i="6"/>
  <c r="W543" i="6"/>
  <c r="W267" i="6"/>
  <c r="W273" i="6"/>
  <c r="Y271" i="6"/>
  <c r="Y548" i="6"/>
  <c r="W542" i="6"/>
  <c r="Y549" i="6"/>
  <c r="W541" i="6"/>
  <c r="W276" i="6"/>
  <c r="Y546" i="6"/>
  <c r="Y539" i="6"/>
  <c r="Y262" i="6"/>
  <c r="Y543" i="6"/>
  <c r="Y276" i="6"/>
  <c r="Y544" i="6"/>
  <c r="Y266" i="6"/>
  <c r="Y541" i="6"/>
  <c r="W269" i="6"/>
  <c r="W265" i="6"/>
  <c r="W264" i="6"/>
  <c r="W272" i="6"/>
  <c r="W548" i="6"/>
  <c r="Y274" i="6"/>
  <c r="W266" i="6"/>
  <c r="Y270" i="6"/>
  <c r="W268" i="6"/>
  <c r="W551" i="6"/>
  <c r="W271" i="6"/>
  <c r="W545" i="6"/>
  <c r="W547" i="6"/>
  <c r="Y553" i="6"/>
  <c r="W539" i="6"/>
  <c r="W274" i="6"/>
  <c r="W259" i="6"/>
  <c r="W260" i="6"/>
  <c r="Y81" i="6"/>
  <c r="Y56" i="6"/>
  <c r="W22" i="6"/>
  <c r="Y77" i="6"/>
  <c r="W45" i="6"/>
  <c r="W57" i="6"/>
  <c r="W105" i="6"/>
  <c r="Y112" i="6"/>
  <c r="Y26" i="6"/>
  <c r="Y29" i="6"/>
  <c r="W37" i="6"/>
  <c r="W41" i="6"/>
  <c r="W49" i="6"/>
  <c r="W81" i="6"/>
  <c r="W87" i="6"/>
  <c r="Y105" i="6"/>
  <c r="Y118" i="6"/>
  <c r="Y73" i="6"/>
  <c r="W61" i="6"/>
  <c r="W65" i="6"/>
  <c r="W108" i="6"/>
  <c r="Y65" i="6"/>
  <c r="W116" i="6"/>
  <c r="W29" i="6"/>
  <c r="Y41" i="6"/>
  <c r="Y71" i="6"/>
  <c r="W77" i="6"/>
  <c r="Y99" i="6"/>
  <c r="W91" i="6"/>
  <c r="Y116" i="6"/>
  <c r="W20" i="6"/>
  <c r="Y25" i="6"/>
  <c r="Y40" i="6"/>
  <c r="W33" i="6"/>
  <c r="Y54" i="6"/>
  <c r="Y68" i="6"/>
  <c r="Y61" i="6"/>
  <c r="Y87" i="6"/>
  <c r="W101" i="6"/>
  <c r="W73" i="6"/>
  <c r="W69" i="6"/>
  <c r="Y37" i="6"/>
  <c r="Y48" i="6"/>
  <c r="Y31" i="6"/>
  <c r="Y115" i="6"/>
  <c r="Y75" i="6"/>
  <c r="Y110" i="6"/>
  <c r="Y100" i="6"/>
  <c r="Y46" i="6"/>
  <c r="Y38" i="6"/>
  <c r="Y85" i="6"/>
  <c r="Y35" i="6"/>
  <c r="Y94" i="6"/>
  <c r="W70" i="6"/>
  <c r="Y92" i="6"/>
  <c r="Y49" i="6"/>
  <c r="W102" i="6"/>
  <c r="Y113" i="6"/>
  <c r="Y107" i="6"/>
  <c r="Y70" i="6"/>
  <c r="W75" i="6"/>
  <c r="W43" i="6"/>
  <c r="Y66" i="6"/>
  <c r="W59" i="6"/>
  <c r="W54" i="6"/>
  <c r="W23" i="6"/>
  <c r="W107" i="6"/>
  <c r="W28" i="6"/>
  <c r="Y101" i="6"/>
  <c r="Y51" i="6"/>
  <c r="Y72" i="6"/>
  <c r="Y50" i="6"/>
  <c r="W106" i="6"/>
  <c r="W98" i="6"/>
  <c r="Y53" i="6"/>
  <c r="Y45" i="6"/>
  <c r="Y33" i="6"/>
  <c r="Y80" i="6"/>
  <c r="Y34" i="6"/>
  <c r="W78" i="6"/>
  <c r="Y114" i="6"/>
  <c r="Y57" i="6"/>
  <c r="Y95" i="6"/>
  <c r="Y84" i="6"/>
  <c r="Y88" i="6"/>
  <c r="W88" i="6"/>
  <c r="Y98" i="6"/>
  <c r="Y83" i="6"/>
  <c r="W52" i="6"/>
  <c r="W38" i="6"/>
  <c r="Y106" i="6"/>
  <c r="W112" i="6"/>
  <c r="W74" i="6"/>
  <c r="W79" i="6"/>
  <c r="Y52" i="6"/>
  <c r="W31" i="6"/>
  <c r="Y42" i="6"/>
  <c r="Y22" i="6"/>
  <c r="W117" i="6"/>
  <c r="Y32" i="6"/>
  <c r="Y62" i="6"/>
  <c r="Y97" i="6"/>
  <c r="Y63" i="6"/>
  <c r="W21" i="6"/>
  <c r="W53" i="6"/>
  <c r="Y36" i="6"/>
  <c r="W66" i="6"/>
  <c r="W34" i="6"/>
  <c r="W114" i="6"/>
  <c r="W48" i="6"/>
  <c r="Y60" i="6"/>
  <c r="W32" i="6"/>
  <c r="W27" i="6"/>
  <c r="W39" i="6"/>
  <c r="Y76" i="6"/>
  <c r="W82" i="6"/>
  <c r="Y58" i="6"/>
  <c r="W83" i="6"/>
  <c r="Y24" i="6"/>
  <c r="Y28" i="6"/>
  <c r="Y104" i="6"/>
  <c r="Y59" i="6"/>
  <c r="Y27" i="6"/>
  <c r="W113" i="6"/>
  <c r="Y111" i="6"/>
  <c r="Y69" i="6"/>
  <c r="W30" i="6"/>
  <c r="Y89" i="6"/>
  <c r="W56" i="6"/>
  <c r="Y102" i="6"/>
  <c r="W89" i="6"/>
  <c r="Y91" i="6"/>
  <c r="Y39" i="6"/>
  <c r="W115" i="6"/>
  <c r="W85" i="6"/>
  <c r="Y86" i="6"/>
  <c r="W46" i="6"/>
  <c r="W35" i="6"/>
  <c r="W58" i="6"/>
  <c r="W64" i="6"/>
  <c r="W68" i="6"/>
  <c r="Y79" i="6"/>
  <c r="W110" i="6"/>
  <c r="Y96" i="6"/>
  <c r="W90" i="6"/>
  <c r="Y93" i="6"/>
  <c r="Y67" i="6"/>
  <c r="Y103" i="6"/>
  <c r="Y108" i="6"/>
  <c r="Y30" i="6"/>
  <c r="W99" i="6"/>
  <c r="W96" i="6"/>
  <c r="Y55" i="6"/>
  <c r="W109" i="6"/>
  <c r="Y78" i="6"/>
  <c r="W72" i="6"/>
  <c r="W26" i="6"/>
  <c r="Y47" i="6"/>
  <c r="W118" i="6"/>
  <c r="Y109" i="6"/>
  <c r="W92" i="6"/>
  <c r="W95" i="6"/>
  <c r="W50" i="6"/>
  <c r="Y44" i="6"/>
  <c r="Y43" i="6"/>
  <c r="Y82" i="6"/>
  <c r="W76" i="6"/>
  <c r="W44" i="6"/>
  <c r="W71" i="6"/>
  <c r="W25" i="6"/>
  <c r="W60" i="6"/>
  <c r="W67" i="6"/>
  <c r="W40" i="6"/>
  <c r="W104" i="6"/>
  <c r="Y74" i="6"/>
  <c r="W86" i="6"/>
  <c r="Y20" i="6"/>
  <c r="W24" i="6"/>
  <c r="W42" i="6"/>
  <c r="W55" i="6"/>
  <c r="Y21" i="6"/>
  <c r="W103" i="6"/>
  <c r="W111" i="6"/>
  <c r="W63" i="6"/>
  <c r="W119" i="6"/>
  <c r="Y119" i="6"/>
  <c r="Y23" i="6"/>
  <c r="W84" i="6"/>
  <c r="W62" i="6"/>
  <c r="W93" i="6"/>
  <c r="W97" i="6"/>
  <c r="Y90" i="6"/>
  <c r="Y64" i="6"/>
  <c r="Y117" i="6"/>
  <c r="W100" i="6"/>
  <c r="W36" i="6"/>
  <c r="W94" i="6"/>
  <c r="W51" i="6"/>
  <c r="W47" i="6"/>
  <c r="W80" i="6"/>
  <c r="W600" i="6"/>
  <c r="Y600" i="6"/>
  <c r="W579" i="6"/>
  <c r="Y578" i="6"/>
  <c r="W576" i="6"/>
  <c r="W577" i="6"/>
  <c r="W578" i="6"/>
  <c r="Y576" i="6"/>
  <c r="Y579" i="6"/>
  <c r="Y577" i="6"/>
  <c r="W583" i="6"/>
  <c r="Y580" i="6"/>
  <c r="Y582" i="6"/>
  <c r="Y583" i="6"/>
  <c r="W580" i="6"/>
  <c r="W581" i="6"/>
  <c r="W582" i="6"/>
  <c r="Y581" i="6"/>
  <c r="Y596" i="6"/>
  <c r="W596" i="6"/>
  <c r="W597" i="6"/>
  <c r="Y597" i="6"/>
  <c r="W572" i="6"/>
  <c r="W573" i="6"/>
  <c r="Y572" i="6"/>
  <c r="W570" i="6"/>
  <c r="Y573" i="6"/>
  <c r="Y570" i="6"/>
  <c r="Y571" i="6"/>
  <c r="W571" i="6"/>
  <c r="Y175" i="6"/>
  <c r="Y162" i="6"/>
  <c r="Y166" i="6"/>
  <c r="Y179" i="6"/>
  <c r="Y178" i="6"/>
  <c r="W171" i="6"/>
  <c r="W159" i="6"/>
  <c r="Y173" i="6"/>
  <c r="Y167" i="6"/>
  <c r="W176" i="6"/>
  <c r="W180" i="6"/>
  <c r="W157" i="6"/>
  <c r="W168" i="6"/>
  <c r="Y168" i="6"/>
  <c r="W177" i="6"/>
  <c r="W165" i="6"/>
  <c r="Y158" i="6"/>
  <c r="Y163" i="6"/>
  <c r="Y159" i="6"/>
  <c r="Y170" i="6"/>
  <c r="W172" i="6"/>
  <c r="W175" i="6"/>
  <c r="Y171" i="6"/>
  <c r="Y169" i="6"/>
  <c r="Y157" i="6"/>
  <c r="W169" i="6"/>
  <c r="W160" i="6"/>
  <c r="Y165" i="6"/>
  <c r="W179" i="6"/>
  <c r="Y172" i="6"/>
  <c r="W162" i="6"/>
  <c r="W178" i="6"/>
  <c r="W174" i="6"/>
  <c r="W163" i="6"/>
  <c r="Y164" i="6"/>
  <c r="W167" i="6"/>
  <c r="Y161" i="6"/>
  <c r="Y177" i="6"/>
  <c r="Y160" i="6"/>
  <c r="W170" i="6"/>
  <c r="W161" i="6"/>
  <c r="W166" i="6"/>
  <c r="Y174" i="6"/>
  <c r="Y180" i="6"/>
  <c r="W158" i="6"/>
  <c r="W173" i="6"/>
  <c r="Y176" i="6"/>
  <c r="W164" i="6"/>
  <c r="W128" i="6"/>
  <c r="W142" i="6"/>
  <c r="W16" i="6"/>
  <c r="Y19" i="6"/>
  <c r="W126" i="6"/>
  <c r="Y601" i="6"/>
  <c r="Y183" i="6"/>
  <c r="Y130" i="6"/>
  <c r="Y137" i="6"/>
  <c r="Y126" i="6"/>
  <c r="Y123" i="6"/>
  <c r="W143" i="6"/>
  <c r="Y18" i="6"/>
  <c r="Y139" i="6"/>
  <c r="Y143" i="6"/>
  <c r="Y120" i="6"/>
  <c r="W127" i="6"/>
  <c r="W138" i="6"/>
  <c r="W137" i="6"/>
  <c r="W134" i="6"/>
  <c r="Y567" i="6"/>
  <c r="Y124" i="6"/>
  <c r="W601" i="6"/>
  <c r="W120" i="6"/>
  <c r="Y135" i="6"/>
  <c r="Y575" i="6"/>
  <c r="W132" i="6"/>
  <c r="Y16" i="6"/>
  <c r="Y125" i="6"/>
  <c r="W18" i="6"/>
  <c r="Y134" i="6"/>
  <c r="Y144" i="6"/>
  <c r="Y131" i="6"/>
  <c r="Y128" i="6"/>
  <c r="W131" i="6"/>
  <c r="W139" i="6"/>
  <c r="W124" i="6"/>
  <c r="Y140" i="6"/>
  <c r="Y147" i="6"/>
  <c r="Y15" i="6"/>
  <c r="W135" i="6"/>
  <c r="Y136" i="6"/>
  <c r="W133" i="6"/>
  <c r="W568" i="6"/>
  <c r="Y129" i="6"/>
  <c r="W150" i="6"/>
  <c r="Y563" i="6"/>
  <c r="Y146" i="6"/>
  <c r="W141" i="6"/>
  <c r="Y121" i="6"/>
  <c r="Y138" i="6"/>
  <c r="W130" i="6"/>
  <c r="W149" i="6"/>
  <c r="W136" i="6"/>
  <c r="Y145" i="6"/>
  <c r="Y153" i="6"/>
  <c r="Y141" i="6"/>
  <c r="W148" i="6"/>
  <c r="W147" i="6"/>
  <c r="W122" i="6"/>
  <c r="Y122" i="6"/>
  <c r="Y132" i="6"/>
  <c r="W121" i="6"/>
  <c r="W598" i="6"/>
  <c r="Y559" i="6"/>
  <c r="W564" i="6"/>
  <c r="W19" i="6"/>
  <c r="Y149" i="6"/>
  <c r="Y182" i="6"/>
  <c r="Y565" i="6"/>
  <c r="W129" i="6"/>
  <c r="W140" i="6"/>
  <c r="W154" i="6"/>
  <c r="W561" i="6"/>
  <c r="Y574" i="6"/>
  <c r="W182" i="6"/>
  <c r="Y562" i="6"/>
  <c r="Y133" i="6"/>
  <c r="Y561" i="6"/>
  <c r="W567" i="6"/>
  <c r="Y598" i="6"/>
  <c r="Y152" i="6"/>
  <c r="Y156" i="6"/>
  <c r="Y148" i="6"/>
  <c r="Y127" i="6"/>
  <c r="Y154" i="6"/>
  <c r="Y556" i="6"/>
  <c r="Y568" i="6"/>
  <c r="W15" i="6"/>
  <c r="W123" i="6"/>
  <c r="W558" i="6"/>
  <c r="Y560" i="6"/>
  <c r="Y554" i="6"/>
  <c r="Y564" i="6"/>
  <c r="Y555" i="6"/>
  <c r="Y155" i="6"/>
  <c r="W144" i="6"/>
  <c r="W145" i="6"/>
  <c r="W555" i="6"/>
  <c r="Y558" i="6"/>
  <c r="W155" i="6"/>
  <c r="Y569" i="6"/>
  <c r="Y150" i="6"/>
  <c r="Y557" i="6"/>
  <c r="Y142" i="6"/>
  <c r="Y599" i="6"/>
  <c r="W146" i="6"/>
  <c r="W125" i="6"/>
  <c r="W569" i="6"/>
  <c r="W575" i="6"/>
  <c r="W151" i="6"/>
  <c r="W183" i="6"/>
  <c r="W156" i="6"/>
  <c r="W554" i="6"/>
  <c r="W556" i="6"/>
  <c r="W557" i="6"/>
  <c r="W565" i="6"/>
  <c r="W152" i="6"/>
  <c r="Y566" i="6"/>
  <c r="W181" i="6"/>
  <c r="W560" i="6"/>
  <c r="Y151" i="6"/>
  <c r="W153" i="6"/>
  <c r="W562" i="6"/>
  <c r="Y181" i="6"/>
  <c r="W566" i="6"/>
  <c r="W563" i="6"/>
  <c r="W559" i="6"/>
  <c r="W599" i="6"/>
  <c r="W574" i="6"/>
  <c r="C40" i="8"/>
  <c r="X16" i="30" s="1"/>
  <c r="D40" i="8"/>
  <c r="Y16" i="30" s="1"/>
  <c r="E40" i="8"/>
  <c r="Z16" i="30" s="1"/>
  <c r="E36" i="8"/>
  <c r="O29" i="25" l="1"/>
  <c r="O28" i="25"/>
  <c r="O27" i="25"/>
  <c r="AA19" i="25"/>
  <c r="AA17" i="25"/>
  <c r="AA18" i="25"/>
  <c r="AA16" i="30"/>
  <c r="Z12" i="30"/>
  <c r="O16" i="25"/>
  <c r="O23" i="25"/>
  <c r="O20" i="25"/>
  <c r="O22" i="25"/>
  <c r="O26" i="25"/>
  <c r="O24" i="25"/>
  <c r="O25" i="25"/>
  <c r="O21" i="25"/>
  <c r="O18" i="25"/>
  <c r="O17" i="25"/>
  <c r="O19" i="25"/>
  <c r="O15" i="25"/>
  <c r="Z17" i="6"/>
  <c r="AB17" i="6" s="1"/>
  <c r="AC17" i="6"/>
  <c r="AA556" i="6"/>
  <c r="AK556" i="6" s="1"/>
  <c r="AM556" i="6" s="1"/>
  <c r="AA131" i="6"/>
  <c r="AK131" i="6" s="1"/>
  <c r="AA155" i="6"/>
  <c r="AK155" i="6" s="1"/>
  <c r="AA575" i="6"/>
  <c r="AK575" i="6" s="1"/>
  <c r="AA150" i="6"/>
  <c r="AK150" i="6" s="1"/>
  <c r="AA15" i="6"/>
  <c r="AK15" i="6" s="1"/>
  <c r="AA137" i="6"/>
  <c r="AK137" i="6" s="1"/>
  <c r="AA565" i="6"/>
  <c r="AK565" i="6" s="1"/>
  <c r="AA145" i="6"/>
  <c r="AK145" i="6" s="1"/>
  <c r="AA120" i="6"/>
  <c r="AK120" i="6" s="1"/>
  <c r="AA182" i="6"/>
  <c r="AK182" i="6" s="1"/>
  <c r="AA558" i="6"/>
  <c r="AK558" i="6" s="1"/>
  <c r="AA148" i="6"/>
  <c r="AK148" i="6" s="1"/>
  <c r="AA149" i="6"/>
  <c r="AK149" i="6" s="1"/>
  <c r="AA574" i="6"/>
  <c r="AK574" i="6" s="1"/>
  <c r="AM574" i="6" s="1"/>
  <c r="AA567" i="6"/>
  <c r="AK567" i="6" s="1"/>
  <c r="AM567" i="6" s="1"/>
  <c r="AA152" i="6"/>
  <c r="AK152" i="6" s="1"/>
  <c r="AA19" i="6"/>
  <c r="AK19" i="6" s="1"/>
  <c r="AA564" i="6"/>
  <c r="AK564" i="6" s="1"/>
  <c r="AA132" i="6"/>
  <c r="AK132" i="6" s="1"/>
  <c r="AA554" i="6"/>
  <c r="AK554" i="6" s="1"/>
  <c r="AA127" i="6"/>
  <c r="AK127" i="6" s="1"/>
  <c r="AA122" i="6"/>
  <c r="AK122" i="6" s="1"/>
  <c r="AA140" i="6"/>
  <c r="AK140" i="6" s="1"/>
  <c r="AA183" i="6"/>
  <c r="AK183" i="6" s="1"/>
  <c r="AA129" i="6"/>
  <c r="AK129" i="6" s="1"/>
  <c r="AA124" i="6"/>
  <c r="AK124" i="6" s="1"/>
  <c r="AA18" i="6"/>
  <c r="AK18" i="6" s="1"/>
  <c r="AA599" i="6"/>
  <c r="AK599" i="6" s="1"/>
  <c r="AA138" i="6"/>
  <c r="AK138" i="6" s="1"/>
  <c r="AA16" i="6"/>
  <c r="AK16" i="6" s="1"/>
  <c r="AA142" i="6"/>
  <c r="AK142" i="6" s="1"/>
  <c r="AA598" i="6"/>
  <c r="AK598" i="6" s="1"/>
  <c r="AM598" i="6" s="1"/>
  <c r="AA121" i="6"/>
  <c r="AK121" i="6" s="1"/>
  <c r="AA136" i="6"/>
  <c r="AK136" i="6" s="1"/>
  <c r="AA586" i="6"/>
  <c r="AK586" i="6" s="1"/>
  <c r="AA587" i="6"/>
  <c r="AK587" i="6" s="1"/>
  <c r="AA585" i="6"/>
  <c r="AK585" i="6" s="1"/>
  <c r="AA588" i="6"/>
  <c r="AK588" i="6" s="1"/>
  <c r="Z585" i="6"/>
  <c r="AI585" i="6" s="1"/>
  <c r="AC585" i="6"/>
  <c r="Z587" i="6"/>
  <c r="AI587" i="6" s="1"/>
  <c r="AC587" i="6"/>
  <c r="AC584" i="6"/>
  <c r="Z584" i="6"/>
  <c r="AI584" i="6" s="1"/>
  <c r="AA584" i="6"/>
  <c r="AK584" i="6" s="1"/>
  <c r="AM584" i="6" s="1"/>
  <c r="Z588" i="6"/>
  <c r="AI588" i="6" s="1"/>
  <c r="AC588" i="6"/>
  <c r="AA589" i="6"/>
  <c r="AK589" i="6" s="1"/>
  <c r="Z589" i="6"/>
  <c r="AI589" i="6" s="1"/>
  <c r="AC589" i="6"/>
  <c r="Z586" i="6"/>
  <c r="AB586" i="6" s="1"/>
  <c r="AC586" i="6"/>
  <c r="AA591" i="6"/>
  <c r="AK591" i="6" s="1"/>
  <c r="AA593" i="6"/>
  <c r="AK593" i="6" s="1"/>
  <c r="AA595" i="6"/>
  <c r="AK595" i="6" s="1"/>
  <c r="AC591" i="6"/>
  <c r="Z591" i="6"/>
  <c r="AI591" i="6" s="1"/>
  <c r="Z595" i="6"/>
  <c r="AI595" i="6" s="1"/>
  <c r="AC595" i="6"/>
  <c r="AC592" i="6"/>
  <c r="Z592" i="6"/>
  <c r="AI592" i="6" s="1"/>
  <c r="AA594" i="6"/>
  <c r="AK594" i="6" s="1"/>
  <c r="AA590" i="6"/>
  <c r="AK590" i="6" s="1"/>
  <c r="AC590" i="6"/>
  <c r="Z590" i="6"/>
  <c r="AI590" i="6" s="1"/>
  <c r="Z594" i="6"/>
  <c r="AI594" i="6" s="1"/>
  <c r="AC594" i="6"/>
  <c r="AA592" i="6"/>
  <c r="AK592" i="6" s="1"/>
  <c r="Z593" i="6"/>
  <c r="AI593" i="6" s="1"/>
  <c r="AC593" i="6"/>
  <c r="AC383" i="6"/>
  <c r="Z383" i="6"/>
  <c r="AI383" i="6" s="1"/>
  <c r="Z432" i="6"/>
  <c r="AI432" i="6" s="1"/>
  <c r="AC432" i="6"/>
  <c r="AA407" i="6"/>
  <c r="AK407" i="6" s="1"/>
  <c r="AM407" i="6" s="1"/>
  <c r="AC426" i="6"/>
  <c r="Z426" i="6"/>
  <c r="AI426" i="6" s="1"/>
  <c r="Z467" i="6"/>
  <c r="AI467" i="6" s="1"/>
  <c r="AC467" i="6"/>
  <c r="Z399" i="6"/>
  <c r="AI399" i="6" s="1"/>
  <c r="AC399" i="6"/>
  <c r="AA399" i="6"/>
  <c r="AK399" i="6" s="1"/>
  <c r="AA437" i="6"/>
  <c r="AK437" i="6" s="1"/>
  <c r="AA394" i="6"/>
  <c r="AK394" i="6" s="1"/>
  <c r="AA383" i="6"/>
  <c r="AK383" i="6" s="1"/>
  <c r="AM383" i="6" s="1"/>
  <c r="Z448" i="6"/>
  <c r="AI448" i="6" s="1"/>
  <c r="AC448" i="6"/>
  <c r="AC397" i="6"/>
  <c r="Z397" i="6"/>
  <c r="AI397" i="6" s="1"/>
  <c r="AA428" i="6"/>
  <c r="AK428" i="6" s="1"/>
  <c r="AA469" i="6"/>
  <c r="AK469" i="6" s="1"/>
  <c r="AA415" i="6"/>
  <c r="AK415" i="6" s="1"/>
  <c r="AA403" i="6"/>
  <c r="AK403" i="6" s="1"/>
  <c r="AC472" i="6"/>
  <c r="Z472" i="6"/>
  <c r="AI472" i="6" s="1"/>
  <c r="Z418" i="6"/>
  <c r="AI418" i="6" s="1"/>
  <c r="AC418" i="6"/>
  <c r="AA377" i="6"/>
  <c r="AK377" i="6" s="1"/>
  <c r="AM377" i="6" s="1"/>
  <c r="Z441" i="6"/>
  <c r="AI441" i="6" s="1"/>
  <c r="AC441" i="6"/>
  <c r="AA468" i="6"/>
  <c r="AK468" i="6" s="1"/>
  <c r="AM468" i="6" s="1"/>
  <c r="Z382" i="6"/>
  <c r="AI382" i="6" s="1"/>
  <c r="AC382" i="6"/>
  <c r="AA408" i="6"/>
  <c r="AK408" i="6" s="1"/>
  <c r="AC443" i="6"/>
  <c r="Z443" i="6"/>
  <c r="AI443" i="6" s="1"/>
  <c r="Z393" i="6"/>
  <c r="AI393" i="6" s="1"/>
  <c r="AC393" i="6"/>
  <c r="AA463" i="6"/>
  <c r="AK463" i="6" s="1"/>
  <c r="AC442" i="6"/>
  <c r="Z442" i="6"/>
  <c r="AI442" i="6" s="1"/>
  <c r="Z435" i="6"/>
  <c r="AI435" i="6" s="1"/>
  <c r="AC435" i="6"/>
  <c r="AA414" i="6"/>
  <c r="AK414" i="6" s="1"/>
  <c r="AA432" i="6"/>
  <c r="AK432" i="6" s="1"/>
  <c r="AA402" i="6"/>
  <c r="AK402" i="6" s="1"/>
  <c r="AA401" i="6"/>
  <c r="AK401" i="6" s="1"/>
  <c r="Z469" i="6"/>
  <c r="AI469" i="6" s="1"/>
  <c r="AC469" i="6"/>
  <c r="Z427" i="6"/>
  <c r="AI427" i="6" s="1"/>
  <c r="AC427" i="6"/>
  <c r="Z430" i="6"/>
  <c r="AI430" i="6" s="1"/>
  <c r="AC430" i="6"/>
  <c r="AA376" i="6"/>
  <c r="AK376" i="6" s="1"/>
  <c r="AA419" i="6"/>
  <c r="AK419" i="6" s="1"/>
  <c r="AM419" i="6" s="1"/>
  <c r="AA435" i="6"/>
  <c r="AK435" i="6" s="1"/>
  <c r="AA423" i="6"/>
  <c r="AK423" i="6" s="1"/>
  <c r="Z480" i="6"/>
  <c r="AI480" i="6" s="1"/>
  <c r="AC480" i="6"/>
  <c r="AA434" i="6"/>
  <c r="AK434" i="6" s="1"/>
  <c r="Z388" i="6"/>
  <c r="AI388" i="6" s="1"/>
  <c r="AC388" i="6"/>
  <c r="AA478" i="6"/>
  <c r="AK478" i="6" s="1"/>
  <c r="AA452" i="6"/>
  <c r="AK452" i="6" s="1"/>
  <c r="AA420" i="6"/>
  <c r="AK420" i="6" s="1"/>
  <c r="AA479" i="6"/>
  <c r="AK479" i="6" s="1"/>
  <c r="AM479" i="6" s="1"/>
  <c r="Z434" i="6"/>
  <c r="AI434" i="6" s="1"/>
  <c r="AC434" i="6"/>
  <c r="AC415" i="6"/>
  <c r="Z415" i="6"/>
  <c r="AB415" i="6" s="1"/>
  <c r="AA477" i="6"/>
  <c r="AK477" i="6" s="1"/>
  <c r="AA443" i="6"/>
  <c r="AK443" i="6" s="1"/>
  <c r="AA424" i="6"/>
  <c r="AK424" i="6" s="1"/>
  <c r="AM424" i="6" s="1"/>
  <c r="AC400" i="6"/>
  <c r="Z400" i="6"/>
  <c r="AI400" i="6" s="1"/>
  <c r="AC377" i="6"/>
  <c r="Z377" i="6"/>
  <c r="AI377" i="6" s="1"/>
  <c r="AC385" i="6"/>
  <c r="Z385" i="6"/>
  <c r="AI385" i="6" s="1"/>
  <c r="Z451" i="6"/>
  <c r="AI451" i="6" s="1"/>
  <c r="AC451" i="6"/>
  <c r="Z444" i="6"/>
  <c r="AI444" i="6" s="1"/>
  <c r="AC444" i="6"/>
  <c r="AA472" i="6"/>
  <c r="AK472" i="6" s="1"/>
  <c r="AC433" i="6"/>
  <c r="Z433" i="6"/>
  <c r="AI433" i="6" s="1"/>
  <c r="AC405" i="6"/>
  <c r="Z405" i="6"/>
  <c r="AI405" i="6" s="1"/>
  <c r="Z419" i="6"/>
  <c r="AI419" i="6" s="1"/>
  <c r="AC419" i="6"/>
  <c r="AA397" i="6"/>
  <c r="AK397" i="6" s="1"/>
  <c r="Z402" i="6"/>
  <c r="AI402" i="6" s="1"/>
  <c r="AC402" i="6"/>
  <c r="AC439" i="6"/>
  <c r="Z439" i="6"/>
  <c r="AI439" i="6" s="1"/>
  <c r="AC438" i="6"/>
  <c r="Z438" i="6"/>
  <c r="AI438" i="6" s="1"/>
  <c r="Z465" i="6"/>
  <c r="AI465" i="6" s="1"/>
  <c r="AC465" i="6"/>
  <c r="AA444" i="6"/>
  <c r="AK444" i="6" s="1"/>
  <c r="Z463" i="6"/>
  <c r="AI463" i="6" s="1"/>
  <c r="AC463" i="6"/>
  <c r="Z374" i="6"/>
  <c r="AI374" i="6" s="1"/>
  <c r="AC374" i="6"/>
  <c r="Z389" i="6"/>
  <c r="AI389" i="6" s="1"/>
  <c r="AC389" i="6"/>
  <c r="AA441" i="6"/>
  <c r="AK441" i="6" s="1"/>
  <c r="AA381" i="6"/>
  <c r="AK381" i="6" s="1"/>
  <c r="AC464" i="6"/>
  <c r="Z464" i="6"/>
  <c r="AI464" i="6" s="1"/>
  <c r="AA395" i="6"/>
  <c r="AK395" i="6" s="1"/>
  <c r="AA453" i="6"/>
  <c r="AK453" i="6" s="1"/>
  <c r="AA430" i="6"/>
  <c r="AK430" i="6" s="1"/>
  <c r="AM430" i="6" s="1"/>
  <c r="AA387" i="6"/>
  <c r="AK387" i="6" s="1"/>
  <c r="AA405" i="6"/>
  <c r="AK405" i="6" s="1"/>
  <c r="Z445" i="6"/>
  <c r="AI445" i="6" s="1"/>
  <c r="AC445" i="6"/>
  <c r="AC410" i="6"/>
  <c r="Z410" i="6"/>
  <c r="AI410" i="6" s="1"/>
  <c r="AA372" i="6"/>
  <c r="AK372" i="6" s="1"/>
  <c r="AA445" i="6"/>
  <c r="AK445" i="6" s="1"/>
  <c r="AA459" i="6"/>
  <c r="AK459" i="6" s="1"/>
  <c r="AA458" i="6"/>
  <c r="AK458" i="6" s="1"/>
  <c r="AA462" i="6"/>
  <c r="AK462" i="6" s="1"/>
  <c r="AA391" i="6"/>
  <c r="AK391" i="6" s="1"/>
  <c r="AC408" i="6"/>
  <c r="Z408" i="6"/>
  <c r="AI408" i="6" s="1"/>
  <c r="Z479" i="6"/>
  <c r="AI479" i="6" s="1"/>
  <c r="AC479" i="6"/>
  <c r="Z380" i="6"/>
  <c r="AI380" i="6" s="1"/>
  <c r="AC380" i="6"/>
  <c r="AA421" i="6"/>
  <c r="AK421" i="6" s="1"/>
  <c r="AA416" i="6"/>
  <c r="AK416" i="6" s="1"/>
  <c r="AA418" i="6"/>
  <c r="AK418" i="6" s="1"/>
  <c r="AM418" i="6" s="1"/>
  <c r="AA466" i="6"/>
  <c r="AK466" i="6" s="1"/>
  <c r="AA439" i="6"/>
  <c r="AK439" i="6" s="1"/>
  <c r="AM439" i="6" s="1"/>
  <c r="AA470" i="6"/>
  <c r="AK470" i="6" s="1"/>
  <c r="Z424" i="6"/>
  <c r="AI424" i="6" s="1"/>
  <c r="AC424" i="6"/>
  <c r="AA393" i="6"/>
  <c r="AK393" i="6" s="1"/>
  <c r="Z456" i="6"/>
  <c r="AI456" i="6" s="1"/>
  <c r="AC456" i="6"/>
  <c r="AA446" i="6"/>
  <c r="AK446" i="6" s="1"/>
  <c r="Z396" i="6"/>
  <c r="AI396" i="6" s="1"/>
  <c r="AC396" i="6"/>
  <c r="AA474" i="6"/>
  <c r="AK474" i="6" s="1"/>
  <c r="AC446" i="6"/>
  <c r="Z446" i="6"/>
  <c r="AI446" i="6" s="1"/>
  <c r="AA409" i="6"/>
  <c r="AK409" i="6" s="1"/>
  <c r="Z474" i="6"/>
  <c r="AI474" i="6" s="1"/>
  <c r="AC474" i="6"/>
  <c r="AC437" i="6"/>
  <c r="Z437" i="6"/>
  <c r="AI437" i="6" s="1"/>
  <c r="AA417" i="6"/>
  <c r="AK417" i="6" s="1"/>
  <c r="AC392" i="6"/>
  <c r="Z392" i="6"/>
  <c r="AI392" i="6" s="1"/>
  <c r="Z384" i="6"/>
  <c r="AI384" i="6" s="1"/>
  <c r="AC384" i="6"/>
  <c r="Z373" i="6"/>
  <c r="AI373" i="6" s="1"/>
  <c r="AC373" i="6"/>
  <c r="Z458" i="6"/>
  <c r="AI458" i="6" s="1"/>
  <c r="AC458" i="6"/>
  <c r="Z462" i="6"/>
  <c r="AI462" i="6" s="1"/>
  <c r="AC462" i="6"/>
  <c r="AA384" i="6"/>
  <c r="AK384" i="6" s="1"/>
  <c r="Z454" i="6"/>
  <c r="AI454" i="6" s="1"/>
  <c r="AC454" i="6"/>
  <c r="AC386" i="6"/>
  <c r="Z386" i="6"/>
  <c r="AI386" i="6" s="1"/>
  <c r="AC440" i="6"/>
  <c r="Z440" i="6"/>
  <c r="AI440" i="6" s="1"/>
  <c r="Z423" i="6"/>
  <c r="AI423" i="6" s="1"/>
  <c r="AC423" i="6"/>
  <c r="AA456" i="6"/>
  <c r="AK456" i="6" s="1"/>
  <c r="AA380" i="6"/>
  <c r="AK380" i="6" s="1"/>
  <c r="AA448" i="6"/>
  <c r="AK448" i="6" s="1"/>
  <c r="AC450" i="6"/>
  <c r="Z450" i="6"/>
  <c r="AI450" i="6" s="1"/>
  <c r="AC470" i="6"/>
  <c r="Z470" i="6"/>
  <c r="AI470" i="6" s="1"/>
  <c r="AA451" i="6"/>
  <c r="AK451" i="6" s="1"/>
  <c r="AM451" i="6" s="1"/>
  <c r="AA375" i="6"/>
  <c r="AK375" i="6" s="1"/>
  <c r="Z372" i="6"/>
  <c r="AI372" i="6" s="1"/>
  <c r="AC372" i="6"/>
  <c r="AA396" i="6"/>
  <c r="AK396" i="6" s="1"/>
  <c r="AA447" i="6"/>
  <c r="AK447" i="6" s="1"/>
  <c r="AC398" i="6"/>
  <c r="Z398" i="6"/>
  <c r="AI398" i="6" s="1"/>
  <c r="AA392" i="6"/>
  <c r="AK392" i="6" s="1"/>
  <c r="AA455" i="6"/>
  <c r="AK455" i="6" s="1"/>
  <c r="AM455" i="6" s="1"/>
  <c r="AA406" i="6"/>
  <c r="AK406" i="6" s="1"/>
  <c r="AA440" i="6"/>
  <c r="AK440" i="6" s="1"/>
  <c r="AA388" i="6"/>
  <c r="AK388" i="6" s="1"/>
  <c r="Z406" i="6"/>
  <c r="AI406" i="6" s="1"/>
  <c r="AC406" i="6"/>
  <c r="Z452" i="6"/>
  <c r="AI452" i="6" s="1"/>
  <c r="AC452" i="6"/>
  <c r="AC428" i="6"/>
  <c r="Z428" i="6"/>
  <c r="AI428" i="6" s="1"/>
  <c r="AA379" i="6"/>
  <c r="AK379" i="6" s="1"/>
  <c r="AA460" i="6"/>
  <c r="AK460" i="6" s="1"/>
  <c r="AA438" i="6"/>
  <c r="AK438" i="6" s="1"/>
  <c r="AM438" i="6" s="1"/>
  <c r="AC460" i="6"/>
  <c r="Z460" i="6"/>
  <c r="AI460" i="6" s="1"/>
  <c r="AC379" i="6"/>
  <c r="Z379" i="6"/>
  <c r="AI379" i="6" s="1"/>
  <c r="AA374" i="6"/>
  <c r="AK374" i="6" s="1"/>
  <c r="AA411" i="6"/>
  <c r="AK411" i="6" s="1"/>
  <c r="AA378" i="6"/>
  <c r="AK378" i="6" s="1"/>
  <c r="AC394" i="6"/>
  <c r="Z394" i="6"/>
  <c r="AI394" i="6" s="1"/>
  <c r="Z455" i="6"/>
  <c r="AI455" i="6" s="1"/>
  <c r="AC455" i="6"/>
  <c r="AA386" i="6"/>
  <c r="AK386" i="6" s="1"/>
  <c r="AA450" i="6"/>
  <c r="AK450" i="6" s="1"/>
  <c r="Z422" i="6"/>
  <c r="AI422" i="6" s="1"/>
  <c r="AC422" i="6"/>
  <c r="AA464" i="6"/>
  <c r="AK464" i="6" s="1"/>
  <c r="AC473" i="6"/>
  <c r="Z473" i="6"/>
  <c r="AI473" i="6" s="1"/>
  <c r="AA429" i="6"/>
  <c r="AK429" i="6" s="1"/>
  <c r="Z478" i="6"/>
  <c r="AI478" i="6" s="1"/>
  <c r="AC478" i="6"/>
  <c r="AA454" i="6"/>
  <c r="AK454" i="6" s="1"/>
  <c r="AA433" i="6"/>
  <c r="AK433" i="6" s="1"/>
  <c r="AM433" i="6" s="1"/>
  <c r="AA465" i="6"/>
  <c r="AK465" i="6" s="1"/>
  <c r="Z466" i="6"/>
  <c r="AI466" i="6" s="1"/>
  <c r="AC466" i="6"/>
  <c r="Z416" i="6"/>
  <c r="AI416" i="6" s="1"/>
  <c r="AC416" i="6"/>
  <c r="Z404" i="6"/>
  <c r="AI404" i="6" s="1"/>
  <c r="AC404" i="6"/>
  <c r="Z449" i="6"/>
  <c r="AI449" i="6" s="1"/>
  <c r="AC449" i="6"/>
  <c r="AC417" i="6"/>
  <c r="Z417" i="6"/>
  <c r="AI417" i="6" s="1"/>
  <c r="AC412" i="6"/>
  <c r="Z412" i="6"/>
  <c r="AI412" i="6" s="1"/>
  <c r="AA400" i="6"/>
  <c r="AK400" i="6" s="1"/>
  <c r="AA385" i="6"/>
  <c r="AK385" i="6" s="1"/>
  <c r="AA389" i="6"/>
  <c r="AK389" i="6" s="1"/>
  <c r="AC447" i="6"/>
  <c r="Z447" i="6"/>
  <c r="AI447" i="6" s="1"/>
  <c r="AC387" i="6"/>
  <c r="Z387" i="6"/>
  <c r="AI387" i="6" s="1"/>
  <c r="AC420" i="6"/>
  <c r="Z420" i="6"/>
  <c r="AI420" i="6" s="1"/>
  <c r="AC375" i="6"/>
  <c r="Z375" i="6"/>
  <c r="AI375" i="6" s="1"/>
  <c r="Z395" i="6"/>
  <c r="AI395" i="6" s="1"/>
  <c r="AC395" i="6"/>
  <c r="AC391" i="6"/>
  <c r="Z391" i="6"/>
  <c r="AI391" i="6" s="1"/>
  <c r="AA390" i="6"/>
  <c r="AK390" i="6" s="1"/>
  <c r="Z390" i="6"/>
  <c r="AI390" i="6" s="1"/>
  <c r="AC390" i="6"/>
  <c r="AA382" i="6"/>
  <c r="AK382" i="6" s="1"/>
  <c r="AC471" i="6"/>
  <c r="Z471" i="6"/>
  <c r="AI471" i="6" s="1"/>
  <c r="Z475" i="6"/>
  <c r="AI475" i="6" s="1"/>
  <c r="AC475" i="6"/>
  <c r="AA373" i="6"/>
  <c r="AK373" i="6" s="1"/>
  <c r="Z461" i="6"/>
  <c r="AI461" i="6" s="1"/>
  <c r="AC461" i="6"/>
  <c r="AA410" i="6"/>
  <c r="AK410" i="6" s="1"/>
  <c r="AA398" i="6"/>
  <c r="AK398" i="6" s="1"/>
  <c r="AC414" i="6"/>
  <c r="Z414" i="6"/>
  <c r="AB414" i="6" s="1"/>
  <c r="Z459" i="6"/>
  <c r="AI459" i="6" s="1"/>
  <c r="AC459" i="6"/>
  <c r="AA426" i="6"/>
  <c r="AK426" i="6" s="1"/>
  <c r="Z468" i="6"/>
  <c r="AI468" i="6" s="1"/>
  <c r="AC468" i="6"/>
  <c r="AC411" i="6"/>
  <c r="Z411" i="6"/>
  <c r="AI411" i="6" s="1"/>
  <c r="AA436" i="6"/>
  <c r="AK436" i="6" s="1"/>
  <c r="AA427" i="6"/>
  <c r="AK427" i="6" s="1"/>
  <c r="Z401" i="6"/>
  <c r="AI401" i="6" s="1"/>
  <c r="AC401" i="6"/>
  <c r="Z431" i="6"/>
  <c r="AI431" i="6" s="1"/>
  <c r="AC431" i="6"/>
  <c r="AA467" i="6"/>
  <c r="AK467" i="6" s="1"/>
  <c r="AA422" i="6"/>
  <c r="AK422" i="6" s="1"/>
  <c r="Z425" i="6"/>
  <c r="AI425" i="6" s="1"/>
  <c r="AC425" i="6"/>
  <c r="AA431" i="6"/>
  <c r="AK431" i="6" s="1"/>
  <c r="AA449" i="6"/>
  <c r="AK449" i="6" s="1"/>
  <c r="AM449" i="6" s="1"/>
  <c r="AA476" i="6"/>
  <c r="AK476" i="6" s="1"/>
  <c r="AC378" i="6"/>
  <c r="Z378" i="6"/>
  <c r="AI378" i="6" s="1"/>
  <c r="AA412" i="6"/>
  <c r="AK412" i="6" s="1"/>
  <c r="Z436" i="6"/>
  <c r="AI436" i="6" s="1"/>
  <c r="AC436" i="6"/>
  <c r="AA404" i="6"/>
  <c r="AK404" i="6" s="1"/>
  <c r="Z413" i="6"/>
  <c r="AI413" i="6" s="1"/>
  <c r="AC413" i="6"/>
  <c r="AA480" i="6"/>
  <c r="AK480" i="6" s="1"/>
  <c r="Z409" i="6"/>
  <c r="AI409" i="6" s="1"/>
  <c r="AC409" i="6"/>
  <c r="Z421" i="6"/>
  <c r="AB421" i="6" s="1"/>
  <c r="AC421" i="6"/>
  <c r="AA442" i="6"/>
  <c r="AK442" i="6" s="1"/>
  <c r="AA473" i="6"/>
  <c r="AK473" i="6" s="1"/>
  <c r="AM473" i="6" s="1"/>
  <c r="AC457" i="6"/>
  <c r="Z457" i="6"/>
  <c r="AI457" i="6" s="1"/>
  <c r="AC407" i="6"/>
  <c r="Z407" i="6"/>
  <c r="AI407" i="6" s="1"/>
  <c r="AA475" i="6"/>
  <c r="AK475" i="6" s="1"/>
  <c r="Z453" i="6"/>
  <c r="AI453" i="6" s="1"/>
  <c r="AC453" i="6"/>
  <c r="AA425" i="6"/>
  <c r="AK425" i="6" s="1"/>
  <c r="AM425" i="6" s="1"/>
  <c r="Z476" i="6"/>
  <c r="AI476" i="6" s="1"/>
  <c r="AC476" i="6"/>
  <c r="AA461" i="6"/>
  <c r="AK461" i="6" s="1"/>
  <c r="AA413" i="6"/>
  <c r="AK413" i="6" s="1"/>
  <c r="AA471" i="6"/>
  <c r="AK471" i="6" s="1"/>
  <c r="AA457" i="6"/>
  <c r="AK457" i="6" s="1"/>
  <c r="Z429" i="6"/>
  <c r="AI429" i="6" s="1"/>
  <c r="AC429" i="6"/>
  <c r="Z403" i="6"/>
  <c r="AI403" i="6" s="1"/>
  <c r="AC403" i="6"/>
  <c r="AC376" i="6"/>
  <c r="Z376" i="6"/>
  <c r="AI376" i="6" s="1"/>
  <c r="AC381" i="6"/>
  <c r="Z381" i="6"/>
  <c r="AI381" i="6" s="1"/>
  <c r="AC477" i="6"/>
  <c r="Z477" i="6"/>
  <c r="AI477" i="6" s="1"/>
  <c r="Z291" i="6"/>
  <c r="AI291" i="6" s="1"/>
  <c r="AC291" i="6"/>
  <c r="AA277" i="6"/>
  <c r="AK277" i="6" s="1"/>
  <c r="Z315" i="6"/>
  <c r="AI315" i="6" s="1"/>
  <c r="AC315" i="6"/>
  <c r="AC284" i="6"/>
  <c r="Z284" i="6"/>
  <c r="AI284" i="6" s="1"/>
  <c r="AA323" i="6"/>
  <c r="AK323" i="6" s="1"/>
  <c r="Z288" i="6"/>
  <c r="AI288" i="6" s="1"/>
  <c r="AC288" i="6"/>
  <c r="AA281" i="6"/>
  <c r="AK281" i="6" s="1"/>
  <c r="Z304" i="6"/>
  <c r="AI304" i="6" s="1"/>
  <c r="AC304" i="6"/>
  <c r="AC322" i="6"/>
  <c r="Z322" i="6"/>
  <c r="AI322" i="6" s="1"/>
  <c r="AA311" i="6"/>
  <c r="AK311" i="6" s="1"/>
  <c r="AA317" i="6"/>
  <c r="AK317" i="6" s="1"/>
  <c r="AC298" i="6"/>
  <c r="Z298" i="6"/>
  <c r="AI298" i="6" s="1"/>
  <c r="AA300" i="6"/>
  <c r="AK300" i="6" s="1"/>
  <c r="AA299" i="6"/>
  <c r="AK299" i="6" s="1"/>
  <c r="AC309" i="6"/>
  <c r="Z309" i="6"/>
  <c r="AI309" i="6" s="1"/>
  <c r="Z287" i="6"/>
  <c r="AI287" i="6" s="1"/>
  <c r="AC287" i="6"/>
  <c r="AC317" i="6"/>
  <c r="Z317" i="6"/>
  <c r="AI317" i="6" s="1"/>
  <c r="AA291" i="6"/>
  <c r="AK291" i="6" s="1"/>
  <c r="AC320" i="6"/>
  <c r="Z320" i="6"/>
  <c r="AI320" i="6" s="1"/>
  <c r="AA304" i="6"/>
  <c r="AK304" i="6" s="1"/>
  <c r="AA280" i="6"/>
  <c r="AK280" i="6" s="1"/>
  <c r="AA312" i="6"/>
  <c r="AK312" i="6" s="1"/>
  <c r="AM312" i="6" s="1"/>
  <c r="AA285" i="6"/>
  <c r="AK285" i="6" s="1"/>
  <c r="AA295" i="6"/>
  <c r="AK295" i="6" s="1"/>
  <c r="AA306" i="6"/>
  <c r="AK306" i="6" s="1"/>
  <c r="AC305" i="6"/>
  <c r="Z305" i="6"/>
  <c r="AI305" i="6" s="1"/>
  <c r="AC302" i="6"/>
  <c r="Z302" i="6"/>
  <c r="AI302" i="6" s="1"/>
  <c r="AA289" i="6"/>
  <c r="AK289" i="6" s="1"/>
  <c r="Z300" i="6"/>
  <c r="AI300" i="6" s="1"/>
  <c r="AC300" i="6"/>
  <c r="Z299" i="6"/>
  <c r="AI299" i="6" s="1"/>
  <c r="AC299" i="6"/>
  <c r="AA296" i="6"/>
  <c r="AK296" i="6" s="1"/>
  <c r="AM296" i="6" s="1"/>
  <c r="AA305" i="6"/>
  <c r="AK305" i="6" s="1"/>
  <c r="AA309" i="6"/>
  <c r="AK309" i="6" s="1"/>
  <c r="Z285" i="6"/>
  <c r="AI285" i="6" s="1"/>
  <c r="AC285" i="6"/>
  <c r="AA322" i="6"/>
  <c r="AK322" i="6" s="1"/>
  <c r="AA279" i="6"/>
  <c r="AK279" i="6" s="1"/>
  <c r="AC295" i="6"/>
  <c r="Z295" i="6"/>
  <c r="AI295" i="6" s="1"/>
  <c r="AA315" i="6"/>
  <c r="AK315" i="6" s="1"/>
  <c r="AA314" i="6"/>
  <c r="AK314" i="6" s="1"/>
  <c r="AC318" i="6"/>
  <c r="Z318" i="6"/>
  <c r="AI318" i="6" s="1"/>
  <c r="Z280" i="6"/>
  <c r="AI280" i="6" s="1"/>
  <c r="AC280" i="6"/>
  <c r="AA320" i="6"/>
  <c r="AK320" i="6" s="1"/>
  <c r="AM320" i="6" s="1"/>
  <c r="AA326" i="6"/>
  <c r="AK326" i="6" s="1"/>
  <c r="AA318" i="6"/>
  <c r="AK318" i="6" s="1"/>
  <c r="AC301" i="6"/>
  <c r="Z301" i="6"/>
  <c r="AI301" i="6" s="1"/>
  <c r="AA286" i="6"/>
  <c r="AK286" i="6" s="1"/>
  <c r="AA303" i="6"/>
  <c r="AK303" i="6" s="1"/>
  <c r="AM303" i="6" s="1"/>
  <c r="AC324" i="6"/>
  <c r="Z324" i="6"/>
  <c r="AI324" i="6" s="1"/>
  <c r="AA278" i="6"/>
  <c r="AK278" i="6" s="1"/>
  <c r="AA284" i="6"/>
  <c r="AK284" i="6" s="1"/>
  <c r="Z294" i="6"/>
  <c r="AI294" i="6" s="1"/>
  <c r="AC294" i="6"/>
  <c r="AC289" i="6"/>
  <c r="Z289" i="6"/>
  <c r="AI289" i="6" s="1"/>
  <c r="AA321" i="6"/>
  <c r="AK321" i="6" s="1"/>
  <c r="AC296" i="6"/>
  <c r="Z296" i="6"/>
  <c r="AB296" i="6" s="1"/>
  <c r="Z308" i="6"/>
  <c r="AI308" i="6" s="1"/>
  <c r="AC308" i="6"/>
  <c r="Z310" i="6"/>
  <c r="AI310" i="6" s="1"/>
  <c r="AC310" i="6"/>
  <c r="Z327" i="6"/>
  <c r="AI327" i="6" s="1"/>
  <c r="AC327" i="6"/>
  <c r="Z281" i="6"/>
  <c r="AI281" i="6" s="1"/>
  <c r="AC281" i="6"/>
  <c r="AC319" i="6"/>
  <c r="Z319" i="6"/>
  <c r="AI319" i="6" s="1"/>
  <c r="Z307" i="6"/>
  <c r="AI307" i="6" s="1"/>
  <c r="AC307" i="6"/>
  <c r="AA287" i="6"/>
  <c r="AK287" i="6" s="1"/>
  <c r="AA307" i="6"/>
  <c r="AK307" i="6" s="1"/>
  <c r="AA316" i="6"/>
  <c r="AK316" i="6" s="1"/>
  <c r="AM316" i="6" s="1"/>
  <c r="AA288" i="6"/>
  <c r="AK288" i="6" s="1"/>
  <c r="AA298" i="6"/>
  <c r="AK298" i="6" s="1"/>
  <c r="AC323" i="6"/>
  <c r="Z323" i="6"/>
  <c r="AI323" i="6" s="1"/>
  <c r="AC292" i="6"/>
  <c r="Z292" i="6"/>
  <c r="AI292" i="6" s="1"/>
  <c r="Z279" i="6"/>
  <c r="AB279" i="6" s="1"/>
  <c r="AC279" i="6"/>
  <c r="Z325" i="6"/>
  <c r="AI325" i="6" s="1"/>
  <c r="AC325" i="6"/>
  <c r="AC313" i="6"/>
  <c r="Z313" i="6"/>
  <c r="AI313" i="6" s="1"/>
  <c r="Z293" i="6"/>
  <c r="AI293" i="6" s="1"/>
  <c r="AC293" i="6"/>
  <c r="Z278" i="6"/>
  <c r="AI278" i="6" s="1"/>
  <c r="AC278" i="6"/>
  <c r="AA293" i="6"/>
  <c r="AK293" i="6" s="1"/>
  <c r="Z321" i="6"/>
  <c r="AI321" i="6" s="1"/>
  <c r="AC321" i="6"/>
  <c r="Z286" i="6"/>
  <c r="AI286" i="6" s="1"/>
  <c r="AC286" i="6"/>
  <c r="AA282" i="6"/>
  <c r="AK282" i="6" s="1"/>
  <c r="AC311" i="6"/>
  <c r="Z311" i="6"/>
  <c r="AI311" i="6" s="1"/>
  <c r="AC312" i="6"/>
  <c r="Z312" i="6"/>
  <c r="AI312" i="6" s="1"/>
  <c r="AC314" i="6"/>
  <c r="Z314" i="6"/>
  <c r="AI314" i="6" s="1"/>
  <c r="Z277" i="6"/>
  <c r="AI277" i="6" s="1"/>
  <c r="AC277" i="6"/>
  <c r="Z316" i="6"/>
  <c r="AI316" i="6" s="1"/>
  <c r="AC316" i="6"/>
  <c r="AA324" i="6"/>
  <c r="AK324" i="6" s="1"/>
  <c r="AA297" i="6"/>
  <c r="AK297" i="6" s="1"/>
  <c r="AC303" i="6"/>
  <c r="Z303" i="6"/>
  <c r="AI303" i="6" s="1"/>
  <c r="AA294" i="6"/>
  <c r="AK294" i="6" s="1"/>
  <c r="AA283" i="6"/>
  <c r="AK283" i="6" s="1"/>
  <c r="Z283" i="6"/>
  <c r="AI283" i="6" s="1"/>
  <c r="AC283" i="6"/>
  <c r="AA325" i="6"/>
  <c r="AK325" i="6" s="1"/>
  <c r="AM325" i="6" s="1"/>
  <c r="AA327" i="6"/>
  <c r="AK327" i="6" s="1"/>
  <c r="AA302" i="6"/>
  <c r="AK302" i="6" s="1"/>
  <c r="Z306" i="6"/>
  <c r="AI306" i="6" s="1"/>
  <c r="AC306" i="6"/>
  <c r="AA290" i="6"/>
  <c r="AK290" i="6" s="1"/>
  <c r="AA310" i="6"/>
  <c r="AK310" i="6" s="1"/>
  <c r="AA308" i="6"/>
  <c r="AK308" i="6" s="1"/>
  <c r="AA319" i="6"/>
  <c r="AK319" i="6" s="1"/>
  <c r="AA313" i="6"/>
  <c r="AK313" i="6" s="1"/>
  <c r="AA301" i="6"/>
  <c r="AK301" i="6" s="1"/>
  <c r="Z326" i="6"/>
  <c r="AI326" i="6" s="1"/>
  <c r="AC326" i="6"/>
  <c r="AC290" i="6"/>
  <c r="Z290" i="6"/>
  <c r="AI290" i="6" s="1"/>
  <c r="AC297" i="6"/>
  <c r="Z297" i="6"/>
  <c r="AI297" i="6" s="1"/>
  <c r="AC282" i="6"/>
  <c r="Z282" i="6"/>
  <c r="AI282" i="6" s="1"/>
  <c r="AA292" i="6"/>
  <c r="AK292" i="6" s="1"/>
  <c r="Z487" i="6"/>
  <c r="AI487" i="6" s="1"/>
  <c r="AC487" i="6"/>
  <c r="AC331" i="6"/>
  <c r="Z331" i="6"/>
  <c r="AI331" i="6" s="1"/>
  <c r="Z370" i="6"/>
  <c r="AI370" i="6" s="1"/>
  <c r="AC370" i="6"/>
  <c r="AA486" i="6"/>
  <c r="AK486" i="6" s="1"/>
  <c r="Z364" i="6"/>
  <c r="AI364" i="6" s="1"/>
  <c r="AC364" i="6"/>
  <c r="AA370" i="6"/>
  <c r="AK370" i="6" s="1"/>
  <c r="AM370" i="6" s="1"/>
  <c r="AA330" i="6"/>
  <c r="AK330" i="6" s="1"/>
  <c r="AA329" i="6"/>
  <c r="AK329" i="6" s="1"/>
  <c r="AC357" i="6"/>
  <c r="Z357" i="6"/>
  <c r="AI357" i="6" s="1"/>
  <c r="AA343" i="6"/>
  <c r="AK343" i="6" s="1"/>
  <c r="Z328" i="6"/>
  <c r="AI328" i="6" s="1"/>
  <c r="AC328" i="6"/>
  <c r="AA366" i="6"/>
  <c r="AK366" i="6" s="1"/>
  <c r="AA361" i="6"/>
  <c r="AK361" i="6" s="1"/>
  <c r="AA342" i="6"/>
  <c r="AK342" i="6" s="1"/>
  <c r="Z344" i="6"/>
  <c r="AI344" i="6" s="1"/>
  <c r="AC344" i="6"/>
  <c r="AC339" i="6"/>
  <c r="Z339" i="6"/>
  <c r="AI339" i="6" s="1"/>
  <c r="AA352" i="6"/>
  <c r="AK352" i="6" s="1"/>
  <c r="Z363" i="6"/>
  <c r="AI363" i="6" s="1"/>
  <c r="AC363" i="6"/>
  <c r="AA365" i="6"/>
  <c r="AK365" i="6" s="1"/>
  <c r="AC347" i="6"/>
  <c r="Z347" i="6"/>
  <c r="AI347" i="6" s="1"/>
  <c r="AA483" i="6"/>
  <c r="AK483" i="6" s="1"/>
  <c r="AM483" i="6" s="1"/>
  <c r="AC329" i="6"/>
  <c r="Z329" i="6"/>
  <c r="AI329" i="6" s="1"/>
  <c r="AA369" i="6"/>
  <c r="AK369" i="6" s="1"/>
  <c r="AA363" i="6"/>
  <c r="AK363" i="6" s="1"/>
  <c r="Z486" i="6"/>
  <c r="AI486" i="6" s="1"/>
  <c r="AC486" i="6"/>
  <c r="AA344" i="6"/>
  <c r="AK344" i="6" s="1"/>
  <c r="AA328" i="6"/>
  <c r="AK328" i="6" s="1"/>
  <c r="Z337" i="6"/>
  <c r="AI337" i="6" s="1"/>
  <c r="AC337" i="6"/>
  <c r="AA339" i="6"/>
  <c r="AK339" i="6" s="1"/>
  <c r="AA350" i="6"/>
  <c r="AK350" i="6" s="1"/>
  <c r="AA364" i="6"/>
  <c r="AK364" i="6" s="1"/>
  <c r="AA353" i="6"/>
  <c r="AK353" i="6" s="1"/>
  <c r="AA341" i="6"/>
  <c r="AK341" i="6" s="1"/>
  <c r="AA348" i="6"/>
  <c r="AK348" i="6" s="1"/>
  <c r="AA346" i="6"/>
  <c r="AK346" i="6" s="1"/>
  <c r="AC353" i="6"/>
  <c r="Z353" i="6"/>
  <c r="AI353" i="6" s="1"/>
  <c r="AA337" i="6"/>
  <c r="AK337" i="6" s="1"/>
  <c r="AA355" i="6"/>
  <c r="AK355" i="6" s="1"/>
  <c r="AA336" i="6"/>
  <c r="AK336" i="6" s="1"/>
  <c r="AC367" i="6"/>
  <c r="Z367" i="6"/>
  <c r="AI367" i="6" s="1"/>
  <c r="AA357" i="6"/>
  <c r="AK357" i="6" s="1"/>
  <c r="AC358" i="6"/>
  <c r="Z358" i="6"/>
  <c r="AI358" i="6" s="1"/>
  <c r="AC349" i="6"/>
  <c r="Z349" i="6"/>
  <c r="AI349" i="6" s="1"/>
  <c r="AA331" i="6"/>
  <c r="AK331" i="6" s="1"/>
  <c r="AA333" i="6"/>
  <c r="AK333" i="6" s="1"/>
  <c r="Z356" i="6"/>
  <c r="AI356" i="6" s="1"/>
  <c r="AC356" i="6"/>
  <c r="Z351" i="6"/>
  <c r="AI351" i="6" s="1"/>
  <c r="AC351" i="6"/>
  <c r="AA360" i="6"/>
  <c r="AK360" i="6" s="1"/>
  <c r="Z360" i="6"/>
  <c r="AI360" i="6" s="1"/>
  <c r="AC360" i="6"/>
  <c r="Z342" i="6"/>
  <c r="AI342" i="6" s="1"/>
  <c r="AC342" i="6"/>
  <c r="Z341" i="6"/>
  <c r="AI341" i="6" s="1"/>
  <c r="AC341" i="6"/>
  <c r="AA371" i="6"/>
  <c r="AK371" i="6" s="1"/>
  <c r="AM371" i="6" s="1"/>
  <c r="Z346" i="6"/>
  <c r="AI346" i="6" s="1"/>
  <c r="AC346" i="6"/>
  <c r="AC355" i="6"/>
  <c r="Z355" i="6"/>
  <c r="AI355" i="6" s="1"/>
  <c r="AA487" i="6"/>
  <c r="AK487" i="6" s="1"/>
  <c r="Z333" i="6"/>
  <c r="AI333" i="6" s="1"/>
  <c r="AC333" i="6"/>
  <c r="Z359" i="6"/>
  <c r="AI359" i="6" s="1"/>
  <c r="AC359" i="6"/>
  <c r="AA332" i="6"/>
  <c r="AK332" i="6" s="1"/>
  <c r="AA347" i="6"/>
  <c r="AK347" i="6" s="1"/>
  <c r="AC482" i="6"/>
  <c r="Z482" i="6"/>
  <c r="AI482" i="6" s="1"/>
  <c r="AA349" i="6"/>
  <c r="AK349" i="6" s="1"/>
  <c r="AM349" i="6" s="1"/>
  <c r="AC335" i="6"/>
  <c r="Z335" i="6"/>
  <c r="AI335" i="6" s="1"/>
  <c r="AA485" i="6"/>
  <c r="AK485" i="6" s="1"/>
  <c r="AA351" i="6"/>
  <c r="AK351" i="6" s="1"/>
  <c r="AC369" i="6"/>
  <c r="Z369" i="6"/>
  <c r="AI369" i="6" s="1"/>
  <c r="AC332" i="6"/>
  <c r="Z332" i="6"/>
  <c r="AI332" i="6" s="1"/>
  <c r="Z485" i="6"/>
  <c r="AI485" i="6" s="1"/>
  <c r="AC485" i="6"/>
  <c r="AC336" i="6"/>
  <c r="Z336" i="6"/>
  <c r="AI336" i="6" s="1"/>
  <c r="AC343" i="6"/>
  <c r="Z343" i="6"/>
  <c r="AI343" i="6" s="1"/>
  <c r="Z481" i="6"/>
  <c r="AI481" i="6" s="1"/>
  <c r="AC481" i="6"/>
  <c r="AA362" i="6"/>
  <c r="AK362" i="6" s="1"/>
  <c r="Z330" i="6"/>
  <c r="AI330" i="6" s="1"/>
  <c r="AC330" i="6"/>
  <c r="AA338" i="6"/>
  <c r="AK338" i="6" s="1"/>
  <c r="AM338" i="6" s="1"/>
  <c r="AA484" i="6"/>
  <c r="AK484" i="6" s="1"/>
  <c r="AC361" i="6"/>
  <c r="Z361" i="6"/>
  <c r="AI361" i="6" s="1"/>
  <c r="AA367" i="6"/>
  <c r="AK367" i="6" s="1"/>
  <c r="Z345" i="6"/>
  <c r="AI345" i="6" s="1"/>
  <c r="AC345" i="6"/>
  <c r="AC334" i="6"/>
  <c r="Z334" i="6"/>
  <c r="AI334" i="6" s="1"/>
  <c r="AC483" i="6"/>
  <c r="Z483" i="6"/>
  <c r="AI483" i="6" s="1"/>
  <c r="AC348" i="6"/>
  <c r="Z348" i="6"/>
  <c r="AI348" i="6" s="1"/>
  <c r="AA334" i="6"/>
  <c r="AK334" i="6" s="1"/>
  <c r="AA340" i="6"/>
  <c r="AK340" i="6" s="1"/>
  <c r="AA482" i="6"/>
  <c r="AK482" i="6" s="1"/>
  <c r="Z354" i="6"/>
  <c r="AI354" i="6" s="1"/>
  <c r="AC354" i="6"/>
  <c r="AC365" i="6"/>
  <c r="Z365" i="6"/>
  <c r="AI365" i="6" s="1"/>
  <c r="AA345" i="6"/>
  <c r="AK345" i="6" s="1"/>
  <c r="AA356" i="6"/>
  <c r="AK356" i="6" s="1"/>
  <c r="AM356" i="6" s="1"/>
  <c r="AA481" i="6"/>
  <c r="AK481" i="6" s="1"/>
  <c r="Z350" i="6"/>
  <c r="AB350" i="6" s="1"/>
  <c r="AC350" i="6"/>
  <c r="AA359" i="6"/>
  <c r="AK359" i="6" s="1"/>
  <c r="AA358" i="6"/>
  <c r="AK358" i="6" s="1"/>
  <c r="Z352" i="6"/>
  <c r="AI352" i="6" s="1"/>
  <c r="AC352" i="6"/>
  <c r="AC338" i="6"/>
  <c r="Z338" i="6"/>
  <c r="AI338" i="6" s="1"/>
  <c r="AA335" i="6"/>
  <c r="AK335" i="6" s="1"/>
  <c r="Z366" i="6"/>
  <c r="AI366" i="6" s="1"/>
  <c r="AC366" i="6"/>
  <c r="AA368" i="6"/>
  <c r="AK368" i="6" s="1"/>
  <c r="AC368" i="6"/>
  <c r="Z368" i="6"/>
  <c r="AI368" i="6" s="1"/>
  <c r="AC484" i="6"/>
  <c r="Z484" i="6"/>
  <c r="AI484" i="6" s="1"/>
  <c r="AC371" i="6"/>
  <c r="Z371" i="6"/>
  <c r="AI371" i="6" s="1"/>
  <c r="AA354" i="6"/>
  <c r="AK354" i="6" s="1"/>
  <c r="Z362" i="6"/>
  <c r="AI362" i="6" s="1"/>
  <c r="AC362" i="6"/>
  <c r="AC340" i="6"/>
  <c r="Z340" i="6"/>
  <c r="AI340" i="6" s="1"/>
  <c r="Z520" i="6"/>
  <c r="AI520" i="6" s="1"/>
  <c r="AC520" i="6"/>
  <c r="Z532" i="6"/>
  <c r="AI532" i="6" s="1"/>
  <c r="AC532" i="6"/>
  <c r="Z496" i="6"/>
  <c r="AI496" i="6" s="1"/>
  <c r="AC496" i="6"/>
  <c r="AA510" i="6"/>
  <c r="AK510" i="6" s="1"/>
  <c r="AC513" i="6"/>
  <c r="Z513" i="6"/>
  <c r="AI513" i="6" s="1"/>
  <c r="AC503" i="6"/>
  <c r="Z503" i="6"/>
  <c r="AI503" i="6" s="1"/>
  <c r="Z490" i="6"/>
  <c r="AI490" i="6" s="1"/>
  <c r="AC490" i="6"/>
  <c r="Z521" i="6"/>
  <c r="AI521" i="6" s="1"/>
  <c r="AC521" i="6"/>
  <c r="AC533" i="6"/>
  <c r="Z533" i="6"/>
  <c r="AI533" i="6" s="1"/>
  <c r="AC488" i="6"/>
  <c r="Z488" i="6"/>
  <c r="AI488" i="6" s="1"/>
  <c r="AA520" i="6"/>
  <c r="AK520" i="6" s="1"/>
  <c r="AA537" i="6"/>
  <c r="AK537" i="6" s="1"/>
  <c r="Z492" i="6"/>
  <c r="AI492" i="6" s="1"/>
  <c r="AC492" i="6"/>
  <c r="AA524" i="6"/>
  <c r="AK524" i="6" s="1"/>
  <c r="AM524" i="6" s="1"/>
  <c r="AA504" i="6"/>
  <c r="AK504" i="6" s="1"/>
  <c r="AC510" i="6"/>
  <c r="Z510" i="6"/>
  <c r="AI510" i="6" s="1"/>
  <c r="Z528" i="6"/>
  <c r="AI528" i="6" s="1"/>
  <c r="AC528" i="6"/>
  <c r="AA532" i="6"/>
  <c r="AK532" i="6" s="1"/>
  <c r="AA533" i="6"/>
  <c r="AK533" i="6" s="1"/>
  <c r="AA525" i="6"/>
  <c r="AK525" i="6" s="1"/>
  <c r="AC500" i="6"/>
  <c r="Z500" i="6"/>
  <c r="AI500" i="6" s="1"/>
  <c r="AA516" i="6"/>
  <c r="AK516" i="6" s="1"/>
  <c r="AA499" i="6"/>
  <c r="AK499" i="6" s="1"/>
  <c r="AA496" i="6"/>
  <c r="AK496" i="6" s="1"/>
  <c r="AC516" i="6"/>
  <c r="Z516" i="6"/>
  <c r="AI516" i="6" s="1"/>
  <c r="AA502" i="6"/>
  <c r="AK502" i="6" s="1"/>
  <c r="AC509" i="6"/>
  <c r="Z509" i="6"/>
  <c r="AI509" i="6" s="1"/>
  <c r="Z526" i="6"/>
  <c r="AI526" i="6" s="1"/>
  <c r="AC526" i="6"/>
  <c r="AA534" i="6"/>
  <c r="AK534" i="6" s="1"/>
  <c r="AM534" i="6" s="1"/>
  <c r="AA538" i="6"/>
  <c r="AK538" i="6" s="1"/>
  <c r="AA501" i="6"/>
  <c r="AK501" i="6" s="1"/>
  <c r="AA506" i="6"/>
  <c r="AK506" i="6" s="1"/>
  <c r="AA527" i="6"/>
  <c r="AK527" i="6" s="1"/>
  <c r="AA500" i="6"/>
  <c r="AK500" i="6" s="1"/>
  <c r="AC512" i="6"/>
  <c r="Z512" i="6"/>
  <c r="AI512" i="6" s="1"/>
  <c r="Z538" i="6"/>
  <c r="AI538" i="6" s="1"/>
  <c r="AC538" i="6"/>
  <c r="Z498" i="6"/>
  <c r="AI498" i="6" s="1"/>
  <c r="AC498" i="6"/>
  <c r="Z491" i="6"/>
  <c r="AI491" i="6" s="1"/>
  <c r="AC491" i="6"/>
  <c r="AA531" i="6"/>
  <c r="AK531" i="6" s="1"/>
  <c r="AC518" i="6"/>
  <c r="Z518" i="6"/>
  <c r="AI518" i="6" s="1"/>
  <c r="AA492" i="6"/>
  <c r="AK492" i="6" s="1"/>
  <c r="Z530" i="6"/>
  <c r="AI530" i="6" s="1"/>
  <c r="AC530" i="6"/>
  <c r="Z504" i="6"/>
  <c r="AB504" i="6" s="1"/>
  <c r="AC504" i="6"/>
  <c r="AA529" i="6"/>
  <c r="AK529" i="6" s="1"/>
  <c r="AC531" i="6"/>
  <c r="Z531" i="6"/>
  <c r="AI531" i="6" s="1"/>
  <c r="AA508" i="6"/>
  <c r="AK508" i="6" s="1"/>
  <c r="AC497" i="6"/>
  <c r="Z497" i="6"/>
  <c r="AI497" i="6" s="1"/>
  <c r="AC505" i="6"/>
  <c r="Z505" i="6"/>
  <c r="AI505" i="6" s="1"/>
  <c r="AA493" i="6"/>
  <c r="AK493" i="6" s="1"/>
  <c r="Z508" i="6"/>
  <c r="AI508" i="6" s="1"/>
  <c r="AC508" i="6"/>
  <c r="AC525" i="6"/>
  <c r="Z525" i="6"/>
  <c r="AI525" i="6" s="1"/>
  <c r="AA518" i="6"/>
  <c r="AK518" i="6" s="1"/>
  <c r="AA494" i="6"/>
  <c r="AK494" i="6" s="1"/>
  <c r="AC511" i="6"/>
  <c r="Z511" i="6"/>
  <c r="AI511" i="6" s="1"/>
  <c r="Z536" i="6"/>
  <c r="AI536" i="6" s="1"/>
  <c r="AC536" i="6"/>
  <c r="AA511" i="6"/>
  <c r="AK511" i="6" s="1"/>
  <c r="AA490" i="6"/>
  <c r="AK490" i="6" s="1"/>
  <c r="AC535" i="6"/>
  <c r="Z535" i="6"/>
  <c r="AI535" i="6" s="1"/>
  <c r="AA536" i="6"/>
  <c r="AK536" i="6" s="1"/>
  <c r="AC494" i="6"/>
  <c r="Z494" i="6"/>
  <c r="AI494" i="6" s="1"/>
  <c r="AA505" i="6"/>
  <c r="AK505" i="6" s="1"/>
  <c r="Z524" i="6"/>
  <c r="AI524" i="6" s="1"/>
  <c r="AC524" i="6"/>
  <c r="Z501" i="6"/>
  <c r="AI501" i="6" s="1"/>
  <c r="AC501" i="6"/>
  <c r="AA515" i="6"/>
  <c r="AK515" i="6" s="1"/>
  <c r="AA512" i="6"/>
  <c r="AK512" i="6" s="1"/>
  <c r="AA522" i="6"/>
  <c r="AK522" i="6" s="1"/>
  <c r="AM522" i="6" s="1"/>
  <c r="AA498" i="6"/>
  <c r="AK498" i="6" s="1"/>
  <c r="AC519" i="6"/>
  <c r="Z519" i="6"/>
  <c r="AI519" i="6" s="1"/>
  <c r="AA521" i="6"/>
  <c r="AK521" i="6" s="1"/>
  <c r="AC529" i="6"/>
  <c r="Z529" i="6"/>
  <c r="AI529" i="6" s="1"/>
  <c r="AA523" i="6"/>
  <c r="AK523" i="6" s="1"/>
  <c r="AC493" i="6"/>
  <c r="Z493" i="6"/>
  <c r="AI493" i="6" s="1"/>
  <c r="AA495" i="6"/>
  <c r="AK495" i="6" s="1"/>
  <c r="AA497" i="6"/>
  <c r="AK497" i="6" s="1"/>
  <c r="AA489" i="6"/>
  <c r="AK489" i="6" s="1"/>
  <c r="AM489" i="6" s="1"/>
  <c r="AA491" i="6"/>
  <c r="AK491" i="6" s="1"/>
  <c r="Z522" i="6"/>
  <c r="AI522" i="6" s="1"/>
  <c r="AC522" i="6"/>
  <c r="AA514" i="6"/>
  <c r="AK514" i="6" s="1"/>
  <c r="AM514" i="6" s="1"/>
  <c r="Z506" i="6"/>
  <c r="AI506" i="6" s="1"/>
  <c r="AC506" i="6"/>
  <c r="AA535" i="6"/>
  <c r="AK535" i="6" s="1"/>
  <c r="Z515" i="6"/>
  <c r="AI515" i="6" s="1"/>
  <c r="AC515" i="6"/>
  <c r="Z517" i="6"/>
  <c r="AI517" i="6" s="1"/>
  <c r="AC517" i="6"/>
  <c r="AC495" i="6"/>
  <c r="Z495" i="6"/>
  <c r="AI495" i="6" s="1"/>
  <c r="Z534" i="6"/>
  <c r="AI534" i="6" s="1"/>
  <c r="AC534" i="6"/>
  <c r="AA517" i="6"/>
  <c r="AK517" i="6" s="1"/>
  <c r="Z499" i="6"/>
  <c r="AI499" i="6" s="1"/>
  <c r="AC499" i="6"/>
  <c r="Z527" i="6"/>
  <c r="AI527" i="6" s="1"/>
  <c r="AC527" i="6"/>
  <c r="Z537" i="6"/>
  <c r="AI537" i="6" s="1"/>
  <c r="AC537" i="6"/>
  <c r="AA509" i="6"/>
  <c r="AK509" i="6" s="1"/>
  <c r="AA526" i="6"/>
  <c r="AK526" i="6" s="1"/>
  <c r="AC514" i="6"/>
  <c r="Z514" i="6"/>
  <c r="AI514" i="6" s="1"/>
  <c r="AC507" i="6"/>
  <c r="Z507" i="6"/>
  <c r="AI507" i="6" s="1"/>
  <c r="AA503" i="6"/>
  <c r="AK503" i="6" s="1"/>
  <c r="AA528" i="6"/>
  <c r="AK528" i="6" s="1"/>
  <c r="AM528" i="6" s="1"/>
  <c r="AA530" i="6"/>
  <c r="AK530" i="6" s="1"/>
  <c r="AC523" i="6"/>
  <c r="Z523" i="6"/>
  <c r="AI523" i="6" s="1"/>
  <c r="AA519" i="6"/>
  <c r="AK519" i="6" s="1"/>
  <c r="AA488" i="6"/>
  <c r="AK488" i="6" s="1"/>
  <c r="AA507" i="6"/>
  <c r="AK507" i="6" s="1"/>
  <c r="AC489" i="6"/>
  <c r="Z489" i="6"/>
  <c r="AI489" i="6" s="1"/>
  <c r="AA513" i="6"/>
  <c r="AK513" i="6" s="1"/>
  <c r="AC502" i="6"/>
  <c r="Z502" i="6"/>
  <c r="AI502" i="6" s="1"/>
  <c r="Z194" i="6"/>
  <c r="AI194" i="6" s="1"/>
  <c r="AC194" i="6"/>
  <c r="AC187" i="6"/>
  <c r="Z187" i="6"/>
  <c r="AI187" i="6" s="1"/>
  <c r="Z195" i="6"/>
  <c r="AI195" i="6" s="1"/>
  <c r="AC195" i="6"/>
  <c r="AA184" i="6"/>
  <c r="AK184" i="6" s="1"/>
  <c r="AC211" i="6"/>
  <c r="Z211" i="6"/>
  <c r="AI211" i="6" s="1"/>
  <c r="AA213" i="6"/>
  <c r="AK213" i="6" s="1"/>
  <c r="AA185" i="6"/>
  <c r="AK185" i="6" s="1"/>
  <c r="AA203" i="6"/>
  <c r="AK203" i="6" s="1"/>
  <c r="AC215" i="6"/>
  <c r="Z215" i="6"/>
  <c r="AI215" i="6" s="1"/>
  <c r="AA194" i="6"/>
  <c r="AK194" i="6" s="1"/>
  <c r="AA204" i="6"/>
  <c r="AK204" i="6" s="1"/>
  <c r="AA190" i="6"/>
  <c r="AK190" i="6" s="1"/>
  <c r="AC210" i="6"/>
  <c r="Z210" i="6"/>
  <c r="AI210" i="6" s="1"/>
  <c r="AL210" i="6" s="1"/>
  <c r="AA219" i="6"/>
  <c r="AK219" i="6" s="1"/>
  <c r="AA210" i="6"/>
  <c r="AK210" i="6" s="1"/>
  <c r="Z213" i="6"/>
  <c r="AI213" i="6" s="1"/>
  <c r="AC213" i="6"/>
  <c r="AA196" i="6"/>
  <c r="AK196" i="6" s="1"/>
  <c r="Z188" i="6"/>
  <c r="AI188" i="6" s="1"/>
  <c r="AC188" i="6"/>
  <c r="AA188" i="6"/>
  <c r="AK188" i="6" s="1"/>
  <c r="Z190" i="6"/>
  <c r="AI190" i="6" s="1"/>
  <c r="AC190" i="6"/>
  <c r="Z199" i="6"/>
  <c r="AI199" i="6" s="1"/>
  <c r="AC199" i="6"/>
  <c r="AA202" i="6"/>
  <c r="AK202" i="6" s="1"/>
  <c r="AA208" i="6"/>
  <c r="AK208" i="6" s="1"/>
  <c r="AA215" i="6"/>
  <c r="AK215" i="6" s="1"/>
  <c r="AA201" i="6"/>
  <c r="AK201" i="6" s="1"/>
  <c r="AA207" i="6"/>
  <c r="AK207" i="6" s="1"/>
  <c r="Z202" i="6"/>
  <c r="AI202" i="6" s="1"/>
  <c r="AC202" i="6"/>
  <c r="AA218" i="6"/>
  <c r="AK218" i="6" s="1"/>
  <c r="Z214" i="6"/>
  <c r="AI214" i="6" s="1"/>
  <c r="AC214" i="6"/>
  <c r="Z200" i="6"/>
  <c r="AI200" i="6" s="1"/>
  <c r="AC200" i="6"/>
  <c r="Z218" i="6"/>
  <c r="AI218" i="6" s="1"/>
  <c r="AC218" i="6"/>
  <c r="Z197" i="6"/>
  <c r="AI197" i="6" s="1"/>
  <c r="AC197" i="6"/>
  <c r="Z217" i="6"/>
  <c r="AI217" i="6" s="1"/>
  <c r="AC217" i="6"/>
  <c r="AA214" i="6"/>
  <c r="AK214" i="6" s="1"/>
  <c r="AA189" i="6"/>
  <c r="AK189" i="6" s="1"/>
  <c r="Z205" i="6"/>
  <c r="AI205" i="6" s="1"/>
  <c r="AC205" i="6"/>
  <c r="Z212" i="6"/>
  <c r="AI212" i="6" s="1"/>
  <c r="AC212" i="6"/>
  <c r="AC203" i="6"/>
  <c r="Z203" i="6"/>
  <c r="AI203" i="6" s="1"/>
  <c r="AA211" i="6"/>
  <c r="AK211" i="6" s="1"/>
  <c r="Z191" i="6"/>
  <c r="AI191" i="6" s="1"/>
  <c r="AC191" i="6"/>
  <c r="AA191" i="6"/>
  <c r="AK191" i="6" s="1"/>
  <c r="AA212" i="6"/>
  <c r="AK212" i="6" s="1"/>
  <c r="AA187" i="6"/>
  <c r="AK187" i="6" s="1"/>
  <c r="AA206" i="6"/>
  <c r="AK206" i="6" s="1"/>
  <c r="AA197" i="6"/>
  <c r="AK197" i="6" s="1"/>
  <c r="Z189" i="6"/>
  <c r="AI189" i="6" s="1"/>
  <c r="AC189" i="6"/>
  <c r="Z209" i="6"/>
  <c r="AI209" i="6" s="1"/>
  <c r="AL209" i="6" s="1"/>
  <c r="AC209" i="6"/>
  <c r="AA199" i="6"/>
  <c r="AK199" i="6" s="1"/>
  <c r="AA216" i="6"/>
  <c r="AK216" i="6" s="1"/>
  <c r="AC206" i="6"/>
  <c r="Z206" i="6"/>
  <c r="AI206" i="6" s="1"/>
  <c r="AA186" i="6"/>
  <c r="AK186" i="6" s="1"/>
  <c r="AC193" i="6"/>
  <c r="Z193" i="6"/>
  <c r="AI193" i="6" s="1"/>
  <c r="AC201" i="6"/>
  <c r="Z201" i="6"/>
  <c r="AI201" i="6" s="1"/>
  <c r="AA205" i="6"/>
  <c r="AK205" i="6" s="1"/>
  <c r="AA192" i="6"/>
  <c r="AK192" i="6" s="1"/>
  <c r="Z216" i="6"/>
  <c r="AI216" i="6" s="1"/>
  <c r="AC216" i="6"/>
  <c r="Z207" i="6"/>
  <c r="AI207" i="6" s="1"/>
  <c r="AC207" i="6"/>
  <c r="Z198" i="6"/>
  <c r="AI198" i="6" s="1"/>
  <c r="AC198" i="6"/>
  <c r="AA200" i="6"/>
  <c r="AK200" i="6" s="1"/>
  <c r="AA209" i="6"/>
  <c r="AK209" i="6" s="1"/>
  <c r="Z186" i="6"/>
  <c r="AI186" i="6" s="1"/>
  <c r="AC186" i="6"/>
  <c r="AA193" i="6"/>
  <c r="AK193" i="6" s="1"/>
  <c r="AA217" i="6"/>
  <c r="AK217" i="6" s="1"/>
  <c r="AA195" i="6"/>
  <c r="AK195" i="6" s="1"/>
  <c r="AC219" i="6"/>
  <c r="Z219" i="6"/>
  <c r="AI219" i="6" s="1"/>
  <c r="Z196" i="6"/>
  <c r="AI196" i="6" s="1"/>
  <c r="AC196" i="6"/>
  <c r="AC208" i="6"/>
  <c r="Z208" i="6"/>
  <c r="AI208" i="6" s="1"/>
  <c r="AL208" i="6" s="1"/>
  <c r="AA198" i="6"/>
  <c r="AK198" i="6" s="1"/>
  <c r="AC184" i="6"/>
  <c r="Z184" i="6"/>
  <c r="AI184" i="6" s="1"/>
  <c r="Z204" i="6"/>
  <c r="AI204" i="6" s="1"/>
  <c r="AC204" i="6"/>
  <c r="Z185" i="6"/>
  <c r="AI185" i="6" s="1"/>
  <c r="AC185" i="6"/>
  <c r="AC192" i="6"/>
  <c r="Z192" i="6"/>
  <c r="AI192" i="6" s="1"/>
  <c r="AA220" i="6"/>
  <c r="AK220" i="6" s="1"/>
  <c r="Z231" i="6"/>
  <c r="AI231" i="6" s="1"/>
  <c r="AC231" i="6"/>
  <c r="AC226" i="6"/>
  <c r="Z226" i="6"/>
  <c r="AI226" i="6" s="1"/>
  <c r="AC249" i="6"/>
  <c r="Z249" i="6"/>
  <c r="AI249" i="6" s="1"/>
  <c r="AC247" i="6"/>
  <c r="Z247" i="6"/>
  <c r="AI247" i="6" s="1"/>
  <c r="AC239" i="6"/>
  <c r="Z239" i="6"/>
  <c r="AI239" i="6" s="1"/>
  <c r="Z241" i="6"/>
  <c r="AI241" i="6" s="1"/>
  <c r="AC241" i="6"/>
  <c r="AA255" i="6"/>
  <c r="AK255" i="6" s="1"/>
  <c r="AA249" i="6"/>
  <c r="AK249" i="6" s="1"/>
  <c r="AA234" i="6"/>
  <c r="AK234" i="6" s="1"/>
  <c r="Z251" i="6"/>
  <c r="AI251" i="6" s="1"/>
  <c r="AC251" i="6"/>
  <c r="AA239" i="6"/>
  <c r="AK239" i="6" s="1"/>
  <c r="AA231" i="6"/>
  <c r="AK231" i="6" s="1"/>
  <c r="AC221" i="6"/>
  <c r="Z221" i="6"/>
  <c r="AI221" i="6" s="1"/>
  <c r="AA224" i="6"/>
  <c r="AK224" i="6" s="1"/>
  <c r="AA240" i="6"/>
  <c r="AK240" i="6" s="1"/>
  <c r="AM240" i="6" s="1"/>
  <c r="Z254" i="6"/>
  <c r="AI254" i="6" s="1"/>
  <c r="AC254" i="6"/>
  <c r="Z225" i="6"/>
  <c r="AI225" i="6" s="1"/>
  <c r="AC225" i="6"/>
  <c r="Z244" i="6"/>
  <c r="AI244" i="6" s="1"/>
  <c r="AC244" i="6"/>
  <c r="Z245" i="6"/>
  <c r="AI245" i="6" s="1"/>
  <c r="AC245" i="6"/>
  <c r="AA252" i="6"/>
  <c r="AK252" i="6" s="1"/>
  <c r="AA225" i="6"/>
  <c r="AK225" i="6" s="1"/>
  <c r="AA227" i="6"/>
  <c r="AK227" i="6" s="1"/>
  <c r="AM227" i="6" s="1"/>
  <c r="AA235" i="6"/>
  <c r="AK235" i="6" s="1"/>
  <c r="AM235" i="6" s="1"/>
  <c r="AA238" i="6"/>
  <c r="AK238" i="6" s="1"/>
  <c r="AA254" i="6"/>
  <c r="AK254" i="6" s="1"/>
  <c r="AA244" i="6"/>
  <c r="AK244" i="6" s="1"/>
  <c r="Z220" i="6"/>
  <c r="AI220" i="6" s="1"/>
  <c r="AC220" i="6"/>
  <c r="Z234" i="6"/>
  <c r="AI234" i="6" s="1"/>
  <c r="AC234" i="6"/>
  <c r="AA221" i="6"/>
  <c r="AK221" i="6" s="1"/>
  <c r="AA241" i="6"/>
  <c r="AK241" i="6" s="1"/>
  <c r="AC243" i="6"/>
  <c r="Z243" i="6"/>
  <c r="AI243" i="6" s="1"/>
  <c r="Z250" i="6"/>
  <c r="AI250" i="6" s="1"/>
  <c r="AC250" i="6"/>
  <c r="AA237" i="6"/>
  <c r="AK237" i="6" s="1"/>
  <c r="Z242" i="6"/>
  <c r="AI242" i="6" s="1"/>
  <c r="AC242" i="6"/>
  <c r="Z223" i="6"/>
  <c r="AI223" i="6" s="1"/>
  <c r="AC223" i="6"/>
  <c r="AC230" i="6"/>
  <c r="Z230" i="6"/>
  <c r="AI230" i="6" s="1"/>
  <c r="AA251" i="6"/>
  <c r="AK251" i="6" s="1"/>
  <c r="AA230" i="6"/>
  <c r="AK230" i="6" s="1"/>
  <c r="AA233" i="6"/>
  <c r="AK233" i="6" s="1"/>
  <c r="AA243" i="6"/>
  <c r="AK243" i="6" s="1"/>
  <c r="AA245" i="6"/>
  <c r="AK245" i="6" s="1"/>
  <c r="AA222" i="6"/>
  <c r="AK222" i="6" s="1"/>
  <c r="AA247" i="6"/>
  <c r="AK247" i="6" s="1"/>
  <c r="Z240" i="6"/>
  <c r="AI240" i="6" s="1"/>
  <c r="AC240" i="6"/>
  <c r="AA248" i="6"/>
  <c r="AK248" i="6" s="1"/>
  <c r="Z233" i="6"/>
  <c r="AI233" i="6" s="1"/>
  <c r="AC233" i="6"/>
  <c r="Z255" i="6"/>
  <c r="AI255" i="6" s="1"/>
  <c r="AC255" i="6"/>
  <c r="Z253" i="6"/>
  <c r="AI253" i="6" s="1"/>
  <c r="AC253" i="6"/>
  <c r="AC248" i="6"/>
  <c r="Z248" i="6"/>
  <c r="AI248" i="6" s="1"/>
  <c r="AA246" i="6"/>
  <c r="AK246" i="6" s="1"/>
  <c r="AA226" i="6"/>
  <c r="AK226" i="6" s="1"/>
  <c r="Z224" i="6"/>
  <c r="AI224" i="6" s="1"/>
  <c r="AC224" i="6"/>
  <c r="AC236" i="6"/>
  <c r="Z236" i="6"/>
  <c r="AI236" i="6" s="1"/>
  <c r="AC237" i="6"/>
  <c r="Z237" i="6"/>
  <c r="AI237" i="6" s="1"/>
  <c r="AA229" i="6"/>
  <c r="AK229" i="6" s="1"/>
  <c r="AA253" i="6"/>
  <c r="AK253" i="6" s="1"/>
  <c r="AC238" i="6"/>
  <c r="Z238" i="6"/>
  <c r="AI238" i="6" s="1"/>
  <c r="AA236" i="6"/>
  <c r="AK236" i="6" s="1"/>
  <c r="Z222" i="6"/>
  <c r="AI222" i="6" s="1"/>
  <c r="AC222" i="6"/>
  <c r="AC235" i="6"/>
  <c r="Z235" i="6"/>
  <c r="AI235" i="6" s="1"/>
  <c r="AA242" i="6"/>
  <c r="AK242" i="6" s="1"/>
  <c r="Z227" i="6"/>
  <c r="AI227" i="6" s="1"/>
  <c r="AC227" i="6"/>
  <c r="AA228" i="6"/>
  <c r="AK228" i="6" s="1"/>
  <c r="Z229" i="6"/>
  <c r="AI229" i="6" s="1"/>
  <c r="AC229" i="6"/>
  <c r="AA232" i="6"/>
  <c r="AK232" i="6" s="1"/>
  <c r="Z246" i="6"/>
  <c r="AI246" i="6" s="1"/>
  <c r="AC246" i="6"/>
  <c r="Z252" i="6"/>
  <c r="AI252" i="6" s="1"/>
  <c r="AC252" i="6"/>
  <c r="AA250" i="6"/>
  <c r="AK250" i="6" s="1"/>
  <c r="AM250" i="6" s="1"/>
  <c r="AA223" i="6"/>
  <c r="AK223" i="6" s="1"/>
  <c r="AC228" i="6"/>
  <c r="Z228" i="6"/>
  <c r="AI228" i="6" s="1"/>
  <c r="AC232" i="6"/>
  <c r="Z232" i="6"/>
  <c r="AI232" i="6" s="1"/>
  <c r="AC260" i="6"/>
  <c r="Z260" i="6"/>
  <c r="AI260" i="6" s="1"/>
  <c r="AA553" i="6"/>
  <c r="AK553" i="6" s="1"/>
  <c r="AM553" i="6" s="1"/>
  <c r="Z551" i="6"/>
  <c r="AI551" i="6" s="1"/>
  <c r="AC551" i="6"/>
  <c r="AA274" i="6"/>
  <c r="AK274" i="6" s="1"/>
  <c r="AC265" i="6"/>
  <c r="Z265" i="6"/>
  <c r="AI265" i="6" s="1"/>
  <c r="AA544" i="6"/>
  <c r="AK544" i="6" s="1"/>
  <c r="AA539" i="6"/>
  <c r="AK539" i="6" s="1"/>
  <c r="AA549" i="6"/>
  <c r="AK549" i="6" s="1"/>
  <c r="AC273" i="6"/>
  <c r="Z273" i="6"/>
  <c r="AI273" i="6" s="1"/>
  <c r="AA551" i="6"/>
  <c r="AK551" i="6" s="1"/>
  <c r="AC552" i="6"/>
  <c r="Z552" i="6"/>
  <c r="AI552" i="6" s="1"/>
  <c r="Z256" i="6"/>
  <c r="AI256" i="6" s="1"/>
  <c r="AC256" i="6"/>
  <c r="Z262" i="6"/>
  <c r="AI262" i="6" s="1"/>
  <c r="AC262" i="6"/>
  <c r="Z270" i="6"/>
  <c r="AI270" i="6" s="1"/>
  <c r="AC270" i="6"/>
  <c r="AA545" i="6"/>
  <c r="AK545" i="6" s="1"/>
  <c r="Z540" i="6"/>
  <c r="AI540" i="6" s="1"/>
  <c r="AC540" i="6"/>
  <c r="AA257" i="6"/>
  <c r="AK257" i="6" s="1"/>
  <c r="AA259" i="6"/>
  <c r="AK259" i="6" s="1"/>
  <c r="AC259" i="6"/>
  <c r="Z259" i="6"/>
  <c r="AI259" i="6" s="1"/>
  <c r="Z547" i="6"/>
  <c r="AI547" i="6" s="1"/>
  <c r="AC547" i="6"/>
  <c r="AC268" i="6"/>
  <c r="Z268" i="6"/>
  <c r="AI268" i="6" s="1"/>
  <c r="AC548" i="6"/>
  <c r="Z548" i="6"/>
  <c r="AI548" i="6" s="1"/>
  <c r="Z269" i="6"/>
  <c r="AI269" i="6" s="1"/>
  <c r="AC269" i="6"/>
  <c r="AA276" i="6"/>
  <c r="AK276" i="6" s="1"/>
  <c r="AA546" i="6"/>
  <c r="AK546" i="6" s="1"/>
  <c r="AM546" i="6" s="1"/>
  <c r="Z542" i="6"/>
  <c r="AI542" i="6" s="1"/>
  <c r="AC542" i="6"/>
  <c r="Z267" i="6"/>
  <c r="AI267" i="6" s="1"/>
  <c r="AC267" i="6"/>
  <c r="AA261" i="6"/>
  <c r="AK261" i="6" s="1"/>
  <c r="AC263" i="6"/>
  <c r="Z263" i="6"/>
  <c r="AI263" i="6" s="1"/>
  <c r="AC258" i="6"/>
  <c r="Z258" i="6"/>
  <c r="AI258" i="6" s="1"/>
  <c r="Z553" i="6"/>
  <c r="AI553" i="6" s="1"/>
  <c r="AC553" i="6"/>
  <c r="AA273" i="6"/>
  <c r="AK273" i="6" s="1"/>
  <c r="AA267" i="6"/>
  <c r="AK267" i="6" s="1"/>
  <c r="AC550" i="6"/>
  <c r="Z550" i="6"/>
  <c r="AI550" i="6" s="1"/>
  <c r="AC275" i="6"/>
  <c r="Z275" i="6"/>
  <c r="AI275" i="6" s="1"/>
  <c r="AA256" i="6"/>
  <c r="AK256" i="6" s="1"/>
  <c r="AC274" i="6"/>
  <c r="Z274" i="6"/>
  <c r="AI274" i="6" s="1"/>
  <c r="Z545" i="6"/>
  <c r="AI545" i="6" s="1"/>
  <c r="AC545" i="6"/>
  <c r="AA270" i="6"/>
  <c r="AK270" i="6" s="1"/>
  <c r="Z272" i="6"/>
  <c r="AI272" i="6" s="1"/>
  <c r="AC272" i="6"/>
  <c r="AA541" i="6"/>
  <c r="AK541" i="6" s="1"/>
  <c r="AA543" i="6"/>
  <c r="AK543" i="6" s="1"/>
  <c r="Z276" i="6"/>
  <c r="AI276" i="6" s="1"/>
  <c r="AC276" i="6"/>
  <c r="AA548" i="6"/>
  <c r="AK548" i="6" s="1"/>
  <c r="Z543" i="6"/>
  <c r="AI543" i="6" s="1"/>
  <c r="AC543" i="6"/>
  <c r="AA547" i="6"/>
  <c r="AK547" i="6" s="1"/>
  <c r="AA264" i="6"/>
  <c r="AK264" i="6" s="1"/>
  <c r="Z549" i="6"/>
  <c r="AI549" i="6" s="1"/>
  <c r="AC549" i="6"/>
  <c r="AA269" i="6"/>
  <c r="AK269" i="6" s="1"/>
  <c r="AM269" i="6" s="1"/>
  <c r="AA268" i="6"/>
  <c r="AK268" i="6" s="1"/>
  <c r="AA260" i="6"/>
  <c r="AK260" i="6" s="1"/>
  <c r="Z261" i="6"/>
  <c r="AI261" i="6" s="1"/>
  <c r="AC261" i="6"/>
  <c r="Z257" i="6"/>
  <c r="AI257" i="6" s="1"/>
  <c r="AC257" i="6"/>
  <c r="AA540" i="6"/>
  <c r="AK540" i="6" s="1"/>
  <c r="Z539" i="6"/>
  <c r="AI539" i="6" s="1"/>
  <c r="AC539" i="6"/>
  <c r="Z271" i="6"/>
  <c r="AI271" i="6" s="1"/>
  <c r="AC271" i="6"/>
  <c r="Z266" i="6"/>
  <c r="AI266" i="6" s="1"/>
  <c r="AC266" i="6"/>
  <c r="AC264" i="6"/>
  <c r="Z264" i="6"/>
  <c r="AI264" i="6" s="1"/>
  <c r="AA266" i="6"/>
  <c r="AK266" i="6" s="1"/>
  <c r="AA262" i="6"/>
  <c r="AK262" i="6" s="1"/>
  <c r="Z541" i="6"/>
  <c r="AI541" i="6" s="1"/>
  <c r="AC541" i="6"/>
  <c r="AA271" i="6"/>
  <c r="AK271" i="6" s="1"/>
  <c r="AA542" i="6"/>
  <c r="AK542" i="6" s="1"/>
  <c r="AA552" i="6"/>
  <c r="AK552" i="6" s="1"/>
  <c r="AA272" i="6"/>
  <c r="AK272" i="6" s="1"/>
  <c r="AA550" i="6"/>
  <c r="AK550" i="6" s="1"/>
  <c r="AA275" i="6"/>
  <c r="AK275" i="6" s="1"/>
  <c r="Z544" i="6"/>
  <c r="AI544" i="6" s="1"/>
  <c r="AC544" i="6"/>
  <c r="AC546" i="6"/>
  <c r="Z546" i="6"/>
  <c r="AI546" i="6" s="1"/>
  <c r="AA265" i="6"/>
  <c r="AK265" i="6" s="1"/>
  <c r="AA263" i="6"/>
  <c r="AK263" i="6" s="1"/>
  <c r="AM263" i="6" s="1"/>
  <c r="AA258" i="6"/>
  <c r="AK258" i="6" s="1"/>
  <c r="Z36" i="6"/>
  <c r="AI36" i="6" s="1"/>
  <c r="AC36" i="6"/>
  <c r="AC84" i="6"/>
  <c r="Z84" i="6"/>
  <c r="AI84" i="6" s="1"/>
  <c r="AC55" i="6"/>
  <c r="Z55" i="6"/>
  <c r="AI55" i="6" s="1"/>
  <c r="Z67" i="6"/>
  <c r="AI67" i="6" s="1"/>
  <c r="AC67" i="6"/>
  <c r="AA44" i="6"/>
  <c r="AK44" i="6" s="1"/>
  <c r="AC72" i="6"/>
  <c r="Z72" i="6"/>
  <c r="AI72" i="6" s="1"/>
  <c r="AA103" i="6"/>
  <c r="AK103" i="6" s="1"/>
  <c r="Z64" i="6"/>
  <c r="AI64" i="6" s="1"/>
  <c r="AC64" i="6"/>
  <c r="AA91" i="6"/>
  <c r="AK91" i="6" s="1"/>
  <c r="AC113" i="6"/>
  <c r="Z113" i="6"/>
  <c r="AI113" i="6" s="1"/>
  <c r="AC82" i="6"/>
  <c r="Z82" i="6"/>
  <c r="AI82" i="6" s="1"/>
  <c r="AC34" i="6"/>
  <c r="Z34" i="6"/>
  <c r="AI34" i="6" s="1"/>
  <c r="AA32" i="6"/>
  <c r="AK32" i="6" s="1"/>
  <c r="Z112" i="6"/>
  <c r="AI112" i="6" s="1"/>
  <c r="AC112" i="6"/>
  <c r="AA84" i="6"/>
  <c r="AK84" i="6" s="1"/>
  <c r="AA45" i="6"/>
  <c r="AK45" i="6" s="1"/>
  <c r="AC28" i="6"/>
  <c r="Z28" i="6"/>
  <c r="AI28" i="6" s="1"/>
  <c r="AA70" i="6"/>
  <c r="AK70" i="6" s="1"/>
  <c r="AA35" i="6"/>
  <c r="AK35" i="6" s="1"/>
  <c r="AA31" i="6"/>
  <c r="AK31" i="6" s="1"/>
  <c r="AA68" i="6"/>
  <c r="AK68" i="6" s="1"/>
  <c r="AA99" i="6"/>
  <c r="AK99" i="6" s="1"/>
  <c r="Z65" i="6"/>
  <c r="AI65" i="6" s="1"/>
  <c r="AC65" i="6"/>
  <c r="AA105" i="6"/>
  <c r="AK105" i="6" s="1"/>
  <c r="AC41" i="6"/>
  <c r="Z41" i="6"/>
  <c r="AI41" i="6" s="1"/>
  <c r="AA77" i="6"/>
  <c r="AK77" i="6" s="1"/>
  <c r="Z47" i="6"/>
  <c r="AI47" i="6" s="1"/>
  <c r="AC47" i="6"/>
  <c r="Z100" i="6"/>
  <c r="AI100" i="6" s="1"/>
  <c r="AC100" i="6"/>
  <c r="Z97" i="6"/>
  <c r="AI97" i="6" s="1"/>
  <c r="AC97" i="6"/>
  <c r="AA23" i="6"/>
  <c r="AK23" i="6" s="1"/>
  <c r="AC111" i="6"/>
  <c r="Z111" i="6"/>
  <c r="AI111" i="6" s="1"/>
  <c r="AC42" i="6"/>
  <c r="Z42" i="6"/>
  <c r="AI42" i="6" s="1"/>
  <c r="AA74" i="6"/>
  <c r="AK74" i="6" s="1"/>
  <c r="AC60" i="6"/>
  <c r="Z60" i="6"/>
  <c r="AI60" i="6" s="1"/>
  <c r="AC76" i="6"/>
  <c r="Z76" i="6"/>
  <c r="AI76" i="6" s="1"/>
  <c r="Z50" i="6"/>
  <c r="AI50" i="6" s="1"/>
  <c r="AC50" i="6"/>
  <c r="AC118" i="6"/>
  <c r="Z118" i="6"/>
  <c r="AI118" i="6" s="1"/>
  <c r="AA78" i="6"/>
  <c r="AK78" i="6" s="1"/>
  <c r="Z99" i="6"/>
  <c r="AI99" i="6" s="1"/>
  <c r="AC99" i="6"/>
  <c r="AA67" i="6"/>
  <c r="AK67" i="6" s="1"/>
  <c r="Z110" i="6"/>
  <c r="AI110" i="6" s="1"/>
  <c r="AC110" i="6"/>
  <c r="Z58" i="6"/>
  <c r="AI58" i="6" s="1"/>
  <c r="AC58" i="6"/>
  <c r="AC85" i="6"/>
  <c r="Z85" i="6"/>
  <c r="AI85" i="6" s="1"/>
  <c r="Z89" i="6"/>
  <c r="AI89" i="6" s="1"/>
  <c r="AC89" i="6"/>
  <c r="Z30" i="6"/>
  <c r="AI30" i="6" s="1"/>
  <c r="AC30" i="6"/>
  <c r="AA27" i="6"/>
  <c r="AK27" i="6" s="1"/>
  <c r="AA24" i="6"/>
  <c r="AK24" i="6" s="1"/>
  <c r="AA76" i="6"/>
  <c r="AK76" i="6" s="1"/>
  <c r="AA60" i="6"/>
  <c r="AK60" i="6" s="1"/>
  <c r="Z66" i="6"/>
  <c r="AI66" i="6" s="1"/>
  <c r="AC66" i="6"/>
  <c r="AA63" i="6"/>
  <c r="AK63" i="6" s="1"/>
  <c r="Z117" i="6"/>
  <c r="AI117" i="6" s="1"/>
  <c r="AC117" i="6"/>
  <c r="AA52" i="6"/>
  <c r="AK52" i="6" s="1"/>
  <c r="AA106" i="6"/>
  <c r="AK106" i="6" s="1"/>
  <c r="AA98" i="6"/>
  <c r="AK98" i="6" s="1"/>
  <c r="AA95" i="6"/>
  <c r="AK95" i="6" s="1"/>
  <c r="AA34" i="6"/>
  <c r="AK34" i="6" s="1"/>
  <c r="AA53" i="6"/>
  <c r="AK53" i="6" s="1"/>
  <c r="AA72" i="6"/>
  <c r="AK72" i="6" s="1"/>
  <c r="Z107" i="6"/>
  <c r="AI107" i="6" s="1"/>
  <c r="AC107" i="6"/>
  <c r="AA66" i="6"/>
  <c r="AK66" i="6" s="1"/>
  <c r="AA107" i="6"/>
  <c r="AK107" i="6" s="1"/>
  <c r="AA92" i="6"/>
  <c r="AK92" i="6" s="1"/>
  <c r="AA85" i="6"/>
  <c r="AK85" i="6" s="1"/>
  <c r="AA110" i="6"/>
  <c r="AK110" i="6" s="1"/>
  <c r="AA48" i="6"/>
  <c r="AK48" i="6" s="1"/>
  <c r="Z101" i="6"/>
  <c r="AI101" i="6" s="1"/>
  <c r="AC101" i="6"/>
  <c r="AA54" i="6"/>
  <c r="AK54" i="6" s="1"/>
  <c r="AC20" i="6"/>
  <c r="Z20" i="6"/>
  <c r="AI20" i="6" s="1"/>
  <c r="AC77" i="6"/>
  <c r="Z77" i="6"/>
  <c r="AI77" i="6" s="1"/>
  <c r="Z116" i="6"/>
  <c r="AI116" i="6" s="1"/>
  <c r="AC116" i="6"/>
  <c r="Z61" i="6"/>
  <c r="AI61" i="6" s="1"/>
  <c r="AC61" i="6"/>
  <c r="Z87" i="6"/>
  <c r="AI87" i="6" s="1"/>
  <c r="AC87" i="6"/>
  <c r="Z37" i="6"/>
  <c r="AI37" i="6" s="1"/>
  <c r="AC37" i="6"/>
  <c r="Z105" i="6"/>
  <c r="AI105" i="6" s="1"/>
  <c r="AC105" i="6"/>
  <c r="AC22" i="6"/>
  <c r="Z22" i="6"/>
  <c r="AI22" i="6" s="1"/>
  <c r="AC80" i="6"/>
  <c r="Z80" i="6"/>
  <c r="AI80" i="6" s="1"/>
  <c r="AA90" i="6"/>
  <c r="AK90" i="6" s="1"/>
  <c r="Z63" i="6"/>
  <c r="AI63" i="6" s="1"/>
  <c r="AC63" i="6"/>
  <c r="Z86" i="6"/>
  <c r="AI86" i="6" s="1"/>
  <c r="AC86" i="6"/>
  <c r="Z44" i="6"/>
  <c r="AI44" i="6" s="1"/>
  <c r="AC44" i="6"/>
  <c r="AA109" i="6"/>
  <c r="AK109" i="6" s="1"/>
  <c r="Z96" i="6"/>
  <c r="AI96" i="6" s="1"/>
  <c r="AC96" i="6"/>
  <c r="AA96" i="6"/>
  <c r="AK96" i="6" s="1"/>
  <c r="AA86" i="6"/>
  <c r="AK86" i="6" s="1"/>
  <c r="AA89" i="6"/>
  <c r="AK89" i="6" s="1"/>
  <c r="AA28" i="6"/>
  <c r="AK28" i="6" s="1"/>
  <c r="AC32" i="6"/>
  <c r="Z32" i="6"/>
  <c r="AI32" i="6" s="1"/>
  <c r="Z21" i="6"/>
  <c r="AI21" i="6" s="1"/>
  <c r="AC21" i="6"/>
  <c r="Z31" i="6"/>
  <c r="AI31" i="6" s="1"/>
  <c r="AC31" i="6"/>
  <c r="AA83" i="6"/>
  <c r="AK83" i="6" s="1"/>
  <c r="AC78" i="6"/>
  <c r="Z78" i="6"/>
  <c r="AI78" i="6" s="1"/>
  <c r="AA50" i="6"/>
  <c r="AK50" i="6" s="1"/>
  <c r="Z59" i="6"/>
  <c r="AI59" i="6" s="1"/>
  <c r="AC59" i="6"/>
  <c r="AA49" i="6"/>
  <c r="AK49" i="6" s="1"/>
  <c r="AA100" i="6"/>
  <c r="AK100" i="6" s="1"/>
  <c r="Z73" i="6"/>
  <c r="AI73" i="6" s="1"/>
  <c r="AC73" i="6"/>
  <c r="AA25" i="6"/>
  <c r="AK25" i="6" s="1"/>
  <c r="Z29" i="6"/>
  <c r="AI29" i="6" s="1"/>
  <c r="AC29" i="6"/>
  <c r="AA112" i="6"/>
  <c r="AK112" i="6" s="1"/>
  <c r="AC51" i="6"/>
  <c r="Z51" i="6"/>
  <c r="AI51" i="6" s="1"/>
  <c r="AA117" i="6"/>
  <c r="AK117" i="6" s="1"/>
  <c r="AC93" i="6"/>
  <c r="Z93" i="6"/>
  <c r="AI93" i="6" s="1"/>
  <c r="AA119" i="6"/>
  <c r="AK119" i="6" s="1"/>
  <c r="Z103" i="6"/>
  <c r="AI103" i="6" s="1"/>
  <c r="AC103" i="6"/>
  <c r="Z24" i="6"/>
  <c r="AI24" i="6" s="1"/>
  <c r="AC24" i="6"/>
  <c r="Z104" i="6"/>
  <c r="AI104" i="6" s="1"/>
  <c r="AC104" i="6"/>
  <c r="Z25" i="6"/>
  <c r="AI25" i="6" s="1"/>
  <c r="AC25" i="6"/>
  <c r="AA82" i="6"/>
  <c r="AK82" i="6" s="1"/>
  <c r="AC95" i="6"/>
  <c r="Z95" i="6"/>
  <c r="AI95" i="6" s="1"/>
  <c r="AA47" i="6"/>
  <c r="AK47" i="6" s="1"/>
  <c r="Z109" i="6"/>
  <c r="AI109" i="6" s="1"/>
  <c r="AC109" i="6"/>
  <c r="AA30" i="6"/>
  <c r="AK30" i="6" s="1"/>
  <c r="AA93" i="6"/>
  <c r="AK93" i="6" s="1"/>
  <c r="AA79" i="6"/>
  <c r="AK79" i="6" s="1"/>
  <c r="Z35" i="6"/>
  <c r="AI35" i="6" s="1"/>
  <c r="AC35" i="6"/>
  <c r="Z115" i="6"/>
  <c r="AI115" i="6" s="1"/>
  <c r="AC115" i="6"/>
  <c r="AA102" i="6"/>
  <c r="AK102" i="6" s="1"/>
  <c r="AA69" i="6"/>
  <c r="AK69" i="6" s="1"/>
  <c r="AA59" i="6"/>
  <c r="AK59" i="6" s="1"/>
  <c r="AC83" i="6"/>
  <c r="Z83" i="6"/>
  <c r="AI83" i="6" s="1"/>
  <c r="Z39" i="6"/>
  <c r="AI39" i="6" s="1"/>
  <c r="AC39" i="6"/>
  <c r="AC48" i="6"/>
  <c r="Z48" i="6"/>
  <c r="AI48" i="6" s="1"/>
  <c r="AA36" i="6"/>
  <c r="AK36" i="6" s="1"/>
  <c r="AA97" i="6"/>
  <c r="AK97" i="6" s="1"/>
  <c r="AA22" i="6"/>
  <c r="AK22" i="6" s="1"/>
  <c r="Z79" i="6"/>
  <c r="AI79" i="6" s="1"/>
  <c r="AC79" i="6"/>
  <c r="Z38" i="6"/>
  <c r="AI38" i="6" s="1"/>
  <c r="AC38" i="6"/>
  <c r="AC88" i="6"/>
  <c r="Z88" i="6"/>
  <c r="AI88" i="6" s="1"/>
  <c r="AA57" i="6"/>
  <c r="AK57" i="6" s="1"/>
  <c r="AA80" i="6"/>
  <c r="AK80" i="6" s="1"/>
  <c r="AC98" i="6"/>
  <c r="Z98" i="6"/>
  <c r="AI98" i="6" s="1"/>
  <c r="AA51" i="6"/>
  <c r="AK51" i="6" s="1"/>
  <c r="AC23" i="6"/>
  <c r="Z23" i="6"/>
  <c r="AI23" i="6" s="1"/>
  <c r="Z43" i="6"/>
  <c r="AI43" i="6" s="1"/>
  <c r="AC43" i="6"/>
  <c r="AA113" i="6"/>
  <c r="AK113" i="6" s="1"/>
  <c r="Z70" i="6"/>
  <c r="AI70" i="6" s="1"/>
  <c r="AC70" i="6"/>
  <c r="AA38" i="6"/>
  <c r="AK38" i="6" s="1"/>
  <c r="AA75" i="6"/>
  <c r="AK75" i="6" s="1"/>
  <c r="AA37" i="6"/>
  <c r="AK37" i="6" s="1"/>
  <c r="AA87" i="6"/>
  <c r="AK87" i="6" s="1"/>
  <c r="Z33" i="6"/>
  <c r="AI33" i="6" s="1"/>
  <c r="AC33" i="6"/>
  <c r="AA116" i="6"/>
  <c r="AK116" i="6" s="1"/>
  <c r="AA71" i="6"/>
  <c r="AK71" i="6" s="1"/>
  <c r="AA65" i="6"/>
  <c r="AK65" i="6" s="1"/>
  <c r="AA73" i="6"/>
  <c r="AK73" i="6" s="1"/>
  <c r="AC81" i="6"/>
  <c r="Z81" i="6"/>
  <c r="AI81" i="6" s="1"/>
  <c r="AA29" i="6"/>
  <c r="AK29" i="6" s="1"/>
  <c r="Z57" i="6"/>
  <c r="AI57" i="6" s="1"/>
  <c r="AC57" i="6"/>
  <c r="AA56" i="6"/>
  <c r="AK56" i="6" s="1"/>
  <c r="AC94" i="6"/>
  <c r="Z94" i="6"/>
  <c r="AI94" i="6" s="1"/>
  <c r="AA64" i="6"/>
  <c r="AK64" i="6" s="1"/>
  <c r="Z62" i="6"/>
  <c r="AI62" i="6" s="1"/>
  <c r="AC62" i="6"/>
  <c r="Z119" i="6"/>
  <c r="AI119" i="6" s="1"/>
  <c r="AC119" i="6"/>
  <c r="AA21" i="6"/>
  <c r="AK21" i="6" s="1"/>
  <c r="AA20" i="6"/>
  <c r="AK20" i="6" s="1"/>
  <c r="Z40" i="6"/>
  <c r="AI40" i="6" s="1"/>
  <c r="AC40" i="6"/>
  <c r="AC71" i="6"/>
  <c r="Z71" i="6"/>
  <c r="AI71" i="6" s="1"/>
  <c r="AA43" i="6"/>
  <c r="AK43" i="6" s="1"/>
  <c r="AC92" i="6"/>
  <c r="Z92" i="6"/>
  <c r="AI92" i="6" s="1"/>
  <c r="AC26" i="6"/>
  <c r="Z26" i="6"/>
  <c r="AI26" i="6" s="1"/>
  <c r="AA55" i="6"/>
  <c r="AK55" i="6" s="1"/>
  <c r="AA108" i="6"/>
  <c r="AK108" i="6" s="1"/>
  <c r="AC90" i="6"/>
  <c r="Z90" i="6"/>
  <c r="AI90" i="6" s="1"/>
  <c r="Z68" i="6"/>
  <c r="AI68" i="6" s="1"/>
  <c r="AC68" i="6"/>
  <c r="AC46" i="6"/>
  <c r="Z46" i="6"/>
  <c r="AI46" i="6" s="1"/>
  <c r="AA39" i="6"/>
  <c r="AK39" i="6" s="1"/>
  <c r="AC56" i="6"/>
  <c r="Z56" i="6"/>
  <c r="AI56" i="6" s="1"/>
  <c r="AA111" i="6"/>
  <c r="AK111" i="6" s="1"/>
  <c r="AA104" i="6"/>
  <c r="AK104" i="6" s="1"/>
  <c r="AA58" i="6"/>
  <c r="AK58" i="6" s="1"/>
  <c r="Z27" i="6"/>
  <c r="AI27" i="6" s="1"/>
  <c r="AC27" i="6"/>
  <c r="Z114" i="6"/>
  <c r="AI114" i="6" s="1"/>
  <c r="AC114" i="6"/>
  <c r="Z53" i="6"/>
  <c r="AI53" i="6" s="1"/>
  <c r="AC53" i="6"/>
  <c r="AA62" i="6"/>
  <c r="AK62" i="6" s="1"/>
  <c r="AA42" i="6"/>
  <c r="AK42" i="6" s="1"/>
  <c r="Z74" i="6"/>
  <c r="AI74" i="6" s="1"/>
  <c r="AC74" i="6"/>
  <c r="Z52" i="6"/>
  <c r="AI52" i="6" s="1"/>
  <c r="AC52" i="6"/>
  <c r="AA88" i="6"/>
  <c r="AK88" i="6" s="1"/>
  <c r="AA114" i="6"/>
  <c r="AK114" i="6" s="1"/>
  <c r="AA33" i="6"/>
  <c r="AK33" i="6" s="1"/>
  <c r="AC106" i="6"/>
  <c r="Z106" i="6"/>
  <c r="AI106" i="6" s="1"/>
  <c r="AA101" i="6"/>
  <c r="AK101" i="6" s="1"/>
  <c r="AC54" i="6"/>
  <c r="Z54" i="6"/>
  <c r="AI54" i="6" s="1"/>
  <c r="Z75" i="6"/>
  <c r="AI75" i="6" s="1"/>
  <c r="AC75" i="6"/>
  <c r="Z102" i="6"/>
  <c r="AI102" i="6" s="1"/>
  <c r="AC102" i="6"/>
  <c r="AA94" i="6"/>
  <c r="AK94" i="6" s="1"/>
  <c r="AA46" i="6"/>
  <c r="AK46" i="6" s="1"/>
  <c r="AA115" i="6"/>
  <c r="AK115" i="6" s="1"/>
  <c r="Z69" i="6"/>
  <c r="AI69" i="6" s="1"/>
  <c r="AC69" i="6"/>
  <c r="AA61" i="6"/>
  <c r="AK61" i="6" s="1"/>
  <c r="AA40" i="6"/>
  <c r="AK40" i="6" s="1"/>
  <c r="AC91" i="6"/>
  <c r="Z91" i="6"/>
  <c r="AI91" i="6" s="1"/>
  <c r="AA41" i="6"/>
  <c r="AK41" i="6" s="1"/>
  <c r="AC108" i="6"/>
  <c r="Z108" i="6"/>
  <c r="AI108" i="6" s="1"/>
  <c r="AA118" i="6"/>
  <c r="AK118" i="6" s="1"/>
  <c r="Z49" i="6"/>
  <c r="AI49" i="6" s="1"/>
  <c r="AC49" i="6"/>
  <c r="AA26" i="6"/>
  <c r="AK26" i="6" s="1"/>
  <c r="Z45" i="6"/>
  <c r="AB45" i="6" s="1"/>
  <c r="AC45" i="6"/>
  <c r="AA81" i="6"/>
  <c r="AK81" i="6" s="1"/>
  <c r="AA600" i="6"/>
  <c r="AK600" i="6" s="1"/>
  <c r="Z600" i="6"/>
  <c r="AI600" i="6" s="1"/>
  <c r="AC600" i="6"/>
  <c r="AA579" i="6"/>
  <c r="AK579" i="6" s="1"/>
  <c r="AC576" i="6"/>
  <c r="Z576" i="6"/>
  <c r="AI576" i="6" s="1"/>
  <c r="AC577" i="6"/>
  <c r="Z577" i="6"/>
  <c r="AI577" i="6" s="1"/>
  <c r="AA576" i="6"/>
  <c r="AK576" i="6" s="1"/>
  <c r="AA578" i="6"/>
  <c r="AK578" i="6" s="1"/>
  <c r="AA577" i="6"/>
  <c r="AK577" i="6" s="1"/>
  <c r="AM577" i="6" s="1"/>
  <c r="AC578" i="6"/>
  <c r="Z578" i="6"/>
  <c r="AI578" i="6" s="1"/>
  <c r="Z579" i="6"/>
  <c r="AI579" i="6" s="1"/>
  <c r="AC579" i="6"/>
  <c r="AA581" i="6"/>
  <c r="AK581" i="6" s="1"/>
  <c r="AC582" i="6"/>
  <c r="Z582" i="6"/>
  <c r="AI582" i="6" s="1"/>
  <c r="AC581" i="6"/>
  <c r="Z581" i="6"/>
  <c r="AI581" i="6" s="1"/>
  <c r="AA580" i="6"/>
  <c r="AK580" i="6" s="1"/>
  <c r="AM580" i="6" s="1"/>
  <c r="AA583" i="6"/>
  <c r="AK583" i="6" s="1"/>
  <c r="AA582" i="6"/>
  <c r="AK582" i="6" s="1"/>
  <c r="Z580" i="6"/>
  <c r="AI580" i="6" s="1"/>
  <c r="AC580" i="6"/>
  <c r="Z583" i="6"/>
  <c r="AI583" i="6" s="1"/>
  <c r="AC583" i="6"/>
  <c r="AA597" i="6"/>
  <c r="AK597" i="6" s="1"/>
  <c r="Z597" i="6"/>
  <c r="AI597" i="6" s="1"/>
  <c r="AC597" i="6"/>
  <c r="AC596" i="6"/>
  <c r="Z596" i="6"/>
  <c r="AI596" i="6" s="1"/>
  <c r="AA596" i="6"/>
  <c r="AK596" i="6" s="1"/>
  <c r="Z570" i="6"/>
  <c r="AI570" i="6" s="1"/>
  <c r="AC570" i="6"/>
  <c r="AA571" i="6"/>
  <c r="AK571" i="6" s="1"/>
  <c r="AA572" i="6"/>
  <c r="AK572" i="6" s="1"/>
  <c r="AA570" i="6"/>
  <c r="AK570" i="6" s="1"/>
  <c r="Z573" i="6"/>
  <c r="AI573" i="6" s="1"/>
  <c r="AC573" i="6"/>
  <c r="AC571" i="6"/>
  <c r="Z571" i="6"/>
  <c r="AI571" i="6" s="1"/>
  <c r="AA573" i="6"/>
  <c r="AK573" i="6" s="1"/>
  <c r="AC572" i="6"/>
  <c r="Z572" i="6"/>
  <c r="AI572" i="6" s="1"/>
  <c r="AA180" i="6"/>
  <c r="AK180" i="6" s="1"/>
  <c r="Z167" i="6"/>
  <c r="AI167" i="6" s="1"/>
  <c r="AC167" i="6"/>
  <c r="AA165" i="6"/>
  <c r="AK165" i="6" s="1"/>
  <c r="Z165" i="6"/>
  <c r="AI165" i="6" s="1"/>
  <c r="AC165" i="6"/>
  <c r="AA173" i="6"/>
  <c r="AK173" i="6" s="1"/>
  <c r="AA174" i="6"/>
  <c r="AK174" i="6" s="1"/>
  <c r="AA164" i="6"/>
  <c r="AK164" i="6" s="1"/>
  <c r="AC160" i="6"/>
  <c r="Z160" i="6"/>
  <c r="AI160" i="6" s="1"/>
  <c r="AA159" i="6"/>
  <c r="AK159" i="6" s="1"/>
  <c r="Z180" i="6"/>
  <c r="AI180" i="6" s="1"/>
  <c r="AC180" i="6"/>
  <c r="AA166" i="6"/>
  <c r="AK166" i="6" s="1"/>
  <c r="Z173" i="6"/>
  <c r="AI173" i="6" s="1"/>
  <c r="AC173" i="6"/>
  <c r="Z166" i="6"/>
  <c r="AI166" i="6" s="1"/>
  <c r="AC166" i="6"/>
  <c r="AA177" i="6"/>
  <c r="AK177" i="6" s="1"/>
  <c r="AC163" i="6"/>
  <c r="Z163" i="6"/>
  <c r="AI163" i="6" s="1"/>
  <c r="AA172" i="6"/>
  <c r="AK172" i="6" s="1"/>
  <c r="Z169" i="6"/>
  <c r="AI169" i="6" s="1"/>
  <c r="AC169" i="6"/>
  <c r="Z175" i="6"/>
  <c r="AI175" i="6" s="1"/>
  <c r="AC175" i="6"/>
  <c r="AA163" i="6"/>
  <c r="AK163" i="6" s="1"/>
  <c r="AA168" i="6"/>
  <c r="AK168" i="6" s="1"/>
  <c r="Z176" i="6"/>
  <c r="AI176" i="6" s="1"/>
  <c r="AC176" i="6"/>
  <c r="Z171" i="6"/>
  <c r="AI171" i="6" s="1"/>
  <c r="AC171" i="6"/>
  <c r="AA162" i="6"/>
  <c r="AK162" i="6" s="1"/>
  <c r="Z164" i="6"/>
  <c r="AI164" i="6" s="1"/>
  <c r="AC164" i="6"/>
  <c r="Z170" i="6"/>
  <c r="AI170" i="6" s="1"/>
  <c r="AC170" i="6"/>
  <c r="AC178" i="6"/>
  <c r="Z178" i="6"/>
  <c r="AI178" i="6" s="1"/>
  <c r="AA169" i="6"/>
  <c r="AK169" i="6" s="1"/>
  <c r="AA170" i="6"/>
  <c r="AK170" i="6" s="1"/>
  <c r="AC157" i="6"/>
  <c r="Z157" i="6"/>
  <c r="AI157" i="6" s="1"/>
  <c r="AA179" i="6"/>
  <c r="AK179" i="6" s="1"/>
  <c r="AA176" i="6"/>
  <c r="AK176" i="6" s="1"/>
  <c r="AA160" i="6"/>
  <c r="AK160" i="6" s="1"/>
  <c r="Z162" i="6"/>
  <c r="AI162" i="6" s="1"/>
  <c r="AC162" i="6"/>
  <c r="AA171" i="6"/>
  <c r="AK171" i="6" s="1"/>
  <c r="Z177" i="6"/>
  <c r="AI177" i="6" s="1"/>
  <c r="AC177" i="6"/>
  <c r="AC159" i="6"/>
  <c r="Z159" i="6"/>
  <c r="AI159" i="6" s="1"/>
  <c r="Z158" i="6"/>
  <c r="AI158" i="6" s="1"/>
  <c r="AC158" i="6"/>
  <c r="Z161" i="6"/>
  <c r="AI161" i="6" s="1"/>
  <c r="AC161" i="6"/>
  <c r="AA161" i="6"/>
  <c r="AK161" i="6" s="1"/>
  <c r="Z174" i="6"/>
  <c r="AI174" i="6" s="1"/>
  <c r="AC174" i="6"/>
  <c r="AC179" i="6"/>
  <c r="Z179" i="6"/>
  <c r="AI179" i="6" s="1"/>
  <c r="AA157" i="6"/>
  <c r="AK157" i="6" s="1"/>
  <c r="Z172" i="6"/>
  <c r="AI172" i="6" s="1"/>
  <c r="AC172" i="6"/>
  <c r="AA158" i="6"/>
  <c r="AK158" i="6" s="1"/>
  <c r="AC168" i="6"/>
  <c r="Z168" i="6"/>
  <c r="AI168" i="6" s="1"/>
  <c r="AA167" i="6"/>
  <c r="AK167" i="6" s="1"/>
  <c r="AA178" i="6"/>
  <c r="AK178" i="6" s="1"/>
  <c r="AA175" i="6"/>
  <c r="AK175" i="6" s="1"/>
  <c r="AA563" i="6"/>
  <c r="AK563" i="6" s="1"/>
  <c r="AA147" i="6"/>
  <c r="AK147" i="6" s="1"/>
  <c r="AC131" i="6"/>
  <c r="Z131" i="6"/>
  <c r="AB131" i="6" s="1"/>
  <c r="AA144" i="6"/>
  <c r="AK144" i="6" s="1"/>
  <c r="Z120" i="6"/>
  <c r="AI120" i="6" s="1"/>
  <c r="AC120" i="6"/>
  <c r="Z134" i="6"/>
  <c r="AI134" i="6" s="1"/>
  <c r="AC134" i="6"/>
  <c r="AA130" i="6"/>
  <c r="AK130" i="6" s="1"/>
  <c r="Z565" i="6"/>
  <c r="AI565" i="6" s="1"/>
  <c r="AC565" i="6"/>
  <c r="AC156" i="6"/>
  <c r="Z156" i="6"/>
  <c r="AI156" i="6" s="1"/>
  <c r="Z569" i="6"/>
  <c r="AI569" i="6" s="1"/>
  <c r="AC569" i="6"/>
  <c r="AC155" i="6"/>
  <c r="Z155" i="6"/>
  <c r="AB155" i="6" s="1"/>
  <c r="Z144" i="6"/>
  <c r="AI144" i="6" s="1"/>
  <c r="AC144" i="6"/>
  <c r="AC15" i="6"/>
  <c r="Z15" i="6"/>
  <c r="Z181" i="6"/>
  <c r="AI181" i="6" s="1"/>
  <c r="AC181" i="6"/>
  <c r="Z183" i="6"/>
  <c r="AI183" i="6" s="1"/>
  <c r="AC183" i="6"/>
  <c r="AA557" i="6"/>
  <c r="AK557" i="6" s="1"/>
  <c r="AA560" i="6"/>
  <c r="AK560" i="6" s="1"/>
  <c r="AA568" i="6"/>
  <c r="AK568" i="6" s="1"/>
  <c r="Z567" i="6"/>
  <c r="AB567" i="6" s="1"/>
  <c r="AC567" i="6"/>
  <c r="Z598" i="6"/>
  <c r="AB598" i="6" s="1"/>
  <c r="AC598" i="6"/>
  <c r="AC122" i="6"/>
  <c r="Z122" i="6"/>
  <c r="AI122" i="6" s="1"/>
  <c r="AA141" i="6"/>
  <c r="AK141" i="6" s="1"/>
  <c r="AC149" i="6"/>
  <c r="Z149" i="6"/>
  <c r="AI149" i="6" s="1"/>
  <c r="Z141" i="6"/>
  <c r="AI141" i="6" s="1"/>
  <c r="AC141" i="6"/>
  <c r="Z135" i="6"/>
  <c r="AI135" i="6" s="1"/>
  <c r="AC135" i="6"/>
  <c r="AC124" i="6"/>
  <c r="Z124" i="6"/>
  <c r="AI124" i="6" s="1"/>
  <c r="AA128" i="6"/>
  <c r="AK128" i="6" s="1"/>
  <c r="AC18" i="6"/>
  <c r="Z18" i="6"/>
  <c r="AI18" i="6" s="1"/>
  <c r="AC138" i="6"/>
  <c r="Z138" i="6"/>
  <c r="AI138" i="6" s="1"/>
  <c r="AA139" i="6"/>
  <c r="AK139" i="6" s="1"/>
  <c r="AA126" i="6"/>
  <c r="AK126" i="6" s="1"/>
  <c r="AA601" i="6"/>
  <c r="AK601" i="6" s="1"/>
  <c r="Z142" i="6"/>
  <c r="AI142" i="6" s="1"/>
  <c r="AC142" i="6"/>
  <c r="Z574" i="6"/>
  <c r="AB574" i="6" s="1"/>
  <c r="AC574" i="6"/>
  <c r="Z566" i="6"/>
  <c r="AI566" i="6" s="1"/>
  <c r="AC566" i="6"/>
  <c r="AA151" i="6"/>
  <c r="AK151" i="6" s="1"/>
  <c r="AC152" i="6"/>
  <c r="Z152" i="6"/>
  <c r="AB152" i="6" s="1"/>
  <c r="AC554" i="6"/>
  <c r="Z554" i="6"/>
  <c r="AB554" i="6" s="1"/>
  <c r="Z575" i="6"/>
  <c r="AB575" i="6" s="1"/>
  <c r="AC575" i="6"/>
  <c r="AA569" i="6"/>
  <c r="AK569" i="6" s="1"/>
  <c r="AC145" i="6"/>
  <c r="Z145" i="6"/>
  <c r="AB145" i="6" s="1"/>
  <c r="AC123" i="6"/>
  <c r="Z123" i="6"/>
  <c r="AI123" i="6" s="1"/>
  <c r="AA154" i="6"/>
  <c r="AK154" i="6" s="1"/>
  <c r="AA133" i="6"/>
  <c r="AK133" i="6" s="1"/>
  <c r="Z561" i="6"/>
  <c r="AI561" i="6" s="1"/>
  <c r="AC561" i="6"/>
  <c r="AC564" i="6"/>
  <c r="Z564" i="6"/>
  <c r="AI564" i="6" s="1"/>
  <c r="AC133" i="6"/>
  <c r="Z133" i="6"/>
  <c r="AI133" i="6" s="1"/>
  <c r="Z143" i="6"/>
  <c r="AI143" i="6" s="1"/>
  <c r="AC143" i="6"/>
  <c r="Z599" i="6"/>
  <c r="AC599" i="6"/>
  <c r="AA181" i="6"/>
  <c r="AK181" i="6" s="1"/>
  <c r="AC560" i="6"/>
  <c r="Z560" i="6"/>
  <c r="AI560" i="6" s="1"/>
  <c r="AA562" i="6"/>
  <c r="AK562" i="6" s="1"/>
  <c r="Z154" i="6"/>
  <c r="AI154" i="6" s="1"/>
  <c r="AC154" i="6"/>
  <c r="AA559" i="6"/>
  <c r="AK559" i="6" s="1"/>
  <c r="Z148" i="6"/>
  <c r="AI148" i="6" s="1"/>
  <c r="AC148" i="6"/>
  <c r="Z136" i="6"/>
  <c r="AC136" i="6"/>
  <c r="AC150" i="6"/>
  <c r="Z150" i="6"/>
  <c r="AB150" i="6" s="1"/>
  <c r="AA134" i="6"/>
  <c r="AK134" i="6" s="1"/>
  <c r="Z132" i="6"/>
  <c r="AI132" i="6" s="1"/>
  <c r="AC132" i="6"/>
  <c r="Z601" i="6"/>
  <c r="AI601" i="6" s="1"/>
  <c r="AC601" i="6"/>
  <c r="Z137" i="6"/>
  <c r="AI137" i="6" s="1"/>
  <c r="AC137" i="6"/>
  <c r="AA143" i="6"/>
  <c r="AK143" i="6" s="1"/>
  <c r="AA123" i="6"/>
  <c r="AK123" i="6" s="1"/>
  <c r="AC16" i="6"/>
  <c r="Z16" i="6"/>
  <c r="AI16" i="6" s="1"/>
  <c r="AC559" i="6"/>
  <c r="Z559" i="6"/>
  <c r="AI559" i="6" s="1"/>
  <c r="Z562" i="6"/>
  <c r="AI562" i="6" s="1"/>
  <c r="AC562" i="6"/>
  <c r="Z557" i="6"/>
  <c r="AI557" i="6" s="1"/>
  <c r="AC557" i="6"/>
  <c r="Z125" i="6"/>
  <c r="AI125" i="6" s="1"/>
  <c r="AC125" i="6"/>
  <c r="Z182" i="6"/>
  <c r="AC182" i="6"/>
  <c r="Z140" i="6"/>
  <c r="AC140" i="6"/>
  <c r="AC563" i="6"/>
  <c r="Z563" i="6"/>
  <c r="AI563" i="6" s="1"/>
  <c r="Z153" i="6"/>
  <c r="AI153" i="6" s="1"/>
  <c r="AC153" i="6"/>
  <c r="AA566" i="6"/>
  <c r="AK566" i="6" s="1"/>
  <c r="AC556" i="6"/>
  <c r="Z556" i="6"/>
  <c r="AB556" i="6" s="1"/>
  <c r="Z151" i="6"/>
  <c r="AI151" i="6" s="1"/>
  <c r="AC151" i="6"/>
  <c r="AC146" i="6"/>
  <c r="Z146" i="6"/>
  <c r="AI146" i="6" s="1"/>
  <c r="AC555" i="6"/>
  <c r="Z555" i="6"/>
  <c r="AI555" i="6" s="1"/>
  <c r="AA555" i="6"/>
  <c r="AK555" i="6" s="1"/>
  <c r="AC558" i="6"/>
  <c r="Z558" i="6"/>
  <c r="AI558" i="6" s="1"/>
  <c r="AA156" i="6"/>
  <c r="AK156" i="6" s="1"/>
  <c r="AA561" i="6"/>
  <c r="AK561" i="6" s="1"/>
  <c r="AC129" i="6"/>
  <c r="Z129" i="6"/>
  <c r="AI129" i="6" s="1"/>
  <c r="AC19" i="6"/>
  <c r="Z19" i="6"/>
  <c r="AC121" i="6"/>
  <c r="Z121" i="6"/>
  <c r="AI121" i="6" s="1"/>
  <c r="AC147" i="6"/>
  <c r="Z147" i="6"/>
  <c r="AI147" i="6" s="1"/>
  <c r="AA153" i="6"/>
  <c r="AK153" i="6" s="1"/>
  <c r="Z130" i="6"/>
  <c r="AI130" i="6" s="1"/>
  <c r="AC130" i="6"/>
  <c r="AA146" i="6"/>
  <c r="AK146" i="6" s="1"/>
  <c r="Z568" i="6"/>
  <c r="AI568" i="6" s="1"/>
  <c r="AC568" i="6"/>
  <c r="AC139" i="6"/>
  <c r="Z139" i="6"/>
  <c r="AI139" i="6" s="1"/>
  <c r="AA125" i="6"/>
  <c r="AK125" i="6" s="1"/>
  <c r="AA135" i="6"/>
  <c r="AK135" i="6" s="1"/>
  <c r="Z127" i="6"/>
  <c r="AI127" i="6" s="1"/>
  <c r="AC127" i="6"/>
  <c r="Z126" i="6"/>
  <c r="AI126" i="6" s="1"/>
  <c r="AC126" i="6"/>
  <c r="AC128" i="6"/>
  <c r="Z128" i="6"/>
  <c r="AI128" i="6" s="1"/>
  <c r="D41" i="8"/>
  <c r="Y17" i="30" s="1"/>
  <c r="P10" i="30" s="1"/>
  <c r="U35" i="8" s="1"/>
  <c r="C41" i="8"/>
  <c r="X17" i="30" s="1"/>
  <c r="O10" i="30" s="1"/>
  <c r="E41" i="8"/>
  <c r="Z17" i="30" s="1"/>
  <c r="AA17" i="30" s="1"/>
  <c r="AB15" i="6" l="1"/>
  <c r="AA2" i="25"/>
  <c r="AA3" i="25" a="1"/>
  <c r="AA3" i="25" s="1"/>
  <c r="AB19" i="6"/>
  <c r="AB136" i="6"/>
  <c r="AM208" i="6"/>
  <c r="AW208" i="6" s="1"/>
  <c r="AY208" i="6" s="1"/>
  <c r="AM210" i="6"/>
  <c r="AN210" i="6" s="1"/>
  <c r="AB140" i="6"/>
  <c r="AE140" i="6" s="1"/>
  <c r="AB182" i="6"/>
  <c r="AM209" i="6"/>
  <c r="AW209" i="6" s="1"/>
  <c r="AY209" i="6" s="1"/>
  <c r="O3" i="25" a="1"/>
  <c r="O3" i="25" s="1"/>
  <c r="O2" i="25"/>
  <c r="Q10" i="30" a="1"/>
  <c r="Q10" i="30" s="1"/>
  <c r="R10" i="30" a="1"/>
  <c r="R10" i="30" s="1"/>
  <c r="AM348" i="6"/>
  <c r="AW348" i="6" s="1"/>
  <c r="AY348" i="6" s="1"/>
  <c r="AM271" i="6"/>
  <c r="AW271" i="6" s="1"/>
  <c r="AY271" i="6" s="1"/>
  <c r="AM366" i="6"/>
  <c r="AW366" i="6"/>
  <c r="AY366" i="6" s="1"/>
  <c r="AM583" i="6"/>
  <c r="AW583" i="6" s="1"/>
  <c r="AY583" i="6" s="1"/>
  <c r="AB599" i="6"/>
  <c r="AI586" i="6"/>
  <c r="AI17" i="6"/>
  <c r="AL17" i="6" s="1"/>
  <c r="AN17" i="6" s="1"/>
  <c r="AM562" i="6"/>
  <c r="AW562" i="6" s="1"/>
  <c r="AY562" i="6" s="1"/>
  <c r="AM540" i="6"/>
  <c r="AW540" i="6" s="1"/>
  <c r="AY540" i="6" s="1"/>
  <c r="AO276" i="6"/>
  <c r="AL276" i="6"/>
  <c r="AM549" i="6"/>
  <c r="AW549" i="6" s="1"/>
  <c r="AY549" i="6" s="1"/>
  <c r="AO245" i="6"/>
  <c r="AL245" i="6"/>
  <c r="AU245" i="6" s="1"/>
  <c r="AO325" i="6"/>
  <c r="AL325" i="6"/>
  <c r="AN325" i="6" s="1"/>
  <c r="AM278" i="6"/>
  <c r="AW278" i="6" s="1"/>
  <c r="AY278" i="6" s="1"/>
  <c r="AM326" i="6"/>
  <c r="AW326" i="6" s="1"/>
  <c r="AY326" i="6" s="1"/>
  <c r="AO381" i="6"/>
  <c r="AL381" i="6"/>
  <c r="AO453" i="6"/>
  <c r="AL453" i="6"/>
  <c r="AL459" i="6"/>
  <c r="AO459" i="6"/>
  <c r="AO391" i="6"/>
  <c r="AL391" i="6"/>
  <c r="AO387" i="6"/>
  <c r="AL387" i="6"/>
  <c r="AO416" i="6"/>
  <c r="AL416" i="6"/>
  <c r="AM392" i="6"/>
  <c r="AW392" i="6" s="1"/>
  <c r="AY392" i="6" s="1"/>
  <c r="AM409" i="6"/>
  <c r="AW409" i="6" s="1"/>
  <c r="AY409" i="6" s="1"/>
  <c r="AM416" i="6"/>
  <c r="AW416" i="6" s="1"/>
  <c r="AY416" i="6" s="1"/>
  <c r="AO562" i="6"/>
  <c r="AL562" i="6"/>
  <c r="AM568" i="6"/>
  <c r="AW568" i="6" s="1"/>
  <c r="AY568" i="6" s="1"/>
  <c r="AO570" i="6"/>
  <c r="AL570" i="6"/>
  <c r="AO582" i="6"/>
  <c r="AL582" i="6"/>
  <c r="AO600" i="6"/>
  <c r="AL600" i="6"/>
  <c r="AM552" i="6"/>
  <c r="AW552" i="6" s="1"/>
  <c r="AY552" i="6" s="1"/>
  <c r="AM543" i="6"/>
  <c r="AW543" i="6" s="1"/>
  <c r="AY543" i="6" s="1"/>
  <c r="AM539" i="6"/>
  <c r="AW539" i="6" s="1"/>
  <c r="AY539" i="6" s="1"/>
  <c r="AO238" i="6"/>
  <c r="AL238" i="6"/>
  <c r="AM254" i="6"/>
  <c r="AW254" i="6" s="1"/>
  <c r="AY254" i="6" s="1"/>
  <c r="AO221" i="6"/>
  <c r="AL221" i="6"/>
  <c r="AM523" i="6"/>
  <c r="AW523" i="6" s="1"/>
  <c r="AY523" i="6" s="1"/>
  <c r="AO511" i="6"/>
  <c r="AL511" i="6"/>
  <c r="AM529" i="6"/>
  <c r="AW529" i="6" s="1"/>
  <c r="AY529" i="6" s="1"/>
  <c r="AO510" i="6"/>
  <c r="AL510" i="6"/>
  <c r="AO503" i="6"/>
  <c r="AL503" i="6"/>
  <c r="AO371" i="6"/>
  <c r="AL371" i="6"/>
  <c r="AN371" i="6" s="1"/>
  <c r="AO334" i="6"/>
  <c r="AL334" i="6"/>
  <c r="AM332" i="6"/>
  <c r="AO349" i="6"/>
  <c r="AL349" i="6"/>
  <c r="AN349" i="6" s="1"/>
  <c r="AM364" i="6"/>
  <c r="AW364" i="6" s="1"/>
  <c r="AY364" i="6" s="1"/>
  <c r="AM365" i="6"/>
  <c r="AW365" i="6" s="1"/>
  <c r="AM329" i="6"/>
  <c r="AW329" i="6" s="1"/>
  <c r="AY329" i="6" s="1"/>
  <c r="AM308" i="6"/>
  <c r="AW308" i="6" s="1"/>
  <c r="AY308" i="6" s="1"/>
  <c r="AO281" i="6"/>
  <c r="AL281" i="6"/>
  <c r="AM299" i="6"/>
  <c r="AW299" i="6" s="1"/>
  <c r="AY299" i="6" s="1"/>
  <c r="AM475" i="6"/>
  <c r="AW475" i="6" s="1"/>
  <c r="AY475" i="6" s="1"/>
  <c r="AM436" i="6"/>
  <c r="AW436" i="6" s="1"/>
  <c r="AY436" i="6" s="1"/>
  <c r="AO417" i="6"/>
  <c r="AL417" i="6"/>
  <c r="AO460" i="6"/>
  <c r="AL460" i="6"/>
  <c r="AO398" i="6"/>
  <c r="AL398" i="6"/>
  <c r="AO423" i="6"/>
  <c r="AL423" i="6"/>
  <c r="AM421" i="6"/>
  <c r="AW421" i="6"/>
  <c r="AY421" i="6" s="1"/>
  <c r="AO445" i="6"/>
  <c r="AL445" i="6"/>
  <c r="AU445" i="6" s="1"/>
  <c r="AM381" i="6"/>
  <c r="AW381" i="6"/>
  <c r="AY381" i="6" s="1"/>
  <c r="AM444" i="6"/>
  <c r="AW444" i="6" s="1"/>
  <c r="AY444" i="6" s="1"/>
  <c r="AO402" i="6"/>
  <c r="AL402" i="6"/>
  <c r="AM472" i="6"/>
  <c r="AW472" i="6" s="1"/>
  <c r="AY472" i="6" s="1"/>
  <c r="AM434" i="6"/>
  <c r="AW434" i="6" s="1"/>
  <c r="AY434" i="6" s="1"/>
  <c r="AM414" i="6"/>
  <c r="AW414" i="6" s="1"/>
  <c r="AY414" i="6" s="1"/>
  <c r="AO443" i="6"/>
  <c r="AL443" i="6"/>
  <c r="AM428" i="6"/>
  <c r="AW428" i="6" s="1"/>
  <c r="AY428" i="6" s="1"/>
  <c r="AM399" i="6"/>
  <c r="AW399" i="6" s="1"/>
  <c r="AY399" i="6" s="1"/>
  <c r="AO595" i="6"/>
  <c r="AL595" i="6"/>
  <c r="AM564" i="6"/>
  <c r="AW564" i="6" s="1"/>
  <c r="AY564" i="6" s="1"/>
  <c r="AM555" i="6"/>
  <c r="AW555" i="6" s="1"/>
  <c r="AY555" i="6" s="1"/>
  <c r="AO559" i="6"/>
  <c r="AL559" i="6"/>
  <c r="AO564" i="6"/>
  <c r="AL564" i="6"/>
  <c r="AM601" i="6"/>
  <c r="AW601" i="6" s="1"/>
  <c r="AY601" i="6" s="1"/>
  <c r="AM560" i="6"/>
  <c r="AW560" i="6" s="1"/>
  <c r="AY560" i="6" s="1"/>
  <c r="AM596" i="6"/>
  <c r="AW596" i="6" s="1"/>
  <c r="AY596" i="6" s="1"/>
  <c r="AM576" i="6"/>
  <c r="AW576" i="6" s="1"/>
  <c r="AY576" i="6" s="1"/>
  <c r="AM600" i="6"/>
  <c r="AW600" i="6" s="1"/>
  <c r="AY600" i="6" s="1"/>
  <c r="AO546" i="6"/>
  <c r="AL546" i="6"/>
  <c r="AN546" i="6" s="1"/>
  <c r="AM542" i="6"/>
  <c r="AW542" i="6" s="1"/>
  <c r="AY542" i="6" s="1"/>
  <c r="AO257" i="6"/>
  <c r="AL257" i="6"/>
  <c r="AM264" i="6"/>
  <c r="AW264" i="6" s="1"/>
  <c r="AY264" i="6" s="1"/>
  <c r="AM541" i="6"/>
  <c r="AW541" i="6" s="1"/>
  <c r="AY541" i="6" s="1"/>
  <c r="AM256" i="6"/>
  <c r="AW256" i="6" s="1"/>
  <c r="AY256" i="6" s="1"/>
  <c r="AO553" i="6"/>
  <c r="AL553" i="6"/>
  <c r="AN553" i="6" s="1"/>
  <c r="AO268" i="6"/>
  <c r="AL268" i="6"/>
  <c r="AO256" i="6"/>
  <c r="AL256" i="6"/>
  <c r="AM544" i="6"/>
  <c r="AW544" i="6" s="1"/>
  <c r="AY544" i="6" s="1"/>
  <c r="AO252" i="6"/>
  <c r="AL252" i="6"/>
  <c r="AO227" i="6"/>
  <c r="AL227" i="6"/>
  <c r="AN227" i="6" s="1"/>
  <c r="AO224" i="6"/>
  <c r="AL224" i="6"/>
  <c r="AO255" i="6"/>
  <c r="AL255" i="6"/>
  <c r="AM245" i="6"/>
  <c r="AW245" i="6" s="1"/>
  <c r="AY245" i="6" s="1"/>
  <c r="AO223" i="6"/>
  <c r="AL223" i="6"/>
  <c r="AU223" i="6" s="1"/>
  <c r="AM241" i="6"/>
  <c r="AW241" i="6" s="1"/>
  <c r="AY241" i="6" s="1"/>
  <c r="AM238" i="6"/>
  <c r="AW238" i="6" s="1"/>
  <c r="AY238" i="6" s="1"/>
  <c r="AO244" i="6"/>
  <c r="AL244" i="6"/>
  <c r="AU244" i="6" s="1"/>
  <c r="AO226" i="6"/>
  <c r="AL226" i="6"/>
  <c r="AU226" i="6" s="1"/>
  <c r="AM519" i="6"/>
  <c r="AW519" i="6"/>
  <c r="AY519" i="6" s="1"/>
  <c r="AO514" i="6"/>
  <c r="AL514" i="6"/>
  <c r="AN514" i="6" s="1"/>
  <c r="AO517" i="6"/>
  <c r="AL517" i="6"/>
  <c r="AO522" i="6"/>
  <c r="AL522" i="6"/>
  <c r="AO529" i="6"/>
  <c r="AL529" i="6"/>
  <c r="AM515" i="6"/>
  <c r="AW515" i="6" s="1"/>
  <c r="AY515" i="6" s="1"/>
  <c r="AM536" i="6"/>
  <c r="AW536" i="6" s="1"/>
  <c r="AY536" i="6" s="1"/>
  <c r="AO505" i="6"/>
  <c r="AL505" i="6"/>
  <c r="AM500" i="6"/>
  <c r="AW500" i="6" s="1"/>
  <c r="AY500" i="6" s="1"/>
  <c r="AO509" i="6"/>
  <c r="AL509" i="6"/>
  <c r="AO500" i="6"/>
  <c r="AL500" i="6"/>
  <c r="AM335" i="6"/>
  <c r="AW335" i="6" s="1"/>
  <c r="AM482" i="6"/>
  <c r="AW482" i="6" s="1"/>
  <c r="AY482" i="6" s="1"/>
  <c r="AM485" i="6"/>
  <c r="AW485" i="6" s="1"/>
  <c r="AY485" i="6" s="1"/>
  <c r="AO346" i="6"/>
  <c r="AL346" i="6"/>
  <c r="AM360" i="6"/>
  <c r="AW360" i="6"/>
  <c r="AY360" i="6" s="1"/>
  <c r="AM337" i="6"/>
  <c r="AW337" i="6" s="1"/>
  <c r="AY337" i="6" s="1"/>
  <c r="AM350" i="6"/>
  <c r="AW350" i="6" s="1"/>
  <c r="AY350" i="6" s="1"/>
  <c r="AM363" i="6"/>
  <c r="AW363" i="6" s="1"/>
  <c r="AY363" i="6" s="1"/>
  <c r="AM361" i="6"/>
  <c r="AW361" i="6" s="1"/>
  <c r="AY361" i="6" s="1"/>
  <c r="AM330" i="6"/>
  <c r="AW330" i="6" s="1"/>
  <c r="AY330" i="6" s="1"/>
  <c r="AO290" i="6"/>
  <c r="AL290" i="6"/>
  <c r="AM310" i="6"/>
  <c r="AW310" i="6" s="1"/>
  <c r="AY310" i="6" s="1"/>
  <c r="AO283" i="6"/>
  <c r="AL283" i="6"/>
  <c r="AO316" i="6"/>
  <c r="AL316" i="6"/>
  <c r="AO278" i="6"/>
  <c r="AL278" i="6"/>
  <c r="AU278" i="6" s="1"/>
  <c r="AX278" i="6" s="1"/>
  <c r="AM307" i="6"/>
  <c r="AW307" i="6" s="1"/>
  <c r="AY307" i="6" s="1"/>
  <c r="AM321" i="6"/>
  <c r="AW321" i="6" s="1"/>
  <c r="AY321" i="6" s="1"/>
  <c r="AM279" i="6"/>
  <c r="AW279" i="6" s="1"/>
  <c r="AY279" i="6" s="1"/>
  <c r="AO299" i="6"/>
  <c r="AL299" i="6"/>
  <c r="AU299" i="6" s="1"/>
  <c r="AX299" i="6" s="1"/>
  <c r="AM306" i="6"/>
  <c r="AW306" i="6" s="1"/>
  <c r="AY306" i="6" s="1"/>
  <c r="AM291" i="6"/>
  <c r="AW291" i="6" s="1"/>
  <c r="AY291" i="6" s="1"/>
  <c r="AM300" i="6"/>
  <c r="AW300" i="6" s="1"/>
  <c r="AY300" i="6" s="1"/>
  <c r="AO304" i="6"/>
  <c r="AL304" i="6"/>
  <c r="AO315" i="6"/>
  <c r="AL315" i="6"/>
  <c r="AU315" i="6" s="1"/>
  <c r="AL376" i="6"/>
  <c r="AO376" i="6"/>
  <c r="AM413" i="6"/>
  <c r="AW413" i="6" s="1"/>
  <c r="AY413" i="6" s="1"/>
  <c r="AO407" i="6"/>
  <c r="AL407" i="6"/>
  <c r="AN407" i="6" s="1"/>
  <c r="AM412" i="6"/>
  <c r="AW412" i="6" s="1"/>
  <c r="AY412" i="6" s="1"/>
  <c r="AM422" i="6"/>
  <c r="AW422" i="6" s="1"/>
  <c r="AY422" i="6" s="1"/>
  <c r="AO411" i="6"/>
  <c r="AL411" i="6"/>
  <c r="AU411" i="6" s="1"/>
  <c r="AX411" i="6" s="1"/>
  <c r="AO471" i="6"/>
  <c r="AL471" i="6"/>
  <c r="AO447" i="6"/>
  <c r="AL447" i="6"/>
  <c r="AU447" i="6" s="1"/>
  <c r="AO466" i="6"/>
  <c r="AL466" i="6"/>
  <c r="AO394" i="6"/>
  <c r="AL394" i="6"/>
  <c r="AO440" i="6"/>
  <c r="AL440" i="6"/>
  <c r="AO462" i="6"/>
  <c r="AL462" i="6"/>
  <c r="AU462" i="6" s="1"/>
  <c r="AM458" i="6"/>
  <c r="AW458" i="6" s="1"/>
  <c r="AY458" i="6" s="1"/>
  <c r="AM405" i="6"/>
  <c r="AW405" i="6" s="1"/>
  <c r="AY405" i="6" s="1"/>
  <c r="AM441" i="6"/>
  <c r="AW441" i="6" s="1"/>
  <c r="AY441" i="6" s="1"/>
  <c r="AM397" i="6"/>
  <c r="AW397" i="6" s="1"/>
  <c r="AY397" i="6" s="1"/>
  <c r="AO400" i="6"/>
  <c r="AL400" i="6"/>
  <c r="AU400" i="6" s="1"/>
  <c r="AO434" i="6"/>
  <c r="AL434" i="6"/>
  <c r="AN434" i="6" s="1"/>
  <c r="AO397" i="6"/>
  <c r="AL397" i="6"/>
  <c r="AO432" i="6"/>
  <c r="AL432" i="6"/>
  <c r="AO590" i="6"/>
  <c r="AL590" i="6"/>
  <c r="AO591" i="6"/>
  <c r="AL591" i="6"/>
  <c r="AO589" i="6"/>
  <c r="AL589" i="6"/>
  <c r="AO587" i="6"/>
  <c r="AL587" i="6"/>
  <c r="AO548" i="6"/>
  <c r="AL548" i="6"/>
  <c r="AU548" i="6" s="1"/>
  <c r="AM236" i="6"/>
  <c r="AW236" i="6" s="1"/>
  <c r="AY236" i="6" s="1"/>
  <c r="AM247" i="6"/>
  <c r="AW247" i="6" s="1"/>
  <c r="AY247" i="6" s="1"/>
  <c r="AM224" i="6"/>
  <c r="AW224" i="6" s="1"/>
  <c r="AY224" i="6" s="1"/>
  <c r="AO512" i="6"/>
  <c r="AL512" i="6"/>
  <c r="AO490" i="6"/>
  <c r="AL490" i="6"/>
  <c r="AM288" i="6"/>
  <c r="AW288" i="6" s="1"/>
  <c r="AY288" i="6" s="1"/>
  <c r="AO295" i="6"/>
  <c r="AL295" i="6"/>
  <c r="AO320" i="6"/>
  <c r="AL320" i="6"/>
  <c r="AN320" i="6" s="1"/>
  <c r="AM457" i="6"/>
  <c r="AW457" i="6"/>
  <c r="AY457" i="6" s="1"/>
  <c r="AM427" i="6"/>
  <c r="AW427" i="6" s="1"/>
  <c r="AY427" i="6" s="1"/>
  <c r="AM429" i="6"/>
  <c r="AW429" i="6" s="1"/>
  <c r="AY429" i="6" s="1"/>
  <c r="AM384" i="6"/>
  <c r="AW384" i="6" s="1"/>
  <c r="AY384" i="6" s="1"/>
  <c r="AO456" i="6"/>
  <c r="AL456" i="6"/>
  <c r="AM391" i="6"/>
  <c r="AW391" i="6" s="1"/>
  <c r="AY391" i="6" s="1"/>
  <c r="AO463" i="6"/>
  <c r="AL463" i="6"/>
  <c r="AM432" i="6"/>
  <c r="AW432" i="6" s="1"/>
  <c r="AY432" i="6" s="1"/>
  <c r="AO393" i="6"/>
  <c r="AL393" i="6"/>
  <c r="AO441" i="6"/>
  <c r="AL441" i="6"/>
  <c r="AM469" i="6"/>
  <c r="AW469" i="6" s="1"/>
  <c r="AY469" i="6" s="1"/>
  <c r="AM437" i="6"/>
  <c r="AW437" i="6" s="1"/>
  <c r="AY437" i="6" s="1"/>
  <c r="AM586" i="6"/>
  <c r="AW586" i="6" s="1"/>
  <c r="AY586" i="6" s="1"/>
  <c r="AM558" i="6"/>
  <c r="AW558" i="6" s="1"/>
  <c r="AY558" i="6" s="1"/>
  <c r="AM575" i="6"/>
  <c r="AW575" i="6" s="1"/>
  <c r="AY575" i="6" s="1"/>
  <c r="AO568" i="6"/>
  <c r="AL568" i="6"/>
  <c r="AO560" i="6"/>
  <c r="AL560" i="6"/>
  <c r="AN560" i="6" s="1"/>
  <c r="AO571" i="6"/>
  <c r="AL571" i="6"/>
  <c r="AO583" i="6"/>
  <c r="AL583" i="6"/>
  <c r="AN583" i="6" s="1"/>
  <c r="AM578" i="6"/>
  <c r="AW578" i="6" s="1"/>
  <c r="AY578" i="6" s="1"/>
  <c r="AM265" i="6"/>
  <c r="AW265" i="6" s="1"/>
  <c r="AY265" i="6" s="1"/>
  <c r="AO549" i="6"/>
  <c r="AL549" i="6"/>
  <c r="AN549" i="6" s="1"/>
  <c r="AO267" i="6"/>
  <c r="AL267" i="6"/>
  <c r="AM257" i="6"/>
  <c r="AW257" i="6" s="1"/>
  <c r="AY257" i="6" s="1"/>
  <c r="AO260" i="6"/>
  <c r="AL260" i="6"/>
  <c r="AM222" i="6"/>
  <c r="AW222" i="6" s="1"/>
  <c r="AY222" i="6" s="1"/>
  <c r="AM255" i="6"/>
  <c r="AW255" i="6" s="1"/>
  <c r="AY255" i="6" s="1"/>
  <c r="AM488" i="6"/>
  <c r="AW488" i="6" s="1"/>
  <c r="AY488" i="6" s="1"/>
  <c r="AO527" i="6"/>
  <c r="AL527" i="6"/>
  <c r="AM512" i="6"/>
  <c r="AW512" i="6" s="1"/>
  <c r="AY512" i="6" s="1"/>
  <c r="AM493" i="6"/>
  <c r="AW493" i="6" s="1"/>
  <c r="AY493" i="6" s="1"/>
  <c r="AM531" i="6"/>
  <c r="AW531" i="6" s="1"/>
  <c r="AY531" i="6" s="1"/>
  <c r="AO526" i="6"/>
  <c r="AL526" i="6"/>
  <c r="AM516" i="6"/>
  <c r="AW516" i="6" s="1"/>
  <c r="AY516" i="6" s="1"/>
  <c r="AO488" i="6"/>
  <c r="AL488" i="6"/>
  <c r="AO532" i="6"/>
  <c r="AL532" i="6"/>
  <c r="AO366" i="6"/>
  <c r="AL366" i="6"/>
  <c r="AN366" i="6" s="1"/>
  <c r="AO354" i="6"/>
  <c r="AL354" i="6"/>
  <c r="AM351" i="6"/>
  <c r="AW351" i="6" s="1"/>
  <c r="AY351" i="6" s="1"/>
  <c r="AO360" i="6"/>
  <c r="AL360" i="6"/>
  <c r="AN360" i="6" s="1"/>
  <c r="AM355" i="6"/>
  <c r="AW355" i="6" s="1"/>
  <c r="AY355" i="6" s="1"/>
  <c r="AO486" i="6"/>
  <c r="AL486" i="6"/>
  <c r="AM342" i="6"/>
  <c r="AW342" i="6" s="1"/>
  <c r="AY342" i="6" s="1"/>
  <c r="AO331" i="6"/>
  <c r="AL331" i="6"/>
  <c r="AO311" i="6"/>
  <c r="AL311" i="6"/>
  <c r="AO324" i="6"/>
  <c r="AL324" i="6"/>
  <c r="AM471" i="6"/>
  <c r="AW471" i="6" s="1"/>
  <c r="AY471" i="6" s="1"/>
  <c r="AO436" i="6"/>
  <c r="AL436" i="6"/>
  <c r="AN436" i="6" s="1"/>
  <c r="AO425" i="6"/>
  <c r="AL425" i="6"/>
  <c r="AN425" i="6" s="1"/>
  <c r="AO475" i="6"/>
  <c r="AL475" i="6"/>
  <c r="AN475" i="6" s="1"/>
  <c r="AO473" i="6"/>
  <c r="AL473" i="6"/>
  <c r="AN473" i="6" s="1"/>
  <c r="AO452" i="6"/>
  <c r="AL452" i="6"/>
  <c r="AO470" i="6"/>
  <c r="AL470" i="6"/>
  <c r="AL392" i="6"/>
  <c r="AO392" i="6"/>
  <c r="AO446" i="6"/>
  <c r="AL446" i="6"/>
  <c r="AU446" i="6" s="1"/>
  <c r="AX446" i="6" s="1"/>
  <c r="AM393" i="6"/>
  <c r="AW393" i="6" s="1"/>
  <c r="AY393" i="6" s="1"/>
  <c r="AM462" i="6"/>
  <c r="AW462" i="6" s="1"/>
  <c r="AY462" i="6" s="1"/>
  <c r="AO555" i="6"/>
  <c r="AL555" i="6"/>
  <c r="AN555" i="6" s="1"/>
  <c r="AM566" i="6"/>
  <c r="AW566" i="6" s="1"/>
  <c r="AY566" i="6" s="1"/>
  <c r="AO601" i="6"/>
  <c r="AL601" i="6"/>
  <c r="AN601" i="6" s="1"/>
  <c r="AM557" i="6"/>
  <c r="AW557" i="6" s="1"/>
  <c r="AY557" i="6" s="1"/>
  <c r="AO565" i="6"/>
  <c r="AL565" i="6"/>
  <c r="AO596" i="6"/>
  <c r="AL596" i="6"/>
  <c r="AN596" i="6" s="1"/>
  <c r="AO580" i="6"/>
  <c r="AL580" i="6"/>
  <c r="AN580" i="6" s="1"/>
  <c r="AM581" i="6"/>
  <c r="AW581" i="6" s="1"/>
  <c r="AY581" i="6" s="1"/>
  <c r="AO577" i="6"/>
  <c r="AL577" i="6"/>
  <c r="AN577" i="6" s="1"/>
  <c r="AO266" i="6"/>
  <c r="AL266" i="6"/>
  <c r="AM547" i="6"/>
  <c r="AW547" i="6" s="1"/>
  <c r="AY547" i="6" s="1"/>
  <c r="AO275" i="6"/>
  <c r="AL275" i="6"/>
  <c r="AO258" i="6"/>
  <c r="AL258" i="6"/>
  <c r="AO540" i="6"/>
  <c r="AL540" i="6"/>
  <c r="AN540" i="6" s="1"/>
  <c r="AO552" i="6"/>
  <c r="AL552" i="6"/>
  <c r="AN552" i="6" s="1"/>
  <c r="AO265" i="6"/>
  <c r="AL265" i="6"/>
  <c r="AO232" i="6"/>
  <c r="AL232" i="6"/>
  <c r="AM242" i="6"/>
  <c r="AW242" i="6" s="1"/>
  <c r="AY242" i="6" s="1"/>
  <c r="AM253" i="6"/>
  <c r="AW253" i="6" s="1"/>
  <c r="AY253" i="6" s="1"/>
  <c r="AM226" i="6"/>
  <c r="AW226" i="6" s="1"/>
  <c r="AY226" i="6" s="1"/>
  <c r="AM243" i="6"/>
  <c r="AW243" i="6" s="1"/>
  <c r="AY243" i="6" s="1"/>
  <c r="AM221" i="6"/>
  <c r="AW221" i="6" s="1"/>
  <c r="AY221" i="6" s="1"/>
  <c r="AM231" i="6"/>
  <c r="AW231" i="6" s="1"/>
  <c r="AY231" i="6" s="1"/>
  <c r="AO241" i="6"/>
  <c r="AL241" i="6"/>
  <c r="AO502" i="6"/>
  <c r="AL502" i="6"/>
  <c r="AO523" i="6"/>
  <c r="AL523" i="6"/>
  <c r="AN523" i="6" s="1"/>
  <c r="AO499" i="6"/>
  <c r="AL499" i="6"/>
  <c r="AM491" i="6"/>
  <c r="AW491" i="6" s="1"/>
  <c r="AY491" i="6" s="1"/>
  <c r="AO535" i="6"/>
  <c r="AL535" i="6"/>
  <c r="AM494" i="6"/>
  <c r="AW494" i="6" s="1"/>
  <c r="AY494" i="6" s="1"/>
  <c r="AO491" i="6"/>
  <c r="AL491" i="6"/>
  <c r="AM527" i="6"/>
  <c r="AW527" i="6"/>
  <c r="AY527" i="6" s="1"/>
  <c r="AM504" i="6"/>
  <c r="AW504" i="6" s="1"/>
  <c r="AY504" i="6" s="1"/>
  <c r="AO513" i="6"/>
  <c r="AL513" i="6"/>
  <c r="AO520" i="6"/>
  <c r="AL520" i="6"/>
  <c r="AO484" i="6"/>
  <c r="AL484" i="6"/>
  <c r="AU484" i="6" s="1"/>
  <c r="AO338" i="6"/>
  <c r="AL338" i="6"/>
  <c r="AN338" i="6" s="1"/>
  <c r="AM481" i="6"/>
  <c r="AW481" i="6" s="1"/>
  <c r="AY481" i="6" s="1"/>
  <c r="AM340" i="6"/>
  <c r="AW340" i="6" s="1"/>
  <c r="AY340" i="6" s="1"/>
  <c r="AO330" i="6"/>
  <c r="AL330" i="6"/>
  <c r="AN330" i="6" s="1"/>
  <c r="AO335" i="6"/>
  <c r="AL335" i="6"/>
  <c r="AN335" i="6" s="1"/>
  <c r="AO359" i="6"/>
  <c r="AL359" i="6"/>
  <c r="AO358" i="6"/>
  <c r="AL358" i="6"/>
  <c r="AO353" i="6"/>
  <c r="AL353" i="6"/>
  <c r="AU353" i="6" s="1"/>
  <c r="AM339" i="6"/>
  <c r="AW339" i="6" s="1"/>
  <c r="AY339" i="6" s="1"/>
  <c r="AM369" i="6"/>
  <c r="AW369" i="6"/>
  <c r="AY369" i="6" s="1"/>
  <c r="AM290" i="6"/>
  <c r="AW290" i="6" s="1"/>
  <c r="AY290" i="6" s="1"/>
  <c r="AM283" i="6"/>
  <c r="AW283" i="6" s="1"/>
  <c r="AY283" i="6" s="1"/>
  <c r="AM282" i="6"/>
  <c r="AW282" i="6"/>
  <c r="AY282" i="6" s="1"/>
  <c r="AO292" i="6"/>
  <c r="AL292" i="6"/>
  <c r="AM287" i="6"/>
  <c r="AW287" i="6" s="1"/>
  <c r="AY287" i="6" s="1"/>
  <c r="AO327" i="6"/>
  <c r="AL327" i="6"/>
  <c r="AO289" i="6"/>
  <c r="AL289" i="6"/>
  <c r="AO280" i="6"/>
  <c r="AL280" i="6"/>
  <c r="AM322" i="6"/>
  <c r="AW322" i="6" s="1"/>
  <c r="AY322" i="6" s="1"/>
  <c r="AM295" i="6"/>
  <c r="AW295" i="6" s="1"/>
  <c r="AY295" i="6" s="1"/>
  <c r="AO317" i="6"/>
  <c r="AL317" i="6"/>
  <c r="AO298" i="6"/>
  <c r="AL298" i="6"/>
  <c r="AM281" i="6"/>
  <c r="AW281" i="6" s="1"/>
  <c r="AY281" i="6" s="1"/>
  <c r="AM277" i="6"/>
  <c r="AW277" i="6" s="1"/>
  <c r="AY277" i="6" s="1"/>
  <c r="AM461" i="6"/>
  <c r="AW461" i="6" s="1"/>
  <c r="AY461" i="6" s="1"/>
  <c r="AO409" i="6"/>
  <c r="AL409" i="6"/>
  <c r="AN409" i="6" s="1"/>
  <c r="AO378" i="6"/>
  <c r="AL378" i="6"/>
  <c r="AM467" i="6"/>
  <c r="AW467" i="6" s="1"/>
  <c r="AY467" i="6" s="1"/>
  <c r="AM398" i="6"/>
  <c r="AW398" i="6" s="1"/>
  <c r="AY398" i="6" s="1"/>
  <c r="AO395" i="6"/>
  <c r="AL395" i="6"/>
  <c r="AM465" i="6"/>
  <c r="AW465" i="6" s="1"/>
  <c r="AY465" i="6" s="1"/>
  <c r="AM464" i="6"/>
  <c r="AW464" i="6" s="1"/>
  <c r="AY464" i="6" s="1"/>
  <c r="AO406" i="6"/>
  <c r="AL406" i="6"/>
  <c r="AM447" i="6"/>
  <c r="AW447" i="6" s="1"/>
  <c r="AY447" i="6" s="1"/>
  <c r="AO450" i="6"/>
  <c r="AL450" i="6"/>
  <c r="AM417" i="6"/>
  <c r="AW417" i="6" s="1"/>
  <c r="AY417" i="6" s="1"/>
  <c r="AM474" i="6"/>
  <c r="AW474" i="6" s="1"/>
  <c r="AY474" i="6" s="1"/>
  <c r="AO424" i="6"/>
  <c r="AL424" i="6"/>
  <c r="AN424" i="6" s="1"/>
  <c r="AM459" i="6"/>
  <c r="AW459" i="6" s="1"/>
  <c r="AY459" i="6" s="1"/>
  <c r="AM387" i="6"/>
  <c r="AW387" i="6" s="1"/>
  <c r="AY387" i="6" s="1"/>
  <c r="AO465" i="6"/>
  <c r="AL465" i="6"/>
  <c r="AO480" i="6"/>
  <c r="AL480" i="6"/>
  <c r="AO427" i="6"/>
  <c r="AL427" i="6"/>
  <c r="AN427" i="6" s="1"/>
  <c r="AM408" i="6"/>
  <c r="AW408" i="6" s="1"/>
  <c r="AY408" i="6" s="1"/>
  <c r="AO418" i="6"/>
  <c r="AL418" i="6"/>
  <c r="AN418" i="6" s="1"/>
  <c r="AO399" i="6"/>
  <c r="AL399" i="6"/>
  <c r="AO383" i="6"/>
  <c r="AL383" i="6"/>
  <c r="AN383" i="6" s="1"/>
  <c r="AM589" i="6"/>
  <c r="AW589" i="6" s="1"/>
  <c r="AY589" i="6" s="1"/>
  <c r="AM507" i="6"/>
  <c r="AW507" i="6" s="1"/>
  <c r="AY507" i="6" s="1"/>
  <c r="AO558" i="6"/>
  <c r="AL558" i="6"/>
  <c r="AO507" i="6"/>
  <c r="AL507" i="6"/>
  <c r="AM499" i="6"/>
  <c r="AW499" i="6" s="1"/>
  <c r="AY499" i="6" s="1"/>
  <c r="AM354" i="6"/>
  <c r="AW354" i="6"/>
  <c r="AY354" i="6" s="1"/>
  <c r="AM347" i="6"/>
  <c r="AW347" i="6" s="1"/>
  <c r="AY347" i="6" s="1"/>
  <c r="AM324" i="6"/>
  <c r="AM569" i="6"/>
  <c r="AW569" i="6" s="1"/>
  <c r="AY569" i="6" s="1"/>
  <c r="AM582" i="6"/>
  <c r="AW582" i="6" s="1"/>
  <c r="AY582" i="6" s="1"/>
  <c r="AO261" i="6"/>
  <c r="AL261" i="6"/>
  <c r="AO272" i="6"/>
  <c r="AL272" i="6"/>
  <c r="AM545" i="6"/>
  <c r="AW545" i="6" s="1"/>
  <c r="AY545" i="6" s="1"/>
  <c r="AO246" i="6"/>
  <c r="AL246" i="6"/>
  <c r="AO235" i="6"/>
  <c r="AL235" i="6"/>
  <c r="AN235" i="6" s="1"/>
  <c r="AM229" i="6"/>
  <c r="AW229" i="6" s="1"/>
  <c r="AY229" i="6" s="1"/>
  <c r="AM246" i="6"/>
  <c r="AW246" i="6" s="1"/>
  <c r="AY246" i="6" s="1"/>
  <c r="AM233" i="6"/>
  <c r="AW233" i="6" s="1"/>
  <c r="AY233" i="6" s="1"/>
  <c r="AO242" i="6"/>
  <c r="AL242" i="6"/>
  <c r="AO225" i="6"/>
  <c r="AL225" i="6"/>
  <c r="AU225" i="6" s="1"/>
  <c r="AM239" i="6"/>
  <c r="AW239" i="6" s="1"/>
  <c r="AY239" i="6" s="1"/>
  <c r="AO239" i="6"/>
  <c r="AL239" i="6"/>
  <c r="AO219" i="6"/>
  <c r="AL219" i="6"/>
  <c r="AM218" i="6"/>
  <c r="AW218" i="6" s="1"/>
  <c r="AY218" i="6" s="1"/>
  <c r="AM526" i="6"/>
  <c r="AW526" i="6" s="1"/>
  <c r="AY526" i="6" s="1"/>
  <c r="AM517" i="6"/>
  <c r="AW517" i="6" s="1"/>
  <c r="AY517" i="6" s="1"/>
  <c r="AO515" i="6"/>
  <c r="AL515" i="6"/>
  <c r="AN515" i="6" s="1"/>
  <c r="AM521" i="6"/>
  <c r="AW521" i="6" s="1"/>
  <c r="AY521" i="6" s="1"/>
  <c r="AO501" i="6"/>
  <c r="AL501" i="6"/>
  <c r="AM518" i="6"/>
  <c r="AW518" i="6" s="1"/>
  <c r="AY518" i="6" s="1"/>
  <c r="AO497" i="6"/>
  <c r="AL497" i="6"/>
  <c r="AM506" i="6"/>
  <c r="AW506" i="6" s="1"/>
  <c r="AY506" i="6" s="1"/>
  <c r="AM502" i="6"/>
  <c r="AW502" i="6" s="1"/>
  <c r="AY502" i="6" s="1"/>
  <c r="AM525" i="6"/>
  <c r="AW525" i="6" s="1"/>
  <c r="AY525" i="6" s="1"/>
  <c r="AO340" i="6"/>
  <c r="AL340" i="6"/>
  <c r="AM334" i="6"/>
  <c r="AW334" i="6" s="1"/>
  <c r="AY334" i="6" s="1"/>
  <c r="AO345" i="6"/>
  <c r="AL345" i="6"/>
  <c r="AM362" i="6"/>
  <c r="AW362" i="6" s="1"/>
  <c r="AY362" i="6" s="1"/>
  <c r="AO485" i="6"/>
  <c r="AL485" i="6"/>
  <c r="AN485" i="6" s="1"/>
  <c r="AO351" i="6"/>
  <c r="AL351" i="6"/>
  <c r="AO329" i="6"/>
  <c r="AL329" i="6"/>
  <c r="AN329" i="6" s="1"/>
  <c r="AM352" i="6"/>
  <c r="AW352" i="6" s="1"/>
  <c r="AY352" i="6" s="1"/>
  <c r="AO487" i="6"/>
  <c r="AL487" i="6"/>
  <c r="AM294" i="6"/>
  <c r="AW294" i="6" s="1"/>
  <c r="AY294" i="6" s="1"/>
  <c r="AO277" i="6"/>
  <c r="AL277" i="6"/>
  <c r="AO293" i="6"/>
  <c r="AL293" i="6"/>
  <c r="AM286" i="6"/>
  <c r="AW286" i="6" s="1"/>
  <c r="AY286" i="6" s="1"/>
  <c r="AO318" i="6"/>
  <c r="AL318" i="6"/>
  <c r="AO300" i="6"/>
  <c r="AL300" i="6"/>
  <c r="AN300" i="6" s="1"/>
  <c r="AM285" i="6"/>
  <c r="AW285" i="6" s="1"/>
  <c r="AY285" i="6" s="1"/>
  <c r="AO457" i="6"/>
  <c r="AL457" i="6"/>
  <c r="AN457" i="6" s="1"/>
  <c r="AM480" i="6"/>
  <c r="AM410" i="6"/>
  <c r="AW410" i="6" s="1"/>
  <c r="AY410" i="6" s="1"/>
  <c r="AM382" i="6"/>
  <c r="AW382" i="6" s="1"/>
  <c r="AY382" i="6" s="1"/>
  <c r="AO375" i="6"/>
  <c r="AL375" i="6"/>
  <c r="AM389" i="6"/>
  <c r="AW389" i="6" s="1"/>
  <c r="AY389" i="6" s="1"/>
  <c r="AO449" i="6"/>
  <c r="AL449" i="6"/>
  <c r="AN449" i="6" s="1"/>
  <c r="AM378" i="6"/>
  <c r="AW378" i="6" s="1"/>
  <c r="AY378" i="6" s="1"/>
  <c r="AM460" i="6"/>
  <c r="AW460" i="6" s="1"/>
  <c r="AY460" i="6" s="1"/>
  <c r="AM388" i="6"/>
  <c r="AW388" i="6" s="1"/>
  <c r="AY388" i="6" s="1"/>
  <c r="AM396" i="6"/>
  <c r="AW396" i="6" s="1"/>
  <c r="AY396" i="6" s="1"/>
  <c r="AO386" i="6"/>
  <c r="AL386" i="6"/>
  <c r="AU386" i="6" s="1"/>
  <c r="AO458" i="6"/>
  <c r="AL458" i="6"/>
  <c r="AN458" i="6" s="1"/>
  <c r="AM470" i="6"/>
  <c r="AW470" i="6" s="1"/>
  <c r="AY470" i="6" s="1"/>
  <c r="AM445" i="6"/>
  <c r="AW445" i="6" s="1"/>
  <c r="AY445" i="6" s="1"/>
  <c r="AO389" i="6"/>
  <c r="AL389" i="6"/>
  <c r="AO438" i="6"/>
  <c r="AL438" i="6"/>
  <c r="AN438" i="6" s="1"/>
  <c r="AO419" i="6"/>
  <c r="AL419" i="6"/>
  <c r="AN419" i="6" s="1"/>
  <c r="AM420" i="6"/>
  <c r="AW420" i="6" s="1"/>
  <c r="AY420" i="6" s="1"/>
  <c r="AM423" i="6"/>
  <c r="AW423" i="6" s="1"/>
  <c r="AY423" i="6" s="1"/>
  <c r="AO442" i="6"/>
  <c r="AL442" i="6"/>
  <c r="AO472" i="6"/>
  <c r="AL472" i="6"/>
  <c r="AM590" i="6"/>
  <c r="AW590" i="6" s="1"/>
  <c r="AY590" i="6" s="1"/>
  <c r="AM595" i="6"/>
  <c r="AW595" i="6" s="1"/>
  <c r="AY595" i="6" s="1"/>
  <c r="AO585" i="6"/>
  <c r="AL585" i="6"/>
  <c r="AM565" i="6"/>
  <c r="AW565" i="6" s="1"/>
  <c r="AY565" i="6" s="1"/>
  <c r="AM559" i="6"/>
  <c r="AW559" i="6" s="1"/>
  <c r="AY559" i="6" s="1"/>
  <c r="AO561" i="6"/>
  <c r="AL561" i="6"/>
  <c r="AO566" i="6"/>
  <c r="AL566" i="6"/>
  <c r="AN566" i="6" s="1"/>
  <c r="AM563" i="6"/>
  <c r="AW563" i="6" s="1"/>
  <c r="AY563" i="6" s="1"/>
  <c r="AM570" i="6"/>
  <c r="AW570" i="6" s="1"/>
  <c r="AY570" i="6" s="1"/>
  <c r="AO579" i="6"/>
  <c r="AL579" i="6"/>
  <c r="AU579" i="6" s="1"/>
  <c r="AO576" i="6"/>
  <c r="AL576" i="6"/>
  <c r="AN576" i="6" s="1"/>
  <c r="AO544" i="6"/>
  <c r="AL544" i="6"/>
  <c r="AN544" i="6" s="1"/>
  <c r="AO541" i="6"/>
  <c r="AL541" i="6"/>
  <c r="AN541" i="6" s="1"/>
  <c r="AO271" i="6"/>
  <c r="AL271" i="6"/>
  <c r="AN271" i="6" s="1"/>
  <c r="AM260" i="6"/>
  <c r="AW260" i="6" s="1"/>
  <c r="AY260" i="6" s="1"/>
  <c r="AO543" i="6"/>
  <c r="AL543" i="6"/>
  <c r="AN543" i="6" s="1"/>
  <c r="AM270" i="6"/>
  <c r="AW270" i="6" s="1"/>
  <c r="AY270" i="6" s="1"/>
  <c r="AO550" i="6"/>
  <c r="AL550" i="6"/>
  <c r="AO263" i="6"/>
  <c r="AL263" i="6"/>
  <c r="AN263" i="6" s="1"/>
  <c r="AM276" i="6"/>
  <c r="AW276" i="6" s="1"/>
  <c r="AY276" i="6" s="1"/>
  <c r="AO547" i="6"/>
  <c r="AL547" i="6"/>
  <c r="AM551" i="6"/>
  <c r="AW551" i="6" s="1"/>
  <c r="AY551" i="6" s="1"/>
  <c r="AM274" i="6"/>
  <c r="AW274" i="6" s="1"/>
  <c r="AY274" i="6" s="1"/>
  <c r="AO228" i="6"/>
  <c r="AL228" i="6"/>
  <c r="AU228" i="6" s="1"/>
  <c r="AM232" i="6"/>
  <c r="AW232" i="6" s="1"/>
  <c r="AY232" i="6" s="1"/>
  <c r="AO237" i="6"/>
  <c r="AL237" i="6"/>
  <c r="AO248" i="6"/>
  <c r="AL248" i="6"/>
  <c r="AM248" i="6"/>
  <c r="AW248" i="6" s="1"/>
  <c r="AY248" i="6" s="1"/>
  <c r="AM230" i="6"/>
  <c r="AW230" i="6" s="1"/>
  <c r="AY230" i="6" s="1"/>
  <c r="AM237" i="6"/>
  <c r="AW237" i="6" s="1"/>
  <c r="AY237" i="6" s="1"/>
  <c r="AO234" i="6"/>
  <c r="AL234" i="6"/>
  <c r="AM225" i="6"/>
  <c r="AW225" i="6" s="1"/>
  <c r="AY225" i="6" s="1"/>
  <c r="AO231" i="6"/>
  <c r="AL231" i="6"/>
  <c r="AU231" i="6" s="1"/>
  <c r="AM513" i="6"/>
  <c r="AW513" i="6"/>
  <c r="AY513" i="6" s="1"/>
  <c r="AM530" i="6"/>
  <c r="AW530" i="6" s="1"/>
  <c r="AY530" i="6" s="1"/>
  <c r="AM509" i="6"/>
  <c r="AW509" i="6" s="1"/>
  <c r="AY509" i="6" s="1"/>
  <c r="AM535" i="6"/>
  <c r="AW535" i="6" s="1"/>
  <c r="AY535" i="6" s="1"/>
  <c r="AM497" i="6"/>
  <c r="AW497" i="6" s="1"/>
  <c r="AY497" i="6" s="1"/>
  <c r="AO519" i="6"/>
  <c r="AL519" i="6"/>
  <c r="AN519" i="6" s="1"/>
  <c r="AQ519" i="6" s="1"/>
  <c r="AM490" i="6"/>
  <c r="AW490" i="6" s="1"/>
  <c r="AY490" i="6" s="1"/>
  <c r="AO530" i="6"/>
  <c r="AL530" i="6"/>
  <c r="AO498" i="6"/>
  <c r="AL498" i="6"/>
  <c r="AM501" i="6"/>
  <c r="AW501" i="6" s="1"/>
  <c r="AY501" i="6" s="1"/>
  <c r="AM533" i="6"/>
  <c r="AW533" i="6" s="1"/>
  <c r="AY533" i="6" s="1"/>
  <c r="AM510" i="6"/>
  <c r="AW510" i="6" s="1"/>
  <c r="AY510" i="6" s="1"/>
  <c r="AO368" i="6"/>
  <c r="AL368" i="6"/>
  <c r="AM345" i="6"/>
  <c r="AW345" i="6" s="1"/>
  <c r="AY345" i="6" s="1"/>
  <c r="AO348" i="6"/>
  <c r="AL348" i="6"/>
  <c r="AN348" i="6" s="1"/>
  <c r="AM367" i="6"/>
  <c r="AW367" i="6" s="1"/>
  <c r="AY367" i="6" s="1"/>
  <c r="AO332" i="6"/>
  <c r="AL332" i="6"/>
  <c r="AO333" i="6"/>
  <c r="AL333" i="6"/>
  <c r="AO341" i="6"/>
  <c r="AL341" i="6"/>
  <c r="AM357" i="6"/>
  <c r="AW357" i="6" s="1"/>
  <c r="AY357" i="6" s="1"/>
  <c r="AM346" i="6"/>
  <c r="AW346" i="6" s="1"/>
  <c r="AY346" i="6" s="1"/>
  <c r="AO337" i="6"/>
  <c r="AL337" i="6"/>
  <c r="AN337" i="6" s="1"/>
  <c r="AO339" i="6"/>
  <c r="AL339" i="6"/>
  <c r="AO328" i="6"/>
  <c r="AL328" i="6"/>
  <c r="AO364" i="6"/>
  <c r="AL364" i="6"/>
  <c r="AN364" i="6" s="1"/>
  <c r="AM292" i="6"/>
  <c r="AW292" i="6" s="1"/>
  <c r="AY292" i="6" s="1"/>
  <c r="AO326" i="6"/>
  <c r="AL326" i="6"/>
  <c r="AN326" i="6" s="1"/>
  <c r="AO303" i="6"/>
  <c r="AL303" i="6"/>
  <c r="AN303" i="6" s="1"/>
  <c r="AO314" i="6"/>
  <c r="AL314" i="6"/>
  <c r="AO286" i="6"/>
  <c r="AL286" i="6"/>
  <c r="AO313" i="6"/>
  <c r="AL313" i="6"/>
  <c r="AO323" i="6"/>
  <c r="AL323" i="6"/>
  <c r="AO307" i="6"/>
  <c r="AL307" i="6"/>
  <c r="AO310" i="6"/>
  <c r="AL310" i="6"/>
  <c r="AO301" i="6"/>
  <c r="AL301" i="6"/>
  <c r="AO285" i="6"/>
  <c r="AL285" i="6"/>
  <c r="AM289" i="6"/>
  <c r="AW289" i="6" s="1"/>
  <c r="AY289" i="6" s="1"/>
  <c r="AM317" i="6"/>
  <c r="AW317" i="6" s="1"/>
  <c r="AY317" i="6" s="1"/>
  <c r="AO291" i="6"/>
  <c r="AL291" i="6"/>
  <c r="AN291" i="6" s="1"/>
  <c r="AO403" i="6"/>
  <c r="AL403" i="6"/>
  <c r="AO476" i="6"/>
  <c r="AL476" i="6"/>
  <c r="AM476" i="6"/>
  <c r="AW476" i="6" s="1"/>
  <c r="AY476" i="6" s="1"/>
  <c r="AO468" i="6"/>
  <c r="AL468" i="6"/>
  <c r="AN468" i="6" s="1"/>
  <c r="AM385" i="6"/>
  <c r="AM454" i="6"/>
  <c r="AW454" i="6" s="1"/>
  <c r="AY454" i="6" s="1"/>
  <c r="AO422" i="6"/>
  <c r="AL422" i="6"/>
  <c r="AM411" i="6"/>
  <c r="AW411" i="6" s="1"/>
  <c r="AM379" i="6"/>
  <c r="AW379" i="6" s="1"/>
  <c r="AY379" i="6" s="1"/>
  <c r="AM440" i="6"/>
  <c r="AW440" i="6" s="1"/>
  <c r="AY440" i="6" s="1"/>
  <c r="AM448" i="6"/>
  <c r="AW448" i="6" s="1"/>
  <c r="AY448" i="6" s="1"/>
  <c r="AO396" i="6"/>
  <c r="AL396" i="6"/>
  <c r="AO479" i="6"/>
  <c r="AL479" i="6"/>
  <c r="AN479" i="6" s="1"/>
  <c r="AM372" i="6"/>
  <c r="AW372" i="6" s="1"/>
  <c r="AY372" i="6" s="1"/>
  <c r="AM453" i="6"/>
  <c r="AW453" i="6"/>
  <c r="AY453" i="6" s="1"/>
  <c r="AO451" i="6"/>
  <c r="AL451" i="6"/>
  <c r="AM443" i="6"/>
  <c r="AW443" i="6" s="1"/>
  <c r="AY443" i="6" s="1"/>
  <c r="AM452" i="6"/>
  <c r="AW452" i="6" s="1"/>
  <c r="AY452" i="6" s="1"/>
  <c r="AM435" i="6"/>
  <c r="AW435" i="6" s="1"/>
  <c r="AY435" i="6" s="1"/>
  <c r="AO469" i="6"/>
  <c r="AL469" i="6"/>
  <c r="AN469" i="6" s="1"/>
  <c r="AO448" i="6"/>
  <c r="AL448" i="6"/>
  <c r="AM594" i="6"/>
  <c r="AW594" i="6" s="1"/>
  <c r="AY594" i="6" s="1"/>
  <c r="AM593" i="6"/>
  <c r="AW593" i="6" s="1"/>
  <c r="AY593" i="6" s="1"/>
  <c r="AM588" i="6"/>
  <c r="AW588" i="6" s="1"/>
  <c r="AY588" i="6" s="1"/>
  <c r="AO264" i="6"/>
  <c r="AL264" i="6"/>
  <c r="AM273" i="6"/>
  <c r="AW273" i="6" s="1"/>
  <c r="AY273" i="6" s="1"/>
  <c r="AO262" i="6"/>
  <c r="AL262" i="6"/>
  <c r="AO253" i="6"/>
  <c r="AL253" i="6"/>
  <c r="AO243" i="6"/>
  <c r="AL243" i="6"/>
  <c r="AN243" i="6" s="1"/>
  <c r="AM249" i="6"/>
  <c r="AW249" i="6" s="1"/>
  <c r="AY249" i="6" s="1"/>
  <c r="AO494" i="6"/>
  <c r="AL494" i="6"/>
  <c r="AN494" i="6" s="1"/>
  <c r="AQ494" i="6" s="1"/>
  <c r="AO528" i="6"/>
  <c r="AL528" i="6"/>
  <c r="AN528" i="6" s="1"/>
  <c r="AM359" i="6"/>
  <c r="AW359" i="6"/>
  <c r="AY359" i="6" s="1"/>
  <c r="AM331" i="6"/>
  <c r="AW331" i="6" s="1"/>
  <c r="AY331" i="6" s="1"/>
  <c r="AM353" i="6"/>
  <c r="AW353" i="6" s="1"/>
  <c r="AY353" i="6" s="1"/>
  <c r="AO297" i="6"/>
  <c r="AL297" i="6"/>
  <c r="AM319" i="6"/>
  <c r="AW319" i="6" s="1"/>
  <c r="AY319" i="6" s="1"/>
  <c r="AO563" i="6"/>
  <c r="AL563" i="6"/>
  <c r="AM572" i="6"/>
  <c r="AW572" i="6" s="1"/>
  <c r="AY572" i="6" s="1"/>
  <c r="AO578" i="6"/>
  <c r="AL578" i="6"/>
  <c r="AN578" i="6" s="1"/>
  <c r="AM275" i="6"/>
  <c r="AW275" i="6" s="1"/>
  <c r="AY275" i="6" s="1"/>
  <c r="AM262" i="6"/>
  <c r="AW262" i="6" s="1"/>
  <c r="AY262" i="6" s="1"/>
  <c r="AM268" i="6"/>
  <c r="AW268" i="6" s="1"/>
  <c r="AY268" i="6" s="1"/>
  <c r="AM548" i="6"/>
  <c r="AW548" i="6" s="1"/>
  <c r="AY548" i="6" s="1"/>
  <c r="AO259" i="6"/>
  <c r="AL259" i="6"/>
  <c r="AO270" i="6"/>
  <c r="AL270" i="6"/>
  <c r="AM251" i="6"/>
  <c r="AW251" i="6" s="1"/>
  <c r="AY251" i="6" s="1"/>
  <c r="AM252" i="6"/>
  <c r="AW252" i="6" s="1"/>
  <c r="AY252" i="6" s="1"/>
  <c r="AO254" i="6"/>
  <c r="AL254" i="6"/>
  <c r="AU254" i="6" s="1"/>
  <c r="AL251" i="6"/>
  <c r="AO251" i="6"/>
  <c r="AO247" i="6"/>
  <c r="AL247" i="6"/>
  <c r="AN247" i="6" s="1"/>
  <c r="AM220" i="6"/>
  <c r="AW220" i="6" s="1"/>
  <c r="AY220" i="6" s="1"/>
  <c r="AO489" i="6"/>
  <c r="AL489" i="6"/>
  <c r="AN489" i="6" s="1"/>
  <c r="AO534" i="6"/>
  <c r="AL534" i="6"/>
  <c r="AN534" i="6" s="1"/>
  <c r="AM495" i="6"/>
  <c r="AW495" i="6" s="1"/>
  <c r="AY495" i="6" s="1"/>
  <c r="AO524" i="6"/>
  <c r="AL524" i="6"/>
  <c r="AM511" i="6"/>
  <c r="AW511" i="6" s="1"/>
  <c r="AY511" i="6" s="1"/>
  <c r="AM508" i="6"/>
  <c r="AW508" i="6" s="1"/>
  <c r="AY508" i="6" s="1"/>
  <c r="AM492" i="6"/>
  <c r="AW492" i="6" s="1"/>
  <c r="AY492" i="6" s="1"/>
  <c r="AM538" i="6"/>
  <c r="AW538" i="6" s="1"/>
  <c r="AY538" i="6" s="1"/>
  <c r="AM532" i="6"/>
  <c r="AW532" i="6" s="1"/>
  <c r="AY532" i="6" s="1"/>
  <c r="AO492" i="6"/>
  <c r="AL492" i="6"/>
  <c r="AO521" i="6"/>
  <c r="AL521" i="6"/>
  <c r="AU521" i="6" s="1"/>
  <c r="AO365" i="6"/>
  <c r="AL365" i="6"/>
  <c r="AU365" i="6" s="1"/>
  <c r="AX365" i="6" s="1"/>
  <c r="AO361" i="6"/>
  <c r="AL361" i="6"/>
  <c r="AN361" i="6" s="1"/>
  <c r="AO481" i="6"/>
  <c r="AL481" i="6"/>
  <c r="AN481" i="6" s="1"/>
  <c r="AO482" i="6"/>
  <c r="AL482" i="6"/>
  <c r="AN482" i="6" s="1"/>
  <c r="AM487" i="6"/>
  <c r="AW487" i="6" s="1"/>
  <c r="AY487" i="6" s="1"/>
  <c r="AO356" i="6"/>
  <c r="AL356" i="6"/>
  <c r="AN356" i="6" s="1"/>
  <c r="AO367" i="6"/>
  <c r="AL367" i="6"/>
  <c r="AM328" i="6"/>
  <c r="AN328" i="6" s="1"/>
  <c r="AM343" i="6"/>
  <c r="AW343" i="6" s="1"/>
  <c r="AY343" i="6" s="1"/>
  <c r="AM486" i="6"/>
  <c r="AN486" i="6" s="1"/>
  <c r="AO282" i="6"/>
  <c r="AL282" i="6"/>
  <c r="AN282" i="6" s="1"/>
  <c r="AM301" i="6"/>
  <c r="AW301" i="6" s="1"/>
  <c r="AY301" i="6" s="1"/>
  <c r="AM302" i="6"/>
  <c r="AW302" i="6" s="1"/>
  <c r="AY302" i="6" s="1"/>
  <c r="AO319" i="6"/>
  <c r="AL319" i="6"/>
  <c r="AO294" i="6"/>
  <c r="AL294" i="6"/>
  <c r="AN294" i="6" s="1"/>
  <c r="AM314" i="6"/>
  <c r="AW314" i="6" s="1"/>
  <c r="AY314" i="6" s="1"/>
  <c r="AM309" i="6"/>
  <c r="AW309" i="6" s="1"/>
  <c r="AY309" i="6" s="1"/>
  <c r="AO302" i="6"/>
  <c r="AL302" i="6"/>
  <c r="AM280" i="6"/>
  <c r="AW280" i="6" s="1"/>
  <c r="AY280" i="6" s="1"/>
  <c r="AO287" i="6"/>
  <c r="AL287" i="6"/>
  <c r="AU287" i="6" s="1"/>
  <c r="AM311" i="6"/>
  <c r="AW311" i="6" s="1"/>
  <c r="AY311" i="6" s="1"/>
  <c r="AM323" i="6"/>
  <c r="AW323" i="6" s="1"/>
  <c r="AY323" i="6" s="1"/>
  <c r="AO477" i="6"/>
  <c r="AL477" i="6"/>
  <c r="AO413" i="6"/>
  <c r="AL413" i="6"/>
  <c r="AN413" i="6" s="1"/>
  <c r="AM426" i="6"/>
  <c r="AW426" i="6" s="1"/>
  <c r="AY426" i="6" s="1"/>
  <c r="AO420" i="6"/>
  <c r="AL420" i="6"/>
  <c r="AM400" i="6"/>
  <c r="AW400" i="6" s="1"/>
  <c r="AY400" i="6" s="1"/>
  <c r="AO404" i="6"/>
  <c r="AL404" i="6"/>
  <c r="AM450" i="6"/>
  <c r="AW450" i="6" s="1"/>
  <c r="AY450" i="6" s="1"/>
  <c r="AM374" i="6"/>
  <c r="AW374" i="6" s="1"/>
  <c r="AY374" i="6" s="1"/>
  <c r="AO428" i="6"/>
  <c r="AL428" i="6"/>
  <c r="AN428" i="6" s="1"/>
  <c r="AM406" i="6"/>
  <c r="AW406" i="6" s="1"/>
  <c r="AY406" i="6" s="1"/>
  <c r="AM380" i="6"/>
  <c r="AW380" i="6" s="1"/>
  <c r="AY380" i="6" s="1"/>
  <c r="AO373" i="6"/>
  <c r="AL373" i="6"/>
  <c r="AM446" i="6"/>
  <c r="AW446" i="6" s="1"/>
  <c r="AY446" i="6" s="1"/>
  <c r="AM466" i="6"/>
  <c r="AW466" i="6" s="1"/>
  <c r="AY466" i="6" s="1"/>
  <c r="AO408" i="6"/>
  <c r="AL408" i="6"/>
  <c r="AN408" i="6" s="1"/>
  <c r="AQ408" i="6" s="1"/>
  <c r="AO410" i="6"/>
  <c r="AL410" i="6"/>
  <c r="AN410" i="6" s="1"/>
  <c r="AM395" i="6"/>
  <c r="AW395" i="6"/>
  <c r="AY395" i="6" s="1"/>
  <c r="AO374" i="6"/>
  <c r="AL374" i="6"/>
  <c r="AO439" i="6"/>
  <c r="AL439" i="6"/>
  <c r="AN439" i="6" s="1"/>
  <c r="AO385" i="6"/>
  <c r="AL385" i="6"/>
  <c r="AM477" i="6"/>
  <c r="AW477" i="6"/>
  <c r="AY477" i="6" s="1"/>
  <c r="AM478" i="6"/>
  <c r="AW478" i="6" s="1"/>
  <c r="AY478" i="6" s="1"/>
  <c r="AM401" i="6"/>
  <c r="AW401" i="6" s="1"/>
  <c r="AY401" i="6" s="1"/>
  <c r="AM463" i="6"/>
  <c r="AN463" i="6" s="1"/>
  <c r="AQ463" i="6" s="1"/>
  <c r="AM403" i="6"/>
  <c r="AW403" i="6" s="1"/>
  <c r="AY403" i="6" s="1"/>
  <c r="AO426" i="6"/>
  <c r="AL426" i="6"/>
  <c r="AO593" i="6"/>
  <c r="AL593" i="6"/>
  <c r="AO592" i="6"/>
  <c r="AL592" i="6"/>
  <c r="AM591" i="6"/>
  <c r="AW591" i="6" s="1"/>
  <c r="AY591" i="6" s="1"/>
  <c r="AM585" i="6"/>
  <c r="AW585" i="6" s="1"/>
  <c r="AY585" i="6" s="1"/>
  <c r="AM573" i="6"/>
  <c r="AW573" i="6" s="1"/>
  <c r="AY573" i="6" s="1"/>
  <c r="AM272" i="6"/>
  <c r="AW272" i="6" s="1"/>
  <c r="AY272" i="6" s="1"/>
  <c r="AO274" i="6"/>
  <c r="AL274" i="6"/>
  <c r="AN274" i="6" s="1"/>
  <c r="AM259" i="6"/>
  <c r="AW259" i="6" s="1"/>
  <c r="AY259" i="6" s="1"/>
  <c r="AM228" i="6"/>
  <c r="AW228" i="6" s="1"/>
  <c r="AY228" i="6" s="1"/>
  <c r="AM244" i="6"/>
  <c r="AW244" i="6" s="1"/>
  <c r="AY244" i="6" s="1"/>
  <c r="AO249" i="6"/>
  <c r="AL249" i="6"/>
  <c r="AO536" i="6"/>
  <c r="AL536" i="6"/>
  <c r="AN536" i="6" s="1"/>
  <c r="AM520" i="6"/>
  <c r="AW520" i="6" s="1"/>
  <c r="AY520" i="6" s="1"/>
  <c r="AM484" i="6"/>
  <c r="AW484" i="6" s="1"/>
  <c r="AY484" i="6" s="1"/>
  <c r="AM336" i="6"/>
  <c r="AW336" i="6" s="1"/>
  <c r="AY336" i="6" s="1"/>
  <c r="AO344" i="6"/>
  <c r="AL344" i="6"/>
  <c r="AO370" i="6"/>
  <c r="AL370" i="6"/>
  <c r="AN370" i="6" s="1"/>
  <c r="AM293" i="6"/>
  <c r="AW293" i="6" s="1"/>
  <c r="AY293" i="6" s="1"/>
  <c r="AM561" i="6"/>
  <c r="AW561" i="6" s="1"/>
  <c r="AY561" i="6" s="1"/>
  <c r="AO572" i="6"/>
  <c r="AL572" i="6"/>
  <c r="AO597" i="6"/>
  <c r="AL597" i="6"/>
  <c r="AO557" i="6"/>
  <c r="AL557" i="6"/>
  <c r="AO569" i="6"/>
  <c r="AL569" i="6"/>
  <c r="AN569" i="6" s="1"/>
  <c r="AM571" i="6"/>
  <c r="AW571" i="6" s="1"/>
  <c r="AY571" i="6" s="1"/>
  <c r="AM597" i="6"/>
  <c r="AW597" i="6" s="1"/>
  <c r="AY597" i="6" s="1"/>
  <c r="AO581" i="6"/>
  <c r="AL581" i="6"/>
  <c r="AN581" i="6" s="1"/>
  <c r="AM579" i="6"/>
  <c r="AW579" i="6" s="1"/>
  <c r="AY579" i="6" s="1"/>
  <c r="AM258" i="6"/>
  <c r="AW258" i="6" s="1"/>
  <c r="AY258" i="6" s="1"/>
  <c r="AM550" i="6"/>
  <c r="AW550" i="6" s="1"/>
  <c r="AY550" i="6" s="1"/>
  <c r="AM266" i="6"/>
  <c r="AW266" i="6" s="1"/>
  <c r="AY266" i="6" s="1"/>
  <c r="AO545" i="6"/>
  <c r="AL545" i="6"/>
  <c r="AN545" i="6" s="1"/>
  <c r="AM267" i="6"/>
  <c r="AW267" i="6" s="1"/>
  <c r="AY267" i="6" s="1"/>
  <c r="AM261" i="6"/>
  <c r="AW261" i="6" s="1"/>
  <c r="AY261" i="6" s="1"/>
  <c r="AO269" i="6"/>
  <c r="AL269" i="6"/>
  <c r="AN269" i="6" s="1"/>
  <c r="AO551" i="6"/>
  <c r="AL551" i="6"/>
  <c r="AN551" i="6" s="1"/>
  <c r="AM223" i="6"/>
  <c r="AW223" i="6" s="1"/>
  <c r="AY223" i="6" s="1"/>
  <c r="AO229" i="6"/>
  <c r="AL229" i="6"/>
  <c r="AO236" i="6"/>
  <c r="AL236" i="6"/>
  <c r="AO240" i="6"/>
  <c r="AL240" i="6"/>
  <c r="AN240" i="6" s="1"/>
  <c r="AO230" i="6"/>
  <c r="AL230" i="6"/>
  <c r="AN230" i="6" s="1"/>
  <c r="AO250" i="6"/>
  <c r="AL250" i="6"/>
  <c r="AN250" i="6" s="1"/>
  <c r="AO220" i="6"/>
  <c r="AL220" i="6"/>
  <c r="AM234" i="6"/>
  <c r="AW234" i="6" s="1"/>
  <c r="AY234" i="6" s="1"/>
  <c r="AM217" i="6"/>
  <c r="AW217" i="6" s="1"/>
  <c r="AY217" i="6" s="1"/>
  <c r="AO218" i="6"/>
  <c r="AL218" i="6"/>
  <c r="AM219" i="6"/>
  <c r="AW219" i="6" s="1"/>
  <c r="AY219" i="6" s="1"/>
  <c r="AM503" i="6"/>
  <c r="AW503" i="6" s="1"/>
  <c r="AY503" i="6" s="1"/>
  <c r="AO537" i="6"/>
  <c r="AL537" i="6"/>
  <c r="AO495" i="6"/>
  <c r="AL495" i="6"/>
  <c r="AO506" i="6"/>
  <c r="AL506" i="6"/>
  <c r="AO493" i="6"/>
  <c r="AL493" i="6"/>
  <c r="AN493" i="6" s="1"/>
  <c r="AM498" i="6"/>
  <c r="AW498" i="6" s="1"/>
  <c r="AY498" i="6" s="1"/>
  <c r="AM505" i="6"/>
  <c r="AW505" i="6" s="1"/>
  <c r="AY505" i="6" s="1"/>
  <c r="AO518" i="6"/>
  <c r="AL518" i="6"/>
  <c r="AO538" i="6"/>
  <c r="AL538" i="6"/>
  <c r="AM496" i="6"/>
  <c r="AW496" i="6" s="1"/>
  <c r="AY496" i="6" s="1"/>
  <c r="AM537" i="6"/>
  <c r="AW537" i="6" s="1"/>
  <c r="AY537" i="6" s="1"/>
  <c r="AO496" i="6"/>
  <c r="AL496" i="6"/>
  <c r="AO362" i="6"/>
  <c r="AL362" i="6"/>
  <c r="AN362" i="6" s="1"/>
  <c r="AM368" i="6"/>
  <c r="AN368" i="6" s="1"/>
  <c r="AM358" i="6"/>
  <c r="AW358" i="6"/>
  <c r="AY358" i="6" s="1"/>
  <c r="AO483" i="6"/>
  <c r="AL483" i="6"/>
  <c r="AN483" i="6" s="1"/>
  <c r="AO343" i="6"/>
  <c r="AL343" i="6"/>
  <c r="AO369" i="6"/>
  <c r="AL369" i="6"/>
  <c r="AN369" i="6" s="1"/>
  <c r="AO355" i="6"/>
  <c r="AL355" i="6"/>
  <c r="AN355" i="6" s="1"/>
  <c r="AQ355" i="6" s="1"/>
  <c r="AO342" i="6"/>
  <c r="AL342" i="6"/>
  <c r="AU342" i="6" s="1"/>
  <c r="AM333" i="6"/>
  <c r="AW333" i="6" s="1"/>
  <c r="AY333" i="6" s="1"/>
  <c r="AM341" i="6"/>
  <c r="AW341" i="6" s="1"/>
  <c r="AY341" i="6" s="1"/>
  <c r="AM344" i="6"/>
  <c r="AW344" i="6" s="1"/>
  <c r="AY344" i="6" s="1"/>
  <c r="AO347" i="6"/>
  <c r="AL347" i="6"/>
  <c r="AN347" i="6" s="1"/>
  <c r="AM313" i="6"/>
  <c r="AW313" i="6" s="1"/>
  <c r="AY313" i="6" s="1"/>
  <c r="AM327" i="6"/>
  <c r="AW327" i="6" s="1"/>
  <c r="AY327" i="6" s="1"/>
  <c r="AM297" i="6"/>
  <c r="AW297" i="6" s="1"/>
  <c r="AY297" i="6" s="1"/>
  <c r="AO312" i="6"/>
  <c r="AL312" i="6"/>
  <c r="AN312" i="6" s="1"/>
  <c r="AO321" i="6"/>
  <c r="AL321" i="6"/>
  <c r="AN321" i="6" s="1"/>
  <c r="AM298" i="6"/>
  <c r="AW298" i="6" s="1"/>
  <c r="AY298" i="6" s="1"/>
  <c r="AO308" i="6"/>
  <c r="AL308" i="6"/>
  <c r="AM284" i="6"/>
  <c r="AW284" i="6" s="1"/>
  <c r="AY284" i="6" s="1"/>
  <c r="AM318" i="6"/>
  <c r="AW318" i="6" s="1"/>
  <c r="AY318" i="6" s="1"/>
  <c r="AM315" i="6"/>
  <c r="AW315" i="6" s="1"/>
  <c r="AY315" i="6" s="1"/>
  <c r="AM305" i="6"/>
  <c r="AW305" i="6" s="1"/>
  <c r="AY305" i="6" s="1"/>
  <c r="AM304" i="6"/>
  <c r="AW304" i="6" s="1"/>
  <c r="AY304" i="6" s="1"/>
  <c r="AO309" i="6"/>
  <c r="AL309" i="6"/>
  <c r="AN309" i="6" s="1"/>
  <c r="AO322" i="6"/>
  <c r="AL322" i="6"/>
  <c r="AO284" i="6"/>
  <c r="AL284" i="6"/>
  <c r="AO429" i="6"/>
  <c r="AL429" i="6"/>
  <c r="AN429" i="6" s="1"/>
  <c r="AM442" i="6"/>
  <c r="AW442" i="6" s="1"/>
  <c r="AY442" i="6" s="1"/>
  <c r="AM404" i="6"/>
  <c r="AW404" i="6" s="1"/>
  <c r="AY404" i="6" s="1"/>
  <c r="AM431" i="6"/>
  <c r="AW431" i="6" s="1"/>
  <c r="AY431" i="6" s="1"/>
  <c r="AO401" i="6"/>
  <c r="AL401" i="6"/>
  <c r="AN401" i="6" s="1"/>
  <c r="AM373" i="6"/>
  <c r="AW373" i="6" s="1"/>
  <c r="AY373" i="6" s="1"/>
  <c r="AM390" i="6"/>
  <c r="AW390" i="6" s="1"/>
  <c r="AY390" i="6" s="1"/>
  <c r="AO478" i="6"/>
  <c r="AL478" i="6"/>
  <c r="AM386" i="6"/>
  <c r="AW386" i="6" s="1"/>
  <c r="AY386" i="6" s="1"/>
  <c r="AM375" i="6"/>
  <c r="AW375" i="6" s="1"/>
  <c r="AY375" i="6" s="1"/>
  <c r="AM456" i="6"/>
  <c r="AW456" i="6" s="1"/>
  <c r="AY456" i="6" s="1"/>
  <c r="AL474" i="6"/>
  <c r="AN474" i="6" s="1"/>
  <c r="AO474" i="6"/>
  <c r="AO433" i="6"/>
  <c r="AL433" i="6"/>
  <c r="AN433" i="6" s="1"/>
  <c r="AM376" i="6"/>
  <c r="AW376" i="6" s="1"/>
  <c r="AY376" i="6" s="1"/>
  <c r="AM402" i="6"/>
  <c r="AW402" i="6" s="1"/>
  <c r="AY402" i="6" s="1"/>
  <c r="AM415" i="6"/>
  <c r="AW415" i="6" s="1"/>
  <c r="AY415" i="6" s="1"/>
  <c r="AM394" i="6"/>
  <c r="AW394" i="6" s="1"/>
  <c r="AY394" i="6" s="1"/>
  <c r="AM592" i="6"/>
  <c r="AW592" i="6" s="1"/>
  <c r="AY592" i="6" s="1"/>
  <c r="AO584" i="6"/>
  <c r="AL584" i="6"/>
  <c r="AN584" i="6" s="1"/>
  <c r="AM587" i="6"/>
  <c r="AW587" i="6" s="1"/>
  <c r="AY587" i="6" s="1"/>
  <c r="AM599" i="6"/>
  <c r="AW599" i="6" s="1"/>
  <c r="AY599" i="6" s="1"/>
  <c r="AM554" i="6"/>
  <c r="AW554" i="6" s="1"/>
  <c r="AY554" i="6" s="1"/>
  <c r="AO508" i="6"/>
  <c r="AL508" i="6"/>
  <c r="AO388" i="6"/>
  <c r="AL388" i="6"/>
  <c r="AO533" i="6"/>
  <c r="AL533" i="6"/>
  <c r="AN533" i="6" s="1"/>
  <c r="AO217" i="6"/>
  <c r="AL217" i="6"/>
  <c r="AO305" i="6"/>
  <c r="AL305" i="6"/>
  <c r="AO454" i="6"/>
  <c r="AL454" i="6"/>
  <c r="AN454" i="6" s="1"/>
  <c r="AW489" i="6"/>
  <c r="AY489" i="6" s="1"/>
  <c r="AW433" i="6"/>
  <c r="AY433" i="6" s="1"/>
  <c r="AW553" i="6"/>
  <c r="AY553" i="6" s="1"/>
  <c r="AW227" i="6"/>
  <c r="AY227" i="6" s="1"/>
  <c r="AW438" i="6"/>
  <c r="AY438" i="6" s="1"/>
  <c r="AW235" i="6"/>
  <c r="AY235" i="6" s="1"/>
  <c r="AW524" i="6"/>
  <c r="AY524" i="6" s="1"/>
  <c r="AW449" i="6"/>
  <c r="AY449" i="6" s="1"/>
  <c r="AW556" i="6"/>
  <c r="AY556" i="6" s="1"/>
  <c r="AW455" i="6"/>
  <c r="AY455" i="6" s="1"/>
  <c r="AW370" i="6"/>
  <c r="AY370" i="6" s="1"/>
  <c r="AW263" i="6"/>
  <c r="AY263" i="6" s="1"/>
  <c r="AW528" i="6"/>
  <c r="AY528" i="6" s="1"/>
  <c r="AO17" i="6"/>
  <c r="AI421" i="6"/>
  <c r="AI504" i="6"/>
  <c r="AO542" i="6"/>
  <c r="AL542" i="6"/>
  <c r="AN542" i="6" s="1"/>
  <c r="AO573" i="6"/>
  <c r="AL573" i="6"/>
  <c r="AN573" i="6" s="1"/>
  <c r="AQ573" i="6" s="1"/>
  <c r="AN522" i="6"/>
  <c r="AQ522" i="6" s="1"/>
  <c r="AO233" i="6"/>
  <c r="AL233" i="6"/>
  <c r="AO273" i="6"/>
  <c r="AL273" i="6"/>
  <c r="AN273" i="6" s="1"/>
  <c r="AO464" i="6"/>
  <c r="AL464" i="6"/>
  <c r="AN464" i="6" s="1"/>
  <c r="AO363" i="6"/>
  <c r="AL363" i="6"/>
  <c r="AO431" i="6"/>
  <c r="AL431" i="6"/>
  <c r="AW598" i="6"/>
  <c r="AY598" i="6" s="1"/>
  <c r="AW424" i="6"/>
  <c r="AY424" i="6" s="1"/>
  <c r="AW316" i="6"/>
  <c r="AY316" i="6" s="1"/>
  <c r="AW371" i="6"/>
  <c r="AY371" i="6" s="1"/>
  <c r="AW250" i="6"/>
  <c r="AY250" i="6" s="1"/>
  <c r="AW483" i="6"/>
  <c r="AY483" i="6" s="1"/>
  <c r="AW349" i="6"/>
  <c r="AY349" i="6" s="1"/>
  <c r="AW356" i="6"/>
  <c r="AY356" i="6" s="1"/>
  <c r="AI554" i="6"/>
  <c r="AI599" i="6"/>
  <c r="AL384" i="6"/>
  <c r="AN384" i="6" s="1"/>
  <c r="AO384" i="6"/>
  <c r="AO586" i="6"/>
  <c r="AL586" i="6"/>
  <c r="AN586" i="6" s="1"/>
  <c r="AO461" i="6"/>
  <c r="AL461" i="6"/>
  <c r="AN461" i="6" s="1"/>
  <c r="AN451" i="6"/>
  <c r="AO516" i="6"/>
  <c r="AL516" i="6"/>
  <c r="AN516" i="6" s="1"/>
  <c r="AO382" i="6"/>
  <c r="AL382" i="6"/>
  <c r="AN382" i="6" s="1"/>
  <c r="AO380" i="6"/>
  <c r="AL380" i="6"/>
  <c r="AO412" i="6"/>
  <c r="AL412" i="6"/>
  <c r="AN412" i="6" s="1"/>
  <c r="AO336" i="6"/>
  <c r="AL336" i="6"/>
  <c r="AU336" i="6" s="1"/>
  <c r="AW468" i="6"/>
  <c r="AY468" i="6" s="1"/>
  <c r="AW522" i="6"/>
  <c r="AY522" i="6" s="1"/>
  <c r="AW419" i="6"/>
  <c r="AY419" i="6" s="1"/>
  <c r="AW425" i="6"/>
  <c r="AY425" i="6" s="1"/>
  <c r="AW303" i="6"/>
  <c r="AY303" i="6" s="1"/>
  <c r="AW320" i="6"/>
  <c r="AY320" i="6" s="1"/>
  <c r="AE17" i="6"/>
  <c r="AI296" i="6"/>
  <c r="AI556" i="6"/>
  <c r="AO405" i="6"/>
  <c r="AL405" i="6"/>
  <c r="AN405" i="6" s="1"/>
  <c r="AO430" i="6"/>
  <c r="AL430" i="6"/>
  <c r="AN430" i="6" s="1"/>
  <c r="AO352" i="6"/>
  <c r="AL352" i="6"/>
  <c r="AN352" i="6" s="1"/>
  <c r="AO539" i="6"/>
  <c r="AL539" i="6"/>
  <c r="AN539" i="6" s="1"/>
  <c r="AO594" i="6"/>
  <c r="AL594" i="6"/>
  <c r="AN594" i="6" s="1"/>
  <c r="AN524" i="6"/>
  <c r="AQ524" i="6" s="1"/>
  <c r="AW514" i="6"/>
  <c r="AY514" i="6" s="1"/>
  <c r="AW430" i="6"/>
  <c r="AY430" i="6" s="1"/>
  <c r="AW577" i="6"/>
  <c r="AY577" i="6" s="1"/>
  <c r="AW479" i="6"/>
  <c r="AY479" i="6" s="1"/>
  <c r="AW312" i="6"/>
  <c r="AY312" i="6" s="1"/>
  <c r="AW584" i="6"/>
  <c r="AY584" i="6" s="1"/>
  <c r="AI598" i="6"/>
  <c r="AI279" i="6"/>
  <c r="AI414" i="6"/>
  <c r="AO306" i="6"/>
  <c r="AL306" i="6"/>
  <c r="AN306" i="6" s="1"/>
  <c r="AN316" i="6"/>
  <c r="AQ316" i="6" s="1"/>
  <c r="AO288" i="6"/>
  <c r="AL288" i="6"/>
  <c r="AN288" i="6" s="1"/>
  <c r="AO444" i="6"/>
  <c r="AL444" i="6"/>
  <c r="AN444" i="6" s="1"/>
  <c r="AO357" i="6"/>
  <c r="AL357" i="6"/>
  <c r="AN357" i="6" s="1"/>
  <c r="AO222" i="6"/>
  <c r="AL222" i="6"/>
  <c r="AN222" i="6" s="1"/>
  <c r="AW546" i="6"/>
  <c r="AY546" i="6" s="1"/>
  <c r="AW383" i="6"/>
  <c r="AY383" i="6" s="1"/>
  <c r="AW473" i="6"/>
  <c r="AY473" i="6" s="1"/>
  <c r="AW296" i="6"/>
  <c r="AY296" i="6" s="1"/>
  <c r="AW534" i="6"/>
  <c r="AY534" i="6" s="1"/>
  <c r="AW407" i="6"/>
  <c r="AY407" i="6" s="1"/>
  <c r="AI575" i="6"/>
  <c r="AI567" i="6"/>
  <c r="AO437" i="6"/>
  <c r="AL437" i="6"/>
  <c r="AN437" i="6" s="1"/>
  <c r="AO525" i="6"/>
  <c r="AL525" i="6"/>
  <c r="AN525" i="6" s="1"/>
  <c r="AO390" i="6"/>
  <c r="AL390" i="6"/>
  <c r="AO531" i="6"/>
  <c r="AL531" i="6"/>
  <c r="AN531" i="6" s="1"/>
  <c r="AO455" i="6"/>
  <c r="AL455" i="6"/>
  <c r="AN455" i="6" s="1"/>
  <c r="AW451" i="6"/>
  <c r="AY451" i="6" s="1"/>
  <c r="AW567" i="6"/>
  <c r="AY567" i="6" s="1"/>
  <c r="AW580" i="6"/>
  <c r="AY580" i="6" s="1"/>
  <c r="AW418" i="6"/>
  <c r="AY418" i="6" s="1"/>
  <c r="AW439" i="6"/>
  <c r="AY439" i="6" s="1"/>
  <c r="AW269" i="6"/>
  <c r="AY269" i="6" s="1"/>
  <c r="AW377" i="6"/>
  <c r="AY377" i="6" s="1"/>
  <c r="AW240" i="6"/>
  <c r="AY240" i="6" s="1"/>
  <c r="AW574" i="6"/>
  <c r="AY574" i="6" s="1"/>
  <c r="AW338" i="6"/>
  <c r="AY338" i="6" s="1"/>
  <c r="AW325" i="6"/>
  <c r="AY325" i="6" s="1"/>
  <c r="AO377" i="6"/>
  <c r="AL377" i="6"/>
  <c r="AN377" i="6" s="1"/>
  <c r="AO467" i="6"/>
  <c r="AL467" i="6"/>
  <c r="AO588" i="6"/>
  <c r="AL588" i="6"/>
  <c r="AO379" i="6"/>
  <c r="AL379" i="6"/>
  <c r="AN379" i="6" s="1"/>
  <c r="AO372" i="6"/>
  <c r="AL372" i="6"/>
  <c r="AN372" i="6" s="1"/>
  <c r="AO435" i="6"/>
  <c r="AL435" i="6"/>
  <c r="AI415" i="6"/>
  <c r="AI350" i="6"/>
  <c r="AI574" i="6"/>
  <c r="AO210" i="6"/>
  <c r="AO121" i="6"/>
  <c r="AL121" i="6"/>
  <c r="AU121" i="6" s="1"/>
  <c r="AO149" i="6"/>
  <c r="AL149" i="6"/>
  <c r="AU149" i="6" s="1"/>
  <c r="AM128" i="6"/>
  <c r="AW128" i="6" s="1"/>
  <c r="AY128" i="6" s="1"/>
  <c r="AM146" i="6"/>
  <c r="AW146" i="6" s="1"/>
  <c r="AY146" i="6" s="1"/>
  <c r="AM141" i="6"/>
  <c r="AW141" i="6" s="1"/>
  <c r="AY141" i="6" s="1"/>
  <c r="AM159" i="6"/>
  <c r="AW159" i="6" s="1"/>
  <c r="AY159" i="6" s="1"/>
  <c r="AO69" i="6"/>
  <c r="AL69" i="6"/>
  <c r="AU69" i="6" s="1"/>
  <c r="AM108" i="6"/>
  <c r="AW108" i="6" s="1"/>
  <c r="AY108" i="6" s="1"/>
  <c r="AO43" i="6"/>
  <c r="AL43" i="6"/>
  <c r="AU43" i="6" s="1"/>
  <c r="AO130" i="6"/>
  <c r="AL130" i="6"/>
  <c r="AU130" i="6" s="1"/>
  <c r="AO16" i="6"/>
  <c r="AL16" i="6"/>
  <c r="AM139" i="6"/>
  <c r="AW139" i="6" s="1"/>
  <c r="AY139" i="6" s="1"/>
  <c r="AM147" i="6"/>
  <c r="AW147" i="6" s="1"/>
  <c r="AY147" i="6" s="1"/>
  <c r="AM171" i="6"/>
  <c r="AW171" i="6" s="1"/>
  <c r="AY171" i="6" s="1"/>
  <c r="AM170" i="6"/>
  <c r="AW170" i="6" s="1"/>
  <c r="AY170" i="6" s="1"/>
  <c r="AM125" i="6"/>
  <c r="AW125" i="6" s="1"/>
  <c r="AY125" i="6" s="1"/>
  <c r="AO146" i="6"/>
  <c r="AL146" i="6"/>
  <c r="AU146" i="6" s="1"/>
  <c r="AO153" i="6"/>
  <c r="AL153" i="6"/>
  <c r="AU153" i="6" s="1"/>
  <c r="AO132" i="6"/>
  <c r="AL132" i="6"/>
  <c r="AU132" i="6" s="1"/>
  <c r="AO135" i="6"/>
  <c r="AL135" i="6"/>
  <c r="AO172" i="6"/>
  <c r="AL172" i="6"/>
  <c r="AU172" i="6" s="1"/>
  <c r="AM169" i="6"/>
  <c r="AW169" i="6" s="1"/>
  <c r="AY169" i="6" s="1"/>
  <c r="AM180" i="6"/>
  <c r="AW180" i="6" s="1"/>
  <c r="AY180" i="6" s="1"/>
  <c r="AO91" i="6"/>
  <c r="AL91" i="6"/>
  <c r="AU91" i="6" s="1"/>
  <c r="AO74" i="6"/>
  <c r="AL74" i="6"/>
  <c r="AU74" i="6" s="1"/>
  <c r="AM65" i="6"/>
  <c r="AW65" i="6" s="1"/>
  <c r="AY65" i="6" s="1"/>
  <c r="AO139" i="6"/>
  <c r="AL139" i="6"/>
  <c r="AU139" i="6" s="1"/>
  <c r="AO147" i="6"/>
  <c r="AL147" i="6"/>
  <c r="AM134" i="6"/>
  <c r="AW134" i="6" s="1"/>
  <c r="AY134" i="6" s="1"/>
  <c r="AM133" i="6"/>
  <c r="AW133" i="6" s="1"/>
  <c r="AY133" i="6" s="1"/>
  <c r="AO134" i="6"/>
  <c r="AL134" i="6"/>
  <c r="AU134" i="6" s="1"/>
  <c r="AM157" i="6"/>
  <c r="AW157" i="6" s="1"/>
  <c r="AY157" i="6" s="1"/>
  <c r="AO162" i="6"/>
  <c r="AL162" i="6"/>
  <c r="AU162" i="6" s="1"/>
  <c r="AO178" i="6"/>
  <c r="AL178" i="6"/>
  <c r="AU178" i="6" s="1"/>
  <c r="AO169" i="6"/>
  <c r="AL169" i="6"/>
  <c r="AU169" i="6" s="1"/>
  <c r="AM174" i="6"/>
  <c r="AW174" i="6" s="1"/>
  <c r="AY174" i="6" s="1"/>
  <c r="AM26" i="6"/>
  <c r="AW26" i="6" s="1"/>
  <c r="AY26" i="6" s="1"/>
  <c r="AM42" i="6"/>
  <c r="AW42" i="6" s="1"/>
  <c r="AY42" i="6" s="1"/>
  <c r="AO92" i="6"/>
  <c r="AL92" i="6"/>
  <c r="AU92" i="6" s="1"/>
  <c r="AM56" i="6"/>
  <c r="AW56" i="6" s="1"/>
  <c r="AY56" i="6" s="1"/>
  <c r="AM156" i="6"/>
  <c r="AW156" i="6" s="1"/>
  <c r="AY156" i="6" s="1"/>
  <c r="AM143" i="6"/>
  <c r="AW143" i="6" s="1"/>
  <c r="AO154" i="6"/>
  <c r="AL154" i="6"/>
  <c r="AU154" i="6" s="1"/>
  <c r="AO143" i="6"/>
  <c r="AL143" i="6"/>
  <c r="AU143" i="6" s="1"/>
  <c r="AX143" i="6" s="1"/>
  <c r="AM154" i="6"/>
  <c r="AW154" i="6" s="1"/>
  <c r="AY154" i="6" s="1"/>
  <c r="AO18" i="6"/>
  <c r="AL18" i="6"/>
  <c r="AU18" i="6" s="1"/>
  <c r="AO141" i="6"/>
  <c r="AL141" i="6"/>
  <c r="AU141" i="6" s="1"/>
  <c r="AO181" i="6"/>
  <c r="AL181" i="6"/>
  <c r="AU181" i="6" s="1"/>
  <c r="AM178" i="6"/>
  <c r="AW178" i="6" s="1"/>
  <c r="AY178" i="6" s="1"/>
  <c r="AO179" i="6"/>
  <c r="AL179" i="6"/>
  <c r="AU179" i="6" s="1"/>
  <c r="AO158" i="6"/>
  <c r="AL158" i="6"/>
  <c r="AU158" i="6" s="1"/>
  <c r="AM160" i="6"/>
  <c r="AW160" i="6" s="1"/>
  <c r="AY160" i="6" s="1"/>
  <c r="AM172" i="6"/>
  <c r="AW172" i="6" s="1"/>
  <c r="AY172" i="6" s="1"/>
  <c r="AM166" i="6"/>
  <c r="AW166" i="6" s="1"/>
  <c r="AY166" i="6" s="1"/>
  <c r="AM173" i="6"/>
  <c r="AW173" i="6" s="1"/>
  <c r="AY173" i="6" s="1"/>
  <c r="AM40" i="6"/>
  <c r="AW40" i="6" s="1"/>
  <c r="AY40" i="6" s="1"/>
  <c r="AO102" i="6"/>
  <c r="AL102" i="6"/>
  <c r="AU102" i="6" s="1"/>
  <c r="AM33" i="6"/>
  <c r="AW33" i="6" s="1"/>
  <c r="AY33" i="6" s="1"/>
  <c r="AM62" i="6"/>
  <c r="AW62" i="6" s="1"/>
  <c r="AY62" i="6" s="1"/>
  <c r="AM104" i="6"/>
  <c r="AW104" i="6" s="1"/>
  <c r="AY104" i="6" s="1"/>
  <c r="AO68" i="6"/>
  <c r="AL68" i="6"/>
  <c r="AU68" i="6" s="1"/>
  <c r="AM116" i="6"/>
  <c r="AW116" i="6" s="1"/>
  <c r="AY116" i="6" s="1"/>
  <c r="AO70" i="6"/>
  <c r="AL70" i="6"/>
  <c r="AO79" i="6"/>
  <c r="AL79" i="6"/>
  <c r="AU79" i="6" s="1"/>
  <c r="AO83" i="6"/>
  <c r="AL83" i="6"/>
  <c r="AO35" i="6"/>
  <c r="AL35" i="6"/>
  <c r="AU35" i="6" s="1"/>
  <c r="AM112" i="6"/>
  <c r="AW112" i="6" s="1"/>
  <c r="AY112" i="6" s="1"/>
  <c r="AO63" i="6"/>
  <c r="AL63" i="6"/>
  <c r="AU63" i="6" s="1"/>
  <c r="AO77" i="6"/>
  <c r="AL77" i="6"/>
  <c r="AM110" i="6"/>
  <c r="AW110" i="6" s="1"/>
  <c r="AY110" i="6" s="1"/>
  <c r="AM53" i="6"/>
  <c r="AW53" i="6" s="1"/>
  <c r="AY53" i="6" s="1"/>
  <c r="AM63" i="6"/>
  <c r="AW63" i="6" s="1"/>
  <c r="AY63" i="6" s="1"/>
  <c r="AO30" i="6"/>
  <c r="AL30" i="6"/>
  <c r="AU30" i="6" s="1"/>
  <c r="AL110" i="6"/>
  <c r="AO110" i="6"/>
  <c r="AO50" i="6"/>
  <c r="AL50" i="6"/>
  <c r="AU50" i="6" s="1"/>
  <c r="AO111" i="6"/>
  <c r="AL111" i="6"/>
  <c r="AU111" i="6" s="1"/>
  <c r="AO47" i="6"/>
  <c r="AL47" i="6"/>
  <c r="AU47" i="6" s="1"/>
  <c r="AM68" i="6"/>
  <c r="AW68" i="6" s="1"/>
  <c r="AY68" i="6" s="1"/>
  <c r="AO192" i="6"/>
  <c r="AL192" i="6"/>
  <c r="AU192" i="6" s="1"/>
  <c r="AM198" i="6"/>
  <c r="AW198" i="6" s="1"/>
  <c r="AY198" i="6" s="1"/>
  <c r="AO193" i="6"/>
  <c r="AL193" i="6"/>
  <c r="AU193" i="6" s="1"/>
  <c r="AO209" i="6"/>
  <c r="AO205" i="6"/>
  <c r="AL205" i="6"/>
  <c r="AU205" i="6" s="1"/>
  <c r="AM207" i="6"/>
  <c r="AW207" i="6" s="1"/>
  <c r="AY207" i="6" s="1"/>
  <c r="AO190" i="6"/>
  <c r="AL190" i="6"/>
  <c r="AU190" i="6" s="1"/>
  <c r="AM203" i="6"/>
  <c r="AW203" i="6" s="1"/>
  <c r="AY203" i="6" s="1"/>
  <c r="AO187" i="6"/>
  <c r="AL187" i="6"/>
  <c r="AM148" i="6"/>
  <c r="AW148" i="6" s="1"/>
  <c r="AY148" i="6" s="1"/>
  <c r="AM150" i="6"/>
  <c r="AW150" i="6" s="1"/>
  <c r="AY150" i="6" s="1"/>
  <c r="AO120" i="6"/>
  <c r="AL120" i="6"/>
  <c r="AM167" i="6"/>
  <c r="AW167" i="6" s="1"/>
  <c r="AY167" i="6" s="1"/>
  <c r="AO159" i="6"/>
  <c r="AL159" i="6"/>
  <c r="AM176" i="6"/>
  <c r="AO176" i="6"/>
  <c r="AL176" i="6"/>
  <c r="AU176" i="6" s="1"/>
  <c r="AO163" i="6"/>
  <c r="AL163" i="6"/>
  <c r="AO49" i="6"/>
  <c r="AL49" i="6"/>
  <c r="AU49" i="6" s="1"/>
  <c r="AM61" i="6"/>
  <c r="AW61" i="6" s="1"/>
  <c r="AM114" i="6"/>
  <c r="AW114" i="6" s="1"/>
  <c r="AY114" i="6" s="1"/>
  <c r="AM111" i="6"/>
  <c r="AW111" i="6" s="1"/>
  <c r="AY111" i="6" s="1"/>
  <c r="AO90" i="6"/>
  <c r="AL90" i="6"/>
  <c r="AU90" i="6" s="1"/>
  <c r="AM43" i="6"/>
  <c r="AW43" i="6" s="1"/>
  <c r="AY43" i="6" s="1"/>
  <c r="AO119" i="6"/>
  <c r="AL119" i="6"/>
  <c r="AU119" i="6" s="1"/>
  <c r="AO57" i="6"/>
  <c r="AL57" i="6"/>
  <c r="AU57" i="6" s="1"/>
  <c r="AM113" i="6"/>
  <c r="AW113" i="6" s="1"/>
  <c r="AY113" i="6" s="1"/>
  <c r="AM80" i="6"/>
  <c r="AW80" i="6" s="1"/>
  <c r="AY80" i="6" s="1"/>
  <c r="AM22" i="6"/>
  <c r="AW22" i="6" s="1"/>
  <c r="AY22" i="6" s="1"/>
  <c r="AM79" i="6"/>
  <c r="AW79" i="6" s="1"/>
  <c r="AY79" i="6" s="1"/>
  <c r="AM82" i="6"/>
  <c r="AW82" i="6" s="1"/>
  <c r="AY82" i="6" s="1"/>
  <c r="AO103" i="6"/>
  <c r="AL103" i="6"/>
  <c r="AU103" i="6" s="1"/>
  <c r="AO59" i="6"/>
  <c r="AL59" i="6"/>
  <c r="AU59" i="6" s="1"/>
  <c r="AO21" i="6"/>
  <c r="AL21" i="6"/>
  <c r="AU21" i="6" s="1"/>
  <c r="AO96" i="6"/>
  <c r="AL96" i="6"/>
  <c r="AU96" i="6" s="1"/>
  <c r="AM90" i="6"/>
  <c r="AW90" i="6" s="1"/>
  <c r="AY90" i="6" s="1"/>
  <c r="AO37" i="6"/>
  <c r="AL37" i="6"/>
  <c r="AM85" i="6"/>
  <c r="AW85" i="6" s="1"/>
  <c r="AY85" i="6" s="1"/>
  <c r="AM34" i="6"/>
  <c r="AW34" i="6" s="1"/>
  <c r="AY34" i="6" s="1"/>
  <c r="AM67" i="6"/>
  <c r="AW67" i="6" s="1"/>
  <c r="AY67" i="6" s="1"/>
  <c r="AO76" i="6"/>
  <c r="AL76" i="6"/>
  <c r="AM77" i="6"/>
  <c r="AM31" i="6"/>
  <c r="AW31" i="6" s="1"/>
  <c r="AY31" i="6" s="1"/>
  <c r="AO112" i="6"/>
  <c r="AL112" i="6"/>
  <c r="AM91" i="6"/>
  <c r="AW91" i="6" s="1"/>
  <c r="AY91" i="6" s="1"/>
  <c r="AO67" i="6"/>
  <c r="AL67" i="6"/>
  <c r="AO208" i="6"/>
  <c r="AM193" i="6"/>
  <c r="AW193" i="6" s="1"/>
  <c r="AY193" i="6" s="1"/>
  <c r="AO207" i="6"/>
  <c r="AL207" i="6"/>
  <c r="AU207" i="6" s="1"/>
  <c r="AO191" i="6"/>
  <c r="AL191" i="6"/>
  <c r="AU191" i="6" s="1"/>
  <c r="AM189" i="6"/>
  <c r="AW189" i="6" s="1"/>
  <c r="AY189" i="6" s="1"/>
  <c r="AM201" i="6"/>
  <c r="AW201" i="6" s="1"/>
  <c r="AY201" i="6" s="1"/>
  <c r="AM188" i="6"/>
  <c r="AW188" i="6" s="1"/>
  <c r="AY188" i="6" s="1"/>
  <c r="AM185" i="6"/>
  <c r="AW185" i="6" s="1"/>
  <c r="AY185" i="6" s="1"/>
  <c r="AM18" i="6"/>
  <c r="AW18" i="6" s="1"/>
  <c r="AY18" i="6" s="1"/>
  <c r="AM132" i="6"/>
  <c r="AW132" i="6" s="1"/>
  <c r="AY132" i="6" s="1"/>
  <c r="AO151" i="6"/>
  <c r="AL151" i="6"/>
  <c r="AU151" i="6" s="1"/>
  <c r="AM144" i="6"/>
  <c r="AW144" i="6" s="1"/>
  <c r="AY144" i="6" s="1"/>
  <c r="AM179" i="6"/>
  <c r="AW179" i="6" s="1"/>
  <c r="AY179" i="6" s="1"/>
  <c r="AO170" i="6"/>
  <c r="AL170" i="6"/>
  <c r="AM168" i="6"/>
  <c r="AW168" i="6" s="1"/>
  <c r="AY168" i="6" s="1"/>
  <c r="AO180" i="6"/>
  <c r="AL180" i="6"/>
  <c r="AU180" i="6" s="1"/>
  <c r="AO165" i="6"/>
  <c r="AL165" i="6"/>
  <c r="AU165" i="6" s="1"/>
  <c r="AM118" i="6"/>
  <c r="AW118" i="6" s="1"/>
  <c r="AY118" i="6" s="1"/>
  <c r="AO75" i="6"/>
  <c r="AL75" i="6"/>
  <c r="AU75" i="6" s="1"/>
  <c r="AM88" i="6"/>
  <c r="AW88" i="6" s="1"/>
  <c r="AY88" i="6" s="1"/>
  <c r="AO53" i="6"/>
  <c r="AL53" i="6"/>
  <c r="AU53" i="6" s="1"/>
  <c r="AO56" i="6"/>
  <c r="AL56" i="6"/>
  <c r="AO71" i="6"/>
  <c r="AL71" i="6"/>
  <c r="AU71" i="6" s="1"/>
  <c r="AM29" i="6"/>
  <c r="AW29" i="6" s="1"/>
  <c r="AY29" i="6" s="1"/>
  <c r="AO33" i="6"/>
  <c r="AL33" i="6"/>
  <c r="AM57" i="6"/>
  <c r="AW57" i="6" s="1"/>
  <c r="AY57" i="6" s="1"/>
  <c r="AM97" i="6"/>
  <c r="AW97" i="6" s="1"/>
  <c r="AY97" i="6" s="1"/>
  <c r="AM59" i="6"/>
  <c r="AW59" i="6" s="1"/>
  <c r="AY59" i="6" s="1"/>
  <c r="AM93" i="6"/>
  <c r="AW93" i="6" s="1"/>
  <c r="AY93" i="6" s="1"/>
  <c r="AM119" i="6"/>
  <c r="AW119" i="6" s="1"/>
  <c r="AY119" i="6" s="1"/>
  <c r="AO29" i="6"/>
  <c r="AL29" i="6"/>
  <c r="AU29" i="6" s="1"/>
  <c r="AM50" i="6"/>
  <c r="AW50" i="6" s="1"/>
  <c r="AY50" i="6" s="1"/>
  <c r="AO32" i="6"/>
  <c r="AL32" i="6"/>
  <c r="AU32" i="6" s="1"/>
  <c r="AM109" i="6"/>
  <c r="AW109" i="6" s="1"/>
  <c r="AY109" i="6" s="1"/>
  <c r="AO80" i="6"/>
  <c r="AL80" i="6"/>
  <c r="AU80" i="6" s="1"/>
  <c r="AO20" i="6"/>
  <c r="AL20" i="6"/>
  <c r="AU20" i="6" s="1"/>
  <c r="AM92" i="6"/>
  <c r="AW92" i="6" s="1"/>
  <c r="AY92" i="6" s="1"/>
  <c r="AM95" i="6"/>
  <c r="AW95" i="6" s="1"/>
  <c r="AY95" i="6" s="1"/>
  <c r="AL66" i="6"/>
  <c r="AU66" i="6" s="1"/>
  <c r="AO66" i="6"/>
  <c r="AO89" i="6"/>
  <c r="AL89" i="6"/>
  <c r="AU89" i="6" s="1"/>
  <c r="AM23" i="6"/>
  <c r="AW23" i="6" s="1"/>
  <c r="AY23" i="6" s="1"/>
  <c r="AO41" i="6"/>
  <c r="AL41" i="6"/>
  <c r="AU41" i="6" s="1"/>
  <c r="AM35" i="6"/>
  <c r="AW35" i="6" s="1"/>
  <c r="AY35" i="6" s="1"/>
  <c r="AM32" i="6"/>
  <c r="AW32" i="6" s="1"/>
  <c r="AY32" i="6" s="1"/>
  <c r="AO55" i="6"/>
  <c r="AL55" i="6"/>
  <c r="AM186" i="6"/>
  <c r="AW186" i="6" s="1"/>
  <c r="AY186" i="6" s="1"/>
  <c r="AO189" i="6"/>
  <c r="AL189" i="6"/>
  <c r="AM211" i="6"/>
  <c r="AW211" i="6" s="1"/>
  <c r="AY211" i="6" s="1"/>
  <c r="AM214" i="6"/>
  <c r="AW214" i="6" s="1"/>
  <c r="AY214" i="6" s="1"/>
  <c r="AO200" i="6"/>
  <c r="AL200" i="6"/>
  <c r="AU200" i="6" s="1"/>
  <c r="AM215" i="6"/>
  <c r="AW215" i="6" s="1"/>
  <c r="AY215" i="6" s="1"/>
  <c r="AM213" i="6"/>
  <c r="AW213" i="6" s="1"/>
  <c r="AY213" i="6" s="1"/>
  <c r="AM136" i="6"/>
  <c r="AW136" i="6" s="1"/>
  <c r="AY136" i="6" s="1"/>
  <c r="AM124" i="6"/>
  <c r="AW124" i="6" s="1"/>
  <c r="AY124" i="6" s="1"/>
  <c r="AM182" i="6"/>
  <c r="AW182" i="6" s="1"/>
  <c r="AY182" i="6" s="1"/>
  <c r="AM155" i="6"/>
  <c r="AW155" i="6" s="1"/>
  <c r="AY155" i="6" s="1"/>
  <c r="AM121" i="6"/>
  <c r="AW121" i="6" s="1"/>
  <c r="AY121" i="6" s="1"/>
  <c r="AM129" i="6"/>
  <c r="AW129" i="6" s="1"/>
  <c r="AY129" i="6" s="1"/>
  <c r="AM19" i="6"/>
  <c r="AW19" i="6" s="1"/>
  <c r="AY19" i="6" s="1"/>
  <c r="AM120" i="6"/>
  <c r="AW120" i="6" s="1"/>
  <c r="AY120" i="6" s="1"/>
  <c r="AM131" i="6"/>
  <c r="AW131" i="6" s="1"/>
  <c r="AY131" i="6" s="1"/>
  <c r="AO123" i="6"/>
  <c r="AL123" i="6"/>
  <c r="AO137" i="6"/>
  <c r="AL137" i="6"/>
  <c r="AU137" i="6" s="1"/>
  <c r="AO168" i="6"/>
  <c r="AL168" i="6"/>
  <c r="AU168" i="6" s="1"/>
  <c r="AO157" i="6"/>
  <c r="AL157" i="6"/>
  <c r="AU157" i="6" s="1"/>
  <c r="AM165" i="6"/>
  <c r="AW165" i="6" s="1"/>
  <c r="AY165" i="6" s="1"/>
  <c r="AO54" i="6"/>
  <c r="AL54" i="6"/>
  <c r="AU54" i="6" s="1"/>
  <c r="AL62" i="6"/>
  <c r="AU62" i="6" s="1"/>
  <c r="AO62" i="6"/>
  <c r="AO81" i="6"/>
  <c r="AL81" i="6"/>
  <c r="AU81" i="6" s="1"/>
  <c r="AM87" i="6"/>
  <c r="AW87" i="6" s="1"/>
  <c r="AY87" i="6" s="1"/>
  <c r="AM69" i="6"/>
  <c r="AW69" i="6" s="1"/>
  <c r="AY69" i="6" s="1"/>
  <c r="AM30" i="6"/>
  <c r="AW30" i="6" s="1"/>
  <c r="AY30" i="6" s="1"/>
  <c r="AO25" i="6"/>
  <c r="AL25" i="6"/>
  <c r="AU25" i="6" s="1"/>
  <c r="AO93" i="6"/>
  <c r="AL93" i="6"/>
  <c r="AM25" i="6"/>
  <c r="AW25" i="6" s="1"/>
  <c r="AY25" i="6" s="1"/>
  <c r="AO78" i="6"/>
  <c r="AL78" i="6"/>
  <c r="AO87" i="6"/>
  <c r="AL87" i="6"/>
  <c r="AU87" i="6" s="1"/>
  <c r="AM107" i="6"/>
  <c r="AW107" i="6" s="1"/>
  <c r="AY107" i="6" s="1"/>
  <c r="AM98" i="6"/>
  <c r="AW98" i="6" s="1"/>
  <c r="AY98" i="6" s="1"/>
  <c r="AM60" i="6"/>
  <c r="AW60" i="6" s="1"/>
  <c r="AY60" i="6" s="1"/>
  <c r="AO85" i="6"/>
  <c r="AL85" i="6"/>
  <c r="AU85" i="6" s="1"/>
  <c r="AO99" i="6"/>
  <c r="AL99" i="6"/>
  <c r="AU99" i="6" s="1"/>
  <c r="AO60" i="6"/>
  <c r="AL60" i="6"/>
  <c r="AU60" i="6" s="1"/>
  <c r="AM70" i="6"/>
  <c r="AW70" i="6" s="1"/>
  <c r="AY70" i="6" s="1"/>
  <c r="AO34" i="6"/>
  <c r="AL34" i="6"/>
  <c r="AO64" i="6"/>
  <c r="AL64" i="6"/>
  <c r="AU64" i="6" s="1"/>
  <c r="AO185" i="6"/>
  <c r="AL185" i="6"/>
  <c r="AO186" i="6"/>
  <c r="AL186" i="6"/>
  <c r="AU186" i="6" s="1"/>
  <c r="AO216" i="6"/>
  <c r="AL216" i="6"/>
  <c r="AU216" i="6" s="1"/>
  <c r="AO206" i="6"/>
  <c r="AL206" i="6"/>
  <c r="AM197" i="6"/>
  <c r="AW197" i="6" s="1"/>
  <c r="AY197" i="6" s="1"/>
  <c r="AO203" i="6"/>
  <c r="AL203" i="6"/>
  <c r="AU203" i="6" s="1"/>
  <c r="AO188" i="6"/>
  <c r="AL188" i="6"/>
  <c r="AM190" i="6"/>
  <c r="AW190" i="6" s="1"/>
  <c r="AY190" i="6" s="1"/>
  <c r="AO211" i="6"/>
  <c r="AL211" i="6"/>
  <c r="AU211" i="6" s="1"/>
  <c r="AO194" i="6"/>
  <c r="AL194" i="6"/>
  <c r="AU194" i="6" s="1"/>
  <c r="AO127" i="6"/>
  <c r="AL127" i="6"/>
  <c r="AU127" i="6" s="1"/>
  <c r="AM181" i="6"/>
  <c r="AW181" i="6" s="1"/>
  <c r="AY181" i="6" s="1"/>
  <c r="AM151" i="6"/>
  <c r="AW151" i="6" s="1"/>
  <c r="AY151" i="6" s="1"/>
  <c r="AM126" i="6"/>
  <c r="AW126" i="6" s="1"/>
  <c r="AY126" i="6" s="1"/>
  <c r="AL122" i="6"/>
  <c r="AU122" i="6" s="1"/>
  <c r="AO122" i="6"/>
  <c r="AO144" i="6"/>
  <c r="AL144" i="6"/>
  <c r="AU144" i="6" s="1"/>
  <c r="AM158" i="6"/>
  <c r="AW158" i="6" s="1"/>
  <c r="AY158" i="6" s="1"/>
  <c r="AM161" i="6"/>
  <c r="AW161" i="6" s="1"/>
  <c r="AY161" i="6" s="1"/>
  <c r="AO177" i="6"/>
  <c r="AL177" i="6"/>
  <c r="AU177" i="6" s="1"/>
  <c r="AO164" i="6"/>
  <c r="AL164" i="6"/>
  <c r="AU164" i="6" s="1"/>
  <c r="AO160" i="6"/>
  <c r="AL160" i="6"/>
  <c r="AU160" i="6" s="1"/>
  <c r="AM81" i="6"/>
  <c r="AM115" i="6"/>
  <c r="AW115" i="6" s="1"/>
  <c r="AY115" i="6" s="1"/>
  <c r="AO52" i="6"/>
  <c r="AL52" i="6"/>
  <c r="AU52" i="6" s="1"/>
  <c r="AL114" i="6"/>
  <c r="AU114" i="6" s="1"/>
  <c r="AO114" i="6"/>
  <c r="AM39" i="6"/>
  <c r="AW39" i="6" s="1"/>
  <c r="AY39" i="6" s="1"/>
  <c r="AM55" i="6"/>
  <c r="AW55" i="6" s="1"/>
  <c r="AY55" i="6" s="1"/>
  <c r="AM64" i="6"/>
  <c r="AW64" i="6" s="1"/>
  <c r="AY64" i="6" s="1"/>
  <c r="AM37" i="6"/>
  <c r="AW37" i="6" s="1"/>
  <c r="AY37" i="6" s="1"/>
  <c r="AO23" i="6"/>
  <c r="AL23" i="6"/>
  <c r="AU23" i="6" s="1"/>
  <c r="AO48" i="6"/>
  <c r="AL48" i="6"/>
  <c r="AM102" i="6"/>
  <c r="AW102" i="6" s="1"/>
  <c r="AY102" i="6" s="1"/>
  <c r="AM28" i="6"/>
  <c r="AW28" i="6" s="1"/>
  <c r="AY28" i="6" s="1"/>
  <c r="AO44" i="6"/>
  <c r="AL44" i="6"/>
  <c r="AU44" i="6" s="1"/>
  <c r="AO22" i="6"/>
  <c r="AL22" i="6"/>
  <c r="AM54" i="6"/>
  <c r="AW54" i="6" s="1"/>
  <c r="AY54" i="6" s="1"/>
  <c r="AM66" i="6"/>
  <c r="AW66" i="6" s="1"/>
  <c r="AY66" i="6" s="1"/>
  <c r="AM106" i="6"/>
  <c r="AW106" i="6" s="1"/>
  <c r="AY106" i="6" s="1"/>
  <c r="AM76" i="6"/>
  <c r="AW76" i="6" s="1"/>
  <c r="AY76" i="6" s="1"/>
  <c r="AM78" i="6"/>
  <c r="AW78" i="6" s="1"/>
  <c r="AY78" i="6" s="1"/>
  <c r="AO97" i="6"/>
  <c r="AL97" i="6"/>
  <c r="AU97" i="6" s="1"/>
  <c r="AM105" i="6"/>
  <c r="AW105" i="6" s="1"/>
  <c r="AY105" i="6" s="1"/>
  <c r="AO28" i="6"/>
  <c r="AL28" i="6"/>
  <c r="AU28" i="6" s="1"/>
  <c r="AM103" i="6"/>
  <c r="AW103" i="6" s="1"/>
  <c r="AY103" i="6" s="1"/>
  <c r="AO84" i="6"/>
  <c r="AL84" i="6"/>
  <c r="AU84" i="6" s="1"/>
  <c r="AO196" i="6"/>
  <c r="AL196" i="6"/>
  <c r="AU196" i="6" s="1"/>
  <c r="AM192" i="6"/>
  <c r="AM206" i="6"/>
  <c r="AW206" i="6" s="1"/>
  <c r="AY206" i="6" s="1"/>
  <c r="AO214" i="6"/>
  <c r="AL214" i="6"/>
  <c r="AN214" i="6" s="1"/>
  <c r="AM202" i="6"/>
  <c r="AW202" i="6" s="1"/>
  <c r="AY202" i="6" s="1"/>
  <c r="AM196" i="6"/>
  <c r="AW196" i="6" s="1"/>
  <c r="AY196" i="6" s="1"/>
  <c r="AM204" i="6"/>
  <c r="AW204" i="6" s="1"/>
  <c r="AY204" i="6" s="1"/>
  <c r="AM183" i="6"/>
  <c r="AW183" i="6" s="1"/>
  <c r="AY183" i="6" s="1"/>
  <c r="AM152" i="6"/>
  <c r="AW152" i="6" s="1"/>
  <c r="AY152" i="6" s="1"/>
  <c r="AM145" i="6"/>
  <c r="AW145" i="6" s="1"/>
  <c r="AY145" i="6" s="1"/>
  <c r="AO133" i="6"/>
  <c r="AL133" i="6"/>
  <c r="AU133" i="6" s="1"/>
  <c r="AO142" i="6"/>
  <c r="AL142" i="6"/>
  <c r="AU142" i="6" s="1"/>
  <c r="AM163" i="6"/>
  <c r="AW163" i="6" s="1"/>
  <c r="AY163" i="6" s="1"/>
  <c r="AM135" i="6"/>
  <c r="AW135" i="6" s="1"/>
  <c r="AY135" i="6" s="1"/>
  <c r="AM162" i="6"/>
  <c r="AW162" i="6" s="1"/>
  <c r="AY162" i="6" s="1"/>
  <c r="AO167" i="6"/>
  <c r="AL167" i="6"/>
  <c r="AU167" i="6" s="1"/>
  <c r="AM41" i="6"/>
  <c r="AW41" i="6" s="1"/>
  <c r="AY41" i="6" s="1"/>
  <c r="AM46" i="6"/>
  <c r="AW46" i="6" s="1"/>
  <c r="AY46" i="6" s="1"/>
  <c r="AM101" i="6"/>
  <c r="AW101" i="6" s="1"/>
  <c r="AY101" i="6" s="1"/>
  <c r="AO46" i="6"/>
  <c r="AL46" i="6"/>
  <c r="AU46" i="6" s="1"/>
  <c r="AO26" i="6"/>
  <c r="AL26" i="6"/>
  <c r="AU26" i="6" s="1"/>
  <c r="AO40" i="6"/>
  <c r="AL40" i="6"/>
  <c r="AL94" i="6"/>
  <c r="AU94" i="6" s="1"/>
  <c r="AO94" i="6"/>
  <c r="AM73" i="6"/>
  <c r="AW73" i="6" s="1"/>
  <c r="AY73" i="6" s="1"/>
  <c r="AM75" i="6"/>
  <c r="AW75" i="6" s="1"/>
  <c r="AY75" i="6" s="1"/>
  <c r="AO109" i="6"/>
  <c r="AL109" i="6"/>
  <c r="AO104" i="6"/>
  <c r="AL104" i="6"/>
  <c r="AM117" i="6"/>
  <c r="AW117" i="6" s="1"/>
  <c r="AY117" i="6" s="1"/>
  <c r="AO73" i="6"/>
  <c r="AL73" i="6"/>
  <c r="AU73" i="6" s="1"/>
  <c r="AM83" i="6"/>
  <c r="AW83" i="6" s="1"/>
  <c r="AY83" i="6" s="1"/>
  <c r="AM89" i="6"/>
  <c r="AW89" i="6" s="1"/>
  <c r="AY89" i="6" s="1"/>
  <c r="AO61" i="6"/>
  <c r="AL61" i="6"/>
  <c r="AM52" i="6"/>
  <c r="AW52" i="6" s="1"/>
  <c r="AY52" i="6" s="1"/>
  <c r="AM24" i="6"/>
  <c r="AW24" i="6" s="1"/>
  <c r="AY24" i="6" s="1"/>
  <c r="AL118" i="6"/>
  <c r="AU118" i="6" s="1"/>
  <c r="AO118" i="6"/>
  <c r="AM74" i="6"/>
  <c r="AW74" i="6" s="1"/>
  <c r="AY74" i="6" s="1"/>
  <c r="AO82" i="6"/>
  <c r="AL82" i="6"/>
  <c r="AU82" i="6" s="1"/>
  <c r="AO72" i="6"/>
  <c r="AL72" i="6"/>
  <c r="AU72" i="6" s="1"/>
  <c r="AO204" i="6"/>
  <c r="AL204" i="6"/>
  <c r="AU204" i="6" s="1"/>
  <c r="AM200" i="6"/>
  <c r="AW200" i="6" s="1"/>
  <c r="AY200" i="6" s="1"/>
  <c r="AM205" i="6"/>
  <c r="AW205" i="6" s="1"/>
  <c r="AY205" i="6" s="1"/>
  <c r="AM216" i="6"/>
  <c r="AW216" i="6" s="1"/>
  <c r="AY216" i="6" s="1"/>
  <c r="AM187" i="6"/>
  <c r="AW187" i="6" s="1"/>
  <c r="AY187" i="6" s="1"/>
  <c r="AM194" i="6"/>
  <c r="AW194" i="6" s="1"/>
  <c r="AY194" i="6" s="1"/>
  <c r="AM184" i="6"/>
  <c r="AW184" i="6" s="1"/>
  <c r="AY184" i="6" s="1"/>
  <c r="AM142" i="6"/>
  <c r="AW142" i="6" s="1"/>
  <c r="AY142" i="6" s="1"/>
  <c r="AM140" i="6"/>
  <c r="AW140" i="6" s="1"/>
  <c r="AY140" i="6" s="1"/>
  <c r="AO156" i="6"/>
  <c r="AL156" i="6"/>
  <c r="AN156" i="6" s="1"/>
  <c r="AO124" i="6"/>
  <c r="AL124" i="6"/>
  <c r="AM177" i="6"/>
  <c r="AW177" i="6" s="1"/>
  <c r="AY177" i="6" s="1"/>
  <c r="AM36" i="6"/>
  <c r="AW36" i="6" s="1"/>
  <c r="AY36" i="6" s="1"/>
  <c r="AO129" i="6"/>
  <c r="AL129" i="6"/>
  <c r="AU129" i="6" s="1"/>
  <c r="AO175" i="6"/>
  <c r="AL175" i="6"/>
  <c r="AU175" i="6" s="1"/>
  <c r="AO161" i="6"/>
  <c r="AL161" i="6"/>
  <c r="AM94" i="6"/>
  <c r="AW94" i="6" s="1"/>
  <c r="AY94" i="6" s="1"/>
  <c r="AO27" i="6"/>
  <c r="AL27" i="6"/>
  <c r="AU27" i="6" s="1"/>
  <c r="AM20" i="6"/>
  <c r="AW20" i="6" s="1"/>
  <c r="AY20" i="6" s="1"/>
  <c r="AM38" i="6"/>
  <c r="AW38" i="6" s="1"/>
  <c r="AY38" i="6" s="1"/>
  <c r="AM51" i="6"/>
  <c r="AW51" i="6" s="1"/>
  <c r="AY51" i="6" s="1"/>
  <c r="AO38" i="6"/>
  <c r="AL38" i="6"/>
  <c r="AU38" i="6" s="1"/>
  <c r="AO115" i="6"/>
  <c r="AL115" i="6"/>
  <c r="AU115" i="6" s="1"/>
  <c r="AM47" i="6"/>
  <c r="AW47" i="6" s="1"/>
  <c r="AY47" i="6" s="1"/>
  <c r="AO51" i="6"/>
  <c r="AL51" i="6"/>
  <c r="AM100" i="6"/>
  <c r="AW100" i="6" s="1"/>
  <c r="AY100" i="6" s="1"/>
  <c r="AM86" i="6"/>
  <c r="AW86" i="6" s="1"/>
  <c r="AY86" i="6" s="1"/>
  <c r="AO86" i="6"/>
  <c r="AL86" i="6"/>
  <c r="AO101" i="6"/>
  <c r="AL101" i="6"/>
  <c r="AU101" i="6" s="1"/>
  <c r="AO107" i="6"/>
  <c r="AL107" i="6"/>
  <c r="AM27" i="6"/>
  <c r="AW27" i="6" s="1"/>
  <c r="AY27" i="6" s="1"/>
  <c r="AO58" i="6"/>
  <c r="AL58" i="6"/>
  <c r="AU58" i="6" s="1"/>
  <c r="AO42" i="6"/>
  <c r="AL42" i="6"/>
  <c r="AU42" i="6" s="1"/>
  <c r="AO100" i="6"/>
  <c r="AL100" i="6"/>
  <c r="AO65" i="6"/>
  <c r="AL65" i="6"/>
  <c r="AM45" i="6"/>
  <c r="AW45" i="6" s="1"/>
  <c r="AY45" i="6" s="1"/>
  <c r="AO184" i="6"/>
  <c r="AL184" i="6"/>
  <c r="AU184" i="6" s="1"/>
  <c r="AO201" i="6"/>
  <c r="AL201" i="6"/>
  <c r="AM199" i="6"/>
  <c r="AW199" i="6" s="1"/>
  <c r="AY199" i="6" s="1"/>
  <c r="AM212" i="6"/>
  <c r="AW212" i="6" s="1"/>
  <c r="AY212" i="6" s="1"/>
  <c r="AO212" i="6"/>
  <c r="AL212" i="6"/>
  <c r="AO197" i="6"/>
  <c r="AL197" i="6"/>
  <c r="AN197" i="6" s="1"/>
  <c r="AO199" i="6"/>
  <c r="AL199" i="6"/>
  <c r="AU199" i="6" s="1"/>
  <c r="AO213" i="6"/>
  <c r="AL213" i="6"/>
  <c r="AO215" i="6"/>
  <c r="AL215" i="6"/>
  <c r="AM16" i="6"/>
  <c r="AW16" i="6" s="1"/>
  <c r="AY16" i="6" s="1"/>
  <c r="AM122" i="6"/>
  <c r="AW122" i="6" s="1"/>
  <c r="AY122" i="6" s="1"/>
  <c r="AM137" i="6"/>
  <c r="AW137" i="6" s="1"/>
  <c r="AY137" i="6" s="1"/>
  <c r="AL126" i="6"/>
  <c r="AO126" i="6"/>
  <c r="AO174" i="6"/>
  <c r="AL174" i="6"/>
  <c r="AU174" i="6" s="1"/>
  <c r="AO108" i="6"/>
  <c r="AL108" i="6"/>
  <c r="AO88" i="6"/>
  <c r="AL88" i="6"/>
  <c r="AO148" i="6"/>
  <c r="AL148" i="6"/>
  <c r="AU148" i="6" s="1"/>
  <c r="AM130" i="6"/>
  <c r="AO166" i="6"/>
  <c r="AL166" i="6"/>
  <c r="AM153" i="6"/>
  <c r="AW153" i="6" s="1"/>
  <c r="AY153" i="6" s="1"/>
  <c r="AO125" i="6"/>
  <c r="AL125" i="6"/>
  <c r="AU125" i="6" s="1"/>
  <c r="AO138" i="6"/>
  <c r="AL138" i="6"/>
  <c r="AU138" i="6" s="1"/>
  <c r="AO183" i="6"/>
  <c r="AL183" i="6"/>
  <c r="AM164" i="6"/>
  <c r="AW164" i="6" s="1"/>
  <c r="AY164" i="6" s="1"/>
  <c r="AL106" i="6"/>
  <c r="AO106" i="6"/>
  <c r="AO128" i="6"/>
  <c r="AL128" i="6"/>
  <c r="AN128" i="6" s="1"/>
  <c r="AM123" i="6"/>
  <c r="AW123" i="6" s="1"/>
  <c r="AY123" i="6" s="1"/>
  <c r="AM175" i="6"/>
  <c r="AW175" i="6" s="1"/>
  <c r="AY175" i="6" s="1"/>
  <c r="AO171" i="6"/>
  <c r="AL171" i="6"/>
  <c r="AN171" i="6" s="1"/>
  <c r="AO173" i="6"/>
  <c r="AL173" i="6"/>
  <c r="AU173" i="6" s="1"/>
  <c r="AM58" i="6"/>
  <c r="AW58" i="6" s="1"/>
  <c r="AY58" i="6" s="1"/>
  <c r="AM21" i="6"/>
  <c r="AW21" i="6" s="1"/>
  <c r="AY21" i="6" s="1"/>
  <c r="AM71" i="6"/>
  <c r="AW71" i="6" s="1"/>
  <c r="AY71" i="6" s="1"/>
  <c r="AO98" i="6"/>
  <c r="AL98" i="6"/>
  <c r="AO39" i="6"/>
  <c r="AL39" i="6"/>
  <c r="AO95" i="6"/>
  <c r="AL95" i="6"/>
  <c r="AN95" i="6" s="1"/>
  <c r="AO24" i="6"/>
  <c r="AL24" i="6"/>
  <c r="AU24" i="6" s="1"/>
  <c r="AM49" i="6"/>
  <c r="AW49" i="6" s="1"/>
  <c r="AY49" i="6" s="1"/>
  <c r="AO31" i="6"/>
  <c r="AL31" i="6"/>
  <c r="AM96" i="6"/>
  <c r="AW96" i="6" s="1"/>
  <c r="AY96" i="6" s="1"/>
  <c r="AO105" i="6"/>
  <c r="AL105" i="6"/>
  <c r="AU105" i="6" s="1"/>
  <c r="AO116" i="6"/>
  <c r="AL116" i="6"/>
  <c r="AM48" i="6"/>
  <c r="AW48" i="6" s="1"/>
  <c r="AY48" i="6" s="1"/>
  <c r="AM72" i="6"/>
  <c r="AW72" i="6" s="1"/>
  <c r="AY72" i="6" s="1"/>
  <c r="AO117" i="6"/>
  <c r="AL117" i="6"/>
  <c r="AU117" i="6" s="1"/>
  <c r="AM99" i="6"/>
  <c r="AN99" i="6" s="1"/>
  <c r="AM84" i="6"/>
  <c r="AW84" i="6" s="1"/>
  <c r="AY84" i="6" s="1"/>
  <c r="AO113" i="6"/>
  <c r="AL113" i="6"/>
  <c r="AU113" i="6" s="1"/>
  <c r="AM44" i="6"/>
  <c r="AW44" i="6" s="1"/>
  <c r="AY44" i="6" s="1"/>
  <c r="AO36" i="6"/>
  <c r="AL36" i="6"/>
  <c r="AU36" i="6" s="1"/>
  <c r="AM195" i="6"/>
  <c r="AW195" i="6" s="1"/>
  <c r="AY195" i="6" s="1"/>
  <c r="AO198" i="6"/>
  <c r="AL198" i="6"/>
  <c r="AM191" i="6"/>
  <c r="AW191" i="6" s="1"/>
  <c r="AY191" i="6" s="1"/>
  <c r="AO202" i="6"/>
  <c r="AL202" i="6"/>
  <c r="AU202" i="6" s="1"/>
  <c r="AO195" i="6"/>
  <c r="AL195" i="6"/>
  <c r="AM138" i="6"/>
  <c r="AW138" i="6" s="1"/>
  <c r="AY138" i="6" s="1"/>
  <c r="AM127" i="6"/>
  <c r="AW127" i="6" s="1"/>
  <c r="AY127" i="6" s="1"/>
  <c r="AM149" i="6"/>
  <c r="AW149" i="6" s="1"/>
  <c r="AY149" i="6" s="1"/>
  <c r="AM15" i="6"/>
  <c r="AW15" i="6" s="1"/>
  <c r="AY15" i="6" s="1"/>
  <c r="AK2" i="6"/>
  <c r="AI182" i="6"/>
  <c r="AI150" i="6"/>
  <c r="AI136" i="6"/>
  <c r="AI145" i="6"/>
  <c r="AI131" i="6"/>
  <c r="AI45" i="6"/>
  <c r="AI155" i="6"/>
  <c r="AI19" i="6"/>
  <c r="AI152" i="6"/>
  <c r="AI140" i="6"/>
  <c r="AI15" i="6"/>
  <c r="AU486" i="6"/>
  <c r="AU432" i="6"/>
  <c r="AU588" i="6"/>
  <c r="AU497" i="6"/>
  <c r="AU482" i="6"/>
  <c r="AU361" i="6"/>
  <c r="AU289" i="6"/>
  <c r="AU325" i="6"/>
  <c r="AU276" i="6"/>
  <c r="AU235" i="6"/>
  <c r="AU590" i="6"/>
  <c r="AU461" i="6"/>
  <c r="AU451" i="6"/>
  <c r="AU387" i="6"/>
  <c r="AU370" i="6"/>
  <c r="AU502" i="6"/>
  <c r="AU529" i="6"/>
  <c r="AU475" i="6"/>
  <c r="AU349" i="6"/>
  <c r="AU577" i="6"/>
  <c r="AU413" i="6"/>
  <c r="AU424" i="6"/>
  <c r="AU218" i="6"/>
  <c r="AU248" i="6"/>
  <c r="AU239" i="6"/>
  <c r="AU471" i="6"/>
  <c r="AU314" i="6"/>
  <c r="AU514" i="6"/>
  <c r="AU562" i="6"/>
  <c r="AU508" i="6"/>
  <c r="AU565" i="6"/>
  <c r="AU229" i="6"/>
  <c r="AU268" i="6"/>
  <c r="AU455" i="6"/>
  <c r="AU221" i="6"/>
  <c r="AU465" i="6"/>
  <c r="AU459" i="6"/>
  <c r="AU331" i="6"/>
  <c r="AU78" i="6"/>
  <c r="AU596" i="6"/>
  <c r="AU418" i="6"/>
  <c r="AU360" i="6"/>
  <c r="AU109" i="6"/>
  <c r="AU371" i="6"/>
  <c r="AU417" i="6"/>
  <c r="AU351" i="6"/>
  <c r="AU238" i="6"/>
  <c r="AU592" i="6"/>
  <c r="AU441" i="6"/>
  <c r="AU305" i="6"/>
  <c r="AU77" i="6"/>
  <c r="AU541" i="6"/>
  <c r="AU367" i="6"/>
  <c r="AU303" i="6"/>
  <c r="AU266" i="6"/>
  <c r="AU269" i="6"/>
  <c r="AU572" i="6"/>
  <c r="AU426" i="6"/>
  <c r="AU501" i="6"/>
  <c r="AU511" i="6"/>
  <c r="AU561" i="6"/>
  <c r="AU389" i="6"/>
  <c r="AU319" i="6"/>
  <c r="AU385" i="6"/>
  <c r="AU123" i="6"/>
  <c r="AU423" i="6"/>
  <c r="AU547" i="6"/>
  <c r="AU328" i="6"/>
  <c r="AU368" i="6"/>
  <c r="AU390" i="6"/>
  <c r="AU518" i="6"/>
  <c r="AU444" i="6"/>
  <c r="AU376" i="6"/>
  <c r="AU309" i="6"/>
  <c r="AU252" i="6"/>
  <c r="AU513" i="6"/>
  <c r="AU512" i="6"/>
  <c r="AU550" i="6"/>
  <c r="AU227" i="6"/>
  <c r="AU318" i="6"/>
  <c r="AU543" i="6"/>
  <c r="AU583" i="6"/>
  <c r="AU515" i="6"/>
  <c r="AU410" i="6"/>
  <c r="AU388" i="6"/>
  <c r="AU585" i="6"/>
  <c r="AU505" i="6"/>
  <c r="AU503" i="6"/>
  <c r="AU358" i="6"/>
  <c r="AU454" i="6"/>
  <c r="AU257" i="6"/>
  <c r="AU286" i="6"/>
  <c r="AU473" i="6"/>
  <c r="AU522" i="6"/>
  <c r="AU464" i="6"/>
  <c r="AU378" i="6"/>
  <c r="AU285" i="6"/>
  <c r="AU581" i="6"/>
  <c r="AU540" i="6"/>
  <c r="AU301" i="6"/>
  <c r="AU120" i="6"/>
  <c r="AU281" i="6"/>
  <c r="AU76" i="6"/>
  <c r="AU568" i="6"/>
  <c r="AU460" i="6"/>
  <c r="AU578" i="6"/>
  <c r="AU391" i="6"/>
  <c r="AU258" i="6"/>
  <c r="AU544" i="6"/>
  <c r="AU275" i="6"/>
  <c r="AU364" i="6"/>
  <c r="AU163" i="6"/>
  <c r="AU308" i="6"/>
  <c r="AU219" i="6"/>
  <c r="AU48" i="6"/>
  <c r="AU553" i="6"/>
  <c r="AU493" i="6"/>
  <c r="AU419" i="6"/>
  <c r="AU217" i="6"/>
  <c r="AU559" i="6"/>
  <c r="AU422" i="6"/>
  <c r="AU363" i="6"/>
  <c r="AU458" i="6"/>
  <c r="AU488" i="6"/>
  <c r="AU322" i="6"/>
  <c r="AU273" i="6"/>
  <c r="AU375" i="6"/>
  <c r="AU210" i="6"/>
  <c r="AU558" i="6"/>
  <c r="AU324" i="6"/>
  <c r="AU359" i="6"/>
  <c r="AU591" i="6"/>
  <c r="AU530" i="6"/>
  <c r="AU457" i="6"/>
  <c r="AU416" i="6"/>
  <c r="AU337" i="6"/>
  <c r="AU326" i="6"/>
  <c r="AU251" i="6"/>
  <c r="AU355" i="6"/>
  <c r="AU450" i="6"/>
  <c r="AU453" i="6"/>
  <c r="AU317" i="6"/>
  <c r="AU587" i="6"/>
  <c r="AU523" i="6"/>
  <c r="AU507" i="6"/>
  <c r="AU428" i="6"/>
  <c r="AU448" i="6"/>
  <c r="AU440" i="6"/>
  <c r="AU436" i="6"/>
  <c r="AU536" i="6"/>
  <c r="AU478" i="6"/>
  <c r="AU357" i="6"/>
  <c r="AU297" i="6"/>
  <c r="AU232" i="6"/>
  <c r="AU187" i="6"/>
  <c r="AU291" i="6"/>
  <c r="AU489" i="6"/>
  <c r="AU398" i="6"/>
  <c r="AU392" i="6"/>
  <c r="AU55" i="6"/>
  <c r="AU480" i="6"/>
  <c r="AU310" i="6"/>
  <c r="AU37" i="6"/>
  <c r="AU83" i="6"/>
  <c r="AU307" i="6"/>
  <c r="AU362" i="6"/>
  <c r="AU290" i="6"/>
  <c r="AU280" i="6"/>
  <c r="AU135" i="6"/>
  <c r="AU563" i="6"/>
  <c r="AU107" i="6"/>
  <c r="AU477" i="6"/>
  <c r="AU270" i="6"/>
  <c r="AU206" i="6"/>
  <c r="AU327" i="6"/>
  <c r="AU525" i="6"/>
  <c r="AU283" i="6"/>
  <c r="AU468" i="6"/>
  <c r="AU399" i="6"/>
  <c r="AU546" i="6"/>
  <c r="AU256" i="6"/>
  <c r="AU434" i="6"/>
  <c r="AU188" i="6"/>
  <c r="AU332" i="6"/>
  <c r="AU430" i="6"/>
  <c r="AU329" i="6"/>
  <c r="AU255" i="6"/>
  <c r="AU298" i="6"/>
  <c r="AU208" i="6"/>
  <c r="AU600" i="6"/>
  <c r="AU420" i="6"/>
  <c r="AU373" i="6"/>
  <c r="AU483" i="6"/>
  <c r="AU220" i="6"/>
  <c r="AU396" i="6"/>
  <c r="AU595" i="6"/>
  <c r="AU348" i="6"/>
  <c r="AU374" i="6"/>
  <c r="AU313" i="6"/>
  <c r="AU338" i="6"/>
  <c r="AU284" i="6"/>
  <c r="AU237" i="6"/>
  <c r="AU236" i="6"/>
  <c r="AU213" i="6"/>
  <c r="AU601" i="6"/>
  <c r="AU382" i="6"/>
  <c r="AU292" i="6"/>
  <c r="AU345" i="6"/>
  <c r="AU293" i="6"/>
  <c r="AU243" i="6"/>
  <c r="AU593" i="6"/>
  <c r="AU524" i="6"/>
  <c r="AU476" i="6"/>
  <c r="AU403" i="6"/>
  <c r="AU340" i="6"/>
  <c r="AU381" i="6"/>
  <c r="AU321" i="6"/>
  <c r="AU519" i="6"/>
  <c r="AU394" i="6"/>
  <c r="AU267" i="6"/>
  <c r="AU241" i="6"/>
  <c r="AU295" i="6"/>
  <c r="AU570" i="6"/>
  <c r="AU555" i="6"/>
  <c r="AU597" i="6"/>
  <c r="AU452" i="6"/>
  <c r="AU537" i="6"/>
  <c r="AU334" i="6"/>
  <c r="AU234" i="6"/>
  <c r="AU330" i="6"/>
  <c r="AU224" i="6"/>
  <c r="AU88" i="6"/>
  <c r="AU110" i="6"/>
  <c r="AU557" i="6"/>
  <c r="AU516" i="6"/>
  <c r="AU463" i="6"/>
  <c r="AU466" i="6"/>
  <c r="AU412" i="6"/>
  <c r="AU70" i="6"/>
  <c r="AU316" i="6"/>
  <c r="AU344" i="6"/>
  <c r="AU571" i="6"/>
  <c r="AU528" i="6"/>
  <c r="AU261" i="6"/>
  <c r="AU498" i="6"/>
  <c r="AU517" i="6"/>
  <c r="AU532" i="6"/>
  <c r="AU409" i="6"/>
  <c r="AU341" i="6"/>
  <c r="AU242" i="6"/>
  <c r="AU16" i="6"/>
  <c r="AU589" i="6"/>
  <c r="AU538" i="6"/>
  <c r="AU509" i="6"/>
  <c r="AU265" i="6"/>
  <c r="AU584" i="6"/>
  <c r="AU474" i="6"/>
  <c r="AU302" i="6"/>
  <c r="AU339" i="6"/>
  <c r="AU369" i="6"/>
  <c r="AU333" i="6"/>
  <c r="AU264" i="6"/>
  <c r="AU495" i="6"/>
  <c r="AU395" i="6"/>
  <c r="AU437" i="6"/>
  <c r="AU323" i="6"/>
  <c r="AU246" i="6"/>
  <c r="AU277" i="6"/>
  <c r="AU535" i="6"/>
  <c r="AU539" i="6"/>
  <c r="AU564" i="6"/>
  <c r="AU356" i="6"/>
  <c r="AU510" i="6"/>
  <c r="AU253" i="6"/>
  <c r="AU272" i="6"/>
  <c r="AU472" i="6"/>
  <c r="AU93" i="6"/>
  <c r="AU67" i="6"/>
  <c r="AU263" i="6"/>
  <c r="AU479" i="6"/>
  <c r="AU300" i="6"/>
  <c r="AU404" i="6"/>
  <c r="AU443" i="6"/>
  <c r="AU354" i="6"/>
  <c r="AU209" i="6"/>
  <c r="AX209" i="6" s="1"/>
  <c r="AU582" i="6"/>
  <c r="AU469" i="6"/>
  <c r="AU427" i="6"/>
  <c r="AU397" i="6"/>
  <c r="AB149" i="6"/>
  <c r="AE149" i="6" s="1"/>
  <c r="AB137" i="6"/>
  <c r="AE137" i="6" s="1"/>
  <c r="AB121" i="6"/>
  <c r="AE121" i="6" s="1"/>
  <c r="AB142" i="6"/>
  <c r="AE142" i="6" s="1"/>
  <c r="AB124" i="6"/>
  <c r="AE124" i="6" s="1"/>
  <c r="AB537" i="6"/>
  <c r="AE537" i="6" s="1"/>
  <c r="AB129" i="6"/>
  <c r="AE129" i="6" s="1"/>
  <c r="AB16" i="6"/>
  <c r="AE16" i="6" s="1"/>
  <c r="AB565" i="6"/>
  <c r="AB558" i="6"/>
  <c r="AB120" i="6"/>
  <c r="AE120" i="6" s="1"/>
  <c r="AB564" i="6"/>
  <c r="AE564" i="6" s="1"/>
  <c r="AB127" i="6"/>
  <c r="AE127" i="6" s="1"/>
  <c r="AB122" i="6"/>
  <c r="AE122" i="6" s="1"/>
  <c r="AB138" i="6"/>
  <c r="AE138" i="6" s="1"/>
  <c r="AB183" i="6"/>
  <c r="AE183" i="6" s="1"/>
  <c r="AB403" i="6"/>
  <c r="AE403" i="6" s="1"/>
  <c r="AB376" i="6"/>
  <c r="AE376" i="6" s="1"/>
  <c r="AB407" i="6"/>
  <c r="AE407" i="6" s="1"/>
  <c r="AB394" i="6"/>
  <c r="AE394" i="6" s="1"/>
  <c r="AB436" i="6"/>
  <c r="AE436" i="6" s="1"/>
  <c r="AB478" i="6"/>
  <c r="AE478" i="6" s="1"/>
  <c r="AB330" i="6"/>
  <c r="AE330" i="6" s="1"/>
  <c r="AB44" i="6"/>
  <c r="AE44" i="6" s="1"/>
  <c r="AB585" i="6"/>
  <c r="AE585" i="6" s="1"/>
  <c r="AB323" i="6"/>
  <c r="AE323" i="6" s="1"/>
  <c r="AB428" i="6"/>
  <c r="AE428" i="6" s="1"/>
  <c r="AB593" i="6"/>
  <c r="AE593" i="6" s="1"/>
  <c r="AB381" i="6"/>
  <c r="AE381" i="6" s="1"/>
  <c r="AB377" i="6"/>
  <c r="AE377" i="6" s="1"/>
  <c r="AB402" i="6"/>
  <c r="AE402" i="6" s="1"/>
  <c r="T35" i="8"/>
  <c r="AB326" i="6"/>
  <c r="AE326" i="6" s="1"/>
  <c r="AB343" i="6"/>
  <c r="AE343" i="6" s="1"/>
  <c r="AB49" i="6"/>
  <c r="AE49" i="6" s="1"/>
  <c r="AB401" i="6"/>
  <c r="AE401" i="6" s="1"/>
  <c r="AB311" i="6"/>
  <c r="AE311" i="6" s="1"/>
  <c r="AB459" i="6"/>
  <c r="AE459" i="6" s="1"/>
  <c r="AB466" i="6"/>
  <c r="AE466" i="6" s="1"/>
  <c r="AB395" i="6"/>
  <c r="AE395" i="6" s="1"/>
  <c r="AB479" i="6"/>
  <c r="AE479" i="6" s="1"/>
  <c r="AB408" i="6"/>
  <c r="AE408" i="6" s="1"/>
  <c r="AB281" i="6"/>
  <c r="AE281" i="6" s="1"/>
  <c r="AB584" i="6"/>
  <c r="AE584" i="6" s="1"/>
  <c r="AB314" i="6"/>
  <c r="AE314" i="6" s="1"/>
  <c r="AB375" i="6"/>
  <c r="AE375" i="6" s="1"/>
  <c r="AB544" i="6"/>
  <c r="AE544" i="6" s="1"/>
  <c r="AB184" i="6"/>
  <c r="AE184" i="6" s="1"/>
  <c r="AB420" i="6"/>
  <c r="AE420" i="6" s="1"/>
  <c r="AB365" i="6"/>
  <c r="AE365" i="6" s="1"/>
  <c r="AB423" i="6"/>
  <c r="AE423" i="6" s="1"/>
  <c r="AB70" i="6"/>
  <c r="AE70" i="6" s="1"/>
  <c r="AB424" i="6"/>
  <c r="AE424" i="6" s="1"/>
  <c r="AB366" i="6"/>
  <c r="AE366" i="6" s="1"/>
  <c r="AB447" i="6"/>
  <c r="AE447" i="6" s="1"/>
  <c r="AB372" i="6"/>
  <c r="AE372" i="6" s="1"/>
  <c r="AB180" i="6"/>
  <c r="AE180" i="6" s="1"/>
  <c r="AB174" i="6"/>
  <c r="AE174" i="6" s="1"/>
  <c r="AB252" i="6"/>
  <c r="AE252" i="6" s="1"/>
  <c r="AB185" i="6"/>
  <c r="AE185" i="6" s="1"/>
  <c r="AB510" i="6"/>
  <c r="AE510" i="6" s="1"/>
  <c r="AB280" i="6"/>
  <c r="AE280" i="6" s="1"/>
  <c r="AB416" i="6"/>
  <c r="AE416" i="6" s="1"/>
  <c r="AB474" i="6"/>
  <c r="AE474" i="6" s="1"/>
  <c r="AB557" i="6"/>
  <c r="AE557" i="6" s="1"/>
  <c r="AE586" i="6"/>
  <c r="AB405" i="6"/>
  <c r="AE405" i="6" s="1"/>
  <c r="AB295" i="6"/>
  <c r="AE295" i="6" s="1"/>
  <c r="AB468" i="6"/>
  <c r="AE468" i="6" s="1"/>
  <c r="AB409" i="6"/>
  <c r="AE409" i="6" s="1"/>
  <c r="AB391" i="6"/>
  <c r="AE391" i="6" s="1"/>
  <c r="AB309" i="6"/>
  <c r="AE309" i="6" s="1"/>
  <c r="AB103" i="6"/>
  <c r="AE103" i="6" s="1"/>
  <c r="AB207" i="6"/>
  <c r="AE207" i="6" s="1"/>
  <c r="AB297" i="6"/>
  <c r="AE297" i="6" s="1"/>
  <c r="AB316" i="6"/>
  <c r="AE316" i="6" s="1"/>
  <c r="AB289" i="6"/>
  <c r="AE289" i="6" s="1"/>
  <c r="AB417" i="6"/>
  <c r="AE417" i="6" s="1"/>
  <c r="AB379" i="6"/>
  <c r="AE379" i="6" s="1"/>
  <c r="AB406" i="6"/>
  <c r="AE406" i="6" s="1"/>
  <c r="AB437" i="6"/>
  <c r="AE437" i="6" s="1"/>
  <c r="AB469" i="6"/>
  <c r="AE469" i="6" s="1"/>
  <c r="AB594" i="6"/>
  <c r="AE594" i="6" s="1"/>
  <c r="AB53" i="6"/>
  <c r="AE53" i="6" s="1"/>
  <c r="AB333" i="6"/>
  <c r="AE333" i="6" s="1"/>
  <c r="AB285" i="6"/>
  <c r="AE285" i="6" s="1"/>
  <c r="AB453" i="6"/>
  <c r="AE453" i="6" s="1"/>
  <c r="AE414" i="6"/>
  <c r="AB590" i="6"/>
  <c r="AE590" i="6" s="1"/>
  <c r="AB589" i="6"/>
  <c r="AE589" i="6" s="1"/>
  <c r="AB92" i="6"/>
  <c r="AE92" i="6" s="1"/>
  <c r="AB534" i="6"/>
  <c r="AE534" i="6" s="1"/>
  <c r="AB290" i="6"/>
  <c r="AE290" i="6" s="1"/>
  <c r="AB306" i="6"/>
  <c r="AE306" i="6" s="1"/>
  <c r="AB277" i="6"/>
  <c r="AE277" i="6" s="1"/>
  <c r="AB321" i="6"/>
  <c r="AE321" i="6" s="1"/>
  <c r="AB477" i="6"/>
  <c r="AE477" i="6" s="1"/>
  <c r="AB387" i="6"/>
  <c r="AE387" i="6" s="1"/>
  <c r="AB452" i="6"/>
  <c r="AE452" i="6" s="1"/>
  <c r="AB398" i="6"/>
  <c r="AE398" i="6" s="1"/>
  <c r="AB454" i="6"/>
  <c r="AE454" i="6" s="1"/>
  <c r="AB588" i="6"/>
  <c r="AE588" i="6" s="1"/>
  <c r="AB587" i="6"/>
  <c r="AE587" i="6" s="1"/>
  <c r="AB319" i="6"/>
  <c r="AE319" i="6" s="1"/>
  <c r="AB457" i="6"/>
  <c r="AE457" i="6" s="1"/>
  <c r="AB461" i="6"/>
  <c r="AE461" i="6" s="1"/>
  <c r="AB392" i="6"/>
  <c r="AE392" i="6" s="1"/>
  <c r="AB446" i="6"/>
  <c r="AE446" i="6" s="1"/>
  <c r="AB208" i="6"/>
  <c r="AE208" i="6" s="1"/>
  <c r="AB501" i="6"/>
  <c r="AE501" i="6" s="1"/>
  <c r="AB371" i="6"/>
  <c r="AE371" i="6" s="1"/>
  <c r="AB485" i="6"/>
  <c r="AE485" i="6" s="1"/>
  <c r="AB299" i="6"/>
  <c r="AE299" i="6" s="1"/>
  <c r="AB390" i="6"/>
  <c r="AE390" i="6" s="1"/>
  <c r="AB440" i="6"/>
  <c r="AE440" i="6" s="1"/>
  <c r="AB458" i="6"/>
  <c r="AE458" i="6" s="1"/>
  <c r="AB380" i="6"/>
  <c r="AE380" i="6" s="1"/>
  <c r="AB419" i="6"/>
  <c r="AE419" i="6" s="1"/>
  <c r="AB592" i="6"/>
  <c r="AE592" i="6" s="1"/>
  <c r="AB595" i="6"/>
  <c r="AE595" i="6" s="1"/>
  <c r="AB368" i="6"/>
  <c r="AE368" i="6" s="1"/>
  <c r="AB413" i="6"/>
  <c r="AE413" i="6" s="1"/>
  <c r="AB473" i="6"/>
  <c r="AE473" i="6" s="1"/>
  <c r="AB300" i="6"/>
  <c r="AE300" i="6" s="1"/>
  <c r="AE421" i="6"/>
  <c r="AB475" i="6"/>
  <c r="AE475" i="6" s="1"/>
  <c r="AB422" i="6"/>
  <c r="AE422" i="6" s="1"/>
  <c r="AB462" i="6"/>
  <c r="AE462" i="6" s="1"/>
  <c r="AB591" i="6"/>
  <c r="AE591" i="6" s="1"/>
  <c r="AB238" i="6"/>
  <c r="AE238" i="6" s="1"/>
  <c r="AB204" i="6"/>
  <c r="AE204" i="6" s="1"/>
  <c r="AB499" i="6"/>
  <c r="AE499" i="6" s="1"/>
  <c r="AB493" i="6"/>
  <c r="AE493" i="6" s="1"/>
  <c r="AB484" i="6"/>
  <c r="AE484" i="6" s="1"/>
  <c r="AB352" i="6"/>
  <c r="AE352" i="6" s="1"/>
  <c r="AB348" i="6"/>
  <c r="AE348" i="6" s="1"/>
  <c r="AB336" i="6"/>
  <c r="AE336" i="6" s="1"/>
  <c r="AB332" i="6"/>
  <c r="AE332" i="6" s="1"/>
  <c r="AB486" i="6"/>
  <c r="AE486" i="6" s="1"/>
  <c r="AB283" i="6"/>
  <c r="AE283" i="6" s="1"/>
  <c r="AB317" i="6"/>
  <c r="AE317" i="6" s="1"/>
  <c r="AB429" i="6"/>
  <c r="AE429" i="6" s="1"/>
  <c r="AB476" i="6"/>
  <c r="AE476" i="6" s="1"/>
  <c r="AB378" i="6"/>
  <c r="AE378" i="6" s="1"/>
  <c r="AB471" i="6"/>
  <c r="AE471" i="6" s="1"/>
  <c r="AB404" i="6"/>
  <c r="AE404" i="6" s="1"/>
  <c r="AB455" i="6"/>
  <c r="AE455" i="6" s="1"/>
  <c r="AB470" i="6"/>
  <c r="AE470" i="6" s="1"/>
  <c r="AB384" i="6"/>
  <c r="AE384" i="6" s="1"/>
  <c r="AB463" i="6"/>
  <c r="AE463" i="6" s="1"/>
  <c r="AB433" i="6"/>
  <c r="AE433" i="6" s="1"/>
  <c r="AB427" i="6"/>
  <c r="AE427" i="6" s="1"/>
  <c r="AB442" i="6"/>
  <c r="AE442" i="6" s="1"/>
  <c r="AB443" i="6"/>
  <c r="AE443" i="6" s="1"/>
  <c r="AB418" i="6"/>
  <c r="AE418" i="6" s="1"/>
  <c r="AB399" i="6"/>
  <c r="AE399" i="6" s="1"/>
  <c r="AB224" i="6"/>
  <c r="AE224" i="6" s="1"/>
  <c r="AB355" i="6"/>
  <c r="AE355" i="6" s="1"/>
  <c r="AB363" i="6"/>
  <c r="AE363" i="6" s="1"/>
  <c r="AB301" i="6"/>
  <c r="AE301" i="6" s="1"/>
  <c r="AB431" i="6"/>
  <c r="AE431" i="6" s="1"/>
  <c r="AB449" i="6"/>
  <c r="AE449" i="6" s="1"/>
  <c r="AB373" i="6"/>
  <c r="AE373" i="6" s="1"/>
  <c r="AB396" i="6"/>
  <c r="AE396" i="6" s="1"/>
  <c r="AB374" i="6"/>
  <c r="AE374" i="6" s="1"/>
  <c r="AB465" i="6"/>
  <c r="AE465" i="6" s="1"/>
  <c r="AB451" i="6"/>
  <c r="AE451" i="6" s="1"/>
  <c r="AB400" i="6"/>
  <c r="AE400" i="6" s="1"/>
  <c r="AB388" i="6"/>
  <c r="AE388" i="6" s="1"/>
  <c r="AB430" i="6"/>
  <c r="AE430" i="6" s="1"/>
  <c r="AB397" i="6"/>
  <c r="AE397" i="6" s="1"/>
  <c r="AB448" i="6"/>
  <c r="AE448" i="6" s="1"/>
  <c r="AB426" i="6"/>
  <c r="AE426" i="6" s="1"/>
  <c r="AB383" i="6"/>
  <c r="AE383" i="6" s="1"/>
  <c r="AB75" i="6"/>
  <c r="AE75" i="6" s="1"/>
  <c r="AB32" i="6"/>
  <c r="AE32" i="6" s="1"/>
  <c r="AE350" i="6"/>
  <c r="AB369" i="6"/>
  <c r="AE369" i="6" s="1"/>
  <c r="AB342" i="6"/>
  <c r="AE342" i="6" s="1"/>
  <c r="AB312" i="6"/>
  <c r="AE312" i="6" s="1"/>
  <c r="AB286" i="6"/>
  <c r="AE286" i="6" s="1"/>
  <c r="AB425" i="6"/>
  <c r="AE425" i="6" s="1"/>
  <c r="AB411" i="6"/>
  <c r="AE411" i="6" s="1"/>
  <c r="AB412" i="6"/>
  <c r="AE412" i="6" s="1"/>
  <c r="AB460" i="6"/>
  <c r="AE460" i="6" s="1"/>
  <c r="AB386" i="6"/>
  <c r="AE386" i="6" s="1"/>
  <c r="AB456" i="6"/>
  <c r="AE456" i="6" s="1"/>
  <c r="AB410" i="6"/>
  <c r="AE410" i="6" s="1"/>
  <c r="AB445" i="6"/>
  <c r="AE445" i="6" s="1"/>
  <c r="AB464" i="6"/>
  <c r="AE464" i="6" s="1"/>
  <c r="AB389" i="6"/>
  <c r="AE389" i="6" s="1"/>
  <c r="AB439" i="6"/>
  <c r="AE439" i="6" s="1"/>
  <c r="AB444" i="6"/>
  <c r="AE444" i="6" s="1"/>
  <c r="AE415" i="6"/>
  <c r="AB434" i="6"/>
  <c r="AE434" i="6" s="1"/>
  <c r="AB480" i="6"/>
  <c r="AE480" i="6" s="1"/>
  <c r="AB435" i="6"/>
  <c r="AE435" i="6" s="1"/>
  <c r="AB393" i="6"/>
  <c r="AE393" i="6" s="1"/>
  <c r="AB382" i="6"/>
  <c r="AE382" i="6" s="1"/>
  <c r="AB472" i="6"/>
  <c r="AE472" i="6" s="1"/>
  <c r="AB318" i="6"/>
  <c r="AE318" i="6" s="1"/>
  <c r="AB450" i="6"/>
  <c r="AE450" i="6" s="1"/>
  <c r="AB438" i="6"/>
  <c r="AE438" i="6" s="1"/>
  <c r="AB385" i="6"/>
  <c r="AE385" i="6" s="1"/>
  <c r="AB441" i="6"/>
  <c r="AE441" i="6" s="1"/>
  <c r="AB467" i="6"/>
  <c r="AE467" i="6" s="1"/>
  <c r="AB432" i="6"/>
  <c r="AE432" i="6" s="1"/>
  <c r="AB545" i="6"/>
  <c r="AE545" i="6" s="1"/>
  <c r="AB553" i="6"/>
  <c r="AE553" i="6" s="1"/>
  <c r="AB259" i="6"/>
  <c r="AE259" i="6" s="1"/>
  <c r="AB502" i="6"/>
  <c r="AE502" i="6" s="1"/>
  <c r="AB506" i="6"/>
  <c r="AE506" i="6" s="1"/>
  <c r="AB538" i="6"/>
  <c r="AE538" i="6" s="1"/>
  <c r="AB354" i="6"/>
  <c r="AE354" i="6" s="1"/>
  <c r="AB360" i="6"/>
  <c r="AE360" i="6" s="1"/>
  <c r="AB358" i="6"/>
  <c r="AE358" i="6" s="1"/>
  <c r="AB278" i="6"/>
  <c r="AE278" i="6" s="1"/>
  <c r="AE279" i="6"/>
  <c r="AB327" i="6"/>
  <c r="AE327" i="6" s="1"/>
  <c r="AE296" i="6"/>
  <c r="AB305" i="6"/>
  <c r="AE305" i="6" s="1"/>
  <c r="AB287" i="6"/>
  <c r="AE287" i="6" s="1"/>
  <c r="AB322" i="6"/>
  <c r="AE322" i="6" s="1"/>
  <c r="AB304" i="6"/>
  <c r="AE304" i="6" s="1"/>
  <c r="AB481" i="6"/>
  <c r="AE481" i="6" s="1"/>
  <c r="AB339" i="6"/>
  <c r="AE339" i="6" s="1"/>
  <c r="AB313" i="6"/>
  <c r="AE313" i="6" s="1"/>
  <c r="AB325" i="6"/>
  <c r="AE325" i="6" s="1"/>
  <c r="AB294" i="6"/>
  <c r="AE294" i="6" s="1"/>
  <c r="AB302" i="6"/>
  <c r="AE302" i="6" s="1"/>
  <c r="AB298" i="6"/>
  <c r="AE298" i="6" s="1"/>
  <c r="AB288" i="6"/>
  <c r="AE288" i="6" s="1"/>
  <c r="AB284" i="6"/>
  <c r="AE284" i="6" s="1"/>
  <c r="AB315" i="6"/>
  <c r="AE315" i="6" s="1"/>
  <c r="AB292" i="6"/>
  <c r="AE292" i="6" s="1"/>
  <c r="AB308" i="6"/>
  <c r="AE308" i="6" s="1"/>
  <c r="AB291" i="6"/>
  <c r="AE291" i="6" s="1"/>
  <c r="AB48" i="6"/>
  <c r="AE48" i="6" s="1"/>
  <c r="AB35" i="6"/>
  <c r="AE35" i="6" s="1"/>
  <c r="AB235" i="6"/>
  <c r="AE235" i="6" s="1"/>
  <c r="AB192" i="6"/>
  <c r="AE192" i="6" s="1"/>
  <c r="AB186" i="6"/>
  <c r="AE186" i="6" s="1"/>
  <c r="AB218" i="6"/>
  <c r="AE218" i="6" s="1"/>
  <c r="AB489" i="6"/>
  <c r="AE489" i="6" s="1"/>
  <c r="AB508" i="6"/>
  <c r="AE508" i="6" s="1"/>
  <c r="AB346" i="6"/>
  <c r="AE346" i="6" s="1"/>
  <c r="AB341" i="6"/>
  <c r="AE341" i="6" s="1"/>
  <c r="AB282" i="6"/>
  <c r="AE282" i="6" s="1"/>
  <c r="AB303" i="6"/>
  <c r="AE303" i="6" s="1"/>
  <c r="AB293" i="6"/>
  <c r="AE293" i="6" s="1"/>
  <c r="AB307" i="6"/>
  <c r="AE307" i="6" s="1"/>
  <c r="AB310" i="6"/>
  <c r="AE310" i="6" s="1"/>
  <c r="AB324" i="6"/>
  <c r="AE324" i="6" s="1"/>
  <c r="AB320" i="6"/>
  <c r="AE320" i="6" s="1"/>
  <c r="AB512" i="6"/>
  <c r="AE512" i="6" s="1"/>
  <c r="AB520" i="6"/>
  <c r="AE520" i="6" s="1"/>
  <c r="AB351" i="6"/>
  <c r="AE351" i="6" s="1"/>
  <c r="AB337" i="6"/>
  <c r="AE337" i="6" s="1"/>
  <c r="AB344" i="6"/>
  <c r="AE344" i="6" s="1"/>
  <c r="AB370" i="6"/>
  <c r="AE370" i="6" s="1"/>
  <c r="AB255" i="6"/>
  <c r="AE255" i="6" s="1"/>
  <c r="AB219" i="6"/>
  <c r="AE219" i="6" s="1"/>
  <c r="AB203" i="6"/>
  <c r="AE203" i="6" s="1"/>
  <c r="AB202" i="6"/>
  <c r="AE202" i="6" s="1"/>
  <c r="AB213" i="6"/>
  <c r="AE213" i="6" s="1"/>
  <c r="AB536" i="6"/>
  <c r="AE536" i="6" s="1"/>
  <c r="AB525" i="6"/>
  <c r="AE525" i="6" s="1"/>
  <c r="AB497" i="6"/>
  <c r="AE497" i="6" s="1"/>
  <c r="AB531" i="6"/>
  <c r="AE531" i="6" s="1"/>
  <c r="AB340" i="6"/>
  <c r="AE340" i="6" s="1"/>
  <c r="AB362" i="6"/>
  <c r="AE362" i="6" s="1"/>
  <c r="AB338" i="6"/>
  <c r="AE338" i="6" s="1"/>
  <c r="AB482" i="6"/>
  <c r="AE482" i="6" s="1"/>
  <c r="AB359" i="6"/>
  <c r="AE359" i="6" s="1"/>
  <c r="AB349" i="6"/>
  <c r="AE349" i="6" s="1"/>
  <c r="AB367" i="6"/>
  <c r="AE367" i="6" s="1"/>
  <c r="AB329" i="6"/>
  <c r="AE329" i="6" s="1"/>
  <c r="AB328" i="6"/>
  <c r="AE328" i="6" s="1"/>
  <c r="AB357" i="6"/>
  <c r="AE357" i="6" s="1"/>
  <c r="AB335" i="6"/>
  <c r="AE335" i="6" s="1"/>
  <c r="AB68" i="6"/>
  <c r="AE68" i="6" s="1"/>
  <c r="AB240" i="6"/>
  <c r="AE240" i="6" s="1"/>
  <c r="AB527" i="6"/>
  <c r="AE527" i="6" s="1"/>
  <c r="AB500" i="6"/>
  <c r="AE500" i="6" s="1"/>
  <c r="AB334" i="6"/>
  <c r="AE334" i="6" s="1"/>
  <c r="AB345" i="6"/>
  <c r="AE345" i="6" s="1"/>
  <c r="AB361" i="6"/>
  <c r="AE361" i="6" s="1"/>
  <c r="AB353" i="6"/>
  <c r="AE353" i="6" s="1"/>
  <c r="AB347" i="6"/>
  <c r="AE347" i="6" s="1"/>
  <c r="AB331" i="6"/>
  <c r="AE331" i="6" s="1"/>
  <c r="AB487" i="6"/>
  <c r="AE487" i="6" s="1"/>
  <c r="AB232" i="6"/>
  <c r="AE232" i="6" s="1"/>
  <c r="AB243" i="6"/>
  <c r="AE243" i="6" s="1"/>
  <c r="AB189" i="6"/>
  <c r="AE189" i="6" s="1"/>
  <c r="AB483" i="6"/>
  <c r="AE483" i="6" s="1"/>
  <c r="AB356" i="6"/>
  <c r="AE356" i="6" s="1"/>
  <c r="AB364" i="6"/>
  <c r="AE364" i="6" s="1"/>
  <c r="AB108" i="6"/>
  <c r="AE108" i="6" s="1"/>
  <c r="AB549" i="6"/>
  <c r="AE549" i="6" s="1"/>
  <c r="AB246" i="6"/>
  <c r="AE246" i="6" s="1"/>
  <c r="AB222" i="6"/>
  <c r="AE222" i="6" s="1"/>
  <c r="AB196" i="6"/>
  <c r="AE196" i="6" s="1"/>
  <c r="AB201" i="6"/>
  <c r="AE201" i="6" s="1"/>
  <c r="AB205" i="6"/>
  <c r="AE205" i="6" s="1"/>
  <c r="AB507" i="6"/>
  <c r="AE507" i="6" s="1"/>
  <c r="AB495" i="6"/>
  <c r="AE495" i="6" s="1"/>
  <c r="AB517" i="6"/>
  <c r="AE517" i="6" s="1"/>
  <c r="AB529" i="6"/>
  <c r="AE529" i="6" s="1"/>
  <c r="AB524" i="6"/>
  <c r="AE524" i="6" s="1"/>
  <c r="AB494" i="6"/>
  <c r="AE494" i="6" s="1"/>
  <c r="AE504" i="6"/>
  <c r="AB498" i="6"/>
  <c r="AE498" i="6" s="1"/>
  <c r="AB516" i="6"/>
  <c r="AE516" i="6" s="1"/>
  <c r="AB496" i="6"/>
  <c r="AE496" i="6" s="1"/>
  <c r="AB190" i="6"/>
  <c r="AE190" i="6" s="1"/>
  <c r="AB522" i="6"/>
  <c r="AE522" i="6" s="1"/>
  <c r="AB519" i="6"/>
  <c r="AE519" i="6" s="1"/>
  <c r="AB535" i="6"/>
  <c r="AE535" i="6" s="1"/>
  <c r="AB491" i="6"/>
  <c r="AE491" i="6" s="1"/>
  <c r="AB526" i="6"/>
  <c r="AE526" i="6" s="1"/>
  <c r="AB492" i="6"/>
  <c r="AE492" i="6" s="1"/>
  <c r="AB490" i="6"/>
  <c r="AE490" i="6" s="1"/>
  <c r="AB193" i="6"/>
  <c r="AE193" i="6" s="1"/>
  <c r="AB505" i="6"/>
  <c r="AE505" i="6" s="1"/>
  <c r="AB533" i="6"/>
  <c r="AE533" i="6" s="1"/>
  <c r="AB521" i="6"/>
  <c r="AE521" i="6" s="1"/>
  <c r="AB513" i="6"/>
  <c r="AE513" i="6" s="1"/>
  <c r="AB90" i="6"/>
  <c r="AE90" i="6" s="1"/>
  <c r="AB95" i="6"/>
  <c r="AE95" i="6" s="1"/>
  <c r="AB105" i="6"/>
  <c r="AE105" i="6" s="1"/>
  <c r="AB541" i="6"/>
  <c r="AE541" i="6" s="1"/>
  <c r="AB274" i="6"/>
  <c r="AE274" i="6" s="1"/>
  <c r="AB227" i="6"/>
  <c r="AE227" i="6" s="1"/>
  <c r="AB237" i="6"/>
  <c r="AE237" i="6" s="1"/>
  <c r="AB220" i="6"/>
  <c r="AE220" i="6" s="1"/>
  <c r="AB523" i="6"/>
  <c r="AE523" i="6" s="1"/>
  <c r="AB514" i="6"/>
  <c r="AE514" i="6" s="1"/>
  <c r="AB515" i="6"/>
  <c r="AE515" i="6" s="1"/>
  <c r="AB511" i="6"/>
  <c r="AE511" i="6" s="1"/>
  <c r="AB530" i="6"/>
  <c r="AE530" i="6" s="1"/>
  <c r="AB518" i="6"/>
  <c r="AE518" i="6" s="1"/>
  <c r="AB509" i="6"/>
  <c r="AE509" i="6" s="1"/>
  <c r="AB528" i="6"/>
  <c r="AE528" i="6" s="1"/>
  <c r="AB488" i="6"/>
  <c r="AE488" i="6" s="1"/>
  <c r="AB503" i="6"/>
  <c r="AE503" i="6" s="1"/>
  <c r="AB532" i="6"/>
  <c r="AE532" i="6" s="1"/>
  <c r="AB200" i="6"/>
  <c r="AE200" i="6" s="1"/>
  <c r="AB210" i="6"/>
  <c r="AE210" i="6" s="1"/>
  <c r="AB195" i="6"/>
  <c r="AE195" i="6" s="1"/>
  <c r="AB539" i="6"/>
  <c r="AE539" i="6" s="1"/>
  <c r="AB253" i="6"/>
  <c r="AE253" i="6" s="1"/>
  <c r="AB241" i="6"/>
  <c r="AE241" i="6" s="1"/>
  <c r="AB198" i="6"/>
  <c r="AE198" i="6" s="1"/>
  <c r="AB206" i="6"/>
  <c r="AE206" i="6" s="1"/>
  <c r="AB209" i="6"/>
  <c r="AE209" i="6" s="1"/>
  <c r="AB191" i="6"/>
  <c r="AE191" i="6" s="1"/>
  <c r="AB212" i="6"/>
  <c r="AE212" i="6" s="1"/>
  <c r="AB199" i="6"/>
  <c r="AE199" i="6" s="1"/>
  <c r="AB188" i="6"/>
  <c r="AE188" i="6" s="1"/>
  <c r="AB215" i="6"/>
  <c r="AE215" i="6" s="1"/>
  <c r="AB248" i="6"/>
  <c r="AE248" i="6" s="1"/>
  <c r="AB234" i="6"/>
  <c r="AE234" i="6" s="1"/>
  <c r="AB197" i="6"/>
  <c r="AE197" i="6" s="1"/>
  <c r="AB211" i="6"/>
  <c r="AE211" i="6" s="1"/>
  <c r="AB187" i="6"/>
  <c r="AE187" i="6" s="1"/>
  <c r="AB194" i="6"/>
  <c r="AE194" i="6" s="1"/>
  <c r="AB31" i="6"/>
  <c r="AE31" i="6" s="1"/>
  <c r="AB276" i="6"/>
  <c r="AE276" i="6" s="1"/>
  <c r="AB249" i="6"/>
  <c r="AE249" i="6" s="1"/>
  <c r="AB216" i="6"/>
  <c r="AE216" i="6" s="1"/>
  <c r="AB217" i="6"/>
  <c r="AE217" i="6" s="1"/>
  <c r="AB214" i="6"/>
  <c r="AE214" i="6" s="1"/>
  <c r="AB99" i="6"/>
  <c r="AE99" i="6" s="1"/>
  <c r="AB262" i="6"/>
  <c r="AE262" i="6" s="1"/>
  <c r="AB244" i="6"/>
  <c r="AE244" i="6" s="1"/>
  <c r="AB221" i="6"/>
  <c r="AE221" i="6" s="1"/>
  <c r="AB251" i="6"/>
  <c r="AE251" i="6" s="1"/>
  <c r="AB226" i="6"/>
  <c r="AE226" i="6" s="1"/>
  <c r="AB231" i="6"/>
  <c r="AE231" i="6" s="1"/>
  <c r="AB245" i="6"/>
  <c r="AE245" i="6" s="1"/>
  <c r="AB40" i="6"/>
  <c r="AE40" i="6" s="1"/>
  <c r="AB236" i="6"/>
  <c r="AE236" i="6" s="1"/>
  <c r="AB233" i="6"/>
  <c r="AE233" i="6" s="1"/>
  <c r="AB242" i="6"/>
  <c r="AE242" i="6" s="1"/>
  <c r="AB254" i="6"/>
  <c r="AE254" i="6" s="1"/>
  <c r="AB247" i="6"/>
  <c r="AE247" i="6" s="1"/>
  <c r="AB600" i="6"/>
  <c r="AE600" i="6" s="1"/>
  <c r="AB96" i="6"/>
  <c r="AE96" i="6" s="1"/>
  <c r="AB63" i="6"/>
  <c r="AE63" i="6" s="1"/>
  <c r="AB257" i="6"/>
  <c r="AE257" i="6" s="1"/>
  <c r="AB550" i="6"/>
  <c r="AE550" i="6" s="1"/>
  <c r="AB540" i="6"/>
  <c r="AE540" i="6" s="1"/>
  <c r="AB228" i="6"/>
  <c r="AE228" i="6" s="1"/>
  <c r="AB229" i="6"/>
  <c r="AE229" i="6" s="1"/>
  <c r="AB230" i="6"/>
  <c r="AE230" i="6" s="1"/>
  <c r="AB223" i="6"/>
  <c r="AE223" i="6" s="1"/>
  <c r="AB250" i="6"/>
  <c r="AE250" i="6" s="1"/>
  <c r="AB225" i="6"/>
  <c r="AE225" i="6" s="1"/>
  <c r="AB239" i="6"/>
  <c r="AE239" i="6" s="1"/>
  <c r="AB581" i="6"/>
  <c r="AE581" i="6" s="1"/>
  <c r="AB24" i="6"/>
  <c r="AE24" i="6" s="1"/>
  <c r="AB66" i="6"/>
  <c r="AE66" i="6" s="1"/>
  <c r="AB261" i="6"/>
  <c r="AE261" i="6" s="1"/>
  <c r="AB543" i="6"/>
  <c r="AE543" i="6" s="1"/>
  <c r="AB272" i="6"/>
  <c r="AE272" i="6" s="1"/>
  <c r="AB275" i="6"/>
  <c r="AE275" i="6" s="1"/>
  <c r="AB263" i="6"/>
  <c r="AE263" i="6" s="1"/>
  <c r="AB269" i="6"/>
  <c r="AE269" i="6" s="1"/>
  <c r="AB270" i="6"/>
  <c r="AE270" i="6" s="1"/>
  <c r="AB552" i="6"/>
  <c r="AE552" i="6" s="1"/>
  <c r="AB551" i="6"/>
  <c r="AE551" i="6" s="1"/>
  <c r="AB260" i="6"/>
  <c r="AE260" i="6" s="1"/>
  <c r="AB56" i="6"/>
  <c r="AE56" i="6" s="1"/>
  <c r="AB77" i="6"/>
  <c r="AE77" i="6" s="1"/>
  <c r="AB546" i="6"/>
  <c r="AE546" i="6" s="1"/>
  <c r="AB271" i="6"/>
  <c r="AE271" i="6" s="1"/>
  <c r="AB258" i="6"/>
  <c r="AE258" i="6" s="1"/>
  <c r="AB542" i="6"/>
  <c r="AE542" i="6" s="1"/>
  <c r="AB268" i="6"/>
  <c r="AE268" i="6" s="1"/>
  <c r="AB547" i="6"/>
  <c r="AE547" i="6" s="1"/>
  <c r="AB273" i="6"/>
  <c r="AE273" i="6" s="1"/>
  <c r="AB26" i="6"/>
  <c r="AE26" i="6" s="1"/>
  <c r="AB78" i="6"/>
  <c r="AE78" i="6" s="1"/>
  <c r="AB264" i="6"/>
  <c r="AE264" i="6" s="1"/>
  <c r="AB266" i="6"/>
  <c r="AE266" i="6" s="1"/>
  <c r="AB267" i="6"/>
  <c r="AE267" i="6" s="1"/>
  <c r="AB548" i="6"/>
  <c r="AE548" i="6" s="1"/>
  <c r="AB256" i="6"/>
  <c r="AE256" i="6" s="1"/>
  <c r="AB265" i="6"/>
  <c r="AE265" i="6" s="1"/>
  <c r="AB57" i="6"/>
  <c r="AE57" i="6" s="1"/>
  <c r="AB88" i="6"/>
  <c r="AE88" i="6" s="1"/>
  <c r="AB50" i="6"/>
  <c r="AE50" i="6" s="1"/>
  <c r="AB102" i="6"/>
  <c r="AE102" i="6" s="1"/>
  <c r="AB106" i="6"/>
  <c r="AE106" i="6" s="1"/>
  <c r="AB71" i="6"/>
  <c r="AE71" i="6" s="1"/>
  <c r="AB33" i="6"/>
  <c r="AE33" i="6" s="1"/>
  <c r="AB43" i="6"/>
  <c r="AE43" i="6" s="1"/>
  <c r="AB86" i="6"/>
  <c r="AE86" i="6" s="1"/>
  <c r="AB22" i="6"/>
  <c r="AE22" i="6" s="1"/>
  <c r="AB107" i="6"/>
  <c r="AE107" i="6" s="1"/>
  <c r="AB85" i="6"/>
  <c r="AE85" i="6" s="1"/>
  <c r="AB118" i="6"/>
  <c r="AE118" i="6" s="1"/>
  <c r="AB94" i="6"/>
  <c r="AE94" i="6" s="1"/>
  <c r="AB73" i="6"/>
  <c r="AE73" i="6" s="1"/>
  <c r="AB116" i="6"/>
  <c r="AE116" i="6" s="1"/>
  <c r="AB91" i="6"/>
  <c r="AE91" i="6" s="1"/>
  <c r="AB69" i="6"/>
  <c r="AE69" i="6" s="1"/>
  <c r="AB74" i="6"/>
  <c r="AE74" i="6" s="1"/>
  <c r="AB79" i="6"/>
  <c r="AE79" i="6" s="1"/>
  <c r="AB39" i="6"/>
  <c r="AE39" i="6" s="1"/>
  <c r="AB115" i="6"/>
  <c r="AE115" i="6" s="1"/>
  <c r="AB109" i="6"/>
  <c r="AE109" i="6" s="1"/>
  <c r="AB51" i="6"/>
  <c r="AE51" i="6" s="1"/>
  <c r="AB80" i="6"/>
  <c r="AE80" i="6" s="1"/>
  <c r="AB61" i="6"/>
  <c r="AE61" i="6" s="1"/>
  <c r="AB20" i="6"/>
  <c r="AE20" i="6" s="1"/>
  <c r="AB60" i="6"/>
  <c r="AE60" i="6" s="1"/>
  <c r="AB111" i="6"/>
  <c r="AE111" i="6" s="1"/>
  <c r="AB47" i="6"/>
  <c r="AE47" i="6" s="1"/>
  <c r="AB41" i="6"/>
  <c r="AE41" i="6" s="1"/>
  <c r="AB113" i="6"/>
  <c r="AE113" i="6" s="1"/>
  <c r="AB67" i="6"/>
  <c r="AE67" i="6" s="1"/>
  <c r="AB81" i="6"/>
  <c r="AE81" i="6" s="1"/>
  <c r="AB93" i="6"/>
  <c r="AE93" i="6" s="1"/>
  <c r="AB21" i="6"/>
  <c r="AE21" i="6" s="1"/>
  <c r="AB172" i="6"/>
  <c r="AE172" i="6" s="1"/>
  <c r="AB52" i="6"/>
  <c r="AE52" i="6" s="1"/>
  <c r="AB27" i="6"/>
  <c r="AE27" i="6" s="1"/>
  <c r="AB62" i="6"/>
  <c r="AE62" i="6" s="1"/>
  <c r="AB23" i="6"/>
  <c r="AE23" i="6" s="1"/>
  <c r="AB38" i="6"/>
  <c r="AE38" i="6" s="1"/>
  <c r="AB104" i="6"/>
  <c r="AE104" i="6" s="1"/>
  <c r="AB87" i="6"/>
  <c r="AE87" i="6" s="1"/>
  <c r="AB89" i="6"/>
  <c r="AE89" i="6" s="1"/>
  <c r="AB76" i="6"/>
  <c r="AE76" i="6" s="1"/>
  <c r="AB42" i="6"/>
  <c r="AE42" i="6" s="1"/>
  <c r="AB100" i="6"/>
  <c r="AE100" i="6" s="1"/>
  <c r="AB82" i="6"/>
  <c r="AE82" i="6" s="1"/>
  <c r="AB84" i="6"/>
  <c r="AE84" i="6" s="1"/>
  <c r="AB36" i="6"/>
  <c r="AE36" i="6" s="1"/>
  <c r="AB58" i="6"/>
  <c r="AE58" i="6" s="1"/>
  <c r="AB162" i="6"/>
  <c r="AE162" i="6" s="1"/>
  <c r="AB597" i="6"/>
  <c r="AE597" i="6" s="1"/>
  <c r="AE45" i="6"/>
  <c r="AB54" i="6"/>
  <c r="AE54" i="6" s="1"/>
  <c r="AB114" i="6"/>
  <c r="AE114" i="6" s="1"/>
  <c r="AB46" i="6"/>
  <c r="AE46" i="6" s="1"/>
  <c r="AB119" i="6"/>
  <c r="AE119" i="6" s="1"/>
  <c r="AB98" i="6"/>
  <c r="AE98" i="6" s="1"/>
  <c r="AB83" i="6"/>
  <c r="AE83" i="6" s="1"/>
  <c r="AB25" i="6"/>
  <c r="AE25" i="6" s="1"/>
  <c r="AB29" i="6"/>
  <c r="AE29" i="6" s="1"/>
  <c r="AB59" i="6"/>
  <c r="AE59" i="6" s="1"/>
  <c r="AB37" i="6"/>
  <c r="AE37" i="6" s="1"/>
  <c r="AB101" i="6"/>
  <c r="AE101" i="6" s="1"/>
  <c r="AB117" i="6"/>
  <c r="AE117" i="6" s="1"/>
  <c r="AB30" i="6"/>
  <c r="AE30" i="6" s="1"/>
  <c r="AB110" i="6"/>
  <c r="AE110" i="6" s="1"/>
  <c r="AB97" i="6"/>
  <c r="AE97" i="6" s="1"/>
  <c r="AB65" i="6"/>
  <c r="AE65" i="6" s="1"/>
  <c r="AB28" i="6"/>
  <c r="AE28" i="6" s="1"/>
  <c r="AB112" i="6"/>
  <c r="AE112" i="6" s="1"/>
  <c r="AB34" i="6"/>
  <c r="AE34" i="6" s="1"/>
  <c r="AB64" i="6"/>
  <c r="AE64" i="6" s="1"/>
  <c r="AB72" i="6"/>
  <c r="AE72" i="6" s="1"/>
  <c r="AB55" i="6"/>
  <c r="AE55" i="6" s="1"/>
  <c r="AB579" i="6"/>
  <c r="AE579" i="6" s="1"/>
  <c r="AB577" i="6"/>
  <c r="AE577" i="6" s="1"/>
  <c r="AB596" i="6"/>
  <c r="AE596" i="6" s="1"/>
  <c r="AB580" i="6"/>
  <c r="AE580" i="6" s="1"/>
  <c r="AB578" i="6"/>
  <c r="AE578" i="6" s="1"/>
  <c r="AB576" i="6"/>
  <c r="AE576" i="6" s="1"/>
  <c r="AB157" i="6"/>
  <c r="AE157" i="6" s="1"/>
  <c r="AB570" i="6"/>
  <c r="AE570" i="6" s="1"/>
  <c r="AB583" i="6"/>
  <c r="AE583" i="6" s="1"/>
  <c r="AB179" i="6"/>
  <c r="AE179" i="6" s="1"/>
  <c r="AB582" i="6"/>
  <c r="AE582" i="6" s="1"/>
  <c r="AB573" i="6"/>
  <c r="AE573" i="6" s="1"/>
  <c r="AB168" i="6"/>
  <c r="AE168" i="6" s="1"/>
  <c r="AB158" i="6"/>
  <c r="AE158" i="6" s="1"/>
  <c r="AB176" i="6"/>
  <c r="AE176" i="6" s="1"/>
  <c r="AB572" i="6"/>
  <c r="AE572" i="6" s="1"/>
  <c r="AB571" i="6"/>
  <c r="AE571" i="6" s="1"/>
  <c r="AB173" i="6"/>
  <c r="AE173" i="6" s="1"/>
  <c r="AB159" i="6"/>
  <c r="AE159" i="6" s="1"/>
  <c r="AB177" i="6"/>
  <c r="AE177" i="6" s="1"/>
  <c r="AB128" i="6"/>
  <c r="AE128" i="6" s="1"/>
  <c r="AE567" i="6"/>
  <c r="AB161" i="6"/>
  <c r="AE161" i="6" s="1"/>
  <c r="AB166" i="6"/>
  <c r="AE166" i="6" s="1"/>
  <c r="AB167" i="6"/>
  <c r="AE167" i="6" s="1"/>
  <c r="AB164" i="6"/>
  <c r="AE164" i="6" s="1"/>
  <c r="AB160" i="6"/>
  <c r="AE160" i="6" s="1"/>
  <c r="AB147" i="6"/>
  <c r="AE147" i="6" s="1"/>
  <c r="AB601" i="6"/>
  <c r="AE601" i="6" s="1"/>
  <c r="AB560" i="6"/>
  <c r="AE560" i="6" s="1"/>
  <c r="AB178" i="6"/>
  <c r="AE178" i="6" s="1"/>
  <c r="AB170" i="6"/>
  <c r="AE170" i="6" s="1"/>
  <c r="AB171" i="6"/>
  <c r="AE171" i="6" s="1"/>
  <c r="AB175" i="6"/>
  <c r="AE175" i="6" s="1"/>
  <c r="AB169" i="6"/>
  <c r="AE169" i="6" s="1"/>
  <c r="AB163" i="6"/>
  <c r="AE163" i="6" s="1"/>
  <c r="AB165" i="6"/>
  <c r="AE165" i="6" s="1"/>
  <c r="AE155" i="6"/>
  <c r="AE19" i="6"/>
  <c r="AB143" i="6"/>
  <c r="AE143" i="6" s="1"/>
  <c r="AB141" i="6"/>
  <c r="AE141" i="6" s="1"/>
  <c r="AE598" i="6"/>
  <c r="AB555" i="6"/>
  <c r="AE555" i="6" s="1"/>
  <c r="AB566" i="6"/>
  <c r="AE566" i="6" s="1"/>
  <c r="AB569" i="6"/>
  <c r="AE569" i="6" s="1"/>
  <c r="AB151" i="6"/>
  <c r="AE151" i="6" s="1"/>
  <c r="AE565" i="6"/>
  <c r="AE556" i="6"/>
  <c r="AB559" i="6"/>
  <c r="AE559" i="6" s="1"/>
  <c r="AE599" i="6"/>
  <c r="AE152" i="6"/>
  <c r="AB134" i="6"/>
  <c r="AE134" i="6" s="1"/>
  <c r="AB139" i="6"/>
  <c r="AE139" i="6" s="1"/>
  <c r="AB568" i="6"/>
  <c r="AE568" i="6" s="1"/>
  <c r="AB130" i="6"/>
  <c r="AE130" i="6" s="1"/>
  <c r="AE150" i="6"/>
  <c r="AB154" i="6"/>
  <c r="AE154" i="6" s="1"/>
  <c r="AB561" i="6"/>
  <c r="AE561" i="6" s="1"/>
  <c r="AE574" i="6"/>
  <c r="AB135" i="6"/>
  <c r="AE135" i="6" s="1"/>
  <c r="AB156" i="6"/>
  <c r="AE156" i="6" s="1"/>
  <c r="AB123" i="6"/>
  <c r="AE123" i="6" s="1"/>
  <c r="AB563" i="6"/>
  <c r="AE563" i="6" s="1"/>
  <c r="AE182" i="6"/>
  <c r="AB125" i="6"/>
  <c r="AE125" i="6" s="1"/>
  <c r="AB148" i="6"/>
  <c r="AE148" i="6" s="1"/>
  <c r="AE575" i="6"/>
  <c r="AB18" i="6"/>
  <c r="AE18" i="6" s="1"/>
  <c r="AE558" i="6"/>
  <c r="AB146" i="6"/>
  <c r="AE146" i="6" s="1"/>
  <c r="AB153" i="6"/>
  <c r="AE153" i="6" s="1"/>
  <c r="AB562" i="6"/>
  <c r="AE562" i="6" s="1"/>
  <c r="AB132" i="6"/>
  <c r="AE132" i="6" s="1"/>
  <c r="AE136" i="6"/>
  <c r="AB133" i="6"/>
  <c r="AE133" i="6" s="1"/>
  <c r="AE145" i="6"/>
  <c r="AE554" i="6"/>
  <c r="AB126" i="6"/>
  <c r="AE126" i="6" s="1"/>
  <c r="AB181" i="6"/>
  <c r="AE181" i="6" s="1"/>
  <c r="AE15" i="6"/>
  <c r="AB144" i="6"/>
  <c r="AE144" i="6" s="1"/>
  <c r="AE131" i="6"/>
  <c r="K31" i="8"/>
  <c r="T31" i="8" s="1"/>
  <c r="K32" i="8"/>
  <c r="T32" i="8" s="1"/>
  <c r="K30" i="8"/>
  <c r="T30" i="8" s="1"/>
  <c r="AQ584" i="6" l="1"/>
  <c r="AQ274" i="6"/>
  <c r="AQ282" i="6"/>
  <c r="AN448" i="6"/>
  <c r="AQ448" i="6" s="1"/>
  <c r="AQ347" i="6"/>
  <c r="AN393" i="6"/>
  <c r="AQ393" i="6" s="1"/>
  <c r="AN562" i="6"/>
  <c r="AQ562" i="6" s="1"/>
  <c r="AN380" i="6"/>
  <c r="AQ380" i="6" s="1"/>
  <c r="AN478" i="6"/>
  <c r="AQ230" i="6"/>
  <c r="AQ428" i="6"/>
  <c r="AQ458" i="6"/>
  <c r="AN351" i="6"/>
  <c r="AQ515" i="6"/>
  <c r="AQ444" i="6"/>
  <c r="AQ542" i="6"/>
  <c r="AU429" i="6"/>
  <c r="AX429" i="6" s="1"/>
  <c r="AZ429" i="6" s="1"/>
  <c r="AQ312" i="6"/>
  <c r="AQ483" i="6"/>
  <c r="AQ493" i="6"/>
  <c r="AQ250" i="6"/>
  <c r="AQ240" i="6"/>
  <c r="AQ551" i="6"/>
  <c r="AQ545" i="6"/>
  <c r="AQ370" i="6"/>
  <c r="AQ596" i="6"/>
  <c r="AQ434" i="6"/>
  <c r="AQ379" i="6"/>
  <c r="AQ430" i="6"/>
  <c r="AQ294" i="6"/>
  <c r="AQ576" i="6"/>
  <c r="AQ438" i="6"/>
  <c r="AZ299" i="6"/>
  <c r="AN31" i="6"/>
  <c r="AQ31" i="6" s="1"/>
  <c r="AW210" i="6"/>
  <c r="AY210" i="6" s="1"/>
  <c r="AU250" i="6"/>
  <c r="BA250" i="6" s="1"/>
  <c r="AN98" i="6"/>
  <c r="AN220" i="6"/>
  <c r="AQ220" i="6" s="1"/>
  <c r="AN249" i="6"/>
  <c r="AU222" i="6"/>
  <c r="BA222" i="6" s="1"/>
  <c r="AN233" i="6"/>
  <c r="AN209" i="6"/>
  <c r="AQ209" i="6" s="1"/>
  <c r="AN65" i="6"/>
  <c r="AN208" i="6"/>
  <c r="AQ208" i="6" s="1"/>
  <c r="AN34" i="6"/>
  <c r="AN39" i="6"/>
  <c r="AN106" i="6"/>
  <c r="AN141" i="6"/>
  <c r="AQ141" i="6" s="1"/>
  <c r="AN147" i="6"/>
  <c r="AQ210" i="6"/>
  <c r="W35" i="8"/>
  <c r="E37" i="42"/>
  <c r="G37" i="42" s="1"/>
  <c r="AN161" i="6"/>
  <c r="AN56" i="6"/>
  <c r="AN480" i="6"/>
  <c r="AN527" i="6"/>
  <c r="AQ527" i="6" s="1"/>
  <c r="AN215" i="6"/>
  <c r="AN201" i="6"/>
  <c r="AQ201" i="6" s="1"/>
  <c r="AN192" i="6"/>
  <c r="AN170" i="6"/>
  <c r="AQ170" i="6" s="1"/>
  <c r="AN77" i="6"/>
  <c r="AN343" i="6"/>
  <c r="AQ343" i="6" s="1"/>
  <c r="AN477" i="6"/>
  <c r="AQ477" i="6" s="1"/>
  <c r="AN340" i="6"/>
  <c r="AQ340" i="6" s="1"/>
  <c r="AN406" i="6"/>
  <c r="AQ406" i="6" s="1"/>
  <c r="AQ338" i="6"/>
  <c r="AQ349" i="6"/>
  <c r="AQ325" i="6"/>
  <c r="AN112" i="6"/>
  <c r="AQ306" i="6"/>
  <c r="AQ586" i="6"/>
  <c r="AQ273" i="6"/>
  <c r="AQ533" i="6"/>
  <c r="AN508" i="6"/>
  <c r="AN302" i="6"/>
  <c r="AQ247" i="6"/>
  <c r="AN259" i="6"/>
  <c r="AQ259" i="6" s="1"/>
  <c r="AQ528" i="6"/>
  <c r="AN385" i="6"/>
  <c r="AQ271" i="6"/>
  <c r="AQ566" i="6"/>
  <c r="AN487" i="6"/>
  <c r="AQ487" i="6" s="1"/>
  <c r="AQ485" i="6"/>
  <c r="AN324" i="6"/>
  <c r="AQ324" i="6" s="1"/>
  <c r="AU335" i="6"/>
  <c r="AX335" i="6" s="1"/>
  <c r="AQ580" i="6"/>
  <c r="AQ549" i="6"/>
  <c r="AQ320" i="6"/>
  <c r="AN417" i="6"/>
  <c r="AQ417" i="6" s="1"/>
  <c r="AY335" i="6"/>
  <c r="AU487" i="6"/>
  <c r="AU408" i="6"/>
  <c r="BA408" i="6" s="1"/>
  <c r="AN130" i="6"/>
  <c r="AN168" i="6"/>
  <c r="AQ168" i="6" s="1"/>
  <c r="AN390" i="6"/>
  <c r="AQ390" i="6" s="1"/>
  <c r="AQ357" i="6"/>
  <c r="AQ352" i="6"/>
  <c r="AQ516" i="6"/>
  <c r="AQ384" i="6"/>
  <c r="AQ464" i="6"/>
  <c r="AN217" i="6"/>
  <c r="AQ433" i="6"/>
  <c r="AQ401" i="6"/>
  <c r="AQ429" i="6"/>
  <c r="AN496" i="6"/>
  <c r="AQ496" i="6" s="1"/>
  <c r="AQ569" i="6"/>
  <c r="AN336" i="6"/>
  <c r="AN593" i="6"/>
  <c r="AQ593" i="6" s="1"/>
  <c r="AN404" i="6"/>
  <c r="AQ404" i="6" s="1"/>
  <c r="AN367" i="6"/>
  <c r="AQ367" i="6" s="1"/>
  <c r="AQ481" i="6"/>
  <c r="AQ489" i="6"/>
  <c r="AQ578" i="6"/>
  <c r="AN262" i="6"/>
  <c r="AQ262" i="6" s="1"/>
  <c r="AN550" i="6"/>
  <c r="AQ550" i="6" s="1"/>
  <c r="AN442" i="6"/>
  <c r="AQ442" i="6" s="1"/>
  <c r="AQ449" i="6"/>
  <c r="AQ457" i="6"/>
  <c r="AN242" i="6"/>
  <c r="AN246" i="6"/>
  <c r="AQ246" i="6" s="1"/>
  <c r="AN298" i="6"/>
  <c r="AQ298" i="6" s="1"/>
  <c r="AN499" i="6"/>
  <c r="AQ499" i="6" s="1"/>
  <c r="AQ473" i="6"/>
  <c r="AQ560" i="6"/>
  <c r="AN257" i="6"/>
  <c r="AQ257" i="6" s="1"/>
  <c r="AN402" i="6"/>
  <c r="AQ402" i="6" s="1"/>
  <c r="AN238" i="6"/>
  <c r="AQ238" i="6" s="1"/>
  <c r="AQ328" i="6"/>
  <c r="AN585" i="6"/>
  <c r="AQ585" i="6" s="1"/>
  <c r="AN219" i="6"/>
  <c r="AQ219" i="6" s="1"/>
  <c r="AN399" i="6"/>
  <c r="AQ399" i="6" s="1"/>
  <c r="AN520" i="6"/>
  <c r="AQ520" i="6" s="1"/>
  <c r="AN491" i="6"/>
  <c r="AQ491" i="6" s="1"/>
  <c r="AN304" i="6"/>
  <c r="AQ304" i="6" s="1"/>
  <c r="AU343" i="6"/>
  <c r="AX343" i="6" s="1"/>
  <c r="AZ343" i="6" s="1"/>
  <c r="BA429" i="6"/>
  <c r="BC429" i="6" s="1"/>
  <c r="AU449" i="6"/>
  <c r="AU438" i="6"/>
  <c r="BA438" i="6" s="1"/>
  <c r="AU439" i="6"/>
  <c r="AU406" i="6"/>
  <c r="AX406" i="6" s="1"/>
  <c r="AZ406" i="6" s="1"/>
  <c r="AN160" i="6"/>
  <c r="AN144" i="6"/>
  <c r="AQ144" i="6" s="1"/>
  <c r="AN62" i="6"/>
  <c r="AQ62" i="6" s="1"/>
  <c r="AN284" i="6"/>
  <c r="AQ284" i="6" s="1"/>
  <c r="AN426" i="6"/>
  <c r="AQ426" i="6" s="1"/>
  <c r="AN310" i="6"/>
  <c r="AQ310" i="6" s="1"/>
  <c r="AN286" i="6"/>
  <c r="AQ286" i="6" s="1"/>
  <c r="AQ337" i="6"/>
  <c r="AN237" i="6"/>
  <c r="AQ237" i="6" s="1"/>
  <c r="AN375" i="6"/>
  <c r="AQ375" i="6" s="1"/>
  <c r="AN558" i="6"/>
  <c r="AQ558" i="6" s="1"/>
  <c r="AN317" i="6"/>
  <c r="AQ317" i="6" s="1"/>
  <c r="AQ577" i="6"/>
  <c r="AQ475" i="6"/>
  <c r="AN260" i="6"/>
  <c r="AQ260" i="6" s="1"/>
  <c r="AQ407" i="6"/>
  <c r="AN252" i="6"/>
  <c r="AQ553" i="6"/>
  <c r="AQ371" i="6"/>
  <c r="AU549" i="6"/>
  <c r="AX549" i="6" s="1"/>
  <c r="AZ549" i="6" s="1"/>
  <c r="AU320" i="6"/>
  <c r="AU377" i="6"/>
  <c r="AX377" i="6" s="1"/>
  <c r="AZ377" i="6" s="1"/>
  <c r="AU542" i="6"/>
  <c r="BA446" i="6"/>
  <c r="AN198" i="6"/>
  <c r="AQ198" i="6" s="1"/>
  <c r="AN42" i="6"/>
  <c r="AQ42" i="6" s="1"/>
  <c r="AQ474" i="6"/>
  <c r="AN319" i="6"/>
  <c r="AQ319" i="6" s="1"/>
  <c r="AN422" i="6"/>
  <c r="AQ422" i="6" s="1"/>
  <c r="AN239" i="6"/>
  <c r="AQ239" i="6" s="1"/>
  <c r="AN359" i="6"/>
  <c r="AQ359" i="6" s="1"/>
  <c r="AN517" i="6"/>
  <c r="AQ517" i="6" s="1"/>
  <c r="AU383" i="6"/>
  <c r="BA383" i="6" s="1"/>
  <c r="AU306" i="6"/>
  <c r="AX306" i="6" s="1"/>
  <c r="AZ306" i="6" s="1"/>
  <c r="AU56" i="6"/>
  <c r="BA56" i="6" s="1"/>
  <c r="AU384" i="6"/>
  <c r="AX384" i="6" s="1"/>
  <c r="AZ384" i="6" s="1"/>
  <c r="AU271" i="6"/>
  <c r="AX271" i="6" s="1"/>
  <c r="AZ271" i="6" s="1"/>
  <c r="AN167" i="6"/>
  <c r="AN33" i="6"/>
  <c r="AQ288" i="6"/>
  <c r="AQ594" i="6"/>
  <c r="AN431" i="6"/>
  <c r="AQ431" i="6" s="1"/>
  <c r="AQ233" i="6"/>
  <c r="AN597" i="6"/>
  <c r="AQ597" i="6" s="1"/>
  <c r="AQ536" i="6"/>
  <c r="AQ243" i="6"/>
  <c r="AN476" i="6"/>
  <c r="AQ476" i="6" s="1"/>
  <c r="AN314" i="6"/>
  <c r="AQ314" i="6" s="1"/>
  <c r="AQ364" i="6"/>
  <c r="AN497" i="6"/>
  <c r="AQ497" i="6" s="1"/>
  <c r="AQ425" i="6"/>
  <c r="AN311" i="6"/>
  <c r="AQ311" i="6" s="1"/>
  <c r="AQ366" i="6"/>
  <c r="AN526" i="6"/>
  <c r="AQ526" i="6" s="1"/>
  <c r="AQ583" i="6"/>
  <c r="AN500" i="6"/>
  <c r="AQ500" i="6" s="1"/>
  <c r="AN595" i="6"/>
  <c r="AQ595" i="6" s="1"/>
  <c r="AN416" i="6"/>
  <c r="AQ416" i="6" s="1"/>
  <c r="AU98" i="6"/>
  <c r="BA98" i="6" s="1"/>
  <c r="AU485" i="6"/>
  <c r="BA485" i="6" s="1"/>
  <c r="AN82" i="6"/>
  <c r="AQ82" i="6" s="1"/>
  <c r="AN159" i="6"/>
  <c r="AN435" i="6"/>
  <c r="AQ435" i="6" s="1"/>
  <c r="AN467" i="6"/>
  <c r="AQ467" i="6" s="1"/>
  <c r="AN261" i="6"/>
  <c r="AQ261" i="6" s="1"/>
  <c r="AN346" i="6"/>
  <c r="AQ346" i="6" s="1"/>
  <c r="AU201" i="6"/>
  <c r="AX201" i="6" s="1"/>
  <c r="AZ201" i="6" s="1"/>
  <c r="AU259" i="6"/>
  <c r="AX259" i="6" s="1"/>
  <c r="AZ259" i="6" s="1"/>
  <c r="AU106" i="6"/>
  <c r="BA106" i="6" s="1"/>
  <c r="AU573" i="6"/>
  <c r="AU372" i="6"/>
  <c r="BA372" i="6" s="1"/>
  <c r="AN166" i="6"/>
  <c r="AQ166" i="6" s="1"/>
  <c r="AN22" i="6"/>
  <c r="AQ22" i="6" s="1"/>
  <c r="AQ531" i="6"/>
  <c r="AN305" i="6"/>
  <c r="AQ305" i="6" s="1"/>
  <c r="AQ508" i="6"/>
  <c r="AN344" i="6"/>
  <c r="AQ249" i="6"/>
  <c r="AQ385" i="6"/>
  <c r="AQ410" i="6"/>
  <c r="AW328" i="6"/>
  <c r="AY328" i="6" s="1"/>
  <c r="AQ482" i="6"/>
  <c r="AQ534" i="6"/>
  <c r="AQ263" i="6"/>
  <c r="AN472" i="6"/>
  <c r="AQ472" i="6" s="1"/>
  <c r="AQ235" i="6"/>
  <c r="AQ424" i="6"/>
  <c r="AN447" i="6"/>
  <c r="AQ335" i="6"/>
  <c r="AN241" i="6"/>
  <c r="AQ241" i="6" s="1"/>
  <c r="AQ552" i="6"/>
  <c r="AU580" i="6"/>
  <c r="BA580" i="6" s="1"/>
  <c r="AQ601" i="6"/>
  <c r="AN456" i="6"/>
  <c r="AQ456" i="6" s="1"/>
  <c r="AU128" i="6"/>
  <c r="BA128" i="6" s="1"/>
  <c r="AX445" i="6"/>
  <c r="AZ445" i="6" s="1"/>
  <c r="BA445" i="6"/>
  <c r="AX548" i="6"/>
  <c r="AZ548" i="6" s="1"/>
  <c r="BA548" i="6"/>
  <c r="BC548" i="6" s="1"/>
  <c r="AX223" i="6"/>
  <c r="AZ223" i="6" s="1"/>
  <c r="BA223" i="6"/>
  <c r="AY411" i="6"/>
  <c r="BA411" i="6"/>
  <c r="BC411" i="6" s="1"/>
  <c r="AY365" i="6"/>
  <c r="AZ365" i="6" s="1"/>
  <c r="BA365" i="6"/>
  <c r="AN490" i="6"/>
  <c r="AQ490" i="6" s="1"/>
  <c r="AU166" i="6"/>
  <c r="AX166" i="6" s="1"/>
  <c r="AZ166" i="6" s="1"/>
  <c r="AU262" i="6"/>
  <c r="AX262" i="6" s="1"/>
  <c r="AZ262" i="6" s="1"/>
  <c r="AU551" i="6"/>
  <c r="AU366" i="6"/>
  <c r="AU260" i="6"/>
  <c r="AX260" i="6" s="1"/>
  <c r="AZ260" i="6" s="1"/>
  <c r="AU233" i="6"/>
  <c r="BA233" i="6" s="1"/>
  <c r="AU527" i="6"/>
  <c r="AX527" i="6" s="1"/>
  <c r="AZ527" i="6" s="1"/>
  <c r="AN173" i="6"/>
  <c r="AQ173" i="6" s="1"/>
  <c r="AN61" i="6"/>
  <c r="AQ61" i="6" s="1"/>
  <c r="AO350" i="6"/>
  <c r="AL350" i="6"/>
  <c r="AN588" i="6"/>
  <c r="AQ588" i="6" s="1"/>
  <c r="AO414" i="6"/>
  <c r="AL414" i="6"/>
  <c r="AQ451" i="6"/>
  <c r="AO599" i="6"/>
  <c r="AL599" i="6"/>
  <c r="AN572" i="6"/>
  <c r="AQ572" i="6" s="1"/>
  <c r="AN374" i="6"/>
  <c r="AQ374" i="6" s="1"/>
  <c r="AN287" i="6"/>
  <c r="AQ287" i="6" s="1"/>
  <c r="AN297" i="6"/>
  <c r="AQ297" i="6" s="1"/>
  <c r="AN253" i="6"/>
  <c r="AQ253" i="6" s="1"/>
  <c r="AU352" i="6"/>
  <c r="AN484" i="6"/>
  <c r="AQ484" i="6" s="1"/>
  <c r="AN265" i="6"/>
  <c r="AQ265" i="6" s="1"/>
  <c r="AN275" i="6"/>
  <c r="AQ275" i="6" s="1"/>
  <c r="AN354" i="6"/>
  <c r="AQ354" i="6" s="1"/>
  <c r="AN571" i="6"/>
  <c r="AQ571" i="6" s="1"/>
  <c r="AN441" i="6"/>
  <c r="AQ441" i="6" s="1"/>
  <c r="AQ447" i="6"/>
  <c r="AN315" i="6"/>
  <c r="AQ315" i="6" s="1"/>
  <c r="AN283" i="6"/>
  <c r="AQ283" i="6" s="1"/>
  <c r="AN505" i="6"/>
  <c r="AQ505" i="6" s="1"/>
  <c r="AN226" i="6"/>
  <c r="AQ226" i="6" s="1"/>
  <c r="AN332" i="6"/>
  <c r="AN391" i="6"/>
  <c r="AU347" i="6"/>
  <c r="AX347" i="6" s="1"/>
  <c r="AZ347" i="6" s="1"/>
  <c r="AU282" i="6"/>
  <c r="BA282" i="6" s="1"/>
  <c r="AU311" i="6"/>
  <c r="AU405" i="6"/>
  <c r="AU586" i="6"/>
  <c r="BA586" i="6" s="1"/>
  <c r="AZ411" i="6"/>
  <c r="AU576" i="6"/>
  <c r="AU65" i="6"/>
  <c r="AX65" i="6" s="1"/>
  <c r="AZ65" i="6" s="1"/>
  <c r="AN109" i="6"/>
  <c r="AQ109" i="6" s="1"/>
  <c r="AN26" i="6"/>
  <c r="AQ26" i="6" s="1"/>
  <c r="AN189" i="6"/>
  <c r="AO415" i="6"/>
  <c r="AL415" i="6"/>
  <c r="AQ455" i="6"/>
  <c r="AQ437" i="6"/>
  <c r="AO279" i="6"/>
  <c r="AL279" i="6"/>
  <c r="AQ461" i="6"/>
  <c r="AO554" i="6"/>
  <c r="AL554" i="6"/>
  <c r="AN554" i="6" s="1"/>
  <c r="AQ217" i="6"/>
  <c r="AQ309" i="6"/>
  <c r="AQ321" i="6"/>
  <c r="AQ362" i="6"/>
  <c r="AN538" i="6"/>
  <c r="AQ538" i="6" s="1"/>
  <c r="AQ344" i="6"/>
  <c r="AQ413" i="6"/>
  <c r="AN521" i="6"/>
  <c r="AQ521" i="6" s="1"/>
  <c r="AU247" i="6"/>
  <c r="AQ469" i="6"/>
  <c r="AN396" i="6"/>
  <c r="AQ396" i="6" s="1"/>
  <c r="AQ468" i="6"/>
  <c r="AQ291" i="6"/>
  <c r="AN301" i="6"/>
  <c r="AQ301" i="6" s="1"/>
  <c r="AN313" i="6"/>
  <c r="AQ313" i="6" s="1"/>
  <c r="AQ326" i="6"/>
  <c r="AN339" i="6"/>
  <c r="AQ339" i="6" s="1"/>
  <c r="AN341" i="6"/>
  <c r="AQ341" i="6" s="1"/>
  <c r="AQ348" i="6"/>
  <c r="AN228" i="6"/>
  <c r="AQ228" i="6" s="1"/>
  <c r="AQ543" i="6"/>
  <c r="AQ544" i="6"/>
  <c r="AQ419" i="6"/>
  <c r="AW480" i="6"/>
  <c r="AY480" i="6" s="1"/>
  <c r="AN318" i="6"/>
  <c r="AQ351" i="6"/>
  <c r="AN225" i="6"/>
  <c r="AQ225" i="6" s="1"/>
  <c r="AN272" i="6"/>
  <c r="AQ272" i="6" s="1"/>
  <c r="AW324" i="6"/>
  <c r="AY324" i="6" s="1"/>
  <c r="AN507" i="6"/>
  <c r="AQ507" i="6" s="1"/>
  <c r="AQ383" i="6"/>
  <c r="AQ427" i="6"/>
  <c r="AN450" i="6"/>
  <c r="AQ450" i="6" s="1"/>
  <c r="AN378" i="6"/>
  <c r="AQ378" i="6" s="1"/>
  <c r="AN358" i="6"/>
  <c r="AQ358" i="6" s="1"/>
  <c r="AQ330" i="6"/>
  <c r="AN392" i="6"/>
  <c r="AQ392" i="6" s="1"/>
  <c r="AQ486" i="6"/>
  <c r="AN589" i="6"/>
  <c r="AQ589" i="6" s="1"/>
  <c r="AN397" i="6"/>
  <c r="AQ397" i="6" s="1"/>
  <c r="AN440" i="6"/>
  <c r="AQ440" i="6" s="1"/>
  <c r="AN471" i="6"/>
  <c r="AQ471" i="6" s="1"/>
  <c r="AN223" i="6"/>
  <c r="AQ223" i="6" s="1"/>
  <c r="AQ227" i="6"/>
  <c r="AN268" i="6"/>
  <c r="AQ268" i="6" s="1"/>
  <c r="AN443" i="6"/>
  <c r="AQ443" i="6" s="1"/>
  <c r="AU402" i="6"/>
  <c r="AN445" i="6"/>
  <c r="AQ445" i="6" s="1"/>
  <c r="AN460" i="6"/>
  <c r="AQ460" i="6" s="1"/>
  <c r="AN334" i="6"/>
  <c r="AQ334" i="6" s="1"/>
  <c r="AQ391" i="6"/>
  <c r="AO504" i="6"/>
  <c r="AL504" i="6"/>
  <c r="AN504" i="6" s="1"/>
  <c r="AN276" i="6"/>
  <c r="AQ276" i="6" s="1"/>
  <c r="AU490" i="6"/>
  <c r="AU494" i="6"/>
  <c r="AX494" i="6" s="1"/>
  <c r="AZ494" i="6" s="1"/>
  <c r="AU393" i="6"/>
  <c r="BA393" i="6" s="1"/>
  <c r="AO567" i="6"/>
  <c r="AL567" i="6"/>
  <c r="AN567" i="6" s="1"/>
  <c r="AU288" i="6"/>
  <c r="AQ405" i="6"/>
  <c r="AO421" i="6"/>
  <c r="AL421" i="6"/>
  <c r="AN421" i="6" s="1"/>
  <c r="AN506" i="6"/>
  <c r="AN492" i="6"/>
  <c r="AQ492" i="6" s="1"/>
  <c r="AN333" i="6"/>
  <c r="AQ333" i="6" s="1"/>
  <c r="AN234" i="6"/>
  <c r="AQ234" i="6" s="1"/>
  <c r="AN248" i="6"/>
  <c r="AQ248" i="6" s="1"/>
  <c r="AN395" i="6"/>
  <c r="AQ395" i="6" s="1"/>
  <c r="AN280" i="6"/>
  <c r="AQ280" i="6" s="1"/>
  <c r="AN591" i="6"/>
  <c r="AQ591" i="6" s="1"/>
  <c r="AN394" i="6"/>
  <c r="AQ394" i="6" s="1"/>
  <c r="AN299" i="6"/>
  <c r="AQ299" i="6" s="1"/>
  <c r="AN564" i="6"/>
  <c r="AQ564" i="6" s="1"/>
  <c r="AN281" i="6"/>
  <c r="AQ281" i="6" s="1"/>
  <c r="AN511" i="6"/>
  <c r="AQ511" i="6" s="1"/>
  <c r="AN600" i="6"/>
  <c r="AQ600" i="6" s="1"/>
  <c r="AN459" i="6"/>
  <c r="AQ459" i="6" s="1"/>
  <c r="AN470" i="6"/>
  <c r="AQ470" i="6" s="1"/>
  <c r="AU470" i="6"/>
  <c r="AX470" i="6" s="1"/>
  <c r="AZ470" i="6" s="1"/>
  <c r="AU467" i="6"/>
  <c r="AZ446" i="6"/>
  <c r="AU534" i="6"/>
  <c r="AU552" i="6"/>
  <c r="AX552" i="6" s="1"/>
  <c r="AZ552" i="6" s="1"/>
  <c r="AU496" i="6"/>
  <c r="AX496" i="6" s="1"/>
  <c r="AZ496" i="6" s="1"/>
  <c r="AU533" i="6"/>
  <c r="AX533" i="6" s="1"/>
  <c r="AZ533" i="6" s="1"/>
  <c r="AU215" i="6"/>
  <c r="AX215" i="6" s="1"/>
  <c r="AZ215" i="6" s="1"/>
  <c r="AU407" i="6"/>
  <c r="AX407" i="6" s="1"/>
  <c r="AZ407" i="6" s="1"/>
  <c r="AU569" i="6"/>
  <c r="AU274" i="6"/>
  <c r="AX274" i="6" s="1"/>
  <c r="AZ274" i="6" s="1"/>
  <c r="AU560" i="6"/>
  <c r="AU442" i="6"/>
  <c r="BA442" i="6" s="1"/>
  <c r="AU594" i="6"/>
  <c r="AX594" i="6" s="1"/>
  <c r="AZ594" i="6" s="1"/>
  <c r="AU531" i="6"/>
  <c r="AX531" i="6" s="1"/>
  <c r="AZ531" i="6" s="1"/>
  <c r="AU566" i="6"/>
  <c r="AX566" i="6" s="1"/>
  <c r="AZ566" i="6" s="1"/>
  <c r="AU492" i="6"/>
  <c r="AX492" i="6" s="1"/>
  <c r="AZ492" i="6" s="1"/>
  <c r="AQ130" i="6"/>
  <c r="AN51" i="6"/>
  <c r="AQ51" i="6" s="1"/>
  <c r="AQ372" i="6"/>
  <c r="AO575" i="6"/>
  <c r="AL575" i="6"/>
  <c r="AQ222" i="6"/>
  <c r="AQ539" i="6"/>
  <c r="AO556" i="6"/>
  <c r="AL556" i="6"/>
  <c r="AQ382" i="6"/>
  <c r="AN363" i="6"/>
  <c r="AQ363" i="6" s="1"/>
  <c r="AU17" i="6"/>
  <c r="AQ454" i="6"/>
  <c r="AN388" i="6"/>
  <c r="AQ388" i="6" s="1"/>
  <c r="AQ478" i="6"/>
  <c r="AQ506" i="6"/>
  <c r="AN236" i="6"/>
  <c r="AQ236" i="6" s="1"/>
  <c r="AQ269" i="6"/>
  <c r="AQ581" i="6"/>
  <c r="AN557" i="6"/>
  <c r="AQ557" i="6" s="1"/>
  <c r="AN592" i="6"/>
  <c r="AQ592" i="6" s="1"/>
  <c r="AW463" i="6"/>
  <c r="AY463" i="6" s="1"/>
  <c r="AN373" i="6"/>
  <c r="AQ373" i="6" s="1"/>
  <c r="AN420" i="6"/>
  <c r="AQ420" i="6" s="1"/>
  <c r="AQ302" i="6"/>
  <c r="AW486" i="6"/>
  <c r="AY486" i="6" s="1"/>
  <c r="AQ356" i="6"/>
  <c r="AQ361" i="6"/>
  <c r="AN270" i="6"/>
  <c r="AQ270" i="6" s="1"/>
  <c r="AN563" i="6"/>
  <c r="AQ563" i="6" s="1"/>
  <c r="AN292" i="6"/>
  <c r="AQ292" i="6" s="1"/>
  <c r="AN530" i="6"/>
  <c r="AQ530" i="6" s="1"/>
  <c r="AQ242" i="6"/>
  <c r="AQ480" i="6"/>
  <c r="AQ409" i="6"/>
  <c r="AN513" i="6"/>
  <c r="AQ513" i="6" s="1"/>
  <c r="AQ523" i="6"/>
  <c r="AQ540" i="6"/>
  <c r="AN266" i="6"/>
  <c r="AQ266" i="6" s="1"/>
  <c r="AN452" i="6"/>
  <c r="AQ452" i="6" s="1"/>
  <c r="AQ436" i="6"/>
  <c r="AN331" i="6"/>
  <c r="AQ331" i="6" s="1"/>
  <c r="AQ360" i="6"/>
  <c r="AN532" i="6"/>
  <c r="AQ532" i="6" s="1"/>
  <c r="AN568" i="6"/>
  <c r="AQ568" i="6" s="1"/>
  <c r="AN512" i="6"/>
  <c r="AQ512" i="6" s="1"/>
  <c r="AN411" i="6"/>
  <c r="AQ411" i="6" s="1"/>
  <c r="AN278" i="6"/>
  <c r="AQ278" i="6" s="1"/>
  <c r="AN290" i="6"/>
  <c r="AQ290" i="6" s="1"/>
  <c r="AN509" i="6"/>
  <c r="AQ509" i="6" s="1"/>
  <c r="AQ514" i="6"/>
  <c r="AQ252" i="6"/>
  <c r="AN453" i="6"/>
  <c r="AQ453" i="6" s="1"/>
  <c r="AQ318" i="6"/>
  <c r="AU545" i="6"/>
  <c r="AU500" i="6"/>
  <c r="AX500" i="6" s="1"/>
  <c r="AZ500" i="6" s="1"/>
  <c r="AU22" i="6"/>
  <c r="AU433" i="6"/>
  <c r="BA433" i="6" s="1"/>
  <c r="AU380" i="6"/>
  <c r="BA380" i="6" s="1"/>
  <c r="AU34" i="6"/>
  <c r="AX34" i="6" s="1"/>
  <c r="AZ34" i="6" s="1"/>
  <c r="AU346" i="6"/>
  <c r="AX346" i="6" s="1"/>
  <c r="AZ346" i="6" s="1"/>
  <c r="BA299" i="6"/>
  <c r="BC299" i="6" s="1"/>
  <c r="AU249" i="6"/>
  <c r="AU294" i="6"/>
  <c r="BA294" i="6" s="1"/>
  <c r="AU526" i="6"/>
  <c r="AU499" i="6"/>
  <c r="AX499" i="6" s="1"/>
  <c r="AZ499" i="6" s="1"/>
  <c r="AU456" i="6"/>
  <c r="AX456" i="6" s="1"/>
  <c r="AZ456" i="6" s="1"/>
  <c r="AN116" i="6"/>
  <c r="AN100" i="6"/>
  <c r="AQ100" i="6" s="1"/>
  <c r="AO296" i="6"/>
  <c r="AL296" i="6"/>
  <c r="AQ377" i="6"/>
  <c r="AN495" i="6"/>
  <c r="AQ495" i="6" s="1"/>
  <c r="AN218" i="6"/>
  <c r="AQ218" i="6" s="1"/>
  <c r="AN244" i="6"/>
  <c r="AQ244" i="6" s="1"/>
  <c r="AN251" i="6"/>
  <c r="AQ251" i="6" s="1"/>
  <c r="AN307" i="6"/>
  <c r="AQ307" i="6" s="1"/>
  <c r="AN498" i="6"/>
  <c r="AQ498" i="6" s="1"/>
  <c r="AN579" i="6"/>
  <c r="AQ579" i="6" s="1"/>
  <c r="AN561" i="6"/>
  <c r="AQ561" i="6" s="1"/>
  <c r="AN389" i="6"/>
  <c r="AQ389" i="6" s="1"/>
  <c r="AN386" i="6"/>
  <c r="AQ386" i="6" s="1"/>
  <c r="AN293" i="6"/>
  <c r="AQ293" i="6" s="1"/>
  <c r="AN465" i="6"/>
  <c r="AQ465" i="6" s="1"/>
  <c r="AN289" i="6"/>
  <c r="AQ289" i="6" s="1"/>
  <c r="AN548" i="6"/>
  <c r="AQ548" i="6" s="1"/>
  <c r="AN590" i="6"/>
  <c r="AQ590" i="6" s="1"/>
  <c r="AN400" i="6"/>
  <c r="AQ400" i="6" s="1"/>
  <c r="AN466" i="6"/>
  <c r="AN255" i="6"/>
  <c r="AQ255" i="6" s="1"/>
  <c r="AN559" i="6"/>
  <c r="AQ559" i="6" s="1"/>
  <c r="AN423" i="6"/>
  <c r="AQ423" i="6" s="1"/>
  <c r="AN503" i="6"/>
  <c r="AQ503" i="6" s="1"/>
  <c r="AN582" i="6"/>
  <c r="AQ582" i="6" s="1"/>
  <c r="AU379" i="6"/>
  <c r="AU159" i="6"/>
  <c r="AX159" i="6" s="1"/>
  <c r="AZ159" i="6" s="1"/>
  <c r="AU304" i="6"/>
  <c r="AU491" i="6"/>
  <c r="BA491" i="6" s="1"/>
  <c r="AU520" i="6"/>
  <c r="AX520" i="6" s="1"/>
  <c r="AZ520" i="6" s="1"/>
  <c r="AX580" i="6"/>
  <c r="AZ580" i="6" s="1"/>
  <c r="BC580" i="6" s="1"/>
  <c r="AZ278" i="6"/>
  <c r="AU171" i="6"/>
  <c r="AX171" i="6" s="1"/>
  <c r="AZ171" i="6" s="1"/>
  <c r="AU170" i="6"/>
  <c r="AU240" i="6"/>
  <c r="BA240" i="6" s="1"/>
  <c r="AU435" i="6"/>
  <c r="BA435" i="6" s="1"/>
  <c r="AN203" i="6"/>
  <c r="AQ203" i="6" s="1"/>
  <c r="AQ336" i="6"/>
  <c r="AQ17" i="6"/>
  <c r="AN229" i="6"/>
  <c r="AQ229" i="6" s="1"/>
  <c r="AN254" i="6"/>
  <c r="AQ254" i="6" s="1"/>
  <c r="AN264" i="6"/>
  <c r="AQ264" i="6" s="1"/>
  <c r="AQ332" i="6"/>
  <c r="AQ368" i="6"/>
  <c r="AN518" i="6"/>
  <c r="AQ518" i="6" s="1"/>
  <c r="AQ418" i="6"/>
  <c r="AN535" i="6"/>
  <c r="AQ535" i="6" s="1"/>
  <c r="AN502" i="6"/>
  <c r="AQ502" i="6" s="1"/>
  <c r="AN232" i="6"/>
  <c r="AQ232" i="6" s="1"/>
  <c r="AN258" i="6"/>
  <c r="AQ258" i="6" s="1"/>
  <c r="AN446" i="6"/>
  <c r="AQ446" i="6" s="1"/>
  <c r="AN488" i="6"/>
  <c r="AQ488" i="6" s="1"/>
  <c r="AN267" i="6"/>
  <c r="AQ267" i="6" s="1"/>
  <c r="AN295" i="6"/>
  <c r="AQ295" i="6" s="1"/>
  <c r="AQ466" i="6"/>
  <c r="AN529" i="6"/>
  <c r="AQ529" i="6" s="1"/>
  <c r="AN308" i="6"/>
  <c r="AQ308" i="6" s="1"/>
  <c r="AN387" i="6"/>
  <c r="AQ387" i="6" s="1"/>
  <c r="AN381" i="6"/>
  <c r="AQ381" i="6" s="1"/>
  <c r="AN245" i="6"/>
  <c r="AQ245" i="6" s="1"/>
  <c r="AO598" i="6"/>
  <c r="AL598" i="6"/>
  <c r="AN598" i="6" s="1"/>
  <c r="AU431" i="6"/>
  <c r="BA431" i="6" s="1"/>
  <c r="AU147" i="6"/>
  <c r="BA147" i="6" s="1"/>
  <c r="AU567" i="6"/>
  <c r="AU312" i="6"/>
  <c r="AX312" i="6" s="1"/>
  <c r="AZ312" i="6" s="1"/>
  <c r="AU156" i="6"/>
  <c r="AX156" i="6" s="1"/>
  <c r="AZ156" i="6" s="1"/>
  <c r="AU506" i="6"/>
  <c r="BA506" i="6" s="1"/>
  <c r="AU401" i="6"/>
  <c r="BA278" i="6"/>
  <c r="AU33" i="6"/>
  <c r="BA33" i="6" s="1"/>
  <c r="AU425" i="6"/>
  <c r="AX425" i="6" s="1"/>
  <c r="AZ425" i="6" s="1"/>
  <c r="AU481" i="6"/>
  <c r="AN104" i="6"/>
  <c r="AQ104" i="6" s="1"/>
  <c r="AN40" i="6"/>
  <c r="AQ40" i="6" s="1"/>
  <c r="AN133" i="6"/>
  <c r="AQ133" i="6" s="1"/>
  <c r="AN185" i="6"/>
  <c r="AQ185" i="6" s="1"/>
  <c r="AN53" i="6"/>
  <c r="AQ53" i="6" s="1"/>
  <c r="AN169" i="6"/>
  <c r="AQ169" i="6" s="1"/>
  <c r="AO574" i="6"/>
  <c r="AL574" i="6"/>
  <c r="AQ525" i="6"/>
  <c r="AQ412" i="6"/>
  <c r="AN322" i="6"/>
  <c r="AQ322" i="6" s="1"/>
  <c r="AQ369" i="6"/>
  <c r="AW368" i="6"/>
  <c r="AY368" i="6" s="1"/>
  <c r="AN537" i="6"/>
  <c r="AQ537" i="6" s="1"/>
  <c r="AU230" i="6"/>
  <c r="AQ439" i="6"/>
  <c r="AN365" i="6"/>
  <c r="AQ365" i="6" s="1"/>
  <c r="AQ479" i="6"/>
  <c r="AW385" i="6"/>
  <c r="AY385" i="6" s="1"/>
  <c r="AN403" i="6"/>
  <c r="AQ403" i="6" s="1"/>
  <c r="AN285" i="6"/>
  <c r="AQ285" i="6" s="1"/>
  <c r="AN323" i="6"/>
  <c r="AQ323" i="6" s="1"/>
  <c r="AQ303" i="6"/>
  <c r="AN231" i="6"/>
  <c r="AQ231" i="6" s="1"/>
  <c r="AN547" i="6"/>
  <c r="AQ547" i="6" s="1"/>
  <c r="AQ541" i="6"/>
  <c r="AQ300" i="6"/>
  <c r="AN277" i="6"/>
  <c r="AQ277" i="6" s="1"/>
  <c r="AQ329" i="6"/>
  <c r="AN345" i="6"/>
  <c r="AQ345" i="6" s="1"/>
  <c r="AN501" i="6"/>
  <c r="AQ501" i="6" s="1"/>
  <c r="AN327" i="6"/>
  <c r="AQ327" i="6" s="1"/>
  <c r="AN353" i="6"/>
  <c r="AQ353" i="6" s="1"/>
  <c r="AN565" i="6"/>
  <c r="AQ565" i="6" s="1"/>
  <c r="AQ555" i="6"/>
  <c r="AN342" i="6"/>
  <c r="AQ342" i="6" s="1"/>
  <c r="AN587" i="6"/>
  <c r="AQ587" i="6" s="1"/>
  <c r="AN432" i="6"/>
  <c r="AQ432" i="6" s="1"/>
  <c r="AN462" i="6"/>
  <c r="AQ462" i="6" s="1"/>
  <c r="AN376" i="6"/>
  <c r="AQ376" i="6" s="1"/>
  <c r="AN224" i="6"/>
  <c r="AQ224" i="6" s="1"/>
  <c r="AN256" i="6"/>
  <c r="AQ256" i="6" s="1"/>
  <c r="AQ546" i="6"/>
  <c r="AN398" i="6"/>
  <c r="AQ398" i="6" s="1"/>
  <c r="AW332" i="6"/>
  <c r="AY332" i="6" s="1"/>
  <c r="AN510" i="6"/>
  <c r="AQ510" i="6" s="1"/>
  <c r="AN221" i="6"/>
  <c r="AQ221" i="6" s="1"/>
  <c r="AN570" i="6"/>
  <c r="AQ570" i="6" s="1"/>
  <c r="AN195" i="6"/>
  <c r="AQ195" i="6" s="1"/>
  <c r="AN212" i="6"/>
  <c r="AQ212" i="6" s="1"/>
  <c r="AN134" i="6"/>
  <c r="AQ134" i="6" s="1"/>
  <c r="AN86" i="6"/>
  <c r="AQ86" i="6" s="1"/>
  <c r="AQ189" i="6"/>
  <c r="AN199" i="6"/>
  <c r="AQ199" i="6" s="1"/>
  <c r="AU95" i="6"/>
  <c r="AX95" i="6" s="1"/>
  <c r="AZ95" i="6" s="1"/>
  <c r="AN81" i="6"/>
  <c r="AQ81" i="6" s="1"/>
  <c r="AX54" i="6"/>
  <c r="AZ54" i="6" s="1"/>
  <c r="BA54" i="6"/>
  <c r="BC54" i="6" s="1"/>
  <c r="AI2" i="6"/>
  <c r="AU198" i="6"/>
  <c r="AN113" i="6"/>
  <c r="AQ106" i="6"/>
  <c r="AN108" i="6"/>
  <c r="AQ108" i="6" s="1"/>
  <c r="AQ197" i="6"/>
  <c r="AQ161" i="6"/>
  <c r="AQ34" i="6"/>
  <c r="AN85" i="6"/>
  <c r="AQ85" i="6" s="1"/>
  <c r="AN87" i="6"/>
  <c r="AQ87" i="6" s="1"/>
  <c r="AN25" i="6"/>
  <c r="AQ25" i="6" s="1"/>
  <c r="AN157" i="6"/>
  <c r="AQ157" i="6" s="1"/>
  <c r="AN176" i="6"/>
  <c r="AQ176" i="6" s="1"/>
  <c r="AN139" i="6"/>
  <c r="AQ139" i="6" s="1"/>
  <c r="AU61" i="6"/>
  <c r="AX61" i="6" s="1"/>
  <c r="AN94" i="6"/>
  <c r="AQ94" i="6" s="1"/>
  <c r="AN174" i="6"/>
  <c r="AQ174" i="6" s="1"/>
  <c r="AN124" i="6"/>
  <c r="AQ124" i="6" s="1"/>
  <c r="AN78" i="6"/>
  <c r="AQ78" i="6" s="1"/>
  <c r="AZ209" i="6"/>
  <c r="AN58" i="6"/>
  <c r="AQ58" i="6" s="1"/>
  <c r="AN63" i="6"/>
  <c r="AQ63" i="6" s="1"/>
  <c r="AN24" i="6"/>
  <c r="AQ24" i="6" s="1"/>
  <c r="AU86" i="6"/>
  <c r="AX86" i="6" s="1"/>
  <c r="AZ86" i="6" s="1"/>
  <c r="AN138" i="6"/>
  <c r="AQ138" i="6" s="1"/>
  <c r="AN148" i="6"/>
  <c r="AQ148" i="6" s="1"/>
  <c r="AN27" i="6"/>
  <c r="AQ27" i="6" s="1"/>
  <c r="AQ156" i="6"/>
  <c r="AN204" i="6"/>
  <c r="AQ204" i="6" s="1"/>
  <c r="AN60" i="6"/>
  <c r="AQ60" i="6" s="1"/>
  <c r="AN146" i="6"/>
  <c r="AQ146" i="6" s="1"/>
  <c r="AU124" i="6"/>
  <c r="AU104" i="6"/>
  <c r="AX104" i="6" s="1"/>
  <c r="AZ104" i="6" s="1"/>
  <c r="AU116" i="6"/>
  <c r="AX116" i="6" s="1"/>
  <c r="AZ116" i="6" s="1"/>
  <c r="AU40" i="6"/>
  <c r="AX40" i="6" s="1"/>
  <c r="AZ40" i="6" s="1"/>
  <c r="AN36" i="6"/>
  <c r="AQ36" i="6" s="1"/>
  <c r="AN126" i="6"/>
  <c r="AQ126" i="6" s="1"/>
  <c r="AN38" i="6"/>
  <c r="AQ38" i="6" s="1"/>
  <c r="AN84" i="6"/>
  <c r="AQ84" i="6" s="1"/>
  <c r="AU112" i="6"/>
  <c r="AX112" i="6" s="1"/>
  <c r="AZ112" i="6" s="1"/>
  <c r="AU189" i="6"/>
  <c r="BA189" i="6" s="1"/>
  <c r="AU212" i="6"/>
  <c r="AQ39" i="6"/>
  <c r="AN125" i="6"/>
  <c r="AQ125" i="6" s="1"/>
  <c r="AN88" i="6"/>
  <c r="AQ88" i="6" s="1"/>
  <c r="AN107" i="6"/>
  <c r="AQ214" i="6"/>
  <c r="AN154" i="6"/>
  <c r="AQ154" i="6" s="1"/>
  <c r="AQ147" i="6"/>
  <c r="AY143" i="6"/>
  <c r="AZ143" i="6" s="1"/>
  <c r="BA143" i="6"/>
  <c r="AX28" i="6"/>
  <c r="AZ28" i="6" s="1"/>
  <c r="BA28" i="6"/>
  <c r="AY61" i="6"/>
  <c r="AX178" i="6"/>
  <c r="AZ178" i="6" s="1"/>
  <c r="BA178" i="6"/>
  <c r="AX180" i="6"/>
  <c r="AZ180" i="6" s="1"/>
  <c r="BA180" i="6"/>
  <c r="AO150" i="6"/>
  <c r="AL150" i="6"/>
  <c r="AN150" i="6" s="1"/>
  <c r="AN50" i="6"/>
  <c r="AQ50" i="6" s="1"/>
  <c r="AN70" i="6"/>
  <c r="AQ70" i="6" s="1"/>
  <c r="AN158" i="6"/>
  <c r="AQ158" i="6" s="1"/>
  <c r="AN91" i="6"/>
  <c r="AQ91" i="6" s="1"/>
  <c r="AN135" i="6"/>
  <c r="AQ135" i="6" s="1"/>
  <c r="AO140" i="6"/>
  <c r="AL140" i="6"/>
  <c r="AU195" i="6"/>
  <c r="AX195" i="6" s="1"/>
  <c r="AZ195" i="6" s="1"/>
  <c r="AU51" i="6"/>
  <c r="AX51" i="6" s="1"/>
  <c r="AZ51" i="6" s="1"/>
  <c r="AU39" i="6"/>
  <c r="AO152" i="6"/>
  <c r="AL152" i="6"/>
  <c r="AO182" i="6"/>
  <c r="AL182" i="6"/>
  <c r="AQ113" i="6"/>
  <c r="AQ95" i="6"/>
  <c r="AN213" i="6"/>
  <c r="AQ213" i="6" s="1"/>
  <c r="AQ160" i="6"/>
  <c r="AN211" i="6"/>
  <c r="AQ211" i="6" s="1"/>
  <c r="AU185" i="6"/>
  <c r="AN89" i="6"/>
  <c r="AQ89" i="6" s="1"/>
  <c r="AN20" i="6"/>
  <c r="AQ20" i="6" s="1"/>
  <c r="AN67" i="6"/>
  <c r="AQ67" i="6" s="1"/>
  <c r="AW77" i="6"/>
  <c r="AY77" i="6" s="1"/>
  <c r="AN21" i="6"/>
  <c r="AQ21" i="6" s="1"/>
  <c r="AN57" i="6"/>
  <c r="AQ57" i="6" s="1"/>
  <c r="AN163" i="6"/>
  <c r="AQ163" i="6" s="1"/>
  <c r="AN187" i="6"/>
  <c r="AQ187" i="6" s="1"/>
  <c r="AN205" i="6"/>
  <c r="AQ205" i="6" s="1"/>
  <c r="AQ192" i="6"/>
  <c r="AN92" i="6"/>
  <c r="AQ92" i="6" s="1"/>
  <c r="AN72" i="6"/>
  <c r="AQ72" i="6" s="1"/>
  <c r="AN101" i="6"/>
  <c r="AQ101" i="6" s="1"/>
  <c r="AN191" i="6"/>
  <c r="AQ191" i="6" s="1"/>
  <c r="AN35" i="6"/>
  <c r="AQ35" i="6" s="1"/>
  <c r="AN179" i="6"/>
  <c r="AQ179" i="6" s="1"/>
  <c r="AN18" i="6"/>
  <c r="AQ18" i="6" s="1"/>
  <c r="AN132" i="6"/>
  <c r="AQ132" i="6" s="1"/>
  <c r="AN16" i="6"/>
  <c r="AQ16" i="6" s="1"/>
  <c r="AN69" i="6"/>
  <c r="AQ69" i="6" s="1"/>
  <c r="AO155" i="6"/>
  <c r="AL155" i="6"/>
  <c r="AN183" i="6"/>
  <c r="AQ183" i="6" s="1"/>
  <c r="AN52" i="6"/>
  <c r="AQ52" i="6" s="1"/>
  <c r="AN164" i="6"/>
  <c r="AQ164" i="6" s="1"/>
  <c r="AN206" i="6"/>
  <c r="AQ206" i="6" s="1"/>
  <c r="AN54" i="6"/>
  <c r="AQ54" i="6" s="1"/>
  <c r="AN137" i="6"/>
  <c r="AQ137" i="6" s="1"/>
  <c r="AN80" i="6"/>
  <c r="AQ80" i="6" s="1"/>
  <c r="AN29" i="6"/>
  <c r="AQ29" i="6" s="1"/>
  <c r="AN71" i="6"/>
  <c r="AQ71" i="6" s="1"/>
  <c r="AN75" i="6"/>
  <c r="AQ75" i="6" s="1"/>
  <c r="AN76" i="6"/>
  <c r="AQ76" i="6" s="1"/>
  <c r="AN37" i="6"/>
  <c r="AQ37" i="6" s="1"/>
  <c r="AN59" i="6"/>
  <c r="AQ59" i="6" s="1"/>
  <c r="AN119" i="6"/>
  <c r="AQ119" i="6" s="1"/>
  <c r="AN120" i="6"/>
  <c r="AQ120" i="6" s="1"/>
  <c r="AN110" i="6"/>
  <c r="AQ110" i="6" s="1"/>
  <c r="AN180" i="6"/>
  <c r="AQ180" i="6" s="1"/>
  <c r="AO19" i="6"/>
  <c r="AL19" i="6"/>
  <c r="AN19" i="6" s="1"/>
  <c r="AU31" i="6"/>
  <c r="AX31" i="6" s="1"/>
  <c r="AZ31" i="6" s="1"/>
  <c r="AU108" i="6"/>
  <c r="AX108" i="6" s="1"/>
  <c r="AZ108" i="6" s="1"/>
  <c r="AU126" i="6"/>
  <c r="BA126" i="6" s="1"/>
  <c r="AO45" i="6"/>
  <c r="AL45" i="6"/>
  <c r="AN202" i="6"/>
  <c r="AQ202" i="6" s="1"/>
  <c r="AN122" i="6"/>
  <c r="AQ122" i="6" s="1"/>
  <c r="AQ65" i="6"/>
  <c r="AN115" i="6"/>
  <c r="AQ115" i="6" s="1"/>
  <c r="AN175" i="6"/>
  <c r="AQ175" i="6" s="1"/>
  <c r="AN196" i="6"/>
  <c r="AQ196" i="6" s="1"/>
  <c r="AW192" i="6"/>
  <c r="AY192" i="6" s="1"/>
  <c r="AN64" i="6"/>
  <c r="AQ64" i="6" s="1"/>
  <c r="AN93" i="6"/>
  <c r="AQ93" i="6" s="1"/>
  <c r="AN66" i="6"/>
  <c r="AQ66" i="6" s="1"/>
  <c r="AN97" i="6"/>
  <c r="AQ97" i="6" s="1"/>
  <c r="AN151" i="6"/>
  <c r="AQ151" i="6" s="1"/>
  <c r="AN207" i="6"/>
  <c r="AQ207" i="6" s="1"/>
  <c r="AN114" i="6"/>
  <c r="AQ114" i="6" s="1"/>
  <c r="AN193" i="6"/>
  <c r="AQ193" i="6" s="1"/>
  <c r="AN47" i="6"/>
  <c r="AQ47" i="6" s="1"/>
  <c r="AN30" i="6"/>
  <c r="AQ30" i="6" s="1"/>
  <c r="AN83" i="6"/>
  <c r="AQ83" i="6" s="1"/>
  <c r="AN68" i="6"/>
  <c r="AQ68" i="6" s="1"/>
  <c r="AN102" i="6"/>
  <c r="AQ102" i="6" s="1"/>
  <c r="AN178" i="6"/>
  <c r="AQ178" i="6" s="1"/>
  <c r="AN153" i="6"/>
  <c r="AQ153" i="6" s="1"/>
  <c r="AN149" i="6"/>
  <c r="AQ149" i="6" s="1"/>
  <c r="AU161" i="6"/>
  <c r="AX161" i="6" s="1"/>
  <c r="AZ161" i="6" s="1"/>
  <c r="AO131" i="6"/>
  <c r="AL131" i="6"/>
  <c r="AN131" i="6" s="1"/>
  <c r="AW99" i="6"/>
  <c r="AY99" i="6" s="1"/>
  <c r="AQ116" i="6"/>
  <c r="AQ98" i="6"/>
  <c r="AQ128" i="6"/>
  <c r="AW130" i="6"/>
  <c r="AY130" i="6" s="1"/>
  <c r="AU197" i="6"/>
  <c r="AN184" i="6"/>
  <c r="AQ184" i="6" s="1"/>
  <c r="AN73" i="6"/>
  <c r="AQ73" i="6" s="1"/>
  <c r="AN28" i="6"/>
  <c r="AQ28" i="6" s="1"/>
  <c r="AN48" i="6"/>
  <c r="AQ48" i="6" s="1"/>
  <c r="AN177" i="6"/>
  <c r="AQ177" i="6" s="1"/>
  <c r="AN127" i="6"/>
  <c r="AQ127" i="6" s="1"/>
  <c r="AN216" i="6"/>
  <c r="AQ216" i="6" s="1"/>
  <c r="AQ99" i="6"/>
  <c r="AN123" i="6"/>
  <c r="AQ123" i="6" s="1"/>
  <c r="AN200" i="6"/>
  <c r="AQ200" i="6" s="1"/>
  <c r="AN41" i="6"/>
  <c r="AQ41" i="6" s="1"/>
  <c r="AQ56" i="6"/>
  <c r="AN188" i="6"/>
  <c r="AQ188" i="6" s="1"/>
  <c r="AQ112" i="6"/>
  <c r="AN103" i="6"/>
  <c r="AQ103" i="6" s="1"/>
  <c r="AW176" i="6"/>
  <c r="AY176" i="6" s="1"/>
  <c r="AN190" i="6"/>
  <c r="AQ190" i="6" s="1"/>
  <c r="AQ77" i="6"/>
  <c r="AO145" i="6"/>
  <c r="AL145" i="6"/>
  <c r="AN145" i="6" s="1"/>
  <c r="AN129" i="6"/>
  <c r="AQ129" i="6" s="1"/>
  <c r="AN118" i="6"/>
  <c r="AQ118" i="6" s="1"/>
  <c r="AN111" i="6"/>
  <c r="AQ111" i="6" s="1"/>
  <c r="AN79" i="6"/>
  <c r="AQ79" i="6" s="1"/>
  <c r="AN181" i="6"/>
  <c r="AQ181" i="6" s="1"/>
  <c r="AN162" i="6"/>
  <c r="AQ162" i="6" s="1"/>
  <c r="AN74" i="6"/>
  <c r="AQ74" i="6" s="1"/>
  <c r="AN172" i="6"/>
  <c r="AQ172" i="6" s="1"/>
  <c r="AN43" i="6"/>
  <c r="AQ43" i="6" s="1"/>
  <c r="AN121" i="6"/>
  <c r="AQ121" i="6" s="1"/>
  <c r="AU100" i="6"/>
  <c r="BA100" i="6" s="1"/>
  <c r="AU183" i="6"/>
  <c r="AX183" i="6" s="1"/>
  <c r="AZ183" i="6" s="1"/>
  <c r="AO15" i="6"/>
  <c r="AL15" i="6"/>
  <c r="AO136" i="6"/>
  <c r="AL136" i="6"/>
  <c r="AN117" i="6"/>
  <c r="AQ117" i="6" s="1"/>
  <c r="AN105" i="6"/>
  <c r="AQ105" i="6" s="1"/>
  <c r="AQ171" i="6"/>
  <c r="AQ215" i="6"/>
  <c r="AQ107" i="6"/>
  <c r="AN46" i="6"/>
  <c r="AQ46" i="6" s="1"/>
  <c r="AQ167" i="6"/>
  <c r="AN142" i="6"/>
  <c r="AQ142" i="6" s="1"/>
  <c r="AU214" i="6"/>
  <c r="AN44" i="6"/>
  <c r="AQ44" i="6" s="1"/>
  <c r="AN23" i="6"/>
  <c r="AQ23" i="6" s="1"/>
  <c r="AW81" i="6"/>
  <c r="AY81" i="6" s="1"/>
  <c r="AN194" i="6"/>
  <c r="AQ194" i="6" s="1"/>
  <c r="AN186" i="6"/>
  <c r="AQ186" i="6" s="1"/>
  <c r="AN55" i="6"/>
  <c r="AQ55" i="6" s="1"/>
  <c r="AN32" i="6"/>
  <c r="AQ32" i="6" s="1"/>
  <c r="AQ33" i="6"/>
  <c r="AN165" i="6"/>
  <c r="AQ165" i="6" s="1"/>
  <c r="AN96" i="6"/>
  <c r="AQ96" i="6" s="1"/>
  <c r="AN90" i="6"/>
  <c r="AQ90" i="6" s="1"/>
  <c r="AN49" i="6"/>
  <c r="AQ49" i="6" s="1"/>
  <c r="AQ159" i="6"/>
  <c r="AN143" i="6"/>
  <c r="AQ143" i="6" s="1"/>
  <c r="AX354" i="6"/>
  <c r="AZ354" i="6" s="1"/>
  <c r="BA354" i="6"/>
  <c r="AX67" i="6"/>
  <c r="AZ67" i="6" s="1"/>
  <c r="BA67" i="6"/>
  <c r="AX272" i="6"/>
  <c r="AZ272" i="6" s="1"/>
  <c r="BA272" i="6"/>
  <c r="BA395" i="6"/>
  <c r="AX395" i="6"/>
  <c r="AZ395" i="6" s="1"/>
  <c r="BA261" i="6"/>
  <c r="AX261" i="6"/>
  <c r="AZ261" i="6" s="1"/>
  <c r="AX175" i="6"/>
  <c r="AZ175" i="6" s="1"/>
  <c r="BA175" i="6"/>
  <c r="BA483" i="6"/>
  <c r="AX483" i="6"/>
  <c r="AZ483" i="6" s="1"/>
  <c r="BC483" i="6" s="1"/>
  <c r="AX485" i="6"/>
  <c r="AZ485" i="6" s="1"/>
  <c r="AX174" i="6"/>
  <c r="AZ174" i="6" s="1"/>
  <c r="BA174" i="6"/>
  <c r="AX468" i="6"/>
  <c r="AZ468" i="6" s="1"/>
  <c r="BA468" i="6"/>
  <c r="AX283" i="6"/>
  <c r="AZ283" i="6" s="1"/>
  <c r="BA283" i="6"/>
  <c r="BA154" i="6"/>
  <c r="AX154" i="6"/>
  <c r="AZ154" i="6" s="1"/>
  <c r="AX135" i="6"/>
  <c r="AZ135" i="6" s="1"/>
  <c r="BA135" i="6"/>
  <c r="BA260" i="6"/>
  <c r="AX232" i="6"/>
  <c r="AZ232" i="6" s="1"/>
  <c r="BA232" i="6"/>
  <c r="AX449" i="6"/>
  <c r="AZ449" i="6" s="1"/>
  <c r="BA449" i="6"/>
  <c r="AX478" i="6"/>
  <c r="AZ478" i="6" s="1"/>
  <c r="BA478" i="6"/>
  <c r="AX63" i="6"/>
  <c r="AZ63" i="6" s="1"/>
  <c r="BA63" i="6"/>
  <c r="BA342" i="6"/>
  <c r="AX342" i="6"/>
  <c r="AZ342" i="6" s="1"/>
  <c r="BA448" i="6"/>
  <c r="AX448" i="6"/>
  <c r="AZ448" i="6" s="1"/>
  <c r="AX587" i="6"/>
  <c r="AZ587" i="6" s="1"/>
  <c r="BA587" i="6"/>
  <c r="AX199" i="6"/>
  <c r="AZ199" i="6" s="1"/>
  <c r="BA199" i="6"/>
  <c r="AX453" i="6"/>
  <c r="AZ453" i="6" s="1"/>
  <c r="BA453" i="6"/>
  <c r="AX324" i="6"/>
  <c r="AZ324" i="6" s="1"/>
  <c r="AX488" i="6"/>
  <c r="AZ488" i="6" s="1"/>
  <c r="BA488" i="6"/>
  <c r="AX219" i="6"/>
  <c r="AZ219" i="6" s="1"/>
  <c r="BA219" i="6"/>
  <c r="BA259" i="6"/>
  <c r="AX294" i="6"/>
  <c r="AZ294" i="6" s="1"/>
  <c r="AX173" i="6"/>
  <c r="AZ173" i="6" s="1"/>
  <c r="BA173" i="6"/>
  <c r="BA162" i="6"/>
  <c r="AX162" i="6"/>
  <c r="AZ162" i="6" s="1"/>
  <c r="AX328" i="6"/>
  <c r="BA209" i="6"/>
  <c r="AX319" i="6"/>
  <c r="AZ319" i="6" s="1"/>
  <c r="BA319" i="6"/>
  <c r="BA501" i="6"/>
  <c r="AX501" i="6"/>
  <c r="AZ501" i="6" s="1"/>
  <c r="BA303" i="6"/>
  <c r="AX303" i="6"/>
  <c r="AZ303" i="6" s="1"/>
  <c r="BA417" i="6"/>
  <c r="AX417" i="6"/>
  <c r="AZ417" i="6" s="1"/>
  <c r="AX109" i="6"/>
  <c r="AZ109" i="6" s="1"/>
  <c r="BA109" i="6"/>
  <c r="BA596" i="6"/>
  <c r="AX596" i="6"/>
  <c r="AZ596" i="6" s="1"/>
  <c r="AX226" i="6"/>
  <c r="AZ226" i="6" s="1"/>
  <c r="BA226" i="6"/>
  <c r="AX562" i="6"/>
  <c r="AZ562" i="6" s="1"/>
  <c r="BA562" i="6"/>
  <c r="AX397" i="6"/>
  <c r="AZ397" i="6" s="1"/>
  <c r="BA397" i="6"/>
  <c r="AX490" i="6"/>
  <c r="AZ490" i="6" s="1"/>
  <c r="BA490" i="6"/>
  <c r="BA253" i="6"/>
  <c r="AX253" i="6"/>
  <c r="AZ253" i="6" s="1"/>
  <c r="BA111" i="6"/>
  <c r="AX111" i="6"/>
  <c r="AZ111" i="6" s="1"/>
  <c r="AX246" i="6"/>
  <c r="AZ246" i="6" s="1"/>
  <c r="BA246" i="6"/>
  <c r="AX69" i="6"/>
  <c r="AZ69" i="6" s="1"/>
  <c r="BA69" i="6"/>
  <c r="AX113" i="6"/>
  <c r="AZ113" i="6" s="1"/>
  <c r="BA113" i="6"/>
  <c r="AX333" i="6"/>
  <c r="AZ333" i="6" s="1"/>
  <c r="BA333" i="6"/>
  <c r="AX130" i="6"/>
  <c r="BA302" i="6"/>
  <c r="AX302" i="6"/>
  <c r="AZ302" i="6" s="1"/>
  <c r="AX265" i="6"/>
  <c r="AZ265" i="6" s="1"/>
  <c r="BA265" i="6"/>
  <c r="AX23" i="6"/>
  <c r="AZ23" i="6" s="1"/>
  <c r="BA23" i="6"/>
  <c r="BA500" i="6"/>
  <c r="BA66" i="6"/>
  <c r="AX66" i="6"/>
  <c r="AZ66" i="6" s="1"/>
  <c r="AX466" i="6"/>
  <c r="AZ466" i="6" s="1"/>
  <c r="BA466" i="6"/>
  <c r="AX141" i="6"/>
  <c r="AZ141" i="6" s="1"/>
  <c r="BA141" i="6"/>
  <c r="AX516" i="6"/>
  <c r="AZ516" i="6" s="1"/>
  <c r="BA516" i="6"/>
  <c r="BA88" i="6"/>
  <c r="AX88" i="6"/>
  <c r="AZ88" i="6" s="1"/>
  <c r="BA234" i="6"/>
  <c r="AX234" i="6"/>
  <c r="AZ234" i="6" s="1"/>
  <c r="AX452" i="6"/>
  <c r="AZ452" i="6" s="1"/>
  <c r="BA452" i="6"/>
  <c r="AX101" i="6"/>
  <c r="AZ101" i="6" s="1"/>
  <c r="BA101" i="6"/>
  <c r="AX241" i="6"/>
  <c r="AZ241" i="6" s="1"/>
  <c r="BA241" i="6"/>
  <c r="BA394" i="6"/>
  <c r="AX394" i="6"/>
  <c r="AZ394" i="6" s="1"/>
  <c r="AX167" i="6"/>
  <c r="AZ167" i="6" s="1"/>
  <c r="BA167" i="6"/>
  <c r="AX340" i="6"/>
  <c r="AZ340" i="6" s="1"/>
  <c r="BA340" i="6"/>
  <c r="AX593" i="6"/>
  <c r="AZ593" i="6" s="1"/>
  <c r="BA593" i="6"/>
  <c r="AX345" i="6"/>
  <c r="AZ345" i="6" s="1"/>
  <c r="BA345" i="6"/>
  <c r="BA237" i="6"/>
  <c r="AX237" i="6"/>
  <c r="AZ237" i="6" s="1"/>
  <c r="AX373" i="6"/>
  <c r="AZ373" i="6" s="1"/>
  <c r="BA373" i="6"/>
  <c r="AX420" i="6"/>
  <c r="AZ420" i="6" s="1"/>
  <c r="BA420" i="6"/>
  <c r="BA567" i="6"/>
  <c r="AX567" i="6"/>
  <c r="AZ567" i="6" s="1"/>
  <c r="BA129" i="6"/>
  <c r="AX129" i="6"/>
  <c r="AZ129" i="6" s="1"/>
  <c r="BA270" i="6"/>
  <c r="AX270" i="6"/>
  <c r="AZ270" i="6" s="1"/>
  <c r="BA362" i="6"/>
  <c r="AX362" i="6"/>
  <c r="AZ362" i="6" s="1"/>
  <c r="AX408" i="6"/>
  <c r="AZ408" i="6" s="1"/>
  <c r="AX55" i="6"/>
  <c r="AZ55" i="6" s="1"/>
  <c r="BA55" i="6"/>
  <c r="AX89" i="6"/>
  <c r="AZ89" i="6" s="1"/>
  <c r="BA89" i="6"/>
  <c r="AX337" i="6"/>
  <c r="AZ337" i="6" s="1"/>
  <c r="BA337" i="6"/>
  <c r="BA164" i="6"/>
  <c r="AX164" i="6"/>
  <c r="AZ164" i="6" s="1"/>
  <c r="AX245" i="6"/>
  <c r="AZ245" i="6" s="1"/>
  <c r="BA245" i="6"/>
  <c r="AX558" i="6"/>
  <c r="AZ558" i="6" s="1"/>
  <c r="BA558" i="6"/>
  <c r="BA545" i="6"/>
  <c r="AX545" i="6"/>
  <c r="AZ545" i="6" s="1"/>
  <c r="AX102" i="6"/>
  <c r="AZ102" i="6" s="1"/>
  <c r="BA102" i="6"/>
  <c r="AX47" i="6"/>
  <c r="AZ47" i="6" s="1"/>
  <c r="BA47" i="6"/>
  <c r="AX181" i="6"/>
  <c r="AZ181" i="6" s="1"/>
  <c r="BA181" i="6"/>
  <c r="AX149" i="6"/>
  <c r="AZ149" i="6" s="1"/>
  <c r="BA149" i="6"/>
  <c r="AX127" i="6"/>
  <c r="AZ127" i="6" s="1"/>
  <c r="BA127" i="6"/>
  <c r="AX553" i="6"/>
  <c r="AZ553" i="6" s="1"/>
  <c r="BA553" i="6"/>
  <c r="AX275" i="6"/>
  <c r="AZ275" i="6" s="1"/>
  <c r="BA275" i="6"/>
  <c r="AX544" i="6"/>
  <c r="AZ544" i="6" s="1"/>
  <c r="BA544" i="6"/>
  <c r="BA281" i="6"/>
  <c r="AX281" i="6"/>
  <c r="AZ281" i="6" s="1"/>
  <c r="AX106" i="6"/>
  <c r="AZ106" i="6" s="1"/>
  <c r="AX301" i="6"/>
  <c r="AZ301" i="6" s="1"/>
  <c r="BA301" i="6"/>
  <c r="AX581" i="6"/>
  <c r="AZ581" i="6" s="1"/>
  <c r="BA581" i="6"/>
  <c r="BA118" i="6"/>
  <c r="AX118" i="6"/>
  <c r="AZ118" i="6" s="1"/>
  <c r="AX378" i="6"/>
  <c r="AZ378" i="6" s="1"/>
  <c r="BA378" i="6"/>
  <c r="BA576" i="6"/>
  <c r="AX576" i="6"/>
  <c r="AZ576" i="6" s="1"/>
  <c r="AX190" i="6"/>
  <c r="AZ190" i="6" s="1"/>
  <c r="BA190" i="6"/>
  <c r="AX454" i="6"/>
  <c r="AZ454" i="6" s="1"/>
  <c r="BA454" i="6"/>
  <c r="AX505" i="6"/>
  <c r="AZ505" i="6" s="1"/>
  <c r="BA505" i="6"/>
  <c r="AX146" i="6"/>
  <c r="AZ146" i="6" s="1"/>
  <c r="BA146" i="6"/>
  <c r="BA467" i="6"/>
  <c r="AX467" i="6"/>
  <c r="AZ467" i="6" s="1"/>
  <c r="AX543" i="6"/>
  <c r="AZ543" i="6" s="1"/>
  <c r="BA543" i="6"/>
  <c r="AX550" i="6"/>
  <c r="AZ550" i="6" s="1"/>
  <c r="BA550" i="6"/>
  <c r="AX309" i="6"/>
  <c r="AZ309" i="6" s="1"/>
  <c r="BA309" i="6"/>
  <c r="AX389" i="6"/>
  <c r="AZ389" i="6" s="1"/>
  <c r="BA389" i="6"/>
  <c r="AX77" i="6"/>
  <c r="AZ77" i="6" s="1"/>
  <c r="BA77" i="6"/>
  <c r="AM2" i="6"/>
  <c r="AX21" i="6"/>
  <c r="AZ21" i="6" s="1"/>
  <c r="BA21" i="6"/>
  <c r="AX455" i="6"/>
  <c r="AZ455" i="6" s="1"/>
  <c r="BA455" i="6"/>
  <c r="BA425" i="6"/>
  <c r="AX248" i="6"/>
  <c r="AZ248" i="6" s="1"/>
  <c r="BA248" i="6"/>
  <c r="AX413" i="6"/>
  <c r="AZ413" i="6" s="1"/>
  <c r="BA413" i="6"/>
  <c r="AX577" i="6"/>
  <c r="AZ577" i="6" s="1"/>
  <c r="BA577" i="6"/>
  <c r="AX233" i="6"/>
  <c r="AZ233" i="6" s="1"/>
  <c r="BA160" i="6"/>
  <c r="AX160" i="6"/>
  <c r="AZ160" i="6" s="1"/>
  <c r="BA451" i="6"/>
  <c r="AX451" i="6"/>
  <c r="AZ451" i="6" s="1"/>
  <c r="AX325" i="6"/>
  <c r="AZ325" i="6" s="1"/>
  <c r="BA325" i="6"/>
  <c r="BA497" i="6"/>
  <c r="AX497" i="6"/>
  <c r="AZ497" i="6" s="1"/>
  <c r="BA157" i="6"/>
  <c r="AX157" i="6"/>
  <c r="AZ157" i="6" s="1"/>
  <c r="AX481" i="6"/>
  <c r="AZ481" i="6" s="1"/>
  <c r="BA481" i="6"/>
  <c r="BA427" i="6"/>
  <c r="AX427" i="6"/>
  <c r="AZ427" i="6" s="1"/>
  <c r="BA443" i="6"/>
  <c r="AX443" i="6"/>
  <c r="AZ443" i="6" s="1"/>
  <c r="AX193" i="6"/>
  <c r="AZ193" i="6" s="1"/>
  <c r="BA193" i="6"/>
  <c r="AX315" i="6"/>
  <c r="AZ315" i="6" s="1"/>
  <c r="BA315" i="6"/>
  <c r="AX18" i="6"/>
  <c r="AZ18" i="6" s="1"/>
  <c r="BA18" i="6"/>
  <c r="BA242" i="6"/>
  <c r="AX242" i="6"/>
  <c r="AZ242" i="6" s="1"/>
  <c r="BA528" i="6"/>
  <c r="AX528" i="6"/>
  <c r="AZ528" i="6" s="1"/>
  <c r="AX600" i="6"/>
  <c r="AZ600" i="6" s="1"/>
  <c r="BA600" i="6"/>
  <c r="AX255" i="6"/>
  <c r="AZ255" i="6" s="1"/>
  <c r="BA255" i="6"/>
  <c r="AX366" i="6"/>
  <c r="AZ366" i="6" s="1"/>
  <c r="BA366" i="6"/>
  <c r="AX256" i="6"/>
  <c r="AZ256" i="6" s="1"/>
  <c r="BA256" i="6"/>
  <c r="BA563" i="6"/>
  <c r="AX563" i="6"/>
  <c r="AZ563" i="6" s="1"/>
  <c r="AX280" i="6"/>
  <c r="AZ280" i="6" s="1"/>
  <c r="BA280" i="6"/>
  <c r="BA392" i="6"/>
  <c r="AX392" i="6"/>
  <c r="AZ392" i="6" s="1"/>
  <c r="AX297" i="6"/>
  <c r="AZ297" i="6" s="1"/>
  <c r="BA297" i="6"/>
  <c r="BA569" i="6"/>
  <c r="AX569" i="6"/>
  <c r="AZ569" i="6" s="1"/>
  <c r="AX536" i="6"/>
  <c r="AZ536" i="6" s="1"/>
  <c r="BA536" i="6"/>
  <c r="BA104" i="6"/>
  <c r="BA436" i="6"/>
  <c r="AX436" i="6"/>
  <c r="AZ436" i="6" s="1"/>
  <c r="AX428" i="6"/>
  <c r="AZ428" i="6" s="1"/>
  <c r="BA428" i="6"/>
  <c r="BA32" i="6"/>
  <c r="AX32" i="6"/>
  <c r="AZ32" i="6" s="1"/>
  <c r="AX317" i="6"/>
  <c r="AZ317" i="6" s="1"/>
  <c r="BA317" i="6"/>
  <c r="BA450" i="6"/>
  <c r="AX450" i="6"/>
  <c r="AZ450" i="6" s="1"/>
  <c r="AX210" i="6"/>
  <c r="AZ210" i="6" s="1"/>
  <c r="BA210" i="6"/>
  <c r="BA90" i="6"/>
  <c r="AX90" i="6"/>
  <c r="AZ90" i="6" s="1"/>
  <c r="BA401" i="6"/>
  <c r="AX401" i="6"/>
  <c r="AZ401" i="6" s="1"/>
  <c r="AX258" i="6"/>
  <c r="AZ258" i="6" s="1"/>
  <c r="BA258" i="6"/>
  <c r="BA84" i="6"/>
  <c r="AX84" i="6"/>
  <c r="AZ84" i="6" s="1"/>
  <c r="AX194" i="6"/>
  <c r="AZ194" i="6" s="1"/>
  <c r="BA194" i="6"/>
  <c r="BA547" i="6"/>
  <c r="AX547" i="6"/>
  <c r="AZ547" i="6" s="1"/>
  <c r="BA384" i="6"/>
  <c r="AX25" i="6"/>
  <c r="AZ25" i="6" s="1"/>
  <c r="BA25" i="6"/>
  <c r="AX367" i="6"/>
  <c r="AZ367" i="6" s="1"/>
  <c r="BA367" i="6"/>
  <c r="AX192" i="6"/>
  <c r="AX371" i="6"/>
  <c r="AZ371" i="6" s="1"/>
  <c r="BA371" i="6"/>
  <c r="AX78" i="6"/>
  <c r="AZ78" i="6" s="1"/>
  <c r="BA78" i="6"/>
  <c r="AX459" i="6"/>
  <c r="AZ459" i="6" s="1"/>
  <c r="BA459" i="6"/>
  <c r="AX573" i="6"/>
  <c r="AZ573" i="6" s="1"/>
  <c r="BA573" i="6"/>
  <c r="BA268" i="6"/>
  <c r="AX268" i="6"/>
  <c r="AZ268" i="6" s="1"/>
  <c r="AX469" i="6"/>
  <c r="AZ469" i="6" s="1"/>
  <c r="BA469" i="6"/>
  <c r="AX487" i="6"/>
  <c r="AZ487" i="6" s="1"/>
  <c r="BA487" i="6"/>
  <c r="AX534" i="6"/>
  <c r="AZ534" i="6" s="1"/>
  <c r="BA534" i="6"/>
  <c r="AX510" i="6"/>
  <c r="AZ510" i="6" s="1"/>
  <c r="BA510" i="6"/>
  <c r="BA184" i="6"/>
  <c r="AX184" i="6"/>
  <c r="AZ184" i="6" s="1"/>
  <c r="BA323" i="6"/>
  <c r="AX323" i="6"/>
  <c r="AZ323" i="6" s="1"/>
  <c r="AX383" i="6"/>
  <c r="AZ383" i="6" s="1"/>
  <c r="BA369" i="6"/>
  <c r="AX369" i="6"/>
  <c r="AZ369" i="6" s="1"/>
  <c r="BA144" i="6"/>
  <c r="AX144" i="6"/>
  <c r="AZ144" i="6" s="1"/>
  <c r="AX509" i="6"/>
  <c r="AZ509" i="6" s="1"/>
  <c r="BA509" i="6"/>
  <c r="AX16" i="6"/>
  <c r="AZ16" i="6" s="1"/>
  <c r="BA16" i="6"/>
  <c r="AX521" i="6"/>
  <c r="AZ521" i="6" s="1"/>
  <c r="BA521" i="6"/>
  <c r="AX70" i="6"/>
  <c r="AZ70" i="6" s="1"/>
  <c r="BA70" i="6"/>
  <c r="BA58" i="6"/>
  <c r="AX58" i="6"/>
  <c r="AZ58" i="6" s="1"/>
  <c r="BA557" i="6"/>
  <c r="AX557" i="6"/>
  <c r="AZ557" i="6" s="1"/>
  <c r="AX204" i="6"/>
  <c r="AZ204" i="6" s="1"/>
  <c r="BA204" i="6"/>
  <c r="AX334" i="6"/>
  <c r="AZ334" i="6" s="1"/>
  <c r="BA334" i="6"/>
  <c r="AX597" i="6"/>
  <c r="AZ597" i="6" s="1"/>
  <c r="BA597" i="6"/>
  <c r="BA92" i="6"/>
  <c r="AX92" i="6"/>
  <c r="AZ92" i="6" s="1"/>
  <c r="AX267" i="6"/>
  <c r="AZ267" i="6" s="1"/>
  <c r="BA267" i="6"/>
  <c r="BA551" i="6"/>
  <c r="AX551" i="6"/>
  <c r="AZ551" i="6" s="1"/>
  <c r="AX321" i="6"/>
  <c r="AZ321" i="6" s="1"/>
  <c r="BA321" i="6"/>
  <c r="AX403" i="6"/>
  <c r="AZ403" i="6" s="1"/>
  <c r="BA403" i="6"/>
  <c r="AX243" i="6"/>
  <c r="AZ243" i="6" s="1"/>
  <c r="BA243" i="6"/>
  <c r="BA292" i="6"/>
  <c r="AX292" i="6"/>
  <c r="AZ292" i="6" s="1"/>
  <c r="BA203" i="6"/>
  <c r="AX203" i="6"/>
  <c r="AZ203" i="6" s="1"/>
  <c r="AX284" i="6"/>
  <c r="AZ284" i="6" s="1"/>
  <c r="BA284" i="6"/>
  <c r="BA374" i="6"/>
  <c r="AX374" i="6"/>
  <c r="AZ374" i="6" s="1"/>
  <c r="AX396" i="6"/>
  <c r="AZ396" i="6" s="1"/>
  <c r="BA396" i="6"/>
  <c r="BA533" i="6"/>
  <c r="AX208" i="6"/>
  <c r="AZ208" i="6" s="1"/>
  <c r="BA208" i="6"/>
  <c r="BA188" i="6"/>
  <c r="AX188" i="6"/>
  <c r="AZ188" i="6" s="1"/>
  <c r="BA153" i="6"/>
  <c r="AX153" i="6"/>
  <c r="AZ153" i="6" s="1"/>
  <c r="BA477" i="6"/>
  <c r="AX477" i="6"/>
  <c r="AZ477" i="6" s="1"/>
  <c r="BA346" i="6"/>
  <c r="AX37" i="6"/>
  <c r="AZ37" i="6" s="1"/>
  <c r="BA37" i="6"/>
  <c r="AX398" i="6"/>
  <c r="AZ398" i="6" s="1"/>
  <c r="BA398" i="6"/>
  <c r="BA200" i="6"/>
  <c r="AX200" i="6"/>
  <c r="AZ200" i="6" s="1"/>
  <c r="AX416" i="6"/>
  <c r="AZ416" i="6" s="1"/>
  <c r="BA416" i="6"/>
  <c r="AX591" i="6"/>
  <c r="AZ591" i="6" s="1"/>
  <c r="BA591" i="6"/>
  <c r="BA484" i="6"/>
  <c r="AX484" i="6"/>
  <c r="AZ484" i="6" s="1"/>
  <c r="AX375" i="6"/>
  <c r="AZ375" i="6" s="1"/>
  <c r="BA375" i="6"/>
  <c r="AX26" i="6"/>
  <c r="AZ26" i="6" s="1"/>
  <c r="BA26" i="6"/>
  <c r="BA458" i="6"/>
  <c r="AX458" i="6"/>
  <c r="AZ458" i="6" s="1"/>
  <c r="AX422" i="6"/>
  <c r="AZ422" i="6" s="1"/>
  <c r="BA422" i="6"/>
  <c r="BA217" i="6"/>
  <c r="AX217" i="6"/>
  <c r="AZ217" i="6" s="1"/>
  <c r="BA287" i="6"/>
  <c r="AX287" i="6"/>
  <c r="AZ287" i="6" s="1"/>
  <c r="AX560" i="6"/>
  <c r="AZ560" i="6" s="1"/>
  <c r="BA560" i="6"/>
  <c r="AX163" i="6"/>
  <c r="AZ163" i="6" s="1"/>
  <c r="BA163" i="6"/>
  <c r="AX460" i="6"/>
  <c r="AZ460" i="6" s="1"/>
  <c r="BA460" i="6"/>
  <c r="BA80" i="6"/>
  <c r="AX80" i="6"/>
  <c r="AZ80" i="6" s="1"/>
  <c r="AX464" i="6"/>
  <c r="AZ464" i="6" s="1"/>
  <c r="BA464" i="6"/>
  <c r="AX24" i="6"/>
  <c r="AZ24" i="6" s="1"/>
  <c r="BA24" i="6"/>
  <c r="AX286" i="6"/>
  <c r="AZ286" i="6" s="1"/>
  <c r="BA286" i="6"/>
  <c r="AX358" i="6"/>
  <c r="AZ358" i="6" s="1"/>
  <c r="BA358" i="6"/>
  <c r="BA585" i="6"/>
  <c r="AX585" i="6"/>
  <c r="AZ585" i="6" s="1"/>
  <c r="BA191" i="6"/>
  <c r="AX191" i="6"/>
  <c r="AZ191" i="6" s="1"/>
  <c r="AX512" i="6"/>
  <c r="AZ512" i="6" s="1"/>
  <c r="BA512" i="6"/>
  <c r="BA158" i="6"/>
  <c r="AX158" i="6"/>
  <c r="AZ158" i="6" s="1"/>
  <c r="BA376" i="6"/>
  <c r="AX376" i="6"/>
  <c r="AZ376" i="6" s="1"/>
  <c r="AX423" i="6"/>
  <c r="AZ423" i="6" s="1"/>
  <c r="BA423" i="6"/>
  <c r="AX561" i="6"/>
  <c r="AZ561" i="6" s="1"/>
  <c r="BA561" i="6"/>
  <c r="AX50" i="6"/>
  <c r="AZ50" i="6" s="1"/>
  <c r="BA50" i="6"/>
  <c r="BA305" i="6"/>
  <c r="AX305" i="6"/>
  <c r="AZ305" i="6" s="1"/>
  <c r="AX360" i="6"/>
  <c r="AZ360" i="6" s="1"/>
  <c r="BA360" i="6"/>
  <c r="BA207" i="6"/>
  <c r="AX207" i="6"/>
  <c r="AZ207" i="6" s="1"/>
  <c r="AX94" i="6"/>
  <c r="AZ94" i="6" s="1"/>
  <c r="BA94" i="6"/>
  <c r="AX471" i="6"/>
  <c r="AZ471" i="6" s="1"/>
  <c r="BA471" i="6"/>
  <c r="AX579" i="6"/>
  <c r="AZ579" i="6" s="1"/>
  <c r="BA579" i="6"/>
  <c r="AX35" i="6"/>
  <c r="AZ35" i="6" s="1"/>
  <c r="BA35" i="6"/>
  <c r="BA271" i="6"/>
  <c r="BA529" i="6"/>
  <c r="AX529" i="6"/>
  <c r="AZ529" i="6" s="1"/>
  <c r="AX254" i="6"/>
  <c r="AZ254" i="6" s="1"/>
  <c r="BA254" i="6"/>
  <c r="BA456" i="6"/>
  <c r="BA211" i="6"/>
  <c r="AX211" i="6"/>
  <c r="AZ211" i="6" s="1"/>
  <c r="BA289" i="6"/>
  <c r="AX289" i="6"/>
  <c r="AZ289" i="6" s="1"/>
  <c r="AX588" i="6"/>
  <c r="AZ588" i="6" s="1"/>
  <c r="BA588" i="6"/>
  <c r="AX228" i="6"/>
  <c r="AZ228" i="6" s="1"/>
  <c r="BA228" i="6"/>
  <c r="AX582" i="6"/>
  <c r="AZ582" i="6" s="1"/>
  <c r="BA582" i="6"/>
  <c r="AX142" i="6"/>
  <c r="AZ142" i="6" s="1"/>
  <c r="BA142" i="6"/>
  <c r="AX263" i="6"/>
  <c r="AZ263" i="6" s="1"/>
  <c r="BA263" i="6"/>
  <c r="AX93" i="6"/>
  <c r="AZ93" i="6" s="1"/>
  <c r="BA93" i="6"/>
  <c r="AX60" i="6"/>
  <c r="AZ60" i="6" s="1"/>
  <c r="BA60" i="6"/>
  <c r="AX539" i="6"/>
  <c r="AZ539" i="6" s="1"/>
  <c r="BA539" i="6"/>
  <c r="AX341" i="6"/>
  <c r="AZ341" i="6" s="1"/>
  <c r="BA341" i="6"/>
  <c r="AX532" i="6"/>
  <c r="AZ532" i="6" s="1"/>
  <c r="BA532" i="6"/>
  <c r="AX344" i="6"/>
  <c r="AZ344" i="6" s="1"/>
  <c r="BA344" i="6"/>
  <c r="AX117" i="6"/>
  <c r="AZ117" i="6" s="1"/>
  <c r="BA117" i="6"/>
  <c r="BA329" i="6"/>
  <c r="AX329" i="6"/>
  <c r="AZ329" i="6" s="1"/>
  <c r="AX97" i="6"/>
  <c r="AZ97" i="6" s="1"/>
  <c r="BA97" i="6"/>
  <c r="AX546" i="6"/>
  <c r="AZ546" i="6" s="1"/>
  <c r="BA546" i="6"/>
  <c r="AX30" i="6"/>
  <c r="AZ30" i="6" s="1"/>
  <c r="BA30" i="6"/>
  <c r="BA525" i="6"/>
  <c r="AX525" i="6"/>
  <c r="AZ525" i="6" s="1"/>
  <c r="AX39" i="6"/>
  <c r="AZ39" i="6" s="1"/>
  <c r="BA39" i="6"/>
  <c r="BA405" i="6"/>
  <c r="AX405" i="6"/>
  <c r="AZ405" i="6" s="1"/>
  <c r="AX139" i="6"/>
  <c r="AZ139" i="6" s="1"/>
  <c r="BA139" i="6"/>
  <c r="AX489" i="6"/>
  <c r="AZ489" i="6" s="1"/>
  <c r="BA489" i="6"/>
  <c r="AX291" i="6"/>
  <c r="AZ291" i="6" s="1"/>
  <c r="BA291" i="6"/>
  <c r="AX187" i="6"/>
  <c r="AZ187" i="6" s="1"/>
  <c r="BA187" i="6"/>
  <c r="BA72" i="6"/>
  <c r="AX72" i="6"/>
  <c r="AZ72" i="6" s="1"/>
  <c r="AX440" i="6"/>
  <c r="AZ440" i="6" s="1"/>
  <c r="BA440" i="6"/>
  <c r="BA507" i="6"/>
  <c r="AX507" i="6"/>
  <c r="AZ507" i="6" s="1"/>
  <c r="AX222" i="6"/>
  <c r="AZ222" i="6" s="1"/>
  <c r="BA355" i="6"/>
  <c r="AX355" i="6"/>
  <c r="AZ355" i="6" s="1"/>
  <c r="AX53" i="6"/>
  <c r="AZ53" i="6" s="1"/>
  <c r="BA53" i="6"/>
  <c r="AX186" i="6"/>
  <c r="AZ186" i="6" s="1"/>
  <c r="BA186" i="6"/>
  <c r="AX308" i="6"/>
  <c r="AZ308" i="6" s="1"/>
  <c r="BA308" i="6"/>
  <c r="BA391" i="6"/>
  <c r="AX391" i="6"/>
  <c r="AZ391" i="6" s="1"/>
  <c r="AX568" i="6"/>
  <c r="AZ568" i="6" s="1"/>
  <c r="BA568" i="6"/>
  <c r="AX438" i="6"/>
  <c r="AZ438" i="6" s="1"/>
  <c r="AX132" i="6"/>
  <c r="AZ132" i="6" s="1"/>
  <c r="BA132" i="6"/>
  <c r="AX390" i="6"/>
  <c r="AZ390" i="6" s="1"/>
  <c r="BA390" i="6"/>
  <c r="AX205" i="6"/>
  <c r="AZ205" i="6" s="1"/>
  <c r="BA205" i="6"/>
  <c r="BA269" i="6"/>
  <c r="AX269" i="6"/>
  <c r="AZ269" i="6" s="1"/>
  <c r="BA238" i="6"/>
  <c r="AX238" i="6"/>
  <c r="AZ238" i="6" s="1"/>
  <c r="AX79" i="6"/>
  <c r="AZ79" i="6" s="1"/>
  <c r="BA79" i="6"/>
  <c r="AX229" i="6"/>
  <c r="AZ229" i="6" s="1"/>
  <c r="BA229" i="6"/>
  <c r="BA514" i="6"/>
  <c r="AX514" i="6"/>
  <c r="AZ514" i="6" s="1"/>
  <c r="AX43" i="6"/>
  <c r="AZ43" i="6" s="1"/>
  <c r="BA43" i="6"/>
  <c r="AX59" i="6"/>
  <c r="AZ59" i="6" s="1"/>
  <c r="BA59" i="6"/>
  <c r="BA404" i="6"/>
  <c r="AX404" i="6"/>
  <c r="AZ404" i="6" s="1"/>
  <c r="BA472" i="6"/>
  <c r="AX472" i="6"/>
  <c r="AZ472" i="6" s="1"/>
  <c r="AX356" i="6"/>
  <c r="AZ356" i="6" s="1"/>
  <c r="BA356" i="6"/>
  <c r="BA166" i="6"/>
  <c r="AX437" i="6"/>
  <c r="AZ437" i="6" s="1"/>
  <c r="BA437" i="6"/>
  <c r="BA495" i="6"/>
  <c r="AX495" i="6"/>
  <c r="AZ495" i="6" s="1"/>
  <c r="AX339" i="6"/>
  <c r="AZ339" i="6" s="1"/>
  <c r="BA339" i="6"/>
  <c r="BA336" i="6"/>
  <c r="AX336" i="6"/>
  <c r="AZ336" i="6" s="1"/>
  <c r="BA474" i="6"/>
  <c r="AX474" i="6"/>
  <c r="AZ474" i="6" s="1"/>
  <c r="AX538" i="6"/>
  <c r="AZ538" i="6" s="1"/>
  <c r="BA538" i="6"/>
  <c r="AX81" i="6"/>
  <c r="AZ81" i="6" s="1"/>
  <c r="BA81" i="6"/>
  <c r="AX316" i="6"/>
  <c r="AZ316" i="6" s="1"/>
  <c r="BA316" i="6"/>
  <c r="BA36" i="6"/>
  <c r="AX36" i="6"/>
  <c r="AZ36" i="6" s="1"/>
  <c r="AX151" i="6"/>
  <c r="AZ151" i="6" s="1"/>
  <c r="BA151" i="6"/>
  <c r="AX224" i="6"/>
  <c r="AZ224" i="6" s="1"/>
  <c r="BA224" i="6"/>
  <c r="AX537" i="6"/>
  <c r="AZ537" i="6" s="1"/>
  <c r="BA537" i="6"/>
  <c r="AX555" i="6"/>
  <c r="AZ555" i="6" s="1"/>
  <c r="BA555" i="6"/>
  <c r="AX433" i="6"/>
  <c r="AZ433" i="6" s="1"/>
  <c r="BA519" i="6"/>
  <c r="AX519" i="6"/>
  <c r="AZ519" i="6" s="1"/>
  <c r="AX476" i="6"/>
  <c r="AZ476" i="6" s="1"/>
  <c r="BA476" i="6"/>
  <c r="AX293" i="6"/>
  <c r="AZ293" i="6" s="1"/>
  <c r="BA293" i="6"/>
  <c r="BA382" i="6"/>
  <c r="AX382" i="6"/>
  <c r="AZ382" i="6" s="1"/>
  <c r="BC382" i="6" s="1"/>
  <c r="BA213" i="6"/>
  <c r="AX213" i="6"/>
  <c r="AZ213" i="6" s="1"/>
  <c r="AX338" i="6"/>
  <c r="AZ338" i="6" s="1"/>
  <c r="BA338" i="6"/>
  <c r="AX348" i="6"/>
  <c r="AZ348" i="6" s="1"/>
  <c r="BA348" i="6"/>
  <c r="AX52" i="6"/>
  <c r="AZ52" i="6" s="1"/>
  <c r="BA52" i="6"/>
  <c r="AX196" i="6"/>
  <c r="AZ196" i="6" s="1"/>
  <c r="BA196" i="6"/>
  <c r="BA430" i="6"/>
  <c r="AX430" i="6"/>
  <c r="AZ430" i="6" s="1"/>
  <c r="AX327" i="6"/>
  <c r="AZ327" i="6" s="1"/>
  <c r="BA327" i="6"/>
  <c r="AX124" i="6"/>
  <c r="AZ124" i="6" s="1"/>
  <c r="BA124" i="6"/>
  <c r="AX251" i="6"/>
  <c r="AZ251" i="6" s="1"/>
  <c r="BA251" i="6"/>
  <c r="AX457" i="6"/>
  <c r="AZ457" i="6" s="1"/>
  <c r="BA457" i="6"/>
  <c r="AX46" i="6"/>
  <c r="AZ46" i="6" s="1"/>
  <c r="BA46" i="6"/>
  <c r="AX359" i="6"/>
  <c r="AZ359" i="6" s="1"/>
  <c r="BA359" i="6"/>
  <c r="BA138" i="6"/>
  <c r="AX138" i="6"/>
  <c r="AZ138" i="6" s="1"/>
  <c r="AX363" i="6"/>
  <c r="AZ363" i="6" s="1"/>
  <c r="BA363" i="6"/>
  <c r="AX177" i="6"/>
  <c r="AZ177" i="6" s="1"/>
  <c r="BA177" i="6"/>
  <c r="BA386" i="6"/>
  <c r="AX386" i="6"/>
  <c r="AZ386" i="6" s="1"/>
  <c r="BA249" i="6"/>
  <c r="AX249" i="6"/>
  <c r="AZ249" i="6" s="1"/>
  <c r="BA419" i="6"/>
  <c r="AX419" i="6"/>
  <c r="AZ419" i="6" s="1"/>
  <c r="BA48" i="6"/>
  <c r="AX48" i="6"/>
  <c r="AZ48" i="6" s="1"/>
  <c r="AX364" i="6"/>
  <c r="AZ364" i="6" s="1"/>
  <c r="BA364" i="6"/>
  <c r="AX85" i="6"/>
  <c r="AZ85" i="6" s="1"/>
  <c r="BA85" i="6"/>
  <c r="BA578" i="6"/>
  <c r="AX578" i="6"/>
  <c r="AZ578" i="6" s="1"/>
  <c r="BA377" i="6"/>
  <c r="BA120" i="6"/>
  <c r="AX120" i="6"/>
  <c r="AZ120" i="6" s="1"/>
  <c r="AX540" i="6"/>
  <c r="AZ540" i="6" s="1"/>
  <c r="BA540" i="6"/>
  <c r="AX62" i="6"/>
  <c r="AZ62" i="6" s="1"/>
  <c r="BA62" i="6"/>
  <c r="AX285" i="6"/>
  <c r="AZ285" i="6" s="1"/>
  <c r="BA285" i="6"/>
  <c r="AX522" i="6"/>
  <c r="AZ522" i="6" s="1"/>
  <c r="BA522" i="6"/>
  <c r="BA42" i="6"/>
  <c r="AX42" i="6"/>
  <c r="AZ42" i="6" s="1"/>
  <c r="BA225" i="6"/>
  <c r="AX225" i="6"/>
  <c r="AZ225" i="6" s="1"/>
  <c r="BA388" i="6"/>
  <c r="AX388" i="6"/>
  <c r="AZ388" i="6" s="1"/>
  <c r="BA515" i="6"/>
  <c r="AX515" i="6"/>
  <c r="AZ515" i="6" s="1"/>
  <c r="AX318" i="6"/>
  <c r="AZ318" i="6" s="1"/>
  <c r="BA318" i="6"/>
  <c r="BA513" i="6"/>
  <c r="AX513" i="6"/>
  <c r="AZ513" i="6" s="1"/>
  <c r="AX212" i="6"/>
  <c r="AZ212" i="6" s="1"/>
  <c r="BA212" i="6"/>
  <c r="AX444" i="6"/>
  <c r="AZ444" i="6" s="1"/>
  <c r="BA444" i="6"/>
  <c r="AX123" i="6"/>
  <c r="AZ123" i="6" s="1"/>
  <c r="BA123" i="6"/>
  <c r="BA526" i="6"/>
  <c r="AX526" i="6"/>
  <c r="AZ526" i="6" s="1"/>
  <c r="AX426" i="6"/>
  <c r="AZ426" i="6" s="1"/>
  <c r="BA426" i="6"/>
  <c r="BA441" i="6"/>
  <c r="AX441" i="6"/>
  <c r="AZ441" i="6" s="1"/>
  <c r="BA418" i="6"/>
  <c r="AX418" i="6"/>
  <c r="AZ418" i="6" s="1"/>
  <c r="AX439" i="6"/>
  <c r="AZ439" i="6" s="1"/>
  <c r="BA439" i="6"/>
  <c r="BA221" i="6"/>
  <c r="AX221" i="6"/>
  <c r="AZ221" i="6" s="1"/>
  <c r="BA565" i="6"/>
  <c r="AX565" i="6"/>
  <c r="AZ565" i="6" s="1"/>
  <c r="AX20" i="6"/>
  <c r="AZ20" i="6" s="1"/>
  <c r="BA20" i="6"/>
  <c r="BA96" i="6"/>
  <c r="AX96" i="6"/>
  <c r="AZ96" i="6" s="1"/>
  <c r="AX87" i="6"/>
  <c r="AZ87" i="6" s="1"/>
  <c r="BA87" i="6"/>
  <c r="AX218" i="6"/>
  <c r="AZ218" i="6" s="1"/>
  <c r="BA218" i="6"/>
  <c r="BA447" i="6"/>
  <c r="AX447" i="6"/>
  <c r="AZ447" i="6" s="1"/>
  <c r="BA74" i="6"/>
  <c r="AX74" i="6"/>
  <c r="AZ74" i="6" s="1"/>
  <c r="BA349" i="6"/>
  <c r="AX349" i="6"/>
  <c r="AZ349" i="6" s="1"/>
  <c r="AX502" i="6"/>
  <c r="AZ502" i="6" s="1"/>
  <c r="BA502" i="6"/>
  <c r="AX370" i="6"/>
  <c r="AZ370" i="6" s="1"/>
  <c r="BA370" i="6"/>
  <c r="AX461" i="6"/>
  <c r="AZ461" i="6" s="1"/>
  <c r="BA461" i="6"/>
  <c r="AX235" i="6"/>
  <c r="AZ235" i="6" s="1"/>
  <c r="BA235" i="6"/>
  <c r="AX361" i="6"/>
  <c r="AZ361" i="6" s="1"/>
  <c r="BA361" i="6"/>
  <c r="AX57" i="6"/>
  <c r="AZ57" i="6" s="1"/>
  <c r="BA57" i="6"/>
  <c r="AX432" i="6"/>
  <c r="AZ432" i="6" s="1"/>
  <c r="BA432" i="6"/>
  <c r="AX68" i="6"/>
  <c r="AZ68" i="6" s="1"/>
  <c r="BA68" i="6"/>
  <c r="AX29" i="6"/>
  <c r="AZ29" i="6" s="1"/>
  <c r="BA29" i="6"/>
  <c r="AX71" i="6"/>
  <c r="AZ71" i="6" s="1"/>
  <c r="BA71" i="6"/>
  <c r="AX300" i="6"/>
  <c r="AZ300" i="6" s="1"/>
  <c r="BA300" i="6"/>
  <c r="BA347" i="6"/>
  <c r="BA564" i="6"/>
  <c r="AX564" i="6"/>
  <c r="AZ564" i="6" s="1"/>
  <c r="BA535" i="6"/>
  <c r="AX535" i="6"/>
  <c r="AZ535" i="6" s="1"/>
  <c r="BA409" i="6"/>
  <c r="AX409" i="6"/>
  <c r="AZ409" i="6" s="1"/>
  <c r="AX353" i="6"/>
  <c r="AZ353" i="6" s="1"/>
  <c r="BA353" i="6"/>
  <c r="AX517" i="6"/>
  <c r="AZ517" i="6" s="1"/>
  <c r="BA517" i="6"/>
  <c r="BA220" i="6"/>
  <c r="AX220" i="6"/>
  <c r="AZ220" i="6" s="1"/>
  <c r="AX298" i="6"/>
  <c r="AZ298" i="6" s="1"/>
  <c r="BA298" i="6"/>
  <c r="AX332" i="6"/>
  <c r="BA332" i="6"/>
  <c r="AX114" i="6"/>
  <c r="AZ114" i="6" s="1"/>
  <c r="BA114" i="6"/>
  <c r="AX399" i="6"/>
  <c r="AZ399" i="6" s="1"/>
  <c r="BA399" i="6"/>
  <c r="AX107" i="6"/>
  <c r="AZ107" i="6" s="1"/>
  <c r="BA107" i="6"/>
  <c r="AX119" i="6"/>
  <c r="AZ119" i="6" s="1"/>
  <c r="BA119" i="6"/>
  <c r="AX307" i="6"/>
  <c r="AZ307" i="6" s="1"/>
  <c r="BA307" i="6"/>
  <c r="BA310" i="6"/>
  <c r="AX310" i="6"/>
  <c r="AZ310" i="6" s="1"/>
  <c r="BA148" i="6"/>
  <c r="AX148" i="6"/>
  <c r="AZ148" i="6" s="1"/>
  <c r="AX357" i="6"/>
  <c r="AZ357" i="6" s="1"/>
  <c r="BA357" i="6"/>
  <c r="AX491" i="6"/>
  <c r="AZ491" i="6" s="1"/>
  <c r="BA82" i="6"/>
  <c r="AX82" i="6"/>
  <c r="AZ82" i="6" s="1"/>
  <c r="BA320" i="6"/>
  <c r="AX320" i="6"/>
  <c r="AZ320" i="6" s="1"/>
  <c r="AX523" i="6"/>
  <c r="AZ523" i="6" s="1"/>
  <c r="BA523" i="6"/>
  <c r="AX400" i="6"/>
  <c r="AZ400" i="6" s="1"/>
  <c r="BA400" i="6"/>
  <c r="BA273" i="6"/>
  <c r="AX273" i="6"/>
  <c r="AZ273" i="6" s="1"/>
  <c r="AX122" i="6"/>
  <c r="AZ122" i="6" s="1"/>
  <c r="BA122" i="6"/>
  <c r="AX27" i="6"/>
  <c r="AZ27" i="6" s="1"/>
  <c r="BA27" i="6"/>
  <c r="AX368" i="6"/>
  <c r="AX176" i="6"/>
  <c r="AX170" i="6"/>
  <c r="AZ170" i="6" s="1"/>
  <c r="BA170" i="6"/>
  <c r="AX572" i="6"/>
  <c r="AZ572" i="6" s="1"/>
  <c r="BA572" i="6"/>
  <c r="AX266" i="6"/>
  <c r="AZ266" i="6" s="1"/>
  <c r="BA266" i="6"/>
  <c r="BA541" i="6"/>
  <c r="AX541" i="6"/>
  <c r="AZ541" i="6" s="1"/>
  <c r="AX351" i="6"/>
  <c r="AZ351" i="6" s="1"/>
  <c r="BA351" i="6"/>
  <c r="AX331" i="6"/>
  <c r="AZ331" i="6" s="1"/>
  <c r="BA331" i="6"/>
  <c r="BA168" i="6"/>
  <c r="AX168" i="6"/>
  <c r="AZ168" i="6" s="1"/>
  <c r="AX508" i="6"/>
  <c r="AZ508" i="6" s="1"/>
  <c r="BA508" i="6"/>
  <c r="BA64" i="6"/>
  <c r="AX64" i="6"/>
  <c r="AZ64" i="6" s="1"/>
  <c r="AX479" i="6"/>
  <c r="AZ479" i="6" s="1"/>
  <c r="BC479" i="6" s="1"/>
  <c r="BA479" i="6"/>
  <c r="AX165" i="6"/>
  <c r="AZ165" i="6" s="1"/>
  <c r="BA165" i="6"/>
  <c r="BA277" i="6"/>
  <c r="AX277" i="6"/>
  <c r="AZ277" i="6" s="1"/>
  <c r="AX49" i="6"/>
  <c r="AZ49" i="6" s="1"/>
  <c r="BA49" i="6"/>
  <c r="BA216" i="6"/>
  <c r="AX216" i="6"/>
  <c r="AZ216" i="6" s="1"/>
  <c r="AX264" i="6"/>
  <c r="AZ264" i="6" s="1"/>
  <c r="BA264" i="6"/>
  <c r="AX75" i="6"/>
  <c r="AZ75" i="6" s="1"/>
  <c r="BA75" i="6"/>
  <c r="BA584" i="6"/>
  <c r="AX584" i="6"/>
  <c r="AZ584" i="6" s="1"/>
  <c r="AX589" i="6"/>
  <c r="AZ589" i="6" s="1"/>
  <c r="BA589" i="6"/>
  <c r="AX169" i="6"/>
  <c r="AZ169" i="6" s="1"/>
  <c r="BA169" i="6"/>
  <c r="AX498" i="6"/>
  <c r="AZ498" i="6" s="1"/>
  <c r="BA498" i="6"/>
  <c r="AX571" i="6"/>
  <c r="AZ571" i="6" s="1"/>
  <c r="BA571" i="6"/>
  <c r="AX22" i="6"/>
  <c r="AZ22" i="6" s="1"/>
  <c r="BA22" i="6"/>
  <c r="AX412" i="6"/>
  <c r="AZ412" i="6" s="1"/>
  <c r="BA412" i="6"/>
  <c r="AX133" i="6"/>
  <c r="AZ133" i="6" s="1"/>
  <c r="BA133" i="6"/>
  <c r="AX463" i="6"/>
  <c r="AZ463" i="6" s="1"/>
  <c r="BA463" i="6"/>
  <c r="AX110" i="6"/>
  <c r="AZ110" i="6" s="1"/>
  <c r="BA110" i="6"/>
  <c r="AX330" i="6"/>
  <c r="AZ330" i="6" s="1"/>
  <c r="BA330" i="6"/>
  <c r="AX570" i="6"/>
  <c r="AZ570" i="6" s="1"/>
  <c r="BA570" i="6"/>
  <c r="AX295" i="6"/>
  <c r="AZ295" i="6" s="1"/>
  <c r="BA295" i="6"/>
  <c r="BA304" i="6"/>
  <c r="AX304" i="6"/>
  <c r="AZ304" i="6" s="1"/>
  <c r="AX73" i="6"/>
  <c r="AZ73" i="6" s="1"/>
  <c r="BA73" i="6"/>
  <c r="AX381" i="6"/>
  <c r="AZ381" i="6" s="1"/>
  <c r="BA381" i="6"/>
  <c r="BA524" i="6"/>
  <c r="AX524" i="6"/>
  <c r="AZ524" i="6" s="1"/>
  <c r="AX601" i="6"/>
  <c r="AZ601" i="6" s="1"/>
  <c r="BA601" i="6"/>
  <c r="AX236" i="6"/>
  <c r="AZ236" i="6" s="1"/>
  <c r="BA236" i="6"/>
  <c r="AX313" i="6"/>
  <c r="AZ313" i="6" s="1"/>
  <c r="BA313" i="6"/>
  <c r="AX595" i="6"/>
  <c r="AZ595" i="6" s="1"/>
  <c r="BA595" i="6"/>
  <c r="BA311" i="6"/>
  <c r="AX311" i="6"/>
  <c r="AZ311" i="6" s="1"/>
  <c r="BA172" i="6"/>
  <c r="AX172" i="6"/>
  <c r="AZ172" i="6" s="1"/>
  <c r="BA434" i="6"/>
  <c r="AX434" i="6"/>
  <c r="AZ434" i="6" s="1"/>
  <c r="AX105" i="6"/>
  <c r="AZ105" i="6" s="1"/>
  <c r="BA105" i="6"/>
  <c r="AX206" i="6"/>
  <c r="AZ206" i="6" s="1"/>
  <c r="BA206" i="6"/>
  <c r="AX290" i="6"/>
  <c r="AZ290" i="6" s="1"/>
  <c r="BA290" i="6"/>
  <c r="AX179" i="6"/>
  <c r="AZ179" i="6" s="1"/>
  <c r="BA179" i="6"/>
  <c r="AX83" i="6"/>
  <c r="AZ83" i="6" s="1"/>
  <c r="BA83" i="6"/>
  <c r="AX480" i="6"/>
  <c r="AZ480" i="6" s="1"/>
  <c r="BA549" i="6"/>
  <c r="BA326" i="6"/>
  <c r="AX326" i="6"/>
  <c r="AZ326" i="6" s="1"/>
  <c r="AX530" i="6"/>
  <c r="AZ530" i="6" s="1"/>
  <c r="BA530" i="6"/>
  <c r="AX121" i="6"/>
  <c r="AZ121" i="6" s="1"/>
  <c r="BA121" i="6"/>
  <c r="AX462" i="6"/>
  <c r="AZ462" i="6" s="1"/>
  <c r="BA462" i="6"/>
  <c r="AX103" i="6"/>
  <c r="AZ103" i="6" s="1"/>
  <c r="BA103" i="6"/>
  <c r="BA322" i="6"/>
  <c r="AX322" i="6"/>
  <c r="AZ322" i="6" s="1"/>
  <c r="AX99" i="6"/>
  <c r="AX137" i="6"/>
  <c r="AZ137" i="6" s="1"/>
  <c r="BA137" i="6"/>
  <c r="AX559" i="6"/>
  <c r="AZ559" i="6" s="1"/>
  <c r="BA559" i="6"/>
  <c r="BA115" i="6"/>
  <c r="AX115" i="6"/>
  <c r="AZ115" i="6" s="1"/>
  <c r="AX493" i="6"/>
  <c r="AZ493" i="6" s="1"/>
  <c r="BA493" i="6"/>
  <c r="AX244" i="6"/>
  <c r="AZ244" i="6" s="1"/>
  <c r="BA244" i="6"/>
  <c r="AX76" i="6"/>
  <c r="AZ76" i="6" s="1"/>
  <c r="BA76" i="6"/>
  <c r="BA231" i="6"/>
  <c r="AX231" i="6"/>
  <c r="AZ231" i="6" s="1"/>
  <c r="BA542" i="6"/>
  <c r="AX542" i="6"/>
  <c r="AZ542" i="6" s="1"/>
  <c r="AX202" i="6"/>
  <c r="AZ202" i="6" s="1"/>
  <c r="BA202" i="6"/>
  <c r="BA473" i="6"/>
  <c r="AX473" i="6"/>
  <c r="AZ473" i="6" s="1"/>
  <c r="AX125" i="6"/>
  <c r="AZ125" i="6" s="1"/>
  <c r="BA125" i="6"/>
  <c r="AX257" i="6"/>
  <c r="AZ257" i="6" s="1"/>
  <c r="BA257" i="6"/>
  <c r="BA503" i="6"/>
  <c r="AX503" i="6"/>
  <c r="AZ503" i="6" s="1"/>
  <c r="AX44" i="6"/>
  <c r="AZ44" i="6" s="1"/>
  <c r="BA44" i="6"/>
  <c r="BA410" i="6"/>
  <c r="AX410" i="6"/>
  <c r="AZ410" i="6" s="1"/>
  <c r="AX583" i="6"/>
  <c r="AZ583" i="6" s="1"/>
  <c r="BA583" i="6"/>
  <c r="AX227" i="6"/>
  <c r="AZ227" i="6" s="1"/>
  <c r="BA227" i="6"/>
  <c r="AX41" i="6"/>
  <c r="AZ41" i="6" s="1"/>
  <c r="BA41" i="6"/>
  <c r="AX252" i="6"/>
  <c r="AZ252" i="6" s="1"/>
  <c r="BA252" i="6"/>
  <c r="AX518" i="6"/>
  <c r="AZ518" i="6" s="1"/>
  <c r="BA518" i="6"/>
  <c r="AX385" i="6"/>
  <c r="AZ385" i="6" s="1"/>
  <c r="BA385" i="6"/>
  <c r="AX511" i="6"/>
  <c r="AZ511" i="6" s="1"/>
  <c r="BA511" i="6"/>
  <c r="BA592" i="6"/>
  <c r="AX592" i="6"/>
  <c r="AZ592" i="6" s="1"/>
  <c r="AX465" i="6"/>
  <c r="AZ465" i="6" s="1"/>
  <c r="BA465" i="6"/>
  <c r="AX38" i="6"/>
  <c r="AZ38" i="6" s="1"/>
  <c r="BA38" i="6"/>
  <c r="AX314" i="6"/>
  <c r="AZ314" i="6" s="1"/>
  <c r="BA314" i="6"/>
  <c r="AX239" i="6"/>
  <c r="AZ239" i="6" s="1"/>
  <c r="BA239" i="6"/>
  <c r="AX424" i="6"/>
  <c r="AZ424" i="6" s="1"/>
  <c r="BA424" i="6"/>
  <c r="BA499" i="6"/>
  <c r="AX475" i="6"/>
  <c r="AZ475" i="6" s="1"/>
  <c r="BA475" i="6"/>
  <c r="AX91" i="6"/>
  <c r="AZ91" i="6" s="1"/>
  <c r="BA91" i="6"/>
  <c r="AX387" i="6"/>
  <c r="AZ387" i="6" s="1"/>
  <c r="BA387" i="6"/>
  <c r="BA590" i="6"/>
  <c r="AX590" i="6"/>
  <c r="AZ590" i="6" s="1"/>
  <c r="BA276" i="6"/>
  <c r="AX276" i="6"/>
  <c r="AZ276" i="6" s="1"/>
  <c r="AX482" i="6"/>
  <c r="AZ482" i="6" s="1"/>
  <c r="BA482" i="6"/>
  <c r="BA134" i="6"/>
  <c r="AX134" i="6"/>
  <c r="AZ134" i="6" s="1"/>
  <c r="BA486" i="6"/>
  <c r="AX486" i="6"/>
  <c r="AZ486" i="6" s="1"/>
  <c r="U31" i="8"/>
  <c r="U32" i="8"/>
  <c r="U30" i="8"/>
  <c r="BA40" i="6" l="1"/>
  <c r="BA552" i="6"/>
  <c r="BA407" i="6"/>
  <c r="AX147" i="6"/>
  <c r="AZ147" i="6" s="1"/>
  <c r="AX100" i="6"/>
  <c r="AZ100" i="6" s="1"/>
  <c r="BA470" i="6"/>
  <c r="BA324" i="6"/>
  <c r="BA201" i="6"/>
  <c r="BA108" i="6"/>
  <c r="AX250" i="6"/>
  <c r="AZ250" i="6" s="1"/>
  <c r="AX372" i="6"/>
  <c r="AZ372" i="6" s="1"/>
  <c r="BA406" i="6"/>
  <c r="BC446" i="6"/>
  <c r="AZ335" i="6"/>
  <c r="BC209" i="6"/>
  <c r="BA171" i="6"/>
  <c r="AX128" i="6"/>
  <c r="AZ128" i="6" s="1"/>
  <c r="BA65" i="6"/>
  <c r="BA34" i="6"/>
  <c r="BA480" i="6"/>
  <c r="BA531" i="6"/>
  <c r="BC358" i="6"/>
  <c r="BA494" i="6"/>
  <c r="BC494" i="6" s="1"/>
  <c r="BA274" i="6"/>
  <c r="AX506" i="6"/>
  <c r="AZ506" i="6" s="1"/>
  <c r="BA86" i="6"/>
  <c r="BA161" i="6"/>
  <c r="BA306" i="6"/>
  <c r="AX240" i="6"/>
  <c r="AZ240" i="6" s="1"/>
  <c r="BA312" i="6"/>
  <c r="BC541" i="6"/>
  <c r="BA262" i="6"/>
  <c r="BC360" i="6"/>
  <c r="BC423" i="6"/>
  <c r="BC445" i="6"/>
  <c r="BC223" i="6"/>
  <c r="BA112" i="6"/>
  <c r="BA95" i="6"/>
  <c r="BA31" i="6"/>
  <c r="AX98" i="6"/>
  <c r="AZ98" i="6" s="1"/>
  <c r="AX435" i="6"/>
  <c r="AZ435" i="6" s="1"/>
  <c r="AX431" i="6"/>
  <c r="AZ431" i="6" s="1"/>
  <c r="AX586" i="6"/>
  <c r="AZ586" i="6" s="1"/>
  <c r="AX393" i="6"/>
  <c r="AZ393" i="6" s="1"/>
  <c r="BC393" i="6" s="1"/>
  <c r="AX442" i="6"/>
  <c r="AZ442" i="6" s="1"/>
  <c r="AX33" i="6"/>
  <c r="AZ33" i="6" s="1"/>
  <c r="BC33" i="6" s="1"/>
  <c r="BA492" i="6"/>
  <c r="BA156" i="6"/>
  <c r="AX189" i="6"/>
  <c r="AZ189" i="6" s="1"/>
  <c r="BC315" i="6"/>
  <c r="BC481" i="6"/>
  <c r="BA335" i="6"/>
  <c r="BC335" i="6" s="1"/>
  <c r="AZ332" i="6"/>
  <c r="BC406" i="6"/>
  <c r="AQ598" i="6"/>
  <c r="AQ567" i="6"/>
  <c r="BC365" i="6"/>
  <c r="AQ504" i="6"/>
  <c r="BC221" i="6"/>
  <c r="BC388" i="6"/>
  <c r="AX56" i="6"/>
  <c r="AZ56" i="6" s="1"/>
  <c r="AQ421" i="6"/>
  <c r="AU504" i="6"/>
  <c r="BA328" i="6"/>
  <c r="BA215" i="6"/>
  <c r="BC456" i="6"/>
  <c r="BC364" i="6"/>
  <c r="BC359" i="6"/>
  <c r="BA527" i="6"/>
  <c r="BC458" i="6"/>
  <c r="BC477" i="6"/>
  <c r="BC253" i="6"/>
  <c r="BC303" i="6"/>
  <c r="AZ328" i="6"/>
  <c r="BC354" i="6"/>
  <c r="BC180" i="6"/>
  <c r="BA520" i="6"/>
  <c r="AX282" i="6"/>
  <c r="AZ282" i="6" s="1"/>
  <c r="BA195" i="6"/>
  <c r="BA343" i="6"/>
  <c r="BC332" i="6"/>
  <c r="BC361" i="6"/>
  <c r="BC502" i="6"/>
  <c r="BC218" i="6"/>
  <c r="BC418" i="6"/>
  <c r="BA183" i="6"/>
  <c r="BC302" i="6"/>
  <c r="AU554" i="6"/>
  <c r="BA99" i="6"/>
  <c r="BA566" i="6"/>
  <c r="BC566" i="6" s="1"/>
  <c r="AZ99" i="6"/>
  <c r="BC539" i="6"/>
  <c r="BC397" i="6"/>
  <c r="BC488" i="6"/>
  <c r="AU150" i="6"/>
  <c r="BA130" i="6"/>
  <c r="AZ130" i="6"/>
  <c r="BC83" i="6"/>
  <c r="BC28" i="6"/>
  <c r="AN575" i="6"/>
  <c r="AQ575" i="6" s="1"/>
  <c r="AU575" i="6"/>
  <c r="BC236" i="6"/>
  <c r="BC570" i="6"/>
  <c r="BC463" i="6"/>
  <c r="BC571" i="6"/>
  <c r="BC552" i="6"/>
  <c r="BC561" i="6"/>
  <c r="BC512" i="6"/>
  <c r="BC464" i="6"/>
  <c r="BC533" i="6"/>
  <c r="BA51" i="6"/>
  <c r="BC51" i="6" s="1"/>
  <c r="AX17" i="6"/>
  <c r="AZ17" i="6" s="1"/>
  <c r="BA17" i="6"/>
  <c r="AN279" i="6"/>
  <c r="AQ279" i="6" s="1"/>
  <c r="AU279" i="6"/>
  <c r="AN599" i="6"/>
  <c r="AQ599" i="6" s="1"/>
  <c r="AU599" i="6"/>
  <c r="BC322" i="6"/>
  <c r="BC311" i="6"/>
  <c r="BA496" i="6"/>
  <c r="BC596" i="6"/>
  <c r="BC501" i="6"/>
  <c r="AX379" i="6"/>
  <c r="AZ379" i="6" s="1"/>
  <c r="BA379" i="6"/>
  <c r="AX288" i="6"/>
  <c r="AZ288" i="6" s="1"/>
  <c r="BA288" i="6"/>
  <c r="AX352" i="6"/>
  <c r="AZ352" i="6" s="1"/>
  <c r="BA352" i="6"/>
  <c r="AZ176" i="6"/>
  <c r="BC238" i="6"/>
  <c r="BC586" i="6"/>
  <c r="BC289" i="6"/>
  <c r="BC529" i="6"/>
  <c r="BC372" i="6"/>
  <c r="BC217" i="6"/>
  <c r="BC292" i="6"/>
  <c r="BC551" i="6"/>
  <c r="BC278" i="6"/>
  <c r="BA402" i="6"/>
  <c r="AX402" i="6"/>
  <c r="AZ402" i="6" s="1"/>
  <c r="BA247" i="6"/>
  <c r="AX247" i="6"/>
  <c r="AZ247" i="6" s="1"/>
  <c r="AX380" i="6"/>
  <c r="AZ380" i="6" s="1"/>
  <c r="BA176" i="6"/>
  <c r="BA192" i="6"/>
  <c r="BC587" i="6"/>
  <c r="BC478" i="6"/>
  <c r="BC260" i="6"/>
  <c r="BC468" i="6"/>
  <c r="AU296" i="6"/>
  <c r="AN296" i="6"/>
  <c r="AQ296" i="6" s="1"/>
  <c r="AN556" i="6"/>
  <c r="AQ556" i="6" s="1"/>
  <c r="AU556" i="6"/>
  <c r="AN414" i="6"/>
  <c r="AQ414" i="6" s="1"/>
  <c r="AU414" i="6"/>
  <c r="BC434" i="6"/>
  <c r="BC595" i="6"/>
  <c r="BC330" i="6"/>
  <c r="BC412" i="6"/>
  <c r="BA368" i="6"/>
  <c r="BC339" i="6"/>
  <c r="BC437" i="6"/>
  <c r="BA594" i="6"/>
  <c r="BC594" i="6" s="1"/>
  <c r="BC323" i="6"/>
  <c r="BC367" i="6"/>
  <c r="BC547" i="6"/>
  <c r="BC401" i="6"/>
  <c r="BC563" i="6"/>
  <c r="BC366" i="6"/>
  <c r="AN574" i="6"/>
  <c r="AQ574" i="6" s="1"/>
  <c r="AU574" i="6"/>
  <c r="BA554" i="6"/>
  <c r="AX554" i="6"/>
  <c r="AZ554" i="6" s="1"/>
  <c r="AN415" i="6"/>
  <c r="AQ415" i="6" s="1"/>
  <c r="AU415" i="6"/>
  <c r="BC473" i="6"/>
  <c r="BC231" i="6"/>
  <c r="BC524" i="6"/>
  <c r="BC277" i="6"/>
  <c r="AZ368" i="6"/>
  <c r="BA159" i="6"/>
  <c r="BC417" i="6"/>
  <c r="BC294" i="6"/>
  <c r="BC449" i="6"/>
  <c r="BA230" i="6"/>
  <c r="AX230" i="6"/>
  <c r="AZ230" i="6" s="1"/>
  <c r="AQ554" i="6"/>
  <c r="AU421" i="6"/>
  <c r="BC269" i="6"/>
  <c r="BC391" i="6"/>
  <c r="BC355" i="6"/>
  <c r="BC250" i="6"/>
  <c r="BC469" i="6"/>
  <c r="BC536" i="6"/>
  <c r="BC392" i="6"/>
  <c r="BC443" i="6"/>
  <c r="AN350" i="6"/>
  <c r="AQ350" i="6" s="1"/>
  <c r="AU350" i="6"/>
  <c r="AU598" i="6"/>
  <c r="AZ61" i="6"/>
  <c r="BC178" i="6"/>
  <c r="BC80" i="6"/>
  <c r="AX126" i="6"/>
  <c r="AZ126" i="6" s="1"/>
  <c r="AO2" i="6"/>
  <c r="Q13" i="30" s="1"/>
  <c r="BC143" i="6"/>
  <c r="BA116" i="6"/>
  <c r="BC116" i="6" s="1"/>
  <c r="BC89" i="6"/>
  <c r="AZ192" i="6"/>
  <c r="BC215" i="6"/>
  <c r="BC104" i="6"/>
  <c r="BC100" i="6"/>
  <c r="AQ19" i="6"/>
  <c r="AU145" i="6"/>
  <c r="BC148" i="6"/>
  <c r="BC111" i="6"/>
  <c r="AQ150" i="6"/>
  <c r="BA198" i="6"/>
  <c r="AX198" i="6"/>
  <c r="AZ198" i="6" s="1"/>
  <c r="BC73" i="6"/>
  <c r="BC112" i="6"/>
  <c r="BC173" i="6"/>
  <c r="BA61" i="6"/>
  <c r="BC121" i="6"/>
  <c r="BC64" i="6"/>
  <c r="BC201" i="6"/>
  <c r="BC29" i="6"/>
  <c r="BC65" i="6"/>
  <c r="BC124" i="6"/>
  <c r="BC196" i="6"/>
  <c r="BC151" i="6"/>
  <c r="BC81" i="6"/>
  <c r="BC39" i="6"/>
  <c r="BC97" i="6"/>
  <c r="BC161" i="6"/>
  <c r="BC153" i="6"/>
  <c r="BC58" i="6"/>
  <c r="BC184" i="6"/>
  <c r="BC90" i="6"/>
  <c r="BC66" i="6"/>
  <c r="BC174" i="6"/>
  <c r="BC175" i="6"/>
  <c r="AQ145" i="6"/>
  <c r="AN155" i="6"/>
  <c r="AQ155" i="6" s="1"/>
  <c r="AU155" i="6"/>
  <c r="AN136" i="6"/>
  <c r="AQ136" i="6" s="1"/>
  <c r="AU136" i="6"/>
  <c r="AX197" i="6"/>
  <c r="AZ197" i="6" s="1"/>
  <c r="BA197" i="6"/>
  <c r="AN182" i="6"/>
  <c r="AQ182" i="6" s="1"/>
  <c r="AU182" i="6"/>
  <c r="AN140" i="6"/>
  <c r="AQ140" i="6" s="1"/>
  <c r="AU140" i="6"/>
  <c r="BC103" i="6"/>
  <c r="BC179" i="6"/>
  <c r="BC169" i="6"/>
  <c r="BC75" i="6"/>
  <c r="BC49" i="6"/>
  <c r="BC168" i="6"/>
  <c r="BC42" i="6"/>
  <c r="BC79" i="6"/>
  <c r="BC34" i="6"/>
  <c r="BC50" i="6"/>
  <c r="BC158" i="6"/>
  <c r="BC24" i="6"/>
  <c r="BC164" i="6"/>
  <c r="BC195" i="6"/>
  <c r="AU19" i="6"/>
  <c r="AQ131" i="6"/>
  <c r="AU15" i="6"/>
  <c r="AL2" i="6"/>
  <c r="AN15" i="6"/>
  <c r="AQ15" i="6" s="1"/>
  <c r="AN152" i="6"/>
  <c r="AQ152" i="6" s="1"/>
  <c r="AU152" i="6"/>
  <c r="AX214" i="6"/>
  <c r="AZ214" i="6" s="1"/>
  <c r="BC214" i="6" s="1"/>
  <c r="BA214" i="6"/>
  <c r="AN45" i="6"/>
  <c r="AQ45" i="6" s="1"/>
  <c r="AU45" i="6"/>
  <c r="BA185" i="6"/>
  <c r="AX185" i="6"/>
  <c r="AZ185" i="6" s="1"/>
  <c r="AU131" i="6"/>
  <c r="BC239" i="6"/>
  <c r="BC518" i="6"/>
  <c r="BC257" i="6"/>
  <c r="BC134" i="6"/>
  <c r="BC499" i="6"/>
  <c r="BC410" i="6"/>
  <c r="BC542" i="6"/>
  <c r="BC508" i="6"/>
  <c r="BC351" i="6"/>
  <c r="BC170" i="6"/>
  <c r="BC320" i="6"/>
  <c r="BC220" i="6"/>
  <c r="BC535" i="6"/>
  <c r="BC461" i="6"/>
  <c r="BC74" i="6"/>
  <c r="BC444" i="6"/>
  <c r="BC62" i="6"/>
  <c r="BC578" i="6"/>
  <c r="BC419" i="6"/>
  <c r="BC433" i="6"/>
  <c r="BC224" i="6"/>
  <c r="BC474" i="6"/>
  <c r="BC495" i="6"/>
  <c r="BC356" i="6"/>
  <c r="BC431" i="6"/>
  <c r="BC568" i="6"/>
  <c r="BC53" i="6"/>
  <c r="BC489" i="6"/>
  <c r="BC532" i="6"/>
  <c r="BC93" i="6"/>
  <c r="BC579" i="6"/>
  <c r="BC163" i="6"/>
  <c r="BC375" i="6"/>
  <c r="BC416" i="6"/>
  <c r="BC243" i="6"/>
  <c r="BC204" i="6"/>
  <c r="BC70" i="6"/>
  <c r="BC510" i="6"/>
  <c r="BC371" i="6"/>
  <c r="BC25" i="6"/>
  <c r="BC210" i="6"/>
  <c r="BC428" i="6"/>
  <c r="BC325" i="6"/>
  <c r="BC492" i="6"/>
  <c r="BC248" i="6"/>
  <c r="BC309" i="6"/>
  <c r="BC581" i="6"/>
  <c r="BC544" i="6"/>
  <c r="BC127" i="6"/>
  <c r="BC102" i="6"/>
  <c r="BC245" i="6"/>
  <c r="BC362" i="6"/>
  <c r="BC516" i="6"/>
  <c r="BC500" i="6"/>
  <c r="BC162" i="6"/>
  <c r="BC63" i="6"/>
  <c r="BC283" i="6"/>
  <c r="BC485" i="6"/>
  <c r="BC395" i="6"/>
  <c r="BC341" i="6"/>
  <c r="BC484" i="6"/>
  <c r="BC407" i="6"/>
  <c r="BC92" i="6"/>
  <c r="BC557" i="6"/>
  <c r="BC144" i="6"/>
  <c r="BC192" i="6"/>
  <c r="BC450" i="6"/>
  <c r="BC436" i="6"/>
  <c r="BC280" i="6"/>
  <c r="BC107" i="6"/>
  <c r="BC564" i="6"/>
  <c r="BC71" i="6"/>
  <c r="BC447" i="6"/>
  <c r="BC249" i="6"/>
  <c r="BC138" i="6"/>
  <c r="BC251" i="6"/>
  <c r="BC430" i="6"/>
  <c r="BC336" i="6"/>
  <c r="BC472" i="6"/>
  <c r="BC126" i="6"/>
  <c r="BC146" i="6"/>
  <c r="BC275" i="6"/>
  <c r="BC149" i="6"/>
  <c r="BC470" i="6"/>
  <c r="BC420" i="6"/>
  <c r="BC23" i="6"/>
  <c r="BC333" i="6"/>
  <c r="BC276" i="6"/>
  <c r="BC385" i="6"/>
  <c r="BC503" i="6"/>
  <c r="BC331" i="6"/>
  <c r="BC266" i="6"/>
  <c r="BC439" i="6"/>
  <c r="BC513" i="6"/>
  <c r="BC86" i="6"/>
  <c r="BC522" i="6"/>
  <c r="BC120" i="6"/>
  <c r="BC435" i="6"/>
  <c r="BC205" i="6"/>
  <c r="BC132" i="6"/>
  <c r="BC308" i="6"/>
  <c r="BC72" i="6"/>
  <c r="BC187" i="6"/>
  <c r="BC546" i="6"/>
  <c r="BC242" i="6"/>
  <c r="BC193" i="6"/>
  <c r="BC577" i="6"/>
  <c r="BC425" i="6"/>
  <c r="BC77" i="6"/>
  <c r="BC550" i="6"/>
  <c r="BC378" i="6"/>
  <c r="BC181" i="6"/>
  <c r="BC545" i="6"/>
  <c r="BC506" i="6"/>
  <c r="BC55" i="6"/>
  <c r="BC129" i="6"/>
  <c r="BC373" i="6"/>
  <c r="BC345" i="6"/>
  <c r="BC466" i="6"/>
  <c r="BC480" i="6"/>
  <c r="BC206" i="6"/>
  <c r="BC273" i="6"/>
  <c r="BC523" i="6"/>
  <c r="BC491" i="6"/>
  <c r="BC307" i="6"/>
  <c r="BC409" i="6"/>
  <c r="BC98" i="6"/>
  <c r="BC349" i="6"/>
  <c r="BC87" i="6"/>
  <c r="BC519" i="6"/>
  <c r="BC36" i="6"/>
  <c r="BC305" i="6"/>
  <c r="BC376" i="6"/>
  <c r="BC413" i="6"/>
  <c r="BC389" i="6"/>
  <c r="BC454" i="6"/>
  <c r="BC553" i="6"/>
  <c r="BC337" i="6"/>
  <c r="BC408" i="6"/>
  <c r="BC562" i="6"/>
  <c r="BC259" i="6"/>
  <c r="BC453" i="6"/>
  <c r="BC342" i="6"/>
  <c r="BC154" i="6"/>
  <c r="BC261" i="6"/>
  <c r="BC465" i="6"/>
  <c r="BC583" i="6"/>
  <c r="BC76" i="6"/>
  <c r="BC486" i="6"/>
  <c r="BC590" i="6"/>
  <c r="BC95" i="6"/>
  <c r="BC40" i="6"/>
  <c r="BC82" i="6"/>
  <c r="BC310" i="6"/>
  <c r="BC353" i="6"/>
  <c r="BC347" i="6"/>
  <c r="BC386" i="6"/>
  <c r="BC213" i="6"/>
  <c r="BC555" i="6"/>
  <c r="BC404" i="6"/>
  <c r="BC117" i="6"/>
  <c r="BC142" i="6"/>
  <c r="BC588" i="6"/>
  <c r="BC254" i="6"/>
  <c r="BC128" i="6"/>
  <c r="BC287" i="6"/>
  <c r="BC274" i="6"/>
  <c r="BC398" i="6"/>
  <c r="BC203" i="6"/>
  <c r="BC321" i="6"/>
  <c r="BC597" i="6"/>
  <c r="BC147" i="6"/>
  <c r="BC16" i="6"/>
  <c r="BC369" i="6"/>
  <c r="BC487" i="6"/>
  <c r="BC459" i="6"/>
  <c r="BC317" i="6"/>
  <c r="BC157" i="6"/>
  <c r="BC451" i="6"/>
  <c r="BC505" i="6"/>
  <c r="BC106" i="6"/>
  <c r="BC394" i="6"/>
  <c r="BC234" i="6"/>
  <c r="BC246" i="6"/>
  <c r="BC490" i="6"/>
  <c r="BC272" i="6"/>
  <c r="BC530" i="6"/>
  <c r="BC601" i="6"/>
  <c r="BC496" i="6"/>
  <c r="BC498" i="6"/>
  <c r="BC165" i="6"/>
  <c r="BC368" i="6"/>
  <c r="BC123" i="6"/>
  <c r="BC318" i="6"/>
  <c r="BC285" i="6"/>
  <c r="BC377" i="6"/>
  <c r="BC531" i="6"/>
  <c r="BC438" i="6"/>
  <c r="BC186" i="6"/>
  <c r="BC108" i="6"/>
  <c r="BC291" i="6"/>
  <c r="BC344" i="6"/>
  <c r="BC60" i="6"/>
  <c r="BC582" i="6"/>
  <c r="BC94" i="6"/>
  <c r="BC460" i="6"/>
  <c r="BC26" i="6"/>
  <c r="BC591" i="6"/>
  <c r="BC37" i="6"/>
  <c r="BC396" i="6"/>
  <c r="BC334" i="6"/>
  <c r="BC509" i="6"/>
  <c r="BC78" i="6"/>
  <c r="BC240" i="6"/>
  <c r="BC194" i="6"/>
  <c r="BC32" i="6"/>
  <c r="BC255" i="6"/>
  <c r="BC497" i="6"/>
  <c r="BC160" i="6"/>
  <c r="BC543" i="6"/>
  <c r="BC118" i="6"/>
  <c r="BC281" i="6"/>
  <c r="BC47" i="6"/>
  <c r="BC558" i="6"/>
  <c r="BC265" i="6"/>
  <c r="BC113" i="6"/>
  <c r="BC109" i="6"/>
  <c r="BC319" i="6"/>
  <c r="BC324" i="6"/>
  <c r="BC448" i="6"/>
  <c r="BC135" i="6"/>
  <c r="BC67" i="6"/>
  <c r="BC559" i="6"/>
  <c r="BC133" i="6"/>
  <c r="BC343" i="6"/>
  <c r="BC216" i="6"/>
  <c r="BC572" i="6"/>
  <c r="BC387" i="6"/>
  <c r="BC314" i="6"/>
  <c r="BC592" i="6"/>
  <c r="BC252" i="6"/>
  <c r="BC125" i="6"/>
  <c r="BC244" i="6"/>
  <c r="BC137" i="6"/>
  <c r="BC326" i="6"/>
  <c r="BC105" i="6"/>
  <c r="BC380" i="6"/>
  <c r="BC304" i="6"/>
  <c r="BC27" i="6"/>
  <c r="BC399" i="6"/>
  <c r="BC298" i="6"/>
  <c r="BC68" i="6"/>
  <c r="BC235" i="6"/>
  <c r="BC565" i="6"/>
  <c r="BC441" i="6"/>
  <c r="BC515" i="6"/>
  <c r="BC225" i="6"/>
  <c r="BC48" i="6"/>
  <c r="BC177" i="6"/>
  <c r="BC46" i="6"/>
  <c r="BC327" i="6"/>
  <c r="BC52" i="6"/>
  <c r="BC537" i="6"/>
  <c r="BC538" i="6"/>
  <c r="BC159" i="6"/>
  <c r="BC166" i="6"/>
  <c r="BC59" i="6"/>
  <c r="BC229" i="6"/>
  <c r="BC507" i="6"/>
  <c r="BC525" i="6"/>
  <c r="BC329" i="6"/>
  <c r="BC527" i="6"/>
  <c r="BC211" i="6"/>
  <c r="BC271" i="6"/>
  <c r="BC442" i="6"/>
  <c r="BC286" i="6"/>
  <c r="BC346" i="6"/>
  <c r="BC188" i="6"/>
  <c r="BC374" i="6"/>
  <c r="BC267" i="6"/>
  <c r="BC306" i="6"/>
  <c r="BC383" i="6"/>
  <c r="BC268" i="6"/>
  <c r="BC84" i="6"/>
  <c r="BC569" i="6"/>
  <c r="BC593" i="6"/>
  <c r="BC241" i="6"/>
  <c r="BC88" i="6"/>
  <c r="BC207" i="6"/>
  <c r="BC191" i="6"/>
  <c r="BC600" i="6"/>
  <c r="BC18" i="6"/>
  <c r="BC427" i="6"/>
  <c r="BC455" i="6"/>
  <c r="BC467" i="6"/>
  <c r="BC190" i="6"/>
  <c r="BC156" i="6"/>
  <c r="BC567" i="6"/>
  <c r="BC237" i="6"/>
  <c r="BC340" i="6"/>
  <c r="BC101" i="6"/>
  <c r="BC282" i="6"/>
  <c r="BC232" i="6"/>
  <c r="BC424" i="6"/>
  <c r="BC41" i="6"/>
  <c r="BC520" i="6"/>
  <c r="BC357" i="6"/>
  <c r="BC119" i="6"/>
  <c r="BC114" i="6"/>
  <c r="BC300" i="6"/>
  <c r="BC432" i="6"/>
  <c r="BC96" i="6"/>
  <c r="BC363" i="6"/>
  <c r="BC457" i="6"/>
  <c r="BC348" i="6"/>
  <c r="BC293" i="6"/>
  <c r="BC262" i="6"/>
  <c r="BC482" i="6"/>
  <c r="BC44" i="6"/>
  <c r="BC493" i="6"/>
  <c r="BC99" i="6"/>
  <c r="BC462" i="6"/>
  <c r="BC549" i="6"/>
  <c r="BC313" i="6"/>
  <c r="BC295" i="6"/>
  <c r="BC110" i="6"/>
  <c r="BC22" i="6"/>
  <c r="BC589" i="6"/>
  <c r="BC264" i="6"/>
  <c r="BC171" i="6"/>
  <c r="BC426" i="6"/>
  <c r="BC212" i="6"/>
  <c r="BC540" i="6"/>
  <c r="BC43" i="6"/>
  <c r="BC390" i="6"/>
  <c r="BC440" i="6"/>
  <c r="BC139" i="6"/>
  <c r="BC30" i="6"/>
  <c r="BC263" i="6"/>
  <c r="BC228" i="6"/>
  <c r="BC35" i="6"/>
  <c r="BC471" i="6"/>
  <c r="BC183" i="6"/>
  <c r="BC585" i="6"/>
  <c r="BC560" i="6"/>
  <c r="BC422" i="6"/>
  <c r="BC200" i="6"/>
  <c r="BC208" i="6"/>
  <c r="BC284" i="6"/>
  <c r="BC403" i="6"/>
  <c r="BC521" i="6"/>
  <c r="BC534" i="6"/>
  <c r="BC573" i="6"/>
  <c r="BC384" i="6"/>
  <c r="BC258" i="6"/>
  <c r="BC297" i="6"/>
  <c r="BC256" i="6"/>
  <c r="BC528" i="6"/>
  <c r="BC233" i="6"/>
  <c r="BC21" i="6"/>
  <c r="BC576" i="6"/>
  <c r="BC301" i="6"/>
  <c r="BC130" i="6"/>
  <c r="BC69" i="6"/>
  <c r="BC226" i="6"/>
  <c r="BC91" i="6"/>
  <c r="BC511" i="6"/>
  <c r="BC475" i="6"/>
  <c r="BC38" i="6"/>
  <c r="BC227" i="6"/>
  <c r="BC202" i="6"/>
  <c r="BC115" i="6"/>
  <c r="BC290" i="6"/>
  <c r="BC172" i="6"/>
  <c r="BC381" i="6"/>
  <c r="BC584" i="6"/>
  <c r="BC176" i="6"/>
  <c r="BC122" i="6"/>
  <c r="BC400" i="6"/>
  <c r="BC31" i="6"/>
  <c r="BC517" i="6"/>
  <c r="BC57" i="6"/>
  <c r="BC370" i="6"/>
  <c r="BC20" i="6"/>
  <c r="BC526" i="6"/>
  <c r="BC85" i="6"/>
  <c r="BC338" i="6"/>
  <c r="BC476" i="6"/>
  <c r="BC316" i="6"/>
  <c r="BC189" i="6"/>
  <c r="BC514" i="6"/>
  <c r="BC222" i="6"/>
  <c r="BC405" i="6"/>
  <c r="BC270" i="6"/>
  <c r="BC56" i="6"/>
  <c r="BC167" i="6"/>
  <c r="BC452" i="6"/>
  <c r="BC141" i="6"/>
  <c r="BC219" i="6"/>
  <c r="BC199" i="6"/>
  <c r="BC312" i="6"/>
  <c r="X2" i="6"/>
  <c r="W2" i="6"/>
  <c r="V2" i="6"/>
  <c r="Y2" i="6"/>
  <c r="BC17" i="6" l="1"/>
  <c r="BC328" i="6"/>
  <c r="BC288" i="6"/>
  <c r="AX150" i="6"/>
  <c r="AZ150" i="6" s="1"/>
  <c r="BA150" i="6"/>
  <c r="AX504" i="6"/>
  <c r="AZ504" i="6" s="1"/>
  <c r="BA504" i="6"/>
  <c r="BC554" i="6"/>
  <c r="BC247" i="6"/>
  <c r="BC379" i="6"/>
  <c r="BA598" i="6"/>
  <c r="AX598" i="6"/>
  <c r="AZ598" i="6" s="1"/>
  <c r="AX556" i="6"/>
  <c r="AZ556" i="6" s="1"/>
  <c r="BA556" i="6"/>
  <c r="BA414" i="6"/>
  <c r="AX414" i="6"/>
  <c r="AZ414" i="6" s="1"/>
  <c r="BC414" i="6" s="1"/>
  <c r="BC61" i="6"/>
  <c r="AX350" i="6"/>
  <c r="AZ350" i="6" s="1"/>
  <c r="BA350" i="6"/>
  <c r="AX415" i="6"/>
  <c r="AZ415" i="6" s="1"/>
  <c r="BC415" i="6" s="1"/>
  <c r="BA415" i="6"/>
  <c r="BC352" i="6"/>
  <c r="BA574" i="6"/>
  <c r="AX574" i="6"/>
  <c r="AZ574" i="6" s="1"/>
  <c r="BC574" i="6" s="1"/>
  <c r="AX421" i="6"/>
  <c r="AZ421" i="6" s="1"/>
  <c r="BA421" i="6"/>
  <c r="AX296" i="6"/>
  <c r="AZ296" i="6" s="1"/>
  <c r="BA296" i="6"/>
  <c r="AN2" i="6"/>
  <c r="AX599" i="6"/>
  <c r="AZ599" i="6" s="1"/>
  <c r="BA599" i="6"/>
  <c r="AX575" i="6"/>
  <c r="AZ575" i="6" s="1"/>
  <c r="BA575" i="6"/>
  <c r="BA279" i="6"/>
  <c r="AX279" i="6"/>
  <c r="AZ279" i="6" s="1"/>
  <c r="BC230" i="6"/>
  <c r="BC402" i="6"/>
  <c r="AQ2" i="6"/>
  <c r="BC198" i="6"/>
  <c r="BC197" i="6"/>
  <c r="BA145" i="6"/>
  <c r="AX145" i="6"/>
  <c r="AZ145" i="6" s="1"/>
  <c r="BC145" i="6" s="1"/>
  <c r="AX136" i="6"/>
  <c r="AZ136" i="6" s="1"/>
  <c r="BA136" i="6"/>
  <c r="AX19" i="6"/>
  <c r="AZ19" i="6" s="1"/>
  <c r="BA19" i="6"/>
  <c r="BA140" i="6"/>
  <c r="AX140" i="6"/>
  <c r="AZ140" i="6" s="1"/>
  <c r="BA155" i="6"/>
  <c r="AX155" i="6"/>
  <c r="AZ155" i="6" s="1"/>
  <c r="BC155" i="6" s="1"/>
  <c r="AX152" i="6"/>
  <c r="AZ152" i="6" s="1"/>
  <c r="BA152" i="6"/>
  <c r="AX131" i="6"/>
  <c r="AZ131" i="6" s="1"/>
  <c r="BA131" i="6"/>
  <c r="BA182" i="6"/>
  <c r="AX182" i="6"/>
  <c r="AZ182" i="6" s="1"/>
  <c r="BC185" i="6"/>
  <c r="AX45" i="6"/>
  <c r="AZ45" i="6" s="1"/>
  <c r="BA45" i="6"/>
  <c r="AX15" i="6"/>
  <c r="AZ15" i="6" s="1"/>
  <c r="BA15" i="6"/>
  <c r="J2" i="6"/>
  <c r="BC599" i="6" l="1"/>
  <c r="BC504" i="6"/>
  <c r="Q8" i="30"/>
  <c r="BC350" i="6"/>
  <c r="BC556" i="6"/>
  <c r="BC296" i="6"/>
  <c r="BC598" i="6"/>
  <c r="BC150" i="6"/>
  <c r="BC421" i="6"/>
  <c r="BC575" i="6"/>
  <c r="BC279" i="6"/>
  <c r="BC152" i="6"/>
  <c r="BC45" i="6"/>
  <c r="BC136" i="6"/>
  <c r="BC131" i="6"/>
  <c r="BC182" i="6"/>
  <c r="BC140" i="6"/>
  <c r="BC19" i="6"/>
  <c r="BC15" i="6"/>
  <c r="L2" i="6"/>
  <c r="AC2" i="6"/>
  <c r="P13" i="30" s="1"/>
  <c r="K2" i="6"/>
  <c r="M2" i="6" l="1"/>
  <c r="Q2" i="6"/>
  <c r="O13" i="30" s="1"/>
  <c r="AW2" i="6" l="1"/>
  <c r="AU2" i="6" l="1"/>
  <c r="AY2" i="6"/>
  <c r="N2" i="6"/>
  <c r="O2" i="6"/>
  <c r="P2" i="6"/>
  <c r="O8" i="30" s="1"/>
  <c r="T33" i="8" l="1"/>
  <c r="AZ2" i="6"/>
  <c r="AX2" i="6"/>
  <c r="AA2" i="6"/>
  <c r="S2" i="6"/>
  <c r="Z2" i="6"/>
  <c r="K28" i="8"/>
  <c r="K21" i="8"/>
  <c r="K22" i="8"/>
  <c r="R8" i="30" l="1"/>
  <c r="U22" i="8"/>
  <c r="T22" i="8"/>
  <c r="T28" i="8"/>
  <c r="U28" i="8"/>
  <c r="T21" i="8"/>
  <c r="U21" i="8"/>
  <c r="W33" i="8" l="1"/>
  <c r="E30" i="42"/>
  <c r="AB2" i="6"/>
  <c r="P8" i="30" s="1"/>
  <c r="U33" i="8" s="1"/>
  <c r="AE2" i="6"/>
  <c r="BA2" i="6"/>
  <c r="G30" i="42" l="1"/>
  <c r="R13" i="30"/>
  <c r="R14" i="30" s="1"/>
  <c r="BC2" i="6" l="1"/>
  <c r="R9" i="30" l="1"/>
  <c r="C6" i="40"/>
  <c r="C9" i="40"/>
  <c r="C7" i="40"/>
  <c r="C8" i="40"/>
  <c r="C10" i="40"/>
  <c r="C11" i="40"/>
  <c r="C10" i="2"/>
  <c r="O10" i="2" s="1"/>
  <c r="C9" i="2"/>
  <c r="K26" i="8" s="1"/>
  <c r="C8" i="2"/>
  <c r="O8" i="2" s="1"/>
  <c r="C11" i="2"/>
  <c r="C6" i="2"/>
  <c r="D5" i="40"/>
  <c r="C7" i="2"/>
  <c r="J32" i="2" l="1"/>
  <c r="G11" i="2"/>
  <c r="G5" i="2" s="1"/>
  <c r="D11" i="2"/>
  <c r="D5" i="2" s="1"/>
  <c r="H11" i="2"/>
  <c r="H5" i="2" s="1"/>
  <c r="B7" i="24"/>
  <c r="F11" i="30" s="1"/>
  <c r="W34" i="8"/>
  <c r="W42" i="8" s="1"/>
  <c r="E36" i="42"/>
  <c r="R17" i="30"/>
  <c r="O7" i="2"/>
  <c r="O6" i="2"/>
  <c r="O9" i="2"/>
  <c r="U26" i="8"/>
  <c r="T26" i="8"/>
  <c r="C5" i="2"/>
  <c r="O5" i="2" s="1"/>
  <c r="K24" i="8"/>
  <c r="K25" i="8"/>
  <c r="C5" i="40"/>
  <c r="O11" i="30" l="1"/>
  <c r="O14" i="30" s="1"/>
  <c r="O9" i="30" s="1"/>
  <c r="P11" i="30"/>
  <c r="P14" i="30" s="1"/>
  <c r="P9" i="30" s="1"/>
  <c r="U34" i="8" s="1"/>
  <c r="U42" i="8" s="1"/>
  <c r="J38" i="2"/>
  <c r="K29" i="8" s="1"/>
  <c r="H32" i="2"/>
  <c r="G32" i="2"/>
  <c r="D32" i="2"/>
  <c r="J14" i="2"/>
  <c r="O11" i="2"/>
  <c r="E38" i="42"/>
  <c r="G36" i="42"/>
  <c r="T34" i="8"/>
  <c r="T42" i="8" s="1"/>
  <c r="O17" i="30"/>
  <c r="U24" i="8"/>
  <c r="T24" i="8"/>
  <c r="T25" i="8"/>
  <c r="U25" i="8"/>
  <c r="G38" i="2" l="1"/>
  <c r="K23" i="8" s="1"/>
  <c r="G14" i="2"/>
  <c r="P17" i="30"/>
  <c r="H38" i="2"/>
  <c r="K27" i="8" s="1"/>
  <c r="H14" i="2"/>
  <c r="D38" i="2"/>
  <c r="O32" i="2"/>
  <c r="D14" i="2"/>
  <c r="O14" i="2" s="1"/>
  <c r="T29" i="8"/>
  <c r="T43" i="8" s="1"/>
  <c r="U29" i="8"/>
  <c r="U43" i="8" s="1"/>
  <c r="G38" i="42"/>
  <c r="H34" i="40"/>
  <c r="H32" i="40"/>
  <c r="Q32" i="2"/>
  <c r="AC32" i="2" s="1"/>
  <c r="Q34" i="2"/>
  <c r="AC34" i="2" s="1"/>
  <c r="I49" i="40"/>
  <c r="Q33" i="2"/>
  <c r="AC33" i="2" s="1"/>
  <c r="H33" i="40"/>
  <c r="H49" i="40" s="1"/>
  <c r="O38" i="2" l="1"/>
  <c r="K20" i="8"/>
  <c r="T23" i="8"/>
  <c r="U23" i="8"/>
  <c r="T27" i="8"/>
  <c r="U27" i="8"/>
  <c r="Q31" i="2"/>
  <c r="AC31" i="2" s="1"/>
  <c r="Q39" i="2"/>
  <c r="AC39" i="2" s="1"/>
  <c r="H31" i="40"/>
  <c r="U44" i="8" l="1"/>
  <c r="U8" i="8"/>
  <c r="T20" i="8"/>
  <c r="U20" i="8"/>
  <c r="T44" i="8"/>
  <c r="T8" i="8"/>
  <c r="H15" i="40"/>
  <c r="Q15" i="2"/>
  <c r="AC15" i="2" s="1"/>
  <c r="H16" i="40"/>
  <c r="Q19" i="2"/>
  <c r="AC19" i="2" s="1"/>
  <c r="Q30" i="2"/>
  <c r="AC30" i="2" s="1"/>
  <c r="Q28" i="2"/>
  <c r="AC28" i="2" s="1"/>
  <c r="Q29" i="2"/>
  <c r="AC29" i="2" s="1"/>
  <c r="Q24" i="2"/>
  <c r="AC24" i="2" s="1"/>
  <c r="Q16" i="2"/>
  <c r="AC16" i="2" s="1"/>
  <c r="H23" i="40"/>
  <c r="Q27" i="2"/>
  <c r="AC27" i="2" s="1"/>
  <c r="Q23" i="2"/>
  <c r="AC23" i="2"/>
  <c r="Q22" i="2"/>
  <c r="AC22" i="2" s="1"/>
  <c r="Q18" i="2"/>
  <c r="AC18" i="2" s="1"/>
  <c r="Q17" i="2"/>
  <c r="AC17" i="2" s="1"/>
  <c r="H20" i="40"/>
  <c r="I14" i="40"/>
  <c r="Q14" i="2" s="1"/>
  <c r="AC14" i="2" s="1"/>
  <c r="H18" i="40"/>
  <c r="Q26" i="2"/>
  <c r="AC26" i="2" s="1"/>
  <c r="H17" i="40"/>
  <c r="H21" i="40"/>
  <c r="H25" i="40"/>
  <c r="H27" i="40"/>
  <c r="H19" i="40"/>
  <c r="H30" i="40"/>
  <c r="H26" i="40"/>
  <c r="H22" i="40"/>
  <c r="H28" i="40"/>
  <c r="H29" i="40"/>
  <c r="Q25" i="2"/>
  <c r="AC25" i="2" s="1"/>
  <c r="Q21" i="2"/>
  <c r="AC21" i="2" s="1"/>
  <c r="H24" i="40"/>
  <c r="Q20" i="2"/>
  <c r="AC20" i="2" s="1"/>
  <c r="I48" i="40"/>
  <c r="Q38" i="2" s="1"/>
  <c r="AC38" i="2" s="1"/>
  <c r="C8" i="24"/>
  <c r="G11" i="30" s="1"/>
  <c r="Q11" i="30" s="1"/>
  <c r="Q14" i="30" s="1"/>
  <c r="Q9" i="30" s="1"/>
  <c r="H48" i="40" l="1"/>
  <c r="Q17" i="30"/>
  <c r="H14" i="40"/>
  <c r="G66" i="42" l="1"/>
  <c r="G67" i="42" l="1"/>
  <c r="G58" i="42" l="1"/>
  <c r="G59" i="42" l="1"/>
  <c r="G110" i="42"/>
  <c r="G43" i="42" l="1"/>
  <c r="E113" i="42"/>
  <c r="G113" i="42" s="1"/>
  <c r="E45" i="42"/>
  <c r="E69" i="42" l="1"/>
  <c r="G45" i="42"/>
  <c r="G69" i="42" s="1"/>
  <c r="E112" i="42" l="1"/>
  <c r="E22" i="42"/>
  <c r="G20" i="42"/>
  <c r="E61" i="42" l="1"/>
  <c r="E70" i="42" s="1"/>
  <c r="G22" i="42"/>
  <c r="G61" i="42" s="1"/>
  <c r="G70" i="42" s="1"/>
  <c r="G94" i="42" s="1"/>
  <c r="E47" i="42"/>
  <c r="G47" i="42" s="1"/>
  <c r="G112" i="42"/>
  <c r="E111" i="42"/>
  <c r="G111" i="42" s="1"/>
  <c r="G101" i="42" l="1"/>
  <c r="G100" i="42"/>
  <c r="F7" i="8" l="1"/>
  <c r="L7" i="8" l="1"/>
  <c r="L8" i="8"/>
  <c r="L5" i="8" l="1"/>
  <c r="C31" i="8"/>
  <c r="T7" i="8" s="1"/>
  <c r="T5" i="8" l="1"/>
  <c r="N7" i="8" l="1"/>
  <c r="N8" i="8"/>
  <c r="N5" i="8" l="1"/>
  <c r="E19" i="26" l="1"/>
  <c r="G19" i="26"/>
  <c r="E20" i="26"/>
  <c r="G20" i="26"/>
  <c r="E21" i="26"/>
  <c r="G21" i="26"/>
  <c r="G27" i="26" l="1"/>
  <c r="E27" i="26"/>
  <c r="G23" i="26"/>
  <c r="E23" i="26"/>
  <c r="G18" i="26"/>
  <c r="E18" i="26"/>
  <c r="E15" i="26"/>
  <c r="E14" i="26"/>
  <c r="E13" i="26"/>
  <c r="E12" i="26"/>
  <c r="G12" i="26" s="1"/>
  <c r="M7" i="8" s="1"/>
  <c r="E11" i="26"/>
  <c r="G11" i="26" s="1"/>
  <c r="M8" i="8" s="1"/>
  <c r="W14" i="8" s="1"/>
  <c r="M5" i="8" l="1"/>
  <c r="D31" i="8"/>
  <c r="U7" i="8" s="1"/>
  <c r="W8" i="8"/>
  <c r="E40" i="42"/>
  <c r="G40" i="42" s="1"/>
  <c r="E10" i="26"/>
  <c r="W13" i="8" l="1"/>
  <c r="U5" i="8"/>
  <c r="W7" i="8" l="1"/>
  <c r="E17" i="42"/>
  <c r="G17" i="42" l="1"/>
  <c r="E119" i="42"/>
  <c r="G119" i="42" s="1"/>
  <c r="W5" i="8"/>
  <c r="W11" i="8" s="1"/>
  <c r="W10" i="8"/>
  <c r="X8" i="8" l="1"/>
  <c r="X7"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Nicoletta Barabaschi</author>
  </authors>
  <commentList>
    <comment ref="C32" authorId="0" shapeId="0" xr:uid="{00000000-0006-0000-0300-000001000000}">
      <text>
        <r>
          <rPr>
            <b/>
            <sz val="9"/>
            <color indexed="81"/>
            <rFont val="Tahoma"/>
            <family val="2"/>
          </rPr>
          <t>Nota:</t>
        </r>
        <r>
          <rPr>
            <sz val="9"/>
            <color indexed="81"/>
            <rFont val="Tahoma"/>
            <family val="2"/>
          </rPr>
          <t xml:space="preserve">
COITV ha natura previsionale ed è destinata alla copertura degli oneri variabili attesi relativi al conseguimento di target di miglioramento dei livelli di qualità e/o alle modifiche del perimetro gestionale, di cui al comma 7.10</t>
        </r>
      </text>
    </comment>
    <comment ref="C33" authorId="0" shapeId="0" xr:uid="{00000000-0006-0000-0300-000002000000}">
      <text>
        <r>
          <rPr>
            <b/>
            <sz val="9"/>
            <color indexed="81"/>
            <rFont val="Tahoma"/>
            <family val="2"/>
          </rPr>
          <t>Nota:</t>
        </r>
        <r>
          <rPr>
            <sz val="9"/>
            <color indexed="81"/>
            <rFont val="Tahoma"/>
            <family val="2"/>
          </rPr>
          <t xml:space="preserve">
COITF ha natura previsionale ed è destinata alla copertura degli oneri fissi attesi relativi al conseguimento di target di miglioramento dei livelli di qualità e/o alle modifiche del perimetro gestionale, di cui al comma 7.10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Nicoletta Barabaschi</author>
    <author>Alessia</author>
  </authors>
  <commentList>
    <comment ref="E4" authorId="0" shapeId="0" xr:uid="{00000000-0006-0000-0400-000001000000}">
      <text>
        <r>
          <rPr>
            <b/>
            <sz val="9"/>
            <color indexed="81"/>
            <rFont val="Tahoma"/>
            <family val="2"/>
          </rPr>
          <t>ATTENZIONE:</t>
        </r>
        <r>
          <rPr>
            <sz val="9"/>
            <color indexed="81"/>
            <rFont val="Tahoma"/>
            <family val="2"/>
          </rPr>
          <t xml:space="preserve">
Attività esterne al ciclo integrato dei RU sono tutte quelle attività che, anche qualora siano state incluse nella concessione di affidamento del servizio di gestione integrata del ciclo dei rifiuti, ai sensi della normativa vigente, non possono essere incluse nel perimetro sottoposto a regolazione dell’Autorità; a titolo esemplificativo ma non esaustivo, comprendono in particolare:
- raccolta, trasporto e smaltimento amianto da utenze domestiche; tuttavia, ai fini della determinazione dei corrispettivi, laddove già inclusa nella gestione del ciclo integrato dei rifiuti urbani alla data di pubblicazione del presente provvedimento, la micro raccolta dell’amianto da utenze domestiche è da considerarsi tra le attività di gestione dei RU;
- derattizzazione;
- disinfestazione zanzare;
- spazzamento e sgombero della neve;
- cancellazione scritte vandaliche;
- defissione di manifesti abusivi;
- gestione dei servizi igienici pubblici;
- gestione del verde pubblico;
- manutenzione delle fontane.
</t>
        </r>
      </text>
    </comment>
    <comment ref="J4" authorId="0" shapeId="0" xr:uid="{00000000-0006-0000-0400-000002000000}">
      <text>
        <r>
          <rPr>
            <b/>
            <sz val="9"/>
            <color indexed="81"/>
            <rFont val="Tahoma"/>
            <family val="2"/>
          </rPr>
          <t>ATTENZIONE:</t>
        </r>
        <r>
          <rPr>
            <sz val="9"/>
            <color indexed="81"/>
            <rFont val="Tahoma"/>
            <family val="2"/>
          </rPr>
          <t xml:space="preserve">
Attività esterne al ciclo integrato dei RU sono tutte quelle attività che, anche qualora siano state incluse nella concessione di affidamento del servizio di gestione integrata del ciclo dei rifiuti, ai sensi della normativa vigente, non possono essere incluse nel perimetro sottoposto a regolazione dell’Autorità; a titolo esemplificativo ma non esaustivo, comprendono in particolare:
- raccolta, trasporto e smaltimento amianto da utenze domestiche; tuttavia, ai fini della determinazione dei corrispettivi, laddove già inclusa nella gestione del ciclo integrato dei rifiuti urbani alla data di pubblicazione del presente provvedimento, la micro raccolta dell’amianto da utenze domestiche è da considerarsi tra le attività di gestione dei RU;
- derattizzazione;
- disinfestazione zanzare;
- spazzamento e sgombero della neve;
- cancellazione scritte vandaliche;
- defissione di manifesti abusivi;
- gestione dei servizi igienici pubblici;
- gestione del verde pubblico;
- manutenzione delle fontane.
</t>
        </r>
      </text>
    </comment>
    <comment ref="O4" authorId="0" shapeId="0" xr:uid="{00000000-0006-0000-0400-000003000000}">
      <text>
        <r>
          <rPr>
            <b/>
            <sz val="9"/>
            <color indexed="81"/>
            <rFont val="Tahoma"/>
            <family val="2"/>
          </rPr>
          <t>ATTENZIONE:</t>
        </r>
        <r>
          <rPr>
            <sz val="9"/>
            <color indexed="81"/>
            <rFont val="Tahoma"/>
            <family val="2"/>
          </rPr>
          <t xml:space="preserve">
Attività esterne al ciclo integrato dei RU sono tutte quelle attività che, anche qualora siano state incluse nella concessione di affidamento del servizio di gestione integrata del ciclo dei rifiuti, ai sensi della normativa vigente, non possono essere incluse nel perimetro sottoposto a regolazione dell’Autorità; a titolo esemplificativo ma non esaustivo, comprendono in particolare:
- raccolta, trasporto e smaltimento amianto da utenze domestiche; tuttavia, ai fini della determinazione dei corrispettivi, laddove già inclusa nella gestione del ciclo integrato dei rifiuti urbani alla data di pubblicazione del presente provvedimento, la micro raccolta dell’amianto da utenze domestiche è da considerarsi tra le attività di gestione dei RU;
- derattizzazione;
- disinfestazione zanzare;
- spazzamento e sgombero della neve;
- cancellazione scritte vandaliche;
- defissione di manifesti abusivi;
- gestione dei servizi igienici pubblici;
- gestione del verde pubblico;
- manutenzione delle fontane.
</t>
        </r>
      </text>
    </comment>
    <comment ref="B33" authorId="1" shapeId="0" xr:uid="{00000000-0006-0000-0400-000004000000}">
      <text>
        <r>
          <rPr>
            <sz val="12"/>
            <color indexed="81"/>
            <rFont val="Calibri"/>
            <family val="2"/>
            <scheme val="minor"/>
          </rPr>
          <t>ATTENZIONE: IVA ed imposte indetraibili inserite nella riga 32 non devono essere incluse nei dati di input di conto economico righe (da 15 a 32)</t>
        </r>
      </text>
    </comment>
    <comment ref="B37" authorId="0" shapeId="0" xr:uid="{00000000-0006-0000-0400-000005000000}">
      <text>
        <r>
          <rPr>
            <sz val="12"/>
            <color indexed="81"/>
            <rFont val="Calibri"/>
            <family val="2"/>
            <scheme val="minor"/>
          </rPr>
          <t>Vanno inidcate le sole poste che rettificano costi inseriti nelle righe azzurre da 15 a 32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Nicolo Valle</author>
    <author>Nicoletta Barabaschi</author>
    <author>Alessia</author>
  </authors>
  <commentList>
    <comment ref="F4" authorId="0" shapeId="0" xr:uid="{00000000-0006-0000-0500-000001000000}">
      <text>
        <r>
          <rPr>
            <sz val="9"/>
            <color indexed="81"/>
            <rFont val="Tahoma"/>
            <family val="2"/>
          </rPr>
          <t>ATTENZIONE qui ci vanno tutti i rifiuti mandati a inceneritori con recupero energetico</t>
        </r>
      </text>
    </comment>
    <comment ref="K4" authorId="1" shapeId="0" xr:uid="{00000000-0006-0000-0500-000002000000}">
      <text>
        <r>
          <rPr>
            <b/>
            <sz val="9"/>
            <color indexed="81"/>
            <rFont val="Tahoma"/>
            <family val="2"/>
          </rPr>
          <t>ATTENZIONE:</t>
        </r>
        <r>
          <rPr>
            <sz val="9"/>
            <color indexed="81"/>
            <rFont val="Tahoma"/>
            <family val="2"/>
          </rPr>
          <t xml:space="preserve">
Crediti inesigibili secondo normativa vigente (TARI tributo)
Perdite su crediti per la sola quota parte eccedente l'utilizzo del fondo perdite su crediti o da garanzia assicurativa
</t>
        </r>
      </text>
    </comment>
    <comment ref="L4" authorId="1" shapeId="0" xr:uid="{00000000-0006-0000-0500-000003000000}">
      <text>
        <r>
          <rPr>
            <b/>
            <sz val="9"/>
            <color indexed="81"/>
            <rFont val="Tahoma"/>
            <family val="2"/>
          </rPr>
          <t>ATTENZIONE:</t>
        </r>
        <r>
          <rPr>
            <sz val="9"/>
            <color indexed="81"/>
            <rFont val="Tahoma"/>
            <family val="2"/>
          </rPr>
          <t xml:space="preserve">
Contributo funzionamento EGATO/ARERA
Oneri di mitigazione ambientale
Oneri ambientali (tasse SO2 e Nox)
Oneri tributari locali (IMU,...)
Oneri per compensazioni territoriali
Oneri relativi a fondi perequativi fissati dall’Ente territorialmente competente
Oneri per la gestione post-operativa delle discariche autorizzate e dei costi di chiusura nel caso in cui le risorse accantonate in conformità alla normativa vigente risultatino insufficienti a garantire il ripristino ambientale del sito medesimo (art. 9.3)
La componente  include la quota degli oneri di funzionamento di ARERA effettivamente sostenuti dal gestore nell’anno 2020 con riferimento alla  competenza relativa all’anno 2018.</t>
        </r>
      </text>
    </comment>
    <comment ref="M4" authorId="1" shapeId="0" xr:uid="{00000000-0006-0000-0500-000004000000}">
      <text>
        <r>
          <rPr>
            <b/>
            <sz val="11"/>
            <color indexed="81"/>
            <rFont val="Tahoma"/>
            <family val="2"/>
          </rPr>
          <t>Nicoletta Barabaschi:</t>
        </r>
        <r>
          <rPr>
            <sz val="11"/>
            <color indexed="81"/>
            <rFont val="Tahoma"/>
            <family val="2"/>
          </rPr>
          <t xml:space="preserve">
14.1 La valorizzazione della componente 𝐴Acc a copertura degli accantonamenti ammessi al riconoscimento tariffario avviene considerando:
• gli accantonamenti effettuati ai fini della copertura dei costi di gestione postoperativa delle discariche autorizzate e dei costi di chiusura, ai sensi della normativa vigente;
• gli accantonamenti relativi ai crediti;
• eventuali ulteriori accantonamenti iscritti a bilancio per la copertura di rischi ed oneri previsti dalla normativa di settore e/o dai contratti di affidamento in essere;
• altri accantonamenti, diversi dagli ammortamenti, non in eccesso rispetto all’applicazione di norme tributarie.
</t>
        </r>
      </text>
    </comment>
    <comment ref="T4" authorId="0" shapeId="0" xr:uid="{00000000-0006-0000-0500-000005000000}">
      <text>
        <r>
          <rPr>
            <sz val="9"/>
            <color indexed="81"/>
            <rFont val="Tahoma"/>
            <family val="2"/>
          </rPr>
          <t>ATTENZIONE qui ci vanno tutti i rifiuti mandati a inceneritori con recupero energetico</t>
        </r>
      </text>
    </comment>
    <comment ref="Y4" authorId="1" shapeId="0" xr:uid="{00000000-0006-0000-0500-000006000000}">
      <text>
        <r>
          <rPr>
            <b/>
            <sz val="9"/>
            <color indexed="81"/>
            <rFont val="Tahoma"/>
            <family val="2"/>
          </rPr>
          <t>ATTENZIONE:</t>
        </r>
        <r>
          <rPr>
            <sz val="9"/>
            <color indexed="81"/>
            <rFont val="Tahoma"/>
            <family val="2"/>
          </rPr>
          <t xml:space="preserve">
Crediti inesigibili secondo normativa vigente (TARI tributo)
Perdite su crediti per la sola quota parte eccedente l'utilizzo del fondo perdite su crediti o da garanzia assicurativa
</t>
        </r>
      </text>
    </comment>
    <comment ref="Z4" authorId="1" shapeId="0" xr:uid="{00000000-0006-0000-0500-000007000000}">
      <text>
        <r>
          <rPr>
            <b/>
            <sz val="9"/>
            <color indexed="81"/>
            <rFont val="Tahoma"/>
            <family val="2"/>
          </rPr>
          <t>ATTENZIONE:</t>
        </r>
        <r>
          <rPr>
            <sz val="9"/>
            <color indexed="81"/>
            <rFont val="Tahoma"/>
            <family val="2"/>
          </rPr>
          <t xml:space="preserve">
Contributo funzionamento EGATO/ARERA
Oneri di mitigazione ambientale
Oneri ambientali (tasse SO2 e Nox)
Oneri tributari locali (IMU,...)
Oneri per compensazioni territoriali
Oneri relativi a fondi perequativi fissati dall’Ente territorialmente competente
Oneri per la gestione post-operativa delle discariche autorizzate e dei costi di chiusura nel caso in cui le risorse accantonate in conformità alla normativa vigente risultatino insufficienti a garantire il ripristino ambientale del sito medesimo (art. 9.3)
La componente  include la quota degli oneri di funzionamento di ARERA effettivamente sostenuti dal gestore nell’anno 2020 con riferimento alla  competenza relativa all’anno 2018.</t>
        </r>
      </text>
    </comment>
    <comment ref="AA4" authorId="1" shapeId="0" xr:uid="{00000000-0006-0000-0500-000008000000}">
      <text>
        <r>
          <rPr>
            <b/>
            <sz val="11"/>
            <color indexed="81"/>
            <rFont val="Tahoma"/>
            <family val="2"/>
          </rPr>
          <t>Nicoletta Barabaschi:</t>
        </r>
        <r>
          <rPr>
            <sz val="11"/>
            <color indexed="81"/>
            <rFont val="Tahoma"/>
            <family val="2"/>
          </rPr>
          <t xml:space="preserve">
14.1 La valorizzazione della componente 𝐴Acc a copertura degli accantonamenti ammessi al riconoscimento tariffario avviene considerando:
• gli accantonamenti effettuati ai fini della copertura dei costi di gestione postoperativa delle discariche autorizzate e dei costi di chiusura, ai sensi della normativa vigente;
• gli accantonamenti relativi ai crediti;
• eventuali ulteriori accantonamenti iscritti a bilancio per la copertura di rischi ed oneri previsti dalla normativa di settore e/o dai contratti di affidamento in essere;
• altri accantonamenti, diversi dagli ammortamenti, non in eccesso rispetto all’applicazione di norme tributarie.
</t>
        </r>
      </text>
    </comment>
    <comment ref="AH4" authorId="0" shapeId="0" xr:uid="{00000000-0006-0000-0500-000009000000}">
      <text>
        <r>
          <rPr>
            <sz val="9"/>
            <color indexed="81"/>
            <rFont val="Tahoma"/>
            <family val="2"/>
          </rPr>
          <t>ATTENZIONE qui ci vanno tutti i rifiuti mandati a inceneritori con recupero energetico</t>
        </r>
      </text>
    </comment>
    <comment ref="AM4" authorId="1" shapeId="0" xr:uid="{00000000-0006-0000-0500-00000A000000}">
      <text>
        <r>
          <rPr>
            <b/>
            <sz val="9"/>
            <color indexed="81"/>
            <rFont val="Tahoma"/>
            <family val="2"/>
          </rPr>
          <t>ATTENZIONE:</t>
        </r>
        <r>
          <rPr>
            <sz val="9"/>
            <color indexed="81"/>
            <rFont val="Tahoma"/>
            <family val="2"/>
          </rPr>
          <t xml:space="preserve">
Crediti inesigibili secondo normativa vigente (TARI tributo)
Perdite su crediti per la sola quota parte eccedente l'utilizzo del fondo perdite su crediti o da garanzia assicurativa
</t>
        </r>
      </text>
    </comment>
    <comment ref="AN4" authorId="1" shapeId="0" xr:uid="{00000000-0006-0000-0500-00000B000000}">
      <text>
        <r>
          <rPr>
            <b/>
            <sz val="9"/>
            <color indexed="81"/>
            <rFont val="Tahoma"/>
            <family val="2"/>
          </rPr>
          <t>ATTENZIONE:</t>
        </r>
        <r>
          <rPr>
            <sz val="9"/>
            <color indexed="81"/>
            <rFont val="Tahoma"/>
            <family val="2"/>
          </rPr>
          <t xml:space="preserve">
Contributo funzionamento EGATO/ARERA
Oneri di mitigazione ambientale
Oneri ambientali (tasse SO2 e Nox)
Oneri tributari locali (IMU,...)
Oneri per compensazioni territoriali
Oneri relativi a fondi perequativi fissati dall’Ente territorialmente competente
Oneri per la gestione post-operativa delle discariche autorizzate e dei costi di chiusura nel caso in cui le risorse accantonate in conformità alla normativa vigente risultatino insufficienti a garantire il ripristino ambientale del sito medesimo (art. 9.3)
La componente  include la quota degli oneri di funzionamento di ARERA effettivamente sostenuti dal gestore nell’anno 2020 con riferimento alla  competenza relativa all’anno 2018.</t>
        </r>
      </text>
    </comment>
    <comment ref="AO4" authorId="1" shapeId="0" xr:uid="{00000000-0006-0000-0500-00000C000000}">
      <text>
        <r>
          <rPr>
            <b/>
            <sz val="11"/>
            <color indexed="81"/>
            <rFont val="Tahoma"/>
            <family val="2"/>
          </rPr>
          <t>Nicoletta Barabaschi:</t>
        </r>
        <r>
          <rPr>
            <sz val="11"/>
            <color indexed="81"/>
            <rFont val="Tahoma"/>
            <family val="2"/>
          </rPr>
          <t xml:space="preserve">
14.1 La valorizzazione della componente 𝐴Acc a copertura degli accantonamenti ammessi al riconoscimento tariffario avviene considerando:
• gli accantonamenti effettuati ai fini della copertura dei costi di gestione postoperativa delle discariche autorizzate e dei costi di chiusura, ai sensi della normativa vigente;
• gli accantonamenti relativi ai crediti;
• eventuali ulteriori accantonamenti iscritti a bilancio per la copertura di rischi ed oneri previsti dalla normativa di settore e/o dai contratti di affidamento in essere;
• altri accantonamenti, diversi dagli ammortamenti, non in eccesso rispetto all’applicazione di norme tributarie.
</t>
        </r>
      </text>
    </comment>
    <comment ref="B33" authorId="2" shapeId="0" xr:uid="{00000000-0006-0000-0500-00000D000000}">
      <text>
        <r>
          <rPr>
            <sz val="12"/>
            <color indexed="81"/>
            <rFont val="Calibri"/>
            <family val="2"/>
            <scheme val="minor"/>
          </rPr>
          <t>ATTENZIONE: IVA ed imposte indetraibili inserite nella riga 32 non devono essere incluse nei dati di input di conto economico righe (da 15 a 32)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Nicoletta Barabaschi</author>
  </authors>
  <commentList>
    <comment ref="A14" authorId="0" shapeId="0" xr:uid="{00000000-0006-0000-0700-000001000000}">
      <text>
        <r>
          <rPr>
            <b/>
            <sz val="11"/>
            <color indexed="81"/>
            <rFont val="Arial Narrow"/>
            <family val="2"/>
          </rPr>
          <t>Art 11: Valore delle immobilizzazioni</t>
        </r>
        <r>
          <rPr>
            <sz val="11"/>
            <color indexed="81"/>
            <rFont val="Arial Narrow"/>
            <family val="2"/>
          </rPr>
          <t xml:space="preserve">
11.1 Il perimetro delle immobilizzazioni comprende i soli cespiti in esercizio al 31 dicembre dell’anno 2018, acquisiti dall’esterno o realizzati, che non siano stati oggetto di radiazioni o dismissioni, ovvero oggetto di successivi interventi di sostituzione ancorché non radiati e/o dismessi e per i quali il fondo di ammortamento non abbia già coperto il valore lordo degli stessi. Sono incluse le immobilizzazioni in corso risultanti al 31 dicembre dell’anno  (a-2) , al netto dei saldi che risultino invariati da più di 4 anni. Sono altresì escluse le immobilizzazioni non inserite nella linea produttiva o poste in stand-by. 
11.2 La ricostruzione del valore lordo delle immobilizzazioni materiali al 31 dicembre dell’anno 2017 o 2018 è effettuata sulla base del costo storico di acquisizione del cespite al momento della sua prima utilizzazione ovvero al costo di realizzazione dello stesso come risulta dalle fonti contabili obbligatorie.
11.3 Nel caso in cui non sia possibile ricostruire la stratificazione storica di realizzazione del bene, si fa riferimento al primo libro contabile in cui il cespite è riportato.
11.6 Dalla valorizzazione delle immobilizzazioni sono in ogni caso escluse le rivalutazioni economiche e monetarie, le altre poste incrementative non costituenti costo storico originario degli impianti, gli oneri promozionali, le concessioni, ivi inclusi oneri per il rinnovo e la stipula delle medesime, gli avviamenti.
11.7 Per gli anni successivi al 2018 sono altresì esclusi dalla valorizzazione delle immobilizzazioni gli eventuali incrementi patrimoniali corrispondenti agli oneri ed alle commissioni di strutturazione dei progetti di finanziamento.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Nicoletta Barabaschi</author>
  </authors>
  <commentList>
    <comment ref="A14" authorId="0" shapeId="0" xr:uid="{00000000-0006-0000-0800-000001000000}">
      <text>
        <r>
          <rPr>
            <b/>
            <sz val="11"/>
            <color indexed="81"/>
            <rFont val="Arial Narrow"/>
            <family val="2"/>
          </rPr>
          <t>Art 11: Valore delle immobilizzazioni</t>
        </r>
        <r>
          <rPr>
            <sz val="11"/>
            <color indexed="81"/>
            <rFont val="Arial Narrow"/>
            <family val="2"/>
          </rPr>
          <t xml:space="preserve">
11.1 Il perimetro delle immobilizzazioni comprende i soli cespiti in esercizio al 31 dicembre dell’anno 2018, acquisiti dall’esterno o realizzati, che non siano stati oggetto di radiazioni o dismissioni, ovvero oggetto di successivi interventi di sostituzione ancorché non radiati e/o dismessi e per i quali il fondo di ammortamento non abbia già coperto il valore lordo degli stessi. Sono incluse le immobilizzazioni in corso risultanti al 31 dicembre dell’anno  (a-2) , al netto dei saldi che risultino invariati da più di 4 anni. Sono altresì escluse le immobilizzazioni non inserite nella linea produttiva o poste in stand-by. 
11.2 La ricostruzione del valore lordo delle immobilizzazioni materiali al 31 dicembre dell’anno 2017 o 2018 è effettuata sulla base del costo storico di acquisizione del cespite al momento della sua prima utilizzazione ovvero al costo di realizzazione dello stesso come risulta dalle fonti contabili obbligatorie.
11.3 Nel caso in cui non sia possibile ricostruire la stratificazione storica di realizzazione del bene, si fa riferimento al primo libro contabile in cui il cespite è riportato.
11.6 Dalla valorizzazione delle immobilizzazioni sono in ogni caso escluse le rivalutazioni economiche e monetarie, le altre poste incrementative non costituenti costo storico originario degli impianti, gli oneri promozionali, le concessioni, ivi inclusi oneri per il rinnovo e la stipula delle medesime, gli avviamenti.
11.7 Per gli anni successivi al 2018 sono altresì esclusi dalla valorizzazione delle immobilizzazioni gli eventuali incrementi patrimoniali corrispondenti agli oneri ed alle commissioni di strutturazione dei progetti di finanziamento.</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<sst xmlns="http://schemas.openxmlformats.org/spreadsheetml/2006/main" count="922" uniqueCount="546">
  <si>
    <t>ANNO 2017</t>
  </si>
  <si>
    <t>B6) Per materie prime, sussidiarie, di consumo e merci</t>
  </si>
  <si>
    <t>B7) Per servizi</t>
  </si>
  <si>
    <t>B8) Per godimento beni di terzi</t>
  </si>
  <si>
    <t>B9) Per il personale</t>
  </si>
  <si>
    <t>B11) Variazione delle rimanenze</t>
  </si>
  <si>
    <t>B12) Accantonamenti per rischi</t>
  </si>
  <si>
    <t>B13) Altri accantonamenti</t>
  </si>
  <si>
    <t>B14) Oneri diversi di gestione</t>
  </si>
  <si>
    <t>ANNO 2018</t>
  </si>
  <si>
    <t>Ricavi da vendita di materiale</t>
  </si>
  <si>
    <t>Ricavi da vendita di energia</t>
  </si>
  <si>
    <t>Ricavi da CONAI</t>
  </si>
  <si>
    <t>CSL - Costi di spazz. e Lavaggio strade e aree pubbl.</t>
  </si>
  <si>
    <t>CRT - Costi di Raccolta e Trasporto RSU</t>
  </si>
  <si>
    <t>CTS - Costi di Trattamento e Smaltimento RSU</t>
  </si>
  <si>
    <t xml:space="preserve">CRD - Costi della Raccolta differenziata </t>
  </si>
  <si>
    <t>CARC – Costi amm.vi accert., riscoss. e cont.</t>
  </si>
  <si>
    <t>CGG - Costi Generali di Gestione</t>
  </si>
  <si>
    <t>CCD - Costi Comuni Diversi</t>
  </si>
  <si>
    <t>Servizio integrato rifiuti (nuovo perimetro TARI)</t>
  </si>
  <si>
    <t>Attività rifiuti extra perimetro</t>
  </si>
  <si>
    <t>Attività non rifiuti</t>
  </si>
  <si>
    <t>Note</t>
  </si>
  <si>
    <t>COSTI COMPLESSIVI RETTIFICATI</t>
  </si>
  <si>
    <t>Servizio Integrato dei Rifiuti</t>
  </si>
  <si>
    <t>Segmento di attività</t>
  </si>
  <si>
    <t>Altri impianti (pesatura, riduzione odori, misura ecc.)</t>
  </si>
  <si>
    <t>Impianto di raccolta e trattamento percolato</t>
  </si>
  <si>
    <t>Impianto di raccolta e trattamento biogas</t>
  </si>
  <si>
    <t>Unità digestione anaerobica</t>
  </si>
  <si>
    <t>Unità di compostaggio</t>
  </si>
  <si>
    <t>Unità di pretrattamento</t>
  </si>
  <si>
    <t>Altri impianti (pesatura, riduzione odori, misura, ecc.)</t>
  </si>
  <si>
    <t>Turbina/alimentatore</t>
  </si>
  <si>
    <t>Unità di incenerimento a letto fluido (combustore, caldaia, trattamento fumi)</t>
  </si>
  <si>
    <t>Unità di incenerimento a griglia mobile (combustore, caldaia, trattamento fumi)</t>
  </si>
  <si>
    <t>Impianti di pretrattamento</t>
  </si>
  <si>
    <t>Altri impianti (pesatura, riduzione odori, lavaggio, aspirazione esalazioni, ecc.)</t>
  </si>
  <si>
    <t>Macchine operatrici (pale meccaniche, compattatori, ecc.)</t>
  </si>
  <si>
    <t>Impianti di cogenerazione</t>
  </si>
  <si>
    <t>Pozzi monitoraggio falda</t>
  </si>
  <si>
    <t>Impianti raccolta e trattamento biogas</t>
  </si>
  <si>
    <t>Impianti di raccolta e trattamento percolato</t>
  </si>
  <si>
    <t>Opere di impermeabilizzazione del fondo e delle pareti e di difesa idraulica</t>
  </si>
  <si>
    <t>Unità trattamento biologico (bioessiccazione, biostabilizzazione, digestione anaerobica, ecc.)</t>
  </si>
  <si>
    <t>Unità trattamento meccanico (separatori, compattatori, tritovagliatura, ecc.)</t>
  </si>
  <si>
    <t>Altri impianti</t>
  </si>
  <si>
    <t>Altre attrezzature (bidoni, aspirafoglie, ecc.)</t>
  </si>
  <si>
    <t>Cassonetti, Campane e Cassoni</t>
  </si>
  <si>
    <t>Compattatori, Spazzatrici e Autocarri attrezzati</t>
  </si>
  <si>
    <t>Categoria di cespite</t>
  </si>
  <si>
    <t>Categoria del cespite</t>
  </si>
  <si>
    <t>ACC - Accantonamenti ammessi al riconoscimento tariffario</t>
  </si>
  <si>
    <t>FA - Fondo di ammortamento al 31/12/2017</t>
  </si>
  <si>
    <t>FA - Fondo contributi a fondo perduto al 31/12/2017</t>
  </si>
  <si>
    <t xml:space="preserve"> di cui quote fisse</t>
  </si>
  <si>
    <t xml:space="preserve"> di cui quote variabili</t>
  </si>
  <si>
    <t>Ricavi da TARI (attività inserite nel perimetro)</t>
  </si>
  <si>
    <t>Ricavi da TARI (attività NON inserite nel perimetro)</t>
  </si>
  <si>
    <t>COSTI DELLA PRODUZIONE (Nel caso del bilancio comunale si tratta di impegni di spesa)</t>
  </si>
  <si>
    <t>Cespiti</t>
  </si>
  <si>
    <t>Anno iscrizione Cespite</t>
  </si>
  <si>
    <t>CI c, t Valore iscrizione bene</t>
  </si>
  <si>
    <t>Contributi FondoPerduto ricevuti da dedurre</t>
  </si>
  <si>
    <t>Dati di conto economico (solo SIR)</t>
  </si>
  <si>
    <t xml:space="preserve">INSERIRE RIGHE SOPRA A QUESTA       </t>
  </si>
  <si>
    <t>A1) Ricavi delle vendite e delle prestazioni (Nel caso del bilancio comunale si tratta di accertamenti di entrata)</t>
  </si>
  <si>
    <t>TV</t>
  </si>
  <si>
    <t>TF</t>
  </si>
  <si>
    <t>b</t>
  </si>
  <si>
    <t>w</t>
  </si>
  <si>
    <t>g</t>
  </si>
  <si>
    <t>x</t>
  </si>
  <si>
    <t>r</t>
  </si>
  <si>
    <t>T</t>
  </si>
  <si>
    <t>RCTV</t>
  </si>
  <si>
    <t>RCTF</t>
  </si>
  <si>
    <r>
      <t>g</t>
    </r>
    <r>
      <rPr>
        <vertAlign val="subscript"/>
        <sz val="11"/>
        <color theme="1"/>
        <rFont val="Symbol"/>
        <family val="1"/>
        <charset val="2"/>
      </rPr>
      <t>1</t>
    </r>
  </si>
  <si>
    <r>
      <t>g</t>
    </r>
    <r>
      <rPr>
        <vertAlign val="subscript"/>
        <sz val="11"/>
        <color theme="1"/>
        <rFont val="Symbol"/>
        <family val="1"/>
        <charset val="2"/>
      </rPr>
      <t>2</t>
    </r>
    <r>
      <rPr>
        <sz val="11"/>
        <color theme="1"/>
        <rFont val="Calibri"/>
        <family val="2"/>
        <scheme val="minor"/>
      </rPr>
      <t/>
    </r>
  </si>
  <si>
    <r>
      <t>g</t>
    </r>
    <r>
      <rPr>
        <vertAlign val="subscript"/>
        <sz val="11"/>
        <color theme="1"/>
        <rFont val="Symbol"/>
        <family val="1"/>
        <charset val="2"/>
      </rPr>
      <t>3</t>
    </r>
    <r>
      <rPr>
        <sz val="11"/>
        <color theme="1"/>
        <rFont val="Calibri"/>
        <family val="2"/>
        <scheme val="minor"/>
      </rPr>
      <t/>
    </r>
  </si>
  <si>
    <t>QL</t>
  </si>
  <si>
    <t>CRT</t>
  </si>
  <si>
    <t>CTS</t>
  </si>
  <si>
    <t>CTR</t>
  </si>
  <si>
    <t>CRD</t>
  </si>
  <si>
    <t>COITV</t>
  </si>
  <si>
    <t>AR</t>
  </si>
  <si>
    <t>ARCONAI</t>
  </si>
  <si>
    <t>CSL</t>
  </si>
  <si>
    <t>CC</t>
  </si>
  <si>
    <t>CK</t>
  </si>
  <si>
    <t>COITF</t>
  </si>
  <si>
    <t>CARC</t>
  </si>
  <si>
    <t>CGG</t>
  </si>
  <si>
    <t>CCD</t>
  </si>
  <si>
    <r>
      <t>0,8 ≤TV</t>
    </r>
    <r>
      <rPr>
        <vertAlign val="subscript"/>
        <sz val="11"/>
        <color theme="1"/>
        <rFont val="Calibri"/>
        <family val="2"/>
        <scheme val="minor"/>
      </rPr>
      <t>a</t>
    </r>
    <r>
      <rPr>
        <sz val="11"/>
        <color theme="1"/>
        <rFont val="Calibri"/>
        <family val="2"/>
        <scheme val="minor"/>
      </rPr>
      <t>/TV</t>
    </r>
    <r>
      <rPr>
        <vertAlign val="subscript"/>
        <sz val="11"/>
        <color theme="1"/>
        <rFont val="Calibri"/>
        <family val="2"/>
        <scheme val="minor"/>
      </rPr>
      <t>a-1</t>
    </r>
    <r>
      <rPr>
        <sz val="11"/>
        <color theme="1"/>
        <rFont val="Calibri"/>
        <family val="2"/>
        <scheme val="minor"/>
      </rPr>
      <t>≤ 1,2</t>
    </r>
  </si>
  <si>
    <t>Ta/Ta-1≤ (1 + 𝜌𝑎 )</t>
  </si>
  <si>
    <t>PG</t>
  </si>
  <si>
    <t>rpi</t>
  </si>
  <si>
    <t>Spese eccezionali</t>
  </si>
  <si>
    <t>CG</t>
  </si>
  <si>
    <t>COAL</t>
  </si>
  <si>
    <t>AMM</t>
  </si>
  <si>
    <t>ACC</t>
  </si>
  <si>
    <t>R</t>
  </si>
  <si>
    <t>RLIC</t>
  </si>
  <si>
    <t>Anno</t>
  </si>
  <si>
    <t>Deflatore per tariffe 2020</t>
  </si>
  <si>
    <t>Vita utile regolatoria</t>
  </si>
  <si>
    <t>Terreni</t>
  </si>
  <si>
    <t>Fabbricati</t>
  </si>
  <si>
    <t>Sistemi informativi</t>
  </si>
  <si>
    <t>Immobilizzazioni immateriali</t>
  </si>
  <si>
    <t>Telecontrollo</t>
  </si>
  <si>
    <t>Automezzi e Autoveicoli</t>
  </si>
  <si>
    <t>dfl 2018</t>
  </si>
  <si>
    <t>IMN 2020</t>
  </si>
  <si>
    <t>Deflatore per tariffe 2018</t>
  </si>
  <si>
    <t>Deflatore per tariffe 2019</t>
  </si>
  <si>
    <t>dfl 2020</t>
  </si>
  <si>
    <t>IMN 2018</t>
  </si>
  <si>
    <t>Vite Utili</t>
  </si>
  <si>
    <t>IMN 2019</t>
  </si>
  <si>
    <t>dfl 2019</t>
  </si>
  <si>
    <t>Altre immobilizzazioni materiali</t>
  </si>
  <si>
    <t>AMM18</t>
  </si>
  <si>
    <t>AMMcfp2018</t>
  </si>
  <si>
    <t>IMN2018</t>
  </si>
  <si>
    <t>IMN2019</t>
  </si>
  <si>
    <t>AMM19</t>
  </si>
  <si>
    <t>IMN2020</t>
  </si>
  <si>
    <t>AMM20</t>
  </si>
  <si>
    <t>IP2018</t>
  </si>
  <si>
    <t>IP2019</t>
  </si>
  <si>
    <t>IP2020</t>
  </si>
  <si>
    <t>FAIP2018</t>
  </si>
  <si>
    <t>FAIP2019</t>
  </si>
  <si>
    <t>CFP2018</t>
  </si>
  <si>
    <t>CFP2019</t>
  </si>
  <si>
    <t>FACFP2018</t>
  </si>
  <si>
    <t>AMMcfp2019</t>
  </si>
  <si>
    <t>FACFP2019</t>
  </si>
  <si>
    <t>FAIP2020</t>
  </si>
  <si>
    <t>CFP2020</t>
  </si>
  <si>
    <t>FACFP2020</t>
  </si>
  <si>
    <t>AMMcfp2020</t>
  </si>
  <si>
    <t>AMMtar2018</t>
  </si>
  <si>
    <t>AMMtar2019</t>
  </si>
  <si>
    <t>AMMtar2020</t>
  </si>
  <si>
    <t>TARIFFA</t>
  </si>
  <si>
    <t>DATI di BILANCIO</t>
  </si>
  <si>
    <t>PR</t>
  </si>
  <si>
    <t>WACC</t>
  </si>
  <si>
    <t>4 anni</t>
  </si>
  <si>
    <t>2 anni</t>
  </si>
  <si>
    <t>1 anno</t>
  </si>
  <si>
    <t>3 anni</t>
  </si>
  <si>
    <t>WACCtl</t>
  </si>
  <si>
    <t>CIN prima 31dic17</t>
  </si>
  <si>
    <t>IMN</t>
  </si>
  <si>
    <t>CCN</t>
  </si>
  <si>
    <t>SLIC</t>
  </si>
  <si>
    <t>WACCrid</t>
  </si>
  <si>
    <r>
      <t>K</t>
    </r>
    <r>
      <rPr>
        <vertAlign val="subscript"/>
        <sz val="11"/>
        <color theme="1"/>
        <rFont val="Calibri"/>
        <family val="2"/>
        <scheme val="minor"/>
      </rPr>
      <t>d</t>
    </r>
  </si>
  <si>
    <t>PARAMETRI. In rosa quelli da inserire da parte del'ETC</t>
  </si>
  <si>
    <t>𝐼</t>
  </si>
  <si>
    <t>Conguagli</t>
  </si>
  <si>
    <t>Remunerazione capitale</t>
  </si>
  <si>
    <t>Limite tariffario</t>
  </si>
  <si>
    <t>Adeguamento inflazione</t>
  </si>
  <si>
    <t xml:space="preserve"> CTR  - Costi di trattamento e recupero</t>
  </si>
  <si>
    <t>Valore dei fondi per il trattamento di fine rapporto incluso il fondo di trattamento di fine mandato degli amministratori, per la sola quota parte trattenuta dal gestore</t>
  </si>
  <si>
    <t>Fondo di quiescenza</t>
  </si>
  <si>
    <t>Fondi rischi e oneri ed eventuali fondi per il ripristino beni di terzi</t>
  </si>
  <si>
    <t>Fondo rischi su crediti</t>
  </si>
  <si>
    <t>Fondo per la gestione post-mortem</t>
  </si>
  <si>
    <t>Fondo per il ripristino beni di terzi</t>
  </si>
  <si>
    <t>Poste rettificative</t>
  </si>
  <si>
    <t>dfl 19/20</t>
  </si>
  <si>
    <t>dfl 18/19</t>
  </si>
  <si>
    <t>Ck2018</t>
  </si>
  <si>
    <t>Ck2019</t>
  </si>
  <si>
    <t>Ck2020</t>
  </si>
  <si>
    <t>Spese per godimento beni di terzi 2018</t>
  </si>
  <si>
    <t>Spese per godimento beni di terzi 2017</t>
  </si>
  <si>
    <t>SALDO LIC 2017</t>
  </si>
  <si>
    <t>Valori da fonte contabile</t>
  </si>
  <si>
    <t>SALDO LIC 2018</t>
  </si>
  <si>
    <t>LIC al 31/12/2017 (al netto dei saldi che risultino invariati dal 31/12/2013)</t>
  </si>
  <si>
    <t>LIC al 31/12/2018 (al netto dei saldi che risultino invariati dal 31/12/2014)</t>
  </si>
  <si>
    <t>Saldo LIC 
(al netto dei saldi che risultino invariati da più di 4 anni)</t>
  </si>
  <si>
    <t>LIC movim. l'ultima volta nel 2017</t>
  </si>
  <si>
    <t>LIC movim. l'ultima volta nel 2016</t>
  </si>
  <si>
    <t>LIC movim. l'ultima volta nel 2015</t>
  </si>
  <si>
    <t>LIC movim. l'ultima volta nel 2014</t>
  </si>
  <si>
    <t>LIC movim. l'ultima volta nel 2018</t>
  </si>
  <si>
    <t>PR del CCN</t>
  </si>
  <si>
    <t>valori in euro</t>
  </si>
  <si>
    <t>Poste rettificative del Capitale Circolante netto (Comma 12.4)</t>
  </si>
  <si>
    <t>Remunerazione Lavori in Corso. Input dati</t>
  </si>
  <si>
    <t>(cliccare sul link)</t>
  </si>
  <si>
    <t>TOTALI</t>
  </si>
  <si>
    <t>Soggetto di riferimento</t>
  </si>
  <si>
    <t>IMN dopo 31dic17</t>
  </si>
  <si>
    <t>LIC</t>
  </si>
  <si>
    <t>Dati Input</t>
  </si>
  <si>
    <t>Compilare le caselle bianche, fare attenzione ad inserire le righe dove indicato</t>
  </si>
  <si>
    <t>IVA e altre imposte indetraibili</t>
  </si>
  <si>
    <t>Altri ricavi in A1</t>
  </si>
  <si>
    <t>Dati PEF</t>
  </si>
  <si>
    <t>Ricavi per entrate tariffarie in applicazione dei corrispettivi all'utenza (art. 5 MTR)</t>
  </si>
  <si>
    <t>Volumi (tonnellate)</t>
  </si>
  <si>
    <t>di cui per acquisiti da Gestori/Comune che operano all'interno del ciclo RU del Comune (poste da consolidare con i ricavi)</t>
  </si>
  <si>
    <t>di cui altre spese per affitto locali o leasing operativo</t>
  </si>
  <si>
    <t>di cui valore massimo pari all’80% di quanto previsto dalle norme sul fondo crediti di dubbia esigibilità di cui al punto 3.3 dell’allegato n. 4/2 al Dlgs 118/2011 (TARI tributo)</t>
  </si>
  <si>
    <t>B10) Ammortamenti e svalutazioni</t>
  </si>
  <si>
    <t>di cui IVA e altre imposte indetraibili</t>
  </si>
  <si>
    <t>Componenti previsionali di costo</t>
  </si>
  <si>
    <t>Note:</t>
  </si>
  <si>
    <t>Dati di Input CK:</t>
  </si>
  <si>
    <t>Ricavi A1</t>
  </si>
  <si>
    <t>Costi B6 B7</t>
  </si>
  <si>
    <t>Dati di bilancio del solo operatore con riferimento alla gestione</t>
  </si>
  <si>
    <t>CK multigestore</t>
  </si>
  <si>
    <t>Amm - Ammortamenti</t>
  </si>
  <si>
    <t>CK-Acc</t>
  </si>
  <si>
    <t>Input</t>
  </si>
  <si>
    <t>Calcolo</t>
  </si>
  <si>
    <t>Gestore 1</t>
  </si>
  <si>
    <r>
      <rPr>
        <b/>
        <sz val="11"/>
        <color theme="1"/>
        <rFont val="Calibri"/>
        <family val="2"/>
        <scheme val="minor"/>
      </rPr>
      <t>Art 12.4</t>
    </r>
    <r>
      <rPr>
        <sz val="11"/>
        <color theme="1"/>
        <rFont val="Calibri"/>
        <family val="2"/>
        <scheme val="minor"/>
      </rPr>
      <t>: Pr  è il valore delle poste rettificative del capitale che includono forme alternative di finanziamento presenti nel bilancio dell’anno 2017 o 2018; in particolare il valore dei fondi per il trattamento di fine rapporto, incluso il fondo di trattamento di fine mandato degli amministratori, per la sola quota parte trattenuta dal gestore, nonché i fondi rischi e oneri ed eventuali fondi per il ripristino beni di terzi.</t>
    </r>
  </si>
  <si>
    <t xml:space="preserve">Componenti di costo e rispettive attività del ciclo integrato dei RU </t>
  </si>
  <si>
    <t xml:space="preserve">Componenti di costo </t>
  </si>
  <si>
    <t>Descrizione</t>
  </si>
  <si>
    <t>Riferimenti nell'Allegato A della deliberazione 443/2019/R/rif</t>
  </si>
  <si>
    <t>CRTa</t>
  </si>
  <si>
    <t xml:space="preserve">art. 6 e comma 7.3 </t>
  </si>
  <si>
    <t>CTSa</t>
  </si>
  <si>
    <t>art. 6 e comma 7.4</t>
  </si>
  <si>
    <t>CTRa</t>
  </si>
  <si>
    <t>art. 6 e comma 7.6</t>
  </si>
  <si>
    <t>CRDa</t>
  </si>
  <si>
    <t>art. 6 e comma 7.5</t>
  </si>
  <si>
    <t>CSLa</t>
  </si>
  <si>
    <t>art. 6 e comma 7.2</t>
  </si>
  <si>
    <t>CARCa</t>
  </si>
  <si>
    <t>commi 9.1 e 9.2</t>
  </si>
  <si>
    <t>CGGa</t>
  </si>
  <si>
    <t xml:space="preserve">comma 9.1 </t>
  </si>
  <si>
    <t>CCDa</t>
  </si>
  <si>
    <t>comma 9.1</t>
  </si>
  <si>
    <t xml:space="preserve">Nel calcolo delle componenti a conguaglio relative agli anni 2018 e 2019, la componente COALa-2 ricomprende, oltre a quanto precisato al comma 9.1, anche le seguenti voci: i conguagli/recuperi pregressi già deliberati al 31 dicembre 2017, nonché quelli riferiti al recupero della remunerazione del capitale calcolata – tenuto conto del tasso di remunerazione (r2018) di cui all’Allegato 1 del d.P.R. n. 158/99 - sulla base dello scostamento ex post tra gli investimenti realizzati nell’anno 2017 e gli investimenti programmati per la medesima
annualità; gli importi per meccanismi di premio/penalità relativi al 2018 già in vigore al 31 dicembre 2017; è consentito il recupero delle partite pregresse nel caso in cui la loro quantificazione abbia già trovato una giustificazione formale da parte dell’Ente Locale competente.
</t>
  </si>
  <si>
    <t xml:space="preserve">comma 15.6 </t>
  </si>
  <si>
    <t>comma 7.10 e art. 8</t>
  </si>
  <si>
    <t>Attività esterne al perimetro</t>
  </si>
  <si>
    <t>Attività esterne al ciclo integrato dei RU sono tutte quelle attività che, anche qualora siano state incluse nella concessione di affidamento del servizio di gestione integrata del ciclo dei rifiuti, ai sensi della normativa vigente, non possono essere incluse nel perimetro sottoposto a regolazione dell’Autorità; a titolo esemplificativo ma non esaustivo, comprendono in particolare:
- raccolta, trasporto e smaltimento amianto da utenze domestiche; tuttavia, ai fini della determinazione dei corrispettivi, laddove già inclusa nella gestione del ciclo integrato dei rifiuti urbani alla data di pubblicazione del presente provvedimento, la micro raccolta dell’amianto da utenze domestiche è da considerarsi tra le attività di gestione dei RU;
- derattizzazione;
- disinfestazione zanzare;
- spazzamento e sgombero della neve;
- cancellazione scritte vandaliche;
- defissione di manifesti abusivi;
- gestione dei servizi igienici pubblici;
- gestione del verde pubblico;
- manutenzione delle fontane.</t>
  </si>
  <si>
    <t>comma 1.1</t>
  </si>
  <si>
    <t>Valore delle immobilizzazioni</t>
  </si>
  <si>
    <t>11.1 Il perimetro delle immobilizzazioni comprende i soli cespiti in esercizio al 31 dicembre dell’anno 2018, acquisiti dall’esterno o realizzati, che non siano stati oggetto di radiazioni o dismissioni, ovvero oggetto di successivi interventi di sostituzione ancorché non radiati e/o dismessi e per i quali il fondo di ammortamento non abbia già coperto il valore lordo degli stessi. Sono incluse le immobilizzazioni in corso risultanti al 31 dicembre dell’anno  (a-2) , al netto dei saldi che risultino invariati da più di 4 anni. Sono altresì escluse le immobilizzazioni non inserite nella linea produttiva o poste in stand-by. 
11.2 La ricostruzione del valore lordo delle immobilizzazioni materiali al 31 dicembre dell’anno 2017 o 2018 è effettuata sulla base del costo storico di acquisizione del cespite al momento della sua prima utilizzazione ovvero al costo di realizzazione dello stesso come risulta dalle fonti contabili obbligatorie.
11.3 Nel caso in cui non sia possibile ricostruire la stratificazione storica di realizzazione del bene, si fa riferimento al primo libro contabile in cui il cespite è riportato.
11.6 Dalla valorizzazione delle immobilizzazioni sono in ogni caso escluse le rivalutazioni economiche e monetarie, le altre poste incrementative non costituenti costo storico originario degli impianti, gli oneri promozionali, le concessioni, ivi inclusi oneri per il rinnovo e la stipula delle medesime, gli avviamenti.
11.7 Per gli anni successivi al 2018 sono altresì esclusi dalla valorizzazione delle immobilizzazioni gli eventuali incrementi patrimoniali corrispondenti agli oneri ed alle commissioni di strutturazione dei progetti di finanziamento.</t>
  </si>
  <si>
    <t>Dati di Input comunali:</t>
  </si>
  <si>
    <t>Dati da PEF</t>
  </si>
  <si>
    <t xml:space="preserve"> di cui valore massimo previsto dalle norme fiscali (tariffa corrispettiva) e accantonamenti relativi ai crediti</t>
  </si>
  <si>
    <t>di cui per oneri previsti dalla normativa di settore e/o dai contratti di affidamento</t>
  </si>
  <si>
    <t>di cui costituzione di un fondo per la chiusura a fine vita dell'impianto</t>
  </si>
  <si>
    <t>di cui costituzione di un fondo per il ripristino dei siti</t>
  </si>
  <si>
    <t>di cui costituzione di un fondo per la gestione post operativa della discarica</t>
  </si>
  <si>
    <t>di cui altri accantonamenti non in eccesso rispetto all'applicazione di norme tributarie</t>
  </si>
  <si>
    <t>POSTE RETTIFICATIVE DEL COSTO DELLA PRODUZIONE RICONOSCIUTO (da indicare solamenre se nello schema precedente sono inserite nelle righe colorante in azzurro, non se sono nelle righe BLU)</t>
  </si>
  <si>
    <t>Poste rettificative delle immobilizzazioni (Comma 11.6 e 11.7)</t>
  </si>
  <si>
    <t>Cespiti al 31/12/2017</t>
  </si>
  <si>
    <t>Rivalutazioni economiche e monetarie</t>
  </si>
  <si>
    <t>Oneri promozionali,avviamenti, poste incrementative</t>
  </si>
  <si>
    <t>Concessioni (inclusi oneri per rinnovo e stipula delle medesime)</t>
  </si>
  <si>
    <t>Oneri e commissioni di strutturazione dei progetti di finanziamento</t>
  </si>
  <si>
    <t>Attività esterne al ciclo RU o extra perimetro TARI</t>
  </si>
  <si>
    <t>Cespiti dopo il 31/12/2017</t>
  </si>
  <si>
    <r>
      <rPr>
        <b/>
        <sz val="11"/>
        <color theme="1"/>
        <rFont val="Calibri"/>
        <family val="2"/>
        <scheme val="minor"/>
      </rPr>
      <t>Art 12.6</t>
    </r>
    <r>
      <rPr>
        <sz val="11"/>
        <color theme="1"/>
        <rFont val="Calibri"/>
        <family val="2"/>
        <scheme val="minor"/>
      </rPr>
      <t>: LIC è il saldo delle immobilizzazioni in corso al 31 dicembre dell’anno 201x, come risultante dal bilancio, al netto dei saldi che risultino invariati da più di 4 anni.</t>
    </r>
  </si>
  <si>
    <r>
      <t>0,8 ≤TV</t>
    </r>
    <r>
      <rPr>
        <vertAlign val="subscript"/>
        <sz val="11"/>
        <color theme="1"/>
        <rFont val="Arial Narrow"/>
        <family val="2"/>
      </rPr>
      <t>a</t>
    </r>
    <r>
      <rPr>
        <sz val="11"/>
        <color theme="1"/>
        <rFont val="Arial Narrow"/>
        <family val="2"/>
      </rPr>
      <t>/TV</t>
    </r>
    <r>
      <rPr>
        <vertAlign val="subscript"/>
        <sz val="11"/>
        <color theme="1"/>
        <rFont val="Arial Narrow"/>
        <family val="2"/>
      </rPr>
      <t>a-1</t>
    </r>
    <r>
      <rPr>
        <sz val="11"/>
        <color theme="1"/>
        <rFont val="Arial Narrow"/>
        <family val="2"/>
      </rPr>
      <t>≤ 1,2</t>
    </r>
  </si>
  <si>
    <t>Torna a Pannello di controllo</t>
  </si>
  <si>
    <t>Contributo del MIUR per le istituzioni scolastiche statali ai sensi dell’articolo 33 bis del decreto-legge 248/07</t>
  </si>
  <si>
    <t>Entrate effettivamente conseguite a seguito dell’attività di recupero dell'evasione</t>
  </si>
  <si>
    <t>Entrate derivanti da procedure sanzionatorie</t>
  </si>
  <si>
    <t>Ulteriori partite approvate dall’Ente territorialmente competente</t>
  </si>
  <si>
    <r>
      <rPr>
        <i/>
        <sz val="11"/>
        <color theme="1"/>
        <rFont val="Arial Narrow"/>
        <family val="2"/>
      </rPr>
      <t xml:space="preserve">Costi operativi per l’attività di raccolta e trasporto dei rifiuti urbani indifferenziati. </t>
    </r>
    <r>
      <rPr>
        <sz val="11"/>
        <color theme="1"/>
        <rFont val="Arial Narrow"/>
        <family val="2"/>
      </rPr>
      <t xml:space="preserve">
Insieme delle operazioni di raccolta (svolta secondo diversi modelli di organizzazione del servizio: porta a porta, stradale, misto, di prossimità e a chiamata) e di trasporto dei rifiuti urbani indifferenziati verso impianti di trattamento, recupero e smaltimento, con o senza trasbordo su mezzi di maggiori dimensioni. Sono altresì incluse le seguenti operazioni: raccolta e trasporto dei rifiuti da esumazioni ed estumulazioni, nonché degli altri rifiuti provenienti da attività cimiteriale; gestione delle isole ecologiche (anche mobili) e delle aree di transfer;  lavaggio e sanificazione dei contenitori della raccolta dei rifiuti indifferenziati; raccolta e gestione dei dati relativi al conferimento dei rifiuti da parte degli utenti e del successivo conferimento agli impianti di trattamento e di smaltimento.</t>
    </r>
  </si>
  <si>
    <r>
      <rPr>
        <i/>
        <sz val="11"/>
        <color theme="1"/>
        <rFont val="Arial Narrow"/>
        <family val="2"/>
      </rPr>
      <t>Costi operativi per l’attività di trattamento e smaltimento dei rifiuti urbani, incluse eventuali operazioni di pretrattamento dei rifiuti urbani residui</t>
    </r>
    <r>
      <rPr>
        <sz val="11"/>
        <color theme="1"/>
        <rFont val="Arial Narrow"/>
        <family val="2"/>
      </rPr>
      <t>, nonché le seguenti operazioni: trattamento presso gli impianti di trattamento meccanico-biologico costituiti da unità di trattamento meccanico (per esempio: separatori, compattatori, sezioni di tritovagliatura) e/o unità di trattamento biologico (a titolo esemplificativo, bioessiccazione, biostabilizzazione, digestione anaerobica), attribuiti secondo un criterio di ripartizione basato sulla quantità dei rifiuti urbani avviati a successivo smaltimento; smaltimento presso gli impianti di incenerimento senza recupero energetico e smaltimento in impianti di discarica controllata.</t>
    </r>
  </si>
  <si>
    <r>
      <rPr>
        <i/>
        <sz val="11"/>
        <color theme="1"/>
        <rFont val="Arial Narrow"/>
        <family val="2"/>
      </rPr>
      <t>Costi operativi per l’attività di raccolta e trasporto delle frazioni differenziate</t>
    </r>
    <r>
      <rPr>
        <sz val="11"/>
        <color theme="1"/>
        <rFont val="Arial Narrow"/>
        <family val="2"/>
      </rPr>
      <t>, ossia l'insieme delle operazioni di raccolta (svolta secondo diversi modelli di organizzazione del servizio: porta a porta, stradale e misto) e di trasporto delle frazioni differenziate dei rifiuti urbani verso impianti di trattamento e di riutilizzo e/o di recupero, con o senza trasbordo su mezzi di maggiori dimensioni. Sono altresì incluse le seguenti operazioni: gestione delle isole ecologiche (anche mobili), dei centri di raccolta e delle aree di transfer; raccolta e trasporto dei rifiuti urbani pericolosi; raccolta dei rifiuti vegetali ad esempio foglie, sfalci, potature provenienti da aree verdi (quali giardini, parchi e aree cimiteriali); lavaggio e sanificazione dei contenitori della raccolta delle frazioni differenziate dei rifiuti; raccolta e gestione dei dati relativi al conferimento delle frazioni differenziate dei rifiuti da parte delle utenze e del successivo conferimento agli impianti di trattamento e di riutilizzo e/o di recupero.</t>
    </r>
  </si>
  <si>
    <r>
      <rPr>
        <i/>
        <sz val="11"/>
        <color theme="1"/>
        <rFont val="Arial Narrow"/>
        <family val="2"/>
      </rPr>
      <t>Costi operativi per l’attività di spazzamento e lavaggio</t>
    </r>
    <r>
      <rPr>
        <sz val="11"/>
        <color theme="1"/>
        <rFont val="Arial Narrow"/>
        <family val="2"/>
      </rPr>
      <t xml:space="preserve">, ossia l'insieme delle operazioni di spazzamento meccanizzato, manuale e misto, di lavaggio strade e suolo pubblico, svuotamento cestini e raccolta foglie, </t>
    </r>
    <r>
      <rPr>
        <u/>
        <sz val="11"/>
        <color theme="1"/>
        <rFont val="Arial Narrow"/>
        <family val="2"/>
      </rPr>
      <t>escluse le operazioni di sgombero della neve dalla sede stradale e sue pertinenze</t>
    </r>
    <r>
      <rPr>
        <sz val="11"/>
        <color theme="1"/>
        <rFont val="Arial Narrow"/>
        <family val="2"/>
      </rPr>
      <t>, effettuate al solo scopo di garantire la loro fruibilità e la sicurezza del transito. Sono altresì incluse la raccolta dei rifiuti abbandonati su strade o aree pubbliche, o su strade private soggette ad uso pubblico, su arenili e rive fluviali e lacuali, nonché aree cimiteriali.</t>
    </r>
  </si>
  <si>
    <r>
      <rPr>
        <i/>
        <sz val="11"/>
        <color theme="1"/>
        <rFont val="Arial Narrow"/>
        <family val="2"/>
      </rPr>
      <t>Costi operativi per l’attività di gestione delle tariffe e dei rapporti con gli utenti</t>
    </r>
    <r>
      <rPr>
        <sz val="11"/>
        <color theme="1"/>
        <rFont val="Arial Narrow"/>
        <family val="2"/>
      </rPr>
      <t>, che comprende le operazioni di: accertamento, riscossione (incluse le attività di bollettazione e l'invio degli avvisi di pagamento); gestione del rapporto con gli utenti (inclusa la gestione reclami) anche mediante sportelli dedicati o call-center; gestione della banca dati degli utenti e delle utenze, dei crediti e del contenzioso; promozione di campagne ambientali di cui al comma 9.2, lett. a); prevenzione della produzione di rifiuti urbani di cui al comma 9.2, lett. b).</t>
    </r>
  </si>
  <si>
    <r>
      <rPr>
        <i/>
        <sz val="11"/>
        <color theme="1"/>
        <rFont val="Arial Narrow"/>
        <family val="2"/>
      </rPr>
      <t>Costi relativi alla quota di crediti inesigibili</t>
    </r>
    <r>
      <rPr>
        <sz val="11"/>
        <color theme="1"/>
        <rFont val="Arial Narrow"/>
        <family val="2"/>
      </rPr>
      <t xml:space="preserve"> determinati: 
- nel caso di TARI tributo, secondo la normativa vigente; 
- nel caso di tariffa corrispettiva, considerando i crediti per i quali l’ente locale/gestore abbia esaurito infruttuosamente tutte le azioni giudiziarie a sua disposizione per il recupero del credito o, alternativamente, nel caso Allegato A 16 sia stata avviata una procedura concorsuale nei confronti del soggetto debitore, per la parte non coperta da fondi svalutazione o rischi ovvero da garanzia assicurativa.</t>
    </r>
  </si>
  <si>
    <r>
      <t>CO</t>
    </r>
    <r>
      <rPr>
        <b/>
        <sz val="8"/>
        <color theme="1"/>
        <rFont val="Arial Narrow"/>
        <family val="2"/>
      </rPr>
      <t>AL</t>
    </r>
    <r>
      <rPr>
        <b/>
        <sz val="11"/>
        <color theme="1"/>
        <rFont val="Arial Narrow"/>
        <family val="2"/>
      </rPr>
      <t>a</t>
    </r>
  </si>
  <si>
    <r>
      <t>CO</t>
    </r>
    <r>
      <rPr>
        <b/>
        <sz val="8"/>
        <color theme="1"/>
        <rFont val="Arial Narrow"/>
        <family val="2"/>
      </rPr>
      <t>AL</t>
    </r>
    <r>
      <rPr>
        <b/>
        <sz val="11"/>
        <color theme="1"/>
        <rFont val="Arial Narrow"/>
        <family val="2"/>
      </rPr>
      <t>a-2</t>
    </r>
  </si>
  <si>
    <r>
      <t>COI</t>
    </r>
    <r>
      <rPr>
        <b/>
        <vertAlign val="superscript"/>
        <sz val="11"/>
        <color theme="1"/>
        <rFont val="Arial Narrow"/>
        <family val="2"/>
      </rPr>
      <t>exp</t>
    </r>
    <r>
      <rPr>
        <b/>
        <vertAlign val="subscript"/>
        <sz val="11"/>
        <color theme="1"/>
        <rFont val="Arial Narrow"/>
        <family val="2"/>
      </rPr>
      <t>TV,a</t>
    </r>
  </si>
  <si>
    <r>
      <t xml:space="preserve">La componente </t>
    </r>
    <r>
      <rPr>
        <sz val="12"/>
        <color theme="1"/>
        <rFont val="Arial Narrow"/>
        <family val="2"/>
      </rPr>
      <t>COI</t>
    </r>
    <r>
      <rPr>
        <vertAlign val="superscript"/>
        <sz val="12"/>
        <color theme="1"/>
        <rFont val="Arial Narrow"/>
        <family val="2"/>
      </rPr>
      <t>exp</t>
    </r>
    <r>
      <rPr>
        <vertAlign val="subscript"/>
        <sz val="12"/>
        <color theme="1"/>
        <rFont val="Arial Narrow"/>
        <family val="2"/>
      </rPr>
      <t xml:space="preserve">TV,a </t>
    </r>
    <r>
      <rPr>
        <sz val="11"/>
        <color theme="1"/>
        <rFont val="Arial Narrow"/>
        <family val="2"/>
      </rPr>
      <t xml:space="preserve"> ha natura previsionale ed è destinata alla copertura degli oneri variabili attesi relativi al conseguimento di target di miglioramento dei livelli di qualità e/o alle modifiche del perimetro gestionale. Tra gli oneri di natura previsionale di carattere variabile rientrano quelli associati al possibile incremento della raccolta differenziata, della percentuale di riciclo/riutilizzo, della frequenza della raccolta ovvero dell’eventuale passaggio da raccolta stradale a porta a porta. Tra gli oneri di natura fissa rientrano l’eventuale miglioramento delle prestazioni relative alle attività di spazzamento, lavaggio strade e marciapiedi, nonchè la possibile introduzione di sistemi di tariffazione puntuale con riconoscimento dell’utenza</t>
    </r>
  </si>
  <si>
    <r>
      <t>COI</t>
    </r>
    <r>
      <rPr>
        <b/>
        <vertAlign val="superscript"/>
        <sz val="11"/>
        <color theme="1"/>
        <rFont val="Arial Narrow"/>
        <family val="2"/>
      </rPr>
      <t>exp</t>
    </r>
    <r>
      <rPr>
        <b/>
        <vertAlign val="subscript"/>
        <sz val="11"/>
        <color theme="1"/>
        <rFont val="Arial Narrow"/>
        <family val="2"/>
      </rPr>
      <t>TF,a</t>
    </r>
  </si>
  <si>
    <r>
      <t xml:space="preserve"> La componente COI</t>
    </r>
    <r>
      <rPr>
        <vertAlign val="superscript"/>
        <sz val="11"/>
        <color theme="1"/>
        <rFont val="Arial Narrow"/>
        <family val="2"/>
      </rPr>
      <t>exp</t>
    </r>
    <r>
      <rPr>
        <vertAlign val="subscript"/>
        <sz val="11"/>
        <color theme="1"/>
        <rFont val="Arial Narrow"/>
        <family val="2"/>
      </rPr>
      <t>TF,a</t>
    </r>
    <r>
      <rPr>
        <sz val="11"/>
        <color theme="1"/>
        <rFont val="Arial Narrow"/>
        <family val="2"/>
      </rPr>
      <t xml:space="preserve">  ha natura previsionale ed è destinata alla copertura degli oneri fissi attesi relativi al conseguimento di target di miglioramento dei livelli di qualità e/o alle modifiche del perimetro gestionale. Tra gli oneri di natura fissa rientrano l’eventuale miglioramento delle prestazioni relative alle attività di spazzamento, lavaggio strade e marciapiedi, nonchè la possibile introduzione di sistemi di tariffazione puntuale con riconoscimento dell’utenza</t>
    </r>
  </si>
  <si>
    <r>
      <t>Acc</t>
    </r>
    <r>
      <rPr>
        <b/>
        <vertAlign val="subscript"/>
        <sz val="11"/>
        <color theme="1"/>
        <rFont val="Arial Narrow"/>
        <family val="2"/>
      </rPr>
      <t>a</t>
    </r>
  </si>
  <si>
    <t>art. 14</t>
  </si>
  <si>
    <r>
      <rPr>
        <i/>
        <sz val="11"/>
        <color theme="1"/>
        <rFont val="Arial Narrow"/>
        <family val="2"/>
      </rPr>
      <t>b</t>
    </r>
    <r>
      <rPr>
        <sz val="11"/>
        <color theme="1"/>
        <rFont val="Arial Narrow"/>
        <family val="2"/>
      </rPr>
      <t xml:space="preserve"> è il fattore di </t>
    </r>
    <r>
      <rPr>
        <i/>
        <sz val="11"/>
        <color theme="1"/>
        <rFont val="Arial Narrow"/>
        <family val="2"/>
      </rPr>
      <t>sharing</t>
    </r>
    <r>
      <rPr>
        <sz val="11"/>
        <color theme="1"/>
        <rFont val="Arial Narrow"/>
        <family val="2"/>
      </rPr>
      <t xml:space="preserve"> dei proventi, che può assumere un valore compreso nell’intervallo [0,3 ,0,6]</t>
    </r>
  </si>
  <si>
    <t>comma 2.2</t>
  </si>
  <si>
    <r>
      <rPr>
        <i/>
        <sz val="11"/>
        <color theme="1"/>
        <rFont val="Arial Narrow"/>
        <family val="2"/>
      </rPr>
      <t>b</t>
    </r>
    <r>
      <rPr>
        <sz val="11"/>
        <color theme="1"/>
        <rFont val="Arial Narrow"/>
        <family val="2"/>
      </rPr>
      <t>(1+</t>
    </r>
    <r>
      <rPr>
        <sz val="11"/>
        <color theme="1"/>
        <rFont val="Symbol"/>
        <family val="1"/>
        <charset val="2"/>
      </rPr>
      <t>w</t>
    </r>
    <r>
      <rPr>
        <sz val="11"/>
        <color theme="1"/>
        <rFont val="Arial Narrow"/>
        <family val="2"/>
      </rPr>
      <t xml:space="preserve">)è il fattore di </t>
    </r>
    <r>
      <rPr>
        <i/>
        <sz val="11"/>
        <color theme="1"/>
        <rFont val="Arial Narrow"/>
        <family val="2"/>
      </rPr>
      <t>sharing</t>
    </r>
    <r>
      <rPr>
        <sz val="11"/>
        <color theme="1"/>
        <rFont val="Arial Narrow"/>
        <family val="2"/>
      </rPr>
      <t xml:space="preserve"> dei proventi derivanti dai corrispettivi riconosciuti dal CONAI, dove ω è determinato dall’Ente territorialmente competente in coerenza con le valutazioni compiute ai fini della determinazione dei parametri </t>
    </r>
    <r>
      <rPr>
        <sz val="11"/>
        <color theme="1"/>
        <rFont val="Symbol"/>
        <family val="1"/>
        <charset val="2"/>
      </rPr>
      <t>g</t>
    </r>
    <r>
      <rPr>
        <sz val="11"/>
        <color theme="1"/>
        <rFont val="Arial Narrow"/>
        <family val="2"/>
      </rPr>
      <t xml:space="preserve">1 e </t>
    </r>
    <r>
      <rPr>
        <sz val="11"/>
        <color theme="1"/>
        <rFont val="Symbol"/>
        <family val="1"/>
        <charset val="2"/>
      </rPr>
      <t>g</t>
    </r>
    <r>
      <rPr>
        <sz val="11"/>
        <color theme="1"/>
        <rFont val="Arial Narrow"/>
        <family val="2"/>
      </rPr>
      <t>2 di cui al comma 16.2; ω può assumere un valore compreso nell’intervallo [0,1 ,0,4];</t>
    </r>
  </si>
  <si>
    <t>r rappresenta il numero di rate per il recupero della componente a conguaglio, determinato dall’Ente territorialmente competente fino a un massimo di 4.</t>
  </si>
  <si>
    <t>articolo 3</t>
  </si>
  <si>
    <r>
      <t xml:space="preserve">In ciascun anno </t>
    </r>
    <r>
      <rPr>
        <i/>
        <sz val="11"/>
        <color theme="1"/>
        <rFont val="Arial Narrow"/>
        <family val="2"/>
      </rPr>
      <t>a</t>
    </r>
    <r>
      <rPr>
        <sz val="11"/>
        <color theme="1"/>
        <rFont val="Arial Narrow"/>
        <family val="2"/>
      </rPr>
      <t xml:space="preserve"> = {2020,2021} è applicata la condizione qui definita.
Per l’anno 2020, ai fini della verifica della condizione di cui al comma 3.1, si considerano le entrate tariffarie 2019, di cui al comma 15.3.
Nel caso in cui il rapporto di cui al comma 3.1:
a) sia superiore a 1,2, la quota di ricavi eccedente il vincolo è ricompresa nel totale delle entrate relative alle componenti di costo fisso di cui al comma 2.3;
b) sia inferiore a 0,8, la quota di ricavi necessaria per il rispetto del vincolo è trasferita dal totale delle entrate relative alla componente di costo fisso di cui al comma 2.3.
</t>
    </r>
  </si>
  <si>
    <t>articolo 4</t>
  </si>
  <si>
    <t>comma 4.3</t>
  </si>
  <si>
    <t>è il coefficiente per il miglioramento previsto della qualità e delle caratteristiche delle prestazioni erogate agli utenti, che può assumere un valore nei limiti della tabella di cui al comma 4.4</t>
  </si>
  <si>
    <t>è il coefficiente di recupero di produttività, determinato dall’Ente territorialmente competente, nell’ambito dell’intervallo di valori compreso fra 0,1% e 0,5%</t>
  </si>
  <si>
    <t>comma 4.3 e 4.4</t>
  </si>
  <si>
    <r>
      <rPr>
        <sz val="11"/>
        <color theme="1"/>
        <rFont val="Symbol"/>
        <family val="1"/>
        <charset val="2"/>
      </rPr>
      <t>r</t>
    </r>
    <r>
      <rPr>
        <sz val="11"/>
        <color theme="1"/>
        <rFont val="Arial Narrow"/>
        <family val="2"/>
      </rPr>
      <t xml:space="preserve"> è il parametro per la determinazione del limite alla crescita delle tariffe, di cui comma 4.3.
</t>
    </r>
  </si>
  <si>
    <t>è il coefficiente per la valorizzazione di modifiche del perimetro gestionale con riferimento ad aspetti tecnici e/o operativi, che può assumere un valore nei limiti della tabella di cui al comma 4.4.</t>
  </si>
  <si>
    <t xml:space="preserve">Limite alla crescita annuale delle entrate tariffarie </t>
  </si>
  <si>
    <t>è quantificato considerando l’efficacia delle attività di preparazione per il riutilizzo e il riciclo</t>
  </si>
  <si>
    <t>è determinato sulla base delle risultanze di indagini di soddisfazione degli utenti del servizio, svolte in modo indipendente, o con riferimento al grado di rispetto della Carta dei servizi</t>
  </si>
  <si>
    <t xml:space="preserve">è valorizzato tenendo conto della valutazione del rispetto degli obiettivi di raccolta differenziata da raggiungere
</t>
  </si>
  <si>
    <t>comma 16.2</t>
  </si>
  <si>
    <r>
      <t xml:space="preserve">In ciascun anno  a = {2020,2021}, la determinazione dei conguagli relativi alle annualità 2018 e 2019 avviene applicando alla somma delle componenti RCTV e RCTF, determinata secondo quanto previsto dall' Articolo 15, il coefficiente di gradualità (1 + γ), determinato dall’Ente territorialmente competente.
In ciascun anno </t>
    </r>
    <r>
      <rPr>
        <i/>
        <sz val="11"/>
        <color theme="1"/>
        <rFont val="Arial Narrow"/>
        <family val="2"/>
      </rPr>
      <t>a</t>
    </r>
    <r>
      <rPr>
        <sz val="11"/>
        <color theme="1"/>
        <rFont val="Arial Narrow"/>
        <family val="2"/>
      </rPr>
      <t xml:space="preserve"> = {2020,2021}, γ è dato dalla seguente somma:
γ = γ1 + γ2 + γ3</t>
    </r>
  </si>
  <si>
    <r>
      <rPr>
        <i/>
        <sz val="11"/>
        <color theme="1"/>
        <rFont val="Arial Narrow"/>
        <family val="2"/>
      </rPr>
      <t xml:space="preserve">Accantonamenti ammessi al riconoscimento tariffario  </t>
    </r>
    <r>
      <rPr>
        <sz val="11"/>
        <color theme="1"/>
        <rFont val="Arial Narrow"/>
        <family val="2"/>
      </rPr>
      <t xml:space="preserve">
La valorizzazione della componente Acc</t>
    </r>
    <r>
      <rPr>
        <vertAlign val="subscript"/>
        <sz val="11"/>
        <color theme="1"/>
        <rFont val="Arial Narrow"/>
        <family val="2"/>
      </rPr>
      <t>a</t>
    </r>
    <r>
      <rPr>
        <sz val="11"/>
        <color theme="1"/>
        <rFont val="Arial Narrow"/>
        <family val="2"/>
      </rPr>
      <t xml:space="preserve"> a copertura degli accantonamenti ammessi al riconoscimento tariffario avviene considerando:
• gli accantonamenti effettuati ai fini della copertura dei costi di gestione postoperativa delle discariche autorizzate e dei costi di chiusura, ai sensi della normativa vigente;
• gli accantonamenti relativi ai crediti;
• eventuali ulteriori accantonamenti iscritti a bilancio per la copertura di rischi ed oneri previsti dalla normativa di settore e/o dai contratti di affidamento in essere;
• altri accantonamenti, diversi dagli ammortamenti, non in eccesso rispetto all’applicazione di norme tributarie.
</t>
    </r>
  </si>
  <si>
    <t>art. 11</t>
  </si>
  <si>
    <t>COAL - Oneri Diversi</t>
  </si>
  <si>
    <t>Informazioni aggiuntive</t>
  </si>
  <si>
    <t>Altre informazioni</t>
  </si>
  <si>
    <t>Fabbisogno standard o costo medio di settore (euto/ton)</t>
  </si>
  <si>
    <t>Ricavi da incentivi all’energia prodotta da fonti rinnovabili (solo la quota parte eventualmente da portare in detrazione)</t>
  </si>
  <si>
    <t>Input dati 
Ciclo integrato RU</t>
  </si>
  <si>
    <t>Legenda celle</t>
  </si>
  <si>
    <t>G</t>
  </si>
  <si>
    <t>compilazione libera</t>
  </si>
  <si>
    <t>non compilabile</t>
  </si>
  <si>
    <t>celle contenenti formule</t>
  </si>
  <si>
    <t>celle contenenti formule/totali</t>
  </si>
  <si>
    <t>E</t>
  </si>
  <si>
    <t>C</t>
  </si>
  <si>
    <t>Oneri relativi all'IVA indetraibile</t>
  </si>
  <si>
    <t xml:space="preserve">                        - di cui costi di gestione post-operativa delle discariche</t>
  </si>
  <si>
    <t xml:space="preserve">                        - di cui per crediti</t>
  </si>
  <si>
    <t xml:space="preserve">                        - di cui per rischi e oneri previsti da normativa di settore e/o dal contratto di affidamento</t>
  </si>
  <si>
    <t xml:space="preserve">                        - di cui per altri non in eccesso rispetto a norme tributarie</t>
  </si>
  <si>
    <t>Detrazioni di cui al comma 1.4 della Determina n. 2/DRIF/2020</t>
  </si>
  <si>
    <t xml:space="preserve">Grandezze fisico-tecniche </t>
  </si>
  <si>
    <t>Coefficiente di gradualità</t>
  </si>
  <si>
    <t>Verifica del limite di crescita</t>
  </si>
  <si>
    <r>
      <t>rpi</t>
    </r>
    <r>
      <rPr>
        <i/>
        <vertAlign val="subscript"/>
        <sz val="12"/>
        <color theme="1"/>
        <rFont val="Calibri"/>
        <family val="2"/>
        <scheme val="minor"/>
      </rPr>
      <t>a</t>
    </r>
  </si>
  <si>
    <t>MTR</t>
  </si>
  <si>
    <t xml:space="preserve">Attività esterne Ciclo integrato RU </t>
  </si>
  <si>
    <t>ARIE</t>
  </si>
  <si>
    <t>Costi generali di gestione relativi sia al personale non direttamente impiegato nelle attività operative del servizio integrato di gestione dei RU, sia, in generale, la quota parte dei costi di struttura.</t>
  </si>
  <si>
    <r>
      <rPr>
        <i/>
        <sz val="11"/>
        <color theme="1"/>
        <rFont val="Arial Narrow"/>
        <family val="2"/>
      </rPr>
      <t>Costi operativi per l’attività di trattamento e di recupero dei rifiuti urbani e delle operazioni per il conferimento delle frazioni della raccolta differenziata alle piattaforme o agli impianti di trattamento (finalizzato al riciclo e al riutilizzo, o in generale al recupero)</t>
    </r>
    <r>
      <rPr>
        <sz val="11"/>
        <color theme="1"/>
        <rFont val="Arial Narrow"/>
        <family val="2"/>
      </rPr>
      <t xml:space="preserve">, che include le seguenti operazioni: trattamento presso gli impianti di trattamento meccanico-biologico costituiti da unità di trattamento meccanico e/o unità di trattamento biologico, attribuiti secondo un criterio di ripartizione basato sulla quantità dei rifiuti urbani avviati a successivo recupero; recupero energetico realizzato presso gli impianti di incenerimento; conferimento della frazione organica agli impianti di compostaggio, di digestione anaerobica o misti; commercializzazione e valorizzazione delle frazioni differenziate dei rifiuti raccolti.
</t>
    </r>
    <r>
      <rPr>
        <sz val="11"/>
        <color theme="4"/>
        <rFont val="Arial Narrow"/>
        <family val="2"/>
      </rPr>
      <t>ATTENZIONE: Comprende le spese relative ai rifiuti mandati a inceneritori con recupero energetico</t>
    </r>
  </si>
  <si>
    <r>
      <t xml:space="preserve">Include la quota degli oneri di funzionamento degli Enti territorialmente competenti, di ARERA, nonché gli oneri locali, che comprendono gli oneri aggiuntivi per canoni/compensazioni territoriali, gli altri oneri tributari locali, gli eventuali oneri relativi a fondi perequativi fissati dall’Ente territorialmente competente.
</t>
    </r>
    <r>
      <rPr>
        <sz val="11"/>
        <color theme="4"/>
        <rFont val="Arial Narrow"/>
        <family val="2"/>
      </rPr>
      <t>Comprende:
Contributo funzionamento EGATO/ARERA
Oneri di mitigazione ambientale
Oneri ambientali (tasse SO2 e Nox)
Oneri tributari locali (IMU,...)
Oneri per compensazioni territoriali
Oneri relativi a fondi perequativi fissati dall’Ente territorialmente competente
Oneri per la gestione post-operativa delle discariche autorizzate e dei costi di chiusura nel caso in cui le risorse accantonate in conformità alla normativa vigente risultatino insufficienti a garantire il ripristino ambientale del sito medesimo (art. 9.3)
La componente include la quota degli oneri di funzionamento di ARERA effettivamente sostenuti dal gestore nell’anno 2020 con riferimento alla competenza relativa all’anno 2018.</t>
    </r>
  </si>
  <si>
    <t>Fondo imposte e tasse</t>
  </si>
  <si>
    <t>Indicare le seguenti entrate (art. 1.4 Det. 02/DRIF/2020):</t>
  </si>
  <si>
    <t>comma 9.1  MTR e comma 1.8 DETERMINAZIONE N. 02/DRIF/2020</t>
  </si>
  <si>
    <t>COVTV</t>
  </si>
  <si>
    <t>COVTF</t>
  </si>
  <si>
    <t>COSTV</t>
  </si>
  <si>
    <t>Riclassificazione dei costi fissi e variabili per il rispetto condizione art. 3 MTR</t>
  </si>
  <si>
    <t>Componenti previsionali di costo in relazione all'emergenza sanitaria da COVID-19</t>
  </si>
  <si>
    <t>Maschere di Input dati</t>
  </si>
  <si>
    <t>Legenda compilazione</t>
  </si>
  <si>
    <t>Definizioni</t>
  </si>
  <si>
    <t>Campo a compilazione libera</t>
  </si>
  <si>
    <t>Calcolo o visualizzazione dei valori automatica</t>
  </si>
  <si>
    <t>Campi non modificabili</t>
  </si>
  <si>
    <t>Campi con scelta da menù a tendina</t>
  </si>
  <si>
    <t>Dati di conto economico</t>
  </si>
  <si>
    <t>Dati di CE (perimetro TARI)</t>
  </si>
  <si>
    <t>Cespiti prima del 31dic2017-Gestore1</t>
  </si>
  <si>
    <t>Cespiti 2018-Gestore1</t>
  </si>
  <si>
    <t>Dati di bilancio-Gestore1</t>
  </si>
  <si>
    <t>Saldo LIC-Gestore1</t>
  </si>
  <si>
    <t>Poste Rettificative del CCN-Gestore1</t>
  </si>
  <si>
    <t>Dettagli di CTS e CTR</t>
  </si>
  <si>
    <t>Link a documenti utili</t>
  </si>
  <si>
    <t>Nota di approdonfimento IFEL al MTR</t>
  </si>
  <si>
    <t>https://www.fondazioneifel.it/documenti-e-pubblicazioni/item/download/3680_95cb738a732fe0012e47716ae3b6ae12</t>
  </si>
  <si>
    <t>Chiarimenti su aspetti applicativi (Determinazione 02/DRIF/2020)</t>
  </si>
  <si>
    <t>https://www.arera.it/allegati/docs/20/002-20drif.pdf</t>
  </si>
  <si>
    <t>Semplificazioni procedurali in ordine alla disciplina tariffaria del servizio integrato dei rifiuti (Deliberazione 57/2020/R/rif)</t>
  </si>
  <si>
    <t>https://www.arera.it/allegati/docs/20/057-20.pdf</t>
  </si>
  <si>
    <t>Nota IFEL per il calcolo del costo standard del servizio rifiuti</t>
  </si>
  <si>
    <t>https://www.fondazioneifel.it/ifelinforma-news/item/download/3509_2877b8d3e463b73b756ef1ea03d2b52e</t>
  </si>
  <si>
    <t>Adozione di misure urgenti a tutela delle utenze alla luce dell’emergenza da Covid-19 (Deliberazione 158/2020/R/rif)</t>
  </si>
  <si>
    <t>https://www.arera.it/allegati/docs/20/158-20.pdf</t>
  </si>
  <si>
    <t>Adozione di misure per la copertura dei costi efficienti di esercizio e di investimento del servizio di gestione integrata dei rifiuti, anche differenziati, urbani e assimilati, per il periodo 2020-2021 tenuto conto dell’emergenza epidemiologica da covid-19 (Delibera 238/2020/R/rif)</t>
  </si>
  <si>
    <t>https://www.arera.it/allegati/docs/20/238-20.pdf</t>
  </si>
  <si>
    <t>CO19</t>
  </si>
  <si>
    <t>Ricavi da TARI a copertura dei soli costi del gestore</t>
  </si>
  <si>
    <t>Altre rettifiche (solo se concordato)</t>
  </si>
  <si>
    <t>spese di rappresentanza</t>
  </si>
  <si>
    <t>costi pubblicitari e di marketing, ad esclusione di oneri che derivino da obblighi posti in capo ai concessionari</t>
  </si>
  <si>
    <t>costi connessi all’erogazione di liberalità</t>
  </si>
  <si>
    <t>oneri per sanzioni, penali e risarcimenti, nonché i costi sostenuti per il contenzioso ove l’impresa sia risultata soccombente</t>
  </si>
  <si>
    <t>oneri per assicurazioni, qualora non espressamente previste da specifici obblighi normativi</t>
  </si>
  <si>
    <t>oneri straordinari</t>
  </si>
  <si>
    <t>svalutazioni delle immobilizzazioni</t>
  </si>
  <si>
    <t>oneri finanziari e rettifiche di valori di attività finanziarie</t>
  </si>
  <si>
    <t>accantonamenti, diversi dagli ammortamenti, operati in eccesso rispetto all’applicazione di norme tributarie, fatto salvo quanto disposto dall'art 14 del MTR</t>
  </si>
  <si>
    <t>Indicazioni per consolidamento bilanci (rifatturazioni, ecc..)</t>
  </si>
  <si>
    <t>Note del compilatore</t>
  </si>
  <si>
    <r>
      <t>Altre attività/servizi</t>
    </r>
    <r>
      <rPr>
        <sz val="10"/>
        <color theme="0"/>
        <rFont val="Calibri"/>
        <family val="2"/>
        <scheme val="minor"/>
      </rPr>
      <t xml:space="preserve"> (necessario per quadratura bilancio)</t>
    </r>
  </si>
  <si>
    <t>Totale bilancio</t>
  </si>
  <si>
    <t>Check</t>
  </si>
  <si>
    <t>Dettagliare l'acquisto dei servizi di trattamento/smaltimento (CTS/CTR)</t>
  </si>
  <si>
    <t>Soggetto da cui si acquista</t>
  </si>
  <si>
    <t>Tipologia di rifiuto</t>
  </si>
  <si>
    <r>
      <t xml:space="preserve">Componente
</t>
    </r>
    <r>
      <rPr>
        <sz val="11"/>
        <color theme="0"/>
        <rFont val="Cambria"/>
        <family val="1"/>
      </rPr>
      <t>(CTS/CTR)</t>
    </r>
  </si>
  <si>
    <t>Anno di conferimento</t>
  </si>
  <si>
    <t>Quantitativi conferiti
(Tonnellate/anno)</t>
  </si>
  <si>
    <t>Prezzo unitario
(Euro/Tonnellata)</t>
  </si>
  <si>
    <t>Importo
(Euro)</t>
  </si>
  <si>
    <r>
      <t>COV</t>
    </r>
    <r>
      <rPr>
        <b/>
        <vertAlign val="superscript"/>
        <sz val="11"/>
        <color theme="1"/>
        <rFont val="Arial Narrow"/>
        <family val="2"/>
      </rPr>
      <t>exp</t>
    </r>
    <r>
      <rPr>
        <b/>
        <vertAlign val="subscript"/>
        <sz val="11"/>
        <color theme="1"/>
        <rFont val="Arial Narrow"/>
        <family val="2"/>
      </rPr>
      <t>TV,2020</t>
    </r>
  </si>
  <si>
    <r>
      <t>COV</t>
    </r>
    <r>
      <rPr>
        <b/>
        <vertAlign val="superscript"/>
        <sz val="11"/>
        <color theme="1"/>
        <rFont val="Arial Narrow"/>
        <family val="2"/>
      </rPr>
      <t>exp</t>
    </r>
    <r>
      <rPr>
        <b/>
        <vertAlign val="subscript"/>
        <sz val="11"/>
        <color theme="1"/>
        <rFont val="Arial Narrow"/>
        <family val="2"/>
      </rPr>
      <t>TF,2020</t>
    </r>
  </si>
  <si>
    <r>
      <t xml:space="preserve">La componente </t>
    </r>
    <r>
      <rPr>
        <sz val="12"/>
        <color theme="1"/>
        <rFont val="Arial Narrow"/>
        <family val="2"/>
      </rPr>
      <t>COV</t>
    </r>
    <r>
      <rPr>
        <vertAlign val="superscript"/>
        <sz val="12"/>
        <color theme="1"/>
        <rFont val="Arial Narrow"/>
        <family val="2"/>
      </rPr>
      <t>exp</t>
    </r>
    <r>
      <rPr>
        <vertAlign val="subscript"/>
        <sz val="12"/>
        <color theme="1"/>
        <rFont val="Arial Narrow"/>
        <family val="2"/>
      </rPr>
      <t xml:space="preserve">TV,2020 </t>
    </r>
    <r>
      <rPr>
        <sz val="11"/>
        <color theme="1"/>
        <rFont val="Arial Narrow"/>
        <family val="2"/>
      </rPr>
      <t xml:space="preserve"> è la componente aggiuntiva di costo variabile, avente natura previsionale, destinata alla copertura degli scostamenti attesi rispetto ai valori di costo effettivi dell’anno di riferimento. Tale componente può assumere valore positivo o negativo.
La componente di costo variabile è destinata alla copertura degli scostamenti attesi rispetto ai valori di costo effettivi dell’anno di riferimento per il conseguimento degli obiettivi specifici riferiti alla gestione dell’emergenza da COVID-19. Nella componente di costo possono essere ricompresi, oltre agli scostamenti delle componenti di costo variabile  – in particolare la variazione della componente CRT causata dalla maggiore frequenza dei passaggi per la raccolta indifferenziata, della componente CRD causata da una minore frequenza dei passaggi per la raccolta differenziata e delle componenti CTS e CTR dovute alla variazione dei quantitativi inviati a smaltimento o trattamento e/o dei corrispettivi per l’accesso alle infrastrutture dedicate – i costi sorgenti nell’anno 2020 riconducibili all’emergenza da COVID-19 quali, ad esempio, quelli derivanti dall’attivazione di servizi di raccolta (anche domiciliare) dei rifiuti urbani rivolta ai soggetti positivi al tampone e/o in quarantena obbligatoria. </t>
    </r>
  </si>
  <si>
    <t>comma 2.2bis, 7.1bis e art. 7bis</t>
  </si>
  <si>
    <t>comma 2.3bis, 7.1bis e art. 7bis</t>
  </si>
  <si>
    <r>
      <t xml:space="preserve">La componente </t>
    </r>
    <r>
      <rPr>
        <sz val="12"/>
        <color theme="1"/>
        <rFont val="Arial Narrow"/>
        <family val="2"/>
      </rPr>
      <t>COV</t>
    </r>
    <r>
      <rPr>
        <vertAlign val="superscript"/>
        <sz val="12"/>
        <color theme="1"/>
        <rFont val="Arial Narrow"/>
        <family val="2"/>
      </rPr>
      <t>exp</t>
    </r>
    <r>
      <rPr>
        <vertAlign val="subscript"/>
        <sz val="12"/>
        <color theme="1"/>
        <rFont val="Arial Narrow"/>
        <family val="2"/>
      </rPr>
      <t xml:space="preserve">TF,2020 </t>
    </r>
    <r>
      <rPr>
        <sz val="11"/>
        <color theme="1"/>
        <rFont val="Arial Narrow"/>
        <family val="2"/>
      </rPr>
      <t xml:space="preserve"> è la componente aggiuntiva di costo fisso, avente natura previsionale, destinata alla copertura degli scostamenti attesi rispetto ai valori di costo effettivi dell’anno di riferimento. Tale componente può assumere valore positivo o negativo.
La componente è destinata alla copertura degli scostamenti attesi rispetto ai valori di costo effettivi dell’anno di riferimento per il conseguimento degli obiettivi specifici riferiti alla gestione all’emergenza da COVID-19. Nella componente di costo possono essere ricompresi, oltre agli scostamenti delle componenti di costo fisso  – in particolare le variazioni della componente CSL a copertura dei costi di spazzamento e lavaggio e le variazioni della componente CC a copertura dei costi comuni – i costi sorgenti nell’anno 2020 riconducibili all’emergenza da COVID-19 quali, ad esempio, i costi sostenuti per le attività di igienizzazione/sanificazione e lavaggio di marciapiedi, strade e aree ad alta frequentazione, connesse all’emergenza da COVID-19.</t>
    </r>
  </si>
  <si>
    <r>
      <t>COS</t>
    </r>
    <r>
      <rPr>
        <b/>
        <vertAlign val="superscript"/>
        <sz val="11"/>
        <color theme="1"/>
        <rFont val="Arial Narrow"/>
        <family val="2"/>
      </rPr>
      <t>exp</t>
    </r>
    <r>
      <rPr>
        <b/>
        <vertAlign val="subscript"/>
        <sz val="11"/>
        <color theme="1"/>
        <rFont val="Arial Narrow"/>
        <family val="2"/>
      </rPr>
      <t>TV,2020</t>
    </r>
  </si>
  <si>
    <t>comma 2.2bis, 7.1bis e art. 7ter</t>
  </si>
  <si>
    <r>
      <t xml:space="preserve">La componente </t>
    </r>
    <r>
      <rPr>
        <sz val="12"/>
        <color theme="1"/>
        <rFont val="Arial Narrow"/>
        <family val="2"/>
      </rPr>
      <t>COS</t>
    </r>
    <r>
      <rPr>
        <vertAlign val="superscript"/>
        <sz val="12"/>
        <color theme="1"/>
        <rFont val="Arial Narrow"/>
        <family val="2"/>
      </rPr>
      <t>exp</t>
    </r>
    <r>
      <rPr>
        <vertAlign val="subscript"/>
        <sz val="12"/>
        <color theme="1"/>
        <rFont val="Arial Narrow"/>
        <family val="2"/>
      </rPr>
      <t xml:space="preserve">TV,2020 </t>
    </r>
    <r>
      <rPr>
        <sz val="11"/>
        <color theme="1"/>
        <rFont val="Arial Narrow"/>
        <family val="2"/>
      </rPr>
      <t xml:space="preserve"> è la componente aggiuntiva di natura previsionale destinata alla copertura degli oneri variabili derivanti dall’attuazione delle misure di tutela a favore delle utenze domestiche economicamente disagiate come individuate dall’Articolo 3 della deliberazione 158/2020/R/RIF.
</t>
    </r>
  </si>
  <si>
    <r>
      <t>RCND</t>
    </r>
    <r>
      <rPr>
        <b/>
        <vertAlign val="subscript"/>
        <sz val="11"/>
        <color theme="1"/>
        <rFont val="Arial Narrow"/>
        <family val="2"/>
      </rPr>
      <t>TV</t>
    </r>
  </si>
  <si>
    <r>
      <t xml:space="preserve">La componente </t>
    </r>
    <r>
      <rPr>
        <sz val="12"/>
        <color theme="1"/>
        <rFont val="Arial Narrow"/>
        <family val="2"/>
      </rPr>
      <t>RCND</t>
    </r>
    <r>
      <rPr>
        <vertAlign val="subscript"/>
        <sz val="12"/>
        <color theme="1"/>
        <rFont val="Arial Narrow"/>
        <family val="2"/>
      </rPr>
      <t xml:space="preserve">TV </t>
    </r>
    <r>
      <rPr>
        <sz val="11"/>
        <color theme="1"/>
        <rFont val="Arial Narrow"/>
        <family val="2"/>
      </rPr>
      <t xml:space="preserve"> è la componente di rinvio alle annualità successive di una quota dei costi, a decurtazione delle entrate tariffarie relative alle componenti di costo variabile, derivante dal recupero delle mancate entrate tariffarie relative all’anno 2020 a seguito dell’applicazione dei fattori di correzione adottati con la deliberazione 158/2020/R/RIF per le utenze non domestiche.
Nell’anno 2020, l’Ente territorialmente competente può determinare la componente nei limiti della riduzione attesa della quota variabile TVnd derivante dall’applicazione dei fattori di correzione adottati con la deliberazione 158/2020/R/RIF per le utenze non domestiche.  La valorizzazione della compente può avvenire solo nel caso in cui non siano state vincolate allo scopo specifiche risorse rese disponibili nel bilancio dello Stato o in quello di altri Enti territoriali.
</t>
    </r>
  </si>
  <si>
    <t>comma 2.2bis e art. 7ter</t>
  </si>
  <si>
    <t>POSTE RETTIFICATIVE DEL COSTO DELLA PRODUZIONE RICONOSCIUTO (da indicare solamenre se nello schema precedente sono inserite nelle righe colorante in azzurro,
non se sono nelle righe BLU)</t>
  </si>
  <si>
    <t>ANNO 2019</t>
  </si>
  <si>
    <t>Deflatore per tariffe 2021</t>
  </si>
  <si>
    <t>IMN 2021</t>
  </si>
  <si>
    <t>LIC al 31/12/2019 (al netto dei saldi che risultino invariati dal 31/12/2015)</t>
  </si>
  <si>
    <t>LIC movim. l'ultima volta nel 2019</t>
  </si>
  <si>
    <t>dfl 2021</t>
  </si>
  <si>
    <t>IP2021</t>
  </si>
  <si>
    <t>FAIP2021</t>
  </si>
  <si>
    <t>CFP2021</t>
  </si>
  <si>
    <t>FACFP2021</t>
  </si>
  <si>
    <t>AMM21</t>
  </si>
  <si>
    <t>AMMcfp2021</t>
  </si>
  <si>
    <t>AMMtar2021</t>
  </si>
  <si>
    <t>IMN2021</t>
  </si>
  <si>
    <t>Spese per godimento beni di terzi 2019</t>
  </si>
  <si>
    <t>Ck2021</t>
  </si>
  <si>
    <t>dfl 20/21</t>
  </si>
  <si>
    <t xml:space="preserve">TOTALI fino a </t>
  </si>
  <si>
    <t>agg. 24-11-2020</t>
  </si>
  <si>
    <t xml:space="preserve">       PEF 2021</t>
  </si>
  <si>
    <r>
      <t>Appendice 1 al MTR (versione integrata con la deliberazione 493/2020/R/</t>
    </r>
    <r>
      <rPr>
        <b/>
        <sz val="11"/>
        <rFont val="Calibri"/>
        <family val="2"/>
        <scheme val="minor"/>
      </rPr>
      <t>RIF</t>
    </r>
    <r>
      <rPr>
        <b/>
        <sz val="14"/>
        <rFont val="Calibri"/>
        <family val="2"/>
        <scheme val="minor"/>
      </rPr>
      <t>)</t>
    </r>
  </si>
  <si>
    <t xml:space="preserve">Ambito tariffario di </t>
  </si>
  <si>
    <t>Input gestori (G) 
Input Ente territorialmente competente (E)
Dato calcolato (C)
Dato MTR (MTR)</t>
  </si>
  <si>
    <t>Costi del/i gestore/i diverso/i dal Comune</t>
  </si>
  <si>
    <t>Costi 
del/i Comune/i</t>
  </si>
  <si>
    <t>Ciclo integrato
 RU (TOT PEF)</t>
  </si>
  <si>
    <r>
      <t xml:space="preserve">Costi dell’attività di raccolta e trasporto dei rifiuti urbani indifferenziati   </t>
    </r>
    <r>
      <rPr>
        <b/>
        <i/>
        <sz val="12"/>
        <color theme="1"/>
        <rFont val="Calibri"/>
        <family val="2"/>
        <scheme val="minor"/>
      </rPr>
      <t>CRT</t>
    </r>
  </si>
  <si>
    <r>
      <t xml:space="preserve">Costi dell’attività di trattamento e smaltimento dei rifiuti urbani   </t>
    </r>
    <r>
      <rPr>
        <b/>
        <i/>
        <sz val="12"/>
        <color theme="1"/>
        <rFont val="Calibri"/>
        <family val="2"/>
        <scheme val="minor"/>
      </rPr>
      <t>CTS</t>
    </r>
  </si>
  <si>
    <r>
      <t xml:space="preserve">Costi dell’attività di trattamento e recupero dei rifiuti urbani   </t>
    </r>
    <r>
      <rPr>
        <b/>
        <i/>
        <sz val="12"/>
        <color theme="1"/>
        <rFont val="Calibri"/>
        <family val="2"/>
        <scheme val="minor"/>
      </rPr>
      <t>CTR</t>
    </r>
  </si>
  <si>
    <r>
      <t xml:space="preserve">Costi dell’attività di raccolta e trasporto delle frazioni differenziate   </t>
    </r>
    <r>
      <rPr>
        <b/>
        <i/>
        <sz val="12"/>
        <color theme="1"/>
        <rFont val="Calibri"/>
        <family val="2"/>
        <scheme val="minor"/>
      </rPr>
      <t>CRD</t>
    </r>
  </si>
  <si>
    <r>
      <t xml:space="preserve">Costi operativi incentivanti variabili di cui all'articolo 8 del MTR   </t>
    </r>
    <r>
      <rPr>
        <b/>
        <i/>
        <sz val="12"/>
        <color theme="1"/>
        <rFont val="Calibri"/>
        <family val="2"/>
        <scheme val="minor"/>
      </rPr>
      <t>COI</t>
    </r>
    <r>
      <rPr>
        <b/>
        <i/>
        <vertAlign val="superscript"/>
        <sz val="12"/>
        <color theme="1"/>
        <rFont val="Calibri"/>
        <family val="2"/>
        <scheme val="minor"/>
      </rPr>
      <t>EXP</t>
    </r>
    <r>
      <rPr>
        <b/>
        <i/>
        <vertAlign val="subscript"/>
        <sz val="12"/>
        <color theme="1"/>
        <rFont val="Calibri"/>
        <family val="2"/>
        <scheme val="minor"/>
      </rPr>
      <t>TV</t>
    </r>
  </si>
  <si>
    <r>
      <t xml:space="preserve">Proventi della vendita di materiale ed energia derivante da rifiuti   </t>
    </r>
    <r>
      <rPr>
        <b/>
        <i/>
        <sz val="12"/>
        <color theme="1"/>
        <rFont val="Calibri"/>
        <family val="2"/>
        <scheme val="minor"/>
      </rPr>
      <t>AR</t>
    </r>
  </si>
  <si>
    <r>
      <t xml:space="preserve">Fattore di Sharing   </t>
    </r>
    <r>
      <rPr>
        <b/>
        <i/>
        <sz val="12"/>
        <color theme="1"/>
        <rFont val="Calibri"/>
        <family val="2"/>
        <scheme val="minor"/>
      </rPr>
      <t>b</t>
    </r>
  </si>
  <si>
    <r>
      <t xml:space="preserve">Proventi della vendita di materiale ed energia derivante da rifiuti dopo sharing   </t>
    </r>
    <r>
      <rPr>
        <b/>
        <i/>
        <sz val="12"/>
        <color theme="1"/>
        <rFont val="Calibri"/>
        <family val="2"/>
        <scheme val="minor"/>
      </rPr>
      <t>b(AR)</t>
    </r>
  </si>
  <si>
    <r>
      <t xml:space="preserve">Ricavi derivanti dai corrispettivi riconosciuti dal CONAI   </t>
    </r>
    <r>
      <rPr>
        <b/>
        <i/>
        <sz val="12"/>
        <color theme="1"/>
        <rFont val="Calibri"/>
        <family val="2"/>
        <scheme val="minor"/>
      </rPr>
      <t>AR</t>
    </r>
    <r>
      <rPr>
        <b/>
        <i/>
        <vertAlign val="subscript"/>
        <sz val="12"/>
        <color theme="1"/>
        <rFont val="Calibri"/>
        <family val="2"/>
        <scheme val="minor"/>
      </rPr>
      <t>CONAI</t>
    </r>
  </si>
  <si>
    <r>
      <t xml:space="preserve">Fattore di Sharing    </t>
    </r>
    <r>
      <rPr>
        <b/>
        <i/>
        <sz val="12"/>
        <color theme="1"/>
        <rFont val="Calibri"/>
        <family val="2"/>
        <scheme val="minor"/>
      </rPr>
      <t>b(1+ω)</t>
    </r>
  </si>
  <si>
    <r>
      <t xml:space="preserve">Ricavi derivanti dai corrispettivi riconosciuti dal CONAI dopo sharing   </t>
    </r>
    <r>
      <rPr>
        <b/>
        <i/>
        <sz val="12"/>
        <color theme="1"/>
        <rFont val="Calibri"/>
        <family val="2"/>
        <scheme val="minor"/>
      </rPr>
      <t>b(1+ω)AR</t>
    </r>
    <r>
      <rPr>
        <b/>
        <i/>
        <vertAlign val="subscript"/>
        <sz val="12"/>
        <color theme="1"/>
        <rFont val="Calibri"/>
        <family val="2"/>
        <scheme val="minor"/>
      </rPr>
      <t>CONAI</t>
    </r>
  </si>
  <si>
    <r>
      <t>Componente a conguaglio relativa ai costi variabili</t>
    </r>
    <r>
      <rPr>
        <b/>
        <sz val="12"/>
        <color theme="1"/>
        <rFont val="Calibri"/>
        <family val="2"/>
        <scheme val="minor"/>
      </rPr>
      <t xml:space="preserve"> </t>
    </r>
    <r>
      <rPr>
        <sz val="12"/>
        <color theme="1"/>
        <rFont val="Calibri"/>
        <family val="2"/>
        <scheme val="minor"/>
      </rPr>
      <t xml:space="preserve">  </t>
    </r>
    <r>
      <rPr>
        <b/>
        <i/>
        <sz val="12"/>
        <color theme="1"/>
        <rFont val="Calibri"/>
        <family val="2"/>
        <scheme val="minor"/>
      </rPr>
      <t>RC</t>
    </r>
    <r>
      <rPr>
        <b/>
        <i/>
        <vertAlign val="subscript"/>
        <sz val="12"/>
        <color theme="1"/>
        <rFont val="Calibri"/>
        <family val="2"/>
        <scheme val="minor"/>
      </rPr>
      <t>TV</t>
    </r>
  </si>
  <si>
    <t>E-G</t>
  </si>
  <si>
    <r>
      <t xml:space="preserve">Coefficiente di gradualità   </t>
    </r>
    <r>
      <rPr>
        <b/>
        <i/>
        <sz val="12"/>
        <color theme="1"/>
        <rFont val="Calibri"/>
        <family val="2"/>
        <scheme val="minor"/>
      </rPr>
      <t>(1+ɣ)</t>
    </r>
  </si>
  <si>
    <r>
      <t xml:space="preserve">Numero di rate  </t>
    </r>
    <r>
      <rPr>
        <b/>
        <sz val="12"/>
        <color theme="1"/>
        <rFont val="Calibri"/>
        <family val="2"/>
        <scheme val="minor"/>
      </rPr>
      <t xml:space="preserve"> </t>
    </r>
    <r>
      <rPr>
        <b/>
        <i/>
        <sz val="12"/>
        <color theme="1"/>
        <rFont val="Calibri"/>
        <family val="2"/>
        <scheme val="minor"/>
      </rPr>
      <t>r</t>
    </r>
  </si>
  <si>
    <r>
      <rPr>
        <sz val="12"/>
        <color theme="1"/>
        <rFont val="Calibri"/>
        <family val="2"/>
        <scheme val="minor"/>
      </rPr>
      <t>Componente a conguaglio relativa ai costi variabili</t>
    </r>
    <r>
      <rPr>
        <b/>
        <i/>
        <sz val="12"/>
        <color theme="1"/>
        <rFont val="Calibri"/>
        <family val="2"/>
        <scheme val="minor"/>
      </rPr>
      <t xml:space="preserve"> </t>
    </r>
    <r>
      <rPr>
        <sz val="12"/>
        <rFont val="Calibri"/>
        <family val="2"/>
        <scheme val="minor"/>
      </rPr>
      <t>riconosciuta</t>
    </r>
    <r>
      <rPr>
        <i/>
        <sz val="12"/>
        <color theme="1"/>
        <rFont val="Calibri"/>
        <family val="2"/>
        <scheme val="minor"/>
      </rPr>
      <t xml:space="preserve">  </t>
    </r>
    <r>
      <rPr>
        <b/>
        <i/>
        <sz val="12"/>
        <color theme="1"/>
        <rFont val="Calibri"/>
        <family val="2"/>
        <scheme val="minor"/>
      </rPr>
      <t>(1+ɣ)RC</t>
    </r>
    <r>
      <rPr>
        <b/>
        <i/>
        <vertAlign val="subscript"/>
        <sz val="12"/>
        <color theme="1"/>
        <rFont val="Calibri"/>
        <family val="2"/>
        <scheme val="minor"/>
      </rPr>
      <t>TV</t>
    </r>
    <r>
      <rPr>
        <b/>
        <i/>
        <sz val="12"/>
        <color theme="1"/>
        <rFont val="Calibri"/>
        <family val="2"/>
        <scheme val="minor"/>
      </rPr>
      <t>/r</t>
    </r>
  </si>
  <si>
    <r>
      <rPr>
        <b/>
        <i/>
        <sz val="12"/>
        <color theme="1"/>
        <rFont val="Calibri"/>
        <family val="2"/>
        <scheme val="minor"/>
      </rPr>
      <t>∑TV</t>
    </r>
    <r>
      <rPr>
        <b/>
        <i/>
        <vertAlign val="subscript"/>
        <sz val="12"/>
        <color theme="1"/>
        <rFont val="Calibri"/>
        <family val="2"/>
        <scheme val="minor"/>
      </rPr>
      <t>a</t>
    </r>
    <r>
      <rPr>
        <b/>
        <sz val="12"/>
        <color theme="1"/>
        <rFont val="Calibri"/>
        <family val="2"/>
        <scheme val="minor"/>
      </rPr>
      <t xml:space="preserve"> totale delle entrate tariffarie relative alle componenti di costo variabile </t>
    </r>
  </si>
  <si>
    <r>
      <t xml:space="preserve">Costi dell’attività di spazzamento e di lavaggio   </t>
    </r>
    <r>
      <rPr>
        <b/>
        <i/>
        <sz val="12"/>
        <color theme="1"/>
        <rFont val="Calibri"/>
        <family val="2"/>
        <scheme val="minor"/>
      </rPr>
      <t>CSL</t>
    </r>
  </si>
  <si>
    <r>
      <t xml:space="preserve">                    Costi per l’attività di gestione delle tariffe e dei rapporti con gli utenti   </t>
    </r>
    <r>
      <rPr>
        <b/>
        <i/>
        <sz val="12"/>
        <color theme="1"/>
        <rFont val="Calibri"/>
        <family val="2"/>
        <scheme val="minor"/>
      </rPr>
      <t>CARC</t>
    </r>
  </si>
  <si>
    <r>
      <t xml:space="preserve">                    Costi generali di gestione   </t>
    </r>
    <r>
      <rPr>
        <b/>
        <i/>
        <sz val="12"/>
        <color theme="1"/>
        <rFont val="Calibri"/>
        <family val="2"/>
        <scheme val="minor"/>
      </rPr>
      <t>CGG</t>
    </r>
  </si>
  <si>
    <r>
      <t xml:space="preserve">                    Costi relativi alla quota di crediti inesigibili    </t>
    </r>
    <r>
      <rPr>
        <b/>
        <i/>
        <sz val="12"/>
        <color theme="1"/>
        <rFont val="Calibri"/>
        <family val="2"/>
        <scheme val="minor"/>
      </rPr>
      <t>CCD</t>
    </r>
  </si>
  <si>
    <r>
      <t xml:space="preserve">                    Altri costi   </t>
    </r>
    <r>
      <rPr>
        <b/>
        <i/>
        <sz val="12"/>
        <color theme="1"/>
        <rFont val="Calibri"/>
        <family val="2"/>
        <scheme val="minor"/>
      </rPr>
      <t>CO</t>
    </r>
    <r>
      <rPr>
        <b/>
        <i/>
        <vertAlign val="subscript"/>
        <sz val="12"/>
        <color theme="1"/>
        <rFont val="Calibri"/>
        <family val="2"/>
        <scheme val="minor"/>
      </rPr>
      <t>AL</t>
    </r>
  </si>
  <si>
    <r>
      <t xml:space="preserve">Costi comuni   </t>
    </r>
    <r>
      <rPr>
        <b/>
        <i/>
        <sz val="12"/>
        <color theme="1"/>
        <rFont val="Calibri"/>
        <family val="2"/>
        <scheme val="minor"/>
      </rPr>
      <t>CC</t>
    </r>
  </si>
  <si>
    <r>
      <t xml:space="preserve">                  Ammortamenti   </t>
    </r>
    <r>
      <rPr>
        <b/>
        <i/>
        <sz val="12"/>
        <color theme="1"/>
        <rFont val="Calibri"/>
        <family val="2"/>
        <scheme val="minor"/>
      </rPr>
      <t>Amm</t>
    </r>
  </si>
  <si>
    <r>
      <t xml:space="preserve">                  Accantonamenti   </t>
    </r>
    <r>
      <rPr>
        <b/>
        <i/>
        <sz val="12"/>
        <color theme="1"/>
        <rFont val="Calibri"/>
        <family val="2"/>
        <scheme val="minor"/>
      </rPr>
      <t>Acc</t>
    </r>
  </si>
  <si>
    <r>
      <t xml:space="preserve">                Remunerazione del capitale investito netto  </t>
    </r>
    <r>
      <rPr>
        <b/>
        <sz val="12"/>
        <color theme="1"/>
        <rFont val="Calibri"/>
        <family val="2"/>
        <scheme val="minor"/>
      </rPr>
      <t xml:space="preserve"> </t>
    </r>
    <r>
      <rPr>
        <b/>
        <i/>
        <sz val="12"/>
        <color theme="1"/>
        <rFont val="Calibri"/>
        <family val="2"/>
        <scheme val="minor"/>
      </rPr>
      <t>R</t>
    </r>
  </si>
  <si>
    <r>
      <t xml:space="preserve">               Remunerazione delle immobilizzazioni in corso   </t>
    </r>
    <r>
      <rPr>
        <b/>
        <i/>
        <sz val="12"/>
        <color theme="1"/>
        <rFont val="Calibri"/>
        <family val="2"/>
        <scheme val="minor"/>
      </rPr>
      <t>R</t>
    </r>
    <r>
      <rPr>
        <b/>
        <i/>
        <vertAlign val="subscript"/>
        <sz val="12"/>
        <color theme="1"/>
        <rFont val="Calibri"/>
        <family val="2"/>
        <scheme val="minor"/>
      </rPr>
      <t>LIC</t>
    </r>
  </si>
  <si>
    <r>
      <t xml:space="preserve">Costi d'uso del capitale </t>
    </r>
    <r>
      <rPr>
        <b/>
        <sz val="12"/>
        <color theme="1"/>
        <rFont val="Calibri"/>
        <family val="2"/>
        <scheme val="minor"/>
      </rPr>
      <t xml:space="preserve">  </t>
    </r>
    <r>
      <rPr>
        <b/>
        <i/>
        <sz val="12"/>
        <color theme="1"/>
        <rFont val="Calibri"/>
        <family val="2"/>
        <scheme val="minor"/>
      </rPr>
      <t>CK</t>
    </r>
    <r>
      <rPr>
        <b/>
        <sz val="12"/>
        <color theme="1"/>
        <rFont val="Calibri"/>
        <family val="2"/>
        <scheme val="minor"/>
      </rPr>
      <t xml:space="preserve"> </t>
    </r>
  </si>
  <si>
    <r>
      <t xml:space="preserve">Costi operativi incentivanti fissi di cui all'articolo 8 del MTR   </t>
    </r>
    <r>
      <rPr>
        <b/>
        <i/>
        <sz val="12"/>
        <color theme="1"/>
        <rFont val="Calibri"/>
        <family val="2"/>
        <scheme val="minor"/>
      </rPr>
      <t>COI</t>
    </r>
    <r>
      <rPr>
        <b/>
        <i/>
        <vertAlign val="superscript"/>
        <sz val="12"/>
        <color theme="1"/>
        <rFont val="Calibri"/>
        <family val="2"/>
        <scheme val="minor"/>
      </rPr>
      <t>EXP</t>
    </r>
    <r>
      <rPr>
        <b/>
        <i/>
        <vertAlign val="subscript"/>
        <sz val="12"/>
        <color theme="1"/>
        <rFont val="Calibri"/>
        <family val="2"/>
        <scheme val="minor"/>
      </rPr>
      <t>TF</t>
    </r>
  </si>
  <si>
    <r>
      <t xml:space="preserve">Componente a conguaglio relativa ai costi fissi   </t>
    </r>
    <r>
      <rPr>
        <b/>
        <i/>
        <sz val="12"/>
        <color theme="1"/>
        <rFont val="Calibri"/>
        <family val="2"/>
        <scheme val="minor"/>
      </rPr>
      <t>RC</t>
    </r>
    <r>
      <rPr>
        <b/>
        <i/>
        <vertAlign val="subscript"/>
        <sz val="12"/>
        <color theme="1"/>
        <rFont val="Calibri"/>
        <family val="2"/>
        <scheme val="minor"/>
      </rPr>
      <t>TF</t>
    </r>
  </si>
  <si>
    <r>
      <t xml:space="preserve">Coefficiente di gradualità  </t>
    </r>
    <r>
      <rPr>
        <b/>
        <sz val="12"/>
        <color theme="1"/>
        <rFont val="Calibri"/>
        <family val="2"/>
        <scheme val="minor"/>
      </rPr>
      <t xml:space="preserve"> </t>
    </r>
    <r>
      <rPr>
        <b/>
        <i/>
        <sz val="12"/>
        <color theme="1"/>
        <rFont val="Calibri"/>
        <family val="2"/>
        <scheme val="minor"/>
      </rPr>
      <t>(1+</t>
    </r>
    <r>
      <rPr>
        <b/>
        <i/>
        <sz val="12"/>
        <color theme="1"/>
        <rFont val="Calibri"/>
        <family val="2"/>
      </rPr>
      <t>ɣ</t>
    </r>
    <r>
      <rPr>
        <b/>
        <i/>
        <sz val="12"/>
        <color theme="1"/>
        <rFont val="Calibri"/>
        <family val="2"/>
        <scheme val="minor"/>
      </rPr>
      <t>)</t>
    </r>
  </si>
  <si>
    <r>
      <t xml:space="preserve">Numero di rate   </t>
    </r>
    <r>
      <rPr>
        <b/>
        <i/>
        <sz val="12"/>
        <color theme="1"/>
        <rFont val="Calibri"/>
        <family val="2"/>
        <scheme val="minor"/>
      </rPr>
      <t>r</t>
    </r>
  </si>
  <si>
    <r>
      <t xml:space="preserve">Componente a conguaglio relativa ai costi fissi </t>
    </r>
    <r>
      <rPr>
        <sz val="12"/>
        <rFont val="Calibri"/>
        <family val="2"/>
        <scheme val="minor"/>
      </rPr>
      <t>riconosciuta</t>
    </r>
    <r>
      <rPr>
        <sz val="12"/>
        <color theme="1"/>
        <rFont val="Calibri"/>
        <family val="2"/>
        <scheme val="minor"/>
      </rPr>
      <t xml:space="preserve">  </t>
    </r>
    <r>
      <rPr>
        <b/>
        <i/>
        <sz val="12"/>
        <color theme="1"/>
        <rFont val="Calibri"/>
        <family val="2"/>
        <scheme val="minor"/>
      </rPr>
      <t>(1+ɣ)RC</t>
    </r>
    <r>
      <rPr>
        <b/>
        <i/>
        <vertAlign val="subscript"/>
        <sz val="12"/>
        <color theme="1"/>
        <rFont val="Calibri"/>
        <family val="2"/>
        <scheme val="minor"/>
      </rPr>
      <t>TF</t>
    </r>
    <r>
      <rPr>
        <b/>
        <i/>
        <sz val="12"/>
        <color theme="1"/>
        <rFont val="Calibri"/>
        <family val="2"/>
        <scheme val="minor"/>
      </rPr>
      <t>/r</t>
    </r>
  </si>
  <si>
    <r>
      <rPr>
        <b/>
        <i/>
        <sz val="12"/>
        <color theme="1"/>
        <rFont val="Calibri"/>
        <family val="2"/>
        <scheme val="minor"/>
      </rPr>
      <t>∑TF</t>
    </r>
    <r>
      <rPr>
        <b/>
        <i/>
        <vertAlign val="subscript"/>
        <sz val="12"/>
        <color theme="1"/>
        <rFont val="Calibri"/>
        <family val="2"/>
        <scheme val="minor"/>
      </rPr>
      <t>a</t>
    </r>
    <r>
      <rPr>
        <b/>
        <i/>
        <sz val="12"/>
        <color theme="1"/>
        <rFont val="Calibri"/>
        <family val="2"/>
        <scheme val="minor"/>
      </rPr>
      <t xml:space="preserve"> </t>
    </r>
    <r>
      <rPr>
        <b/>
        <sz val="12"/>
        <color theme="1"/>
        <rFont val="Calibri"/>
        <family val="2"/>
        <scheme val="minor"/>
      </rPr>
      <t>totale delle entrate tariffarie relative alle componenti di costo fisse</t>
    </r>
  </si>
  <si>
    <r>
      <t>Detrazioni di cui al comma 4.5 della Deliberazione 443/2019/R/</t>
    </r>
    <r>
      <rPr>
        <sz val="9"/>
        <color theme="1"/>
        <rFont val="Calibri"/>
        <family val="2"/>
        <scheme val="minor"/>
      </rPr>
      <t>RIF</t>
    </r>
  </si>
  <si>
    <r>
      <rPr>
        <b/>
        <i/>
        <sz val="12"/>
        <color theme="1"/>
        <rFont val="Calibri"/>
        <family val="2"/>
        <scheme val="minor"/>
      </rPr>
      <t>∑T</t>
    </r>
    <r>
      <rPr>
        <b/>
        <i/>
        <vertAlign val="subscript"/>
        <sz val="12"/>
        <color theme="1"/>
        <rFont val="Calibri"/>
        <family val="2"/>
        <scheme val="minor"/>
      </rPr>
      <t>a</t>
    </r>
    <r>
      <rPr>
        <b/>
        <i/>
        <sz val="12"/>
        <color theme="1"/>
        <rFont val="Calibri"/>
        <family val="2"/>
        <scheme val="minor"/>
      </rPr>
      <t>= ∑TV</t>
    </r>
    <r>
      <rPr>
        <b/>
        <i/>
        <vertAlign val="subscript"/>
        <sz val="12"/>
        <color theme="1"/>
        <rFont val="Calibri"/>
        <family val="2"/>
        <scheme val="minor"/>
      </rPr>
      <t>a</t>
    </r>
    <r>
      <rPr>
        <b/>
        <i/>
        <sz val="12"/>
        <color theme="1"/>
        <rFont val="Calibri"/>
        <family val="2"/>
        <scheme val="minor"/>
      </rPr>
      <t xml:space="preserve"> + ∑TF</t>
    </r>
    <r>
      <rPr>
        <b/>
        <i/>
        <vertAlign val="subscript"/>
        <sz val="12"/>
        <color theme="1"/>
        <rFont val="Calibri"/>
        <family val="2"/>
        <scheme val="minor"/>
      </rPr>
      <t>a</t>
    </r>
  </si>
  <si>
    <r>
      <t>Ulteriori componenti ex deliberazioni 443/2019/R/</t>
    </r>
    <r>
      <rPr>
        <b/>
        <sz val="11"/>
        <color rgb="FFC00000"/>
        <rFont val="Calibri"/>
        <family val="2"/>
        <scheme val="minor"/>
      </rPr>
      <t>RIF</t>
    </r>
    <r>
      <rPr>
        <b/>
        <sz val="14"/>
        <color rgb="FFC00000"/>
        <rFont val="Calibri"/>
        <family val="2"/>
        <scheme val="minor"/>
      </rPr>
      <t>, 238/2020/R/</t>
    </r>
    <r>
      <rPr>
        <b/>
        <sz val="11"/>
        <color rgb="FFC00000"/>
        <rFont val="Calibri"/>
        <family val="2"/>
        <scheme val="minor"/>
      </rPr>
      <t>RIF</t>
    </r>
    <r>
      <rPr>
        <b/>
        <sz val="14"/>
        <color rgb="FFC00000"/>
        <rFont val="Calibri"/>
        <family val="2"/>
        <scheme val="minor"/>
      </rPr>
      <t xml:space="preserve"> e 493/2020/R/</t>
    </r>
    <r>
      <rPr>
        <b/>
        <sz val="11"/>
        <color rgb="FFC00000"/>
        <rFont val="Calibri"/>
        <family val="2"/>
        <scheme val="minor"/>
      </rPr>
      <t>RIF</t>
    </r>
  </si>
  <si>
    <r>
      <t xml:space="preserve">Scostamento atteso dei costi variabili di cui all'articolo 7 bis del MTR   </t>
    </r>
    <r>
      <rPr>
        <b/>
        <i/>
        <sz val="12"/>
        <color theme="1"/>
        <rFont val="Calibri"/>
        <family val="2"/>
        <scheme val="minor"/>
      </rPr>
      <t>COV</t>
    </r>
    <r>
      <rPr>
        <b/>
        <i/>
        <vertAlign val="superscript"/>
        <sz val="12"/>
        <color theme="1"/>
        <rFont val="Calibri"/>
        <family val="2"/>
        <scheme val="minor"/>
      </rPr>
      <t>EXP</t>
    </r>
    <r>
      <rPr>
        <b/>
        <i/>
        <vertAlign val="subscript"/>
        <sz val="12"/>
        <color theme="1"/>
        <rFont val="Calibri"/>
        <family val="2"/>
        <scheme val="minor"/>
      </rPr>
      <t>TV</t>
    </r>
    <r>
      <rPr>
        <b/>
        <vertAlign val="subscript"/>
        <sz val="12"/>
        <rFont val="Calibri"/>
        <family val="2"/>
        <scheme val="minor"/>
      </rPr>
      <t>2021</t>
    </r>
  </si>
  <si>
    <r>
      <t xml:space="preserve">Oneri variabili per la tutela delle utenze domestiche di cui al comma 7 ter.1 del MTR   </t>
    </r>
    <r>
      <rPr>
        <b/>
        <i/>
        <sz val="12"/>
        <color theme="1"/>
        <rFont val="Calibri"/>
        <family val="2"/>
        <scheme val="minor"/>
      </rPr>
      <t>COS</t>
    </r>
    <r>
      <rPr>
        <b/>
        <i/>
        <vertAlign val="superscript"/>
        <sz val="12"/>
        <color theme="1"/>
        <rFont val="Calibri"/>
        <family val="2"/>
        <scheme val="minor"/>
      </rPr>
      <t>EXP</t>
    </r>
    <r>
      <rPr>
        <b/>
        <i/>
        <vertAlign val="subscript"/>
        <sz val="12"/>
        <color theme="1"/>
        <rFont val="Calibri"/>
        <family val="2"/>
        <scheme val="minor"/>
      </rPr>
      <t>TV</t>
    </r>
    <r>
      <rPr>
        <b/>
        <vertAlign val="subscript"/>
        <sz val="12"/>
        <color theme="1"/>
        <rFont val="Calibri"/>
        <family val="2"/>
        <scheme val="minor"/>
      </rPr>
      <t>,2021</t>
    </r>
  </si>
  <si>
    <r>
      <t>Numero di rate</t>
    </r>
    <r>
      <rPr>
        <sz val="12"/>
        <color rgb="FFFF0000"/>
        <rFont val="Calibri"/>
        <family val="2"/>
        <scheme val="minor"/>
      </rPr>
      <t xml:space="preserve"> </t>
    </r>
    <r>
      <rPr>
        <b/>
        <i/>
        <sz val="12"/>
        <rFont val="Calibri"/>
        <family val="2"/>
        <scheme val="minor"/>
      </rPr>
      <t>r'</t>
    </r>
  </si>
  <si>
    <r>
      <t>Rata annuale RCND</t>
    </r>
    <r>
      <rPr>
        <vertAlign val="subscript"/>
        <sz val="12"/>
        <rFont val="Calibri"/>
        <family val="2"/>
        <scheme val="minor"/>
      </rPr>
      <t>TV</t>
    </r>
    <r>
      <rPr>
        <sz val="12"/>
        <rFont val="Calibri"/>
        <family val="2"/>
        <scheme val="minor"/>
      </rPr>
      <t xml:space="preserve">   </t>
    </r>
    <r>
      <rPr>
        <b/>
        <i/>
        <sz val="12"/>
        <rFont val="Calibri"/>
        <family val="2"/>
        <scheme val="minor"/>
      </rPr>
      <t>RCND</t>
    </r>
    <r>
      <rPr>
        <b/>
        <i/>
        <vertAlign val="subscript"/>
        <sz val="12"/>
        <rFont val="Calibri"/>
        <family val="2"/>
        <scheme val="minor"/>
      </rPr>
      <t>TV</t>
    </r>
    <r>
      <rPr>
        <b/>
        <i/>
        <sz val="12"/>
        <rFont val="Calibri"/>
        <family val="2"/>
        <scheme val="minor"/>
      </rPr>
      <t>/r'</t>
    </r>
  </si>
  <si>
    <t xml:space="preserve">Deroga ex art. 107 c.5 d.l. 18/20: differenza tra costi variabili 2019 e costi variabili da PEF 2020 approvato in applicazione del MTR </t>
  </si>
  <si>
    <t>Numero di anni per il recupero della differenza tra costi 2019 e costi da PEF 2020 approvato in applicazione del MTR</t>
  </si>
  <si>
    <r>
      <t xml:space="preserve">Rata annuale conguaglio relativa ai costi variabili per deroga ex art. 107, c. 5, d.l. 18/20   </t>
    </r>
    <r>
      <rPr>
        <b/>
        <i/>
        <sz val="12"/>
        <rFont val="Calibri"/>
        <family val="2"/>
        <scheme val="minor"/>
      </rPr>
      <t>RCU</t>
    </r>
    <r>
      <rPr>
        <b/>
        <i/>
        <vertAlign val="subscript"/>
        <sz val="12"/>
        <rFont val="Calibri"/>
        <family val="2"/>
        <scheme val="minor"/>
      </rPr>
      <t>TV</t>
    </r>
  </si>
  <si>
    <t>Quota (relativa ai costi variabili) dei conguagli residui afferenti alle determinazioni tariffarie del 2020, da recuperare nel 2021</t>
  </si>
  <si>
    <r>
      <t xml:space="preserve">       di cui quota dei conguagli relativi all'annualità 2018  </t>
    </r>
    <r>
      <rPr>
        <b/>
        <i/>
        <sz val="12"/>
        <rFont val="Calibri"/>
        <family val="2"/>
        <scheme val="minor"/>
      </rPr>
      <t>(1+ɣ</t>
    </r>
    <r>
      <rPr>
        <b/>
        <i/>
        <vertAlign val="subscript"/>
        <sz val="12"/>
        <rFont val="Calibri"/>
        <family val="2"/>
        <scheme val="minor"/>
      </rPr>
      <t>2020</t>
    </r>
    <r>
      <rPr>
        <b/>
        <i/>
        <sz val="12"/>
        <rFont val="Calibri"/>
        <family val="2"/>
        <scheme val="minor"/>
      </rPr>
      <t>)RC</t>
    </r>
    <r>
      <rPr>
        <b/>
        <i/>
        <vertAlign val="subscript"/>
        <sz val="12"/>
        <rFont val="Calibri"/>
        <family val="2"/>
        <scheme val="minor"/>
      </rPr>
      <t>TV,2020</t>
    </r>
    <r>
      <rPr>
        <b/>
        <i/>
        <sz val="12"/>
        <rFont val="Calibri"/>
        <family val="2"/>
        <scheme val="minor"/>
      </rPr>
      <t>/r</t>
    </r>
    <r>
      <rPr>
        <b/>
        <i/>
        <vertAlign val="subscript"/>
        <sz val="12"/>
        <rFont val="Calibri"/>
        <family val="2"/>
        <scheme val="minor"/>
      </rPr>
      <t>2020</t>
    </r>
    <r>
      <rPr>
        <sz val="12"/>
        <rFont val="Calibri"/>
        <family val="2"/>
        <scheme val="minor"/>
      </rPr>
      <t xml:space="preserve">  </t>
    </r>
    <r>
      <rPr>
        <i/>
        <sz val="12"/>
        <rFont val="Calibri"/>
        <family val="2"/>
        <scheme val="minor"/>
      </rPr>
      <t xml:space="preserve">  </t>
    </r>
    <r>
      <rPr>
        <i/>
        <sz val="10"/>
        <rFont val="Calibri"/>
        <family val="2"/>
        <scheme val="minor"/>
      </rPr>
      <t>(se r</t>
    </r>
    <r>
      <rPr>
        <i/>
        <vertAlign val="subscript"/>
        <sz val="10"/>
        <rFont val="Calibri"/>
        <family val="2"/>
        <scheme val="minor"/>
      </rPr>
      <t>2020</t>
    </r>
    <r>
      <rPr>
        <i/>
        <sz val="10"/>
        <rFont val="Calibri"/>
        <family val="2"/>
        <scheme val="minor"/>
      </rPr>
      <t xml:space="preserve"> &gt; 1)</t>
    </r>
  </si>
  <si>
    <r>
      <t xml:space="preserve">Numero di rate conguagli relativi all'annualità 2018 (RC 2020)   </t>
    </r>
    <r>
      <rPr>
        <b/>
        <i/>
        <sz val="12"/>
        <rFont val="Calibri"/>
        <family val="2"/>
        <scheme val="minor"/>
      </rPr>
      <t>r</t>
    </r>
    <r>
      <rPr>
        <vertAlign val="subscript"/>
        <sz val="12"/>
        <rFont val="Calibri"/>
        <family val="2"/>
        <scheme val="minor"/>
      </rPr>
      <t>2020</t>
    </r>
    <r>
      <rPr>
        <sz val="12"/>
        <rFont val="Calibri"/>
        <family val="2"/>
        <scheme val="minor"/>
      </rPr>
      <t xml:space="preserve">       </t>
    </r>
    <r>
      <rPr>
        <i/>
        <sz val="10"/>
        <rFont val="Calibri"/>
        <family val="2"/>
        <scheme val="minor"/>
      </rPr>
      <t>(da PEF 2020)</t>
    </r>
  </si>
  <si>
    <r>
      <t>∑TV</t>
    </r>
    <r>
      <rPr>
        <b/>
        <vertAlign val="subscript"/>
        <sz val="12"/>
        <color theme="1"/>
        <rFont val="Calibri"/>
        <family val="2"/>
        <scheme val="minor"/>
      </rPr>
      <t>a</t>
    </r>
    <r>
      <rPr>
        <b/>
        <sz val="12"/>
        <color theme="1"/>
        <rFont val="Calibri"/>
        <family val="2"/>
        <scheme val="minor"/>
      </rPr>
      <t xml:space="preserve"> totale delle entrate tariffarie relative alle componenti di costo variabile (ex deliberazioni 443/2019/R/</t>
    </r>
    <r>
      <rPr>
        <b/>
        <sz val="10"/>
        <color theme="1"/>
        <rFont val="Calibri"/>
        <family val="2"/>
        <scheme val="minor"/>
      </rPr>
      <t>RIF</t>
    </r>
    <r>
      <rPr>
        <b/>
        <sz val="12"/>
        <color theme="1"/>
        <rFont val="Calibri"/>
        <family val="2"/>
        <scheme val="minor"/>
      </rPr>
      <t>, 238/2020/R/</t>
    </r>
    <r>
      <rPr>
        <b/>
        <sz val="10"/>
        <color theme="1"/>
        <rFont val="Calibri"/>
        <family val="2"/>
        <scheme val="minor"/>
      </rPr>
      <t>RIF</t>
    </r>
    <r>
      <rPr>
        <b/>
        <sz val="12"/>
        <color theme="1"/>
        <rFont val="Calibri"/>
        <family val="2"/>
        <scheme val="minor"/>
      </rPr>
      <t xml:space="preserve"> e </t>
    </r>
    <r>
      <rPr>
        <b/>
        <sz val="12"/>
        <rFont val="Calibri"/>
        <family val="2"/>
        <scheme val="minor"/>
      </rPr>
      <t>493</t>
    </r>
    <r>
      <rPr>
        <b/>
        <sz val="12"/>
        <color theme="1"/>
        <rFont val="Calibri"/>
        <family val="2"/>
        <scheme val="minor"/>
      </rPr>
      <t>/2020/R/</t>
    </r>
    <r>
      <rPr>
        <b/>
        <sz val="9"/>
        <color theme="1"/>
        <rFont val="Calibri"/>
        <family val="2"/>
        <scheme val="minor"/>
      </rPr>
      <t>RIF</t>
    </r>
    <r>
      <rPr>
        <b/>
        <sz val="12"/>
        <color theme="1"/>
        <rFont val="Calibri"/>
        <family val="2"/>
        <scheme val="minor"/>
      </rPr>
      <t>)</t>
    </r>
  </si>
  <si>
    <r>
      <t xml:space="preserve">Scostamento atteso dei costi fissi di cui all'articolo 7 bis del MTR   </t>
    </r>
    <r>
      <rPr>
        <b/>
        <i/>
        <sz val="12"/>
        <rFont val="Calibri"/>
        <family val="2"/>
        <scheme val="minor"/>
      </rPr>
      <t>COV</t>
    </r>
    <r>
      <rPr>
        <b/>
        <i/>
        <vertAlign val="superscript"/>
        <sz val="12"/>
        <rFont val="Calibri"/>
        <family val="2"/>
        <scheme val="minor"/>
      </rPr>
      <t>EXP</t>
    </r>
    <r>
      <rPr>
        <b/>
        <i/>
        <vertAlign val="subscript"/>
        <sz val="12"/>
        <rFont val="Calibri"/>
        <family val="2"/>
        <scheme val="minor"/>
      </rPr>
      <t>TF</t>
    </r>
    <r>
      <rPr>
        <b/>
        <vertAlign val="subscript"/>
        <sz val="12"/>
        <rFont val="Calibri"/>
        <family val="2"/>
        <scheme val="minor"/>
      </rPr>
      <t>2021</t>
    </r>
  </si>
  <si>
    <t xml:space="preserve">Deroga ex art. 107 c.5 d.l. 18/20: differenza tra costi fissi 2019 e costi fissi da PEF 2020 approvato in applicazione del MTR </t>
  </si>
  <si>
    <r>
      <t xml:space="preserve">Rata annuale conguaglio relativa ai costi fissi per deroga ex art. 107, c. 5, d.l. 18/20   </t>
    </r>
    <r>
      <rPr>
        <b/>
        <i/>
        <sz val="12"/>
        <rFont val="Calibri"/>
        <family val="2"/>
        <scheme val="minor"/>
      </rPr>
      <t>RCU</t>
    </r>
    <r>
      <rPr>
        <b/>
        <i/>
        <vertAlign val="subscript"/>
        <sz val="12"/>
        <rFont val="Calibri"/>
        <family val="2"/>
        <scheme val="minor"/>
      </rPr>
      <t>TF</t>
    </r>
  </si>
  <si>
    <t>Quota (relativa ai costi fissi) dei conguagli residui afferenti alle determinazioni tariffarie del 2020, da recuperare nel 2021</t>
  </si>
  <si>
    <r>
      <t xml:space="preserve">       di cui quota dei conguagli relativi all'annualità 2018   </t>
    </r>
    <r>
      <rPr>
        <b/>
        <i/>
        <sz val="12"/>
        <rFont val="Calibri"/>
        <family val="2"/>
        <scheme val="minor"/>
      </rPr>
      <t>(1+ɣ</t>
    </r>
    <r>
      <rPr>
        <b/>
        <i/>
        <vertAlign val="subscript"/>
        <sz val="12"/>
        <rFont val="Calibri"/>
        <family val="2"/>
        <scheme val="minor"/>
      </rPr>
      <t>2020</t>
    </r>
    <r>
      <rPr>
        <b/>
        <i/>
        <sz val="12"/>
        <rFont val="Calibri"/>
        <family val="2"/>
        <scheme val="minor"/>
      </rPr>
      <t>)RC</t>
    </r>
    <r>
      <rPr>
        <b/>
        <i/>
        <vertAlign val="subscript"/>
        <sz val="12"/>
        <rFont val="Calibri"/>
        <family val="2"/>
        <scheme val="minor"/>
      </rPr>
      <t>TF,2020</t>
    </r>
    <r>
      <rPr>
        <b/>
        <i/>
        <sz val="12"/>
        <rFont val="Calibri"/>
        <family val="2"/>
        <scheme val="minor"/>
      </rPr>
      <t>/r</t>
    </r>
    <r>
      <rPr>
        <vertAlign val="subscript"/>
        <sz val="12"/>
        <rFont val="Calibri"/>
        <family val="2"/>
        <scheme val="minor"/>
      </rPr>
      <t>2020</t>
    </r>
    <r>
      <rPr>
        <sz val="12"/>
        <rFont val="Calibri"/>
        <family val="2"/>
        <scheme val="minor"/>
      </rPr>
      <t xml:space="preserve">       </t>
    </r>
    <r>
      <rPr>
        <i/>
        <sz val="10"/>
        <rFont val="Calibri"/>
        <family val="2"/>
        <scheme val="minor"/>
      </rPr>
      <t>(se r</t>
    </r>
    <r>
      <rPr>
        <i/>
        <vertAlign val="subscript"/>
        <sz val="10"/>
        <rFont val="Calibri"/>
        <family val="2"/>
        <scheme val="minor"/>
      </rPr>
      <t>2020</t>
    </r>
    <r>
      <rPr>
        <i/>
        <sz val="10"/>
        <rFont val="Calibri"/>
        <family val="2"/>
        <scheme val="minor"/>
      </rPr>
      <t xml:space="preserve"> &gt; 1)</t>
    </r>
  </si>
  <si>
    <r>
      <t>Numero di rate conguagli relativi all'annualità 2018 (RC 2020)   r</t>
    </r>
    <r>
      <rPr>
        <vertAlign val="subscript"/>
        <sz val="12"/>
        <rFont val="Calibri"/>
        <family val="2"/>
        <scheme val="minor"/>
      </rPr>
      <t>2020</t>
    </r>
    <r>
      <rPr>
        <sz val="12"/>
        <rFont val="Calibri"/>
        <family val="2"/>
        <scheme val="minor"/>
      </rPr>
      <t xml:space="preserve">       </t>
    </r>
    <r>
      <rPr>
        <i/>
        <sz val="10"/>
        <rFont val="Calibri"/>
        <family val="2"/>
        <scheme val="minor"/>
      </rPr>
      <t>(da PEF 2020)</t>
    </r>
  </si>
  <si>
    <r>
      <t>∑TF</t>
    </r>
    <r>
      <rPr>
        <b/>
        <vertAlign val="subscript"/>
        <sz val="12"/>
        <color theme="1"/>
        <rFont val="Calibri"/>
        <family val="2"/>
        <scheme val="minor"/>
      </rPr>
      <t>a</t>
    </r>
    <r>
      <rPr>
        <b/>
        <sz val="12"/>
        <color theme="1"/>
        <rFont val="Calibri"/>
        <family val="2"/>
        <scheme val="minor"/>
      </rPr>
      <t xml:space="preserve"> totale delle entrate tariffarie relative alle componenti di costo fisse  (ex deliberazioni 443/2019/R/RIF, 238/2020/R/RIF e </t>
    </r>
    <r>
      <rPr>
        <b/>
        <sz val="12"/>
        <rFont val="Calibri"/>
        <family val="2"/>
        <scheme val="minor"/>
      </rPr>
      <t>493</t>
    </r>
    <r>
      <rPr>
        <b/>
        <sz val="12"/>
        <color theme="1"/>
        <rFont val="Calibri"/>
        <family val="2"/>
        <scheme val="minor"/>
      </rPr>
      <t>/2020/R/RIF)</t>
    </r>
  </si>
  <si>
    <r>
      <t>∑T</t>
    </r>
    <r>
      <rPr>
        <b/>
        <vertAlign val="subscript"/>
        <sz val="12"/>
        <color theme="1"/>
        <rFont val="Calibri"/>
        <family val="2"/>
        <scheme val="minor"/>
      </rPr>
      <t>a</t>
    </r>
    <r>
      <rPr>
        <b/>
        <sz val="12"/>
        <color theme="1"/>
        <rFont val="Calibri"/>
        <family val="2"/>
        <scheme val="minor"/>
      </rPr>
      <t>= ∑TV</t>
    </r>
    <r>
      <rPr>
        <b/>
        <vertAlign val="subscript"/>
        <sz val="12"/>
        <color theme="1"/>
        <rFont val="Calibri"/>
        <family val="2"/>
        <scheme val="minor"/>
      </rPr>
      <t>a</t>
    </r>
    <r>
      <rPr>
        <b/>
        <sz val="12"/>
        <color theme="1"/>
        <rFont val="Calibri"/>
        <family val="2"/>
        <scheme val="minor"/>
      </rPr>
      <t xml:space="preserve"> + ∑TF</t>
    </r>
    <r>
      <rPr>
        <b/>
        <vertAlign val="subscript"/>
        <sz val="12"/>
        <color theme="1"/>
        <rFont val="Calibri"/>
        <family val="2"/>
        <scheme val="minor"/>
      </rPr>
      <t>a</t>
    </r>
    <r>
      <rPr>
        <b/>
        <sz val="12"/>
        <color theme="1"/>
        <rFont val="Calibri"/>
        <family val="2"/>
        <scheme val="minor"/>
      </rPr>
      <t xml:space="preserve">  (ex deliberazioni 443/2019/R/RIF, 238/2020/R/RIF e </t>
    </r>
    <r>
      <rPr>
        <b/>
        <sz val="12"/>
        <rFont val="Calibri"/>
        <family val="2"/>
        <scheme val="minor"/>
      </rPr>
      <t>493</t>
    </r>
    <r>
      <rPr>
        <b/>
        <sz val="12"/>
        <color theme="1"/>
        <rFont val="Calibri"/>
        <family val="2"/>
        <scheme val="minor"/>
      </rPr>
      <t>/2020/R/RIF)</t>
    </r>
  </si>
  <si>
    <r>
      <t xml:space="preserve">raccolta differenziata   </t>
    </r>
    <r>
      <rPr>
        <i/>
        <sz val="12"/>
        <color theme="1"/>
        <rFont val="Calibri"/>
        <family val="2"/>
        <scheme val="minor"/>
      </rPr>
      <t>%</t>
    </r>
  </si>
  <si>
    <r>
      <t>q</t>
    </r>
    <r>
      <rPr>
        <i/>
        <vertAlign val="subscript"/>
        <sz val="12"/>
        <color theme="1"/>
        <rFont val="Calibri"/>
        <family val="2"/>
        <scheme val="minor"/>
      </rPr>
      <t>a-2</t>
    </r>
    <r>
      <rPr>
        <i/>
        <sz val="12"/>
        <color theme="1"/>
        <rFont val="Calibri"/>
        <family val="2"/>
        <scheme val="minor"/>
      </rPr>
      <t xml:space="preserve">  </t>
    </r>
    <r>
      <rPr>
        <i/>
        <sz val="12"/>
        <rFont val="Calibri"/>
        <family val="2"/>
        <scheme val="minor"/>
      </rPr>
      <t xml:space="preserve"> kg</t>
    </r>
  </si>
  <si>
    <r>
      <t xml:space="preserve">costo unitario effettivo - Cueff   </t>
    </r>
    <r>
      <rPr>
        <i/>
        <sz val="12"/>
        <color theme="1"/>
        <rFont val="Calibri"/>
        <family val="2"/>
        <scheme val="minor"/>
      </rPr>
      <t>€cent/kg</t>
    </r>
  </si>
  <si>
    <r>
      <t xml:space="preserve">fabbisogno standard   </t>
    </r>
    <r>
      <rPr>
        <i/>
        <sz val="12"/>
        <color theme="1"/>
        <rFont val="Calibri"/>
        <family val="2"/>
        <scheme val="minor"/>
      </rPr>
      <t>€cent/kg</t>
    </r>
  </si>
  <si>
    <r>
      <t xml:space="preserve">costo medio settore   </t>
    </r>
    <r>
      <rPr>
        <i/>
        <sz val="12"/>
        <color theme="1"/>
        <rFont val="Calibri"/>
        <family val="2"/>
        <scheme val="minor"/>
      </rPr>
      <t>€cent/kg</t>
    </r>
    <r>
      <rPr>
        <sz val="12"/>
        <color theme="1"/>
        <rFont val="Calibri"/>
        <family val="2"/>
        <scheme val="minor"/>
      </rPr>
      <t xml:space="preserve"> </t>
    </r>
  </si>
  <si>
    <r>
      <t xml:space="preserve">valutazione rispetto agli obiettivi di raccolta differenziata   </t>
    </r>
    <r>
      <rPr>
        <b/>
        <i/>
        <sz val="12"/>
        <color theme="1"/>
        <rFont val="Calibri"/>
        <family val="2"/>
        <scheme val="minor"/>
      </rPr>
      <t>ɣ</t>
    </r>
    <r>
      <rPr>
        <b/>
        <i/>
        <vertAlign val="subscript"/>
        <sz val="12"/>
        <color theme="1"/>
        <rFont val="Calibri"/>
        <family val="2"/>
        <scheme val="minor"/>
      </rPr>
      <t>1</t>
    </r>
    <r>
      <rPr>
        <sz val="12"/>
        <color theme="1"/>
        <rFont val="Calibri"/>
        <family val="2"/>
        <scheme val="minor"/>
      </rPr>
      <t xml:space="preserve"> </t>
    </r>
  </si>
  <si>
    <r>
      <t xml:space="preserve">valutazione rispetto all' efficacia dell' attività di preparazione per il riutilizzo e riciclo   </t>
    </r>
    <r>
      <rPr>
        <b/>
        <i/>
        <sz val="12"/>
        <color theme="1"/>
        <rFont val="Calibri"/>
        <family val="2"/>
        <scheme val="minor"/>
      </rPr>
      <t>ɣ</t>
    </r>
    <r>
      <rPr>
        <b/>
        <i/>
        <vertAlign val="subscript"/>
        <sz val="12"/>
        <color theme="1"/>
        <rFont val="Calibri"/>
        <family val="2"/>
        <scheme val="minor"/>
      </rPr>
      <t>2</t>
    </r>
    <r>
      <rPr>
        <sz val="12"/>
        <color theme="1"/>
        <rFont val="Calibri"/>
        <family val="2"/>
        <scheme val="minor"/>
      </rPr>
      <t xml:space="preserve"> </t>
    </r>
  </si>
  <si>
    <r>
      <t xml:space="preserve">valutazione rispetto alla soddisfazione degli utenti del servizio   </t>
    </r>
    <r>
      <rPr>
        <b/>
        <i/>
        <sz val="12"/>
        <color theme="1"/>
        <rFont val="Calibri"/>
        <family val="2"/>
        <scheme val="minor"/>
      </rPr>
      <t>ɣ</t>
    </r>
    <r>
      <rPr>
        <b/>
        <i/>
        <vertAlign val="subscript"/>
        <sz val="12"/>
        <color theme="1"/>
        <rFont val="Calibri"/>
        <family val="2"/>
        <scheme val="minor"/>
      </rPr>
      <t>3</t>
    </r>
    <r>
      <rPr>
        <sz val="12"/>
        <color theme="1"/>
        <rFont val="Calibri"/>
        <family val="2"/>
        <scheme val="minor"/>
      </rPr>
      <t xml:space="preserve"> </t>
    </r>
  </si>
  <si>
    <r>
      <t xml:space="preserve">Totale   </t>
    </r>
    <r>
      <rPr>
        <b/>
        <i/>
        <sz val="12"/>
        <color theme="1"/>
        <rFont val="Symbol"/>
        <family val="1"/>
        <charset val="2"/>
      </rPr>
      <t>g</t>
    </r>
  </si>
  <si>
    <r>
      <t xml:space="preserve">Coefficiente di gradualità   </t>
    </r>
    <r>
      <rPr>
        <b/>
        <i/>
        <sz val="12"/>
        <color theme="1"/>
        <rFont val="Arial"/>
        <family val="2"/>
      </rPr>
      <t>(1+</t>
    </r>
    <r>
      <rPr>
        <b/>
        <i/>
        <sz val="12"/>
        <color theme="1"/>
        <rFont val="Symbol"/>
        <family val="1"/>
        <charset val="2"/>
      </rPr>
      <t>g</t>
    </r>
    <r>
      <rPr>
        <b/>
        <i/>
        <sz val="12"/>
        <color theme="1"/>
        <rFont val="Arial"/>
        <family val="2"/>
      </rPr>
      <t>)</t>
    </r>
  </si>
  <si>
    <r>
      <t xml:space="preserve">coefficiente di recupero di produttività   </t>
    </r>
    <r>
      <rPr>
        <b/>
        <i/>
        <sz val="12"/>
        <color theme="1"/>
        <rFont val="Calibri"/>
        <family val="2"/>
        <scheme val="minor"/>
      </rPr>
      <t>X</t>
    </r>
    <r>
      <rPr>
        <i/>
        <vertAlign val="subscript"/>
        <sz val="12"/>
        <color theme="1"/>
        <rFont val="Calibri"/>
        <family val="2"/>
        <scheme val="minor"/>
      </rPr>
      <t>a</t>
    </r>
    <r>
      <rPr>
        <sz val="12"/>
        <color theme="1"/>
        <rFont val="Calibri"/>
        <family val="2"/>
        <scheme val="minor"/>
      </rPr>
      <t xml:space="preserve"> </t>
    </r>
  </si>
  <si>
    <r>
      <t xml:space="preserve">coeff. per il miglioramento previsto della qualità </t>
    </r>
    <r>
      <rPr>
        <b/>
        <sz val="12"/>
        <color theme="1"/>
        <rFont val="Calibri"/>
        <family val="2"/>
        <scheme val="minor"/>
      </rPr>
      <t xml:space="preserve">  </t>
    </r>
    <r>
      <rPr>
        <b/>
        <i/>
        <sz val="12"/>
        <color theme="1"/>
        <rFont val="Calibri"/>
        <family val="2"/>
        <scheme val="minor"/>
      </rPr>
      <t>QL</t>
    </r>
    <r>
      <rPr>
        <b/>
        <i/>
        <vertAlign val="subscript"/>
        <sz val="12"/>
        <color theme="1"/>
        <rFont val="Calibri"/>
        <family val="2"/>
        <scheme val="minor"/>
      </rPr>
      <t>a</t>
    </r>
    <r>
      <rPr>
        <b/>
        <sz val="12"/>
        <color theme="1"/>
        <rFont val="Calibri"/>
        <family val="2"/>
        <scheme val="minor"/>
      </rPr>
      <t xml:space="preserve"> </t>
    </r>
  </si>
  <si>
    <r>
      <t xml:space="preserve">coeff. per la valorizzazione di modifiche del perimetro gestionale   </t>
    </r>
    <r>
      <rPr>
        <b/>
        <i/>
        <sz val="12"/>
        <color theme="1"/>
        <rFont val="Calibri"/>
        <family val="2"/>
        <scheme val="minor"/>
      </rPr>
      <t>PG</t>
    </r>
    <r>
      <rPr>
        <b/>
        <i/>
        <vertAlign val="subscript"/>
        <sz val="12"/>
        <color theme="1"/>
        <rFont val="Calibri"/>
        <family val="2"/>
        <scheme val="minor"/>
      </rPr>
      <t>a</t>
    </r>
    <r>
      <rPr>
        <sz val="12"/>
        <color theme="1"/>
        <rFont val="Calibri"/>
        <family val="2"/>
        <scheme val="minor"/>
      </rPr>
      <t xml:space="preserve"> </t>
    </r>
  </si>
  <si>
    <r>
      <t xml:space="preserve">coeff. per l'emergenza COVID-19   </t>
    </r>
    <r>
      <rPr>
        <b/>
        <i/>
        <sz val="12"/>
        <color theme="1"/>
        <rFont val="Calibri"/>
        <family val="2"/>
        <scheme val="minor"/>
      </rPr>
      <t>C19</t>
    </r>
    <r>
      <rPr>
        <b/>
        <i/>
        <vertAlign val="subscript"/>
        <sz val="12"/>
        <rFont val="Calibri"/>
        <family val="2"/>
        <scheme val="minor"/>
      </rPr>
      <t>2021</t>
    </r>
    <r>
      <rPr>
        <sz val="12"/>
        <rFont val="Calibri"/>
        <family val="2"/>
        <scheme val="minor"/>
      </rPr>
      <t xml:space="preserve"> </t>
    </r>
  </si>
  <si>
    <r>
      <t xml:space="preserve">Parametro per la determinazione del limite alla crescita delle tariffe   </t>
    </r>
    <r>
      <rPr>
        <b/>
        <i/>
        <sz val="12"/>
        <color theme="1"/>
        <rFont val="Symbol"/>
        <family val="1"/>
        <charset val="2"/>
      </rPr>
      <t>r</t>
    </r>
  </si>
  <si>
    <r>
      <rPr>
        <b/>
        <i/>
        <sz val="12"/>
        <color theme="1"/>
        <rFont val="Calibri"/>
        <family val="2"/>
        <scheme val="minor"/>
      </rPr>
      <t>(1+</t>
    </r>
    <r>
      <rPr>
        <b/>
        <i/>
        <sz val="12"/>
        <color theme="1"/>
        <rFont val="Symbol"/>
        <family val="1"/>
        <charset val="2"/>
      </rPr>
      <t>r</t>
    </r>
    <r>
      <rPr>
        <b/>
        <i/>
        <sz val="12"/>
        <color theme="1"/>
        <rFont val="Calibri"/>
        <family val="2"/>
        <scheme val="minor"/>
      </rPr>
      <t>)</t>
    </r>
  </si>
  <si>
    <r>
      <t xml:space="preserve"> </t>
    </r>
    <r>
      <rPr>
        <i/>
        <sz val="12"/>
        <color theme="1"/>
        <rFont val="Calibri"/>
        <family val="2"/>
        <scheme val="minor"/>
      </rPr>
      <t>∑T</t>
    </r>
    <r>
      <rPr>
        <i/>
        <vertAlign val="subscript"/>
        <sz val="12"/>
        <color theme="1"/>
        <rFont val="Calibri"/>
        <family val="2"/>
        <scheme val="minor"/>
      </rPr>
      <t>a</t>
    </r>
  </si>
  <si>
    <r>
      <t xml:space="preserve"> </t>
    </r>
    <r>
      <rPr>
        <i/>
        <sz val="12"/>
        <color theme="1"/>
        <rFont val="Calibri"/>
        <family val="2"/>
        <scheme val="minor"/>
      </rPr>
      <t>∑TV</t>
    </r>
    <r>
      <rPr>
        <i/>
        <vertAlign val="subscript"/>
        <sz val="12"/>
        <color theme="1"/>
        <rFont val="Calibri"/>
        <family val="2"/>
        <scheme val="minor"/>
      </rPr>
      <t>a-1</t>
    </r>
  </si>
  <si>
    <r>
      <t xml:space="preserve"> </t>
    </r>
    <r>
      <rPr>
        <i/>
        <sz val="12"/>
        <color theme="1"/>
        <rFont val="Calibri"/>
        <family val="2"/>
        <scheme val="minor"/>
      </rPr>
      <t>∑TF</t>
    </r>
    <r>
      <rPr>
        <i/>
        <vertAlign val="subscript"/>
        <sz val="12"/>
        <color theme="1"/>
        <rFont val="Calibri"/>
        <family val="2"/>
        <scheme val="minor"/>
      </rPr>
      <t>a-1</t>
    </r>
  </si>
  <si>
    <r>
      <t xml:space="preserve"> </t>
    </r>
    <r>
      <rPr>
        <i/>
        <sz val="12"/>
        <color theme="1"/>
        <rFont val="Calibri"/>
        <family val="2"/>
        <scheme val="minor"/>
      </rPr>
      <t>∑T</t>
    </r>
    <r>
      <rPr>
        <i/>
        <vertAlign val="subscript"/>
        <sz val="12"/>
        <color theme="1"/>
        <rFont val="Calibri"/>
        <family val="2"/>
        <scheme val="minor"/>
      </rPr>
      <t>a-1</t>
    </r>
  </si>
  <si>
    <r>
      <t xml:space="preserve"> </t>
    </r>
    <r>
      <rPr>
        <b/>
        <i/>
        <sz val="12"/>
        <color theme="1"/>
        <rFont val="Calibri"/>
        <family val="2"/>
        <scheme val="minor"/>
      </rPr>
      <t>∑T</t>
    </r>
    <r>
      <rPr>
        <b/>
        <i/>
        <vertAlign val="subscript"/>
        <sz val="12"/>
        <color theme="1"/>
        <rFont val="Calibri"/>
        <family val="2"/>
        <scheme val="minor"/>
      </rPr>
      <t>a</t>
    </r>
    <r>
      <rPr>
        <b/>
        <i/>
        <sz val="12"/>
        <color theme="1"/>
        <rFont val="Calibri"/>
        <family val="2"/>
        <scheme val="minor"/>
      </rPr>
      <t>/ ∑T</t>
    </r>
    <r>
      <rPr>
        <b/>
        <i/>
        <vertAlign val="subscript"/>
        <sz val="12"/>
        <color theme="1"/>
        <rFont val="Calibri"/>
        <family val="2"/>
        <scheme val="minor"/>
      </rPr>
      <t>a-1</t>
    </r>
  </si>
  <si>
    <r>
      <t>∑T</t>
    </r>
    <r>
      <rPr>
        <b/>
        <vertAlign val="subscript"/>
        <sz val="12"/>
        <color theme="1"/>
        <rFont val="Calibri"/>
        <family val="2"/>
        <scheme val="minor"/>
      </rPr>
      <t>max</t>
    </r>
    <r>
      <rPr>
        <b/>
        <sz val="12"/>
        <color theme="1"/>
        <rFont val="Calibri"/>
        <family val="2"/>
        <scheme val="minor"/>
      </rPr>
      <t xml:space="preserve">  (entrate tariffarie massime applicabili nel rispetto del limite di crescita)</t>
    </r>
  </si>
  <si>
    <r>
      <t>delta (∑T</t>
    </r>
    <r>
      <rPr>
        <b/>
        <vertAlign val="subscript"/>
        <sz val="12"/>
        <color theme="1"/>
        <rFont val="Calibri"/>
        <family val="2"/>
        <scheme val="minor"/>
      </rPr>
      <t>a</t>
    </r>
    <r>
      <rPr>
        <b/>
        <sz val="12"/>
        <color theme="1"/>
        <rFont val="Calibri"/>
        <family val="2"/>
        <scheme val="minor"/>
      </rPr>
      <t>-∑T</t>
    </r>
    <r>
      <rPr>
        <b/>
        <vertAlign val="subscript"/>
        <sz val="12"/>
        <color theme="1"/>
        <rFont val="Calibri"/>
        <family val="2"/>
        <scheme val="minor"/>
      </rPr>
      <t>max</t>
    </r>
    <r>
      <rPr>
        <b/>
        <sz val="12"/>
        <color theme="1"/>
        <rFont val="Calibri"/>
        <family val="2"/>
        <scheme val="minor"/>
      </rPr>
      <t>)</t>
    </r>
  </si>
  <si>
    <r>
      <t xml:space="preserve">Riclassifica </t>
    </r>
    <r>
      <rPr>
        <b/>
        <sz val="12"/>
        <color theme="1"/>
        <rFont val="Calibri"/>
        <family val="2"/>
        <scheme val="minor"/>
      </rPr>
      <t>TV</t>
    </r>
    <r>
      <rPr>
        <b/>
        <vertAlign val="subscript"/>
        <sz val="12"/>
        <color theme="1"/>
        <rFont val="Calibri"/>
        <family val="2"/>
        <scheme val="minor"/>
      </rPr>
      <t>a</t>
    </r>
    <r>
      <rPr>
        <b/>
        <sz val="12"/>
        <color theme="1"/>
        <rFont val="Calibri"/>
        <family val="2"/>
        <scheme val="minor"/>
      </rPr>
      <t xml:space="preserve"> </t>
    </r>
  </si>
  <si>
    <r>
      <t>Riclassifica</t>
    </r>
    <r>
      <rPr>
        <b/>
        <sz val="12"/>
        <color theme="1"/>
        <rFont val="Calibri"/>
        <family val="2"/>
        <scheme val="minor"/>
      </rPr>
      <t xml:space="preserve"> TF</t>
    </r>
    <r>
      <rPr>
        <b/>
        <vertAlign val="subscript"/>
        <sz val="12"/>
        <color theme="1"/>
        <rFont val="Calibri"/>
        <family val="2"/>
        <scheme val="minor"/>
      </rPr>
      <t>a</t>
    </r>
  </si>
  <si>
    <r>
      <t>Riepilogo delle componenti a conguaglio il cui recupero in tariffa è rinviato alle annualità successive al 2021</t>
    </r>
    <r>
      <rPr>
        <b/>
        <i/>
        <sz val="14"/>
        <color rgb="FFC00000"/>
        <rFont val="Calibri"/>
        <family val="2"/>
        <scheme val="minor"/>
      </rPr>
      <t xml:space="preserve"> </t>
    </r>
    <r>
      <rPr>
        <b/>
        <i/>
        <sz val="9"/>
        <color rgb="FFC00000"/>
        <rFont val="Calibri"/>
        <family val="2"/>
        <scheme val="minor"/>
      </rPr>
      <t>(NON COMPILABILE)</t>
    </r>
  </si>
  <si>
    <t>Quota residua dei conguagli relativi all’annualità 2018 (come determinati nell’ambito del PEF 2020)</t>
  </si>
  <si>
    <t>Quota residua dei conguagli relativi all’annualità 2019</t>
  </si>
  <si>
    <t xml:space="preserve">di cui quota residua della componente a conguaglio dei costi variabili riconosciuta, relativa all'annualità 2019 </t>
  </si>
  <si>
    <t>di cui quota residua della componente a conguaglio dei costi fissi riconosciuta, relativa all'annualità 2019</t>
  </si>
  <si>
    <r>
      <t>Quota residua recupero delle mancate entrate tariffarie 2020 per applicazione dei fattori di correzione ex del. 158/2020/R/</t>
    </r>
    <r>
      <rPr>
        <sz val="10"/>
        <color theme="1"/>
        <rFont val="Calibri"/>
        <family val="2"/>
        <scheme val="minor"/>
      </rPr>
      <t>RIF</t>
    </r>
    <r>
      <rPr>
        <sz val="12"/>
        <color theme="1"/>
        <rFont val="Calibri"/>
        <family val="2"/>
        <scheme val="minor"/>
      </rPr>
      <t xml:space="preserve"> </t>
    </r>
    <r>
      <rPr>
        <sz val="12"/>
        <rFont val="Calibri"/>
        <family val="2"/>
        <scheme val="minor"/>
      </rPr>
      <t>(relativa a RCND</t>
    </r>
    <r>
      <rPr>
        <vertAlign val="subscript"/>
        <sz val="12"/>
        <rFont val="Calibri"/>
        <family val="2"/>
        <scheme val="minor"/>
      </rPr>
      <t>TV</t>
    </r>
    <r>
      <rPr>
        <sz val="12"/>
        <rFont val="Calibri"/>
        <family val="2"/>
        <scheme val="minor"/>
      </rPr>
      <t>)</t>
    </r>
  </si>
  <si>
    <r>
      <t xml:space="preserve">Quota residua conguaglio per recupero derivante da tariffe in deroga ex art. 107 c. 5 d.l. 18/20 </t>
    </r>
    <r>
      <rPr>
        <sz val="12"/>
        <rFont val="Calibri"/>
        <family val="2"/>
        <scheme val="minor"/>
      </rPr>
      <t>(relativa alle componenti RCU)</t>
    </r>
  </si>
  <si>
    <t xml:space="preserve">Componente a conguaglio relativa all'annualità 2019   RC = RCTV+RCTF </t>
  </si>
  <si>
    <t xml:space="preserve">Numero di rate residue della componente a conguaglio RC relativa all'annualità 2019 </t>
  </si>
  <si>
    <t>SALDO LIC 2019</t>
  </si>
  <si>
    <t>Descrizione metodo tariffario servizio intergato di gestione dei rifiuti (Allegato A della deliberazione 443/2019/R/rif - MTR testo integrato con delibere 238/2020/R/rif e 493/2020/R/rif)</t>
  </si>
  <si>
    <t>https://www.arera.it/allegati/docs/19/MTR_ti.pdf</t>
  </si>
  <si>
    <t>Aggiornamento del Metodo Tariffario Rifiuti (MTR) ai fini delle predisposizioni tariffarie per l’anno 2021</t>
  </si>
  <si>
    <t>https://www.arera.it/allegati/docs/20/493-20.pdf</t>
  </si>
  <si>
    <t>Quota oneri di funzionamento di ARERA effettivamente sostenuti nel 2021 con riferimento alla competenza 2019</t>
  </si>
  <si>
    <t>https://www.fondazioneifel.it/documenti-e-pubblicazioni/item/download/4584_91d28fcadb334c18b6a2ecfac38e326e</t>
  </si>
  <si>
    <t>La nuova regolazione sui rifiuti urbani. Guida alla predisposizione del PEF secondo il metodo tariffario ARERA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</si>
</sst>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quot;€&quot;\ * #,##0.00_-;\-&quot;€&quot;\ * #,##0.00_-;_-&quot;€&quot;\ * &quot;-&quot;??_-;_-@_-"/>
    <numFmt numFmtId="165" formatCode="_-* #,##0.00\ _€_-;\-* #,##0.00\ _€_-;_-* &quot;-&quot;??\ _€_-;_-@_-"/>
    <numFmt numFmtId="166" formatCode="#,##0;\-\ #,##0;\-"/>
    <numFmt numFmtId="167" formatCode="_-[$€]\ * #,##0.00_-;\-[$€]\ * #,##0.00_-;_-[$€]\ * &quot;-&quot;??_-;_-@_-"/>
    <numFmt numFmtId="168" formatCode="#,##0.0;\(#,##0.0\);\-"/>
    <numFmt numFmtId="169" formatCode="#,##0.000_);[Red]\(#,##0.000\)"/>
    <numFmt numFmtId="170" formatCode="_-[$€-2]\ * #,##0.00_-;\-[$€-2]\ * #,##0.00_-;_-[$€-2]\ * &quot;-&quot;??_-"/>
    <numFmt numFmtId="171" formatCode="_-* #,##0\ _k_r_-;\-* #,##0\ _k_r_-;_-* &quot;-&quot;\ _k_r_-;_-@_-"/>
    <numFmt numFmtId="172" formatCode="_-* #,##0.00\ _k_r_-;\-* #,##0.00\ _k_r_-;_-* &quot;-&quot;??\ _k_r_-;_-@_-"/>
    <numFmt numFmtId="173" formatCode="_(&quot;$&quot;* #,##0_);_(&quot;$&quot;* \(#,##0\);_(&quot;$&quot;* &quot;-&quot;_);_(@_)"/>
    <numFmt numFmtId="174" formatCode="_(&quot;$&quot;* #,##0.00_);_(&quot;$&quot;* \(#,##0.00\);_(&quot;$&quot;* &quot;-&quot;??_);_(@_)"/>
    <numFmt numFmtId="175" formatCode="_-* #,##0\ _F_-;\-* #,##0\ _F_-;_-* &quot;-&quot;\ _F_-;_-@_-"/>
    <numFmt numFmtId="176" formatCode="_-* #,##0.00\ _F_-;\-* #,##0.00\ _F_-;_-* &quot;-&quot;??\ _F_-;_-@_-"/>
    <numFmt numFmtId="177" formatCode="_(* #,##0.00_);_(* \(#,##0.00\);_(* &quot;-&quot;??_);_(@_)"/>
    <numFmt numFmtId="178" formatCode="#,##0_);[Red]\(#,##0\);&quot;-&quot;"/>
    <numFmt numFmtId="179" formatCode="0.00_)"/>
    <numFmt numFmtId="180" formatCode="#,##0\ ;[Red]\(#,##0\)"/>
    <numFmt numFmtId="181" formatCode="0\ %_);[Red]\(0\ %\)"/>
    <numFmt numFmtId="182" formatCode="_-* #,##0\ &quot;F&quot;_-;\-* #,##0\ &quot;F&quot;_-;_-* &quot;-&quot;\ &quot;F&quot;_-;_-@_-"/>
    <numFmt numFmtId="183" formatCode="_-&quot;L. &quot;* #,##0.00_-;&quot;-L. &quot;* #,##0.00_-;_-&quot;L. &quot;* \-??_-;_-@_-"/>
    <numFmt numFmtId="184" formatCode="_-* #,##0\ _€_-;\-* #,##0\ _€_-;_-* &quot;-&quot;??\ _€_-;_-@_-"/>
    <numFmt numFmtId="185" formatCode="_-* #,##0.000\ _€_-;\-* #,##0.000\ _€_-;_-* &quot;-&quot;??\ _€_-;_-@_-"/>
    <numFmt numFmtId="186" formatCode="_-* #,##0.0000\ _€_-;\-* #,##0.0000\ _€_-;_-* &quot;-&quot;??\ _€_-;_-@_-"/>
    <numFmt numFmtId="187" formatCode="0.0%"/>
    <numFmt numFmtId="188" formatCode="_-* #,##0.0\ _€_-;\-* #,##0.0\ _€_-;_-* &quot;-&quot;??\ _€_-;_-@_-"/>
    <numFmt numFmtId="189" formatCode="#,##0.00_ ;\-#,##0.00\ "/>
    <numFmt numFmtId="190" formatCode="#,##0.000_ ;\-#,##0.000\ "/>
    <numFmt numFmtId="191" formatCode="#,##0_ ;\-#,##0\ "/>
    <numFmt numFmtId="192" formatCode="_-* #,##0_-;\-* #,##0_-;_-* &quot;-&quot;??_-;_-@_-"/>
    <numFmt numFmtId="193" formatCode="_-* #,##0.000_-;\-* #,##0.000_-;_-* &quot;-&quot;??_-;_-@_-"/>
    <numFmt numFmtId="194" formatCode="0.000"/>
  </numFmts>
  <fonts count="184">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Narrow"/>
      <family val="2"/>
    </font>
    <font>
      <b/>
      <sz val="10"/>
      <name val="Arial Narrow"/>
      <family val="2"/>
    </font>
    <font>
      <sz val="9"/>
      <name val="Calibri"/>
      <family val="2"/>
    </font>
    <font>
      <sz val="9"/>
      <color indexed="81"/>
      <name val="Tahoma"/>
      <family val="2"/>
    </font>
    <font>
      <sz val="10"/>
      <name val="Arial"/>
      <family val="2"/>
    </font>
    <font>
      <sz val="11"/>
      <color indexed="8"/>
      <name val="Calibri"/>
      <family val="2"/>
    </font>
    <font>
      <sz val="11"/>
      <color indexed="9"/>
      <name val="Calibri"/>
      <family val="2"/>
    </font>
    <font>
      <sz val="11"/>
      <name val="Times New Roman"/>
      <family val="1"/>
    </font>
    <font>
      <sz val="11"/>
      <color indexed="10"/>
      <name val="Calibri"/>
      <family val="2"/>
    </font>
    <font>
      <sz val="11"/>
      <color indexed="20"/>
      <name val="Calibri"/>
      <family val="2"/>
    </font>
    <font>
      <sz val="8"/>
      <name val="Arial"/>
      <family val="2"/>
    </font>
    <font>
      <b/>
      <sz val="11"/>
      <color indexed="52"/>
      <name val="Calibri"/>
      <family val="2"/>
    </font>
    <font>
      <sz val="11"/>
      <color indexed="52"/>
      <name val="Calibri"/>
      <family val="2"/>
    </font>
    <font>
      <b/>
      <sz val="11"/>
      <color indexed="9"/>
      <name val="Calibri"/>
      <family val="2"/>
    </font>
    <font>
      <u/>
      <sz val="10"/>
      <color indexed="12"/>
      <name val="Arial"/>
      <family val="2"/>
    </font>
    <font>
      <u/>
      <sz val="11"/>
      <color theme="10"/>
      <name val="Calibri"/>
      <family val="2"/>
      <scheme val="minor"/>
    </font>
    <font>
      <u/>
      <sz val="10"/>
      <color theme="10"/>
      <name val="Arial"/>
      <family val="2"/>
    </font>
    <font>
      <b/>
      <sz val="10"/>
      <name val="MS Sans Serif"/>
      <family val="2"/>
    </font>
    <font>
      <sz val="20"/>
      <name val="Letter Gothic (W1)"/>
    </font>
    <font>
      <sz val="10"/>
      <name val="MS Serif"/>
      <family val="1"/>
    </font>
    <font>
      <sz val="12"/>
      <name val="Times New Roman"/>
      <family val="1"/>
    </font>
    <font>
      <sz val="10"/>
      <name val="MS Sans Serif"/>
      <family val="2"/>
    </font>
    <font>
      <sz val="10"/>
      <color indexed="16"/>
      <name val="MS Serif"/>
      <family val="1"/>
    </font>
    <font>
      <sz val="11"/>
      <color indexed="62"/>
      <name val="Calibri"/>
      <family val="2"/>
    </font>
    <font>
      <i/>
      <sz val="11"/>
      <color indexed="23"/>
      <name val="Calibri"/>
      <family val="2"/>
    </font>
    <font>
      <u/>
      <sz val="10"/>
      <color indexed="36"/>
      <name val="Arial"/>
      <family val="2"/>
    </font>
    <font>
      <u/>
      <sz val="7.5"/>
      <color indexed="36"/>
      <name val="Arial"/>
      <family val="2"/>
    </font>
    <font>
      <sz val="11"/>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b/>
      <sz val="10"/>
      <name val="Helv"/>
    </font>
    <font>
      <sz val="7"/>
      <color indexed="8"/>
      <name val="Arial Narrow"/>
      <family val="2"/>
    </font>
    <font>
      <sz val="10"/>
      <name val="TradeGothic"/>
    </font>
    <font>
      <sz val="11"/>
      <color indexed="60"/>
      <name val="Calibri"/>
      <family val="2"/>
    </font>
    <font>
      <sz val="10"/>
      <name val="Times New Roman"/>
      <family val="1"/>
    </font>
    <font>
      <sz val="10"/>
      <name val="Courier"/>
      <family val="3"/>
    </font>
    <font>
      <b/>
      <i/>
      <sz val="16"/>
      <name val="Helv"/>
    </font>
    <font>
      <sz val="10"/>
      <color theme="1"/>
      <name val="Comic Sans MS"/>
      <family val="2"/>
    </font>
    <font>
      <sz val="7"/>
      <color theme="1"/>
      <name val="Arial Narrow"/>
      <family val="2"/>
    </font>
    <font>
      <sz val="10"/>
      <color indexed="8"/>
      <name val="Arial"/>
      <family val="2"/>
    </font>
    <font>
      <sz val="11"/>
      <name val="Calibri"/>
      <family val="2"/>
    </font>
    <font>
      <sz val="11"/>
      <color rgb="FF000000"/>
      <name val="Calibri"/>
      <family val="2"/>
      <charset val="1"/>
    </font>
    <font>
      <b/>
      <sz val="11"/>
      <color indexed="63"/>
      <name val="Calibri"/>
      <family val="2"/>
    </font>
    <font>
      <sz val="11"/>
      <name val="Book Antiqua"/>
      <family val="1"/>
    </font>
    <font>
      <b/>
      <sz val="8"/>
      <name val="Calibri"/>
      <family val="2"/>
    </font>
    <font>
      <sz val="9"/>
      <color indexed="8"/>
      <name val="Arial"/>
      <family val="2"/>
    </font>
    <font>
      <b/>
      <sz val="8"/>
      <name val="Helv"/>
    </font>
    <font>
      <sz val="8"/>
      <name val="Helv"/>
      <family val="2"/>
    </font>
    <font>
      <sz val="10"/>
      <color indexed="18"/>
      <name val="Arial"/>
      <family val="2"/>
    </font>
    <font>
      <b/>
      <sz val="16"/>
      <name val="Times New Roman"/>
      <family val="1"/>
    </font>
    <font>
      <b/>
      <sz val="8"/>
      <color indexed="8"/>
      <name val="Helv"/>
      <family val="2"/>
    </font>
    <font>
      <b/>
      <sz val="18"/>
      <color indexed="56"/>
      <name val="Cambria"/>
      <family val="2"/>
    </font>
    <font>
      <sz val="12"/>
      <name val="Tms Rmn"/>
    </font>
    <font>
      <b/>
      <sz val="11"/>
      <color indexed="8"/>
      <name val="Calibri"/>
      <family val="2"/>
    </font>
    <font>
      <b/>
      <sz val="9"/>
      <color indexed="81"/>
      <name val="Tahoma"/>
      <family val="2"/>
    </font>
    <font>
      <sz val="10"/>
      <color theme="1"/>
      <name val="Roboto Lt"/>
      <family val="2"/>
    </font>
    <font>
      <sz val="11"/>
      <color theme="3"/>
      <name val="Calibri"/>
      <family val="2"/>
      <scheme val="minor"/>
    </font>
    <font>
      <u/>
      <sz val="11"/>
      <color theme="10"/>
      <name val="Calibri"/>
      <family val="2"/>
    </font>
    <font>
      <sz val="11"/>
      <color rgb="FFFFFF00"/>
      <name val="Calibri"/>
      <family val="2"/>
      <scheme val="minor"/>
    </font>
    <font>
      <sz val="11"/>
      <color theme="1"/>
      <name val="Symbol"/>
      <family val="1"/>
      <charset val="2"/>
    </font>
    <font>
      <vertAlign val="subscript"/>
      <sz val="11"/>
      <color theme="1"/>
      <name val="Symbol"/>
      <family val="1"/>
      <charset val="2"/>
    </font>
    <font>
      <vertAlign val="subscript"/>
      <sz val="11"/>
      <color theme="1"/>
      <name val="Calibri"/>
      <family val="2"/>
      <scheme val="minor"/>
    </font>
    <font>
      <b/>
      <sz val="11"/>
      <color theme="1"/>
      <name val="Symbol"/>
      <family val="1"/>
      <charset val="2"/>
    </font>
    <font>
      <strike/>
      <sz val="11"/>
      <color theme="1"/>
      <name val="Calibri"/>
      <family val="2"/>
      <scheme val="minor"/>
    </font>
    <font>
      <sz val="11"/>
      <color rgb="FF7030A0"/>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i/>
      <sz val="12"/>
      <color theme="1"/>
      <name val="Calibri"/>
      <family val="2"/>
      <scheme val="minor"/>
    </font>
    <font>
      <sz val="11"/>
      <color indexed="9"/>
      <name val="Calibri"/>
      <family val="2"/>
      <scheme val="minor"/>
    </font>
    <font>
      <b/>
      <sz val="12"/>
      <color theme="1"/>
      <name val="Calibri"/>
      <family val="2"/>
      <scheme val="minor"/>
    </font>
    <font>
      <b/>
      <sz val="11"/>
      <color rgb="FF002060"/>
      <name val="Calibri"/>
      <family val="2"/>
      <scheme val="minor"/>
    </font>
    <font>
      <sz val="11"/>
      <color rgb="FF002060"/>
      <name val="Calibri"/>
      <family val="2"/>
      <scheme val="minor"/>
    </font>
    <font>
      <b/>
      <sz val="12"/>
      <color rgb="FF002060"/>
      <name val="Calibri"/>
      <family val="2"/>
      <scheme val="minor"/>
    </font>
    <font>
      <b/>
      <sz val="10"/>
      <color rgb="FF006C31"/>
      <name val="Calibri"/>
      <family val="2"/>
      <scheme val="minor"/>
    </font>
    <font>
      <sz val="12"/>
      <color theme="0"/>
      <name val="Calibri"/>
      <family val="2"/>
      <scheme val="minor"/>
    </font>
    <font>
      <b/>
      <sz val="12"/>
      <color indexed="9"/>
      <name val="Calibri"/>
      <family val="2"/>
      <scheme val="minor"/>
    </font>
    <font>
      <sz val="10"/>
      <color rgb="FF002060"/>
      <name val="Calibri"/>
      <family val="2"/>
      <scheme val="minor"/>
    </font>
    <font>
      <sz val="10"/>
      <name val="Calibri"/>
      <family val="2"/>
      <scheme val="minor"/>
    </font>
    <font>
      <sz val="11"/>
      <color rgb="FF0070C0"/>
      <name val="Calibri"/>
      <family val="2"/>
      <scheme val="minor"/>
    </font>
    <font>
      <b/>
      <sz val="10"/>
      <name val="Calibri"/>
      <family val="2"/>
      <scheme val="minor"/>
    </font>
    <font>
      <b/>
      <sz val="10"/>
      <color theme="3"/>
      <name val="Calibri"/>
      <family val="2"/>
      <scheme val="minor"/>
    </font>
    <font>
      <sz val="10"/>
      <color theme="3"/>
      <name val="Calibri"/>
      <family val="2"/>
      <scheme val="minor"/>
    </font>
    <font>
      <b/>
      <sz val="10"/>
      <color indexed="9"/>
      <name val="Calibri"/>
      <family val="2"/>
      <scheme val="minor"/>
    </font>
    <font>
      <b/>
      <sz val="10"/>
      <color theme="0"/>
      <name val="Calibri"/>
      <family val="2"/>
      <scheme val="minor"/>
    </font>
    <font>
      <sz val="10"/>
      <color theme="0"/>
      <name val="Calibri"/>
      <family val="2"/>
      <scheme val="minor"/>
    </font>
    <font>
      <b/>
      <sz val="11"/>
      <color indexed="9"/>
      <name val="Calibri"/>
      <family val="2"/>
      <scheme val="minor"/>
    </font>
    <font>
      <b/>
      <sz val="11"/>
      <color indexed="81"/>
      <name val="Arial Narrow"/>
      <family val="2"/>
    </font>
    <font>
      <sz val="11"/>
      <color indexed="81"/>
      <name val="Arial Narrow"/>
      <family val="2"/>
    </font>
    <font>
      <i/>
      <sz val="10"/>
      <color theme="0"/>
      <name val="Calibri"/>
      <family val="2"/>
      <scheme val="minor"/>
    </font>
    <font>
      <sz val="12"/>
      <color indexed="81"/>
      <name val="Calibri"/>
      <family val="2"/>
      <scheme val="minor"/>
    </font>
    <font>
      <b/>
      <sz val="11"/>
      <color indexed="81"/>
      <name val="Tahoma"/>
      <family val="2"/>
    </font>
    <font>
      <sz val="11"/>
      <color indexed="81"/>
      <name val="Tahoma"/>
      <family val="2"/>
    </font>
    <font>
      <b/>
      <sz val="12"/>
      <color rgb="FF7030A0"/>
      <name val="Calibri"/>
      <family val="2"/>
      <scheme val="minor"/>
    </font>
    <font>
      <b/>
      <sz val="11"/>
      <color rgb="FFFF0000"/>
      <name val="Calibri"/>
      <family val="2"/>
      <scheme val="minor"/>
    </font>
    <font>
      <sz val="11"/>
      <color theme="1"/>
      <name val="Arial Narrow"/>
      <family val="2"/>
    </font>
    <font>
      <b/>
      <sz val="14"/>
      <color theme="1"/>
      <name val="Arial Narrow"/>
      <family val="2"/>
    </font>
    <font>
      <b/>
      <sz val="11"/>
      <color theme="1"/>
      <name val="Arial Narrow"/>
      <family val="2"/>
    </font>
    <font>
      <vertAlign val="subscript"/>
      <sz val="11"/>
      <color theme="1"/>
      <name val="Arial Narrow"/>
      <family val="2"/>
    </font>
    <font>
      <i/>
      <sz val="11"/>
      <color theme="1"/>
      <name val="Arial Narrow"/>
      <family val="2"/>
    </font>
    <font>
      <b/>
      <sz val="10"/>
      <color theme="0"/>
      <name val="Arial Narrow"/>
      <family val="2"/>
    </font>
    <font>
      <b/>
      <sz val="12"/>
      <color theme="1"/>
      <name val="Arial Narrow"/>
      <family val="2"/>
    </font>
    <font>
      <u/>
      <sz val="11"/>
      <color theme="1"/>
      <name val="Arial Narrow"/>
      <family val="2"/>
    </font>
    <font>
      <b/>
      <sz val="8"/>
      <color theme="1"/>
      <name val="Arial Narrow"/>
      <family val="2"/>
    </font>
    <font>
      <b/>
      <vertAlign val="superscript"/>
      <sz val="11"/>
      <color theme="1"/>
      <name val="Arial Narrow"/>
      <family val="2"/>
    </font>
    <font>
      <b/>
      <vertAlign val="subscript"/>
      <sz val="11"/>
      <color theme="1"/>
      <name val="Arial Narrow"/>
      <family val="2"/>
    </font>
    <font>
      <sz val="12"/>
      <color theme="1"/>
      <name val="Arial Narrow"/>
      <family val="2"/>
    </font>
    <font>
      <vertAlign val="superscript"/>
      <sz val="12"/>
      <color theme="1"/>
      <name val="Arial Narrow"/>
      <family val="2"/>
    </font>
    <font>
      <vertAlign val="subscript"/>
      <sz val="12"/>
      <color theme="1"/>
      <name val="Arial Narrow"/>
      <family val="2"/>
    </font>
    <font>
      <vertAlign val="superscript"/>
      <sz val="11"/>
      <color theme="1"/>
      <name val="Arial Narrow"/>
      <family val="2"/>
    </font>
    <font>
      <sz val="10"/>
      <color theme="0"/>
      <name val="Arial Narrow"/>
      <family val="2"/>
    </font>
    <font>
      <sz val="16"/>
      <name val="Calibri"/>
      <family val="2"/>
      <scheme val="minor"/>
    </font>
    <font>
      <b/>
      <sz val="14"/>
      <name val="Calibri"/>
      <family val="2"/>
      <scheme val="minor"/>
    </font>
    <font>
      <sz val="11"/>
      <name val="Calibri"/>
      <family val="2"/>
      <scheme val="minor"/>
    </font>
    <font>
      <sz val="12"/>
      <color theme="1"/>
      <name val="Calibri"/>
      <family val="2"/>
      <scheme val="minor"/>
    </font>
    <font>
      <b/>
      <sz val="12"/>
      <color theme="3" tint="-0.499984740745262"/>
      <name val="Calibri"/>
      <family val="2"/>
      <scheme val="minor"/>
    </font>
    <font>
      <sz val="12"/>
      <color theme="3" tint="-0.499984740745262"/>
      <name val="Calibri"/>
      <family val="2"/>
      <scheme val="minor"/>
    </font>
    <font>
      <b/>
      <sz val="16"/>
      <color rgb="FF0070C0"/>
      <name val="Calibri"/>
      <family val="2"/>
      <scheme val="minor"/>
    </font>
    <font>
      <b/>
      <sz val="12"/>
      <color rgb="FF0070C0"/>
      <name val="Calibri"/>
      <family val="2"/>
      <scheme val="minor"/>
    </font>
    <font>
      <sz val="12"/>
      <color rgb="FFFF0000"/>
      <name val="Calibri"/>
      <family val="2"/>
      <scheme val="minor"/>
    </font>
    <font>
      <sz val="8"/>
      <name val="Calibri"/>
      <family val="2"/>
      <scheme val="minor"/>
    </font>
    <font>
      <b/>
      <sz val="12"/>
      <name val="Calibri"/>
      <family val="2"/>
      <scheme val="minor"/>
    </font>
    <font>
      <b/>
      <vertAlign val="subscript"/>
      <sz val="12"/>
      <color theme="1"/>
      <name val="Calibri"/>
      <family val="2"/>
      <scheme val="minor"/>
    </font>
    <font>
      <b/>
      <i/>
      <sz val="12"/>
      <color theme="1"/>
      <name val="Calibri"/>
      <family val="2"/>
      <scheme val="minor"/>
    </font>
    <font>
      <b/>
      <i/>
      <vertAlign val="subscript"/>
      <sz val="12"/>
      <color theme="1"/>
      <name val="Calibri"/>
      <family val="2"/>
      <scheme val="minor"/>
    </font>
    <font>
      <b/>
      <sz val="12"/>
      <color theme="1"/>
      <name val="Arial"/>
      <family val="2"/>
    </font>
    <font>
      <b/>
      <sz val="12"/>
      <color rgb="FFC00000"/>
      <name val="Calibri"/>
      <family val="2"/>
      <scheme val="minor"/>
    </font>
    <font>
      <b/>
      <sz val="14"/>
      <color theme="1"/>
      <name val="Arial"/>
      <family val="2"/>
    </font>
    <font>
      <i/>
      <vertAlign val="subscript"/>
      <sz val="12"/>
      <color theme="1"/>
      <name val="Calibri"/>
      <family val="2"/>
      <scheme val="minor"/>
    </font>
    <font>
      <b/>
      <sz val="11"/>
      <color rgb="FFC00000"/>
      <name val="Calibri"/>
      <family val="2"/>
      <scheme val="minor"/>
    </font>
    <font>
      <sz val="11"/>
      <color theme="4"/>
      <name val="Arial Narrow"/>
      <family val="2"/>
    </font>
    <font>
      <sz val="11"/>
      <color theme="0"/>
      <name val="Calibri"/>
      <family val="2"/>
    </font>
    <font>
      <b/>
      <sz val="14"/>
      <color rgb="FFC00000"/>
      <name val="Calibri"/>
      <family val="2"/>
      <scheme val="minor"/>
    </font>
    <font>
      <sz val="12"/>
      <name val="Calibri"/>
      <family val="2"/>
      <scheme val="minor"/>
    </font>
    <font>
      <b/>
      <sz val="16"/>
      <color theme="3" tint="-0.499984740745262"/>
      <name val="Arial Narrow"/>
      <family val="2"/>
    </font>
    <font>
      <b/>
      <sz val="14"/>
      <color theme="3" tint="-0.499984740745262"/>
      <name val="Arial Narrow"/>
      <family val="2"/>
    </font>
    <font>
      <u/>
      <sz val="11"/>
      <color rgb="FF002060"/>
      <name val="Arial Narrow"/>
      <family val="2"/>
    </font>
    <font>
      <b/>
      <sz val="11"/>
      <color theme="3" tint="-0.499984740745262"/>
      <name val="Arial Narrow"/>
      <family val="2"/>
    </font>
    <font>
      <b/>
      <sz val="10"/>
      <color rgb="FFFF0000"/>
      <name val="Calibri"/>
      <family val="2"/>
      <scheme val="minor"/>
    </font>
    <font>
      <sz val="10"/>
      <color indexed="8"/>
      <name val="Calibri"/>
      <family val="2"/>
      <scheme val="minor"/>
    </font>
    <font>
      <b/>
      <sz val="10"/>
      <color indexed="9"/>
      <name val="Arial Narrow"/>
      <family val="2"/>
    </font>
    <font>
      <sz val="10"/>
      <color theme="1"/>
      <name val="Arial Narrow"/>
      <family val="2"/>
    </font>
    <font>
      <sz val="10"/>
      <color theme="3"/>
      <name val="Arial Narrow"/>
      <family val="2"/>
    </font>
    <font>
      <sz val="11"/>
      <color theme="0"/>
      <name val="Cambria"/>
      <family val="1"/>
    </font>
    <font>
      <b/>
      <sz val="11"/>
      <color rgb="FFFFDC6D"/>
      <name val="Calibri"/>
      <family val="2"/>
      <scheme val="minor"/>
    </font>
    <font>
      <sz val="11"/>
      <color rgb="FFFF0066"/>
      <name val="Calibri"/>
      <family val="2"/>
      <scheme val="minor"/>
    </font>
    <font>
      <sz val="11"/>
      <color rgb="FFFF61A1"/>
      <name val="Calibri"/>
      <family val="2"/>
      <scheme val="minor"/>
    </font>
    <font>
      <b/>
      <sz val="11"/>
      <name val="Calibri"/>
      <family val="2"/>
      <scheme val="minor"/>
    </font>
    <font>
      <b/>
      <i/>
      <vertAlign val="superscript"/>
      <sz val="12"/>
      <color theme="1"/>
      <name val="Calibri"/>
      <family val="2"/>
      <scheme val="minor"/>
    </font>
    <font>
      <b/>
      <i/>
      <sz val="12"/>
      <color theme="1"/>
      <name val="Calibri"/>
      <family val="2"/>
    </font>
    <font>
      <sz val="9"/>
      <color theme="1"/>
      <name val="Calibri"/>
      <family val="2"/>
      <scheme val="minor"/>
    </font>
    <font>
      <b/>
      <vertAlign val="subscript"/>
      <sz val="12"/>
      <name val="Calibri"/>
      <family val="2"/>
      <scheme val="minor"/>
    </font>
    <font>
      <b/>
      <i/>
      <sz val="12"/>
      <name val="Calibri"/>
      <family val="2"/>
      <scheme val="minor"/>
    </font>
    <font>
      <vertAlign val="subscript"/>
      <sz val="12"/>
      <name val="Calibri"/>
      <family val="2"/>
      <scheme val="minor"/>
    </font>
    <font>
      <b/>
      <i/>
      <vertAlign val="subscript"/>
      <sz val="12"/>
      <name val="Calibri"/>
      <family val="2"/>
      <scheme val="minor"/>
    </font>
    <font>
      <i/>
      <sz val="12"/>
      <name val="Calibri"/>
      <family val="2"/>
      <scheme val="minor"/>
    </font>
    <font>
      <i/>
      <sz val="10"/>
      <name val="Calibri"/>
      <family val="2"/>
      <scheme val="minor"/>
    </font>
    <font>
      <i/>
      <vertAlign val="subscript"/>
      <sz val="10"/>
      <name val="Calibri"/>
      <family val="2"/>
      <scheme val="minor"/>
    </font>
    <font>
      <b/>
      <sz val="9"/>
      <color theme="1"/>
      <name val="Calibri"/>
      <family val="2"/>
      <scheme val="minor"/>
    </font>
    <font>
      <b/>
      <i/>
      <vertAlign val="superscript"/>
      <sz val="12"/>
      <name val="Calibri"/>
      <family val="2"/>
      <scheme val="minor"/>
    </font>
    <font>
      <b/>
      <i/>
      <sz val="12"/>
      <color theme="1"/>
      <name val="Symbol"/>
      <family val="1"/>
      <charset val="2"/>
    </font>
    <font>
      <b/>
      <i/>
      <sz val="12"/>
      <color theme="1"/>
      <name val="Arial"/>
      <family val="2"/>
    </font>
    <font>
      <b/>
      <i/>
      <sz val="14"/>
      <color rgb="FFC00000"/>
      <name val="Calibri"/>
      <family val="2"/>
      <scheme val="minor"/>
    </font>
    <font>
      <b/>
      <i/>
      <sz val="9"/>
      <color rgb="FFC00000"/>
      <name val="Calibri"/>
      <family val="2"/>
      <scheme val="minor"/>
    </font>
  </fonts>
  <fills count="8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6"/>
        <bgColor indexed="64"/>
      </patternFill>
    </fill>
    <fill>
      <patternFill patternType="solid">
        <fgColor them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11"/>
        <bgColor indexed="40"/>
      </patternFill>
    </fill>
    <fill>
      <patternFill patternType="solid">
        <fgColor indexed="18"/>
        <bgColor indexed="32"/>
      </patternFill>
    </fill>
    <fill>
      <patternFill patternType="solid">
        <fgColor indexed="15"/>
        <bgColor indexed="35"/>
      </patternFill>
    </fill>
    <fill>
      <patternFill patternType="solid">
        <fgColor indexed="21"/>
        <bgColor indexed="38"/>
      </patternFill>
    </fill>
    <fill>
      <patternFill patternType="solid">
        <fgColor indexed="40"/>
        <bgColor indexed="49"/>
      </patternFill>
    </fill>
    <fill>
      <patternFill patternType="solid">
        <fgColor indexed="10"/>
        <bgColor indexed="16"/>
      </patternFill>
    </fill>
    <fill>
      <patternFill patternType="solid">
        <fgColor indexed="16"/>
        <bgColor indexed="10"/>
      </patternFill>
    </fill>
    <fill>
      <patternFill patternType="solid">
        <fgColor theme="0"/>
        <bgColor indexed="64"/>
      </patternFill>
    </fill>
    <fill>
      <patternFill patternType="solid">
        <fgColor indexed="24"/>
      </patternFill>
    </fill>
    <fill>
      <patternFill patternType="solid">
        <fgColor indexed="37"/>
      </patternFill>
    </fill>
    <fill>
      <patternFill patternType="solid">
        <fgColor rgb="FF00206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gray125">
        <bgColor theme="0"/>
      </patternFill>
    </fill>
    <fill>
      <patternFill patternType="solid">
        <fgColor theme="2" tint="-9.9978637043366805E-2"/>
        <bgColor indexed="64"/>
      </patternFill>
    </fill>
    <fill>
      <patternFill patternType="solid">
        <fgColor rgb="FF02A78C"/>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rgb="FF00FA7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theme="1" tint="0.499984740745262"/>
        <bgColor indexed="64"/>
      </patternFill>
    </fill>
  </fills>
  <borders count="18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56"/>
      </left>
      <right style="thin">
        <color indexed="64"/>
      </right>
      <top style="thin">
        <color indexed="64"/>
      </top>
      <bottom style="dotted">
        <color indexed="56"/>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indexed="56"/>
      </left>
      <right style="thin">
        <color indexed="64"/>
      </right>
      <top style="thin">
        <color indexed="64"/>
      </top>
      <bottom style="dotted">
        <color indexed="56"/>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hair">
        <color rgb="FF008000"/>
      </left>
      <right style="hair">
        <color rgb="FF008000"/>
      </right>
      <top/>
      <bottom style="hair">
        <color rgb="FF008000"/>
      </bottom>
      <diagonal/>
    </border>
    <border>
      <left style="medium">
        <color indexed="64"/>
      </left>
      <right/>
      <top style="medium">
        <color indexed="64"/>
      </top>
      <bottom style="medium">
        <color indexed="64"/>
      </bottom>
      <diagonal/>
    </border>
    <border>
      <left style="double">
        <color theme="4" tint="-0.24994659260841701"/>
      </left>
      <right/>
      <top style="double">
        <color theme="4" tint="-0.24994659260841701"/>
      </top>
      <bottom/>
      <diagonal/>
    </border>
    <border>
      <left/>
      <right/>
      <top style="double">
        <color theme="4" tint="-0.24994659260841701"/>
      </top>
      <bottom/>
      <diagonal/>
    </border>
    <border>
      <left/>
      <right style="double">
        <color theme="4" tint="-0.24994659260841701"/>
      </right>
      <top style="double">
        <color theme="4" tint="-0.24994659260841701"/>
      </top>
      <bottom/>
      <diagonal/>
    </border>
    <border>
      <left style="double">
        <color theme="4" tint="-0.24994659260841701"/>
      </left>
      <right/>
      <top/>
      <bottom/>
      <diagonal/>
    </border>
    <border>
      <left/>
      <right style="double">
        <color theme="4" tint="-0.24994659260841701"/>
      </right>
      <top/>
      <bottom/>
      <diagonal/>
    </border>
    <border>
      <left style="double">
        <color theme="4" tint="-0.24994659260841701"/>
      </left>
      <right/>
      <top/>
      <bottom style="double">
        <color theme="4" tint="-0.24994659260841701"/>
      </bottom>
      <diagonal/>
    </border>
    <border>
      <left/>
      <right/>
      <top/>
      <bottom style="double">
        <color theme="4" tint="-0.24994659260841701"/>
      </bottom>
      <diagonal/>
    </border>
    <border>
      <left/>
      <right style="double">
        <color theme="4" tint="-0.24994659260841701"/>
      </right>
      <top/>
      <bottom style="double">
        <color theme="4" tint="-0.24994659260841701"/>
      </bottom>
      <diagonal/>
    </border>
    <border>
      <left style="thin">
        <color indexed="64"/>
      </left>
      <right style="thin">
        <color indexed="64"/>
      </right>
      <top style="thin">
        <color indexed="64"/>
      </top>
      <bottom style="double">
        <color theme="4" tint="-0.24994659260841701"/>
      </bottom>
      <diagonal/>
    </border>
    <border>
      <left style="thin">
        <color indexed="64"/>
      </left>
      <right style="thin">
        <color indexed="64"/>
      </right>
      <top style="double">
        <color theme="4" tint="-0.2499465926084170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rgb="FF7030A0"/>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style="medium">
        <color rgb="FF7030A0"/>
      </right>
      <top style="medium">
        <color rgb="FF7030A0"/>
      </top>
      <bottom/>
      <diagonal/>
    </border>
    <border>
      <left/>
      <right/>
      <top style="medium">
        <color rgb="FF7030A0"/>
      </top>
      <bottom style="medium">
        <color rgb="FF7030A0"/>
      </bottom>
      <diagonal/>
    </border>
    <border diagonalUp="1">
      <left style="thin">
        <color indexed="64"/>
      </left>
      <right style="thin">
        <color indexed="64"/>
      </right>
      <top style="thin">
        <color indexed="64"/>
      </top>
      <bottom style="medium">
        <color indexed="64"/>
      </bottom>
      <diagonal style="thin">
        <color indexed="64"/>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diagonalUp="1">
      <left style="thin">
        <color indexed="64"/>
      </left>
      <right/>
      <top style="thin">
        <color indexed="64"/>
      </top>
      <bottom style="thin">
        <color theme="1" tint="0.499984740745262"/>
      </bottom>
      <diagonal style="thin">
        <color indexed="64"/>
      </diagonal>
    </border>
    <border diagonalUp="1">
      <left style="thin">
        <color indexed="64"/>
      </left>
      <right style="thin">
        <color theme="1" tint="0.499984740745262"/>
      </right>
      <top style="thin">
        <color theme="1" tint="0.499984740745262"/>
      </top>
      <bottom style="thin">
        <color theme="1" tint="0.499984740745262"/>
      </bottom>
      <diagonal style="thin">
        <color indexed="64"/>
      </diagonal>
    </border>
    <border diagonalUp="1">
      <left style="thin">
        <color theme="1" tint="0.499984740745262"/>
      </left>
      <right style="thin">
        <color theme="1" tint="0.499984740745262"/>
      </right>
      <top style="thin">
        <color theme="1" tint="0.499984740745262"/>
      </top>
      <bottom style="thin">
        <color theme="1" tint="0.499984740745262"/>
      </bottom>
      <diagonal style="thin">
        <color indexed="64"/>
      </diagonal>
    </border>
    <border>
      <left style="thin">
        <color theme="1" tint="0.499984740745262"/>
      </left>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top/>
      <bottom style="thin">
        <color theme="1" tint="0.499984740745262"/>
      </bottom>
      <diagonal/>
    </border>
    <border>
      <left/>
      <right style="thin">
        <color theme="1" tint="0.499984740745262"/>
      </right>
      <top style="thin">
        <color theme="1" tint="0.499984740745262"/>
      </top>
      <bottom/>
      <diagonal/>
    </border>
    <border>
      <left style="hair">
        <color rgb="FF008000"/>
      </left>
      <right/>
      <top/>
      <bottom style="hair">
        <color rgb="FF008000"/>
      </bottom>
      <diagonal/>
    </border>
    <border>
      <left style="thin">
        <color theme="1" tint="0.499984740745262"/>
      </left>
      <right style="thin">
        <color theme="1" tint="0.499984740745262"/>
      </right>
      <top style="medium">
        <color rgb="FF7030A0"/>
      </top>
      <bottom style="thin">
        <color theme="1" tint="0.499984740745262"/>
      </bottom>
      <diagonal/>
    </border>
    <border>
      <left/>
      <right style="hair">
        <color rgb="FF008000"/>
      </right>
      <top/>
      <bottom style="hair">
        <color rgb="FF008000"/>
      </bottom>
      <diagonal/>
    </border>
    <border>
      <left style="thin">
        <color theme="1" tint="0.499984740745262"/>
      </left>
      <right/>
      <top/>
      <bottom style="thin">
        <color theme="1" tint="0.499984740745262"/>
      </bottom>
      <diagonal/>
    </border>
    <border>
      <left style="thin">
        <color theme="0" tint="-0.499984740745262"/>
      </left>
      <right style="thin">
        <color theme="0" tint="-0.499984740745262"/>
      </right>
      <top style="thin">
        <color theme="0" tint="-0.499984740745262"/>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hair">
        <color indexed="64"/>
      </bottom>
      <diagonal/>
    </border>
    <border>
      <left/>
      <right style="medium">
        <color indexed="64"/>
      </right>
      <top style="thin">
        <color indexed="64"/>
      </top>
      <bottom/>
      <diagonal/>
    </border>
    <border>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medium">
        <color theme="3"/>
      </left>
      <right style="thin">
        <color indexed="64"/>
      </right>
      <top style="medium">
        <color theme="3"/>
      </top>
      <bottom style="thin">
        <color indexed="64"/>
      </bottom>
      <diagonal/>
    </border>
    <border>
      <left style="thin">
        <color indexed="64"/>
      </left>
      <right style="thin">
        <color indexed="64"/>
      </right>
      <top style="medium">
        <color theme="3"/>
      </top>
      <bottom style="thin">
        <color indexed="64"/>
      </bottom>
      <diagonal/>
    </border>
    <border>
      <left style="thin">
        <color indexed="64"/>
      </left>
      <right style="medium">
        <color theme="3"/>
      </right>
      <top style="medium">
        <color theme="3"/>
      </top>
      <bottom style="thin">
        <color indexed="64"/>
      </bottom>
      <diagonal/>
    </border>
    <border>
      <left style="medium">
        <color theme="3"/>
      </left>
      <right style="thin">
        <color indexed="64"/>
      </right>
      <top style="thin">
        <color indexed="64"/>
      </top>
      <bottom style="medium">
        <color theme="3"/>
      </bottom>
      <diagonal/>
    </border>
    <border>
      <left style="thin">
        <color indexed="64"/>
      </left>
      <right style="thin">
        <color indexed="64"/>
      </right>
      <top style="thin">
        <color indexed="64"/>
      </top>
      <bottom style="medium">
        <color theme="3"/>
      </bottom>
      <diagonal/>
    </border>
    <border>
      <left style="thin">
        <color indexed="64"/>
      </left>
      <right style="medium">
        <color theme="3"/>
      </right>
      <top style="thin">
        <color indexed="64"/>
      </top>
      <bottom style="medium">
        <color theme="3"/>
      </bottom>
      <diagonal/>
    </border>
    <border>
      <left style="thin">
        <color indexed="64"/>
      </left>
      <right/>
      <top style="medium">
        <color theme="3"/>
      </top>
      <bottom style="thin">
        <color indexed="64"/>
      </bottom>
      <diagonal/>
    </border>
    <border>
      <left style="thin">
        <color indexed="64"/>
      </left>
      <right/>
      <top style="thin">
        <color indexed="64"/>
      </top>
      <bottom style="medium">
        <color theme="3"/>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thin">
        <color theme="1" tint="0.499984740745262"/>
      </left>
      <right style="thin">
        <color indexed="64"/>
      </right>
      <top style="thin">
        <color theme="1" tint="0.499984740745262"/>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theme="1" tint="0.499984740745262"/>
      </left>
      <right style="thin">
        <color indexed="64"/>
      </right>
      <top style="thin">
        <color indexed="64"/>
      </top>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theme="1" tint="0.499984740745262"/>
      </right>
      <top style="thin">
        <color theme="1" tint="0.499984740745262"/>
      </top>
      <bottom style="thin">
        <color indexed="64"/>
      </bottom>
      <diagonal/>
    </border>
    <border>
      <left style="thin">
        <color indexed="64"/>
      </left>
      <right style="thin">
        <color theme="1" tint="0.499984740745262"/>
      </right>
      <top style="thin">
        <color theme="1" tint="0.499984740745262"/>
      </top>
      <bottom style="thin">
        <color theme="1" tint="0.499984740745262"/>
      </bottom>
      <diagonal/>
    </border>
    <border>
      <left style="thin">
        <color indexed="64"/>
      </left>
      <right style="thin">
        <color theme="1" tint="0.499984740745262"/>
      </right>
      <top style="thin">
        <color indexed="64"/>
      </top>
      <bottom style="thin">
        <color theme="1" tint="0.499984740745262"/>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bottom style="dashed">
        <color indexed="64"/>
      </bottom>
      <diagonal/>
    </border>
    <border>
      <left style="medium">
        <color indexed="64"/>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style="dashed">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diagonal/>
    </border>
    <border>
      <left style="thin">
        <color indexed="64"/>
      </left>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indexed="64"/>
      </left>
      <right/>
      <top style="thin">
        <color theme="1" tint="0.499984740745262"/>
      </top>
      <bottom/>
      <diagonal/>
    </border>
    <border>
      <left/>
      <right/>
      <top style="thin">
        <color theme="1" tint="0.499984740745262"/>
      </top>
      <bottom/>
      <diagonal/>
    </border>
    <border>
      <left/>
      <right style="thin">
        <color indexed="64"/>
      </right>
      <top style="thin">
        <color theme="1" tint="0.499984740745262"/>
      </top>
      <bottom/>
      <diagonal/>
    </border>
    <border>
      <left/>
      <right style="thin">
        <color indexed="64"/>
      </right>
      <top/>
      <bottom style="thin">
        <color indexed="64"/>
      </bottom>
      <diagonal/>
    </border>
  </borders>
  <cellStyleXfs count="812">
    <xf numFmtId="0" fontId="0" fillId="0" borderId="0"/>
    <xf numFmtId="166" fontId="19" fillId="33" borderId="9" applyFont="0" applyFill="0" applyBorder="0" applyAlignment="0" applyProtection="0">
      <alignment horizontal="right" vertical="center"/>
      <protection locked="0"/>
    </xf>
    <xf numFmtId="167" fontId="21" fillId="0" borderId="0"/>
    <xf numFmtId="167" fontId="21" fillId="0" borderId="0"/>
    <xf numFmtId="167" fontId="21" fillId="0" borderId="0"/>
    <xf numFmtId="167" fontId="21" fillId="0" borderId="0"/>
    <xf numFmtId="0" fontId="21" fillId="0" borderId="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167" fontId="22" fillId="35" borderId="0" applyNumberFormat="0" applyBorder="0" applyAlignment="0" applyProtection="0"/>
    <xf numFmtId="167" fontId="22" fillId="36" borderId="0" applyNumberFormat="0" applyBorder="0" applyAlignment="0" applyProtection="0"/>
    <xf numFmtId="167" fontId="22" fillId="37" borderId="0" applyNumberFormat="0" applyBorder="0" applyAlignment="0" applyProtection="0"/>
    <xf numFmtId="167" fontId="22" fillId="38" borderId="0" applyNumberFormat="0" applyBorder="0" applyAlignment="0" applyProtection="0"/>
    <xf numFmtId="167" fontId="22" fillId="39" borderId="0" applyNumberFormat="0" applyBorder="0" applyAlignment="0" applyProtection="0"/>
    <xf numFmtId="167" fontId="22" fillId="40"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0" fontId="22" fillId="35"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0" fontId="22" fillId="36"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0" fontId="22" fillId="37"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0" fontId="22" fillId="38"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0" fontId="22" fillId="3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167" fontId="22" fillId="41" borderId="0" applyNumberFormat="0" applyBorder="0" applyAlignment="0" applyProtection="0"/>
    <xf numFmtId="167" fontId="22" fillId="42" borderId="0" applyNumberFormat="0" applyBorder="0" applyAlignment="0" applyProtection="0"/>
    <xf numFmtId="167" fontId="22" fillId="43" borderId="0" applyNumberFormat="0" applyBorder="0" applyAlignment="0" applyProtection="0"/>
    <xf numFmtId="167" fontId="22" fillId="38" borderId="0" applyNumberFormat="0" applyBorder="0" applyAlignment="0" applyProtection="0"/>
    <xf numFmtId="167" fontId="22" fillId="41" borderId="0" applyNumberFormat="0" applyBorder="0" applyAlignment="0" applyProtection="0"/>
    <xf numFmtId="167" fontId="22" fillId="44"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0" fontId="22" fillId="41"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0" fontId="22" fillId="42"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0" fontId="22" fillId="43"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0" fontId="22" fillId="38"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0" fontId="22" fillId="41"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0" fontId="22" fillId="44" borderId="0" applyNumberFormat="0" applyBorder="0" applyAlignment="0" applyProtection="0"/>
    <xf numFmtId="0" fontId="23" fillId="45"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167" fontId="23" fillId="45" borderId="0" applyNumberFormat="0" applyBorder="0" applyAlignment="0" applyProtection="0"/>
    <xf numFmtId="167" fontId="23" fillId="42" borderId="0" applyNumberFormat="0" applyBorder="0" applyAlignment="0" applyProtection="0"/>
    <xf numFmtId="167" fontId="23" fillId="43" borderId="0" applyNumberFormat="0" applyBorder="0" applyAlignment="0" applyProtection="0"/>
    <xf numFmtId="167" fontId="23" fillId="46" borderId="0" applyNumberFormat="0" applyBorder="0" applyAlignment="0" applyProtection="0"/>
    <xf numFmtId="167" fontId="23" fillId="47" borderId="0" applyNumberFormat="0" applyBorder="0" applyAlignment="0" applyProtection="0"/>
    <xf numFmtId="167" fontId="23" fillId="48" borderId="0" applyNumberFormat="0" applyBorder="0" applyAlignment="0" applyProtection="0"/>
    <xf numFmtId="167" fontId="16" fillId="11" borderId="0" applyNumberFormat="0" applyBorder="0" applyAlignment="0" applyProtection="0"/>
    <xf numFmtId="167" fontId="16" fillId="11" borderId="0" applyNumberFormat="0" applyBorder="0" applyAlignment="0" applyProtection="0"/>
    <xf numFmtId="0" fontId="23" fillId="45" borderId="0" applyNumberFormat="0" applyBorder="0" applyAlignment="0" applyProtection="0"/>
    <xf numFmtId="167" fontId="16" fillId="15" borderId="0" applyNumberFormat="0" applyBorder="0" applyAlignment="0" applyProtection="0"/>
    <xf numFmtId="167" fontId="16" fillId="15" borderId="0" applyNumberFormat="0" applyBorder="0" applyAlignment="0" applyProtection="0"/>
    <xf numFmtId="0" fontId="23" fillId="42" borderId="0" applyNumberFormat="0" applyBorder="0" applyAlignment="0" applyProtection="0"/>
    <xf numFmtId="167" fontId="16" fillId="19" borderId="0" applyNumberFormat="0" applyBorder="0" applyAlignment="0" applyProtection="0"/>
    <xf numFmtId="167" fontId="16" fillId="19" borderId="0" applyNumberFormat="0" applyBorder="0" applyAlignment="0" applyProtection="0"/>
    <xf numFmtId="0" fontId="23" fillId="43" borderId="0" applyNumberFormat="0" applyBorder="0" applyAlignment="0" applyProtection="0"/>
    <xf numFmtId="167" fontId="16" fillId="23" borderId="0" applyNumberFormat="0" applyBorder="0" applyAlignment="0" applyProtection="0"/>
    <xf numFmtId="167" fontId="16" fillId="23" borderId="0" applyNumberFormat="0" applyBorder="0" applyAlignment="0" applyProtection="0"/>
    <xf numFmtId="0" fontId="23" fillId="46" borderId="0" applyNumberFormat="0" applyBorder="0" applyAlignment="0" applyProtection="0"/>
    <xf numFmtId="167" fontId="16" fillId="27" borderId="0" applyNumberFormat="0" applyBorder="0" applyAlignment="0" applyProtection="0"/>
    <xf numFmtId="167" fontId="16" fillId="27" borderId="0" applyNumberFormat="0" applyBorder="0" applyAlignment="0" applyProtection="0"/>
    <xf numFmtId="0" fontId="23" fillId="47" borderId="0" applyNumberFormat="0" applyBorder="0" applyAlignment="0" applyProtection="0"/>
    <xf numFmtId="167" fontId="16" fillId="31" borderId="0" applyNumberFormat="0" applyBorder="0" applyAlignment="0" applyProtection="0"/>
    <xf numFmtId="167" fontId="16" fillId="31" borderId="0" applyNumberFormat="0" applyBorder="0" applyAlignment="0" applyProtection="0"/>
    <xf numFmtId="0" fontId="23" fillId="48" borderId="0" applyNumberFormat="0" applyBorder="0" applyAlignment="0" applyProtection="0"/>
    <xf numFmtId="167" fontId="23" fillId="49" borderId="0" applyNumberFormat="0" applyBorder="0" applyAlignment="0" applyProtection="0"/>
    <xf numFmtId="167" fontId="23" fillId="49" borderId="0" applyNumberFormat="0" applyBorder="0" applyAlignment="0" applyProtection="0"/>
    <xf numFmtId="0" fontId="23" fillId="49" borderId="0" applyNumberFormat="0" applyBorder="0" applyAlignment="0" applyProtection="0"/>
    <xf numFmtId="167" fontId="23" fillId="50" borderId="0" applyNumberFormat="0" applyBorder="0" applyAlignment="0" applyProtection="0"/>
    <xf numFmtId="167" fontId="23" fillId="50" borderId="0" applyNumberFormat="0" applyBorder="0" applyAlignment="0" applyProtection="0"/>
    <xf numFmtId="0" fontId="23" fillId="50" borderId="0" applyNumberFormat="0" applyBorder="0" applyAlignment="0" applyProtection="0"/>
    <xf numFmtId="167" fontId="23" fillId="51" borderId="0" applyNumberFormat="0" applyBorder="0" applyAlignment="0" applyProtection="0"/>
    <xf numFmtId="167" fontId="23" fillId="51" borderId="0" applyNumberFormat="0" applyBorder="0" applyAlignment="0" applyProtection="0"/>
    <xf numFmtId="0" fontId="23" fillId="51" borderId="0" applyNumberFormat="0" applyBorder="0" applyAlignment="0" applyProtection="0"/>
    <xf numFmtId="167" fontId="23" fillId="46" borderId="0" applyNumberFormat="0" applyBorder="0" applyAlignment="0" applyProtection="0"/>
    <xf numFmtId="167" fontId="23" fillId="46" borderId="0" applyNumberFormat="0" applyBorder="0" applyAlignment="0" applyProtection="0"/>
    <xf numFmtId="0" fontId="23" fillId="46" borderId="0" applyNumberFormat="0" applyBorder="0" applyAlignment="0" applyProtection="0"/>
    <xf numFmtId="167" fontId="23" fillId="47" borderId="0" applyNumberFormat="0" applyBorder="0" applyAlignment="0" applyProtection="0"/>
    <xf numFmtId="167" fontId="23" fillId="47" borderId="0" applyNumberFormat="0" applyBorder="0" applyAlignment="0" applyProtection="0"/>
    <xf numFmtId="0" fontId="23" fillId="47" borderId="0" applyNumberFormat="0" applyBorder="0" applyAlignment="0" applyProtection="0"/>
    <xf numFmtId="167" fontId="23" fillId="52" borderId="0" applyNumberFormat="0" applyBorder="0" applyAlignment="0" applyProtection="0"/>
    <xf numFmtId="167" fontId="23" fillId="52" borderId="0" applyNumberFormat="0" applyBorder="0" applyAlignment="0" applyProtection="0"/>
    <xf numFmtId="0" fontId="23" fillId="52" borderId="0" applyNumberFormat="0" applyBorder="0" applyAlignment="0" applyProtection="0"/>
    <xf numFmtId="168" fontId="24" fillId="0" borderId="0"/>
    <xf numFmtId="0" fontId="25" fillId="0" borderId="0" applyNumberFormat="0" applyFill="0" applyBorder="0" applyAlignment="0" applyProtection="0"/>
    <xf numFmtId="167" fontId="26" fillId="36" borderId="0" applyNumberFormat="0" applyBorder="0" applyAlignment="0" applyProtection="0"/>
    <xf numFmtId="169" fontId="27" fillId="0" borderId="0" applyFill="0" applyBorder="0" applyAlignment="0"/>
    <xf numFmtId="167" fontId="10" fillId="6" borderId="4" applyNumberFormat="0" applyAlignment="0" applyProtection="0"/>
    <xf numFmtId="167" fontId="10" fillId="6" borderId="4" applyNumberFormat="0" applyAlignment="0" applyProtection="0"/>
    <xf numFmtId="0" fontId="28" fillId="53" borderId="10" applyNumberFormat="0" applyAlignment="0" applyProtection="0"/>
    <xf numFmtId="0" fontId="28" fillId="53" borderId="10" applyNumberFormat="0" applyAlignment="0" applyProtection="0"/>
    <xf numFmtId="167" fontId="28" fillId="53" borderId="10" applyNumberFormat="0" applyAlignment="0" applyProtection="0"/>
    <xf numFmtId="165" fontId="21" fillId="0" borderId="0" applyFont="0" applyFill="0" applyBorder="0" applyAlignment="0" applyProtection="0"/>
    <xf numFmtId="167" fontId="11" fillId="0" borderId="6" applyNumberFormat="0" applyFill="0" applyAlignment="0" applyProtection="0"/>
    <xf numFmtId="167" fontId="11" fillId="0" borderId="6" applyNumberFormat="0" applyFill="0" applyAlignment="0" applyProtection="0"/>
    <xf numFmtId="0" fontId="29" fillId="0" borderId="11" applyNumberFormat="0" applyFill="0" applyAlignment="0" applyProtection="0"/>
    <xf numFmtId="167" fontId="12" fillId="7" borderId="7" applyNumberFormat="0" applyAlignment="0" applyProtection="0"/>
    <xf numFmtId="167" fontId="12" fillId="7" borderId="7" applyNumberFormat="0" applyAlignment="0" applyProtection="0"/>
    <xf numFmtId="0" fontId="30" fillId="54" borderId="12" applyNumberFormat="0" applyAlignment="0" applyProtection="0"/>
    <xf numFmtId="0" fontId="29" fillId="0" borderId="11" applyNumberFormat="0" applyFill="0" applyAlignment="0" applyProtection="0"/>
    <xf numFmtId="167" fontId="30" fillId="54" borderId="12" applyNumberFormat="0" applyAlignment="0" applyProtection="0"/>
    <xf numFmtId="167"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167" fontId="32" fillId="0" borderId="0" applyNumberFormat="0" applyFill="0" applyBorder="0" applyAlignment="0" applyProtection="0"/>
    <xf numFmtId="0" fontId="33" fillId="0" borderId="0" applyNumberFormat="0" applyFill="0" applyBorder="0" applyAlignment="0" applyProtection="0"/>
    <xf numFmtId="170" fontId="34" fillId="0" borderId="0" applyNumberFormat="0" applyFill="0" applyBorder="0" applyAlignment="0" applyProtection="0"/>
    <xf numFmtId="167" fontId="16" fillId="8" borderId="0" applyNumberFormat="0" applyBorder="0" applyAlignment="0" applyProtection="0"/>
    <xf numFmtId="167" fontId="16" fillId="8" borderId="0" applyNumberFormat="0" applyBorder="0" applyAlignment="0" applyProtection="0"/>
    <xf numFmtId="0" fontId="23" fillId="49" borderId="0" applyNumberFormat="0" applyBorder="0" applyAlignment="0" applyProtection="0"/>
    <xf numFmtId="167" fontId="16" fillId="12" borderId="0" applyNumberFormat="0" applyBorder="0" applyAlignment="0" applyProtection="0"/>
    <xf numFmtId="167" fontId="16" fillId="12" borderId="0" applyNumberFormat="0" applyBorder="0" applyAlignment="0" applyProtection="0"/>
    <xf numFmtId="0" fontId="23" fillId="50" borderId="0" applyNumberFormat="0" applyBorder="0" applyAlignment="0" applyProtection="0"/>
    <xf numFmtId="167" fontId="16" fillId="16" borderId="0" applyNumberFormat="0" applyBorder="0" applyAlignment="0" applyProtection="0"/>
    <xf numFmtId="167" fontId="16" fillId="16" borderId="0" applyNumberFormat="0" applyBorder="0" applyAlignment="0" applyProtection="0"/>
    <xf numFmtId="0" fontId="23" fillId="51" borderId="0" applyNumberFormat="0" applyBorder="0" applyAlignment="0" applyProtection="0"/>
    <xf numFmtId="167" fontId="16" fillId="20" borderId="0" applyNumberFormat="0" applyBorder="0" applyAlignment="0" applyProtection="0"/>
    <xf numFmtId="167" fontId="16" fillId="20" borderId="0" applyNumberFormat="0" applyBorder="0" applyAlignment="0" applyProtection="0"/>
    <xf numFmtId="0" fontId="23" fillId="46" borderId="0" applyNumberFormat="0" applyBorder="0" applyAlignment="0" applyProtection="0"/>
    <xf numFmtId="167" fontId="16" fillId="24" borderId="0" applyNumberFormat="0" applyBorder="0" applyAlignment="0" applyProtection="0"/>
    <xf numFmtId="167" fontId="16" fillId="24" borderId="0" applyNumberFormat="0" applyBorder="0" applyAlignment="0" applyProtection="0"/>
    <xf numFmtId="0" fontId="23" fillId="47" borderId="0" applyNumberFormat="0" applyBorder="0" applyAlignment="0" applyProtection="0"/>
    <xf numFmtId="167" fontId="16" fillId="28" borderId="0" applyNumberFormat="0" applyBorder="0" applyAlignment="0" applyProtection="0"/>
    <xf numFmtId="167" fontId="16" fillId="28" borderId="0" applyNumberFormat="0" applyBorder="0" applyAlignment="0" applyProtection="0"/>
    <xf numFmtId="0" fontId="23" fillId="52" borderId="0" applyNumberFormat="0" applyBorder="0" applyAlignment="0" applyProtection="0"/>
    <xf numFmtId="171" fontId="35" fillId="0" borderId="0" applyFont="0" applyFill="0" applyBorder="0" applyAlignment="0" applyProtection="0"/>
    <xf numFmtId="172" fontId="35" fillId="0" borderId="0" applyFont="0" applyFill="0" applyBorder="0" applyAlignment="0" applyProtection="0"/>
    <xf numFmtId="0" fontId="22" fillId="55" borderId="13" applyNumberFormat="0" applyFont="0" applyAlignment="0" applyProtection="0"/>
    <xf numFmtId="0" fontId="36" fillId="0" borderId="0" applyNumberFormat="0" applyAlignment="0">
      <alignment horizontal="left"/>
    </xf>
    <xf numFmtId="0" fontId="37" fillId="0" borderId="0">
      <alignment vertical="center"/>
    </xf>
    <xf numFmtId="0" fontId="37" fillId="0" borderId="0">
      <alignment vertical="center"/>
    </xf>
    <xf numFmtId="173" fontId="35" fillId="0" borderId="0" applyFont="0" applyFill="0" applyBorder="0" applyAlignment="0" applyProtection="0"/>
    <xf numFmtId="0" fontId="37" fillId="0" borderId="0" applyFill="0" applyBorder="0" applyProtection="0">
      <alignment vertical="center"/>
    </xf>
    <xf numFmtId="174" fontId="35" fillId="0" borderId="0" applyFont="0" applyFill="0" applyBorder="0" applyAlignment="0" applyProtection="0"/>
    <xf numFmtId="0" fontId="37" fillId="0" borderId="0" applyFill="0" applyBorder="0" applyProtection="0">
      <alignment vertical="center"/>
    </xf>
    <xf numFmtId="0" fontId="37" fillId="0" borderId="0" applyFill="0" applyBorder="0" applyProtection="0">
      <alignment vertical="center"/>
    </xf>
    <xf numFmtId="0" fontId="37" fillId="0" borderId="0">
      <alignment vertical="center"/>
    </xf>
    <xf numFmtId="15" fontId="38" fillId="0" borderId="0"/>
    <xf numFmtId="165" fontId="21" fillId="0" borderId="0" applyFont="0" applyFill="0" applyBorder="0" applyAlignment="0" applyProtection="0"/>
    <xf numFmtId="0" fontId="39" fillId="0" borderId="0" applyNumberFormat="0" applyAlignment="0">
      <alignment horizontal="left"/>
    </xf>
    <xf numFmtId="0" fontId="40" fillId="40" borderId="10" applyNumberFormat="0" applyAlignment="0" applyProtection="0"/>
    <xf numFmtId="17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0" fontId="21" fillId="0" borderId="0" applyFont="0" applyFill="0" applyBorder="0" applyAlignment="0" applyProtection="0"/>
    <xf numFmtId="167" fontId="21" fillId="0" borderId="0" applyFont="0" applyFill="0" applyBorder="0" applyAlignment="0" applyProtection="0"/>
    <xf numFmtId="17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0" fontId="21" fillId="0" borderId="0" applyFont="0" applyFill="0" applyBorder="0" applyAlignment="0" applyProtection="0"/>
    <xf numFmtId="164" fontId="21" fillId="0" borderId="0" applyFont="0" applyFill="0" applyBorder="0" applyAlignment="0" applyProtection="0"/>
    <xf numFmtId="0" fontId="22" fillId="0" borderId="0"/>
    <xf numFmtId="0" fontId="22" fillId="0" borderId="0"/>
    <xf numFmtId="167" fontId="41" fillId="0" borderId="0" applyNumberFormat="0" applyFill="0" applyBorder="0" applyAlignment="0" applyProtection="0"/>
    <xf numFmtId="170" fontId="42" fillId="0" borderId="0" applyNumberFormat="0" applyFill="0" applyBorder="0" applyAlignment="0" applyProtection="0">
      <alignment vertical="top"/>
      <protection locked="0"/>
    </xf>
    <xf numFmtId="167"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67"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167"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67" fontId="44" fillId="37" borderId="0" applyNumberFormat="0" applyBorder="0" applyAlignment="0" applyProtection="0"/>
    <xf numFmtId="38" fontId="27" fillId="32" borderId="0" applyNumberFormat="0" applyBorder="0" applyAlignment="0" applyProtection="0"/>
    <xf numFmtId="38" fontId="27" fillId="32" borderId="0" applyNumberFormat="0" applyBorder="0" applyAlignment="0" applyProtection="0"/>
    <xf numFmtId="0" fontId="45" fillId="0" borderId="14" applyNumberFormat="0" applyAlignment="0" applyProtection="0">
      <alignment horizontal="left" vertical="center"/>
    </xf>
    <xf numFmtId="0" fontId="45" fillId="0" borderId="15">
      <alignment horizontal="left" vertical="center"/>
    </xf>
    <xf numFmtId="167" fontId="46" fillId="0" borderId="16" applyNumberFormat="0" applyFill="0" applyAlignment="0" applyProtection="0"/>
    <xf numFmtId="167" fontId="47" fillId="0" borderId="17" applyNumberFormat="0" applyFill="0" applyAlignment="0" applyProtection="0"/>
    <xf numFmtId="167" fontId="48" fillId="0" borderId="18" applyNumberFormat="0" applyFill="0" applyAlignment="0" applyProtection="0"/>
    <xf numFmtId="167" fontId="48" fillId="0" borderId="0" applyNumberFormat="0" applyFill="0" applyBorder="0" applyAlignment="0" applyProtection="0"/>
    <xf numFmtId="170"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170"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10" fontId="27" fillId="33" borderId="19" applyNumberFormat="0" applyBorder="0" applyAlignment="0" applyProtection="0"/>
    <xf numFmtId="10" fontId="27" fillId="33" borderId="19" applyNumberFormat="0" applyBorder="0" applyAlignment="0" applyProtection="0"/>
    <xf numFmtId="167" fontId="8" fillId="5" borderId="4" applyNumberFormat="0" applyAlignment="0" applyProtection="0"/>
    <xf numFmtId="167" fontId="8" fillId="5" borderId="4" applyNumberFormat="0" applyAlignment="0" applyProtection="0"/>
    <xf numFmtId="0" fontId="40" fillId="40" borderId="10" applyNumberFormat="0" applyAlignment="0" applyProtection="0"/>
    <xf numFmtId="0" fontId="40" fillId="40" borderId="10" applyNumberFormat="0" applyAlignment="0" applyProtection="0"/>
    <xf numFmtId="0" fontId="26" fillId="36" borderId="0" applyNumberFormat="0" applyBorder="0" applyAlignment="0" applyProtection="0"/>
    <xf numFmtId="0" fontId="31" fillId="0" borderId="0" applyNumberFormat="0" applyFill="0" applyBorder="0" applyAlignment="0" applyProtection="0">
      <alignment vertical="top"/>
      <protection locked="0"/>
    </xf>
    <xf numFmtId="167" fontId="29" fillId="0" borderId="11" applyNumberFormat="0" applyFill="0" applyAlignment="0" applyProtection="0"/>
    <xf numFmtId="175"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2"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9" fillId="33" borderId="9" applyFont="0" applyFill="0" applyBorder="0" applyAlignment="0" applyProtection="0">
      <alignment horizontal="right" vertical="center"/>
      <protection locked="0"/>
    </xf>
    <xf numFmtId="43" fontId="21" fillId="0" borderId="0" applyFont="0" applyFill="0" applyBorder="0" applyAlignment="0" applyProtection="0"/>
    <xf numFmtId="166" fontId="19" fillId="33" borderId="9" applyFont="0" applyFill="0" applyBorder="0" applyAlignment="0" applyProtection="0">
      <alignment horizontal="right" vertical="center"/>
      <protection locked="0"/>
    </xf>
    <xf numFmtId="176" fontId="21" fillId="0" borderId="0" applyFont="0" applyFill="0" applyBorder="0" applyAlignment="0" applyProtection="0"/>
    <xf numFmtId="43" fontId="22" fillId="0" borderId="0" applyFont="0" applyFill="0" applyBorder="0" applyAlignment="0" applyProtection="0"/>
    <xf numFmtId="166" fontId="19" fillId="33" borderId="9" applyFont="0" applyFill="0" applyBorder="0" applyAlignment="0" applyProtection="0">
      <alignment horizontal="right" vertical="center"/>
      <protection locked="0"/>
    </xf>
    <xf numFmtId="4" fontId="50" fillId="0" borderId="20"/>
    <xf numFmtId="177" fontId="1" fillId="0" borderId="0" applyFont="0" applyFill="0" applyBorder="0" applyAlignment="0" applyProtection="0"/>
    <xf numFmtId="43" fontId="5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7" fontId="1" fillId="0" borderId="0" applyFont="0" applyFill="0" applyBorder="0" applyAlignment="0" applyProtection="0"/>
    <xf numFmtId="165"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 fontId="21" fillId="0" borderId="0" applyFont="0" applyFill="0" applyBorder="0" applyAlignment="0" applyProtection="0"/>
    <xf numFmtId="3" fontId="21" fillId="0" borderId="0" applyFont="0" applyFill="0" applyBorder="0" applyAlignment="0" applyProtection="0"/>
    <xf numFmtId="178" fontId="52" fillId="0" borderId="0" applyFont="0" applyFill="0" applyBorder="0" applyAlignment="0" applyProtection="0"/>
    <xf numFmtId="43" fontId="21" fillId="0" borderId="0" applyFont="0" applyFill="0" applyBorder="0" applyAlignment="0" applyProtection="0"/>
    <xf numFmtId="167" fontId="53" fillId="56" borderId="0" applyNumberFormat="0" applyBorder="0" applyAlignment="0" applyProtection="0"/>
    <xf numFmtId="167" fontId="7" fillId="4" borderId="0" applyNumberFormat="0" applyBorder="0" applyAlignment="0" applyProtection="0"/>
    <xf numFmtId="167" fontId="7" fillId="4"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170" fontId="54" fillId="0" borderId="0"/>
    <xf numFmtId="170" fontId="54" fillId="0" borderId="0"/>
    <xf numFmtId="0" fontId="54" fillId="0" borderId="0"/>
    <xf numFmtId="0" fontId="55" fillId="0" borderId="0"/>
    <xf numFmtId="179" fontId="56" fillId="0" borderId="0"/>
    <xf numFmtId="0" fontId="22" fillId="0" borderId="0"/>
    <xf numFmtId="0" fontId="21" fillId="0" borderId="0"/>
    <xf numFmtId="0" fontId="52" fillId="0" borderId="0"/>
    <xf numFmtId="180" fontId="54"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1" fillId="0" borderId="0"/>
    <xf numFmtId="170" fontId="1" fillId="0" borderId="0"/>
    <xf numFmtId="167" fontId="1" fillId="0" borderId="0"/>
    <xf numFmtId="167" fontId="1" fillId="0" borderId="0"/>
    <xf numFmtId="167" fontId="1" fillId="0" borderId="0"/>
    <xf numFmtId="167" fontId="1" fillId="0" borderId="0"/>
    <xf numFmtId="170" fontId="22" fillId="0" borderId="0"/>
    <xf numFmtId="167" fontId="1" fillId="0" borderId="0"/>
    <xf numFmtId="167" fontId="1" fillId="0" borderId="0"/>
    <xf numFmtId="167" fontId="1" fillId="0" borderId="0"/>
    <xf numFmtId="167" fontId="1" fillId="0" borderId="0"/>
    <xf numFmtId="167" fontId="1" fillId="0" borderId="0"/>
    <xf numFmtId="170" fontId="22"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70" fontId="1" fillId="0" borderId="0"/>
    <xf numFmtId="167" fontId="21" fillId="0" borderId="0"/>
    <xf numFmtId="167" fontId="38" fillId="0" borderId="0"/>
    <xf numFmtId="167" fontId="21" fillId="0" borderId="0"/>
    <xf numFmtId="167" fontId="21" fillId="0" borderId="0"/>
    <xf numFmtId="3" fontId="21" fillId="0" borderId="0"/>
    <xf numFmtId="167" fontId="57" fillId="0" borderId="0"/>
    <xf numFmtId="167" fontId="57" fillId="0" borderId="0"/>
    <xf numFmtId="0" fontId="21" fillId="0" borderId="0"/>
    <xf numFmtId="167" fontId="21" fillId="0" borderId="0"/>
    <xf numFmtId="167" fontId="21" fillId="0" borderId="0"/>
    <xf numFmtId="167" fontId="21" fillId="0" borderId="0"/>
    <xf numFmtId="0" fontId="22" fillId="0" borderId="0"/>
    <xf numFmtId="167" fontId="58" fillId="0" borderId="0"/>
    <xf numFmtId="167" fontId="21" fillId="0" borderId="0"/>
    <xf numFmtId="170" fontId="1" fillId="0" borderId="0"/>
    <xf numFmtId="0" fontId="1" fillId="0" borderId="0"/>
    <xf numFmtId="167" fontId="59"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7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70" fontId="1" fillId="0" borderId="0"/>
    <xf numFmtId="167" fontId="1" fillId="0" borderId="0"/>
    <xf numFmtId="167" fontId="1" fillId="0" borderId="0"/>
    <xf numFmtId="167" fontId="1" fillId="0" borderId="0"/>
    <xf numFmtId="167" fontId="21" fillId="0" borderId="0"/>
    <xf numFmtId="167" fontId="21" fillId="0" borderId="0"/>
    <xf numFmtId="167" fontId="1" fillId="0" borderId="0"/>
    <xf numFmtId="167" fontId="1" fillId="0" borderId="0"/>
    <xf numFmtId="0" fontId="1" fillId="0" borderId="0"/>
    <xf numFmtId="0" fontId="1" fillId="0" borderId="0"/>
    <xf numFmtId="167" fontId="1" fillId="0" borderId="0"/>
    <xf numFmtId="167" fontId="1" fillId="0" borderId="0"/>
    <xf numFmtId="0" fontId="21" fillId="0" borderId="0"/>
    <xf numFmtId="170" fontId="22" fillId="0" borderId="0"/>
    <xf numFmtId="167" fontId="38" fillId="0" borderId="0"/>
    <xf numFmtId="167" fontId="38" fillId="0" borderId="0"/>
    <xf numFmtId="0" fontId="21" fillId="0" borderId="0"/>
    <xf numFmtId="167" fontId="21" fillId="0" borderId="0"/>
    <xf numFmtId="167" fontId="21" fillId="0" borderId="0"/>
    <xf numFmtId="167" fontId="21" fillId="0" borderId="0"/>
    <xf numFmtId="0" fontId="21" fillId="0" borderId="0"/>
    <xf numFmtId="167" fontId="58" fillId="0" borderId="0"/>
    <xf numFmtId="167" fontId="21" fillId="0" borderId="0"/>
    <xf numFmtId="167" fontId="21" fillId="0" borderId="0"/>
    <xf numFmtId="170" fontId="22" fillId="0" borderId="0"/>
    <xf numFmtId="0" fontId="22" fillId="0" borderId="0"/>
    <xf numFmtId="167" fontId="21" fillId="0" borderId="0"/>
    <xf numFmtId="170" fontId="60" fillId="0" borderId="0"/>
    <xf numFmtId="167" fontId="21" fillId="0" borderId="0"/>
    <xf numFmtId="167" fontId="21" fillId="0" borderId="0"/>
    <xf numFmtId="167" fontId="21" fillId="0" borderId="0"/>
    <xf numFmtId="167" fontId="2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60" fillId="0" borderId="0"/>
    <xf numFmtId="0" fontId="1" fillId="0" borderId="0"/>
    <xf numFmtId="167" fontId="21" fillId="0" borderId="0"/>
    <xf numFmtId="170" fontId="21" fillId="0" borderId="0"/>
    <xf numFmtId="0" fontId="6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21" fillId="0" borderId="0"/>
    <xf numFmtId="0" fontId="21" fillId="0" borderId="0"/>
    <xf numFmtId="167" fontId="21" fillId="0" borderId="0"/>
    <xf numFmtId="167" fontId="38" fillId="0" borderId="0"/>
    <xf numFmtId="167" fontId="21" fillId="0" borderId="0"/>
    <xf numFmtId="167" fontId="21" fillId="0" borderId="0"/>
    <xf numFmtId="167" fontId="21" fillId="0" borderId="0"/>
    <xf numFmtId="167" fontId="21" fillId="0" borderId="0"/>
    <xf numFmtId="0" fontId="21" fillId="0" borderId="0"/>
    <xf numFmtId="167" fontId="21" fillId="0" borderId="0"/>
    <xf numFmtId="167" fontId="21" fillId="0" borderId="0"/>
    <xf numFmtId="167" fontId="21" fillId="0" borderId="0"/>
    <xf numFmtId="167" fontId="21" fillId="0" borderId="0"/>
    <xf numFmtId="0" fontId="21" fillId="0" borderId="0"/>
    <xf numFmtId="167" fontId="21" fillId="0" borderId="0"/>
    <xf numFmtId="167" fontId="21" fillId="0" borderId="0"/>
    <xf numFmtId="167" fontId="21" fillId="0" borderId="0"/>
    <xf numFmtId="0" fontId="21" fillId="0" borderId="0"/>
    <xf numFmtId="167" fontId="21" fillId="0" borderId="0"/>
    <xf numFmtId="167" fontId="21" fillId="0" borderId="0"/>
    <xf numFmtId="167" fontId="21" fillId="0" borderId="0"/>
    <xf numFmtId="0" fontId="21" fillId="0" borderId="0"/>
    <xf numFmtId="0" fontId="21" fillId="0" borderId="0"/>
    <xf numFmtId="170" fontId="22" fillId="55" borderId="13" applyNumberFormat="0" applyFont="0" applyAlignment="0" applyProtection="0"/>
    <xf numFmtId="170" fontId="22" fillId="55" borderId="13" applyNumberFormat="0" applyFont="0" applyAlignment="0" applyProtection="0"/>
    <xf numFmtId="0" fontId="59" fillId="55" borderId="13" applyNumberFormat="0" applyFont="0" applyAlignment="0" applyProtection="0"/>
    <xf numFmtId="167" fontId="22" fillId="55" borderId="13" applyNumberFormat="0" applyFont="0" applyAlignment="0" applyProtection="0"/>
    <xf numFmtId="0" fontId="22" fillId="55" borderId="13" applyNumberFormat="0" applyFont="0" applyAlignment="0" applyProtection="0"/>
    <xf numFmtId="167" fontId="21" fillId="55" borderId="13" applyNumberFormat="0" applyFont="0" applyAlignment="0" applyProtection="0"/>
    <xf numFmtId="167" fontId="21" fillId="55" borderId="13" applyNumberFormat="0" applyFont="0" applyAlignment="0" applyProtection="0"/>
    <xf numFmtId="0" fontId="21" fillId="55" borderId="13" applyNumberFormat="0" applyFont="0" applyAlignment="0" applyProtection="0"/>
    <xf numFmtId="167" fontId="21" fillId="55" borderId="13" applyNumberFormat="0" applyFont="0" applyAlignment="0" applyProtection="0"/>
    <xf numFmtId="167" fontId="21" fillId="55" borderId="13" applyNumberFormat="0" applyFont="0" applyAlignment="0" applyProtection="0"/>
    <xf numFmtId="167" fontId="21" fillId="55" borderId="13" applyNumberFormat="0" applyFont="0" applyAlignment="0" applyProtection="0"/>
    <xf numFmtId="167" fontId="21" fillId="55" borderId="13" applyNumberFormat="0" applyFont="0" applyAlignment="0" applyProtection="0"/>
    <xf numFmtId="178" fontId="37" fillId="0" borderId="0" applyFill="0" applyBorder="0" applyProtection="0">
      <alignment vertical="center"/>
    </xf>
    <xf numFmtId="167" fontId="9" fillId="6" borderId="5" applyNumberFormat="0" applyAlignment="0" applyProtection="0"/>
    <xf numFmtId="167" fontId="9" fillId="6" borderId="5" applyNumberFormat="0" applyAlignment="0" applyProtection="0"/>
    <xf numFmtId="0" fontId="62" fillId="53" borderId="21" applyNumberFormat="0" applyAlignment="0" applyProtection="0"/>
    <xf numFmtId="10" fontId="21" fillId="0" borderId="0" applyFont="0" applyFill="0" applyBorder="0" applyAlignment="0" applyProtection="0"/>
    <xf numFmtId="181" fontId="37" fillId="0" borderId="0" applyFill="0" applyBorder="0" applyProtection="0">
      <alignment vertical="center"/>
    </xf>
    <xf numFmtId="10" fontId="6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64" fillId="33" borderId="19" applyFont="0" applyFill="0" applyBorder="0" applyAlignment="0" applyProtection="0">
      <alignment horizontal="center" vertical="center"/>
      <protection locked="0"/>
    </xf>
    <xf numFmtId="10" fontId="64" fillId="33" borderId="19" applyFont="0" applyFill="0" applyBorder="0" applyAlignment="0" applyProtection="0">
      <alignment horizontal="center" vertical="center"/>
      <protection locked="0"/>
    </xf>
    <xf numFmtId="9" fontId="22" fillId="0" borderId="0" applyFont="0" applyFill="0" applyBorder="0" applyAlignment="0" applyProtection="0"/>
    <xf numFmtId="10" fontId="64" fillId="33" borderId="19" applyFont="0" applyFill="0" applyBorder="0" applyAlignment="0" applyProtection="0">
      <alignment horizontal="center" vertical="center"/>
      <protection locked="0"/>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64" fillId="33" borderId="19" applyFont="0" applyFill="0" applyBorder="0" applyAlignment="0" applyProtection="0">
      <alignment horizontal="center" vertical="center"/>
      <protection locked="0"/>
    </xf>
    <xf numFmtId="9" fontId="6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0"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21" fillId="0" borderId="0" applyFont="0" applyFill="0" applyBorder="0" applyAlignment="0" applyProtection="0"/>
    <xf numFmtId="9" fontId="65" fillId="0" borderId="0" applyFont="0" applyFill="0" applyBorder="0" applyAlignment="0" applyProtection="0"/>
    <xf numFmtId="9" fontId="52" fillId="0" borderId="0" applyFont="0" applyFill="0" applyBorder="0" applyAlignment="0" applyProtection="0"/>
    <xf numFmtId="3" fontId="66" fillId="0" borderId="0" applyFont="0" applyFill="0" applyBorder="0" applyAlignment="0" applyProtection="0"/>
    <xf numFmtId="0" fontId="67" fillId="0" borderId="0" applyNumberFormat="0" applyFill="0" applyBorder="0" applyAlignment="0" applyProtection="0">
      <alignment horizontal="left"/>
    </xf>
    <xf numFmtId="170" fontId="34" fillId="0" borderId="0" applyNumberFormat="0" applyFill="0" applyBorder="0" applyAlignment="0" applyProtection="0"/>
    <xf numFmtId="0" fontId="44" fillId="37" borderId="0" applyNumberFormat="0" applyBorder="0" applyAlignment="0" applyProtection="0"/>
    <xf numFmtId="167" fontId="21" fillId="57" borderId="0" applyNumberFormat="0" applyBorder="0" applyAlignment="0" applyProtection="0"/>
    <xf numFmtId="167" fontId="21" fillId="57" borderId="0" applyNumberFormat="0" applyBorder="0" applyAlignment="0" applyProtection="0"/>
    <xf numFmtId="167" fontId="68" fillId="0" borderId="0" applyNumberFormat="0" applyFill="0" applyBorder="0" applyAlignment="0" applyProtection="0"/>
    <xf numFmtId="167" fontId="68" fillId="0" borderId="0" applyNumberFormat="0" applyFill="0" applyBorder="0" applyAlignment="0" applyProtection="0"/>
    <xf numFmtId="167" fontId="21" fillId="58" borderId="0" applyNumberFormat="0" applyBorder="0" applyAlignment="0" applyProtection="0"/>
    <xf numFmtId="167" fontId="21" fillId="58" borderId="0" applyNumberFormat="0" applyBorder="0" applyAlignment="0" applyProtection="0"/>
    <xf numFmtId="167" fontId="21" fillId="59" borderId="0" applyNumberFormat="0" applyBorder="0" applyAlignment="0" applyProtection="0"/>
    <xf numFmtId="167" fontId="21" fillId="59" borderId="0" applyNumberFormat="0" applyBorder="0" applyAlignment="0" applyProtection="0"/>
    <xf numFmtId="167" fontId="21" fillId="60" borderId="0" applyNumberFormat="0" applyBorder="0" applyAlignment="0" applyProtection="0"/>
    <xf numFmtId="167" fontId="21" fillId="60" borderId="0" applyNumberFormat="0" applyBorder="0" applyAlignment="0" applyProtection="0"/>
    <xf numFmtId="167" fontId="21" fillId="61" borderId="0" applyNumberFormat="0" applyBorder="0" applyAlignment="0" applyProtection="0"/>
    <xf numFmtId="167" fontId="21" fillId="61" borderId="0" applyNumberFormat="0" applyBorder="0" applyAlignment="0" applyProtection="0"/>
    <xf numFmtId="167" fontId="21" fillId="62" borderId="0" applyNumberFormat="0" applyBorder="0" applyAlignment="0" applyProtection="0"/>
    <xf numFmtId="167" fontId="21" fillId="62" borderId="0" applyNumberFormat="0" applyBorder="0" applyAlignment="0" applyProtection="0"/>
    <xf numFmtId="167" fontId="21" fillId="63" borderId="0" applyNumberFormat="0" applyBorder="0" applyAlignment="0" applyProtection="0"/>
    <xf numFmtId="167" fontId="21" fillId="63" borderId="0" applyNumberFormat="0" applyBorder="0" applyAlignment="0" applyProtection="0"/>
    <xf numFmtId="0" fontId="69" fillId="0" borderId="0" applyFill="0" applyBorder="0" applyProtection="0">
      <alignment horizontal="centerContinuous" vertical="top"/>
    </xf>
    <xf numFmtId="0" fontId="62" fillId="53" borderId="21" applyNumberFormat="0" applyAlignment="0" applyProtection="0"/>
    <xf numFmtId="0" fontId="54" fillId="0" borderId="0" applyFill="0" applyBorder="0" applyProtection="0">
      <alignment horizontal="left"/>
    </xf>
    <xf numFmtId="0" fontId="59" fillId="0" borderId="0">
      <alignment vertical="top"/>
    </xf>
    <xf numFmtId="40" fontId="70" fillId="0" borderId="0" applyBorder="0">
      <alignment horizontal="right"/>
    </xf>
    <xf numFmtId="167" fontId="13" fillId="0" borderId="0" applyNumberFormat="0" applyFill="0" applyBorder="0" applyAlignment="0" applyProtection="0"/>
    <xf numFmtId="167" fontId="13" fillId="0" borderId="0" applyNumberFormat="0" applyFill="0" applyBorder="0" applyAlignment="0" applyProtection="0"/>
    <xf numFmtId="0" fontId="25" fillId="0" borderId="0" applyNumberFormat="0" applyFill="0" applyBorder="0" applyAlignment="0" applyProtection="0"/>
    <xf numFmtId="0" fontId="61" fillId="0" borderId="0"/>
    <xf numFmtId="167" fontId="14"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67" fontId="71" fillId="0" borderId="0" applyNumberFormat="0" applyFill="0" applyBorder="0" applyAlignment="0" applyProtection="0"/>
    <xf numFmtId="167" fontId="2" fillId="0" borderId="1" applyNumberFormat="0" applyFill="0" applyAlignment="0" applyProtection="0"/>
    <xf numFmtId="167" fontId="2" fillId="0" borderId="1" applyNumberFormat="0" applyFill="0" applyAlignment="0" applyProtection="0"/>
    <xf numFmtId="0" fontId="46" fillId="0" borderId="16" applyNumberFormat="0" applyFill="0" applyAlignment="0" applyProtection="0"/>
    <xf numFmtId="167" fontId="3" fillId="0" borderId="2" applyNumberFormat="0" applyFill="0" applyAlignment="0" applyProtection="0"/>
    <xf numFmtId="167" fontId="3" fillId="0" borderId="2" applyNumberFormat="0" applyFill="0" applyAlignment="0" applyProtection="0"/>
    <xf numFmtId="0" fontId="47" fillId="0" borderId="17" applyNumberFormat="0" applyFill="0" applyAlignment="0" applyProtection="0"/>
    <xf numFmtId="167" fontId="4" fillId="0" borderId="3" applyNumberFormat="0" applyFill="0" applyAlignment="0" applyProtection="0"/>
    <xf numFmtId="167" fontId="4" fillId="0" borderId="3" applyNumberFormat="0" applyFill="0" applyAlignment="0" applyProtection="0"/>
    <xf numFmtId="0" fontId="48" fillId="0" borderId="18" applyNumberFormat="0" applyFill="0" applyAlignment="0" applyProtection="0"/>
    <xf numFmtId="167" fontId="4" fillId="0" borderId="0" applyNumberFormat="0" applyFill="0" applyBorder="0" applyAlignment="0" applyProtection="0"/>
    <xf numFmtId="167" fontId="4" fillId="0" borderId="0" applyNumberFormat="0" applyFill="0" applyBorder="0" applyAlignment="0" applyProtection="0"/>
    <xf numFmtId="0" fontId="48"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6" fillId="0" borderId="16" applyNumberFormat="0" applyFill="0" applyAlignment="0" applyProtection="0"/>
    <xf numFmtId="0" fontId="47" fillId="0" borderId="17" applyNumberFormat="0" applyFill="0" applyAlignment="0" applyProtection="0"/>
    <xf numFmtId="0" fontId="48" fillId="0" borderId="18" applyNumberFormat="0" applyFill="0" applyAlignment="0" applyProtection="0"/>
    <xf numFmtId="0" fontId="48" fillId="0" borderId="0" applyNumberFormat="0" applyFill="0" applyBorder="0" applyAlignment="0" applyProtection="0"/>
    <xf numFmtId="0" fontId="72" fillId="0" borderId="0" applyBorder="0"/>
    <xf numFmtId="167" fontId="73" fillId="0" borderId="22" applyNumberFormat="0" applyFill="0" applyAlignment="0" applyProtection="0"/>
    <xf numFmtId="167" fontId="73" fillId="0" borderId="22" applyNumberFormat="0" applyFill="0" applyAlignment="0" applyProtection="0"/>
    <xf numFmtId="0" fontId="73" fillId="0" borderId="22"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0" fontId="73" fillId="0" borderId="22" applyNumberFormat="0" applyFill="0" applyAlignment="0" applyProtection="0"/>
    <xf numFmtId="167" fontId="6" fillId="3" borderId="0" applyNumberFormat="0" applyBorder="0" applyAlignment="0" applyProtection="0"/>
    <xf numFmtId="167" fontId="6" fillId="3" borderId="0" applyNumberFormat="0" applyBorder="0" applyAlignment="0" applyProtection="0"/>
    <xf numFmtId="0" fontId="26" fillId="36" borderId="0" applyNumberFormat="0" applyBorder="0" applyAlignment="0" applyProtection="0"/>
    <xf numFmtId="167" fontId="5" fillId="2" borderId="0" applyNumberFormat="0" applyBorder="0" applyAlignment="0" applyProtection="0"/>
    <xf numFmtId="167" fontId="5" fillId="2" borderId="0" applyNumberFormat="0" applyBorder="0" applyAlignment="0" applyProtection="0"/>
    <xf numFmtId="0" fontId="44" fillId="37" borderId="0" applyNumberFormat="0" applyBorder="0" applyAlignment="0" applyProtection="0"/>
    <xf numFmtId="182" fontId="21" fillId="0" borderId="0" applyFont="0" applyFill="0" applyBorder="0" applyAlignment="0" applyProtection="0"/>
    <xf numFmtId="164" fontId="21" fillId="0" borderId="0" applyFont="0" applyFill="0" applyBorder="0" applyAlignment="0" applyProtection="0"/>
    <xf numFmtId="183" fontId="21" fillId="0" borderId="0" applyFill="0" applyBorder="0" applyAlignment="0" applyProtection="0"/>
    <xf numFmtId="0" fontId="30" fillId="54" borderId="12" applyNumberFormat="0" applyAlignment="0" applyProtection="0"/>
    <xf numFmtId="167" fontId="25" fillId="0" borderId="0" applyNumberFormat="0" applyFill="0" applyBorder="0" applyAlignment="0" applyProtection="0"/>
    <xf numFmtId="0" fontId="21" fillId="0" borderId="0"/>
    <xf numFmtId="166" fontId="19" fillId="33" borderId="31" applyFont="0" applyFill="0" applyBorder="0" applyAlignment="0" applyProtection="0">
      <alignment horizontal="right" vertical="center"/>
      <protection locked="0"/>
    </xf>
    <xf numFmtId="0" fontId="22" fillId="65"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8" fillId="53" borderId="34" applyNumberFormat="0" applyAlignment="0" applyProtection="0"/>
    <xf numFmtId="0" fontId="28" fillId="53" borderId="34" applyNumberFormat="0" applyAlignment="0" applyProtection="0"/>
    <xf numFmtId="0" fontId="28" fillId="65" borderId="34" applyNumberFormat="0" applyAlignment="0" applyProtection="0"/>
    <xf numFmtId="0" fontId="22" fillId="55" borderId="35" applyNumberFormat="0" applyFont="0" applyAlignment="0" applyProtection="0"/>
    <xf numFmtId="0" fontId="40" fillId="40" borderId="34" applyNumberFormat="0" applyAlignment="0" applyProtection="0"/>
    <xf numFmtId="0" fontId="45" fillId="0" borderId="36">
      <alignment horizontal="left" vertical="center"/>
    </xf>
    <xf numFmtId="10" fontId="27" fillId="33" borderId="37" applyNumberFormat="0" applyBorder="0" applyAlignment="0" applyProtection="0"/>
    <xf numFmtId="10" fontId="27" fillId="33" borderId="37" applyNumberFormat="0" applyBorder="0" applyAlignment="0" applyProtection="0"/>
    <xf numFmtId="0" fontId="40" fillId="40" borderId="38" applyNumberFormat="0" applyAlignment="0" applyProtection="0"/>
    <xf numFmtId="0" fontId="40" fillId="40" borderId="38" applyNumberFormat="0" applyAlignment="0" applyProtection="0"/>
    <xf numFmtId="0" fontId="40" fillId="40" borderId="38" applyNumberFormat="0" applyAlignment="0" applyProtection="0"/>
    <xf numFmtId="43" fontId="75" fillId="0" borderId="0" applyFont="0" applyFill="0" applyBorder="0" applyAlignment="0" applyProtection="0"/>
    <xf numFmtId="170" fontId="1" fillId="0" borderId="0"/>
    <xf numFmtId="0" fontId="59" fillId="55" borderId="39" applyNumberFormat="0" applyFont="0" applyAlignment="0" applyProtection="0"/>
    <xf numFmtId="170" fontId="22" fillId="55" borderId="39" applyNumberFormat="0" applyFont="0" applyAlignment="0" applyProtection="0"/>
    <xf numFmtId="167" fontId="22" fillId="55" borderId="39" applyNumberFormat="0" applyFont="0" applyAlignment="0" applyProtection="0"/>
    <xf numFmtId="0" fontId="22" fillId="55" borderId="39" applyNumberFormat="0" applyFont="0" applyAlignment="0" applyProtection="0"/>
    <xf numFmtId="170" fontId="22" fillId="55" borderId="39" applyNumberFormat="0" applyFont="0" applyAlignment="0" applyProtection="0"/>
    <xf numFmtId="167" fontId="21" fillId="55" borderId="39" applyNumberFormat="0" applyFont="0" applyAlignment="0" applyProtection="0"/>
    <xf numFmtId="0" fontId="21" fillId="55" borderId="39" applyNumberFormat="0" applyFont="0" applyAlignment="0" applyProtection="0"/>
    <xf numFmtId="167" fontId="21" fillId="55" borderId="39" applyNumberFormat="0" applyFont="0" applyAlignment="0" applyProtection="0"/>
    <xf numFmtId="167" fontId="21" fillId="55" borderId="39" applyNumberFormat="0" applyFont="0" applyAlignment="0" applyProtection="0"/>
    <xf numFmtId="167" fontId="21" fillId="55" borderId="39" applyNumberFormat="0" applyFont="0" applyAlignment="0" applyProtection="0"/>
    <xf numFmtId="167" fontId="21" fillId="55" borderId="39" applyNumberFormat="0" applyFont="0" applyAlignment="0" applyProtection="0"/>
    <xf numFmtId="0" fontId="21" fillId="55" borderId="39" applyNumberFormat="0" applyFont="0" applyAlignment="0" applyProtection="0"/>
    <xf numFmtId="0" fontId="62" fillId="53" borderId="40" applyNumberFormat="0" applyAlignment="0" applyProtection="0"/>
    <xf numFmtId="0" fontId="62" fillId="65" borderId="40" applyNumberFormat="0" applyAlignment="0" applyProtection="0"/>
    <xf numFmtId="10" fontId="64" fillId="33" borderId="37" applyFont="0" applyFill="0" applyBorder="0" applyAlignment="0" applyProtection="0">
      <alignment horizontal="center" vertical="center"/>
      <protection locked="0"/>
    </xf>
    <xf numFmtId="10" fontId="64" fillId="33" borderId="37" applyFont="0" applyFill="0" applyBorder="0" applyAlignment="0" applyProtection="0">
      <alignment horizontal="center" vertical="center"/>
      <protection locked="0"/>
    </xf>
    <xf numFmtId="10" fontId="64" fillId="33" borderId="37" applyFont="0" applyFill="0" applyBorder="0" applyAlignment="0" applyProtection="0">
      <alignment horizontal="center" vertical="center"/>
      <protection locked="0"/>
    </xf>
    <xf numFmtId="10" fontId="64" fillId="33" borderId="37" applyFont="0" applyFill="0" applyBorder="0" applyAlignment="0" applyProtection="0">
      <alignment horizontal="center" vertical="center"/>
      <protection locked="0"/>
    </xf>
    <xf numFmtId="0" fontId="62" fillId="53" borderId="40" applyNumberFormat="0" applyAlignment="0" applyProtection="0"/>
    <xf numFmtId="167" fontId="73" fillId="0" borderId="41" applyNumberFormat="0" applyFill="0" applyAlignment="0" applyProtection="0"/>
    <xf numFmtId="0" fontId="73" fillId="0" borderId="41" applyNumberFormat="0" applyFill="0" applyAlignment="0" applyProtection="0"/>
    <xf numFmtId="0" fontId="73" fillId="0" borderId="42" applyNumberFormat="0" applyFill="0" applyAlignment="0" applyProtection="0"/>
    <xf numFmtId="0" fontId="73" fillId="0" borderId="41" applyNumberFormat="0" applyFill="0" applyAlignment="0" applyProtection="0"/>
    <xf numFmtId="165" fontId="1" fillId="0" borderId="0" applyFont="0" applyFill="0" applyBorder="0" applyAlignment="0" applyProtection="0"/>
    <xf numFmtId="0" fontId="77" fillId="0" borderId="0" applyNumberFormat="0" applyFill="0" applyBorder="0" applyAlignment="0" applyProtection="0">
      <alignment vertical="top"/>
      <protection locked="0"/>
    </xf>
    <xf numFmtId="0" fontId="16" fillId="20" borderId="0" applyNumberFormat="0" applyBorder="0" applyAlignment="0" applyProtection="0"/>
    <xf numFmtId="0" fontId="6" fillId="3" borderId="0" applyNumberFormat="0" applyBorder="0" applyAlignment="0" applyProtection="0"/>
    <xf numFmtId="16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8" fillId="53" borderId="38" applyNumberFormat="0" applyAlignment="0" applyProtection="0"/>
    <xf numFmtId="0" fontId="28" fillId="53" borderId="38" applyNumberFormat="0" applyAlignment="0" applyProtection="0"/>
    <xf numFmtId="167" fontId="28" fillId="53" borderId="38" applyNumberFormat="0" applyAlignment="0" applyProtection="0"/>
    <xf numFmtId="0" fontId="22" fillId="55" borderId="39" applyNumberFormat="0" applyFont="0" applyAlignment="0" applyProtection="0"/>
    <xf numFmtId="0" fontId="40" fillId="40" borderId="38" applyNumberFormat="0" applyAlignment="0" applyProtection="0"/>
    <xf numFmtId="166" fontId="19" fillId="33" borderId="31" applyFont="0" applyFill="0" applyBorder="0" applyAlignment="0" applyProtection="0">
      <alignment horizontal="right" vertical="center"/>
      <protection locked="0"/>
    </xf>
    <xf numFmtId="166" fontId="19" fillId="33" borderId="31" applyFont="0" applyFill="0" applyBorder="0" applyAlignment="0" applyProtection="0">
      <alignment horizontal="right" vertical="center"/>
      <protection locked="0"/>
    </xf>
    <xf numFmtId="166" fontId="19" fillId="33" borderId="31" applyFont="0" applyFill="0" applyBorder="0" applyAlignment="0" applyProtection="0">
      <alignment horizontal="right" vertical="center"/>
      <protection locked="0"/>
    </xf>
    <xf numFmtId="0" fontId="28" fillId="53" borderId="38" applyNumberFormat="0" applyAlignment="0" applyProtection="0"/>
    <xf numFmtId="0" fontId="28" fillId="53" borderId="38" applyNumberFormat="0" applyAlignment="0" applyProtection="0"/>
    <xf numFmtId="0" fontId="28" fillId="65" borderId="38" applyNumberFormat="0" applyAlignment="0" applyProtection="0"/>
    <xf numFmtId="0" fontId="22" fillId="55" borderId="39" applyNumberFormat="0" applyFont="0" applyAlignment="0" applyProtection="0"/>
    <xf numFmtId="0" fontId="40" fillId="40" borderId="38" applyNumberFormat="0" applyAlignment="0" applyProtection="0"/>
    <xf numFmtId="0" fontId="4" fillId="0" borderId="3" applyNumberFormat="0" applyFill="0" applyAlignment="0" applyProtection="0"/>
  </cellStyleXfs>
  <cellXfs count="695">
    <xf numFmtId="0" fontId="0" fillId="0" borderId="0" xfId="0"/>
    <xf numFmtId="0" fontId="17" fillId="0" borderId="0" xfId="0" applyNumberFormat="1" applyFont="1" applyProtection="1"/>
    <xf numFmtId="0" fontId="17" fillId="0" borderId="0" xfId="0" applyNumberFormat="1" applyFont="1" applyBorder="1" applyProtection="1"/>
    <xf numFmtId="0" fontId="17" fillId="0" borderId="0" xfId="0" applyNumberFormat="1" applyFont="1" applyAlignment="1" applyProtection="1"/>
    <xf numFmtId="0" fontId="17" fillId="0" borderId="0" xfId="0" applyNumberFormat="1" applyFont="1" applyFill="1" applyBorder="1" applyProtection="1"/>
    <xf numFmtId="0" fontId="18" fillId="0" borderId="0" xfId="0" applyNumberFormat="1" applyFont="1" applyFill="1" applyBorder="1" applyAlignment="1" applyProtection="1">
      <alignment vertical="center" textRotation="90" wrapText="1"/>
    </xf>
    <xf numFmtId="0" fontId="0" fillId="0" borderId="0" xfId="0" applyBorder="1"/>
    <xf numFmtId="0" fontId="15" fillId="0" borderId="0" xfId="0" applyFont="1"/>
    <xf numFmtId="0" fontId="0" fillId="0" borderId="19" xfId="0" applyBorder="1"/>
    <xf numFmtId="3" fontId="0" fillId="0" borderId="0" xfId="0" applyNumberFormat="1"/>
    <xf numFmtId="3" fontId="0" fillId="0" borderId="19" xfId="0" applyNumberFormat="1" applyBorder="1"/>
    <xf numFmtId="3" fontId="15" fillId="0" borderId="19" xfId="0" applyNumberFormat="1" applyFont="1" applyBorder="1"/>
    <xf numFmtId="0" fontId="15" fillId="0" borderId="19" xfId="0" applyFont="1" applyBorder="1" applyAlignment="1">
      <alignment horizontal="center" vertical="center"/>
    </xf>
    <xf numFmtId="0" fontId="0" fillId="67" borderId="0" xfId="0" applyFill="1"/>
    <xf numFmtId="0" fontId="13" fillId="68" borderId="0" xfId="0" applyFont="1" applyFill="1"/>
    <xf numFmtId="3" fontId="0" fillId="69" borderId="19" xfId="0" applyNumberFormat="1" applyFill="1" applyBorder="1"/>
    <xf numFmtId="184" fontId="16" fillId="20" borderId="43" xfId="791" applyNumberFormat="1" applyFont="1" applyFill="1" applyBorder="1" applyAlignment="1" applyProtection="1">
      <alignment horizontal="center" vertical="center" wrapText="1"/>
    </xf>
    <xf numFmtId="0" fontId="12" fillId="70" borderId="0" xfId="0" applyFont="1" applyFill="1"/>
    <xf numFmtId="3" fontId="15" fillId="0" borderId="19" xfId="0" applyNumberFormat="1" applyFont="1" applyFill="1" applyBorder="1"/>
    <xf numFmtId="0" fontId="0" fillId="0" borderId="0" xfId="0" applyFill="1"/>
    <xf numFmtId="14" fontId="15" fillId="0" borderId="0" xfId="0" applyNumberFormat="1" applyFont="1" applyAlignment="1">
      <alignment horizontal="center" vertical="center"/>
    </xf>
    <xf numFmtId="3" fontId="15" fillId="69" borderId="19" xfId="0" applyNumberFormat="1" applyFont="1" applyFill="1" applyBorder="1"/>
    <xf numFmtId="187" fontId="0" fillId="0" borderId="0" xfId="0" applyNumberFormat="1" applyBorder="1"/>
    <xf numFmtId="187" fontId="0" fillId="0" borderId="37" xfId="0" applyNumberFormat="1" applyBorder="1"/>
    <xf numFmtId="3" fontId="0" fillId="0" borderId="19" xfId="0" applyNumberFormat="1" applyFill="1" applyBorder="1"/>
    <xf numFmtId="0" fontId="0" fillId="0" borderId="45" xfId="0" applyBorder="1"/>
    <xf numFmtId="0" fontId="0" fillId="0" borderId="46" xfId="0" applyBorder="1"/>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83" fillId="0" borderId="51" xfId="0" applyFont="1" applyBorder="1"/>
    <xf numFmtId="10" fontId="0" fillId="0" borderId="53" xfId="0" applyNumberFormat="1" applyBorder="1"/>
    <xf numFmtId="0" fontId="83" fillId="0" borderId="0" xfId="0" applyFont="1" applyBorder="1"/>
    <xf numFmtId="10" fontId="0" fillId="0" borderId="37" xfId="0" applyNumberFormat="1" applyBorder="1"/>
    <xf numFmtId="10" fontId="6" fillId="3" borderId="37" xfId="794" applyNumberFormat="1" applyBorder="1"/>
    <xf numFmtId="0" fontId="82" fillId="0" borderId="0" xfId="0" applyFont="1" applyBorder="1"/>
    <xf numFmtId="10" fontId="15" fillId="0" borderId="37" xfId="0" applyNumberFormat="1" applyFont="1" applyBorder="1"/>
    <xf numFmtId="0" fontId="82" fillId="0" borderId="51" xfId="0" applyFont="1" applyBorder="1"/>
    <xf numFmtId="10" fontId="15" fillId="0" borderId="51" xfId="0" applyNumberFormat="1" applyFont="1" applyBorder="1"/>
    <xf numFmtId="0" fontId="79" fillId="0" borderId="0" xfId="0" applyFont="1" applyBorder="1"/>
    <xf numFmtId="0" fontId="15" fillId="0" borderId="46" xfId="0" applyFont="1" applyBorder="1"/>
    <xf numFmtId="10" fontId="84" fillId="0" borderId="53" xfId="0" applyNumberFormat="1" applyFont="1" applyBorder="1"/>
    <xf numFmtId="187" fontId="84" fillId="0" borderId="37" xfId="0" applyNumberFormat="1" applyFont="1" applyBorder="1"/>
    <xf numFmtId="0" fontId="0" fillId="0" borderId="45" xfId="0" applyFill="1" applyBorder="1"/>
    <xf numFmtId="0" fontId="0" fillId="0" borderId="46" xfId="0" applyFill="1" applyBorder="1"/>
    <xf numFmtId="0" fontId="0" fillId="0" borderId="50" xfId="0" applyFill="1" applyBorder="1"/>
    <xf numFmtId="0" fontId="0" fillId="0" borderId="51" xfId="0" applyFill="1" applyBorder="1"/>
    <xf numFmtId="189" fontId="0" fillId="0" borderId="54" xfId="791" applyNumberFormat="1" applyFont="1" applyFill="1" applyBorder="1"/>
    <xf numFmtId="165" fontId="0" fillId="0" borderId="37" xfId="791" applyFont="1" applyBorder="1"/>
    <xf numFmtId="0" fontId="18" fillId="0" borderId="0" xfId="0" applyNumberFormat="1" applyFont="1" applyFill="1" applyBorder="1" applyAlignment="1" applyProtection="1">
      <alignment horizontal="left" vertical="center" wrapText="1"/>
    </xf>
    <xf numFmtId="3" fontId="0" fillId="0" borderId="57" xfId="0" applyNumberFormat="1" applyBorder="1"/>
    <xf numFmtId="189" fontId="0" fillId="0" borderId="0" xfId="0" applyNumberFormat="1"/>
    <xf numFmtId="190" fontId="0" fillId="0" borderId="53" xfId="791" applyNumberFormat="1" applyFont="1" applyFill="1" applyBorder="1"/>
    <xf numFmtId="3" fontId="0" fillId="69" borderId="57" xfId="0" applyNumberFormat="1" applyFill="1" applyBorder="1"/>
    <xf numFmtId="0" fontId="0" fillId="0" borderId="64" xfId="0" applyBorder="1"/>
    <xf numFmtId="3" fontId="0" fillId="69" borderId="65" xfId="0" applyNumberFormat="1" applyFill="1" applyBorder="1"/>
    <xf numFmtId="3" fontId="0" fillId="0" borderId="66" xfId="0" applyNumberFormat="1" applyBorder="1"/>
    <xf numFmtId="0" fontId="0" fillId="0" borderId="63" xfId="0" applyBorder="1"/>
    <xf numFmtId="3" fontId="0" fillId="69" borderId="37" xfId="0" applyNumberFormat="1" applyFill="1" applyBorder="1"/>
    <xf numFmtId="3" fontId="0" fillId="0" borderId="67" xfId="0" applyNumberFormat="1" applyBorder="1"/>
    <xf numFmtId="0" fontId="0" fillId="0" borderId="68" xfId="0" applyBorder="1"/>
    <xf numFmtId="3" fontId="0" fillId="0" borderId="69" xfId="0" applyNumberFormat="1" applyBorder="1"/>
    <xf numFmtId="0" fontId="89" fillId="49" borderId="0" xfId="182" applyNumberFormat="1" applyFont="1" applyBorder="1" applyAlignment="1" applyProtection="1">
      <alignment horizontal="left" vertical="center"/>
    </xf>
    <xf numFmtId="0" fontId="93" fillId="0" borderId="0" xfId="182" applyNumberFormat="1" applyFont="1" applyFill="1" applyBorder="1" applyAlignment="1" applyProtection="1">
      <alignment horizontal="left" vertical="center"/>
    </xf>
    <xf numFmtId="0" fontId="32" fillId="0" borderId="11" xfId="792" applyNumberFormat="1" applyFont="1" applyFill="1" applyBorder="1" applyAlignment="1" applyProtection="1">
      <alignment horizontal="left" vertical="center"/>
    </xf>
    <xf numFmtId="0" fontId="94" fillId="0" borderId="0" xfId="0" applyNumberFormat="1" applyFont="1" applyFill="1" applyBorder="1" applyAlignment="1" applyProtection="1">
      <alignment horizontal="left" vertical="center"/>
    </xf>
    <xf numFmtId="165" fontId="93" fillId="0" borderId="44" xfId="791" applyNumberFormat="1" applyFont="1" applyFill="1" applyBorder="1" applyAlignment="1" applyProtection="1">
      <alignment horizontal="left" vertical="center" wrapText="1"/>
    </xf>
    <xf numFmtId="0" fontId="96" fillId="49" borderId="0" xfId="182" applyNumberFormat="1" applyFont="1" applyBorder="1" applyAlignment="1" applyProtection="1">
      <alignment horizontal="left" vertical="center"/>
    </xf>
    <xf numFmtId="185" fontId="16" fillId="20" borderId="43" xfId="793" applyNumberFormat="1" applyFont="1" applyBorder="1" applyAlignment="1" applyProtection="1">
      <alignment horizontal="center" vertical="center" wrapText="1"/>
    </xf>
    <xf numFmtId="3" fontId="98" fillId="0" borderId="32" xfId="718" quotePrefix="1" applyNumberFormat="1" applyFont="1" applyFill="1" applyBorder="1" applyAlignment="1" applyProtection="1">
      <alignment horizontal="right" vertical="center"/>
      <protection locked="0"/>
    </xf>
    <xf numFmtId="0" fontId="95" fillId="8" borderId="58" xfId="227" applyNumberFormat="1" applyFont="1" applyBorder="1" applyAlignment="1" applyProtection="1">
      <alignment horizontal="left" vertical="center" wrapText="1"/>
    </xf>
    <xf numFmtId="3" fontId="0" fillId="69" borderId="75" xfId="0" applyNumberFormat="1" applyFill="1" applyBorder="1"/>
    <xf numFmtId="0" fontId="99" fillId="0" borderId="0" xfId="0" applyFont="1"/>
    <xf numFmtId="3" fontId="98" fillId="64" borderId="32" xfId="718" quotePrefix="1" applyNumberFormat="1" applyFont="1" applyFill="1" applyBorder="1" applyAlignment="1" applyProtection="1">
      <alignment horizontal="right" vertical="center"/>
      <protection locked="0"/>
    </xf>
    <xf numFmtId="3" fontId="98" fillId="64" borderId="33" xfId="718" quotePrefix="1" applyNumberFormat="1" applyFont="1" applyFill="1" applyBorder="1" applyAlignment="1" applyProtection="1">
      <alignment horizontal="right" vertical="center"/>
      <protection locked="0"/>
    </xf>
    <xf numFmtId="0" fontId="100" fillId="0" borderId="0" xfId="0" applyNumberFormat="1" applyFont="1" applyFill="1" applyBorder="1" applyAlignment="1" applyProtection="1">
      <alignment vertical="center" textRotation="90" wrapText="1"/>
    </xf>
    <xf numFmtId="0" fontId="103" fillId="49" borderId="0" xfId="182" applyNumberFormat="1" applyFont="1" applyBorder="1" applyAlignment="1" applyProtection="1">
      <alignment horizontal="left" vertical="center"/>
    </xf>
    <xf numFmtId="184" fontId="103" fillId="49" borderId="0" xfId="791" applyNumberFormat="1" applyFont="1" applyFill="1" applyBorder="1" applyAlignment="1" applyProtection="1">
      <alignment horizontal="left" vertical="center"/>
    </xf>
    <xf numFmtId="0" fontId="105" fillId="8" borderId="37" xfId="227" applyNumberFormat="1" applyFont="1" applyBorder="1" applyAlignment="1" applyProtection="1">
      <alignment horizontal="left" vertical="center" wrapText="1"/>
    </xf>
    <xf numFmtId="3" fontId="103" fillId="49" borderId="0" xfId="182" applyNumberFormat="1" applyFont="1" applyBorder="1" applyAlignment="1" applyProtection="1">
      <alignment horizontal="right" vertical="center"/>
    </xf>
    <xf numFmtId="0" fontId="104" fillId="8" borderId="0" xfId="227" applyNumberFormat="1" applyFont="1" applyBorder="1" applyAlignment="1" applyProtection="1">
      <alignment horizontal="left" vertical="center" wrapText="1"/>
    </xf>
    <xf numFmtId="3" fontId="98" fillId="64" borderId="32" xfId="791" applyNumberFormat="1" applyFont="1" applyFill="1" applyBorder="1" applyAlignment="1" applyProtection="1">
      <alignment horizontal="right" vertical="center" indent="2"/>
      <protection locked="0"/>
    </xf>
    <xf numFmtId="0" fontId="105" fillId="67" borderId="37" xfId="227" applyNumberFormat="1" applyFont="1" applyFill="1" applyBorder="1" applyAlignment="1" applyProtection="1">
      <alignment horizontal="left" vertical="center" wrapText="1"/>
    </xf>
    <xf numFmtId="3" fontId="98" fillId="64" borderId="77" xfId="791" applyNumberFormat="1" applyFont="1" applyFill="1" applyBorder="1" applyAlignment="1" applyProtection="1">
      <alignment horizontal="right" vertical="center" indent="2"/>
      <protection locked="0"/>
    </xf>
    <xf numFmtId="0" fontId="16" fillId="8" borderId="37" xfId="227" applyNumberFormat="1" applyFont="1" applyBorder="1" applyAlignment="1" applyProtection="1">
      <alignment horizontal="left" indent="2"/>
    </xf>
    <xf numFmtId="3" fontId="98" fillId="73" borderId="32" xfId="791" applyNumberFormat="1" applyFont="1" applyFill="1" applyBorder="1" applyAlignment="1" applyProtection="1">
      <alignment horizontal="right" vertical="center" indent="2"/>
      <protection locked="0"/>
    </xf>
    <xf numFmtId="3" fontId="98" fillId="73" borderId="77" xfId="791" applyNumberFormat="1" applyFont="1" applyFill="1" applyBorder="1" applyAlignment="1" applyProtection="1">
      <alignment horizontal="right" vertical="center" indent="2"/>
      <protection locked="0"/>
    </xf>
    <xf numFmtId="0" fontId="106" fillId="49" borderId="0" xfId="182" applyNumberFormat="1" applyFont="1" applyBorder="1" applyAlignment="1" applyProtection="1">
      <alignment horizontal="left" vertical="center"/>
    </xf>
    <xf numFmtId="184" fontId="106" fillId="49" borderId="0" xfId="791" applyNumberFormat="1" applyFont="1" applyFill="1" applyBorder="1" applyAlignment="1" applyProtection="1">
      <alignment horizontal="left" vertical="center"/>
    </xf>
    <xf numFmtId="3" fontId="98" fillId="64" borderId="78" xfId="791" applyNumberFormat="1" applyFont="1" applyFill="1" applyBorder="1" applyAlignment="1" applyProtection="1">
      <alignment horizontal="right" vertical="center" indent="2"/>
      <protection locked="0"/>
    </xf>
    <xf numFmtId="0" fontId="0" fillId="73" borderId="0" xfId="0" applyFill="1"/>
    <xf numFmtId="0" fontId="4" fillId="73" borderId="0" xfId="0" applyFont="1" applyFill="1"/>
    <xf numFmtId="3" fontId="15" fillId="69" borderId="37" xfId="0" applyNumberFormat="1" applyFont="1" applyFill="1" applyBorder="1"/>
    <xf numFmtId="3" fontId="15" fillId="0" borderId="37" xfId="0" applyNumberFormat="1" applyFont="1" applyFill="1" applyBorder="1"/>
    <xf numFmtId="3" fontId="98" fillId="64" borderId="79" xfId="791" applyNumberFormat="1" applyFont="1" applyFill="1" applyBorder="1" applyAlignment="1" applyProtection="1">
      <alignment horizontal="right" vertical="center" indent="2"/>
      <protection locked="0"/>
    </xf>
    <xf numFmtId="3" fontId="98" fillId="64" borderId="80" xfId="791" applyNumberFormat="1" applyFont="1" applyFill="1" applyBorder="1" applyAlignment="1" applyProtection="1">
      <alignment horizontal="right" vertical="center" indent="2"/>
      <protection locked="0"/>
    </xf>
    <xf numFmtId="3" fontId="98" fillId="64" borderId="81" xfId="791" applyNumberFormat="1" applyFont="1" applyFill="1" applyBorder="1" applyAlignment="1" applyProtection="1">
      <alignment horizontal="right" vertical="center" indent="2"/>
      <protection locked="0"/>
    </xf>
    <xf numFmtId="0" fontId="109" fillId="8" borderId="37" xfId="227" applyNumberFormat="1" applyFont="1" applyBorder="1" applyAlignment="1" applyProtection="1">
      <alignment horizontal="left" vertical="center" wrapText="1" indent="2"/>
    </xf>
    <xf numFmtId="0" fontId="109" fillId="8" borderId="37" xfId="227" applyNumberFormat="1" applyFont="1" applyBorder="1" applyAlignment="1" applyProtection="1">
      <alignment horizontal="left" vertical="center" wrapText="1" indent="1"/>
    </xf>
    <xf numFmtId="3" fontId="98" fillId="64" borderId="88" xfId="791" applyNumberFormat="1" applyFont="1" applyFill="1" applyBorder="1" applyAlignment="1" applyProtection="1">
      <alignment horizontal="right" vertical="center" indent="2"/>
      <protection locked="0"/>
    </xf>
    <xf numFmtId="0" fontId="96" fillId="0" borderId="0" xfId="182" applyNumberFormat="1" applyFont="1" applyFill="1" applyBorder="1" applyAlignment="1" applyProtection="1">
      <alignment horizontal="left" vertical="center"/>
    </xf>
    <xf numFmtId="0" fontId="16" fillId="0" borderId="0" xfId="227" applyNumberFormat="1" applyFont="1" applyFill="1" applyBorder="1" applyAlignment="1" applyProtection="1">
      <alignment horizontal="left"/>
    </xf>
    <xf numFmtId="0" fontId="98" fillId="75" borderId="32" xfId="419" applyNumberFormat="1" applyFont="1" applyFill="1" applyBorder="1" applyAlignment="1" applyProtection="1">
      <alignment horizontal="left" vertical="center" indent="2"/>
      <protection locked="0"/>
    </xf>
    <xf numFmtId="0" fontId="113" fillId="72" borderId="0" xfId="182" applyNumberFormat="1" applyFont="1" applyFill="1" applyBorder="1" applyAlignment="1" applyProtection="1">
      <alignment horizontal="left" vertical="center"/>
    </xf>
    <xf numFmtId="184" fontId="113" fillId="72" borderId="0" xfId="791" applyNumberFormat="1" applyFont="1" applyFill="1" applyBorder="1" applyAlignment="1" applyProtection="1">
      <alignment horizontal="left" vertical="center"/>
    </xf>
    <xf numFmtId="0" fontId="115" fillId="0" borderId="0" xfId="0" applyFont="1"/>
    <xf numFmtId="0" fontId="115" fillId="0" borderId="0" xfId="0" applyFont="1" applyAlignment="1">
      <alignment vertical="center"/>
    </xf>
    <xf numFmtId="0" fontId="77" fillId="0" borderId="0" xfId="792" applyNumberFormat="1" applyFill="1" applyBorder="1" applyAlignment="1" applyProtection="1">
      <alignment horizontal="left" vertical="center"/>
    </xf>
    <xf numFmtId="0" fontId="77" fillId="0" borderId="0" xfId="792" applyNumberFormat="1" applyFill="1" applyBorder="1" applyAlignment="1" applyProtection="1">
      <alignment horizontal="right" vertical="center"/>
    </xf>
    <xf numFmtId="0" fontId="92" fillId="0" borderId="0" xfId="308" applyNumberFormat="1" applyFont="1" applyFill="1" applyBorder="1" applyAlignment="1" applyProtection="1">
      <alignment horizontal="left" vertical="center"/>
    </xf>
    <xf numFmtId="3" fontId="98" fillId="0" borderId="81" xfId="718" quotePrefix="1" applyNumberFormat="1" applyFont="1" applyFill="1" applyBorder="1" applyAlignment="1" applyProtection="1">
      <alignment horizontal="right" vertical="center"/>
      <protection locked="0"/>
    </xf>
    <xf numFmtId="3" fontId="98" fillId="0" borderId="76" xfId="718" quotePrefix="1" applyNumberFormat="1" applyFont="1" applyFill="1" applyBorder="1" applyAlignment="1" applyProtection="1">
      <alignment horizontal="right" vertical="center"/>
      <protection locked="0"/>
    </xf>
    <xf numFmtId="185" fontId="16" fillId="20" borderId="92" xfId="793" applyNumberFormat="1" applyFont="1" applyBorder="1" applyAlignment="1" applyProtection="1">
      <alignment horizontal="center" vertical="center" wrapText="1"/>
    </xf>
    <xf numFmtId="0" fontId="98" fillId="0" borderId="76" xfId="419" applyNumberFormat="1" applyFont="1" applyFill="1" applyBorder="1" applyAlignment="1" applyProtection="1">
      <alignment horizontal="center" vertical="center"/>
      <protection locked="0"/>
    </xf>
    <xf numFmtId="3" fontId="98" fillId="0" borderId="93" xfId="718" quotePrefix="1" applyNumberFormat="1" applyFont="1" applyFill="1" applyBorder="1" applyAlignment="1" applyProtection="1">
      <alignment horizontal="right" vertical="center"/>
      <protection locked="0"/>
    </xf>
    <xf numFmtId="0" fontId="95" fillId="8" borderId="32" xfId="227" applyNumberFormat="1" applyFont="1" applyBorder="1" applyAlignment="1" applyProtection="1">
      <alignment horizontal="left" vertical="center" wrapText="1"/>
    </xf>
    <xf numFmtId="0" fontId="96" fillId="49" borderId="32" xfId="182" applyNumberFormat="1" applyFont="1" applyBorder="1" applyAlignment="1" applyProtection="1">
      <alignment horizontal="left" vertical="center"/>
    </xf>
    <xf numFmtId="0" fontId="16" fillId="8" borderId="32" xfId="227" applyNumberFormat="1" applyFont="1" applyBorder="1" applyAlignment="1" applyProtection="1">
      <alignment horizontal="left"/>
    </xf>
    <xf numFmtId="3" fontId="96" fillId="49" borderId="0" xfId="182" applyNumberFormat="1" applyFont="1" applyBorder="1" applyAlignment="1" applyProtection="1">
      <alignment horizontal="left" vertical="center"/>
    </xf>
    <xf numFmtId="3" fontId="96" fillId="0" borderId="0" xfId="182" applyNumberFormat="1" applyFont="1" applyFill="1" applyBorder="1" applyAlignment="1" applyProtection="1">
      <alignment horizontal="left" vertical="center"/>
    </xf>
    <xf numFmtId="3" fontId="16" fillId="0" borderId="0" xfId="227" applyNumberFormat="1" applyFont="1" applyFill="1" applyBorder="1" applyAlignment="1" applyProtection="1">
      <alignment horizontal="left"/>
    </xf>
    <xf numFmtId="3" fontId="16" fillId="20" borderId="43" xfId="793" applyNumberFormat="1" applyFont="1" applyBorder="1" applyAlignment="1" applyProtection="1">
      <alignment horizontal="center" vertical="center" wrapText="1"/>
    </xf>
    <xf numFmtId="3" fontId="16" fillId="20" borderId="43" xfId="791" applyNumberFormat="1" applyFont="1" applyFill="1" applyBorder="1" applyAlignment="1" applyProtection="1">
      <alignment horizontal="center" vertical="center" wrapText="1"/>
    </xf>
    <xf numFmtId="3" fontId="16" fillId="20" borderId="90" xfId="791" applyNumberFormat="1" applyFont="1" applyFill="1" applyBorder="1" applyAlignment="1" applyProtection="1">
      <alignment horizontal="center" vertical="center" wrapText="1"/>
    </xf>
    <xf numFmtId="3" fontId="95" fillId="8" borderId="91" xfId="227" applyNumberFormat="1" applyFont="1" applyBorder="1" applyAlignment="1" applyProtection="1">
      <alignment horizontal="left" vertical="center" wrapText="1"/>
    </xf>
    <xf numFmtId="3" fontId="16" fillId="20" borderId="92" xfId="791" applyNumberFormat="1" applyFont="1" applyFill="1" applyBorder="1" applyAlignment="1" applyProtection="1">
      <alignment horizontal="center" vertical="center" wrapText="1"/>
    </xf>
    <xf numFmtId="0" fontId="0" fillId="0" borderId="0" xfId="0"/>
    <xf numFmtId="0" fontId="77" fillId="0" borderId="11" xfId="792" applyNumberFormat="1" applyFill="1" applyBorder="1" applyAlignment="1" applyProtection="1">
      <alignment horizontal="left" vertical="center"/>
    </xf>
    <xf numFmtId="0" fontId="16" fillId="8" borderId="37" xfId="227" applyNumberFormat="1" applyFont="1" applyBorder="1" applyAlignment="1" applyProtection="1">
      <alignment horizontal="left"/>
    </xf>
    <xf numFmtId="0" fontId="77" fillId="0" borderId="11" xfId="792" applyNumberFormat="1" applyFill="1" applyBorder="1" applyAlignment="1" applyProtection="1">
      <alignment horizontal="right" vertical="center"/>
    </xf>
    <xf numFmtId="0" fontId="16" fillId="8" borderId="37" xfId="227" applyNumberFormat="1" applyFont="1" applyBorder="1" applyAlignment="1" applyProtection="1">
      <alignment horizontal="left" wrapText="1"/>
    </xf>
    <xf numFmtId="0" fontId="120" fillId="8" borderId="37" xfId="227" applyNumberFormat="1" applyFont="1" applyBorder="1" applyAlignment="1" applyProtection="1">
      <alignment horizontal="center" vertical="center" wrapText="1"/>
    </xf>
    <xf numFmtId="0" fontId="120" fillId="8" borderId="37" xfId="792" applyNumberFormat="1" applyFont="1" applyFill="1" applyBorder="1" applyAlignment="1" applyProtection="1">
      <alignment horizontal="center" vertical="center" wrapText="1"/>
    </xf>
    <xf numFmtId="0" fontId="116" fillId="0" borderId="0" xfId="0" applyFont="1"/>
    <xf numFmtId="0" fontId="121" fillId="0" borderId="0" xfId="0" applyFont="1"/>
    <xf numFmtId="0" fontId="117" fillId="0" borderId="82" xfId="0" applyFont="1" applyBorder="1" applyAlignment="1">
      <alignment horizontal="left" vertical="center"/>
    </xf>
    <xf numFmtId="0" fontId="117" fillId="0" borderId="82" xfId="0" applyFont="1" applyBorder="1" applyAlignment="1">
      <alignment horizontal="center" vertical="center"/>
    </xf>
    <xf numFmtId="0" fontId="117" fillId="0" borderId="82" xfId="0" applyFont="1" applyBorder="1" applyAlignment="1">
      <alignment vertical="center"/>
    </xf>
    <xf numFmtId="0" fontId="115" fillId="0" borderId="83" xfId="0" applyFont="1" applyBorder="1" applyAlignment="1">
      <alignment horizontal="left" vertical="top" wrapText="1"/>
    </xf>
    <xf numFmtId="0" fontId="115" fillId="0" borderId="83" xfId="0" applyFont="1" applyBorder="1" applyAlignment="1">
      <alignment horizontal="center" vertical="center"/>
    </xf>
    <xf numFmtId="0" fontId="115" fillId="0" borderId="82" xfId="0" applyFont="1" applyBorder="1" applyAlignment="1">
      <alignment vertical="top" wrapText="1"/>
    </xf>
    <xf numFmtId="0" fontId="117" fillId="0" borderId="84" xfId="0" applyFont="1" applyBorder="1" applyAlignment="1">
      <alignment vertical="center"/>
    </xf>
    <xf numFmtId="0" fontId="115" fillId="0" borderId="82" xfId="0" applyFont="1" applyBorder="1" applyAlignment="1">
      <alignment vertical="center" wrapText="1"/>
    </xf>
    <xf numFmtId="0" fontId="115" fillId="0" borderId="85" xfId="0" applyFont="1" applyBorder="1" applyAlignment="1">
      <alignment vertical="top" wrapText="1"/>
    </xf>
    <xf numFmtId="0" fontId="115" fillId="0" borderId="83" xfId="0" applyFont="1" applyBorder="1" applyAlignment="1">
      <alignment vertical="top" wrapText="1"/>
    </xf>
    <xf numFmtId="0" fontId="117" fillId="64" borderId="86" xfId="0" applyFont="1" applyFill="1" applyBorder="1" applyAlignment="1">
      <alignment vertical="center"/>
    </xf>
    <xf numFmtId="0" fontId="115" fillId="64" borderId="85" xfId="0" applyFont="1" applyFill="1" applyBorder="1" applyAlignment="1">
      <alignment vertical="top" wrapText="1"/>
    </xf>
    <xf numFmtId="0" fontId="115" fillId="64" borderId="85" xfId="0" applyFont="1" applyFill="1" applyBorder="1" applyAlignment="1">
      <alignment horizontal="center" vertical="center"/>
    </xf>
    <xf numFmtId="0" fontId="117" fillId="64" borderId="83" xfId="0" applyFont="1" applyFill="1" applyBorder="1" applyAlignment="1">
      <alignment vertical="center"/>
    </xf>
    <xf numFmtId="0" fontId="119" fillId="64" borderId="83" xfId="0" applyFont="1" applyFill="1" applyBorder="1" applyAlignment="1">
      <alignment vertical="top" wrapText="1"/>
    </xf>
    <xf numFmtId="0" fontId="115" fillId="64" borderId="83" xfId="0" applyFont="1" applyFill="1" applyBorder="1" applyAlignment="1">
      <alignment vertical="top" wrapText="1"/>
    </xf>
    <xf numFmtId="0" fontId="115" fillId="64" borderId="83" xfId="0" applyFont="1" applyFill="1" applyBorder="1" applyAlignment="1">
      <alignment horizontal="center" vertical="center" wrapText="1"/>
    </xf>
    <xf numFmtId="0" fontId="117" fillId="64" borderId="87" xfId="0" applyFont="1" applyFill="1" applyBorder="1" applyAlignment="1">
      <alignment vertical="center"/>
    </xf>
    <xf numFmtId="0" fontId="115" fillId="64" borderId="87" xfId="0" applyFont="1" applyFill="1" applyBorder="1" applyAlignment="1">
      <alignment vertical="top" wrapText="1"/>
    </xf>
    <xf numFmtId="0" fontId="115" fillId="64" borderId="87" xfId="0" applyFont="1" applyFill="1" applyBorder="1" applyAlignment="1">
      <alignment horizontal="center" vertical="center" wrapText="1"/>
    </xf>
    <xf numFmtId="0" fontId="117" fillId="64" borderId="37" xfId="0" applyFont="1" applyFill="1" applyBorder="1" applyAlignment="1">
      <alignment vertical="center"/>
    </xf>
    <xf numFmtId="0" fontId="115" fillId="0" borderId="37" xfId="0" applyFont="1" applyBorder="1" applyAlignment="1">
      <alignment wrapText="1"/>
    </xf>
    <xf numFmtId="0" fontId="115" fillId="0" borderId="37" xfId="0" applyFont="1" applyBorder="1" applyAlignment="1">
      <alignment horizontal="center" vertical="center"/>
    </xf>
    <xf numFmtId="0" fontId="117" fillId="64" borderId="37" xfId="0" applyFont="1" applyFill="1" applyBorder="1" applyAlignment="1">
      <alignment vertical="center" wrapText="1"/>
    </xf>
    <xf numFmtId="3" fontId="0" fillId="0" borderId="37" xfId="0" applyNumberFormat="1" applyFont="1" applyBorder="1" applyProtection="1">
      <protection locked="0"/>
    </xf>
    <xf numFmtId="165" fontId="1" fillId="0" borderId="37" xfId="791" applyFont="1" applyBorder="1" applyProtection="1">
      <protection locked="0"/>
    </xf>
    <xf numFmtId="0" fontId="115" fillId="0" borderId="56" xfId="0" applyFont="1" applyBorder="1" applyAlignment="1">
      <alignment wrapText="1"/>
    </xf>
    <xf numFmtId="0" fontId="115" fillId="0" borderId="37" xfId="0" applyFont="1" applyBorder="1"/>
    <xf numFmtId="0" fontId="79" fillId="0" borderId="37" xfId="0" applyFont="1" applyBorder="1" applyAlignment="1">
      <alignment horizontal="center" vertical="center"/>
    </xf>
    <xf numFmtId="0" fontId="82" fillId="0" borderId="37" xfId="0" applyFont="1" applyBorder="1" applyAlignment="1">
      <alignment horizontal="center" vertical="center"/>
    </xf>
    <xf numFmtId="0" fontId="115" fillId="0" borderId="55" xfId="0" applyFont="1" applyBorder="1" applyAlignment="1">
      <alignment horizontal="center" vertical="center"/>
    </xf>
    <xf numFmtId="0" fontId="115" fillId="0" borderId="37" xfId="0" applyFont="1" applyBorder="1" applyAlignment="1">
      <alignment vertical="center" wrapText="1"/>
    </xf>
    <xf numFmtId="0" fontId="82" fillId="0" borderId="55" xfId="0" applyFont="1" applyBorder="1" applyAlignment="1">
      <alignment horizontal="center" vertical="center"/>
    </xf>
    <xf numFmtId="3" fontId="115" fillId="0" borderId="37" xfId="0" applyNumberFormat="1" applyFont="1" applyFill="1" applyBorder="1" applyAlignment="1">
      <alignment horizontal="center" vertical="center"/>
    </xf>
    <xf numFmtId="0" fontId="130" fillId="8" borderId="37" xfId="227" applyNumberFormat="1" applyFont="1" applyBorder="1" applyAlignment="1" applyProtection="1">
      <alignment horizontal="left" vertical="center" wrapText="1"/>
    </xf>
    <xf numFmtId="3" fontId="13" fillId="0" borderId="19" xfId="0" applyNumberFormat="1" applyFont="1" applyBorder="1"/>
    <xf numFmtId="3" fontId="99" fillId="69" borderId="19" xfId="0" applyNumberFormat="1" applyFont="1" applyFill="1" applyBorder="1"/>
    <xf numFmtId="0" fontId="0" fillId="0" borderId="0" xfId="0" applyProtection="1"/>
    <xf numFmtId="0" fontId="90" fillId="0" borderId="0" xfId="0" applyFont="1" applyProtection="1"/>
    <xf numFmtId="184" fontId="90" fillId="0" borderId="0" xfId="791" applyNumberFormat="1" applyFont="1" applyProtection="1"/>
    <xf numFmtId="0" fontId="1" fillId="0" borderId="0" xfId="0" applyFont="1" applyProtection="1"/>
    <xf numFmtId="3" fontId="1" fillId="0" borderId="0" xfId="0" applyNumberFormat="1" applyFont="1" applyProtection="1"/>
    <xf numFmtId="0" fontId="1" fillId="0" borderId="0" xfId="0" applyFont="1" applyFill="1" applyBorder="1" applyProtection="1"/>
    <xf numFmtId="0" fontId="15" fillId="0" borderId="32" xfId="0" applyFont="1" applyBorder="1" applyProtection="1"/>
    <xf numFmtId="0" fontId="15" fillId="0" borderId="0" xfId="0" applyFont="1" applyFill="1" applyBorder="1" applyProtection="1"/>
    <xf numFmtId="3" fontId="15" fillId="0" borderId="0" xfId="0" applyNumberFormat="1" applyFont="1" applyFill="1" applyBorder="1" applyProtection="1"/>
    <xf numFmtId="165" fontId="0" fillId="0" borderId="32" xfId="791" applyFont="1" applyBorder="1" applyAlignment="1" applyProtection="1">
      <alignment horizontal="left"/>
    </xf>
    <xf numFmtId="165" fontId="0" fillId="0" borderId="0" xfId="791" applyFont="1" applyFill="1" applyBorder="1" applyProtection="1"/>
    <xf numFmtId="0" fontId="0" fillId="0" borderId="0" xfId="0" applyFill="1" applyBorder="1" applyAlignment="1" applyProtection="1"/>
    <xf numFmtId="3" fontId="0" fillId="0" borderId="0" xfId="0" applyNumberFormat="1" applyFill="1" applyBorder="1" applyAlignment="1" applyProtection="1"/>
    <xf numFmtId="3" fontId="0" fillId="0" borderId="0" xfId="791" applyNumberFormat="1" applyFont="1" applyFill="1" applyBorder="1" applyProtection="1"/>
    <xf numFmtId="165" fontId="0" fillId="0" borderId="32" xfId="791" applyFont="1" applyBorder="1" applyProtection="1"/>
    <xf numFmtId="3" fontId="0" fillId="0" borderId="0" xfId="0" applyNumberFormat="1" applyProtection="1"/>
    <xf numFmtId="185" fontId="1" fillId="0" borderId="0" xfId="791" applyNumberFormat="1" applyFont="1" applyProtection="1"/>
    <xf numFmtId="0" fontId="99" fillId="0" borderId="0" xfId="0" applyFont="1" applyProtection="1"/>
    <xf numFmtId="165" fontId="1" fillId="0" borderId="0" xfId="791" applyFont="1" applyProtection="1"/>
    <xf numFmtId="185" fontId="12" fillId="20" borderId="70" xfId="793" applyNumberFormat="1" applyFont="1" applyBorder="1" applyAlignment="1" applyProtection="1">
      <alignment horizontal="centerContinuous"/>
    </xf>
    <xf numFmtId="3" fontId="12" fillId="20" borderId="74" xfId="793" applyNumberFormat="1" applyFont="1" applyBorder="1" applyAlignment="1" applyProtection="1">
      <alignment horizontal="centerContinuous"/>
    </xf>
    <xf numFmtId="3" fontId="12" fillId="20" borderId="71" xfId="793" applyNumberFormat="1" applyFont="1" applyBorder="1" applyAlignment="1" applyProtection="1">
      <alignment horizontal="centerContinuous"/>
    </xf>
    <xf numFmtId="0" fontId="1" fillId="72" borderId="32" xfId="0" applyFont="1" applyFill="1" applyBorder="1" applyProtection="1"/>
    <xf numFmtId="185" fontId="98" fillId="72" borderId="89" xfId="791" quotePrefix="1" applyNumberFormat="1" applyFont="1" applyFill="1" applyBorder="1" applyAlignment="1" applyProtection="1">
      <alignment horizontal="right" vertical="center"/>
    </xf>
    <xf numFmtId="3" fontId="98" fillId="72" borderId="33" xfId="791" quotePrefix="1" applyNumberFormat="1" applyFont="1" applyFill="1" applyBorder="1" applyAlignment="1" applyProtection="1">
      <alignment horizontal="right" vertical="center"/>
    </xf>
    <xf numFmtId="0" fontId="1" fillId="72" borderId="76" xfId="0" applyFont="1" applyFill="1" applyBorder="1" applyProtection="1"/>
    <xf numFmtId="0" fontId="78" fillId="67" borderId="0" xfId="0" applyFont="1" applyFill="1" applyAlignment="1" applyProtection="1">
      <alignment horizontal="fill"/>
    </xf>
    <xf numFmtId="3" fontId="78" fillId="67" borderId="0" xfId="0" applyNumberFormat="1" applyFont="1" applyFill="1" applyAlignment="1" applyProtection="1">
      <alignment horizontal="fill"/>
    </xf>
    <xf numFmtId="0" fontId="0" fillId="0" borderId="32" xfId="0" applyFill="1" applyBorder="1" applyAlignment="1" applyProtection="1">
      <protection locked="0"/>
    </xf>
    <xf numFmtId="165" fontId="0" fillId="0" borderId="0" xfId="791" applyFont="1" applyProtection="1"/>
    <xf numFmtId="184" fontId="1" fillId="0" borderId="0" xfId="791" applyNumberFormat="1" applyFont="1" applyProtection="1"/>
    <xf numFmtId="0" fontId="1" fillId="0" borderId="0" xfId="0" applyFont="1" applyBorder="1" applyProtection="1"/>
    <xf numFmtId="0" fontId="88" fillId="0" borderId="72" xfId="0" applyFont="1" applyBorder="1" applyAlignment="1" applyProtection="1">
      <alignment horizontal="right"/>
    </xf>
    <xf numFmtId="0" fontId="1" fillId="74" borderId="73" xfId="0" applyFont="1" applyFill="1" applyBorder="1" applyProtection="1"/>
    <xf numFmtId="185" fontId="12" fillId="20" borderId="74" xfId="793" applyNumberFormat="1" applyFont="1" applyBorder="1" applyAlignment="1" applyProtection="1">
      <alignment horizontal="centerContinuous"/>
    </xf>
    <xf numFmtId="0" fontId="12" fillId="20" borderId="74" xfId="793" applyFont="1" applyBorder="1" applyAlignment="1" applyProtection="1">
      <alignment horizontal="centerContinuous"/>
    </xf>
    <xf numFmtId="0" fontId="12" fillId="20" borderId="71" xfId="793" applyFont="1" applyBorder="1" applyAlignment="1" applyProtection="1">
      <alignment horizontal="centerContinuous"/>
    </xf>
    <xf numFmtId="3" fontId="98" fillId="72" borderId="33" xfId="718" quotePrefix="1" applyNumberFormat="1" applyFont="1" applyFill="1" applyBorder="1" applyAlignment="1" applyProtection="1">
      <alignment horizontal="right" vertical="center"/>
    </xf>
    <xf numFmtId="184" fontId="98" fillId="72" borderId="33" xfId="791" quotePrefix="1" applyNumberFormat="1" applyFont="1" applyFill="1" applyBorder="1" applyAlignment="1" applyProtection="1">
      <alignment horizontal="right" vertical="center"/>
    </xf>
    <xf numFmtId="184" fontId="1" fillId="0" borderId="0" xfId="0" applyNumberFormat="1" applyFont="1" applyProtection="1"/>
    <xf numFmtId="165" fontId="1" fillId="0" borderId="0" xfId="0" applyNumberFormat="1" applyFont="1" applyProtection="1"/>
    <xf numFmtId="165" fontId="0" fillId="0" borderId="37" xfId="791" applyFont="1" applyBorder="1" applyProtection="1">
      <protection locked="0"/>
    </xf>
    <xf numFmtId="192" fontId="15" fillId="78" borderId="100" xfId="791" applyNumberFormat="1" applyFont="1" applyFill="1" applyBorder="1" applyAlignment="1" applyProtection="1">
      <alignment horizontal="center" vertical="center"/>
    </xf>
    <xf numFmtId="0" fontId="151" fillId="8" borderId="37" xfId="792" applyNumberFormat="1" applyFont="1" applyFill="1" applyBorder="1" applyAlignment="1" applyProtection="1">
      <alignment horizontal="left" indent="2"/>
    </xf>
    <xf numFmtId="192" fontId="1" fillId="0" borderId="98" xfId="791" applyNumberFormat="1" applyFont="1" applyFill="1" applyBorder="1" applyAlignment="1" applyProtection="1">
      <alignment horizontal="center" vertical="center"/>
      <protection locked="0"/>
    </xf>
    <xf numFmtId="184" fontId="133" fillId="64" borderId="56" xfId="791" applyNumberFormat="1" applyFont="1" applyFill="1" applyBorder="1" applyAlignment="1" applyProtection="1">
      <alignment horizontal="center" vertical="center"/>
      <protection locked="0"/>
    </xf>
    <xf numFmtId="184" fontId="133" fillId="64" borderId="111" xfId="791" applyNumberFormat="1" applyFont="1" applyFill="1" applyBorder="1" applyAlignment="1" applyProtection="1">
      <alignment horizontal="center" vertical="center"/>
      <protection locked="0"/>
    </xf>
    <xf numFmtId="9" fontId="1" fillId="64" borderId="66" xfId="797" applyFont="1" applyFill="1" applyBorder="1" applyAlignment="1" applyProtection="1">
      <alignment horizontal="center" vertical="center"/>
      <protection locked="0"/>
    </xf>
    <xf numFmtId="192" fontId="1" fillId="64" borderId="100" xfId="791" applyNumberFormat="1" applyFont="1" applyFill="1" applyBorder="1" applyAlignment="1" applyProtection="1">
      <alignment horizontal="center" vertical="center"/>
      <protection locked="0"/>
    </xf>
    <xf numFmtId="0" fontId="16" fillId="8" borderId="57" xfId="227" applyNumberFormat="1" applyFont="1" applyBorder="1" applyAlignment="1" applyProtection="1">
      <alignment horizontal="left"/>
    </xf>
    <xf numFmtId="0" fontId="16" fillId="8" borderId="58" xfId="227" applyNumberFormat="1" applyFont="1" applyBorder="1" applyAlignment="1" applyProtection="1">
      <alignment horizontal="left"/>
    </xf>
    <xf numFmtId="165" fontId="0" fillId="0" borderId="58" xfId="791" applyFont="1" applyBorder="1" applyProtection="1">
      <protection locked="0"/>
    </xf>
    <xf numFmtId="0" fontId="16" fillId="8" borderId="132" xfId="227" applyNumberFormat="1" applyFont="1" applyBorder="1" applyAlignment="1" applyProtection="1">
      <alignment horizontal="left" indent="2"/>
    </xf>
    <xf numFmtId="0" fontId="16" fillId="8" borderId="135" xfId="227" applyNumberFormat="1" applyFont="1" applyBorder="1" applyAlignment="1" applyProtection="1">
      <alignment horizontal="left" indent="2"/>
    </xf>
    <xf numFmtId="165" fontId="0" fillId="0" borderId="60" xfId="791" applyFont="1" applyBorder="1" applyProtection="1">
      <protection locked="0"/>
    </xf>
    <xf numFmtId="165" fontId="0" fillId="0" borderId="138" xfId="791" applyFont="1" applyBorder="1" applyProtection="1">
      <protection locked="0"/>
    </xf>
    <xf numFmtId="165" fontId="0" fillId="0" borderId="139" xfId="791" applyFont="1" applyBorder="1" applyProtection="1">
      <protection locked="0"/>
    </xf>
    <xf numFmtId="0" fontId="115" fillId="0" borderId="20" xfId="0" applyFont="1" applyBorder="1"/>
    <xf numFmtId="0" fontId="154" fillId="64" borderId="37" xfId="0" applyFont="1" applyFill="1" applyBorder="1" applyAlignment="1" applyProtection="1">
      <alignment horizontal="center" vertical="center"/>
      <protection hidden="1"/>
    </xf>
    <xf numFmtId="0" fontId="155" fillId="64" borderId="37" xfId="0" applyFont="1" applyFill="1" applyBorder="1" applyAlignment="1" applyProtection="1">
      <alignment horizontal="left" vertical="center"/>
      <protection hidden="1"/>
    </xf>
    <xf numFmtId="0" fontId="156" fillId="74" borderId="37" xfId="792" applyFont="1" applyFill="1" applyBorder="1" applyAlignment="1" applyProtection="1">
      <alignment vertical="center"/>
      <protection hidden="1"/>
    </xf>
    <xf numFmtId="0" fontId="115" fillId="0" borderId="37" xfId="0" applyFont="1" applyBorder="1" applyAlignment="1"/>
    <xf numFmtId="0" fontId="115" fillId="72" borderId="37" xfId="0" applyFont="1" applyFill="1" applyBorder="1" applyAlignment="1"/>
    <xf numFmtId="0" fontId="115" fillId="74" borderId="37" xfId="457" applyFont="1" applyFill="1" applyBorder="1" applyAlignment="1">
      <alignment vertical="center"/>
    </xf>
    <xf numFmtId="0" fontId="115" fillId="75" borderId="37" xfId="0" applyFont="1" applyFill="1" applyBorder="1" applyAlignment="1"/>
    <xf numFmtId="0" fontId="157" fillId="0" borderId="0" xfId="0" applyFont="1"/>
    <xf numFmtId="0" fontId="0" fillId="0" borderId="0" xfId="0" applyFill="1" applyBorder="1"/>
    <xf numFmtId="0" fontId="86" fillId="0" borderId="0" xfId="0" applyFont="1" applyProtection="1"/>
    <xf numFmtId="184" fontId="86" fillId="0" borderId="0" xfId="791" applyNumberFormat="1" applyFont="1" applyProtection="1"/>
    <xf numFmtId="3" fontId="86" fillId="0" borderId="0" xfId="0" applyNumberFormat="1" applyFont="1" applyProtection="1"/>
    <xf numFmtId="3" fontId="86" fillId="0" borderId="0" xfId="791" applyNumberFormat="1" applyFont="1" applyProtection="1"/>
    <xf numFmtId="3" fontId="86" fillId="0" borderId="0" xfId="0" applyNumberFormat="1" applyFont="1" applyBorder="1" applyProtection="1"/>
    <xf numFmtId="3" fontId="86" fillId="0" borderId="0" xfId="791" applyNumberFormat="1" applyFont="1" applyBorder="1" applyProtection="1"/>
    <xf numFmtId="0" fontId="86" fillId="0" borderId="0" xfId="0" applyFont="1" applyBorder="1" applyProtection="1"/>
    <xf numFmtId="3" fontId="102" fillId="0" borderId="0" xfId="791" applyNumberFormat="1" applyFont="1" applyBorder="1" applyProtection="1"/>
    <xf numFmtId="0" fontId="158" fillId="0" borderId="0" xfId="0" applyFont="1" applyBorder="1" applyAlignment="1" applyProtection="1">
      <alignment horizontal="right"/>
    </xf>
    <xf numFmtId="0" fontId="101" fillId="0" borderId="0" xfId="0" applyFont="1" applyBorder="1" applyProtection="1"/>
    <xf numFmtId="0" fontId="159" fillId="0" borderId="0" xfId="0" applyNumberFormat="1" applyFont="1" applyFill="1" applyBorder="1" applyProtection="1"/>
    <xf numFmtId="3" fontId="86" fillId="0" borderId="0" xfId="0" applyNumberFormat="1" applyFont="1" applyBorder="1" applyAlignment="1" applyProtection="1">
      <alignment horizontal="right"/>
    </xf>
    <xf numFmtId="3" fontId="86" fillId="0" borderId="0" xfId="791" applyNumberFormat="1" applyFont="1" applyBorder="1" applyAlignment="1" applyProtection="1">
      <alignment horizontal="right"/>
    </xf>
    <xf numFmtId="0" fontId="159" fillId="0" borderId="0" xfId="0" applyNumberFormat="1" applyFont="1" applyProtection="1"/>
    <xf numFmtId="3" fontId="98" fillId="64" borderId="144" xfId="791" applyNumberFormat="1" applyFont="1" applyFill="1" applyBorder="1" applyAlignment="1" applyProtection="1">
      <alignment horizontal="right" vertical="center" indent="2"/>
      <protection locked="0"/>
    </xf>
    <xf numFmtId="3" fontId="86" fillId="72" borderId="37" xfId="791" applyNumberFormat="1" applyFont="1" applyFill="1" applyBorder="1" applyAlignment="1" applyProtection="1">
      <alignment horizontal="right" vertical="center"/>
    </xf>
    <xf numFmtId="3" fontId="98" fillId="64" borderId="145" xfId="791" applyNumberFormat="1" applyFont="1" applyFill="1" applyBorder="1" applyAlignment="1" applyProtection="1">
      <alignment horizontal="right" vertical="center" indent="2"/>
      <protection locked="0"/>
    </xf>
    <xf numFmtId="3" fontId="98" fillId="64" borderId="146" xfId="791" applyNumberFormat="1" applyFont="1" applyFill="1" applyBorder="1" applyAlignment="1" applyProtection="1">
      <alignment horizontal="right" vertical="center" indent="2"/>
      <protection locked="0"/>
    </xf>
    <xf numFmtId="3" fontId="100" fillId="34" borderId="37" xfId="804" applyNumberFormat="1" applyFont="1" applyFill="1" applyBorder="1" applyAlignment="1" applyProtection="1">
      <alignment horizontal="right" vertical="center"/>
    </xf>
    <xf numFmtId="3" fontId="100" fillId="34" borderId="37" xfId="791" applyNumberFormat="1" applyFont="1" applyFill="1" applyBorder="1" applyAlignment="1" applyProtection="1">
      <alignment horizontal="right" vertical="center"/>
    </xf>
    <xf numFmtId="3" fontId="98" fillId="73" borderId="144" xfId="791" applyNumberFormat="1" applyFont="1" applyFill="1" applyBorder="1" applyAlignment="1" applyProtection="1">
      <alignment horizontal="right" vertical="center" indent="2"/>
      <protection locked="0"/>
    </xf>
    <xf numFmtId="3" fontId="86" fillId="72" borderId="58" xfId="791" applyNumberFormat="1" applyFont="1" applyFill="1" applyBorder="1" applyAlignment="1" applyProtection="1">
      <alignment horizontal="right" vertical="center"/>
    </xf>
    <xf numFmtId="3" fontId="98" fillId="73" borderId="147" xfId="791" applyNumberFormat="1" applyFont="1" applyFill="1" applyBorder="1" applyAlignment="1" applyProtection="1">
      <alignment horizontal="right" vertical="center" indent="2"/>
      <protection locked="0"/>
    </xf>
    <xf numFmtId="3" fontId="98" fillId="64" borderId="147" xfId="791" applyNumberFormat="1" applyFont="1" applyFill="1" applyBorder="1" applyAlignment="1" applyProtection="1">
      <alignment horizontal="right" vertical="center" indent="2"/>
      <protection locked="0"/>
    </xf>
    <xf numFmtId="3" fontId="98" fillId="64" borderId="148" xfId="791" applyNumberFormat="1" applyFont="1" applyFill="1" applyBorder="1" applyAlignment="1" applyProtection="1">
      <alignment horizontal="right" vertical="center" indent="2"/>
      <protection locked="0"/>
    </xf>
    <xf numFmtId="3" fontId="98" fillId="64" borderId="76" xfId="791" applyNumberFormat="1" applyFont="1" applyFill="1" applyBorder="1" applyAlignment="1" applyProtection="1">
      <alignment horizontal="right" vertical="center" indent="2"/>
      <protection locked="0"/>
    </xf>
    <xf numFmtId="3" fontId="98" fillId="64" borderId="149" xfId="791" applyNumberFormat="1" applyFont="1" applyFill="1" applyBorder="1" applyAlignment="1" applyProtection="1">
      <alignment horizontal="right" vertical="center" indent="2"/>
      <protection locked="0"/>
    </xf>
    <xf numFmtId="3" fontId="98" fillId="64" borderId="150" xfId="791" applyNumberFormat="1" applyFont="1" applyFill="1" applyBorder="1" applyAlignment="1" applyProtection="1">
      <alignment horizontal="right" vertical="center" indent="2"/>
      <protection locked="0"/>
    </xf>
    <xf numFmtId="3" fontId="98" fillId="64" borderId="151" xfId="791" applyNumberFormat="1" applyFont="1" applyFill="1" applyBorder="1" applyAlignment="1" applyProtection="1">
      <alignment horizontal="right" vertical="center" indent="2"/>
      <protection locked="0"/>
    </xf>
    <xf numFmtId="3" fontId="98" fillId="64" borderId="152" xfId="791" applyNumberFormat="1" applyFont="1" applyFill="1" applyBorder="1" applyAlignment="1" applyProtection="1">
      <alignment horizontal="right" vertical="center" indent="2"/>
      <protection locked="0"/>
    </xf>
    <xf numFmtId="0" fontId="104" fillId="67" borderId="37" xfId="227" applyNumberFormat="1" applyFont="1" applyFill="1" applyBorder="1" applyAlignment="1" applyProtection="1">
      <alignment horizontal="center" vertical="center" wrapText="1"/>
    </xf>
    <xf numFmtId="0" fontId="104" fillId="8" borderId="37" xfId="227" applyNumberFormat="1" applyFont="1" applyBorder="1" applyAlignment="1" applyProtection="1">
      <alignment horizontal="center" vertical="center" wrapText="1"/>
    </xf>
    <xf numFmtId="0" fontId="0" fillId="0" borderId="0" xfId="0" applyAlignment="1" applyProtection="1">
      <alignment horizontal="center" vertical="center"/>
    </xf>
    <xf numFmtId="0" fontId="159" fillId="0" borderId="0" xfId="0" applyNumberFormat="1" applyFont="1" applyBorder="1" applyAlignment="1" applyProtection="1"/>
    <xf numFmtId="0" fontId="159" fillId="0" borderId="0" xfId="0" applyNumberFormat="1" applyFont="1" applyBorder="1" applyProtection="1"/>
    <xf numFmtId="0" fontId="87" fillId="0" borderId="0" xfId="0" applyFont="1" applyProtection="1"/>
    <xf numFmtId="184" fontId="86" fillId="0" borderId="0" xfId="791" applyNumberFormat="1" applyFont="1" applyBorder="1" applyProtection="1"/>
    <xf numFmtId="0" fontId="115" fillId="0" borderId="0" xfId="0" applyFont="1" applyProtection="1"/>
    <xf numFmtId="184" fontId="160" fillId="49" borderId="0" xfId="791" applyNumberFormat="1" applyFont="1" applyFill="1" applyBorder="1" applyAlignment="1" applyProtection="1">
      <alignment horizontal="left" vertical="center"/>
    </xf>
    <xf numFmtId="0" fontId="18" fillId="0" borderId="0" xfId="0" applyNumberFormat="1" applyFont="1" applyFill="1" applyBorder="1" applyAlignment="1" applyProtection="1">
      <alignment horizontal="center" vertical="center" wrapText="1"/>
    </xf>
    <xf numFmtId="3" fontId="161" fillId="72" borderId="37" xfId="791" applyNumberFormat="1" applyFont="1" applyFill="1" applyBorder="1" applyAlignment="1" applyProtection="1">
      <alignment horizontal="right" vertical="center"/>
    </xf>
    <xf numFmtId="3" fontId="115" fillId="0" borderId="0" xfId="0" applyNumberFormat="1" applyFont="1" applyProtection="1"/>
    <xf numFmtId="0" fontId="160" fillId="49" borderId="0" xfId="182" applyNumberFormat="1" applyFont="1" applyBorder="1" applyAlignment="1" applyProtection="1">
      <alignment horizontal="left" vertical="center"/>
    </xf>
    <xf numFmtId="3" fontId="18" fillId="34" borderId="37" xfId="791" applyNumberFormat="1" applyFont="1" applyFill="1" applyBorder="1" applyAlignment="1" applyProtection="1">
      <alignment horizontal="right" vertical="center"/>
    </xf>
    <xf numFmtId="3" fontId="160" fillId="49" borderId="0" xfId="182" applyNumberFormat="1" applyFont="1" applyBorder="1" applyAlignment="1" applyProtection="1">
      <alignment horizontal="right" vertical="center"/>
    </xf>
    <xf numFmtId="3" fontId="162" fillId="0" borderId="0" xfId="791" applyNumberFormat="1" applyFont="1" applyBorder="1" applyProtection="1"/>
    <xf numFmtId="0" fontId="0" fillId="0" borderId="0" xfId="0" applyAlignment="1">
      <alignment vertical="top"/>
    </xf>
    <xf numFmtId="0" fontId="16" fillId="8" borderId="37" xfId="227" applyNumberFormat="1" applyFont="1" applyBorder="1" applyAlignment="1" applyProtection="1">
      <alignment horizontal="left" vertical="center" wrapText="1"/>
    </xf>
    <xf numFmtId="0" fontId="16" fillId="8" borderId="58" xfId="227" applyNumberFormat="1" applyFont="1" applyBorder="1" applyAlignment="1" applyProtection="1">
      <alignment horizontal="left" vertical="center" wrapText="1"/>
    </xf>
    <xf numFmtId="0" fontId="0" fillId="64" borderId="153" xfId="0" applyFill="1" applyBorder="1"/>
    <xf numFmtId="0" fontId="0" fillId="64" borderId="154" xfId="0" applyFill="1" applyBorder="1"/>
    <xf numFmtId="3" fontId="0" fillId="64" borderId="154" xfId="0" applyNumberFormat="1" applyFill="1" applyBorder="1"/>
    <xf numFmtId="4" fontId="0" fillId="64" borderId="154" xfId="0" applyNumberFormat="1" applyFill="1" applyBorder="1"/>
    <xf numFmtId="0" fontId="1" fillId="72" borderId="37" xfId="0" applyFont="1" applyFill="1" applyBorder="1"/>
    <xf numFmtId="0" fontId="0" fillId="64" borderId="155" xfId="0" applyFill="1" applyBorder="1"/>
    <xf numFmtId="0" fontId="0" fillId="64" borderId="156" xfId="0" applyFill="1" applyBorder="1"/>
    <xf numFmtId="3" fontId="0" fillId="64" borderId="156" xfId="0" applyNumberFormat="1" applyFill="1" applyBorder="1"/>
    <xf numFmtId="4" fontId="0" fillId="64" borderId="156" xfId="0" applyNumberFormat="1" applyFill="1" applyBorder="1"/>
    <xf numFmtId="0" fontId="78" fillId="67" borderId="0" xfId="0" applyFont="1" applyFill="1" applyAlignment="1">
      <alignment horizontal="fill"/>
    </xf>
    <xf numFmtId="4" fontId="6" fillId="3" borderId="102" xfId="794" applyNumberFormat="1" applyBorder="1" applyAlignment="1" applyProtection="1">
      <alignment horizontal="center" vertical="center"/>
    </xf>
    <xf numFmtId="0" fontId="6" fillId="3" borderId="102" xfId="794" applyBorder="1" applyAlignment="1" applyProtection="1">
      <alignment horizontal="center" vertical="center"/>
    </xf>
    <xf numFmtId="0" fontId="97" fillId="0" borderId="0" xfId="0" applyFont="1" applyAlignment="1" applyProtection="1"/>
    <xf numFmtId="0" fontId="0" fillId="0" borderId="0" xfId="0" applyFont="1" applyBorder="1" applyProtection="1"/>
    <xf numFmtId="184" fontId="0" fillId="0" borderId="0" xfId="791" applyNumberFormat="1" applyFont="1" applyBorder="1" applyProtection="1"/>
    <xf numFmtId="0" fontId="0" fillId="0" borderId="0" xfId="0" applyFont="1" applyProtection="1"/>
    <xf numFmtId="0" fontId="4" fillId="0" borderId="0" xfId="0" applyFont="1" applyProtection="1"/>
    <xf numFmtId="0" fontId="4" fillId="0" borderId="142" xfId="0" applyFont="1" applyBorder="1" applyProtection="1"/>
    <xf numFmtId="0" fontId="4" fillId="0" borderId="143" xfId="0" applyFont="1" applyBorder="1" applyProtection="1"/>
    <xf numFmtId="3" fontId="0" fillId="0" borderId="0" xfId="0" applyNumberFormat="1" applyFont="1" applyBorder="1" applyProtection="1"/>
    <xf numFmtId="3" fontId="0" fillId="0" borderId="0" xfId="0" applyNumberFormat="1" applyFont="1" applyProtection="1"/>
    <xf numFmtId="0" fontId="97" fillId="0" borderId="0" xfId="0" applyFont="1" applyAlignment="1" applyProtection="1">
      <alignment wrapText="1"/>
    </xf>
    <xf numFmtId="0" fontId="91" fillId="0" borderId="0" xfId="0" applyFont="1" applyProtection="1"/>
    <xf numFmtId="0" fontId="15" fillId="0" borderId="0" xfId="0" applyFont="1" applyProtection="1"/>
    <xf numFmtId="0" fontId="1" fillId="0" borderId="0" xfId="0" applyFont="1" applyBorder="1" applyAlignment="1" applyProtection="1">
      <alignment horizontal="right"/>
    </xf>
    <xf numFmtId="0" fontId="1" fillId="0" borderId="37" xfId="0" applyFont="1" applyBorder="1" applyAlignment="1" applyProtection="1">
      <alignment horizontal="right"/>
    </xf>
    <xf numFmtId="44" fontId="1" fillId="0" borderId="0" xfId="796" applyFont="1" applyBorder="1" applyProtection="1"/>
    <xf numFmtId="0" fontId="90" fillId="0" borderId="0" xfId="0" applyFont="1" applyBorder="1" applyAlignment="1" applyProtection="1">
      <alignment horizontal="left"/>
    </xf>
    <xf numFmtId="0" fontId="85" fillId="0" borderId="0" xfId="0" applyFont="1" applyProtection="1"/>
    <xf numFmtId="165" fontId="0" fillId="0" borderId="62" xfId="791" applyNumberFormat="1" applyFont="1" applyBorder="1" applyProtection="1"/>
    <xf numFmtId="191" fontId="1" fillId="72" borderId="59" xfId="791" applyNumberFormat="1" applyFont="1" applyFill="1" applyBorder="1" applyAlignment="1" applyProtection="1"/>
    <xf numFmtId="0" fontId="4" fillId="64" borderId="0" xfId="811" applyFill="1" applyBorder="1" applyProtection="1"/>
    <xf numFmtId="3" fontId="1" fillId="64" borderId="102" xfId="791" applyNumberFormat="1" applyFont="1" applyFill="1" applyBorder="1" applyAlignment="1" applyProtection="1">
      <alignment horizontal="center" vertical="center"/>
    </xf>
    <xf numFmtId="192" fontId="0" fillId="64" borderId="37" xfId="791" applyNumberFormat="1" applyFont="1" applyFill="1" applyBorder="1" applyAlignment="1" applyProtection="1">
      <alignment horizontal="center" vertical="center"/>
    </xf>
    <xf numFmtId="192" fontId="0" fillId="77" borderId="37" xfId="791" applyNumberFormat="1" applyFont="1" applyFill="1" applyBorder="1" applyAlignment="1" applyProtection="1">
      <alignment horizontal="center" vertical="center"/>
    </xf>
    <xf numFmtId="192" fontId="15" fillId="78" borderId="37" xfId="791" applyNumberFormat="1" applyFont="1" applyFill="1" applyBorder="1" applyAlignment="1" applyProtection="1">
      <alignment horizontal="center" vertical="center"/>
    </xf>
    <xf numFmtId="192" fontId="15" fillId="78" borderId="103" xfId="791" applyNumberFormat="1" applyFont="1" applyFill="1" applyBorder="1" applyAlignment="1" applyProtection="1">
      <alignment horizontal="center" vertical="center"/>
    </xf>
    <xf numFmtId="3" fontId="15" fillId="78" borderId="103" xfId="791" applyNumberFormat="1" applyFont="1" applyFill="1" applyBorder="1" applyAlignment="1" applyProtection="1">
      <alignment horizontal="center" vertical="center"/>
    </xf>
    <xf numFmtId="192" fontId="1" fillId="64" borderId="120" xfId="791" applyNumberFormat="1" applyFont="1" applyFill="1" applyBorder="1" applyAlignment="1" applyProtection="1">
      <alignment horizontal="center"/>
    </xf>
    <xf numFmtId="192" fontId="1" fillId="77" borderId="128" xfId="791" applyNumberFormat="1" applyFont="1" applyFill="1" applyBorder="1" applyAlignment="1" applyProtection="1">
      <alignment horizontal="center" vertical="center"/>
    </xf>
    <xf numFmtId="192" fontId="1" fillId="77" borderId="113" xfId="791" applyNumberFormat="1" applyFont="1" applyFill="1" applyBorder="1" applyAlignment="1" applyProtection="1">
      <alignment horizontal="center" vertical="center"/>
    </xf>
    <xf numFmtId="192" fontId="1" fillId="77" borderId="131" xfId="791" applyNumberFormat="1" applyFont="1" applyFill="1" applyBorder="1" applyAlignment="1" applyProtection="1">
      <alignment horizontal="center" vertical="center"/>
    </xf>
    <xf numFmtId="192" fontId="1" fillId="77" borderId="130" xfId="791" applyNumberFormat="1" applyFont="1" applyFill="1" applyBorder="1" applyAlignment="1" applyProtection="1">
      <alignment horizontal="center" vertical="center"/>
    </xf>
    <xf numFmtId="192" fontId="1" fillId="77" borderId="127" xfId="791" applyNumberFormat="1" applyFont="1" applyFill="1" applyBorder="1" applyAlignment="1" applyProtection="1">
      <alignment horizontal="center" vertical="center"/>
    </xf>
    <xf numFmtId="192" fontId="15" fillId="78" borderId="127" xfId="791" applyNumberFormat="1" applyFont="1" applyFill="1" applyBorder="1" applyAlignment="1" applyProtection="1">
      <alignment horizontal="center" vertical="center"/>
    </xf>
    <xf numFmtId="187" fontId="1" fillId="79" borderId="66" xfId="797" applyNumberFormat="1" applyFont="1" applyFill="1" applyBorder="1" applyAlignment="1" applyProtection="1">
      <alignment horizontal="center"/>
    </xf>
    <xf numFmtId="187" fontId="15" fillId="78" borderId="67" xfId="797" applyNumberFormat="1" applyFont="1" applyFill="1" applyBorder="1" applyAlignment="1" applyProtection="1">
      <alignment horizontal="center" vertical="center"/>
    </xf>
    <xf numFmtId="193" fontId="15" fillId="78" borderId="67" xfId="791" applyNumberFormat="1" applyFont="1" applyFill="1" applyBorder="1" applyAlignment="1" applyProtection="1">
      <alignment vertical="center"/>
    </xf>
    <xf numFmtId="192" fontId="134" fillId="78" borderId="67" xfId="791" applyNumberFormat="1" applyFont="1" applyFill="1" applyBorder="1" applyAlignment="1" applyProtection="1">
      <alignment horizontal="center"/>
    </xf>
    <xf numFmtId="9" fontId="134" fillId="64" borderId="0" xfId="797" applyFont="1" applyFill="1" applyProtection="1"/>
    <xf numFmtId="192" fontId="1" fillId="77" borderId="119" xfId="791" applyNumberFormat="1" applyFont="1" applyFill="1" applyBorder="1" applyAlignment="1" applyProtection="1">
      <alignment horizontal="center" vertical="center"/>
    </xf>
    <xf numFmtId="3" fontId="100" fillId="34" borderId="37" xfId="1" applyNumberFormat="1" applyFont="1" applyFill="1" applyBorder="1" applyAlignment="1" applyProtection="1">
      <alignment horizontal="right" vertical="center"/>
    </xf>
    <xf numFmtId="0" fontId="77" fillId="0" borderId="94" xfId="792" applyBorder="1" applyAlignment="1" applyProtection="1">
      <alignment horizontal="center" vertical="center" wrapText="1"/>
    </xf>
    <xf numFmtId="0" fontId="15" fillId="0" borderId="19" xfId="0" applyFont="1" applyFill="1" applyBorder="1" applyAlignment="1">
      <alignment horizontal="center" vertical="center" wrapText="1"/>
    </xf>
    <xf numFmtId="0" fontId="0" fillId="0" borderId="19" xfId="0" applyFill="1" applyBorder="1"/>
    <xf numFmtId="0" fontId="0" fillId="0" borderId="37" xfId="0" applyFont="1" applyBorder="1" applyAlignment="1" applyProtection="1">
      <alignment horizontal="right"/>
    </xf>
    <xf numFmtId="0" fontId="0" fillId="0" borderId="0" xfId="0" applyFont="1" applyAlignment="1" applyProtection="1">
      <alignment vertical="top" wrapText="1"/>
    </xf>
    <xf numFmtId="2" fontId="1" fillId="74" borderId="73" xfId="0" applyNumberFormat="1" applyFont="1" applyFill="1" applyBorder="1" applyProtection="1"/>
    <xf numFmtId="0" fontId="0" fillId="82" borderId="19" xfId="0" applyFill="1" applyBorder="1"/>
    <xf numFmtId="0" fontId="15" fillId="0" borderId="37" xfId="0" applyFont="1" applyBorder="1" applyAlignment="1">
      <alignment horizontal="center" vertical="center" wrapText="1"/>
    </xf>
    <xf numFmtId="0" fontId="0" fillId="0" borderId="37" xfId="0" applyBorder="1"/>
    <xf numFmtId="0" fontId="0" fillId="82" borderId="37" xfId="0" applyFill="1" applyBorder="1"/>
    <xf numFmtId="0" fontId="0" fillId="0" borderId="37" xfId="0" applyFill="1" applyBorder="1"/>
    <xf numFmtId="187" fontId="164" fillId="83" borderId="157" xfId="797" applyNumberFormat="1" applyFont="1" applyFill="1" applyBorder="1" applyAlignment="1">
      <alignment horizontal="center"/>
    </xf>
    <xf numFmtId="165" fontId="0" fillId="73" borderId="134" xfId="791" applyFont="1" applyFill="1" applyBorder="1" applyProtection="1">
      <protection locked="0"/>
    </xf>
    <xf numFmtId="165" fontId="0" fillId="73" borderId="137" xfId="791" applyFont="1" applyFill="1" applyBorder="1" applyProtection="1">
      <protection locked="0"/>
    </xf>
    <xf numFmtId="194" fontId="133" fillId="0" borderId="37" xfId="0" applyNumberFormat="1" applyFont="1" applyBorder="1" applyAlignment="1">
      <alignment horizontal="center" vertical="center" wrapText="1"/>
    </xf>
    <xf numFmtId="194" fontId="165" fillId="0" borderId="37" xfId="0" applyNumberFormat="1" applyFont="1" applyBorder="1" applyAlignment="1">
      <alignment horizontal="center" vertical="center" wrapText="1"/>
    </xf>
    <xf numFmtId="0" fontId="166" fillId="0" borderId="0" xfId="0" applyFont="1"/>
    <xf numFmtId="3" fontId="133" fillId="0" borderId="19" xfId="0" applyNumberFormat="1" applyFont="1" applyBorder="1"/>
    <xf numFmtId="10" fontId="133" fillId="0" borderId="53" xfId="0" applyNumberFormat="1" applyFont="1" applyBorder="1"/>
    <xf numFmtId="188" fontId="133" fillId="3" borderId="37" xfId="791" applyNumberFormat="1" applyFont="1" applyFill="1" applyBorder="1"/>
    <xf numFmtId="0" fontId="167" fillId="0" borderId="37" xfId="0" applyFont="1" applyBorder="1"/>
    <xf numFmtId="3" fontId="133" fillId="69" borderId="19" xfId="0" applyNumberFormat="1" applyFont="1" applyFill="1" applyBorder="1"/>
    <xf numFmtId="184" fontId="141" fillId="0" borderId="0" xfId="182" applyNumberFormat="1" applyFont="1" applyFill="1" applyBorder="1" applyAlignment="1" applyProtection="1">
      <alignment horizontal="left" vertical="center"/>
    </xf>
    <xf numFmtId="165" fontId="1" fillId="0" borderId="37" xfId="791" applyFont="1" applyBorder="1" applyProtection="1"/>
    <xf numFmtId="1" fontId="113" fillId="72" borderId="0" xfId="182" applyNumberFormat="1" applyFont="1" applyFill="1" applyBorder="1" applyAlignment="1" applyProtection="1">
      <alignment horizontal="left" vertical="center"/>
    </xf>
    <xf numFmtId="1" fontId="113" fillId="72" borderId="0" xfId="182" applyNumberFormat="1" applyFont="1" applyFill="1" applyBorder="1" applyAlignment="1" applyProtection="1">
      <alignment horizontal="right" vertical="center"/>
    </xf>
    <xf numFmtId="1" fontId="113" fillId="72" borderId="0" xfId="791" applyNumberFormat="1" applyFont="1" applyFill="1" applyBorder="1" applyAlignment="1" applyProtection="1">
      <alignment horizontal="right" vertical="center"/>
    </xf>
    <xf numFmtId="0" fontId="12" fillId="71" borderId="0" xfId="0" applyFont="1" applyFill="1" applyAlignment="1"/>
    <xf numFmtId="0" fontId="131" fillId="64" borderId="0" xfId="0" applyFont="1" applyFill="1" applyAlignment="1">
      <alignment horizontal="left" vertical="center"/>
    </xf>
    <xf numFmtId="0" fontId="13" fillId="64" borderId="0" xfId="0" applyFont="1" applyFill="1" applyAlignment="1">
      <alignment vertical="center"/>
    </xf>
    <xf numFmtId="0" fontId="131" fillId="64" borderId="0" xfId="0" applyFont="1" applyFill="1"/>
    <xf numFmtId="0" fontId="133" fillId="64" borderId="0" xfId="0" applyFont="1" applyFill="1" applyAlignment="1">
      <alignment vertical="center"/>
    </xf>
    <xf numFmtId="0" fontId="133" fillId="64" borderId="0" xfId="0" applyFont="1" applyFill="1"/>
    <xf numFmtId="0" fontId="131" fillId="64" borderId="29" xfId="0" applyFont="1" applyFill="1" applyBorder="1" applyAlignment="1">
      <alignment horizontal="left" vertical="center"/>
    </xf>
    <xf numFmtId="0" fontId="132" fillId="0" borderId="29" xfId="0" applyFont="1" applyBorder="1" applyAlignment="1">
      <alignment vertical="center"/>
    </xf>
    <xf numFmtId="0" fontId="131" fillId="64" borderId="29" xfId="0" applyFont="1" applyFill="1" applyBorder="1"/>
    <xf numFmtId="0" fontId="132" fillId="0" borderId="29" xfId="0" applyFont="1" applyBorder="1" applyAlignment="1">
      <alignment vertical="center" wrapText="1"/>
    </xf>
    <xf numFmtId="0" fontId="133" fillId="64" borderId="29" xfId="0" applyFont="1" applyFill="1" applyBorder="1"/>
    <xf numFmtId="0" fontId="134" fillId="64" borderId="0" xfId="0" applyFont="1" applyFill="1"/>
    <xf numFmtId="0" fontId="135" fillId="64" borderId="0" xfId="0" applyFont="1" applyFill="1" applyAlignment="1">
      <alignment horizontal="center"/>
    </xf>
    <xf numFmtId="0" fontId="136" fillId="64" borderId="0" xfId="0" applyFont="1" applyFill="1" applyAlignment="1">
      <alignment horizontal="center"/>
    </xf>
    <xf numFmtId="0" fontId="139" fillId="64" borderId="0" xfId="0" applyFont="1" applyFill="1" applyAlignment="1">
      <alignment horizontal="center"/>
    </xf>
    <xf numFmtId="0" fontId="0" fillId="64" borderId="0" xfId="0" applyFill="1"/>
    <xf numFmtId="0" fontId="137" fillId="64" borderId="96" xfId="0" applyFont="1" applyFill="1" applyBorder="1" applyAlignment="1">
      <alignment horizontal="center" vertical="center"/>
    </xf>
    <xf numFmtId="0" fontId="90" fillId="64" borderId="96" xfId="0" applyFont="1" applyFill="1" applyBorder="1" applyAlignment="1">
      <alignment horizontal="center" vertical="center" wrapText="1"/>
    </xf>
    <xf numFmtId="0" fontId="90" fillId="64" borderId="97" xfId="0" applyFont="1" applyFill="1" applyBorder="1" applyAlignment="1">
      <alignment horizontal="center" vertical="center"/>
    </xf>
    <xf numFmtId="0" fontId="0" fillId="64" borderId="0" xfId="0" applyFill="1" applyAlignment="1">
      <alignment horizontal="center" vertical="center"/>
    </xf>
    <xf numFmtId="0" fontId="134" fillId="64" borderId="0" xfId="0" applyFont="1" applyFill="1" applyAlignment="1">
      <alignment horizontal="center" vertical="center"/>
    </xf>
    <xf numFmtId="0" fontId="139" fillId="64" borderId="100" xfId="0" applyFont="1" applyFill="1" applyBorder="1" applyAlignment="1">
      <alignment horizontal="center" vertical="center"/>
    </xf>
    <xf numFmtId="0" fontId="140" fillId="64" borderId="100" xfId="0" applyFont="1" applyFill="1" applyBorder="1" applyAlignment="1">
      <alignment horizontal="center" vertical="center" wrapText="1"/>
    </xf>
    <xf numFmtId="0" fontId="90" fillId="64" borderId="0" xfId="0" applyFont="1" applyFill="1" applyAlignment="1">
      <alignment horizontal="center" vertical="center" wrapText="1"/>
    </xf>
    <xf numFmtId="0" fontId="141" fillId="64" borderId="96" xfId="0" applyFont="1" applyFill="1" applyBorder="1" applyAlignment="1">
      <alignment horizontal="center" vertical="center" wrapText="1"/>
    </xf>
    <xf numFmtId="0" fontId="141" fillId="0" borderId="96" xfId="0" applyFont="1" applyBorder="1" applyAlignment="1">
      <alignment horizontal="center" vertical="center" wrapText="1"/>
    </xf>
    <xf numFmtId="0" fontId="13" fillId="64" borderId="0" xfId="0" applyFont="1" applyFill="1" applyAlignment="1">
      <alignment horizontal="center" vertical="center"/>
    </xf>
    <xf numFmtId="0" fontId="139" fillId="64" borderId="0" xfId="0" applyFont="1" applyFill="1" applyAlignment="1">
      <alignment horizontal="center" vertical="center"/>
    </xf>
    <xf numFmtId="0" fontId="134" fillId="64" borderId="108" xfId="0" applyFont="1" applyFill="1" applyBorder="1" applyAlignment="1">
      <alignment vertical="center"/>
    </xf>
    <xf numFmtId="0" fontId="90" fillId="64" borderId="102" xfId="0" applyFont="1" applyFill="1" applyBorder="1" applyAlignment="1">
      <alignment horizontal="center" vertical="center"/>
    </xf>
    <xf numFmtId="0" fontId="90" fillId="64" borderId="0" xfId="0" applyFont="1" applyFill="1" applyAlignment="1">
      <alignment horizontal="center" vertical="center"/>
    </xf>
    <xf numFmtId="192" fontId="1" fillId="64" borderId="102" xfId="791" applyNumberFormat="1" applyFont="1" applyFill="1" applyBorder="1" applyAlignment="1" applyProtection="1">
      <alignment horizontal="center" vertical="center"/>
      <protection locked="0"/>
    </xf>
    <xf numFmtId="192" fontId="1" fillId="77" borderId="102" xfId="791" applyNumberFormat="1" applyFont="1" applyFill="1" applyBorder="1" applyAlignment="1" applyProtection="1">
      <alignment horizontal="center" vertical="center"/>
    </xf>
    <xf numFmtId="0" fontId="0" fillId="76" borderId="37" xfId="0" applyFill="1" applyBorder="1" applyAlignment="1">
      <alignment horizontal="center" vertical="center"/>
    </xf>
    <xf numFmtId="0" fontId="134" fillId="64" borderId="100" xfId="0" applyFont="1" applyFill="1" applyBorder="1" applyAlignment="1">
      <alignment vertical="center"/>
    </xf>
    <xf numFmtId="0" fontId="134" fillId="0" borderId="0" xfId="0" applyFont="1"/>
    <xf numFmtId="0" fontId="134" fillId="64" borderId="158" xfId="0" applyFont="1" applyFill="1" applyBorder="1" applyAlignment="1">
      <alignment vertical="center"/>
    </xf>
    <xf numFmtId="0" fontId="0" fillId="0" borderId="102" xfId="0" applyBorder="1" applyAlignment="1" applyProtection="1">
      <alignment horizontal="center" vertical="center"/>
      <protection locked="0"/>
    </xf>
    <xf numFmtId="0" fontId="141" fillId="64" borderId="102" xfId="0" applyFont="1" applyFill="1" applyBorder="1" applyAlignment="1">
      <alignment horizontal="center" vertical="center"/>
    </xf>
    <xf numFmtId="0" fontId="143" fillId="64" borderId="0" xfId="0" applyFont="1" applyFill="1" applyAlignment="1">
      <alignment horizontal="center" vertical="center"/>
    </xf>
    <xf numFmtId="0" fontId="88" fillId="64" borderId="0" xfId="0" applyFont="1" applyFill="1"/>
    <xf numFmtId="3" fontId="6" fillId="3" borderId="102" xfId="794" applyNumberFormat="1" applyBorder="1" applyAlignment="1" applyProtection="1">
      <alignment horizontal="center" vertical="center"/>
    </xf>
    <xf numFmtId="0" fontId="88" fillId="64" borderId="108" xfId="0" applyFont="1" applyFill="1" applyBorder="1" applyAlignment="1">
      <alignment vertical="center"/>
    </xf>
    <xf numFmtId="0" fontId="0" fillId="76" borderId="111" xfId="0" applyFill="1" applyBorder="1" applyAlignment="1">
      <alignment horizontal="center" vertical="center"/>
    </xf>
    <xf numFmtId="0" fontId="90" fillId="78" borderId="103" xfId="0" applyFont="1" applyFill="1" applyBorder="1" applyAlignment="1">
      <alignment vertical="center"/>
    </xf>
    <xf numFmtId="0" fontId="90" fillId="78" borderId="100" xfId="0" applyFont="1" applyFill="1" applyBorder="1" applyAlignment="1">
      <alignment horizontal="center" vertical="center"/>
    </xf>
    <xf numFmtId="0" fontId="134" fillId="64" borderId="63" xfId="0" applyFont="1" applyFill="1" applyBorder="1"/>
    <xf numFmtId="0" fontId="90" fillId="64" borderId="14" xfId="0" applyFont="1" applyFill="1" applyBorder="1" applyAlignment="1">
      <alignment horizontal="center"/>
    </xf>
    <xf numFmtId="0" fontId="90" fillId="64" borderId="0" xfId="0" applyFont="1" applyFill="1" applyAlignment="1">
      <alignment horizontal="center"/>
    </xf>
    <xf numFmtId="0" fontId="1" fillId="64" borderId="0" xfId="0" applyFont="1" applyFill="1" applyAlignment="1">
      <alignment horizontal="center"/>
    </xf>
    <xf numFmtId="192" fontId="0" fillId="64" borderId="0" xfId="791" applyNumberFormat="1" applyFont="1" applyFill="1" applyBorder="1" applyAlignment="1" applyProtection="1">
      <alignment horizontal="center" vertical="center"/>
    </xf>
    <xf numFmtId="0" fontId="134" fillId="64" borderId="96" xfId="0" applyFont="1" applyFill="1" applyBorder="1" applyAlignment="1">
      <alignment vertical="center"/>
    </xf>
    <xf numFmtId="0" fontId="90" fillId="64" borderId="96" xfId="0" applyFont="1" applyFill="1" applyBorder="1" applyAlignment="1">
      <alignment horizontal="center" vertical="center"/>
    </xf>
    <xf numFmtId="192" fontId="1" fillId="64" borderId="96" xfId="791" applyNumberFormat="1" applyFont="1" applyFill="1" applyBorder="1" applyAlignment="1" applyProtection="1">
      <alignment horizontal="center" vertical="center"/>
      <protection locked="0"/>
    </xf>
    <xf numFmtId="0" fontId="134" fillId="64" borderId="105" xfId="0" applyFont="1" applyFill="1" applyBorder="1" applyAlignment="1">
      <alignment vertical="center"/>
    </xf>
    <xf numFmtId="0" fontId="90" fillId="64" borderId="105" xfId="0" applyFont="1" applyFill="1" applyBorder="1" applyAlignment="1">
      <alignment horizontal="center" vertical="center"/>
    </xf>
    <xf numFmtId="192" fontId="1" fillId="64" borderId="105" xfId="791" applyNumberFormat="1" applyFont="1" applyFill="1" applyBorder="1" applyAlignment="1" applyProtection="1">
      <alignment horizontal="center" vertical="center"/>
      <protection locked="0"/>
    </xf>
    <xf numFmtId="0" fontId="134" fillId="64" borderId="159" xfId="0" applyFont="1" applyFill="1" applyBorder="1" applyAlignment="1">
      <alignment vertical="center"/>
    </xf>
    <xf numFmtId="3" fontId="1" fillId="64" borderId="105" xfId="791" applyNumberFormat="1" applyFont="1" applyFill="1" applyBorder="1" applyAlignment="1" applyProtection="1">
      <alignment horizontal="center" vertical="center"/>
    </xf>
    <xf numFmtId="0" fontId="134" fillId="64" borderId="106" xfId="0" applyFont="1" applyFill="1" applyBorder="1" applyAlignment="1">
      <alignment vertical="center"/>
    </xf>
    <xf numFmtId="0" fontId="90" fillId="64" borderId="106" xfId="0" applyFont="1" applyFill="1" applyBorder="1" applyAlignment="1">
      <alignment horizontal="center" vertical="center"/>
    </xf>
    <xf numFmtId="3" fontId="1" fillId="77" borderId="107" xfId="791" applyNumberFormat="1" applyFont="1" applyFill="1" applyBorder="1" applyAlignment="1" applyProtection="1">
      <alignment horizontal="center" vertical="center"/>
    </xf>
    <xf numFmtId="0" fontId="90" fillId="64" borderId="108" xfId="0" applyFont="1" applyFill="1" applyBorder="1" applyAlignment="1">
      <alignment horizontal="center" vertical="center"/>
    </xf>
    <xf numFmtId="3" fontId="1" fillId="64" borderId="108" xfId="791" applyNumberFormat="1" applyFont="1" applyFill="1" applyBorder="1" applyAlignment="1" applyProtection="1">
      <alignment horizontal="center" vertical="center"/>
    </xf>
    <xf numFmtId="3" fontId="1" fillId="77" borderId="105" xfId="791" applyNumberFormat="1" applyFont="1" applyFill="1" applyBorder="1" applyAlignment="1" applyProtection="1">
      <alignment horizontal="center" vertical="center"/>
    </xf>
    <xf numFmtId="0" fontId="134" fillId="64" borderId="105" xfId="0" quotePrefix="1" applyFont="1" applyFill="1" applyBorder="1" applyAlignment="1">
      <alignment vertical="center"/>
    </xf>
    <xf numFmtId="0" fontId="90" fillId="64" borderId="100" xfId="0" applyFont="1" applyFill="1" applyBorder="1" applyAlignment="1">
      <alignment horizontal="center" vertical="center"/>
    </xf>
    <xf numFmtId="3" fontId="1" fillId="64" borderId="100" xfId="791" applyNumberFormat="1" applyFont="1" applyFill="1" applyBorder="1" applyAlignment="1" applyProtection="1">
      <alignment horizontal="center" vertical="center"/>
    </xf>
    <xf numFmtId="192" fontId="1" fillId="77" borderId="100" xfId="791" applyNumberFormat="1" applyFont="1" applyFill="1" applyBorder="1" applyAlignment="1" applyProtection="1">
      <alignment horizontal="center" vertical="center"/>
    </xf>
    <xf numFmtId="0" fontId="90" fillId="78" borderId="100" xfId="0" applyFont="1" applyFill="1" applyBorder="1" applyAlignment="1">
      <alignment vertical="center"/>
    </xf>
    <xf numFmtId="3" fontId="15" fillId="78" borderId="100" xfId="791" applyNumberFormat="1" applyFont="1" applyFill="1" applyBorder="1" applyAlignment="1" applyProtection="1">
      <alignment horizontal="center" vertical="center"/>
    </xf>
    <xf numFmtId="3" fontId="1" fillId="64" borderId="100" xfId="791" applyNumberFormat="1" applyFont="1" applyFill="1" applyBorder="1" applyAlignment="1" applyProtection="1">
      <alignment horizontal="center" vertical="center"/>
      <protection locked="0"/>
    </xf>
    <xf numFmtId="0" fontId="143" fillId="78" borderId="100" xfId="0" applyFont="1" applyFill="1" applyBorder="1" applyAlignment="1">
      <alignment vertical="center"/>
    </xf>
    <xf numFmtId="0" fontId="90" fillId="78" borderId="102" xfId="0" applyFont="1" applyFill="1" applyBorder="1" applyAlignment="1">
      <alignment horizontal="center" vertical="center"/>
    </xf>
    <xf numFmtId="0" fontId="134" fillId="64" borderId="129" xfId="0" applyFont="1" applyFill="1" applyBorder="1" applyAlignment="1">
      <alignment vertical="center"/>
    </xf>
    <xf numFmtId="0" fontId="90" fillId="64" borderId="103" xfId="0" applyFont="1" applyFill="1" applyBorder="1" applyAlignment="1">
      <alignment horizontal="center" vertical="center"/>
    </xf>
    <xf numFmtId="0" fontId="90" fillId="64" borderId="160" xfId="0" applyFont="1" applyFill="1" applyBorder="1" applyAlignment="1">
      <alignment horizontal="center" vertical="center"/>
    </xf>
    <xf numFmtId="192" fontId="1" fillId="64" borderId="103" xfId="791" applyNumberFormat="1" applyFont="1" applyFill="1" applyBorder="1" applyAlignment="1" applyProtection="1">
      <alignment horizontal="center" vertical="center"/>
      <protection locked="0"/>
    </xf>
    <xf numFmtId="192" fontId="1" fillId="77" borderId="125" xfId="791" applyNumberFormat="1" applyFont="1" applyFill="1" applyBorder="1" applyAlignment="1" applyProtection="1">
      <alignment horizontal="center" vertical="center"/>
    </xf>
    <xf numFmtId="0" fontId="134" fillId="64" borderId="63" xfId="0" applyFont="1" applyFill="1" applyBorder="1" applyAlignment="1">
      <alignment vertical="center"/>
    </xf>
    <xf numFmtId="192" fontId="1" fillId="64" borderId="0" xfId="791" applyNumberFormat="1" applyFont="1" applyFill="1" applyBorder="1" applyAlignment="1" applyProtection="1">
      <alignment horizontal="center" vertical="center"/>
      <protection locked="0"/>
    </xf>
    <xf numFmtId="0" fontId="152" fillId="0" borderId="63" xfId="0" applyFont="1" applyBorder="1"/>
    <xf numFmtId="0" fontId="146" fillId="64" borderId="0" xfId="0" applyFont="1" applyFill="1" applyAlignment="1">
      <alignment horizontal="center"/>
    </xf>
    <xf numFmtId="0" fontId="146" fillId="64" borderId="114" xfId="0" applyFont="1" applyFill="1" applyBorder="1" applyAlignment="1">
      <alignment horizontal="center"/>
    </xf>
    <xf numFmtId="0" fontId="90" fillId="64" borderId="121" xfId="0" applyFont="1" applyFill="1" applyBorder="1" applyAlignment="1">
      <alignment horizontal="center" vertical="center"/>
    </xf>
    <xf numFmtId="0" fontId="134" fillId="64" borderId="102" xfId="0" applyFont="1" applyFill="1" applyBorder="1" applyAlignment="1">
      <alignment vertical="center"/>
    </xf>
    <xf numFmtId="0" fontId="153" fillId="0" borderId="96" xfId="0" applyFont="1" applyBorder="1" applyAlignment="1">
      <alignment vertical="center"/>
    </xf>
    <xf numFmtId="0" fontId="141" fillId="0" borderId="96" xfId="0" applyFont="1" applyBorder="1" applyAlignment="1">
      <alignment horizontal="center" vertical="center"/>
    </xf>
    <xf numFmtId="0" fontId="0" fillId="0" borderId="95"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153" fillId="0" borderId="103" xfId="0" applyFont="1" applyBorder="1" applyAlignment="1">
      <alignment vertical="center"/>
    </xf>
    <xf numFmtId="0" fontId="141" fillId="64" borderId="103" xfId="0" applyFont="1" applyFill="1" applyBorder="1" applyAlignment="1">
      <alignment horizontal="center" vertical="center"/>
    </xf>
    <xf numFmtId="0" fontId="90" fillId="0" borderId="121" xfId="0" applyFont="1" applyBorder="1" applyAlignment="1">
      <alignment horizontal="center" vertical="center"/>
    </xf>
    <xf numFmtId="192" fontId="1" fillId="64" borderId="106" xfId="791" applyNumberFormat="1" applyFont="1" applyFill="1" applyBorder="1" applyAlignment="1" applyProtection="1">
      <alignment horizontal="center" vertical="center"/>
      <protection locked="0"/>
    </xf>
    <xf numFmtId="0" fontId="153" fillId="0" borderId="100" xfId="0" applyFont="1" applyBorder="1" applyAlignment="1">
      <alignment vertical="center"/>
    </xf>
    <xf numFmtId="0" fontId="90" fillId="0" borderId="102" xfId="0" applyFont="1" applyBorder="1" applyAlignment="1">
      <alignment horizontal="center" vertical="center"/>
    </xf>
    <xf numFmtId="192" fontId="1" fillId="64" borderId="99" xfId="791" applyNumberFormat="1" applyFont="1" applyFill="1" applyBorder="1" applyAlignment="1" applyProtection="1">
      <alignment horizontal="center" vertical="center"/>
      <protection locked="0"/>
    </xf>
    <xf numFmtId="0" fontId="153" fillId="0" borderId="158" xfId="0" applyFont="1" applyBorder="1" applyAlignment="1">
      <alignment vertical="center"/>
    </xf>
    <xf numFmtId="0" fontId="141" fillId="64" borderId="160" xfId="0" applyFont="1" applyFill="1" applyBorder="1" applyAlignment="1">
      <alignment horizontal="center" vertical="center"/>
    </xf>
    <xf numFmtId="192" fontId="1" fillId="77" borderId="160" xfId="791" applyNumberFormat="1" applyFont="1" applyFill="1" applyBorder="1" applyAlignment="1" applyProtection="1">
      <alignment horizontal="center" vertical="center"/>
    </xf>
    <xf numFmtId="0" fontId="153" fillId="0" borderId="102" xfId="0" applyFont="1" applyBorder="1" applyAlignment="1">
      <alignment vertical="center"/>
    </xf>
    <xf numFmtId="0" fontId="141" fillId="0" borderId="103" xfId="0" applyFont="1" applyBorder="1" applyAlignment="1">
      <alignment horizontal="center" vertical="center"/>
    </xf>
    <xf numFmtId="4" fontId="0" fillId="0" borderId="109" xfId="0" applyNumberFormat="1" applyBorder="1" applyAlignment="1" applyProtection="1">
      <alignment horizontal="center" vertical="center"/>
      <protection locked="0"/>
    </xf>
    <xf numFmtId="0" fontId="0" fillId="0" borderId="103" xfId="0" applyBorder="1" applyAlignment="1" applyProtection="1">
      <alignment horizontal="center" vertical="center"/>
      <protection locked="0"/>
    </xf>
    <xf numFmtId="0" fontId="90" fillId="78" borderId="160" xfId="0" applyFont="1" applyFill="1" applyBorder="1" applyAlignment="1">
      <alignment vertical="center" wrapText="1"/>
    </xf>
    <xf numFmtId="0" fontId="90" fillId="78" borderId="160" xfId="0" applyFont="1" applyFill="1" applyBorder="1" applyAlignment="1">
      <alignment horizontal="center" vertical="center" wrapText="1"/>
    </xf>
    <xf numFmtId="0" fontId="90" fillId="64" borderId="160" xfId="0" applyFont="1" applyFill="1" applyBorder="1" applyAlignment="1">
      <alignment horizontal="center" vertical="center" wrapText="1"/>
    </xf>
    <xf numFmtId="192" fontId="15" fillId="78" borderId="160" xfId="791" applyNumberFormat="1" applyFont="1" applyFill="1" applyBorder="1" applyAlignment="1" applyProtection="1">
      <alignment horizontal="center" vertical="center" wrapText="1"/>
    </xf>
    <xf numFmtId="0" fontId="134" fillId="64" borderId="0" xfId="0" applyFont="1" applyFill="1" applyAlignment="1">
      <alignment wrapText="1"/>
    </xf>
    <xf numFmtId="0" fontId="153" fillId="0" borderId="98" xfId="0" applyFont="1" applyBorder="1" applyAlignment="1">
      <alignment vertical="center"/>
    </xf>
    <xf numFmtId="0" fontId="90" fillId="64" borderId="98" xfId="0" applyFont="1" applyFill="1" applyBorder="1" applyAlignment="1">
      <alignment horizontal="center" vertical="center"/>
    </xf>
    <xf numFmtId="192" fontId="1" fillId="64" borderId="98" xfId="791" applyNumberFormat="1" applyFont="1" applyFill="1" applyBorder="1" applyAlignment="1" applyProtection="1">
      <alignment horizontal="center" vertical="center"/>
      <protection locked="0"/>
    </xf>
    <xf numFmtId="192" fontId="1" fillId="64" borderId="95" xfId="791" applyNumberFormat="1" applyFont="1" applyFill="1" applyBorder="1" applyAlignment="1" applyProtection="1">
      <alignment horizontal="center" vertical="center"/>
      <protection locked="0"/>
    </xf>
    <xf numFmtId="0" fontId="0" fillId="0" borderId="121" xfId="0" applyBorder="1" applyAlignment="1" applyProtection="1">
      <alignment horizontal="center" vertical="center"/>
      <protection locked="0"/>
    </xf>
    <xf numFmtId="192" fontId="1" fillId="84" borderId="99" xfId="791" applyNumberFormat="1" applyFont="1" applyFill="1" applyBorder="1" applyAlignment="1" applyProtection="1">
      <alignment horizontal="center" vertical="center"/>
    </xf>
    <xf numFmtId="192" fontId="1" fillId="84" borderId="100" xfId="791" applyNumberFormat="1" applyFont="1" applyFill="1" applyBorder="1" applyAlignment="1" applyProtection="1">
      <alignment horizontal="center" vertical="center"/>
    </xf>
    <xf numFmtId="0" fontId="153" fillId="0" borderId="112" xfId="0" applyFont="1" applyBorder="1" applyAlignment="1">
      <alignment vertical="center"/>
    </xf>
    <xf numFmtId="0" fontId="141" fillId="64" borderId="121" xfId="0" applyFont="1" applyFill="1" applyBorder="1" applyAlignment="1">
      <alignment horizontal="center" vertical="center"/>
    </xf>
    <xf numFmtId="192" fontId="1" fillId="77" borderId="96" xfId="791" applyNumberFormat="1" applyFont="1" applyFill="1" applyBorder="1" applyAlignment="1" applyProtection="1">
      <alignment horizontal="center" vertical="center"/>
    </xf>
    <xf numFmtId="192" fontId="133" fillId="77" borderId="103" xfId="791" applyNumberFormat="1" applyFont="1" applyFill="1" applyBorder="1" applyAlignment="1" applyProtection="1">
      <alignment horizontal="center" vertical="center"/>
    </xf>
    <xf numFmtId="192" fontId="133" fillId="77" borderId="114" xfId="791" applyNumberFormat="1" applyFont="1" applyFill="1" applyBorder="1" applyAlignment="1" applyProtection="1">
      <alignment horizontal="center" vertical="center"/>
    </xf>
    <xf numFmtId="0" fontId="90" fillId="78" borderId="106" xfId="0" applyFont="1" applyFill="1" applyBorder="1" applyAlignment="1">
      <alignment vertical="center" wrapText="1"/>
    </xf>
    <xf numFmtId="0" fontId="90" fillId="78" borderId="106" xfId="0" applyFont="1" applyFill="1" applyBorder="1" applyAlignment="1">
      <alignment horizontal="center" vertical="center"/>
    </xf>
    <xf numFmtId="192" fontId="15" fillId="78" borderId="106" xfId="791" applyNumberFormat="1" applyFont="1" applyFill="1" applyBorder="1" applyAlignment="1" applyProtection="1">
      <alignment horizontal="center" vertical="center"/>
    </xf>
    <xf numFmtId="192" fontId="15" fillId="78" borderId="130" xfId="791" applyNumberFormat="1" applyFont="1" applyFill="1" applyBorder="1" applyAlignment="1" applyProtection="1">
      <alignment horizontal="center" vertical="center"/>
    </xf>
    <xf numFmtId="0" fontId="90" fillId="78" borderId="103" xfId="0" applyFont="1" applyFill="1" applyBorder="1" applyAlignment="1">
      <alignment horizontal="center" vertical="center"/>
    </xf>
    <xf numFmtId="0" fontId="90" fillId="0" borderId="161" xfId="0" applyFont="1" applyBorder="1" applyAlignment="1">
      <alignment horizontal="center" vertical="center"/>
    </xf>
    <xf numFmtId="0" fontId="134" fillId="64" borderId="120" xfId="0" applyFont="1" applyFill="1" applyBorder="1"/>
    <xf numFmtId="0" fontId="152" fillId="64" borderId="63" xfId="0" applyFont="1" applyFill="1" applyBorder="1"/>
    <xf numFmtId="0" fontId="146" fillId="64" borderId="120" xfId="0" applyFont="1" applyFill="1" applyBorder="1" applyAlignment="1">
      <alignment horizontal="center"/>
    </xf>
    <xf numFmtId="0" fontId="134" fillId="64" borderId="95" xfId="0" applyFont="1" applyFill="1" applyBorder="1" applyAlignment="1">
      <alignment vertical="center"/>
    </xf>
    <xf numFmtId="0" fontId="0" fillId="76" borderId="110" xfId="0" applyFill="1" applyBorder="1" applyAlignment="1">
      <alignment horizontal="center" vertical="center"/>
    </xf>
    <xf numFmtId="0" fontId="0" fillId="76" borderId="65" xfId="0" applyFill="1" applyBorder="1" applyAlignment="1">
      <alignment horizontal="center" vertical="center"/>
    </xf>
    <xf numFmtId="0" fontId="88" fillId="64" borderId="99" xfId="0" applyFont="1" applyFill="1" applyBorder="1" applyAlignment="1">
      <alignment vertical="center"/>
    </xf>
    <xf numFmtId="0" fontId="0" fillId="64" borderId="67" xfId="0" applyFill="1" applyBorder="1" applyAlignment="1" applyProtection="1">
      <alignment horizontal="center" vertical="center"/>
      <protection locked="0"/>
    </xf>
    <xf numFmtId="0" fontId="134" fillId="64" borderId="99" xfId="0" applyFont="1" applyFill="1" applyBorder="1" applyAlignment="1">
      <alignment vertical="center"/>
    </xf>
    <xf numFmtId="165" fontId="133" fillId="64" borderId="99" xfId="791" applyFont="1" applyFill="1" applyBorder="1" applyAlignment="1" applyProtection="1">
      <alignment horizontal="center" vertical="center"/>
      <protection locked="0"/>
    </xf>
    <xf numFmtId="165" fontId="133" fillId="64" borderId="37" xfId="791" applyFont="1" applyFill="1" applyBorder="1" applyAlignment="1" applyProtection="1">
      <alignment horizontal="center" vertical="center"/>
      <protection locked="0"/>
    </xf>
    <xf numFmtId="0" fontId="134" fillId="64" borderId="109" xfId="0" applyFont="1" applyFill="1" applyBorder="1" applyAlignment="1">
      <alignment vertical="center"/>
    </xf>
    <xf numFmtId="0" fontId="0" fillId="76" borderId="116" xfId="0" applyFill="1" applyBorder="1" applyAlignment="1">
      <alignment horizontal="center" vertical="center"/>
    </xf>
    <xf numFmtId="0" fontId="0" fillId="76" borderId="117" xfId="0" applyFill="1" applyBorder="1" applyAlignment="1">
      <alignment horizontal="center" vertical="center"/>
    </xf>
    <xf numFmtId="0" fontId="0" fillId="64" borderId="69" xfId="0" applyFill="1" applyBorder="1" applyAlignment="1" applyProtection="1">
      <alignment horizontal="center" vertical="center"/>
      <protection locked="0"/>
    </xf>
    <xf numFmtId="0" fontId="145" fillId="64" borderId="0" xfId="0" applyFont="1" applyFill="1" applyAlignment="1">
      <alignment horizontal="center" vertical="center"/>
    </xf>
    <xf numFmtId="4" fontId="6" fillId="3" borderId="65" xfId="794" applyNumberFormat="1" applyBorder="1" applyAlignment="1" applyProtection="1">
      <alignment horizontal="center" vertical="center"/>
    </xf>
    <xf numFmtId="0" fontId="0" fillId="0" borderId="66" xfId="0" applyBorder="1" applyAlignment="1" applyProtection="1">
      <alignment horizontal="center" vertical="center"/>
      <protection locked="0"/>
    </xf>
    <xf numFmtId="4" fontId="6" fillId="3" borderId="37" xfId="794" applyNumberFormat="1" applyBorder="1" applyAlignment="1" applyProtection="1">
      <alignment horizontal="center" vertical="center"/>
    </xf>
    <xf numFmtId="0" fontId="0" fillId="0" borderId="67" xfId="0" applyBorder="1" applyAlignment="1" applyProtection="1">
      <alignment horizontal="center" vertical="center"/>
      <protection locked="0"/>
    </xf>
    <xf numFmtId="0" fontId="90" fillId="78" borderId="109" xfId="0" applyFont="1" applyFill="1" applyBorder="1" applyAlignment="1">
      <alignment vertical="center"/>
    </xf>
    <xf numFmtId="0" fontId="15" fillId="78" borderId="104" xfId="0" applyFont="1" applyFill="1" applyBorder="1" applyAlignment="1">
      <alignment horizontal="center" vertical="center"/>
    </xf>
    <xf numFmtId="0" fontId="15" fillId="78" borderId="59" xfId="0" applyFont="1" applyFill="1" applyBorder="1" applyAlignment="1">
      <alignment horizontal="center" vertical="center"/>
    </xf>
    <xf numFmtId="0" fontId="149" fillId="64" borderId="0" xfId="0" applyFont="1" applyFill="1" applyAlignment="1">
      <alignment horizontal="center"/>
    </xf>
    <xf numFmtId="0" fontId="88" fillId="79" borderId="64" xfId="0" applyFont="1" applyFill="1" applyBorder="1"/>
    <xf numFmtId="0" fontId="90" fillId="79" borderId="112" xfId="0" applyFont="1" applyFill="1" applyBorder="1" applyAlignment="1">
      <alignment horizontal="center"/>
    </xf>
    <xf numFmtId="0" fontId="0" fillId="76" borderId="96" xfId="0" applyFill="1" applyBorder="1" applyAlignment="1">
      <alignment horizontal="center" vertical="center"/>
    </xf>
    <xf numFmtId="0" fontId="134" fillId="64" borderId="101" xfId="0" applyFont="1" applyFill="1" applyBorder="1" applyAlignment="1">
      <alignment vertical="center"/>
    </xf>
    <xf numFmtId="0" fontId="0" fillId="76" borderId="160" xfId="0" applyFill="1" applyBorder="1" applyAlignment="1">
      <alignment horizontal="center" vertical="center"/>
    </xf>
    <xf numFmtId="10" fontId="1" fillId="64" borderId="67" xfId="0" applyNumberFormat="1" applyFont="1" applyFill="1" applyBorder="1" applyAlignment="1" applyProtection="1">
      <alignment horizontal="center" vertical="center"/>
      <protection locked="0"/>
    </xf>
    <xf numFmtId="0" fontId="0" fillId="76" borderId="102" xfId="0" applyFill="1" applyBorder="1" applyAlignment="1">
      <alignment horizontal="center" vertical="center"/>
    </xf>
    <xf numFmtId="0" fontId="90" fillId="78" borderId="99" xfId="0" applyFont="1" applyFill="1" applyBorder="1" applyAlignment="1">
      <alignment vertical="center"/>
    </xf>
    <xf numFmtId="0" fontId="143" fillId="78" borderId="99" xfId="0" applyFont="1" applyFill="1" applyBorder="1" applyAlignment="1">
      <alignment vertical="center"/>
    </xf>
    <xf numFmtId="0" fontId="134" fillId="78" borderId="99" xfId="0" applyFont="1" applyFill="1" applyBorder="1" applyAlignment="1">
      <alignment vertical="center"/>
    </xf>
    <xf numFmtId="0" fontId="90" fillId="78" borderId="108" xfId="0" applyFont="1" applyFill="1" applyBorder="1" applyAlignment="1">
      <alignment horizontal="center"/>
    </xf>
    <xf numFmtId="0" fontId="134" fillId="80" borderId="99" xfId="0" applyFont="1" applyFill="1" applyBorder="1" applyAlignment="1">
      <alignment vertical="center"/>
    </xf>
    <xf numFmtId="0" fontId="90" fillId="80" borderId="108" xfId="0" applyFont="1" applyFill="1" applyBorder="1" applyAlignment="1">
      <alignment horizontal="center"/>
    </xf>
    <xf numFmtId="184" fontId="0" fillId="64" borderId="67" xfId="791" applyNumberFormat="1" applyFont="1" applyFill="1" applyBorder="1" applyAlignment="1" applyProtection="1">
      <alignment horizontal="center" vertical="center"/>
      <protection locked="0"/>
    </xf>
    <xf numFmtId="184" fontId="15" fillId="78" borderId="69" xfId="791" applyNumberFormat="1" applyFont="1" applyFill="1" applyBorder="1" applyAlignment="1" applyProtection="1">
      <alignment horizontal="center" vertical="center"/>
    </xf>
    <xf numFmtId="0" fontId="0" fillId="76" borderId="103" xfId="0" applyFill="1" applyBorder="1" applyAlignment="1">
      <alignment horizontal="center" vertical="center"/>
    </xf>
    <xf numFmtId="186" fontId="15" fillId="78" borderId="69" xfId="791" applyNumberFormat="1" applyFont="1" applyFill="1" applyBorder="1" applyAlignment="1" applyProtection="1">
      <alignment horizontal="center" vertical="center"/>
    </xf>
    <xf numFmtId="0" fontId="134" fillId="64" borderId="0" xfId="0" applyFont="1" applyFill="1" applyAlignment="1">
      <alignment horizontal="center"/>
    </xf>
    <xf numFmtId="0" fontId="134" fillId="64" borderId="120" xfId="0" applyFont="1" applyFill="1" applyBorder="1" applyAlignment="1">
      <alignment horizontal="center"/>
    </xf>
    <xf numFmtId="0" fontId="90" fillId="81" borderId="110" xfId="0" applyFont="1" applyFill="1" applyBorder="1" applyAlignment="1">
      <alignment vertical="center"/>
    </xf>
    <xf numFmtId="0" fontId="90" fillId="81" borderId="65" xfId="0" applyFont="1" applyFill="1" applyBorder="1" applyAlignment="1">
      <alignment horizontal="center" vertical="center"/>
    </xf>
    <xf numFmtId="0" fontId="134" fillId="64" borderId="126" xfId="0" applyFont="1" applyFill="1" applyBorder="1"/>
    <xf numFmtId="192" fontId="1" fillId="77" borderId="66" xfId="791" applyNumberFormat="1" applyFont="1" applyFill="1" applyBorder="1" applyAlignment="1" applyProtection="1">
      <alignment horizontal="center" vertical="center"/>
    </xf>
    <xf numFmtId="0" fontId="90" fillId="81" borderId="116" xfId="0" applyFont="1" applyFill="1" applyBorder="1" applyAlignment="1">
      <alignment vertical="center"/>
    </xf>
    <xf numFmtId="0" fontId="90" fillId="81" borderId="117" xfId="0" applyFont="1" applyFill="1" applyBorder="1" applyAlignment="1">
      <alignment horizontal="center" vertical="center"/>
    </xf>
    <xf numFmtId="0" fontId="134" fillId="64" borderId="118" xfId="0" applyFont="1" applyFill="1" applyBorder="1"/>
    <xf numFmtId="192" fontId="1" fillId="77" borderId="69" xfId="791" applyNumberFormat="1" applyFont="1" applyFill="1" applyBorder="1" applyAlignment="1" applyProtection="1">
      <alignment horizontal="center" vertical="center"/>
    </xf>
    <xf numFmtId="0" fontId="134" fillId="80" borderId="95" xfId="0" applyFont="1" applyFill="1" applyBorder="1" applyAlignment="1">
      <alignment vertical="center"/>
    </xf>
    <xf numFmtId="0" fontId="90" fillId="80" borderId="112" xfId="0" applyFont="1" applyFill="1" applyBorder="1" applyAlignment="1">
      <alignment horizontal="center"/>
    </xf>
    <xf numFmtId="0" fontId="134" fillId="64" borderId="115" xfId="0" applyFont="1" applyFill="1" applyBorder="1"/>
    <xf numFmtId="184" fontId="0" fillId="64" borderId="66" xfId="791" applyNumberFormat="1" applyFont="1" applyFill="1" applyBorder="1" applyAlignment="1" applyProtection="1">
      <alignment horizontal="center" vertical="center"/>
      <protection locked="0"/>
    </xf>
    <xf numFmtId="0" fontId="134" fillId="80" borderId="109" xfId="0" applyFont="1" applyFill="1" applyBorder="1" applyAlignment="1">
      <alignment vertical="center"/>
    </xf>
    <xf numFmtId="0" fontId="90" fillId="80" borderId="103" xfId="0" applyFont="1" applyFill="1" applyBorder="1" applyAlignment="1">
      <alignment horizontal="center"/>
    </xf>
    <xf numFmtId="184" fontId="0" fillId="64" borderId="69" xfId="791" applyNumberFormat="1" applyFont="1" applyFill="1" applyBorder="1" applyAlignment="1" applyProtection="1">
      <alignment horizontal="center" vertical="center"/>
      <protection locked="0"/>
    </xf>
    <xf numFmtId="0" fontId="134" fillId="64" borderId="14" xfId="0" applyFont="1" applyFill="1" applyBorder="1"/>
    <xf numFmtId="0" fontId="145" fillId="69" borderId="104" xfId="0" applyFont="1" applyFill="1" applyBorder="1" applyAlignment="1">
      <alignment vertical="center"/>
    </xf>
    <xf numFmtId="0" fontId="145" fillId="69" borderId="59" xfId="0" applyFont="1" applyFill="1" applyBorder="1" applyAlignment="1">
      <alignment horizontal="center" vertical="center"/>
    </xf>
    <xf numFmtId="0" fontId="147" fillId="64" borderId="14" xfId="0" applyFont="1" applyFill="1" applyBorder="1" applyAlignment="1">
      <alignment horizontal="center" vertical="center"/>
    </xf>
    <xf numFmtId="0" fontId="152" fillId="0" borderId="114" xfId="0" applyFont="1" applyBorder="1"/>
    <xf numFmtId="0" fontId="134" fillId="64" borderId="114" xfId="0" applyFont="1" applyFill="1" applyBorder="1"/>
    <xf numFmtId="0" fontId="153" fillId="80" borderId="44" xfId="0" applyFont="1" applyFill="1" applyBorder="1" applyAlignment="1">
      <alignment vertical="center"/>
    </xf>
    <xf numFmtId="0" fontId="90" fillId="80" borderId="98" xfId="0" applyFont="1" applyFill="1" applyBorder="1" applyAlignment="1">
      <alignment horizontal="center"/>
    </xf>
    <xf numFmtId="0" fontId="134" fillId="0" borderId="162" xfId="0" applyFont="1" applyBorder="1"/>
    <xf numFmtId="192" fontId="133" fillId="84" borderId="163" xfId="791" applyNumberFormat="1" applyFont="1" applyFill="1" applyBorder="1" applyAlignment="1" applyProtection="1">
      <alignment horizontal="center" vertical="center"/>
    </xf>
    <xf numFmtId="192" fontId="133" fillId="84" borderId="122" xfId="791" applyNumberFormat="1" applyFont="1" applyFill="1" applyBorder="1" applyAlignment="1" applyProtection="1">
      <alignment horizontal="center" vertical="center"/>
    </xf>
    <xf numFmtId="0" fontId="134" fillId="80" borderId="164" xfId="0" applyFont="1" applyFill="1" applyBorder="1" applyAlignment="1">
      <alignment horizontal="left" vertical="center"/>
    </xf>
    <xf numFmtId="0" fontId="90" fillId="80" borderId="165" xfId="0" applyFont="1" applyFill="1" applyBorder="1" applyAlignment="1">
      <alignment horizontal="center"/>
    </xf>
    <xf numFmtId="0" fontId="134" fillId="64" borderId="166" xfId="0" applyFont="1" applyFill="1" applyBorder="1"/>
    <xf numFmtId="192" fontId="133" fillId="77" borderId="167" xfId="791" applyNumberFormat="1" applyFont="1" applyFill="1" applyBorder="1" applyAlignment="1" applyProtection="1">
      <alignment horizontal="center" vertical="center"/>
    </xf>
    <xf numFmtId="192" fontId="133" fillId="77" borderId="168" xfId="791" applyNumberFormat="1" applyFont="1" applyFill="1" applyBorder="1" applyAlignment="1" applyProtection="1">
      <alignment horizontal="center" vertical="center"/>
    </xf>
    <xf numFmtId="0" fontId="139" fillId="64" borderId="0" xfId="0" applyFont="1" applyFill="1"/>
    <xf numFmtId="0" fontId="86" fillId="80" borderId="169" xfId="0" applyFont="1" applyFill="1" applyBorder="1" applyAlignment="1">
      <alignment horizontal="left" vertical="center" indent="4"/>
    </xf>
    <xf numFmtId="0" fontId="90" fillId="80" borderId="160" xfId="0" applyFont="1" applyFill="1" applyBorder="1" applyAlignment="1">
      <alignment horizontal="center"/>
    </xf>
    <xf numFmtId="192" fontId="133" fillId="77" borderId="170" xfId="791" applyNumberFormat="1" applyFont="1" applyFill="1" applyBorder="1" applyAlignment="1" applyProtection="1">
      <alignment horizontal="center" vertical="center"/>
    </xf>
    <xf numFmtId="192" fontId="133" fillId="77" borderId="171" xfId="791" applyNumberFormat="1" applyFont="1" applyFill="1" applyBorder="1" applyAlignment="1" applyProtection="1">
      <alignment horizontal="center" vertical="center"/>
    </xf>
    <xf numFmtId="0" fontId="86" fillId="80" borderId="172" xfId="0" applyFont="1" applyFill="1" applyBorder="1" applyAlignment="1">
      <alignment horizontal="left" vertical="center" indent="4"/>
    </xf>
    <xf numFmtId="0" fontId="90" fillId="80" borderId="173" xfId="0" applyFont="1" applyFill="1" applyBorder="1" applyAlignment="1">
      <alignment horizontal="center"/>
    </xf>
    <xf numFmtId="192" fontId="133" fillId="77" borderId="174" xfId="791" applyNumberFormat="1" applyFont="1" applyFill="1" applyBorder="1" applyAlignment="1" applyProtection="1">
      <alignment horizontal="center" vertical="center"/>
    </xf>
    <xf numFmtId="192" fontId="133" fillId="77" borderId="175" xfId="791" applyNumberFormat="1" applyFont="1" applyFill="1" applyBorder="1" applyAlignment="1" applyProtection="1">
      <alignment horizontal="center" vertical="center"/>
    </xf>
    <xf numFmtId="0" fontId="134" fillId="80" borderId="44" xfId="0" applyFont="1" applyFill="1" applyBorder="1" applyAlignment="1">
      <alignment horizontal="left" vertical="center"/>
    </xf>
    <xf numFmtId="0" fontId="134" fillId="0" borderId="166" xfId="0" applyFont="1" applyBorder="1"/>
    <xf numFmtId="192" fontId="133" fillId="73" borderId="163" xfId="791" applyNumberFormat="1" applyFont="1" applyFill="1" applyBorder="1" applyAlignment="1" applyProtection="1">
      <alignment horizontal="center" vertical="center"/>
    </xf>
    <xf numFmtId="192" fontId="133" fillId="73" borderId="122" xfId="791" applyNumberFormat="1" applyFont="1" applyFill="1" applyBorder="1" applyAlignment="1" applyProtection="1">
      <alignment horizontal="center" vertical="center"/>
    </xf>
    <xf numFmtId="0" fontId="134" fillId="80" borderId="68" xfId="0" applyFont="1" applyFill="1" applyBorder="1" applyAlignment="1">
      <alignment horizontal="left" vertical="center"/>
    </xf>
    <xf numFmtId="0" fontId="90" fillId="80" borderId="129" xfId="0" applyFont="1" applyFill="1" applyBorder="1" applyAlignment="1">
      <alignment horizontal="center"/>
    </xf>
    <xf numFmtId="0" fontId="134" fillId="0" borderId="176" xfId="0" applyFont="1" applyBorder="1"/>
    <xf numFmtId="192" fontId="133" fillId="73" borderId="177" xfId="791" applyNumberFormat="1" applyFont="1" applyFill="1" applyBorder="1" applyAlignment="1" applyProtection="1">
      <alignment horizontal="center" vertical="center"/>
    </xf>
    <xf numFmtId="0" fontId="86" fillId="80" borderId="63" xfId="0" applyFont="1" applyFill="1" applyBorder="1" applyAlignment="1">
      <alignment horizontal="left" vertical="center" indent="4"/>
    </xf>
    <xf numFmtId="0" fontId="90" fillId="80" borderId="106" xfId="0" applyFont="1" applyFill="1" applyBorder="1" applyAlignment="1">
      <alignment horizontal="center"/>
    </xf>
    <xf numFmtId="192" fontId="133" fillId="77" borderId="178" xfId="791" applyNumberFormat="1" applyFont="1" applyFill="1" applyBorder="1" applyAlignment="1" applyProtection="1">
      <alignment horizontal="center" vertical="center"/>
    </xf>
    <xf numFmtId="192" fontId="133" fillId="77" borderId="179" xfId="791" applyNumberFormat="1" applyFont="1" applyFill="1" applyBorder="1" applyAlignment="1" applyProtection="1">
      <alignment horizontal="center" vertical="center"/>
    </xf>
    <xf numFmtId="0" fontId="86" fillId="80" borderId="173" xfId="0" applyFont="1" applyFill="1" applyBorder="1" applyAlignment="1">
      <alignment horizontal="left" vertical="center" indent="4"/>
    </xf>
    <xf numFmtId="0" fontId="90" fillId="80" borderId="102" xfId="0" applyFont="1" applyFill="1" applyBorder="1" applyAlignment="1">
      <alignment horizontal="center"/>
    </xf>
    <xf numFmtId="192" fontId="133" fillId="77" borderId="60" xfId="791" applyNumberFormat="1" applyFont="1" applyFill="1" applyBorder="1" applyAlignment="1" applyProtection="1">
      <alignment horizontal="center" vertical="center"/>
    </xf>
    <xf numFmtId="192" fontId="133" fillId="77" borderId="123" xfId="791" applyNumberFormat="1" applyFont="1" applyFill="1" applyBorder="1" applyAlignment="1" applyProtection="1">
      <alignment horizontal="center" vertical="center"/>
    </xf>
    <xf numFmtId="3" fontId="0" fillId="85" borderId="19" xfId="0" applyNumberFormat="1" applyFill="1" applyBorder="1"/>
    <xf numFmtId="0" fontId="79" fillId="0" borderId="48" xfId="0" applyFont="1" applyBorder="1"/>
    <xf numFmtId="0" fontId="16" fillId="8" borderId="37" xfId="227" applyNumberFormat="1" applyBorder="1" applyAlignment="1" applyProtection="1">
      <alignment horizontal="left" wrapText="1"/>
    </xf>
    <xf numFmtId="3" fontId="133" fillId="0" borderId="19" xfId="0" applyNumberFormat="1" applyFont="1" applyFill="1" applyBorder="1"/>
    <xf numFmtId="3" fontId="0" fillId="0" borderId="0" xfId="0" applyNumberFormat="1" applyFill="1"/>
    <xf numFmtId="3" fontId="99" fillId="0" borderId="19" xfId="0" applyNumberFormat="1" applyFont="1" applyFill="1" applyBorder="1"/>
    <xf numFmtId="0" fontId="100" fillId="0" borderId="0" xfId="0" applyNumberFormat="1" applyFont="1" applyFill="1" applyBorder="1" applyAlignment="1" applyProtection="1">
      <alignment horizontal="left" vertical="center" wrapText="1"/>
    </xf>
    <xf numFmtId="0" fontId="100" fillId="0" borderId="0" xfId="0" applyNumberFormat="1" applyFont="1" applyFill="1" applyBorder="1" applyAlignment="1" applyProtection="1">
      <alignment horizontal="center" vertical="center" wrapText="1"/>
    </xf>
    <xf numFmtId="1" fontId="0" fillId="0" borderId="0" xfId="0" applyNumberFormat="1" applyAlignment="1" applyProtection="1">
      <alignment horizontal="right"/>
    </xf>
    <xf numFmtId="1" fontId="0" fillId="0" borderId="0" xfId="0" applyNumberFormat="1" applyProtection="1"/>
    <xf numFmtId="3" fontId="98" fillId="0" borderId="33" xfId="718" quotePrefix="1" applyNumberFormat="1" applyFont="1" applyFill="1" applyBorder="1" applyAlignment="1" applyProtection="1">
      <alignment horizontal="right" vertical="center"/>
      <protection locked="0"/>
    </xf>
    <xf numFmtId="3" fontId="98" fillId="75" borderId="32" xfId="419" applyNumberFormat="1" applyFont="1" applyFill="1" applyBorder="1" applyAlignment="1" applyProtection="1">
      <alignment horizontal="left" vertical="center" indent="2"/>
      <protection locked="0"/>
    </xf>
    <xf numFmtId="3" fontId="0" fillId="0" borderId="0" xfId="791" applyNumberFormat="1" applyFont="1" applyProtection="1"/>
    <xf numFmtId="0" fontId="155" fillId="64" borderId="0" xfId="0" applyFont="1" applyFill="1" applyAlignment="1" applyProtection="1">
      <alignment horizontal="left" vertical="center"/>
      <protection hidden="1"/>
    </xf>
    <xf numFmtId="0" fontId="115" fillId="0" borderId="0" xfId="0" applyFont="1" applyAlignment="1">
      <alignment horizontal="left" indent="1"/>
    </xf>
    <xf numFmtId="0" fontId="77" fillId="0" borderId="0" xfId="792" applyAlignment="1" applyProtection="1">
      <alignment horizontal="left" indent="1"/>
    </xf>
    <xf numFmtId="0" fontId="0" fillId="0" borderId="0" xfId="0" applyAlignment="1">
      <alignment horizontal="left" indent="1"/>
    </xf>
    <xf numFmtId="0" fontId="114" fillId="0" borderId="0" xfId="0" applyFont="1" applyAlignment="1" applyProtection="1">
      <alignment horizontal="right"/>
    </xf>
    <xf numFmtId="0" fontId="76" fillId="0" borderId="0" xfId="0" applyFont="1" applyProtection="1"/>
    <xf numFmtId="165" fontId="0" fillId="86" borderId="57" xfId="791" applyFont="1" applyFill="1" applyBorder="1" applyProtection="1"/>
    <xf numFmtId="165" fontId="0" fillId="86" borderId="133" xfId="791" applyFont="1" applyFill="1" applyBorder="1" applyProtection="1"/>
    <xf numFmtId="165" fontId="0" fillId="86" borderId="136" xfId="791" applyFont="1" applyFill="1" applyBorder="1" applyProtection="1"/>
    <xf numFmtId="165" fontId="0" fillId="86" borderId="58" xfId="791" applyFont="1" applyFill="1" applyBorder="1" applyProtection="1"/>
    <xf numFmtId="165" fontId="0" fillId="86" borderId="37" xfId="791" applyFont="1" applyFill="1" applyBorder="1" applyProtection="1"/>
    <xf numFmtId="3" fontId="0" fillId="86" borderId="37" xfId="0" applyNumberFormat="1" applyFont="1" applyFill="1" applyBorder="1" applyProtection="1"/>
    <xf numFmtId="165" fontId="0" fillId="86" borderId="132" xfId="791" applyFont="1" applyFill="1" applyBorder="1" applyProtection="1"/>
    <xf numFmtId="165" fontId="0" fillId="86" borderId="135" xfId="791" applyFont="1" applyFill="1" applyBorder="1" applyProtection="1"/>
    <xf numFmtId="3" fontId="98" fillId="86" borderId="146" xfId="791" applyNumberFormat="1" applyFont="1" applyFill="1" applyBorder="1" applyAlignment="1" applyProtection="1">
      <alignment horizontal="right" vertical="center" indent="2"/>
    </xf>
    <xf numFmtId="3" fontId="98" fillId="86" borderId="145" xfId="791" applyNumberFormat="1" applyFont="1" applyFill="1" applyBorder="1" applyAlignment="1" applyProtection="1">
      <alignment horizontal="right" vertical="center" indent="2"/>
    </xf>
    <xf numFmtId="3" fontId="98" fillId="86" borderId="32" xfId="791" applyNumberFormat="1" applyFont="1" applyFill="1" applyBorder="1" applyAlignment="1" applyProtection="1">
      <alignment horizontal="right" vertical="center" indent="2"/>
    </xf>
    <xf numFmtId="3" fontId="98" fillId="86" borderId="144" xfId="791" applyNumberFormat="1" applyFont="1" applyFill="1" applyBorder="1" applyAlignment="1" applyProtection="1">
      <alignment horizontal="right" vertical="center" indent="2"/>
    </xf>
    <xf numFmtId="3" fontId="98" fillId="86" borderId="76" xfId="791" applyNumberFormat="1" applyFont="1" applyFill="1" applyBorder="1" applyAlignment="1" applyProtection="1">
      <alignment horizontal="right" vertical="center" indent="2"/>
    </xf>
    <xf numFmtId="3" fontId="98" fillId="86" borderId="148" xfId="791" applyNumberFormat="1" applyFont="1" applyFill="1" applyBorder="1" applyAlignment="1" applyProtection="1">
      <alignment horizontal="right" vertical="center" indent="2"/>
    </xf>
    <xf numFmtId="3" fontId="98" fillId="86" borderId="147" xfId="791" applyNumberFormat="1" applyFont="1" applyFill="1" applyBorder="1" applyAlignment="1" applyProtection="1">
      <alignment horizontal="right" vertical="center" indent="2"/>
    </xf>
    <xf numFmtId="3" fontId="98" fillId="86" borderId="152" xfId="791" applyNumberFormat="1" applyFont="1" applyFill="1" applyBorder="1" applyAlignment="1" applyProtection="1">
      <alignment horizontal="right" vertical="center" indent="2"/>
    </xf>
    <xf numFmtId="3" fontId="98" fillId="86" borderId="151" xfId="791" applyNumberFormat="1" applyFont="1" applyFill="1" applyBorder="1" applyAlignment="1" applyProtection="1">
      <alignment horizontal="right" vertical="center" indent="2"/>
    </xf>
    <xf numFmtId="3" fontId="98" fillId="86" borderId="150" xfId="791" applyNumberFormat="1" applyFont="1" applyFill="1" applyBorder="1" applyAlignment="1" applyProtection="1">
      <alignment horizontal="right" vertical="center" indent="2"/>
    </xf>
    <xf numFmtId="3" fontId="98" fillId="86" borderId="77" xfId="791" applyNumberFormat="1" applyFont="1" applyFill="1" applyBorder="1" applyAlignment="1" applyProtection="1">
      <alignment horizontal="right" vertical="center" indent="2"/>
    </xf>
    <xf numFmtId="3" fontId="98" fillId="86" borderId="149" xfId="791" applyNumberFormat="1" applyFont="1" applyFill="1" applyBorder="1" applyAlignment="1" applyProtection="1">
      <alignment horizontal="right" vertical="center" indent="2"/>
    </xf>
    <xf numFmtId="3" fontId="98" fillId="86" borderId="181" xfId="791" applyNumberFormat="1" applyFont="1" applyFill="1" applyBorder="1" applyAlignment="1" applyProtection="1">
      <alignment horizontal="right" vertical="center" indent="2"/>
    </xf>
    <xf numFmtId="3" fontId="98" fillId="86" borderId="182" xfId="791" applyNumberFormat="1" applyFont="1" applyFill="1" applyBorder="1" applyAlignment="1" applyProtection="1">
      <alignment horizontal="right" vertical="center" indent="2"/>
    </xf>
    <xf numFmtId="3" fontId="98" fillId="86" borderId="183" xfId="791" applyNumberFormat="1" applyFont="1" applyFill="1" applyBorder="1" applyAlignment="1" applyProtection="1">
      <alignment horizontal="right" vertical="center" indent="2"/>
    </xf>
    <xf numFmtId="3" fontId="98" fillId="86" borderId="184" xfId="791" applyNumberFormat="1" applyFont="1" applyFill="1" applyBorder="1" applyAlignment="1" applyProtection="1">
      <alignment horizontal="right" vertical="center" indent="2"/>
    </xf>
    <xf numFmtId="3" fontId="98" fillId="86" borderId="185" xfId="791" applyNumberFormat="1" applyFont="1" applyFill="1" applyBorder="1" applyAlignment="1" applyProtection="1">
      <alignment horizontal="right" vertical="center" indent="2"/>
    </xf>
    <xf numFmtId="3" fontId="98" fillId="86" borderId="161" xfId="791" applyNumberFormat="1" applyFont="1" applyFill="1" applyBorder="1" applyAlignment="1" applyProtection="1">
      <alignment horizontal="right" vertical="center" indent="2"/>
    </xf>
    <xf numFmtId="3" fontId="98" fillId="86" borderId="186" xfId="791" applyNumberFormat="1" applyFont="1" applyFill="1" applyBorder="1" applyAlignment="1" applyProtection="1">
      <alignment horizontal="right" vertical="center" indent="2"/>
    </xf>
    <xf numFmtId="3" fontId="98" fillId="86" borderId="170" xfId="791" applyNumberFormat="1" applyFont="1" applyFill="1" applyBorder="1" applyAlignment="1" applyProtection="1">
      <alignment horizontal="right" vertical="center" indent="2"/>
    </xf>
    <xf numFmtId="3" fontId="98" fillId="86" borderId="0" xfId="791" applyNumberFormat="1" applyFont="1" applyFill="1" applyBorder="1" applyAlignment="1" applyProtection="1">
      <alignment horizontal="right" vertical="center" indent="2"/>
    </xf>
    <xf numFmtId="3" fontId="98" fillId="86" borderId="180" xfId="791" applyNumberFormat="1" applyFont="1" applyFill="1" applyBorder="1" applyAlignment="1" applyProtection="1">
      <alignment horizontal="right" vertical="center" indent="2"/>
    </xf>
    <xf numFmtId="3" fontId="98" fillId="86" borderId="178" xfId="791" applyNumberFormat="1" applyFont="1" applyFill="1" applyBorder="1" applyAlignment="1" applyProtection="1">
      <alignment horizontal="right" vertical="center" indent="2"/>
    </xf>
    <xf numFmtId="3" fontId="98" fillId="86" borderId="20" xfId="791" applyNumberFormat="1" applyFont="1" applyFill="1" applyBorder="1" applyAlignment="1" applyProtection="1">
      <alignment horizontal="right" vertical="center" indent="2"/>
    </xf>
    <xf numFmtId="3" fontId="98" fillId="86" borderId="187" xfId="791" applyNumberFormat="1" applyFont="1" applyFill="1" applyBorder="1" applyAlignment="1" applyProtection="1">
      <alignment horizontal="right" vertical="center" indent="2"/>
    </xf>
    <xf numFmtId="165" fontId="1" fillId="86" borderId="37" xfId="791" applyFont="1" applyFill="1" applyBorder="1" applyProtection="1"/>
    <xf numFmtId="191" fontId="133" fillId="86" borderId="37" xfId="791" applyNumberFormat="1" applyFont="1" applyFill="1" applyBorder="1" applyAlignment="1" applyProtection="1">
      <alignment vertical="center"/>
    </xf>
    <xf numFmtId="191" fontId="133" fillId="86" borderId="57" xfId="791" applyNumberFormat="1" applyFont="1" applyFill="1" applyBorder="1" applyAlignment="1" applyProtection="1">
      <alignment vertical="center"/>
    </xf>
    <xf numFmtId="191" fontId="133" fillId="0" borderId="37" xfId="791" applyNumberFormat="1" applyFont="1" applyFill="1" applyBorder="1" applyAlignment="1" applyProtection="1">
      <alignment vertical="center"/>
      <protection locked="0"/>
    </xf>
    <xf numFmtId="191" fontId="133" fillId="0" borderId="57" xfId="791" applyNumberFormat="1" applyFont="1" applyFill="1" applyBorder="1" applyAlignment="1" applyProtection="1">
      <alignment vertical="center"/>
      <protection locked="0"/>
    </xf>
    <xf numFmtId="0" fontId="15" fillId="78" borderId="166" xfId="0" applyFont="1" applyFill="1" applyBorder="1" applyAlignment="1">
      <alignment horizontal="center" vertical="center"/>
    </xf>
    <xf numFmtId="0" fontId="15" fillId="78" borderId="126" xfId="0" applyFont="1" applyFill="1" applyBorder="1" applyAlignment="1">
      <alignment horizontal="center" vertical="center"/>
    </xf>
    <xf numFmtId="4" fontId="6" fillId="3" borderId="110" xfId="794" applyNumberFormat="1" applyBorder="1" applyAlignment="1" applyProtection="1">
      <alignment horizontal="center" vertical="center"/>
    </xf>
    <xf numFmtId="4" fontId="6" fillId="3" borderId="111" xfId="794" applyNumberFormat="1" applyBorder="1" applyAlignment="1" applyProtection="1">
      <alignment horizontal="center" vertical="center"/>
    </xf>
    <xf numFmtId="4" fontId="6" fillId="3" borderId="116" xfId="794" applyNumberFormat="1" applyBorder="1" applyAlignment="1" applyProtection="1">
      <alignment horizontal="center" vertical="center"/>
    </xf>
    <xf numFmtId="4" fontId="6" fillId="3" borderId="117" xfId="794" applyNumberFormat="1" applyBorder="1" applyAlignment="1" applyProtection="1">
      <alignment horizontal="center" vertical="center"/>
    </xf>
    <xf numFmtId="0" fontId="0" fillId="0" borderId="69" xfId="0" applyBorder="1" applyAlignment="1" applyProtection="1">
      <alignment horizontal="center" vertical="center"/>
      <protection locked="0"/>
    </xf>
    <xf numFmtId="192" fontId="1" fillId="84" borderId="99" xfId="791" applyNumberFormat="1" applyFont="1" applyFill="1" applyBorder="1" applyAlignment="1" applyProtection="1">
      <alignment horizontal="center" vertical="center"/>
      <protection locked="0"/>
    </xf>
    <xf numFmtId="4" fontId="6" fillId="3" borderId="121" xfId="794" applyNumberFormat="1" applyBorder="1" applyAlignment="1" applyProtection="1">
      <alignment horizontal="center" vertical="center"/>
      <protection locked="0"/>
    </xf>
    <xf numFmtId="4" fontId="6" fillId="3" borderId="102" xfId="794" applyNumberFormat="1" applyBorder="1" applyAlignment="1" applyProtection="1">
      <alignment horizontal="center" vertical="center"/>
      <protection locked="0"/>
    </xf>
    <xf numFmtId="4" fontId="6" fillId="3" borderId="103" xfId="794" applyNumberFormat="1" applyBorder="1" applyAlignment="1" applyProtection="1">
      <alignment horizontal="center" vertical="center"/>
      <protection locked="0"/>
    </xf>
    <xf numFmtId="4" fontId="0" fillId="0" borderId="0" xfId="0" applyNumberFormat="1" applyProtection="1">
      <protection locked="0"/>
    </xf>
    <xf numFmtId="0" fontId="0" fillId="72" borderId="37" xfId="0" applyFill="1" applyBorder="1" applyProtection="1">
      <protection locked="0"/>
    </xf>
    <xf numFmtId="0" fontId="0" fillId="0" borderId="37" xfId="0" applyBorder="1" applyAlignment="1" applyProtection="1">
      <alignment horizontal="center"/>
      <protection locked="0"/>
    </xf>
    <xf numFmtId="0" fontId="157" fillId="0" borderId="0" xfId="0" applyFont="1" applyAlignment="1">
      <alignment horizontal="left" wrapText="1"/>
    </xf>
    <xf numFmtId="0" fontId="12" fillId="70" borderId="45" xfId="0" applyFont="1" applyFill="1" applyBorder="1" applyAlignment="1">
      <alignment horizontal="left"/>
    </xf>
    <xf numFmtId="0" fontId="12" fillId="70" borderId="46" xfId="0" applyFont="1" applyFill="1" applyBorder="1" applyAlignment="1">
      <alignment horizontal="left"/>
    </xf>
    <xf numFmtId="0" fontId="12" fillId="70" borderId="47" xfId="0" applyFont="1" applyFill="1" applyBorder="1" applyAlignment="1">
      <alignment horizontal="left"/>
    </xf>
    <xf numFmtId="0" fontId="0" fillId="0" borderId="140" xfId="0" applyFont="1" applyBorder="1" applyAlignment="1" applyProtection="1">
      <alignment horizontal="center"/>
    </xf>
    <xf numFmtId="0" fontId="0" fillId="0" borderId="141" xfId="0" applyFont="1" applyBorder="1" applyAlignment="1" applyProtection="1">
      <alignment horizontal="center"/>
    </xf>
    <xf numFmtId="0" fontId="86" fillId="0" borderId="23" xfId="0" applyFont="1" applyBorder="1" applyAlignment="1" applyProtection="1">
      <alignment horizontal="left" vertical="top"/>
      <protection locked="0"/>
    </xf>
    <xf numFmtId="0" fontId="86" fillId="0" borderId="24" xfId="0" applyFont="1" applyBorder="1" applyAlignment="1" applyProtection="1">
      <alignment horizontal="left" vertical="top"/>
      <protection locked="0"/>
    </xf>
    <xf numFmtId="0" fontId="86" fillId="0" borderId="25" xfId="0" applyFont="1" applyBorder="1" applyAlignment="1" applyProtection="1">
      <alignment horizontal="left" vertical="top"/>
      <protection locked="0"/>
    </xf>
    <xf numFmtId="0" fontId="86" fillId="0" borderId="26" xfId="0" applyFont="1" applyBorder="1" applyAlignment="1" applyProtection="1">
      <alignment horizontal="left" vertical="top"/>
      <protection locked="0"/>
    </xf>
    <xf numFmtId="0" fontId="86" fillId="0" borderId="0" xfId="0" applyFont="1" applyBorder="1" applyAlignment="1" applyProtection="1">
      <alignment horizontal="left" vertical="top"/>
      <protection locked="0"/>
    </xf>
    <xf numFmtId="0" fontId="86" fillId="0" borderId="27" xfId="0" applyFont="1" applyBorder="1" applyAlignment="1" applyProtection="1">
      <alignment horizontal="left" vertical="top"/>
      <protection locked="0"/>
    </xf>
    <xf numFmtId="0" fontId="86" fillId="0" borderId="28" xfId="0" applyFont="1" applyBorder="1" applyAlignment="1" applyProtection="1">
      <alignment horizontal="left" vertical="top"/>
      <protection locked="0"/>
    </xf>
    <xf numFmtId="0" fontId="86" fillId="0" borderId="29" xfId="0" applyFont="1" applyBorder="1" applyAlignment="1" applyProtection="1">
      <alignment horizontal="left" vertical="top"/>
      <protection locked="0"/>
    </xf>
    <xf numFmtId="0" fontId="86" fillId="0" borderId="30" xfId="0" applyFont="1" applyBorder="1" applyAlignment="1" applyProtection="1">
      <alignment horizontal="left" vertical="top"/>
      <protection locked="0"/>
    </xf>
    <xf numFmtId="0" fontId="100" fillId="0" borderId="0" xfId="0" applyNumberFormat="1" applyFont="1" applyFill="1" applyBorder="1" applyAlignment="1" applyProtection="1">
      <alignment horizontal="left" vertical="center" wrapText="1"/>
    </xf>
    <xf numFmtId="0" fontId="100" fillId="0" borderId="0" xfId="0" applyNumberFormat="1" applyFont="1" applyFill="1" applyBorder="1" applyAlignment="1" applyProtection="1">
      <alignment horizontal="center" vertical="center" wrapText="1"/>
    </xf>
    <xf numFmtId="0" fontId="100" fillId="0" borderId="20" xfId="0" applyNumberFormat="1" applyFont="1" applyFill="1" applyBorder="1" applyAlignment="1" applyProtection="1">
      <alignment horizontal="center" vertical="center" wrapText="1"/>
    </xf>
    <xf numFmtId="0" fontId="12" fillId="71" borderId="0" xfId="0" applyFont="1" applyFill="1" applyAlignment="1">
      <alignment horizontal="left"/>
    </xf>
    <xf numFmtId="0" fontId="0" fillId="0" borderId="0" xfId="0" applyFont="1" applyAlignment="1" applyProtection="1">
      <alignment horizontal="left" vertical="top" wrapText="1"/>
    </xf>
    <xf numFmtId="0" fontId="1" fillId="0" borderId="0" xfId="0" applyFont="1" applyAlignment="1" applyProtection="1">
      <alignment horizontal="left" vertical="top" wrapText="1"/>
    </xf>
    <xf numFmtId="0" fontId="16" fillId="8" borderId="55" xfId="227" applyNumberFormat="1" applyFont="1" applyBorder="1" applyAlignment="1" applyProtection="1">
      <alignment horizontal="left" vertical="center" wrapText="1"/>
    </xf>
    <xf numFmtId="0" fontId="16" fillId="8" borderId="56" xfId="227" applyNumberFormat="1" applyFont="1" applyBorder="1" applyAlignment="1" applyProtection="1">
      <alignment horizontal="left" vertical="center" wrapText="1"/>
    </xf>
    <xf numFmtId="0" fontId="16" fillId="8" borderId="60" xfId="227" applyNumberFormat="1" applyFont="1" applyBorder="1" applyAlignment="1" applyProtection="1">
      <alignment horizontal="left" vertical="center" wrapText="1"/>
    </xf>
    <xf numFmtId="0" fontId="16" fillId="8" borderId="61" xfId="227" applyNumberFormat="1" applyFont="1" applyBorder="1" applyAlignment="1" applyProtection="1">
      <alignment horizontal="left" vertical="center" wrapText="1"/>
    </xf>
    <xf numFmtId="0" fontId="138" fillId="64" borderId="64" xfId="0" applyFont="1" applyFill="1" applyBorder="1" applyAlignment="1" applyProtection="1">
      <alignment horizontal="center" vertical="center" wrapText="1"/>
      <protection locked="0"/>
    </xf>
    <xf numFmtId="0" fontId="138" fillId="64" borderId="97" xfId="0" applyFont="1" applyFill="1" applyBorder="1" applyAlignment="1" applyProtection="1">
      <alignment horizontal="center" vertical="center" wrapText="1"/>
      <protection locked="0"/>
    </xf>
    <xf numFmtId="0" fontId="138" fillId="64" borderId="124" xfId="0" applyFont="1" applyFill="1" applyBorder="1" applyAlignment="1" applyProtection="1">
      <alignment horizontal="center" vertical="center" wrapText="1"/>
      <protection locked="0"/>
    </xf>
  </cellXfs>
  <cellStyles count="812">
    <cellStyle name="%" xfId="2" xr:uid="{00000000-0005-0000-0000-000000000000}"/>
    <cellStyle name="% 2" xfId="3" xr:uid="{00000000-0005-0000-0000-000001000000}"/>
    <cellStyle name="% 2 2" xfId="4" xr:uid="{00000000-0005-0000-0000-000002000000}"/>
    <cellStyle name="% 3" xfId="5" xr:uid="{00000000-0005-0000-0000-000003000000}"/>
    <cellStyle name="=C:\WINNT35\SYSTEM32\COMMAND.COM" xfId="6" xr:uid="{00000000-0005-0000-0000-000004000000}"/>
    <cellStyle name="20 % - Accent1" xfId="7" xr:uid="{00000000-0005-0000-0000-000005000000}"/>
    <cellStyle name="20 % - Accent2" xfId="8" xr:uid="{00000000-0005-0000-0000-000006000000}"/>
    <cellStyle name="20 % - Accent3" xfId="9" xr:uid="{00000000-0005-0000-0000-000007000000}"/>
    <cellStyle name="20 % - Accent4" xfId="10" xr:uid="{00000000-0005-0000-0000-000008000000}"/>
    <cellStyle name="20 % - Accent5" xfId="11" xr:uid="{00000000-0005-0000-0000-000009000000}"/>
    <cellStyle name="20 % - Accent6" xfId="12" xr:uid="{00000000-0005-0000-0000-00000A000000}"/>
    <cellStyle name="20% - Accent1" xfId="13" xr:uid="{00000000-0005-0000-0000-00000B000000}"/>
    <cellStyle name="20% - Accent1 2" xfId="719" xr:uid="{00000000-0005-0000-0000-00000C000000}"/>
    <cellStyle name="20% - Accent1 3" xfId="720" xr:uid="{00000000-0005-0000-0000-00000D000000}"/>
    <cellStyle name="20% - Accent1_BU ACQUA" xfId="721" xr:uid="{00000000-0005-0000-0000-00000E000000}"/>
    <cellStyle name="20% - Accent2" xfId="14" xr:uid="{00000000-0005-0000-0000-00000F000000}"/>
    <cellStyle name="20% - Accent2 2" xfId="722" xr:uid="{00000000-0005-0000-0000-000010000000}"/>
    <cellStyle name="20% - Accent2 3" xfId="723" xr:uid="{00000000-0005-0000-0000-000011000000}"/>
    <cellStyle name="20% - Accent2_BU ACQUA" xfId="724" xr:uid="{00000000-0005-0000-0000-000012000000}"/>
    <cellStyle name="20% - Accent3" xfId="15" xr:uid="{00000000-0005-0000-0000-000013000000}"/>
    <cellStyle name="20% - Accent3 2" xfId="725" xr:uid="{00000000-0005-0000-0000-000014000000}"/>
    <cellStyle name="20% - Accent3 3" xfId="726" xr:uid="{00000000-0005-0000-0000-000015000000}"/>
    <cellStyle name="20% - Accent3_BU ACQUA" xfId="727" xr:uid="{00000000-0005-0000-0000-000016000000}"/>
    <cellStyle name="20% - Accent4" xfId="16" xr:uid="{00000000-0005-0000-0000-000017000000}"/>
    <cellStyle name="20% - Accent4 2" xfId="728" xr:uid="{00000000-0005-0000-0000-000018000000}"/>
    <cellStyle name="20% - Accent4 3" xfId="729" xr:uid="{00000000-0005-0000-0000-000019000000}"/>
    <cellStyle name="20% - Accent4_BU ACQUA" xfId="730" xr:uid="{00000000-0005-0000-0000-00001A000000}"/>
    <cellStyle name="20% - Accent5" xfId="17" xr:uid="{00000000-0005-0000-0000-00001B000000}"/>
    <cellStyle name="20% - Accent5 2" xfId="731" xr:uid="{00000000-0005-0000-0000-00001C000000}"/>
    <cellStyle name="20% - Accent5 3" xfId="732" xr:uid="{00000000-0005-0000-0000-00001D000000}"/>
    <cellStyle name="20% - Accent5_BU ACQUA" xfId="733" xr:uid="{00000000-0005-0000-0000-00001E000000}"/>
    <cellStyle name="20% - Accent6" xfId="18" xr:uid="{00000000-0005-0000-0000-00001F000000}"/>
    <cellStyle name="20% - Accent6 2" xfId="734" xr:uid="{00000000-0005-0000-0000-000020000000}"/>
    <cellStyle name="20% - Accent6 3" xfId="735" xr:uid="{00000000-0005-0000-0000-000021000000}"/>
    <cellStyle name="20% - Accent6_BU ACQUA" xfId="736" xr:uid="{00000000-0005-0000-0000-000022000000}"/>
    <cellStyle name="20% - Colore 1 2" xfId="19" xr:uid="{00000000-0005-0000-0000-000023000000}"/>
    <cellStyle name="20% - Colore 1 2 2" xfId="20" xr:uid="{00000000-0005-0000-0000-000024000000}"/>
    <cellStyle name="20% - Colore 1 2 2 2" xfId="21" xr:uid="{00000000-0005-0000-0000-000025000000}"/>
    <cellStyle name="20% - Colore 1 2 2 2 2" xfId="22" xr:uid="{00000000-0005-0000-0000-000026000000}"/>
    <cellStyle name="20% - Colore 1 2 2 3" xfId="23" xr:uid="{00000000-0005-0000-0000-000027000000}"/>
    <cellStyle name="20% - Colore 1 2 3" xfId="24" xr:uid="{00000000-0005-0000-0000-000028000000}"/>
    <cellStyle name="20% - Colore 1 2 3 2" xfId="25" xr:uid="{00000000-0005-0000-0000-000029000000}"/>
    <cellStyle name="20% - Colore 1 2 4" xfId="26" xr:uid="{00000000-0005-0000-0000-00002A000000}"/>
    <cellStyle name="20% - Colore 1 2 5" xfId="27" xr:uid="{00000000-0005-0000-0000-00002B000000}"/>
    <cellStyle name="20% - Colore 1 2 6" xfId="28" xr:uid="{00000000-0005-0000-0000-00002C000000}"/>
    <cellStyle name="20% - Colore 2 2" xfId="29" xr:uid="{00000000-0005-0000-0000-00002D000000}"/>
    <cellStyle name="20% - Colore 2 2 2" xfId="30" xr:uid="{00000000-0005-0000-0000-00002E000000}"/>
    <cellStyle name="20% - Colore 2 2 2 2" xfId="31" xr:uid="{00000000-0005-0000-0000-00002F000000}"/>
    <cellStyle name="20% - Colore 2 2 2 2 2" xfId="32" xr:uid="{00000000-0005-0000-0000-000030000000}"/>
    <cellStyle name="20% - Colore 2 2 2 3" xfId="33" xr:uid="{00000000-0005-0000-0000-000031000000}"/>
    <cellStyle name="20% - Colore 2 2 3" xfId="34" xr:uid="{00000000-0005-0000-0000-000032000000}"/>
    <cellStyle name="20% - Colore 2 2 3 2" xfId="35" xr:uid="{00000000-0005-0000-0000-000033000000}"/>
    <cellStyle name="20% - Colore 2 2 4" xfId="36" xr:uid="{00000000-0005-0000-0000-000034000000}"/>
    <cellStyle name="20% - Colore 2 2 5" xfId="37" xr:uid="{00000000-0005-0000-0000-000035000000}"/>
    <cellStyle name="20% - Colore 2 2 6" xfId="38" xr:uid="{00000000-0005-0000-0000-000036000000}"/>
    <cellStyle name="20% - Colore 3 2" xfId="39" xr:uid="{00000000-0005-0000-0000-000037000000}"/>
    <cellStyle name="20% - Colore 3 2 2" xfId="40" xr:uid="{00000000-0005-0000-0000-000038000000}"/>
    <cellStyle name="20% - Colore 3 2 2 2" xfId="41" xr:uid="{00000000-0005-0000-0000-000039000000}"/>
    <cellStyle name="20% - Colore 3 2 2 2 2" xfId="42" xr:uid="{00000000-0005-0000-0000-00003A000000}"/>
    <cellStyle name="20% - Colore 3 2 2 3" xfId="43" xr:uid="{00000000-0005-0000-0000-00003B000000}"/>
    <cellStyle name="20% - Colore 3 2 3" xfId="44" xr:uid="{00000000-0005-0000-0000-00003C000000}"/>
    <cellStyle name="20% - Colore 3 2 3 2" xfId="45" xr:uid="{00000000-0005-0000-0000-00003D000000}"/>
    <cellStyle name="20% - Colore 3 2 4" xfId="46" xr:uid="{00000000-0005-0000-0000-00003E000000}"/>
    <cellStyle name="20% - Colore 3 2 5" xfId="47" xr:uid="{00000000-0005-0000-0000-00003F000000}"/>
    <cellStyle name="20% - Colore 3 2 6" xfId="48" xr:uid="{00000000-0005-0000-0000-000040000000}"/>
    <cellStyle name="20% - Colore 4 2" xfId="49" xr:uid="{00000000-0005-0000-0000-000041000000}"/>
    <cellStyle name="20% - Colore 4 2 2" xfId="50" xr:uid="{00000000-0005-0000-0000-000042000000}"/>
    <cellStyle name="20% - Colore 4 2 2 2" xfId="51" xr:uid="{00000000-0005-0000-0000-000043000000}"/>
    <cellStyle name="20% - Colore 4 2 2 2 2" xfId="52" xr:uid="{00000000-0005-0000-0000-000044000000}"/>
    <cellStyle name="20% - Colore 4 2 2 3" xfId="53" xr:uid="{00000000-0005-0000-0000-000045000000}"/>
    <cellStyle name="20% - Colore 4 2 3" xfId="54" xr:uid="{00000000-0005-0000-0000-000046000000}"/>
    <cellStyle name="20% - Colore 4 2 3 2" xfId="55" xr:uid="{00000000-0005-0000-0000-000047000000}"/>
    <cellStyle name="20% - Colore 4 2 4" xfId="56" xr:uid="{00000000-0005-0000-0000-000048000000}"/>
    <cellStyle name="20% - Colore 4 2 5" xfId="57" xr:uid="{00000000-0005-0000-0000-000049000000}"/>
    <cellStyle name="20% - Colore 4 2 6" xfId="58" xr:uid="{00000000-0005-0000-0000-00004A000000}"/>
    <cellStyle name="20% - Colore 5 2" xfId="59" xr:uid="{00000000-0005-0000-0000-00004B000000}"/>
    <cellStyle name="20% - Colore 5 2 2" xfId="60" xr:uid="{00000000-0005-0000-0000-00004C000000}"/>
    <cellStyle name="20% - Colore 5 2 2 2" xfId="61" xr:uid="{00000000-0005-0000-0000-00004D000000}"/>
    <cellStyle name="20% - Colore 5 2 2 2 2" xfId="62" xr:uid="{00000000-0005-0000-0000-00004E000000}"/>
    <cellStyle name="20% - Colore 5 2 2 3" xfId="63" xr:uid="{00000000-0005-0000-0000-00004F000000}"/>
    <cellStyle name="20% - Colore 5 2 3" xfId="64" xr:uid="{00000000-0005-0000-0000-000050000000}"/>
    <cellStyle name="20% - Colore 5 2 3 2" xfId="65" xr:uid="{00000000-0005-0000-0000-000051000000}"/>
    <cellStyle name="20% - Colore 5 2 4" xfId="66" xr:uid="{00000000-0005-0000-0000-000052000000}"/>
    <cellStyle name="20% - Colore 5 2 5" xfId="67" xr:uid="{00000000-0005-0000-0000-000053000000}"/>
    <cellStyle name="20% - Colore 5 2 6" xfId="68" xr:uid="{00000000-0005-0000-0000-000054000000}"/>
    <cellStyle name="20% - Colore 6 2" xfId="69" xr:uid="{00000000-0005-0000-0000-000055000000}"/>
    <cellStyle name="20% - Colore 6 2 2" xfId="70" xr:uid="{00000000-0005-0000-0000-000056000000}"/>
    <cellStyle name="20% - Colore 6 2 2 2" xfId="71" xr:uid="{00000000-0005-0000-0000-000057000000}"/>
    <cellStyle name="20% - Colore 6 2 2 2 2" xfId="72" xr:uid="{00000000-0005-0000-0000-000058000000}"/>
    <cellStyle name="20% - Colore 6 2 2 3" xfId="73" xr:uid="{00000000-0005-0000-0000-000059000000}"/>
    <cellStyle name="20% - Colore 6 2 3" xfId="74" xr:uid="{00000000-0005-0000-0000-00005A000000}"/>
    <cellStyle name="20% - Colore 6 2 3 2" xfId="75" xr:uid="{00000000-0005-0000-0000-00005B000000}"/>
    <cellStyle name="20% - Colore 6 2 4" xfId="76" xr:uid="{00000000-0005-0000-0000-00005C000000}"/>
    <cellStyle name="20% - Colore 6 2 5" xfId="77" xr:uid="{00000000-0005-0000-0000-00005D000000}"/>
    <cellStyle name="20% - Colore 6 2 6" xfId="78" xr:uid="{00000000-0005-0000-0000-00005E000000}"/>
    <cellStyle name="40 % - Accent1" xfId="79" xr:uid="{00000000-0005-0000-0000-00005F000000}"/>
    <cellStyle name="40 % - Accent2" xfId="80" xr:uid="{00000000-0005-0000-0000-000060000000}"/>
    <cellStyle name="40 % - Accent3" xfId="81" xr:uid="{00000000-0005-0000-0000-000061000000}"/>
    <cellStyle name="40 % - Accent4" xfId="82" xr:uid="{00000000-0005-0000-0000-000062000000}"/>
    <cellStyle name="40 % - Accent5" xfId="83" xr:uid="{00000000-0005-0000-0000-000063000000}"/>
    <cellStyle name="40 % - Accent6" xfId="84" xr:uid="{00000000-0005-0000-0000-000064000000}"/>
    <cellStyle name="40% - Accent1" xfId="85" xr:uid="{00000000-0005-0000-0000-000065000000}"/>
    <cellStyle name="40% - Accent1 2" xfId="737" xr:uid="{00000000-0005-0000-0000-000066000000}"/>
    <cellStyle name="40% - Accent1 3" xfId="738" xr:uid="{00000000-0005-0000-0000-000067000000}"/>
    <cellStyle name="40% - Accent1_BU ACQUA" xfId="739" xr:uid="{00000000-0005-0000-0000-000068000000}"/>
    <cellStyle name="40% - Accent2" xfId="86" xr:uid="{00000000-0005-0000-0000-000069000000}"/>
    <cellStyle name="40% - Accent2 2" xfId="740" xr:uid="{00000000-0005-0000-0000-00006A000000}"/>
    <cellStyle name="40% - Accent2 3" xfId="741" xr:uid="{00000000-0005-0000-0000-00006B000000}"/>
    <cellStyle name="40% - Accent2_BU ACQUA" xfId="742" xr:uid="{00000000-0005-0000-0000-00006C000000}"/>
    <cellStyle name="40% - Accent3" xfId="87" xr:uid="{00000000-0005-0000-0000-00006D000000}"/>
    <cellStyle name="40% - Accent3 2" xfId="743" xr:uid="{00000000-0005-0000-0000-00006E000000}"/>
    <cellStyle name="40% - Accent3 3" xfId="744" xr:uid="{00000000-0005-0000-0000-00006F000000}"/>
    <cellStyle name="40% - Accent3_BU ACQUA" xfId="745" xr:uid="{00000000-0005-0000-0000-000070000000}"/>
    <cellStyle name="40% - Accent4" xfId="88" xr:uid="{00000000-0005-0000-0000-000071000000}"/>
    <cellStyle name="40% - Accent4 2" xfId="746" xr:uid="{00000000-0005-0000-0000-000072000000}"/>
    <cellStyle name="40% - Accent4 3" xfId="747" xr:uid="{00000000-0005-0000-0000-000073000000}"/>
    <cellStyle name="40% - Accent4_BU ACQUA" xfId="748" xr:uid="{00000000-0005-0000-0000-000074000000}"/>
    <cellStyle name="40% - Accent5" xfId="89" xr:uid="{00000000-0005-0000-0000-000075000000}"/>
    <cellStyle name="40% - Accent5 2" xfId="749" xr:uid="{00000000-0005-0000-0000-000076000000}"/>
    <cellStyle name="40% - Accent5 3" xfId="750" xr:uid="{00000000-0005-0000-0000-000077000000}"/>
    <cellStyle name="40% - Accent5_BU ACQUA" xfId="751" xr:uid="{00000000-0005-0000-0000-000078000000}"/>
    <cellStyle name="40% - Accent6" xfId="90" xr:uid="{00000000-0005-0000-0000-000079000000}"/>
    <cellStyle name="40% - Accent6 2" xfId="752" xr:uid="{00000000-0005-0000-0000-00007A000000}"/>
    <cellStyle name="40% - Accent6 3" xfId="753" xr:uid="{00000000-0005-0000-0000-00007B000000}"/>
    <cellStyle name="40% - Accent6_BU ACQUA" xfId="754" xr:uid="{00000000-0005-0000-0000-00007C000000}"/>
    <cellStyle name="40% - Colore 1 2" xfId="91" xr:uid="{00000000-0005-0000-0000-00007D000000}"/>
    <cellStyle name="40% - Colore 1 2 2" xfId="92" xr:uid="{00000000-0005-0000-0000-00007E000000}"/>
    <cellStyle name="40% - Colore 1 2 2 2" xfId="93" xr:uid="{00000000-0005-0000-0000-00007F000000}"/>
    <cellStyle name="40% - Colore 1 2 2 2 2" xfId="94" xr:uid="{00000000-0005-0000-0000-000080000000}"/>
    <cellStyle name="40% - Colore 1 2 2 3" xfId="95" xr:uid="{00000000-0005-0000-0000-000081000000}"/>
    <cellStyle name="40% - Colore 1 2 3" xfId="96" xr:uid="{00000000-0005-0000-0000-000082000000}"/>
    <cellStyle name="40% - Colore 1 2 3 2" xfId="97" xr:uid="{00000000-0005-0000-0000-000083000000}"/>
    <cellStyle name="40% - Colore 1 2 4" xfId="98" xr:uid="{00000000-0005-0000-0000-000084000000}"/>
    <cellStyle name="40% - Colore 1 2 5" xfId="99" xr:uid="{00000000-0005-0000-0000-000085000000}"/>
    <cellStyle name="40% - Colore 1 2 6" xfId="100" xr:uid="{00000000-0005-0000-0000-000086000000}"/>
    <cellStyle name="40% - Colore 2 2" xfId="101" xr:uid="{00000000-0005-0000-0000-000087000000}"/>
    <cellStyle name="40% - Colore 2 2 2" xfId="102" xr:uid="{00000000-0005-0000-0000-000088000000}"/>
    <cellStyle name="40% - Colore 2 2 2 2" xfId="103" xr:uid="{00000000-0005-0000-0000-000089000000}"/>
    <cellStyle name="40% - Colore 2 2 2 2 2" xfId="104" xr:uid="{00000000-0005-0000-0000-00008A000000}"/>
    <cellStyle name="40% - Colore 2 2 2 3" xfId="105" xr:uid="{00000000-0005-0000-0000-00008B000000}"/>
    <cellStyle name="40% - Colore 2 2 3" xfId="106" xr:uid="{00000000-0005-0000-0000-00008C000000}"/>
    <cellStyle name="40% - Colore 2 2 3 2" xfId="107" xr:uid="{00000000-0005-0000-0000-00008D000000}"/>
    <cellStyle name="40% - Colore 2 2 4" xfId="108" xr:uid="{00000000-0005-0000-0000-00008E000000}"/>
    <cellStyle name="40% - Colore 2 2 5" xfId="109" xr:uid="{00000000-0005-0000-0000-00008F000000}"/>
    <cellStyle name="40% - Colore 2 2 6" xfId="110" xr:uid="{00000000-0005-0000-0000-000090000000}"/>
    <cellStyle name="40% - Colore 3 2" xfId="111" xr:uid="{00000000-0005-0000-0000-000091000000}"/>
    <cellStyle name="40% - Colore 3 2 2" xfId="112" xr:uid="{00000000-0005-0000-0000-000092000000}"/>
    <cellStyle name="40% - Colore 3 2 2 2" xfId="113" xr:uid="{00000000-0005-0000-0000-000093000000}"/>
    <cellStyle name="40% - Colore 3 2 2 2 2" xfId="114" xr:uid="{00000000-0005-0000-0000-000094000000}"/>
    <cellStyle name="40% - Colore 3 2 2 3" xfId="115" xr:uid="{00000000-0005-0000-0000-000095000000}"/>
    <cellStyle name="40% - Colore 3 2 3" xfId="116" xr:uid="{00000000-0005-0000-0000-000096000000}"/>
    <cellStyle name="40% - Colore 3 2 3 2" xfId="117" xr:uid="{00000000-0005-0000-0000-000097000000}"/>
    <cellStyle name="40% - Colore 3 2 4" xfId="118" xr:uid="{00000000-0005-0000-0000-000098000000}"/>
    <cellStyle name="40% - Colore 3 2 5" xfId="119" xr:uid="{00000000-0005-0000-0000-000099000000}"/>
    <cellStyle name="40% - Colore 3 2 6" xfId="120" xr:uid="{00000000-0005-0000-0000-00009A000000}"/>
    <cellStyle name="40% - Colore 4 2" xfId="121" xr:uid="{00000000-0005-0000-0000-00009B000000}"/>
    <cellStyle name="40% - Colore 4 2 2" xfId="122" xr:uid="{00000000-0005-0000-0000-00009C000000}"/>
    <cellStyle name="40% - Colore 4 2 2 2" xfId="123" xr:uid="{00000000-0005-0000-0000-00009D000000}"/>
    <cellStyle name="40% - Colore 4 2 2 2 2" xfId="124" xr:uid="{00000000-0005-0000-0000-00009E000000}"/>
    <cellStyle name="40% - Colore 4 2 2 3" xfId="125" xr:uid="{00000000-0005-0000-0000-00009F000000}"/>
    <cellStyle name="40% - Colore 4 2 3" xfId="126" xr:uid="{00000000-0005-0000-0000-0000A0000000}"/>
    <cellStyle name="40% - Colore 4 2 3 2" xfId="127" xr:uid="{00000000-0005-0000-0000-0000A1000000}"/>
    <cellStyle name="40% - Colore 4 2 4" xfId="128" xr:uid="{00000000-0005-0000-0000-0000A2000000}"/>
    <cellStyle name="40% - Colore 4 2 5" xfId="129" xr:uid="{00000000-0005-0000-0000-0000A3000000}"/>
    <cellStyle name="40% - Colore 4 2 6" xfId="130" xr:uid="{00000000-0005-0000-0000-0000A4000000}"/>
    <cellStyle name="40% - Colore 5 2" xfId="131" xr:uid="{00000000-0005-0000-0000-0000A5000000}"/>
    <cellStyle name="40% - Colore 5 2 2" xfId="132" xr:uid="{00000000-0005-0000-0000-0000A6000000}"/>
    <cellStyle name="40% - Colore 5 2 2 2" xfId="133" xr:uid="{00000000-0005-0000-0000-0000A7000000}"/>
    <cellStyle name="40% - Colore 5 2 2 2 2" xfId="134" xr:uid="{00000000-0005-0000-0000-0000A8000000}"/>
    <cellStyle name="40% - Colore 5 2 2 3" xfId="135" xr:uid="{00000000-0005-0000-0000-0000A9000000}"/>
    <cellStyle name="40% - Colore 5 2 3" xfId="136" xr:uid="{00000000-0005-0000-0000-0000AA000000}"/>
    <cellStyle name="40% - Colore 5 2 3 2" xfId="137" xr:uid="{00000000-0005-0000-0000-0000AB000000}"/>
    <cellStyle name="40% - Colore 5 2 4" xfId="138" xr:uid="{00000000-0005-0000-0000-0000AC000000}"/>
    <cellStyle name="40% - Colore 5 2 5" xfId="139" xr:uid="{00000000-0005-0000-0000-0000AD000000}"/>
    <cellStyle name="40% - Colore 5 2 6" xfId="140" xr:uid="{00000000-0005-0000-0000-0000AE000000}"/>
    <cellStyle name="40% - Colore 6 2" xfId="141" xr:uid="{00000000-0005-0000-0000-0000AF000000}"/>
    <cellStyle name="40% - Colore 6 2 2" xfId="142" xr:uid="{00000000-0005-0000-0000-0000B0000000}"/>
    <cellStyle name="40% - Colore 6 2 2 2" xfId="143" xr:uid="{00000000-0005-0000-0000-0000B1000000}"/>
    <cellStyle name="40% - Colore 6 2 2 2 2" xfId="144" xr:uid="{00000000-0005-0000-0000-0000B2000000}"/>
    <cellStyle name="40% - Colore 6 2 2 3" xfId="145" xr:uid="{00000000-0005-0000-0000-0000B3000000}"/>
    <cellStyle name="40% - Colore 6 2 3" xfId="146" xr:uid="{00000000-0005-0000-0000-0000B4000000}"/>
    <cellStyle name="40% - Colore 6 2 3 2" xfId="147" xr:uid="{00000000-0005-0000-0000-0000B5000000}"/>
    <cellStyle name="40% - Colore 6 2 4" xfId="148" xr:uid="{00000000-0005-0000-0000-0000B6000000}"/>
    <cellStyle name="40% - Colore 6 2 5" xfId="149" xr:uid="{00000000-0005-0000-0000-0000B7000000}"/>
    <cellStyle name="40% - Colore 6 2 6" xfId="150" xr:uid="{00000000-0005-0000-0000-0000B8000000}"/>
    <cellStyle name="60 % - Accent1" xfId="151" xr:uid="{00000000-0005-0000-0000-0000B9000000}"/>
    <cellStyle name="60 % - Accent2" xfId="152" xr:uid="{00000000-0005-0000-0000-0000BA000000}"/>
    <cellStyle name="60 % - Accent3" xfId="153" xr:uid="{00000000-0005-0000-0000-0000BB000000}"/>
    <cellStyle name="60 % - Accent4" xfId="154" xr:uid="{00000000-0005-0000-0000-0000BC000000}"/>
    <cellStyle name="60 % - Accent5" xfId="155" xr:uid="{00000000-0005-0000-0000-0000BD000000}"/>
    <cellStyle name="60 % - Accent6" xfId="156" xr:uid="{00000000-0005-0000-0000-0000BE000000}"/>
    <cellStyle name="60% - Accent1" xfId="157" xr:uid="{00000000-0005-0000-0000-0000BF000000}"/>
    <cellStyle name="60% - Accent2" xfId="158" xr:uid="{00000000-0005-0000-0000-0000C0000000}"/>
    <cellStyle name="60% - Accent3" xfId="159" xr:uid="{00000000-0005-0000-0000-0000C1000000}"/>
    <cellStyle name="60% - Accent4" xfId="160" xr:uid="{00000000-0005-0000-0000-0000C2000000}"/>
    <cellStyle name="60% - Accent5" xfId="161" xr:uid="{00000000-0005-0000-0000-0000C3000000}"/>
    <cellStyle name="60% - Accent6" xfId="162" xr:uid="{00000000-0005-0000-0000-0000C4000000}"/>
    <cellStyle name="60% - Colore 1 2" xfId="163" xr:uid="{00000000-0005-0000-0000-0000C5000000}"/>
    <cellStyle name="60% - Colore 1 2 2" xfId="164" xr:uid="{00000000-0005-0000-0000-0000C6000000}"/>
    <cellStyle name="60% - Colore 1 2 3" xfId="165" xr:uid="{00000000-0005-0000-0000-0000C7000000}"/>
    <cellStyle name="60% - Colore 2 2" xfId="166" xr:uid="{00000000-0005-0000-0000-0000C8000000}"/>
    <cellStyle name="60% - Colore 2 2 2" xfId="167" xr:uid="{00000000-0005-0000-0000-0000C9000000}"/>
    <cellStyle name="60% - Colore 2 2 3" xfId="168" xr:uid="{00000000-0005-0000-0000-0000CA000000}"/>
    <cellStyle name="60% - Colore 3 2" xfId="169" xr:uid="{00000000-0005-0000-0000-0000CB000000}"/>
    <cellStyle name="60% - Colore 3 2 2" xfId="170" xr:uid="{00000000-0005-0000-0000-0000CC000000}"/>
    <cellStyle name="60% - Colore 3 2 3" xfId="171" xr:uid="{00000000-0005-0000-0000-0000CD000000}"/>
    <cellStyle name="60% - Colore 4 2" xfId="172" xr:uid="{00000000-0005-0000-0000-0000CE000000}"/>
    <cellStyle name="60% - Colore 4 2 2" xfId="173" xr:uid="{00000000-0005-0000-0000-0000CF000000}"/>
    <cellStyle name="60% - Colore 4 2 3" xfId="174" xr:uid="{00000000-0005-0000-0000-0000D0000000}"/>
    <cellStyle name="60% - Colore 5 2" xfId="175" xr:uid="{00000000-0005-0000-0000-0000D1000000}"/>
    <cellStyle name="60% - Colore 5 2 2" xfId="176" xr:uid="{00000000-0005-0000-0000-0000D2000000}"/>
    <cellStyle name="60% - Colore 5 2 3" xfId="177" xr:uid="{00000000-0005-0000-0000-0000D3000000}"/>
    <cellStyle name="60% - Colore 6 2" xfId="178" xr:uid="{00000000-0005-0000-0000-0000D4000000}"/>
    <cellStyle name="60% - Colore 6 2 2" xfId="179" xr:uid="{00000000-0005-0000-0000-0000D5000000}"/>
    <cellStyle name="60% - Colore 6 2 3" xfId="180" xr:uid="{00000000-0005-0000-0000-0000D6000000}"/>
    <cellStyle name="Accent1" xfId="181" xr:uid="{00000000-0005-0000-0000-0000D7000000}"/>
    <cellStyle name="Accent1 2" xfId="182" xr:uid="{00000000-0005-0000-0000-0000D8000000}"/>
    <cellStyle name="Accent1 3" xfId="183" xr:uid="{00000000-0005-0000-0000-0000D9000000}"/>
    <cellStyle name="Accent2" xfId="184" xr:uid="{00000000-0005-0000-0000-0000DA000000}"/>
    <cellStyle name="Accent2 2" xfId="185" xr:uid="{00000000-0005-0000-0000-0000DB000000}"/>
    <cellStyle name="Accent2 3" xfId="186" xr:uid="{00000000-0005-0000-0000-0000DC000000}"/>
    <cellStyle name="Accent3" xfId="187" xr:uid="{00000000-0005-0000-0000-0000DD000000}"/>
    <cellStyle name="Accent3 2" xfId="188" xr:uid="{00000000-0005-0000-0000-0000DE000000}"/>
    <cellStyle name="Accent3 3" xfId="189" xr:uid="{00000000-0005-0000-0000-0000DF000000}"/>
    <cellStyle name="Accent4" xfId="190" xr:uid="{00000000-0005-0000-0000-0000E0000000}"/>
    <cellStyle name="Accent4 2" xfId="191" xr:uid="{00000000-0005-0000-0000-0000E1000000}"/>
    <cellStyle name="Accent4 3" xfId="192" xr:uid="{00000000-0005-0000-0000-0000E2000000}"/>
    <cellStyle name="Accent5" xfId="193" xr:uid="{00000000-0005-0000-0000-0000E3000000}"/>
    <cellStyle name="Accent5 2" xfId="194" xr:uid="{00000000-0005-0000-0000-0000E4000000}"/>
    <cellStyle name="Accent5 3" xfId="195" xr:uid="{00000000-0005-0000-0000-0000E5000000}"/>
    <cellStyle name="Accent6" xfId="196" xr:uid="{00000000-0005-0000-0000-0000E6000000}"/>
    <cellStyle name="Accent6 2" xfId="197" xr:uid="{00000000-0005-0000-0000-0000E7000000}"/>
    <cellStyle name="Accent6 3" xfId="198" xr:uid="{00000000-0005-0000-0000-0000E8000000}"/>
    <cellStyle name="ACF" xfId="199" xr:uid="{00000000-0005-0000-0000-0000E9000000}"/>
    <cellStyle name="Avertissement" xfId="200" xr:uid="{00000000-0005-0000-0000-0000EA000000}"/>
    <cellStyle name="Bad" xfId="201" xr:uid="{00000000-0005-0000-0000-0000EB000000}"/>
    <cellStyle name="Calc Currency (0)" xfId="202" xr:uid="{00000000-0005-0000-0000-0000EC000000}"/>
    <cellStyle name="Calcolo 2" xfId="203" xr:uid="{00000000-0005-0000-0000-0000ED000000}"/>
    <cellStyle name="Calcolo 2 2" xfId="204" xr:uid="{00000000-0005-0000-0000-0000EE000000}"/>
    <cellStyle name="Calcolo 2 3" xfId="205" xr:uid="{00000000-0005-0000-0000-0000EF000000}"/>
    <cellStyle name="Calcolo 2 3 2" xfId="755" xr:uid="{00000000-0005-0000-0000-0000F0000000}"/>
    <cellStyle name="Calcolo 2 3 2 2" xfId="806" xr:uid="{00000000-0005-0000-0000-0000F1000000}"/>
    <cellStyle name="Calcolo 2 3 3" xfId="798" xr:uid="{00000000-0005-0000-0000-0000F2000000}"/>
    <cellStyle name="Calcul" xfId="206" xr:uid="{00000000-0005-0000-0000-0000F3000000}"/>
    <cellStyle name="Calcul 2" xfId="756" xr:uid="{00000000-0005-0000-0000-0000F4000000}"/>
    <cellStyle name="Calcul 2 2" xfId="807" xr:uid="{00000000-0005-0000-0000-0000F5000000}"/>
    <cellStyle name="Calcul 3" xfId="799" xr:uid="{00000000-0005-0000-0000-0000F6000000}"/>
    <cellStyle name="Calculation" xfId="207" xr:uid="{00000000-0005-0000-0000-0000F7000000}"/>
    <cellStyle name="Calculation 2" xfId="757" xr:uid="{00000000-0005-0000-0000-0000F8000000}"/>
    <cellStyle name="Calculation 2 2" xfId="808" xr:uid="{00000000-0005-0000-0000-0000F9000000}"/>
    <cellStyle name="Calculation 3" xfId="800" xr:uid="{00000000-0005-0000-0000-0000FA000000}"/>
    <cellStyle name="čárky_List1" xfId="208" xr:uid="{00000000-0005-0000-0000-0000FB000000}"/>
    <cellStyle name="Cella collegata 2" xfId="209" xr:uid="{00000000-0005-0000-0000-0000FC000000}"/>
    <cellStyle name="Cella collegata 2 2" xfId="210" xr:uid="{00000000-0005-0000-0000-0000FD000000}"/>
    <cellStyle name="Cella collegata 2 3" xfId="211" xr:uid="{00000000-0005-0000-0000-0000FE000000}"/>
    <cellStyle name="Cella da controllare 2" xfId="212" xr:uid="{00000000-0005-0000-0000-0000FF000000}"/>
    <cellStyle name="Cella da controllare 2 2" xfId="213" xr:uid="{00000000-0005-0000-0000-000000010000}"/>
    <cellStyle name="Cella da controllare 2 3" xfId="214" xr:uid="{00000000-0005-0000-0000-000001010000}"/>
    <cellStyle name="Cellule liée" xfId="215" xr:uid="{00000000-0005-0000-0000-000002010000}"/>
    <cellStyle name="Check Cell" xfId="216" xr:uid="{00000000-0005-0000-0000-000003010000}"/>
    <cellStyle name="Collegamento ipertestuale" xfId="792" builtinId="8"/>
    <cellStyle name="Collegamento ipertestuale 2" xfId="217" xr:uid="{00000000-0005-0000-0000-000005010000}"/>
    <cellStyle name="Collegamento ipertestuale 2 2" xfId="218" xr:uid="{00000000-0005-0000-0000-000006010000}"/>
    <cellStyle name="Collegamento ipertestuale 3" xfId="219" xr:uid="{00000000-0005-0000-0000-000007010000}"/>
    <cellStyle name="Collegamento ipertestuale 3 2" xfId="220" xr:uid="{00000000-0005-0000-0000-000008010000}"/>
    <cellStyle name="Collegamento ipertestuale 3 2 2" xfId="221" xr:uid="{00000000-0005-0000-0000-000009010000}"/>
    <cellStyle name="Collegamento ipertestuale 3 3" xfId="222" xr:uid="{00000000-0005-0000-0000-00000A010000}"/>
    <cellStyle name="Collegamento ipertestuale 4" xfId="223" xr:uid="{00000000-0005-0000-0000-00000B010000}"/>
    <cellStyle name="Collegamento ipertestuale 5" xfId="224" xr:uid="{00000000-0005-0000-0000-00000C010000}"/>
    <cellStyle name="ColLevel_1_BE (2)" xfId="225" xr:uid="{00000000-0005-0000-0000-00000D010000}"/>
    <cellStyle name="Colore 1 2" xfId="226" xr:uid="{00000000-0005-0000-0000-00000E010000}"/>
    <cellStyle name="Colore 1 2 2" xfId="227" xr:uid="{00000000-0005-0000-0000-00000F010000}"/>
    <cellStyle name="Colore 1 2 3" xfId="228" xr:uid="{00000000-0005-0000-0000-000010010000}"/>
    <cellStyle name="Colore 2 2" xfId="229" xr:uid="{00000000-0005-0000-0000-000011010000}"/>
    <cellStyle name="Colore 2 2 2" xfId="230" xr:uid="{00000000-0005-0000-0000-000012010000}"/>
    <cellStyle name="Colore 2 2 3" xfId="231" xr:uid="{00000000-0005-0000-0000-000013010000}"/>
    <cellStyle name="Colore 3 2" xfId="232" xr:uid="{00000000-0005-0000-0000-000014010000}"/>
    <cellStyle name="Colore 3 2 2" xfId="233" xr:uid="{00000000-0005-0000-0000-000015010000}"/>
    <cellStyle name="Colore 3 2 3" xfId="234" xr:uid="{00000000-0005-0000-0000-000016010000}"/>
    <cellStyle name="Colore 4" xfId="793" builtinId="41"/>
    <cellStyle name="Colore 4 2" xfId="235" xr:uid="{00000000-0005-0000-0000-000018010000}"/>
    <cellStyle name="Colore 4 2 2" xfId="236" xr:uid="{00000000-0005-0000-0000-000019010000}"/>
    <cellStyle name="Colore 4 2 3" xfId="237" xr:uid="{00000000-0005-0000-0000-00001A010000}"/>
    <cellStyle name="Colore 5 2" xfId="238" xr:uid="{00000000-0005-0000-0000-00001B010000}"/>
    <cellStyle name="Colore 5 2 2" xfId="239" xr:uid="{00000000-0005-0000-0000-00001C010000}"/>
    <cellStyle name="Colore 5 2 3" xfId="240" xr:uid="{00000000-0005-0000-0000-00001D010000}"/>
    <cellStyle name="Colore 6 2" xfId="241" xr:uid="{00000000-0005-0000-0000-00001E010000}"/>
    <cellStyle name="Colore 6 2 2" xfId="242" xr:uid="{00000000-0005-0000-0000-00001F010000}"/>
    <cellStyle name="Colore 6 2 3" xfId="243" xr:uid="{00000000-0005-0000-0000-000020010000}"/>
    <cellStyle name="Comma [0]_353HHC" xfId="244" xr:uid="{00000000-0005-0000-0000-000021010000}"/>
    <cellStyle name="Comma_353HHC" xfId="245" xr:uid="{00000000-0005-0000-0000-000022010000}"/>
    <cellStyle name="Commentaire" xfId="246" xr:uid="{00000000-0005-0000-0000-000023010000}"/>
    <cellStyle name="Commentaire 2" xfId="758" xr:uid="{00000000-0005-0000-0000-000024010000}"/>
    <cellStyle name="Commentaire 2 2" xfId="809" xr:uid="{00000000-0005-0000-0000-000025010000}"/>
    <cellStyle name="Commentaire 3" xfId="801" xr:uid="{00000000-0005-0000-0000-000026010000}"/>
    <cellStyle name="Copied" xfId="247" xr:uid="{00000000-0005-0000-0000-000027010000}"/>
    <cellStyle name="Curr-$" xfId="248" xr:uid="{00000000-0005-0000-0000-000028010000}"/>
    <cellStyle name="Curr-£" xfId="249" xr:uid="{00000000-0005-0000-0000-000029010000}"/>
    <cellStyle name="Currency [0]_353HHC" xfId="250" xr:uid="{00000000-0005-0000-0000-00002A010000}"/>
    <cellStyle name="Currency-$" xfId="251" xr:uid="{00000000-0005-0000-0000-00002B010000}"/>
    <cellStyle name="Currency_353HHC" xfId="252" xr:uid="{00000000-0005-0000-0000-00002C010000}"/>
    <cellStyle name="Currency-£" xfId="253" xr:uid="{00000000-0005-0000-0000-00002D010000}"/>
    <cellStyle name="Currency-F" xfId="254" xr:uid="{00000000-0005-0000-0000-00002E010000}"/>
    <cellStyle name="Curr-F" xfId="255" xr:uid="{00000000-0005-0000-0000-00002F010000}"/>
    <cellStyle name="Date" xfId="256" xr:uid="{00000000-0005-0000-0000-000030010000}"/>
    <cellStyle name="Dezimal_Sita DE Optimax Actual June 2006" xfId="257" xr:uid="{00000000-0005-0000-0000-000031010000}"/>
    <cellStyle name="Entered" xfId="258" xr:uid="{00000000-0005-0000-0000-000032010000}"/>
    <cellStyle name="Entrée" xfId="259" xr:uid="{00000000-0005-0000-0000-000033010000}"/>
    <cellStyle name="Entrée 2" xfId="759" xr:uid="{00000000-0005-0000-0000-000034010000}"/>
    <cellStyle name="Entrée 2 2" xfId="810" xr:uid="{00000000-0005-0000-0000-000035010000}"/>
    <cellStyle name="Entrée 3" xfId="802" xr:uid="{00000000-0005-0000-0000-000036010000}"/>
    <cellStyle name="Euro" xfId="260" xr:uid="{00000000-0005-0000-0000-000037010000}"/>
    <cellStyle name="Euro 2" xfId="261" xr:uid="{00000000-0005-0000-0000-000038010000}"/>
    <cellStyle name="Euro 2 2" xfId="262" xr:uid="{00000000-0005-0000-0000-000039010000}"/>
    <cellStyle name="Euro 2 3" xfId="263" xr:uid="{00000000-0005-0000-0000-00003A010000}"/>
    <cellStyle name="Euro 2 4" xfId="264" xr:uid="{00000000-0005-0000-0000-00003B010000}"/>
    <cellStyle name="Euro 3" xfId="265" xr:uid="{00000000-0005-0000-0000-00003C010000}"/>
    <cellStyle name="Euro 3 2" xfId="266" xr:uid="{00000000-0005-0000-0000-00003D010000}"/>
    <cellStyle name="Euro 4" xfId="267" xr:uid="{00000000-0005-0000-0000-00003E010000}"/>
    <cellStyle name="Euro 4 2" xfId="268" xr:uid="{00000000-0005-0000-0000-00003F010000}"/>
    <cellStyle name="Euro 5" xfId="269" xr:uid="{00000000-0005-0000-0000-000040010000}"/>
    <cellStyle name="Euro 6" xfId="270" xr:uid="{00000000-0005-0000-0000-000041010000}"/>
    <cellStyle name="Euro_2010-10-15_Investimenti_2010-2021_con calcoloammrem_2" xfId="271" xr:uid="{00000000-0005-0000-0000-000042010000}"/>
    <cellStyle name="Excel Built-in Normal" xfId="272" xr:uid="{00000000-0005-0000-0000-000043010000}"/>
    <cellStyle name="Excel Built-in Normal 2" xfId="273" xr:uid="{00000000-0005-0000-0000-000044010000}"/>
    <cellStyle name="Explanatory Text" xfId="274" xr:uid="{00000000-0005-0000-0000-000045010000}"/>
    <cellStyle name="Followed Hyperlink" xfId="275" xr:uid="{00000000-0005-0000-0000-000046010000}"/>
    <cellStyle name="Followed Hyperlink 2" xfId="276" xr:uid="{00000000-0005-0000-0000-000047010000}"/>
    <cellStyle name="Followed Hyperlink 2 2" xfId="277" xr:uid="{00000000-0005-0000-0000-000048010000}"/>
    <cellStyle name="Followed Hyperlink 2 3" xfId="278" xr:uid="{00000000-0005-0000-0000-000049010000}"/>
    <cellStyle name="Followed Hyperlink 2 4" xfId="279" xr:uid="{00000000-0005-0000-0000-00004A010000}"/>
    <cellStyle name="Followed Hyperlink 3" xfId="280" xr:uid="{00000000-0005-0000-0000-00004B010000}"/>
    <cellStyle name="Followed Hyperlink 4" xfId="281" xr:uid="{00000000-0005-0000-0000-00004C010000}"/>
    <cellStyle name="Followed Hyperlink 5" xfId="282" xr:uid="{00000000-0005-0000-0000-00004D010000}"/>
    <cellStyle name="Good" xfId="283" xr:uid="{00000000-0005-0000-0000-00004E010000}"/>
    <cellStyle name="Grey" xfId="284" xr:uid="{00000000-0005-0000-0000-00004F010000}"/>
    <cellStyle name="Grey 2" xfId="285" xr:uid="{00000000-0005-0000-0000-000050010000}"/>
    <cellStyle name="Header1" xfId="286" xr:uid="{00000000-0005-0000-0000-000051010000}"/>
    <cellStyle name="Header2" xfId="287" xr:uid="{00000000-0005-0000-0000-000052010000}"/>
    <cellStyle name="Header2 2" xfId="760" xr:uid="{00000000-0005-0000-0000-000053010000}"/>
    <cellStyle name="Heading 1" xfId="288" xr:uid="{00000000-0005-0000-0000-000054010000}"/>
    <cellStyle name="Heading 2" xfId="289" xr:uid="{00000000-0005-0000-0000-000055010000}"/>
    <cellStyle name="Heading 3" xfId="290" xr:uid="{00000000-0005-0000-0000-000056010000}"/>
    <cellStyle name="Heading 4" xfId="291" xr:uid="{00000000-0005-0000-0000-000057010000}"/>
    <cellStyle name="Hyperlink" xfId="292" xr:uid="{00000000-0005-0000-0000-000058010000}"/>
    <cellStyle name="Hyperlink 2" xfId="293" xr:uid="{00000000-0005-0000-0000-000059010000}"/>
    <cellStyle name="Hyperlink 2 2" xfId="294" xr:uid="{00000000-0005-0000-0000-00005A010000}"/>
    <cellStyle name="Hyperlink 2 3" xfId="295" xr:uid="{00000000-0005-0000-0000-00005B010000}"/>
    <cellStyle name="Hyperlink 2 4" xfId="296" xr:uid="{00000000-0005-0000-0000-00005C010000}"/>
    <cellStyle name="Hyperlink 3" xfId="297" xr:uid="{00000000-0005-0000-0000-00005D010000}"/>
    <cellStyle name="Hyperlink 4" xfId="298" xr:uid="{00000000-0005-0000-0000-00005E010000}"/>
    <cellStyle name="Hyperlink 5" xfId="299" xr:uid="{00000000-0005-0000-0000-00005F010000}"/>
    <cellStyle name="Input [yellow]" xfId="300" xr:uid="{00000000-0005-0000-0000-000060010000}"/>
    <cellStyle name="Input [yellow] 2" xfId="301" xr:uid="{00000000-0005-0000-0000-000061010000}"/>
    <cellStyle name="Input [yellow] 2 2" xfId="761" xr:uid="{00000000-0005-0000-0000-000062010000}"/>
    <cellStyle name="Input [yellow] 3" xfId="762" xr:uid="{00000000-0005-0000-0000-000063010000}"/>
    <cellStyle name="Input 2" xfId="302" xr:uid="{00000000-0005-0000-0000-000064010000}"/>
    <cellStyle name="Input 2 2" xfId="303" xr:uid="{00000000-0005-0000-0000-000065010000}"/>
    <cellStyle name="Input 2 3" xfId="304" xr:uid="{00000000-0005-0000-0000-000066010000}"/>
    <cellStyle name="Input 2 3 2" xfId="763" xr:uid="{00000000-0005-0000-0000-000067010000}"/>
    <cellStyle name="Input 2 4" xfId="764" xr:uid="{00000000-0005-0000-0000-000068010000}"/>
    <cellStyle name="Input 3" xfId="305" xr:uid="{00000000-0005-0000-0000-000069010000}"/>
    <cellStyle name="Input 3 2" xfId="765" xr:uid="{00000000-0005-0000-0000-00006A010000}"/>
    <cellStyle name="Insatisfaisant" xfId="306" xr:uid="{00000000-0005-0000-0000-00006B010000}"/>
    <cellStyle name="Lien hypertexte_TFT 12 vs 05" xfId="307" xr:uid="{00000000-0005-0000-0000-00006C010000}"/>
    <cellStyle name="Linked Cell" xfId="308" xr:uid="{00000000-0005-0000-0000-00006D010000}"/>
    <cellStyle name="Migliaia" xfId="791" builtinId="3"/>
    <cellStyle name="Migliaia (0)_ACQUE TOSCANE-PMT DÉTAILLÉ 2000-2004" xfId="309" xr:uid="{00000000-0005-0000-0000-00006F010000}"/>
    <cellStyle name="Migliaia [0] 2" xfId="310" xr:uid="{00000000-0005-0000-0000-000070010000}"/>
    <cellStyle name="Migliaia [0] 2 2" xfId="311" xr:uid="{00000000-0005-0000-0000-000071010000}"/>
    <cellStyle name="Migliaia [0] 2 2 2" xfId="312" xr:uid="{00000000-0005-0000-0000-000072010000}"/>
    <cellStyle name="Migliaia [0] 2 3" xfId="313" xr:uid="{00000000-0005-0000-0000-000073010000}"/>
    <cellStyle name="Migliaia [0] 2 3 2" xfId="314" xr:uid="{00000000-0005-0000-0000-000074010000}"/>
    <cellStyle name="Migliaia [0] 2 4" xfId="315" xr:uid="{00000000-0005-0000-0000-000075010000}"/>
    <cellStyle name="Migliaia [0] 3" xfId="316" xr:uid="{00000000-0005-0000-0000-000076010000}"/>
    <cellStyle name="Migliaia [0] 3 2" xfId="317" xr:uid="{00000000-0005-0000-0000-000077010000}"/>
    <cellStyle name="Migliaia [0] 3 2 2" xfId="318" xr:uid="{00000000-0005-0000-0000-000078010000}"/>
    <cellStyle name="Migliaia [0] 3 3" xfId="319" xr:uid="{00000000-0005-0000-0000-000079010000}"/>
    <cellStyle name="Migliaia [0] 4" xfId="320" xr:uid="{00000000-0005-0000-0000-00007A010000}"/>
    <cellStyle name="Migliaia [0] 4 2" xfId="321" xr:uid="{00000000-0005-0000-0000-00007B010000}"/>
    <cellStyle name="Migliaia [0] 4 2 2" xfId="322" xr:uid="{00000000-0005-0000-0000-00007C010000}"/>
    <cellStyle name="Migliaia 10" xfId="323" xr:uid="{00000000-0005-0000-0000-00007D010000}"/>
    <cellStyle name="Migliaia 10 2" xfId="324" xr:uid="{00000000-0005-0000-0000-00007E010000}"/>
    <cellStyle name="Migliaia 11" xfId="325" xr:uid="{00000000-0005-0000-0000-00007F010000}"/>
    <cellStyle name="Migliaia 11 2" xfId="326" xr:uid="{00000000-0005-0000-0000-000080010000}"/>
    <cellStyle name="Migliaia 11 2 2" xfId="327" xr:uid="{00000000-0005-0000-0000-000081010000}"/>
    <cellStyle name="Migliaia 11 3" xfId="328" xr:uid="{00000000-0005-0000-0000-000082010000}"/>
    <cellStyle name="Migliaia 12" xfId="329" xr:uid="{00000000-0005-0000-0000-000083010000}"/>
    <cellStyle name="Migliaia 12 2" xfId="330" xr:uid="{00000000-0005-0000-0000-000084010000}"/>
    <cellStyle name="Migliaia 13" xfId="331" xr:uid="{00000000-0005-0000-0000-000085010000}"/>
    <cellStyle name="Migliaia 13 2" xfId="332" xr:uid="{00000000-0005-0000-0000-000086010000}"/>
    <cellStyle name="Migliaia 14" xfId="333" xr:uid="{00000000-0005-0000-0000-000087010000}"/>
    <cellStyle name="Migliaia 15" xfId="334" xr:uid="{00000000-0005-0000-0000-000088010000}"/>
    <cellStyle name="Migliaia 16" xfId="335" xr:uid="{00000000-0005-0000-0000-000089010000}"/>
    <cellStyle name="Migliaia 17" xfId="336" xr:uid="{00000000-0005-0000-0000-00008A010000}"/>
    <cellStyle name="Migliaia 18" xfId="766" xr:uid="{00000000-0005-0000-0000-00008B010000}"/>
    <cellStyle name="Migliaia 2" xfId="1" xr:uid="{00000000-0005-0000-0000-00008C010000}"/>
    <cellStyle name="Migliaia 2 2" xfId="337" xr:uid="{00000000-0005-0000-0000-00008D010000}"/>
    <cellStyle name="Migliaia 2 2 2" xfId="338" xr:uid="{00000000-0005-0000-0000-00008E010000}"/>
    <cellStyle name="Migliaia 2 2 3" xfId="339" xr:uid="{00000000-0005-0000-0000-00008F010000}"/>
    <cellStyle name="Migliaia 2 2 3 2" xfId="804" xr:uid="{00000000-0005-0000-0000-000090010000}"/>
    <cellStyle name="Migliaia 2 2 4" xfId="340" xr:uid="{00000000-0005-0000-0000-000091010000}"/>
    <cellStyle name="Migliaia 2 2 5" xfId="803" xr:uid="{00000000-0005-0000-0000-000092010000}"/>
    <cellStyle name="Migliaia 2 3" xfId="341" xr:uid="{00000000-0005-0000-0000-000093010000}"/>
    <cellStyle name="Migliaia 2 4" xfId="342" xr:uid="{00000000-0005-0000-0000-000094010000}"/>
    <cellStyle name="Migliaia 2 4 2" xfId="805" xr:uid="{00000000-0005-0000-0000-000095010000}"/>
    <cellStyle name="Migliaia 2 5" xfId="718" xr:uid="{00000000-0005-0000-0000-000096010000}"/>
    <cellStyle name="Migliaia 2 dec." xfId="343" xr:uid="{00000000-0005-0000-0000-000097010000}"/>
    <cellStyle name="Migliaia 3" xfId="344" xr:uid="{00000000-0005-0000-0000-000098010000}"/>
    <cellStyle name="Migliaia 3 2" xfId="345" xr:uid="{00000000-0005-0000-0000-000099010000}"/>
    <cellStyle name="Migliaia 3 3" xfId="346" xr:uid="{00000000-0005-0000-0000-00009A010000}"/>
    <cellStyle name="Migliaia 3 3 2" xfId="347" xr:uid="{00000000-0005-0000-0000-00009B010000}"/>
    <cellStyle name="Migliaia 3 4" xfId="348" xr:uid="{00000000-0005-0000-0000-00009C010000}"/>
    <cellStyle name="Migliaia 3 5" xfId="349" xr:uid="{00000000-0005-0000-0000-00009D010000}"/>
    <cellStyle name="Migliaia 4" xfId="350" xr:uid="{00000000-0005-0000-0000-00009E010000}"/>
    <cellStyle name="Migliaia 4 2" xfId="351" xr:uid="{00000000-0005-0000-0000-00009F010000}"/>
    <cellStyle name="Migliaia 4 3" xfId="352" xr:uid="{00000000-0005-0000-0000-0000A0010000}"/>
    <cellStyle name="Migliaia 4 4" xfId="353" xr:uid="{00000000-0005-0000-0000-0000A1010000}"/>
    <cellStyle name="Migliaia 5" xfId="354" xr:uid="{00000000-0005-0000-0000-0000A2010000}"/>
    <cellStyle name="Migliaia 5 2" xfId="355" xr:uid="{00000000-0005-0000-0000-0000A3010000}"/>
    <cellStyle name="Migliaia 5 2 2" xfId="356" xr:uid="{00000000-0005-0000-0000-0000A4010000}"/>
    <cellStyle name="Migliaia 5 3" xfId="357" xr:uid="{00000000-0005-0000-0000-0000A5010000}"/>
    <cellStyle name="Migliaia 6" xfId="358" xr:uid="{00000000-0005-0000-0000-0000A6010000}"/>
    <cellStyle name="Migliaia 6 2" xfId="359" xr:uid="{00000000-0005-0000-0000-0000A7010000}"/>
    <cellStyle name="Migliaia 6 2 2" xfId="360" xr:uid="{00000000-0005-0000-0000-0000A8010000}"/>
    <cellStyle name="Migliaia 6 3" xfId="361" xr:uid="{00000000-0005-0000-0000-0000A9010000}"/>
    <cellStyle name="Migliaia 7" xfId="362" xr:uid="{00000000-0005-0000-0000-0000AA010000}"/>
    <cellStyle name="Migliaia 7 2" xfId="363" xr:uid="{00000000-0005-0000-0000-0000AB010000}"/>
    <cellStyle name="Migliaia 7 2 2" xfId="364" xr:uid="{00000000-0005-0000-0000-0000AC010000}"/>
    <cellStyle name="Migliaia 7 3" xfId="365" xr:uid="{00000000-0005-0000-0000-0000AD010000}"/>
    <cellStyle name="Migliaia 7 4" xfId="366" xr:uid="{00000000-0005-0000-0000-0000AE010000}"/>
    <cellStyle name="Migliaia 8" xfId="367" xr:uid="{00000000-0005-0000-0000-0000AF010000}"/>
    <cellStyle name="Migliaia 8 2" xfId="368" xr:uid="{00000000-0005-0000-0000-0000B0010000}"/>
    <cellStyle name="Migliaia 8 2 2" xfId="369" xr:uid="{00000000-0005-0000-0000-0000B1010000}"/>
    <cellStyle name="Migliaia 8 2 2 2" xfId="370" xr:uid="{00000000-0005-0000-0000-0000B2010000}"/>
    <cellStyle name="Migliaia 8 2 3" xfId="371" xr:uid="{00000000-0005-0000-0000-0000B3010000}"/>
    <cellStyle name="Migliaia 8 3" xfId="372" xr:uid="{00000000-0005-0000-0000-0000B4010000}"/>
    <cellStyle name="Migliaia 8 3 2" xfId="373" xr:uid="{00000000-0005-0000-0000-0000B5010000}"/>
    <cellStyle name="Migliaia 8 4" xfId="374" xr:uid="{00000000-0005-0000-0000-0000B6010000}"/>
    <cellStyle name="Migliaia 8 5" xfId="375" xr:uid="{00000000-0005-0000-0000-0000B7010000}"/>
    <cellStyle name="Migliaia 8 6" xfId="376" xr:uid="{00000000-0005-0000-0000-0000B8010000}"/>
    <cellStyle name="Migliaia 9" xfId="377" xr:uid="{00000000-0005-0000-0000-0000B9010000}"/>
    <cellStyle name="Migliaia 9 2" xfId="378" xr:uid="{00000000-0005-0000-0000-0000BA010000}"/>
    <cellStyle name="Millares 2" xfId="379" xr:uid="{00000000-0005-0000-0000-0000BB010000}"/>
    <cellStyle name="Milliers [.00]" xfId="380" xr:uid="{00000000-0005-0000-0000-0000BC010000}"/>
    <cellStyle name="Milliers [0]_Sauvegarde de Sauvegarde de Modello caso base rev7bis IVA" xfId="381" xr:uid="{00000000-0005-0000-0000-0000BD010000}"/>
    <cellStyle name="Milliers 2" xfId="382" xr:uid="{00000000-0005-0000-0000-0000BE010000}"/>
    <cellStyle name="Milliers_ANALISI RICAVI 2008 2009" xfId="383" xr:uid="{00000000-0005-0000-0000-0000BF010000}"/>
    <cellStyle name="Neutral" xfId="384" xr:uid="{00000000-0005-0000-0000-0000C0010000}"/>
    <cellStyle name="Neutrale 2" xfId="385" xr:uid="{00000000-0005-0000-0000-0000C1010000}"/>
    <cellStyle name="Neutrale 2 2" xfId="386" xr:uid="{00000000-0005-0000-0000-0000C2010000}"/>
    <cellStyle name="Neutrale 2 3" xfId="387" xr:uid="{00000000-0005-0000-0000-0000C3010000}"/>
    <cellStyle name="Neutre" xfId="388" xr:uid="{00000000-0005-0000-0000-0000C4010000}"/>
    <cellStyle name="New Times Roman" xfId="389" xr:uid="{00000000-0005-0000-0000-0000C5010000}"/>
    <cellStyle name="New Times Roman 2" xfId="390" xr:uid="{00000000-0005-0000-0000-0000C6010000}"/>
    <cellStyle name="New Times Roman 3" xfId="391" xr:uid="{00000000-0005-0000-0000-0000C7010000}"/>
    <cellStyle name="Non défini" xfId="392" xr:uid="{00000000-0005-0000-0000-0000C8010000}"/>
    <cellStyle name="Normal - Style1" xfId="393" xr:uid="{00000000-0005-0000-0000-0000C9010000}"/>
    <cellStyle name="Normal 2" xfId="394" xr:uid="{00000000-0005-0000-0000-0000CA010000}"/>
    <cellStyle name="Normal 3" xfId="395" xr:uid="{00000000-0005-0000-0000-0000CB010000}"/>
    <cellStyle name="Normal 4" xfId="396" xr:uid="{00000000-0005-0000-0000-0000CC010000}"/>
    <cellStyle name="Normal_2210" xfId="397" xr:uid="{00000000-0005-0000-0000-0000CD010000}"/>
    <cellStyle name="Normale" xfId="0" builtinId="0"/>
    <cellStyle name="Normale 10" xfId="398" xr:uid="{00000000-0005-0000-0000-0000CF010000}"/>
    <cellStyle name="Normale 10 2" xfId="399" xr:uid="{00000000-0005-0000-0000-0000D0010000}"/>
    <cellStyle name="Normale 11" xfId="400" xr:uid="{00000000-0005-0000-0000-0000D1010000}"/>
    <cellStyle name="Normale 11 2" xfId="401" xr:uid="{00000000-0005-0000-0000-0000D2010000}"/>
    <cellStyle name="Normale 12" xfId="402" xr:uid="{00000000-0005-0000-0000-0000D3010000}"/>
    <cellStyle name="Normale 12 2" xfId="403" xr:uid="{00000000-0005-0000-0000-0000D4010000}"/>
    <cellStyle name="Normale 13" xfId="404" xr:uid="{00000000-0005-0000-0000-0000D5010000}"/>
    <cellStyle name="Normale 13 2" xfId="405" xr:uid="{00000000-0005-0000-0000-0000D6010000}"/>
    <cellStyle name="Normale 13 2 2" xfId="406" xr:uid="{00000000-0005-0000-0000-0000D7010000}"/>
    <cellStyle name="Normale 13 3" xfId="407" xr:uid="{00000000-0005-0000-0000-0000D8010000}"/>
    <cellStyle name="Normale 14" xfId="408" xr:uid="{00000000-0005-0000-0000-0000D9010000}"/>
    <cellStyle name="Normale 14 2" xfId="409" xr:uid="{00000000-0005-0000-0000-0000DA010000}"/>
    <cellStyle name="Normale 14 2 2" xfId="410" xr:uid="{00000000-0005-0000-0000-0000DB010000}"/>
    <cellStyle name="Normale 14 3" xfId="411" xr:uid="{00000000-0005-0000-0000-0000DC010000}"/>
    <cellStyle name="Normale 15" xfId="412" xr:uid="{00000000-0005-0000-0000-0000DD010000}"/>
    <cellStyle name="Normale 15 2" xfId="413" xr:uid="{00000000-0005-0000-0000-0000DE010000}"/>
    <cellStyle name="Normale 15 2 2" xfId="414" xr:uid="{00000000-0005-0000-0000-0000DF010000}"/>
    <cellStyle name="Normale 15 3" xfId="415" xr:uid="{00000000-0005-0000-0000-0000E0010000}"/>
    <cellStyle name="Normale 16" xfId="416" xr:uid="{00000000-0005-0000-0000-0000E1010000}"/>
    <cellStyle name="Normale 16 2" xfId="417" xr:uid="{00000000-0005-0000-0000-0000E2010000}"/>
    <cellStyle name="Normale 17" xfId="418" xr:uid="{00000000-0005-0000-0000-0000E3010000}"/>
    <cellStyle name="Normale 17 2" xfId="419" xr:uid="{00000000-0005-0000-0000-0000E4010000}"/>
    <cellStyle name="Normale 17 2 2" xfId="420" xr:uid="{00000000-0005-0000-0000-0000E5010000}"/>
    <cellStyle name="Normale 17 2 2 2" xfId="421" xr:uid="{00000000-0005-0000-0000-0000E6010000}"/>
    <cellStyle name="Normale 17 2 2 3" xfId="422" xr:uid="{00000000-0005-0000-0000-0000E7010000}"/>
    <cellStyle name="Normale 17 2 2 4" xfId="423" xr:uid="{00000000-0005-0000-0000-0000E8010000}"/>
    <cellStyle name="Normale 17 2 3" xfId="424" xr:uid="{00000000-0005-0000-0000-0000E9010000}"/>
    <cellStyle name="Normale 17 2 3 2" xfId="425" xr:uid="{00000000-0005-0000-0000-0000EA010000}"/>
    <cellStyle name="Normale 17 2 4" xfId="426" xr:uid="{00000000-0005-0000-0000-0000EB010000}"/>
    <cellStyle name="Normale 17 2 5" xfId="427" xr:uid="{00000000-0005-0000-0000-0000EC010000}"/>
    <cellStyle name="Normale 17 2 6" xfId="428" xr:uid="{00000000-0005-0000-0000-0000ED010000}"/>
    <cellStyle name="Normale 17 2 7" xfId="429" xr:uid="{00000000-0005-0000-0000-0000EE010000}"/>
    <cellStyle name="Normale 17 2 8" xfId="767" xr:uid="{00000000-0005-0000-0000-0000EF010000}"/>
    <cellStyle name="Normale 17 2_foglio ulteriori specif x rocco_v2(1)" xfId="430" xr:uid="{00000000-0005-0000-0000-0000F0010000}"/>
    <cellStyle name="Normale 17 3" xfId="431" xr:uid="{00000000-0005-0000-0000-0000F1010000}"/>
    <cellStyle name="Normale 17 3 2" xfId="432" xr:uid="{00000000-0005-0000-0000-0000F2010000}"/>
    <cellStyle name="Normale 17 3 2 2" xfId="433" xr:uid="{00000000-0005-0000-0000-0000F3010000}"/>
    <cellStyle name="Normale 17 3 3" xfId="434" xr:uid="{00000000-0005-0000-0000-0000F4010000}"/>
    <cellStyle name="Normale 17 3 3 2" xfId="435" xr:uid="{00000000-0005-0000-0000-0000F5010000}"/>
    <cellStyle name="Normale 17 3 4" xfId="436" xr:uid="{00000000-0005-0000-0000-0000F6010000}"/>
    <cellStyle name="Normale 17 4" xfId="437" xr:uid="{00000000-0005-0000-0000-0000F7010000}"/>
    <cellStyle name="Normale 17 4 2" xfId="438" xr:uid="{00000000-0005-0000-0000-0000F8010000}"/>
    <cellStyle name="Normale 17 5" xfId="439" xr:uid="{00000000-0005-0000-0000-0000F9010000}"/>
    <cellStyle name="Normale 17 5 2" xfId="440" xr:uid="{00000000-0005-0000-0000-0000FA010000}"/>
    <cellStyle name="Normale 17 6" xfId="441" xr:uid="{00000000-0005-0000-0000-0000FB010000}"/>
    <cellStyle name="Normale 17 6 2" xfId="442" xr:uid="{00000000-0005-0000-0000-0000FC010000}"/>
    <cellStyle name="Normale 18" xfId="443" xr:uid="{00000000-0005-0000-0000-0000FD010000}"/>
    <cellStyle name="Normale 18 2" xfId="444" xr:uid="{00000000-0005-0000-0000-0000FE010000}"/>
    <cellStyle name="Normale 18 2 2" xfId="445" xr:uid="{00000000-0005-0000-0000-0000FF010000}"/>
    <cellStyle name="Normale 18 3" xfId="446" xr:uid="{00000000-0005-0000-0000-000000020000}"/>
    <cellStyle name="Normale 19" xfId="447" xr:uid="{00000000-0005-0000-0000-000001020000}"/>
    <cellStyle name="Normale 19 2" xfId="448" xr:uid="{00000000-0005-0000-0000-000002020000}"/>
    <cellStyle name="Normale 2" xfId="449" xr:uid="{00000000-0005-0000-0000-000003020000}"/>
    <cellStyle name="Normale 2 2" xfId="450" xr:uid="{00000000-0005-0000-0000-000004020000}"/>
    <cellStyle name="Normale 2 2 2" xfId="451" xr:uid="{00000000-0005-0000-0000-000005020000}"/>
    <cellStyle name="Normale 2 2 3" xfId="452" xr:uid="{00000000-0005-0000-0000-000006020000}"/>
    <cellStyle name="Normale 2 2 4" xfId="453" xr:uid="{00000000-0005-0000-0000-000007020000}"/>
    <cellStyle name="Normale 2 2 5" xfId="454" xr:uid="{00000000-0005-0000-0000-000008020000}"/>
    <cellStyle name="Normale 2 3" xfId="455" xr:uid="{00000000-0005-0000-0000-000009020000}"/>
    <cellStyle name="Normale 2 3 2" xfId="456" xr:uid="{00000000-0005-0000-0000-00000A020000}"/>
    <cellStyle name="Normale 2 3 3" xfId="457" xr:uid="{00000000-0005-0000-0000-00000B020000}"/>
    <cellStyle name="Normale 2 4" xfId="458" xr:uid="{00000000-0005-0000-0000-00000C020000}"/>
    <cellStyle name="Normale 2 4 2" xfId="459" xr:uid="{00000000-0005-0000-0000-00000D020000}"/>
    <cellStyle name="Normale 2 4 3" xfId="460" xr:uid="{00000000-0005-0000-0000-00000E020000}"/>
    <cellStyle name="Normale 2 4 4" xfId="461" xr:uid="{00000000-0005-0000-0000-00000F020000}"/>
    <cellStyle name="Normale 2 5" xfId="462" xr:uid="{00000000-0005-0000-0000-000010020000}"/>
    <cellStyle name="Normale 2 6" xfId="463" xr:uid="{00000000-0005-0000-0000-000011020000}"/>
    <cellStyle name="Normale 2 7" xfId="464" xr:uid="{00000000-0005-0000-0000-000012020000}"/>
    <cellStyle name="Normale 2 8" xfId="465" xr:uid="{00000000-0005-0000-0000-000013020000}"/>
    <cellStyle name="Normale 2_ASTEM_foglio lavoro" xfId="466" xr:uid="{00000000-0005-0000-0000-000014020000}"/>
    <cellStyle name="Normale 20" xfId="467" xr:uid="{00000000-0005-0000-0000-000015020000}"/>
    <cellStyle name="Normale 20 2" xfId="468" xr:uid="{00000000-0005-0000-0000-000016020000}"/>
    <cellStyle name="Normale 20 2 2" xfId="469" xr:uid="{00000000-0005-0000-0000-000017020000}"/>
    <cellStyle name="Normale 20 2 2 2" xfId="470" xr:uid="{00000000-0005-0000-0000-000018020000}"/>
    <cellStyle name="Normale 20 2 3" xfId="471" xr:uid="{00000000-0005-0000-0000-000019020000}"/>
    <cellStyle name="Normale 20 3" xfId="472" xr:uid="{00000000-0005-0000-0000-00001A020000}"/>
    <cellStyle name="Normale 20 3 2" xfId="473" xr:uid="{00000000-0005-0000-0000-00001B020000}"/>
    <cellStyle name="Normale 20 4" xfId="474" xr:uid="{00000000-0005-0000-0000-00001C020000}"/>
    <cellStyle name="Normale 21" xfId="475" xr:uid="{00000000-0005-0000-0000-00001D020000}"/>
    <cellStyle name="Normale 21 2" xfId="476" xr:uid="{00000000-0005-0000-0000-00001E020000}"/>
    <cellStyle name="Normale 21 2 2" xfId="477" xr:uid="{00000000-0005-0000-0000-00001F020000}"/>
    <cellStyle name="Normale 21 2 2 2" xfId="478" xr:uid="{00000000-0005-0000-0000-000020020000}"/>
    <cellStyle name="Normale 21 2 3" xfId="479" xr:uid="{00000000-0005-0000-0000-000021020000}"/>
    <cellStyle name="Normale 21 2 3 2" xfId="480" xr:uid="{00000000-0005-0000-0000-000022020000}"/>
    <cellStyle name="Normale 21 2 4" xfId="481" xr:uid="{00000000-0005-0000-0000-000023020000}"/>
    <cellStyle name="Normale 21 2 4 2" xfId="482" xr:uid="{00000000-0005-0000-0000-000024020000}"/>
    <cellStyle name="Normale 21 2 5" xfId="483" xr:uid="{00000000-0005-0000-0000-000025020000}"/>
    <cellStyle name="Normale 21 3" xfId="484" xr:uid="{00000000-0005-0000-0000-000026020000}"/>
    <cellStyle name="Normale 21 3 2" xfId="485" xr:uid="{00000000-0005-0000-0000-000027020000}"/>
    <cellStyle name="Normale 21 4" xfId="486" xr:uid="{00000000-0005-0000-0000-000028020000}"/>
    <cellStyle name="Normale 22" xfId="487" xr:uid="{00000000-0005-0000-0000-000029020000}"/>
    <cellStyle name="Normale 22 2" xfId="488" xr:uid="{00000000-0005-0000-0000-00002A020000}"/>
    <cellStyle name="Normale 23" xfId="489" xr:uid="{00000000-0005-0000-0000-00002B020000}"/>
    <cellStyle name="Normale 23 2" xfId="490" xr:uid="{00000000-0005-0000-0000-00002C020000}"/>
    <cellStyle name="Normale 24" xfId="491" xr:uid="{00000000-0005-0000-0000-00002D020000}"/>
    <cellStyle name="Normale 25" xfId="492" xr:uid="{00000000-0005-0000-0000-00002E020000}"/>
    <cellStyle name="Normale 26" xfId="493" xr:uid="{00000000-0005-0000-0000-00002F020000}"/>
    <cellStyle name="Normale 27" xfId="494" xr:uid="{00000000-0005-0000-0000-000030020000}"/>
    <cellStyle name="Normale 28" xfId="495" xr:uid="{00000000-0005-0000-0000-000031020000}"/>
    <cellStyle name="Normale 3" xfId="496" xr:uid="{00000000-0005-0000-0000-000032020000}"/>
    <cellStyle name="Normale 3 2" xfId="497" xr:uid="{00000000-0005-0000-0000-000033020000}"/>
    <cellStyle name="Normale 3 2 2" xfId="498" xr:uid="{00000000-0005-0000-0000-000034020000}"/>
    <cellStyle name="Normale 3 2 3" xfId="499" xr:uid="{00000000-0005-0000-0000-000035020000}"/>
    <cellStyle name="Normale 3 3" xfId="500" xr:uid="{00000000-0005-0000-0000-000036020000}"/>
    <cellStyle name="Normale 3 3 2" xfId="501" xr:uid="{00000000-0005-0000-0000-000037020000}"/>
    <cellStyle name="Normale 3 3 3" xfId="502" xr:uid="{00000000-0005-0000-0000-000038020000}"/>
    <cellStyle name="Normale 3 3 4" xfId="503" xr:uid="{00000000-0005-0000-0000-000039020000}"/>
    <cellStyle name="Normale 3 4" xfId="504" xr:uid="{00000000-0005-0000-0000-00003A020000}"/>
    <cellStyle name="Normale 3 5" xfId="505" xr:uid="{00000000-0005-0000-0000-00003B020000}"/>
    <cellStyle name="Normale 3 5 2" xfId="506" xr:uid="{00000000-0005-0000-0000-00003C020000}"/>
    <cellStyle name="Normale 3 6" xfId="507" xr:uid="{00000000-0005-0000-0000-00003D020000}"/>
    <cellStyle name="Normale 3 7" xfId="508" xr:uid="{00000000-0005-0000-0000-00003E020000}"/>
    <cellStyle name="Normale 3_Modello Tariffario_rev00" xfId="509" xr:uid="{00000000-0005-0000-0000-00003F020000}"/>
    <cellStyle name="Normale 4" xfId="510" xr:uid="{00000000-0005-0000-0000-000040020000}"/>
    <cellStyle name="Normale 4 2" xfId="511" xr:uid="{00000000-0005-0000-0000-000041020000}"/>
    <cellStyle name="Normale 4 2 2" xfId="512" xr:uid="{00000000-0005-0000-0000-000042020000}"/>
    <cellStyle name="Normale 4 3" xfId="513" xr:uid="{00000000-0005-0000-0000-000043020000}"/>
    <cellStyle name="Normale 4 3 2" xfId="514" xr:uid="{00000000-0005-0000-0000-000044020000}"/>
    <cellStyle name="Normale 4 4" xfId="515" xr:uid="{00000000-0005-0000-0000-000045020000}"/>
    <cellStyle name="Normale 4 4 2" xfId="516" xr:uid="{00000000-0005-0000-0000-000046020000}"/>
    <cellStyle name="Normale 4 4 2 2" xfId="517" xr:uid="{00000000-0005-0000-0000-000047020000}"/>
    <cellStyle name="Normale 4 4 3" xfId="518" xr:uid="{00000000-0005-0000-0000-000048020000}"/>
    <cellStyle name="Normale 4 5" xfId="519" xr:uid="{00000000-0005-0000-0000-000049020000}"/>
    <cellStyle name="Normale 4 5 2" xfId="520" xr:uid="{00000000-0005-0000-0000-00004A020000}"/>
    <cellStyle name="Normale 4 6" xfId="521" xr:uid="{00000000-0005-0000-0000-00004B020000}"/>
    <cellStyle name="Normale 4 7" xfId="522" xr:uid="{00000000-0005-0000-0000-00004C020000}"/>
    <cellStyle name="Normale 4 8" xfId="523" xr:uid="{00000000-0005-0000-0000-00004D020000}"/>
    <cellStyle name="Normale 4_Modello Tariffario_rev00" xfId="524" xr:uid="{00000000-0005-0000-0000-00004E020000}"/>
    <cellStyle name="Normale 5" xfId="525" xr:uid="{00000000-0005-0000-0000-00004F020000}"/>
    <cellStyle name="Normale 5 2" xfId="526" xr:uid="{00000000-0005-0000-0000-000050020000}"/>
    <cellStyle name="Normale 5 2 2" xfId="527" xr:uid="{00000000-0005-0000-0000-000051020000}"/>
    <cellStyle name="Normale 5 2 2 2" xfId="528" xr:uid="{00000000-0005-0000-0000-000052020000}"/>
    <cellStyle name="Normale 5 2 3" xfId="529" xr:uid="{00000000-0005-0000-0000-000053020000}"/>
    <cellStyle name="Normale 5 3" xfId="530" xr:uid="{00000000-0005-0000-0000-000054020000}"/>
    <cellStyle name="Normale 5 3 2" xfId="531" xr:uid="{00000000-0005-0000-0000-000055020000}"/>
    <cellStyle name="Normale 5 4" xfId="532" xr:uid="{00000000-0005-0000-0000-000056020000}"/>
    <cellStyle name="Normale 5 5" xfId="533" xr:uid="{00000000-0005-0000-0000-000057020000}"/>
    <cellStyle name="Normale 5 6" xfId="534" xr:uid="{00000000-0005-0000-0000-000058020000}"/>
    <cellStyle name="Normale 6" xfId="535" xr:uid="{00000000-0005-0000-0000-000059020000}"/>
    <cellStyle name="Normale 6 2" xfId="536" xr:uid="{00000000-0005-0000-0000-00005A020000}"/>
    <cellStyle name="Normale 6 3" xfId="537" xr:uid="{00000000-0005-0000-0000-00005B020000}"/>
    <cellStyle name="Normale 6 3 2" xfId="538" xr:uid="{00000000-0005-0000-0000-00005C020000}"/>
    <cellStyle name="Normale 6 4" xfId="539" xr:uid="{00000000-0005-0000-0000-00005D020000}"/>
    <cellStyle name="Normale 6 5" xfId="540" xr:uid="{00000000-0005-0000-0000-00005E020000}"/>
    <cellStyle name="Normale 6 6" xfId="541" xr:uid="{00000000-0005-0000-0000-00005F020000}"/>
    <cellStyle name="Normale 6_Sviluppo_tariffario_approvato_17022009_Protos" xfId="542" xr:uid="{00000000-0005-0000-0000-000060020000}"/>
    <cellStyle name="Normale 7" xfId="543" xr:uid="{00000000-0005-0000-0000-000061020000}"/>
    <cellStyle name="Normale 7 2" xfId="544" xr:uid="{00000000-0005-0000-0000-000062020000}"/>
    <cellStyle name="Normale 7 3" xfId="545" xr:uid="{00000000-0005-0000-0000-000063020000}"/>
    <cellStyle name="Normale 7 4" xfId="546" xr:uid="{00000000-0005-0000-0000-000064020000}"/>
    <cellStyle name="Normale 8" xfId="547" xr:uid="{00000000-0005-0000-0000-000065020000}"/>
    <cellStyle name="Normale 8 2" xfId="548" xr:uid="{00000000-0005-0000-0000-000066020000}"/>
    <cellStyle name="Normale 8 3" xfId="549" xr:uid="{00000000-0005-0000-0000-000067020000}"/>
    <cellStyle name="Normale 8 4" xfId="550" xr:uid="{00000000-0005-0000-0000-000068020000}"/>
    <cellStyle name="Normale 9" xfId="551" xr:uid="{00000000-0005-0000-0000-000069020000}"/>
    <cellStyle name="Normale 9 2" xfId="552" xr:uid="{00000000-0005-0000-0000-00006A020000}"/>
    <cellStyle name="Normale 9 3" xfId="553" xr:uid="{00000000-0005-0000-0000-00006B020000}"/>
    <cellStyle name="Normale 9 4" xfId="554" xr:uid="{00000000-0005-0000-0000-00006C020000}"/>
    <cellStyle name="normální_List1" xfId="555" xr:uid="{00000000-0005-0000-0000-00006D020000}"/>
    <cellStyle name="Nota 2" xfId="556" xr:uid="{00000000-0005-0000-0000-00006E020000}"/>
    <cellStyle name="Nota 2 2" xfId="557" xr:uid="{00000000-0005-0000-0000-00006F020000}"/>
    <cellStyle name="Nota 2 2 2" xfId="558" xr:uid="{00000000-0005-0000-0000-000070020000}"/>
    <cellStyle name="Nota 2 2 2 2" xfId="768" xr:uid="{00000000-0005-0000-0000-000071020000}"/>
    <cellStyle name="Nota 2 2 3" xfId="769" xr:uid="{00000000-0005-0000-0000-000072020000}"/>
    <cellStyle name="Nota 2 3" xfId="559" xr:uid="{00000000-0005-0000-0000-000073020000}"/>
    <cellStyle name="Nota 2 3 2" xfId="770" xr:uid="{00000000-0005-0000-0000-000074020000}"/>
    <cellStyle name="Nota 2 4" xfId="560" xr:uid="{00000000-0005-0000-0000-000075020000}"/>
    <cellStyle name="Nota 2 4 2" xfId="771" xr:uid="{00000000-0005-0000-0000-000076020000}"/>
    <cellStyle name="Nota 2 5" xfId="772" xr:uid="{00000000-0005-0000-0000-000077020000}"/>
    <cellStyle name="Nota 3" xfId="561" xr:uid="{00000000-0005-0000-0000-000078020000}"/>
    <cellStyle name="Nota 3 2" xfId="562" xr:uid="{00000000-0005-0000-0000-000079020000}"/>
    <cellStyle name="Nota 3 2 2" xfId="773" xr:uid="{00000000-0005-0000-0000-00007A020000}"/>
    <cellStyle name="Nota 3 3" xfId="563" xr:uid="{00000000-0005-0000-0000-00007B020000}"/>
    <cellStyle name="Nota 3 3 2" xfId="774" xr:uid="{00000000-0005-0000-0000-00007C020000}"/>
    <cellStyle name="Nota 3 4" xfId="775" xr:uid="{00000000-0005-0000-0000-00007D020000}"/>
    <cellStyle name="Note" xfId="564" xr:uid="{00000000-0005-0000-0000-00007E020000}"/>
    <cellStyle name="Note 2" xfId="565" xr:uid="{00000000-0005-0000-0000-00007F020000}"/>
    <cellStyle name="Note 2 2" xfId="566" xr:uid="{00000000-0005-0000-0000-000080020000}"/>
    <cellStyle name="Note 2 2 2" xfId="776" xr:uid="{00000000-0005-0000-0000-000081020000}"/>
    <cellStyle name="Note 2 3" xfId="777" xr:uid="{00000000-0005-0000-0000-000082020000}"/>
    <cellStyle name="Note 3" xfId="567" xr:uid="{00000000-0005-0000-0000-000083020000}"/>
    <cellStyle name="Note 3 2" xfId="778" xr:uid="{00000000-0005-0000-0000-000084020000}"/>
    <cellStyle name="Note 4" xfId="779" xr:uid="{00000000-0005-0000-0000-000085020000}"/>
    <cellStyle name="Numbers" xfId="568" xr:uid="{00000000-0005-0000-0000-000086020000}"/>
    <cellStyle name="Output 2" xfId="569" xr:uid="{00000000-0005-0000-0000-000087020000}"/>
    <cellStyle name="Output 2 2" xfId="570" xr:uid="{00000000-0005-0000-0000-000088020000}"/>
    <cellStyle name="Output 2 3" xfId="571" xr:uid="{00000000-0005-0000-0000-000089020000}"/>
    <cellStyle name="Output 2 3 2" xfId="780" xr:uid="{00000000-0005-0000-0000-00008A020000}"/>
    <cellStyle name="Output 2 4" xfId="781" xr:uid="{00000000-0005-0000-0000-00008B020000}"/>
    <cellStyle name="Percent [2]" xfId="572" xr:uid="{00000000-0005-0000-0000-00008C020000}"/>
    <cellStyle name="Percent_Sheet" xfId="573" xr:uid="{00000000-0005-0000-0000-00008D020000}"/>
    <cellStyle name="Percentuale" xfId="797" builtinId="5"/>
    <cellStyle name="Percentuale (0,00%)" xfId="574" xr:uid="{00000000-0005-0000-0000-00008F020000}"/>
    <cellStyle name="Percentuale 10" xfId="575" xr:uid="{00000000-0005-0000-0000-000090020000}"/>
    <cellStyle name="Percentuale 10 2" xfId="576" xr:uid="{00000000-0005-0000-0000-000091020000}"/>
    <cellStyle name="Percentuale 10 2 2" xfId="577" xr:uid="{00000000-0005-0000-0000-000092020000}"/>
    <cellStyle name="Percentuale 10 3" xfId="578" xr:uid="{00000000-0005-0000-0000-000093020000}"/>
    <cellStyle name="Percentuale 11" xfId="579" xr:uid="{00000000-0005-0000-0000-000094020000}"/>
    <cellStyle name="Percentuale 11 2" xfId="580" xr:uid="{00000000-0005-0000-0000-000095020000}"/>
    <cellStyle name="Percentuale 11 2 2" xfId="581" xr:uid="{00000000-0005-0000-0000-000096020000}"/>
    <cellStyle name="Percentuale 11 2 2 2" xfId="582" xr:uid="{00000000-0005-0000-0000-000097020000}"/>
    <cellStyle name="Percentuale 11 2 3" xfId="583" xr:uid="{00000000-0005-0000-0000-000098020000}"/>
    <cellStyle name="Percentuale 11 3" xfId="584" xr:uid="{00000000-0005-0000-0000-000099020000}"/>
    <cellStyle name="Percentuale 11 3 2" xfId="585" xr:uid="{00000000-0005-0000-0000-00009A020000}"/>
    <cellStyle name="Percentuale 11 4" xfId="586" xr:uid="{00000000-0005-0000-0000-00009B020000}"/>
    <cellStyle name="Percentuale 12" xfId="587" xr:uid="{00000000-0005-0000-0000-00009C020000}"/>
    <cellStyle name="Percentuale 12 2" xfId="588" xr:uid="{00000000-0005-0000-0000-00009D020000}"/>
    <cellStyle name="Percentuale 13" xfId="589" xr:uid="{00000000-0005-0000-0000-00009E020000}"/>
    <cellStyle name="Percentuale 13 2" xfId="590" xr:uid="{00000000-0005-0000-0000-00009F020000}"/>
    <cellStyle name="Percentuale 13 2 2" xfId="591" xr:uid="{00000000-0005-0000-0000-0000A0020000}"/>
    <cellStyle name="Percentuale 13 3" xfId="592" xr:uid="{00000000-0005-0000-0000-0000A1020000}"/>
    <cellStyle name="Percentuale 14" xfId="593" xr:uid="{00000000-0005-0000-0000-0000A2020000}"/>
    <cellStyle name="Percentuale 14 2" xfId="594" xr:uid="{00000000-0005-0000-0000-0000A3020000}"/>
    <cellStyle name="Percentuale 15" xfId="595" xr:uid="{00000000-0005-0000-0000-0000A4020000}"/>
    <cellStyle name="Percentuale 15 2" xfId="596" xr:uid="{00000000-0005-0000-0000-0000A5020000}"/>
    <cellStyle name="Percentuale 16" xfId="597" xr:uid="{00000000-0005-0000-0000-0000A6020000}"/>
    <cellStyle name="Percentuale 2" xfId="598" xr:uid="{00000000-0005-0000-0000-0000A7020000}"/>
    <cellStyle name="Percentuale 2 2" xfId="599" xr:uid="{00000000-0005-0000-0000-0000A8020000}"/>
    <cellStyle name="Percentuale 2 2 2" xfId="600" xr:uid="{00000000-0005-0000-0000-0000A9020000}"/>
    <cellStyle name="Percentuale 2 2 3" xfId="601" xr:uid="{00000000-0005-0000-0000-0000AA020000}"/>
    <cellStyle name="Percentuale 2 2 3 2" xfId="782" xr:uid="{00000000-0005-0000-0000-0000AB020000}"/>
    <cellStyle name="Percentuale 2 2 4" xfId="602" xr:uid="{00000000-0005-0000-0000-0000AC020000}"/>
    <cellStyle name="Percentuale 2 2 5" xfId="783" xr:uid="{00000000-0005-0000-0000-0000AD020000}"/>
    <cellStyle name="Percentuale 2 3" xfId="603" xr:uid="{00000000-0005-0000-0000-0000AE020000}"/>
    <cellStyle name="Percentuale 2 3 2" xfId="604" xr:uid="{00000000-0005-0000-0000-0000AF020000}"/>
    <cellStyle name="Percentuale 2 4" xfId="605" xr:uid="{00000000-0005-0000-0000-0000B0020000}"/>
    <cellStyle name="Percentuale 2 4 2" xfId="606" xr:uid="{00000000-0005-0000-0000-0000B1020000}"/>
    <cellStyle name="Percentuale 2 4 2 2" xfId="607" xr:uid="{00000000-0005-0000-0000-0000B2020000}"/>
    <cellStyle name="Percentuale 2 4 3" xfId="608" xr:uid="{00000000-0005-0000-0000-0000B3020000}"/>
    <cellStyle name="Percentuale 2 5" xfId="609" xr:uid="{00000000-0005-0000-0000-0000B4020000}"/>
    <cellStyle name="Percentuale 2 5 2" xfId="610" xr:uid="{00000000-0005-0000-0000-0000B5020000}"/>
    <cellStyle name="Percentuale 2 6" xfId="611" xr:uid="{00000000-0005-0000-0000-0000B6020000}"/>
    <cellStyle name="Percentuale 2 7" xfId="612" xr:uid="{00000000-0005-0000-0000-0000B7020000}"/>
    <cellStyle name="Percentuale 2 7 2" xfId="784" xr:uid="{00000000-0005-0000-0000-0000B8020000}"/>
    <cellStyle name="Percentuale 2 8" xfId="785" xr:uid="{00000000-0005-0000-0000-0000B9020000}"/>
    <cellStyle name="Percentuale 3" xfId="613" xr:uid="{00000000-0005-0000-0000-0000BA020000}"/>
    <cellStyle name="Percentuale 3 2" xfId="614" xr:uid="{00000000-0005-0000-0000-0000BB020000}"/>
    <cellStyle name="Percentuale 3 2 2" xfId="615" xr:uid="{00000000-0005-0000-0000-0000BC020000}"/>
    <cellStyle name="Percentuale 3 3" xfId="616" xr:uid="{00000000-0005-0000-0000-0000BD020000}"/>
    <cellStyle name="Percentuale 3 4" xfId="617" xr:uid="{00000000-0005-0000-0000-0000BE020000}"/>
    <cellStyle name="Percentuale 4" xfId="618" xr:uid="{00000000-0005-0000-0000-0000BF020000}"/>
    <cellStyle name="Percentuale 4 2" xfId="619" xr:uid="{00000000-0005-0000-0000-0000C0020000}"/>
    <cellStyle name="Percentuale 4 3" xfId="620" xr:uid="{00000000-0005-0000-0000-0000C1020000}"/>
    <cellStyle name="Percentuale 4 4" xfId="621" xr:uid="{00000000-0005-0000-0000-0000C2020000}"/>
    <cellStyle name="Percentuale 5" xfId="622" xr:uid="{00000000-0005-0000-0000-0000C3020000}"/>
    <cellStyle name="Percentuale 5 2" xfId="623" xr:uid="{00000000-0005-0000-0000-0000C4020000}"/>
    <cellStyle name="Percentuale 5 2 2" xfId="624" xr:uid="{00000000-0005-0000-0000-0000C5020000}"/>
    <cellStyle name="Percentuale 5 3" xfId="625" xr:uid="{00000000-0005-0000-0000-0000C6020000}"/>
    <cellStyle name="Percentuale 5 4" xfId="626" xr:uid="{00000000-0005-0000-0000-0000C7020000}"/>
    <cellStyle name="Percentuale 6" xfId="627" xr:uid="{00000000-0005-0000-0000-0000C8020000}"/>
    <cellStyle name="Percentuale 6 2" xfId="628" xr:uid="{00000000-0005-0000-0000-0000C9020000}"/>
    <cellStyle name="Percentuale 6 2 2" xfId="629" xr:uid="{00000000-0005-0000-0000-0000CA020000}"/>
    <cellStyle name="Percentuale 6 3" xfId="630" xr:uid="{00000000-0005-0000-0000-0000CB020000}"/>
    <cellStyle name="Percentuale 6 4" xfId="631" xr:uid="{00000000-0005-0000-0000-0000CC020000}"/>
    <cellStyle name="Percentuale 7" xfId="632" xr:uid="{00000000-0005-0000-0000-0000CD020000}"/>
    <cellStyle name="Percentuale 7 2" xfId="633" xr:uid="{00000000-0005-0000-0000-0000CE020000}"/>
    <cellStyle name="Percentuale 7 2 2" xfId="634" xr:uid="{00000000-0005-0000-0000-0000CF020000}"/>
    <cellStyle name="Percentuale 7 3" xfId="635" xr:uid="{00000000-0005-0000-0000-0000D0020000}"/>
    <cellStyle name="Percentuale 8" xfId="636" xr:uid="{00000000-0005-0000-0000-0000D1020000}"/>
    <cellStyle name="Percentuale 9" xfId="637" xr:uid="{00000000-0005-0000-0000-0000D2020000}"/>
    <cellStyle name="Percentuale 9 2" xfId="638" xr:uid="{00000000-0005-0000-0000-0000D3020000}"/>
    <cellStyle name="Percentuale 9 2 2" xfId="639" xr:uid="{00000000-0005-0000-0000-0000D4020000}"/>
    <cellStyle name="Percentuale 9 2 2 2" xfId="640" xr:uid="{00000000-0005-0000-0000-0000D5020000}"/>
    <cellStyle name="Percentuale 9 2 3" xfId="641" xr:uid="{00000000-0005-0000-0000-0000D6020000}"/>
    <cellStyle name="Percentuale 9 3" xfId="642" xr:uid="{00000000-0005-0000-0000-0000D7020000}"/>
    <cellStyle name="Percentuale 9 3 2" xfId="643" xr:uid="{00000000-0005-0000-0000-0000D8020000}"/>
    <cellStyle name="Percentuale 9 4" xfId="644" xr:uid="{00000000-0005-0000-0000-0000D9020000}"/>
    <cellStyle name="Pourcentage [.00]" xfId="645" xr:uid="{00000000-0005-0000-0000-0000DA020000}"/>
    <cellStyle name="Pourcentage 2" xfId="646" xr:uid="{00000000-0005-0000-0000-0000DB020000}"/>
    <cellStyle name="Pourcentage 3" xfId="647" xr:uid="{00000000-0005-0000-0000-0000DC020000}"/>
    <cellStyle name="Puntato" xfId="648" xr:uid="{00000000-0005-0000-0000-0000DD020000}"/>
    <cellStyle name="RevList" xfId="649" xr:uid="{00000000-0005-0000-0000-0000DE020000}"/>
    <cellStyle name="RowLevel_1_BE (2)" xfId="650" xr:uid="{00000000-0005-0000-0000-0000DF020000}"/>
    <cellStyle name="Satisfaisant" xfId="651" xr:uid="{00000000-0005-0000-0000-0000E0020000}"/>
    <cellStyle name="Senza nome1" xfId="652" xr:uid="{00000000-0005-0000-0000-0000E1020000}"/>
    <cellStyle name="Senza nome1 2" xfId="653" xr:uid="{00000000-0005-0000-0000-0000E2020000}"/>
    <cellStyle name="Senza nome2" xfId="654" xr:uid="{00000000-0005-0000-0000-0000E3020000}"/>
    <cellStyle name="Senza nome3" xfId="655" xr:uid="{00000000-0005-0000-0000-0000E4020000}"/>
    <cellStyle name="Senza nome4" xfId="656" xr:uid="{00000000-0005-0000-0000-0000E5020000}"/>
    <cellStyle name="Senza nome4 2" xfId="657" xr:uid="{00000000-0005-0000-0000-0000E6020000}"/>
    <cellStyle name="Senza nome5" xfId="658" xr:uid="{00000000-0005-0000-0000-0000E7020000}"/>
    <cellStyle name="Senza nome5 2" xfId="659" xr:uid="{00000000-0005-0000-0000-0000E8020000}"/>
    <cellStyle name="Senza nome6" xfId="660" xr:uid="{00000000-0005-0000-0000-0000E9020000}"/>
    <cellStyle name="Senza nome6 2" xfId="661" xr:uid="{00000000-0005-0000-0000-0000EA020000}"/>
    <cellStyle name="Senza nome7" xfId="662" xr:uid="{00000000-0005-0000-0000-0000EB020000}"/>
    <cellStyle name="Senza nome7 2" xfId="663" xr:uid="{00000000-0005-0000-0000-0000EC020000}"/>
    <cellStyle name="Senza nome8" xfId="664" xr:uid="{00000000-0005-0000-0000-0000ED020000}"/>
    <cellStyle name="Senza nome8 2" xfId="665" xr:uid="{00000000-0005-0000-0000-0000EE020000}"/>
    <cellStyle name="Senza nome9" xfId="666" xr:uid="{00000000-0005-0000-0000-0000EF020000}"/>
    <cellStyle name="Senza nome9 2" xfId="667" xr:uid="{00000000-0005-0000-0000-0000F0020000}"/>
    <cellStyle name="Slide Title" xfId="668" xr:uid="{00000000-0005-0000-0000-0000F1020000}"/>
    <cellStyle name="Sortie" xfId="669" xr:uid="{00000000-0005-0000-0000-0000F2020000}"/>
    <cellStyle name="Sortie 2" xfId="786" xr:uid="{00000000-0005-0000-0000-0000F3020000}"/>
    <cellStyle name="Source" xfId="670" xr:uid="{00000000-0005-0000-0000-0000F4020000}"/>
    <cellStyle name="Stile 1" xfId="671" xr:uid="{00000000-0005-0000-0000-0000F5020000}"/>
    <cellStyle name="Subtotal" xfId="672" xr:uid="{00000000-0005-0000-0000-0000F6020000}"/>
    <cellStyle name="Testo avviso 2" xfId="673" xr:uid="{00000000-0005-0000-0000-0000F7020000}"/>
    <cellStyle name="Testo avviso 2 2" xfId="674" xr:uid="{00000000-0005-0000-0000-0000F8020000}"/>
    <cellStyle name="Testo avviso 2 3" xfId="675" xr:uid="{00000000-0005-0000-0000-0000F9020000}"/>
    <cellStyle name="Testo descrittivo 2" xfId="676" xr:uid="{00000000-0005-0000-0000-0000FA020000}"/>
    <cellStyle name="Testo descrittivo 2 2" xfId="677" xr:uid="{00000000-0005-0000-0000-0000FB020000}"/>
    <cellStyle name="Testo descrittivo 2 3" xfId="678" xr:uid="{00000000-0005-0000-0000-0000FC020000}"/>
    <cellStyle name="Texte explicatif" xfId="679" xr:uid="{00000000-0005-0000-0000-0000FD020000}"/>
    <cellStyle name="Title" xfId="680" xr:uid="{00000000-0005-0000-0000-0000FE020000}"/>
    <cellStyle name="Titolo 1 2" xfId="681" xr:uid="{00000000-0005-0000-0000-0000FF020000}"/>
    <cellStyle name="Titolo 1 2 2" xfId="682" xr:uid="{00000000-0005-0000-0000-000000030000}"/>
    <cellStyle name="Titolo 1 2 3" xfId="683" xr:uid="{00000000-0005-0000-0000-000001030000}"/>
    <cellStyle name="Titolo 2 2" xfId="684" xr:uid="{00000000-0005-0000-0000-000002030000}"/>
    <cellStyle name="Titolo 2 2 2" xfId="685" xr:uid="{00000000-0005-0000-0000-000003030000}"/>
    <cellStyle name="Titolo 2 2 3" xfId="686" xr:uid="{00000000-0005-0000-0000-000004030000}"/>
    <cellStyle name="Titolo 3" xfId="811" builtinId="18"/>
    <cellStyle name="Titolo 3 2" xfId="687" xr:uid="{00000000-0005-0000-0000-000006030000}"/>
    <cellStyle name="Titolo 3 2 2" xfId="688" xr:uid="{00000000-0005-0000-0000-000007030000}"/>
    <cellStyle name="Titolo 3 2 3" xfId="689" xr:uid="{00000000-0005-0000-0000-000008030000}"/>
    <cellStyle name="Titolo 4 2" xfId="690" xr:uid="{00000000-0005-0000-0000-000009030000}"/>
    <cellStyle name="Titolo 4 2 2" xfId="691" xr:uid="{00000000-0005-0000-0000-00000A030000}"/>
    <cellStyle name="Titolo 4 2 3" xfId="692" xr:uid="{00000000-0005-0000-0000-00000B030000}"/>
    <cellStyle name="Titolo 5" xfId="693" xr:uid="{00000000-0005-0000-0000-00000C030000}"/>
    <cellStyle name="Titre" xfId="694" xr:uid="{00000000-0005-0000-0000-00000D030000}"/>
    <cellStyle name="Titre 1" xfId="695" xr:uid="{00000000-0005-0000-0000-00000E030000}"/>
    <cellStyle name="Titre 2" xfId="696" xr:uid="{00000000-0005-0000-0000-00000F030000}"/>
    <cellStyle name="Titre 3" xfId="697" xr:uid="{00000000-0005-0000-0000-000010030000}"/>
    <cellStyle name="Titre 4" xfId="698" xr:uid="{00000000-0005-0000-0000-000011030000}"/>
    <cellStyle name="TMS" xfId="699" xr:uid="{00000000-0005-0000-0000-000012030000}"/>
    <cellStyle name="Total" xfId="700" xr:uid="{00000000-0005-0000-0000-000013030000}"/>
    <cellStyle name="Total 2" xfId="701" xr:uid="{00000000-0005-0000-0000-000014030000}"/>
    <cellStyle name="Total 2 2" xfId="787" xr:uid="{00000000-0005-0000-0000-000015030000}"/>
    <cellStyle name="Total 3" xfId="702" xr:uid="{00000000-0005-0000-0000-000016030000}"/>
    <cellStyle name="Total 3 2" xfId="788" xr:uid="{00000000-0005-0000-0000-000017030000}"/>
    <cellStyle name="Total 4" xfId="789" xr:uid="{00000000-0005-0000-0000-000018030000}"/>
    <cellStyle name="Totale 2" xfId="703" xr:uid="{00000000-0005-0000-0000-000019030000}"/>
    <cellStyle name="Totale 2 2" xfId="704" xr:uid="{00000000-0005-0000-0000-00001A030000}"/>
    <cellStyle name="Totale 2 3" xfId="705" xr:uid="{00000000-0005-0000-0000-00001B030000}"/>
    <cellStyle name="Totale 2 3 2" xfId="790" xr:uid="{00000000-0005-0000-0000-00001C030000}"/>
    <cellStyle name="Valore non valido" xfId="794" builtinId="27"/>
    <cellStyle name="Valore non valido 2" xfId="706" xr:uid="{00000000-0005-0000-0000-00001E030000}"/>
    <cellStyle name="Valore non valido 2 2" xfId="707" xr:uid="{00000000-0005-0000-0000-00001F030000}"/>
    <cellStyle name="Valore non valido 2 3" xfId="708" xr:uid="{00000000-0005-0000-0000-000020030000}"/>
    <cellStyle name="Valore valido 2" xfId="709" xr:uid="{00000000-0005-0000-0000-000021030000}"/>
    <cellStyle name="Valore valido 2 2" xfId="710" xr:uid="{00000000-0005-0000-0000-000022030000}"/>
    <cellStyle name="Valore valido 2 3" xfId="711" xr:uid="{00000000-0005-0000-0000-000023030000}"/>
    <cellStyle name="Valuta" xfId="796" builtinId="4"/>
    <cellStyle name="Valuta (0)_ACQUE TOSCANE-PMT DÉTAILLÉ 2000-2004" xfId="712" xr:uid="{00000000-0005-0000-0000-000025030000}"/>
    <cellStyle name="Valuta 2" xfId="713" xr:uid="{00000000-0005-0000-0000-000026030000}"/>
    <cellStyle name="Valuta 2 2" xfId="714" xr:uid="{00000000-0005-0000-0000-000027030000}"/>
    <cellStyle name="Valuta 3" xfId="795" xr:uid="{00000000-0005-0000-0000-000028030000}"/>
    <cellStyle name="Vérification" xfId="715" xr:uid="{00000000-0005-0000-0000-000029030000}"/>
    <cellStyle name="Warning Text" xfId="716" xr:uid="{00000000-0005-0000-0000-00002A030000}"/>
    <cellStyle name="표준_invest" xfId="717" xr:uid="{00000000-0005-0000-0000-00002B030000}"/>
  </cellStyles>
  <dxfs count="2">
    <dxf>
      <font>
        <b/>
        <i val="0"/>
        <strike val="0"/>
        <color rgb="FFFF0000"/>
      </font>
      <fill>
        <patternFill>
          <bgColor theme="5" tint="0.79998168889431442"/>
        </patternFill>
      </fill>
    </dxf>
    <dxf>
      <font>
        <b/>
        <i val="0"/>
        <strike val="0"/>
        <color rgb="FFFF0000"/>
      </font>
      <fill>
        <patternFill>
          <bgColor theme="5" tint="0.79998168889431442"/>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CCFFCC"/>
      <color rgb="FFFF61A1"/>
      <color rgb="FFFF0066"/>
      <color rgb="FFFFDC6D"/>
      <color rgb="FF00FA71"/>
      <color rgb="FFFFB7D4"/>
      <color rgb="FF006C31"/>
      <color rgb="FF007E39"/>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698501</xdr:colOff>
      <xdr:row>0</xdr:row>
      <xdr:rowOff>25680</xdr:rowOff>
    </xdr:from>
    <xdr:to>
      <xdr:col>6</xdr:col>
      <xdr:colOff>694001</xdr:colOff>
      <xdr:row>3</xdr:row>
      <xdr:rowOff>179776</xdr:rowOff>
    </xdr:to>
    <xdr:pic>
      <xdr:nvPicPr>
        <xdr:cNvPr id="2" name="Immagine 1">
          <a:extLst>
            <a:ext uri="{FF2B5EF4-FFF2-40B4-BE49-F238E27FC236}">
              <a16:creationId xmlns:a16="http://schemas.microsoft.com/office/drawing/2014/main" id="{4DDD3456-D6B6-4134-A64D-1BB24DA40E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26861" y="25680"/>
          <a:ext cx="1641420" cy="7789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142875</xdr:colOff>
      <xdr:row>1</xdr:row>
      <xdr:rowOff>130175</xdr:rowOff>
    </xdr:from>
    <xdr:to>
      <xdr:col>1</xdr:col>
      <xdr:colOff>263525</xdr:colOff>
      <xdr:row>1</xdr:row>
      <xdr:rowOff>257175</xdr:rowOff>
    </xdr:to>
    <xdr:sp macro="" textlink="">
      <xdr:nvSpPr>
        <xdr:cNvPr id="2" name="Connettore 1">
          <a:extLst>
            <a:ext uri="{FF2B5EF4-FFF2-40B4-BE49-F238E27FC236}">
              <a16:creationId xmlns:a16="http://schemas.microsoft.com/office/drawing/2014/main" id="{F5A09597-60DD-471E-BB4B-397C8A5AC53F}"/>
            </a:ext>
          </a:extLst>
        </xdr:cNvPr>
        <xdr:cNvSpPr/>
      </xdr:nvSpPr>
      <xdr:spPr>
        <a:xfrm>
          <a:off x="302895" y="297815"/>
          <a:ext cx="120650" cy="127000"/>
        </a:xfrm>
        <a:prstGeom prst="flowChartConnector">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6800022</xdr:colOff>
      <xdr:row>0</xdr:row>
      <xdr:rowOff>0</xdr:rowOff>
    </xdr:from>
    <xdr:to>
      <xdr:col>1</xdr:col>
      <xdr:colOff>7616489</xdr:colOff>
      <xdr:row>2</xdr:row>
      <xdr:rowOff>4818</xdr:rowOff>
    </xdr:to>
    <xdr:pic>
      <xdr:nvPicPr>
        <xdr:cNvPr id="2" name="Immagine 1">
          <a:extLst>
            <a:ext uri="{FF2B5EF4-FFF2-40B4-BE49-F238E27FC236}">
              <a16:creationId xmlns:a16="http://schemas.microsoft.com/office/drawing/2014/main" id="{B16E5AB1-C316-48DE-9A71-0D2DEC13A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39370" y="0"/>
          <a:ext cx="816467" cy="4389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95250</xdr:colOff>
      <xdr:row>0</xdr:row>
      <xdr:rowOff>0</xdr:rowOff>
    </xdr:from>
    <xdr:to>
      <xdr:col>6</xdr:col>
      <xdr:colOff>1212707</xdr:colOff>
      <xdr:row>2</xdr:row>
      <xdr:rowOff>163988</xdr:rowOff>
    </xdr:to>
    <xdr:pic>
      <xdr:nvPicPr>
        <xdr:cNvPr id="2" name="Immagine 1">
          <a:extLst>
            <a:ext uri="{FF2B5EF4-FFF2-40B4-BE49-F238E27FC236}">
              <a16:creationId xmlns:a16="http://schemas.microsoft.com/office/drawing/2014/main" id="{995C19C2-2637-41E6-94CA-C78A4EB8E9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4225" y="0"/>
          <a:ext cx="1102217" cy="5926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68036</xdr:colOff>
      <xdr:row>2</xdr:row>
      <xdr:rowOff>122464</xdr:rowOff>
    </xdr:from>
    <xdr:ext cx="1617773" cy="833606"/>
    <xdr:pic>
      <xdr:nvPicPr>
        <xdr:cNvPr id="2" name="Immagine 1">
          <a:extLst>
            <a:ext uri="{FF2B5EF4-FFF2-40B4-BE49-F238E27FC236}">
              <a16:creationId xmlns:a16="http://schemas.microsoft.com/office/drawing/2014/main" id="{9E0B9EA1-F622-4DD8-9AA8-BCC38D3437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36" y="488224"/>
          <a:ext cx="1617773" cy="83360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56028</xdr:rowOff>
    </xdr:from>
    <xdr:to>
      <xdr:col>1</xdr:col>
      <xdr:colOff>930089</xdr:colOff>
      <xdr:row>4</xdr:row>
      <xdr:rowOff>2895</xdr:rowOff>
    </xdr:to>
    <xdr:pic>
      <xdr:nvPicPr>
        <xdr:cNvPr id="2" name="Immagine 1">
          <a:extLst>
            <a:ext uri="{FF2B5EF4-FFF2-40B4-BE49-F238E27FC236}">
              <a16:creationId xmlns:a16="http://schemas.microsoft.com/office/drawing/2014/main" id="{B638CA0F-4115-49FD-A58D-E3C93D425C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7028"/>
          <a:ext cx="1568824" cy="8434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1132360</xdr:colOff>
      <xdr:row>9</xdr:row>
      <xdr:rowOff>149679</xdr:rowOff>
    </xdr:from>
    <xdr:to>
      <xdr:col>3</xdr:col>
      <xdr:colOff>475558</xdr:colOff>
      <xdr:row>13</xdr:row>
      <xdr:rowOff>18330</xdr:rowOff>
    </xdr:to>
    <xdr:pic>
      <xdr:nvPicPr>
        <xdr:cNvPr id="2" name="Immagine 1">
          <a:extLst>
            <a:ext uri="{FF2B5EF4-FFF2-40B4-BE49-F238E27FC236}">
              <a16:creationId xmlns:a16="http://schemas.microsoft.com/office/drawing/2014/main" id="{18D4CB95-4572-4D5C-909E-76873F968E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7967" y="1905000"/>
          <a:ext cx="1248890" cy="6714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1120589</xdr:colOff>
      <xdr:row>9</xdr:row>
      <xdr:rowOff>175801</xdr:rowOff>
    </xdr:from>
    <xdr:to>
      <xdr:col>2</xdr:col>
      <xdr:colOff>927994</xdr:colOff>
      <xdr:row>13</xdr:row>
      <xdr:rowOff>7677</xdr:rowOff>
    </xdr:to>
    <xdr:pic>
      <xdr:nvPicPr>
        <xdr:cNvPr id="8" name="Immagine 7">
          <a:extLst>
            <a:ext uri="{FF2B5EF4-FFF2-40B4-BE49-F238E27FC236}">
              <a16:creationId xmlns:a16="http://schemas.microsoft.com/office/drawing/2014/main" id="{97A6FB68-9E58-4259-BCA6-D1A7ABE452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74442" y="1923919"/>
          <a:ext cx="1192860" cy="6413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123264</xdr:colOff>
      <xdr:row>0</xdr:row>
      <xdr:rowOff>78441</xdr:rowOff>
    </xdr:from>
    <xdr:to>
      <xdr:col>4</xdr:col>
      <xdr:colOff>1395612</xdr:colOff>
      <xdr:row>3</xdr:row>
      <xdr:rowOff>111179</xdr:rowOff>
    </xdr:to>
    <xdr:pic>
      <xdr:nvPicPr>
        <xdr:cNvPr id="2" name="Immagine 1">
          <a:extLst>
            <a:ext uri="{FF2B5EF4-FFF2-40B4-BE49-F238E27FC236}">
              <a16:creationId xmlns:a16="http://schemas.microsoft.com/office/drawing/2014/main" id="{FD2C33A4-EBD2-4A09-AD41-378C225547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15617" y="78441"/>
          <a:ext cx="1248890" cy="6714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53634</xdr:colOff>
      <xdr:row>0</xdr:row>
      <xdr:rowOff>56030</xdr:rowOff>
    </xdr:from>
    <xdr:to>
      <xdr:col>7</xdr:col>
      <xdr:colOff>1400734</xdr:colOff>
      <xdr:row>2</xdr:row>
      <xdr:rowOff>358589</xdr:rowOff>
    </xdr:to>
    <xdr:pic>
      <xdr:nvPicPr>
        <xdr:cNvPr id="2" name="Immagine 1">
          <a:extLst>
            <a:ext uri="{FF2B5EF4-FFF2-40B4-BE49-F238E27FC236}">
              <a16:creationId xmlns:a16="http://schemas.microsoft.com/office/drawing/2014/main" id="{7267512C-4E2E-4D9B-B881-2D4F0351FC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17974" y="56030"/>
          <a:ext cx="1347100" cy="7673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rducci/OneDrive%20-%20Fondazione%20IFEL/Documenti/MODELLO%20DI%20SIMULAZIONE%20ARERA/PEF%20Fina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arducci/OneDrive%20-%20Fondazione%20IFEL/Documenti/MODELLO%20DI%20SIMULAZIONE%20ARERA/PEF%20Grezzo%20Comu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21"/>
      <sheetName val="Definizioni"/>
      <sheetName val="Previsionali"/>
      <sheetName val="ModPEF21"/>
      <sheetName val="gamma"/>
    </sheetNames>
    <sheetDataSet>
      <sheetData sheetId="0">
        <row r="11">
          <cell r="E11">
            <v>0</v>
          </cell>
        </row>
      </sheetData>
      <sheetData sheetId="1" refreshError="1"/>
      <sheetData sheetId="2">
        <row r="10">
          <cell r="E10">
            <v>0</v>
          </cell>
        </row>
        <row r="11">
          <cell r="E11">
            <v>0</v>
          </cell>
        </row>
        <row r="12">
          <cell r="E12">
            <v>0</v>
          </cell>
        </row>
        <row r="13">
          <cell r="E13">
            <v>0</v>
          </cell>
        </row>
        <row r="14">
          <cell r="E14">
            <v>0</v>
          </cell>
        </row>
        <row r="15">
          <cell r="E15">
            <v>0</v>
          </cell>
        </row>
        <row r="18">
          <cell r="E18">
            <v>0</v>
          </cell>
          <cell r="G18">
            <v>0</v>
          </cell>
        </row>
        <row r="19">
          <cell r="E19">
            <v>0</v>
          </cell>
          <cell r="G19">
            <v>0</v>
          </cell>
        </row>
        <row r="20">
          <cell r="E20">
            <v>0</v>
          </cell>
          <cell r="G20">
            <v>0</v>
          </cell>
        </row>
        <row r="21">
          <cell r="E21">
            <v>0</v>
          </cell>
          <cell r="G21">
            <v>0</v>
          </cell>
        </row>
        <row r="23">
          <cell r="E23">
            <v>0</v>
          </cell>
          <cell r="G23">
            <v>0</v>
          </cell>
        </row>
        <row r="27">
          <cell r="E27">
            <v>0</v>
          </cell>
          <cell r="G27">
            <v>0</v>
          </cell>
        </row>
      </sheetData>
      <sheetData sheetId="3">
        <row r="22">
          <cell r="E22">
            <v>0</v>
          </cell>
        </row>
        <row r="45">
          <cell r="E45">
            <v>0</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efinizioni"/>
      <sheetName val="MTR"/>
      <sheetName val="Previsionali"/>
      <sheetName val="Conto economico"/>
      <sheetName val="SIR in perimetro"/>
      <sheetName val="CK"/>
      <sheetName val="Cespiti (pre 2018)"/>
      <sheetName val="Cespiti (post 2018)"/>
      <sheetName val="LIC e PRdelCCN"/>
      <sheetName val="parametri notevoli"/>
      <sheetName val="AcquistoServizi_CTS_CTR"/>
      <sheetName val="ModPEF21Comu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6">
          <cell r="F6">
            <v>0</v>
          </cell>
        </row>
      </sheetData>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rera.it/allegati/docs/20/493-20.pdf" TargetMode="External"/><Relationship Id="rId3" Type="http://schemas.openxmlformats.org/officeDocument/2006/relationships/hyperlink" Target="https://www.arera.it/allegati/docs/20/002-20drif.pdf" TargetMode="External"/><Relationship Id="rId7" Type="http://schemas.openxmlformats.org/officeDocument/2006/relationships/hyperlink" Target="https://www.arera.it/allegati/docs/20/238-20.pdf" TargetMode="External"/><Relationship Id="rId2" Type="http://schemas.openxmlformats.org/officeDocument/2006/relationships/hyperlink" Target="https://www.arera.it/allegati/docs/19/MTR_ti.pdf" TargetMode="External"/><Relationship Id="rId1" Type="http://schemas.openxmlformats.org/officeDocument/2006/relationships/hyperlink" Target="https://www.fondazioneifel.it/documenti-e-pubblicazioni/item/download/3680_95cb738a732fe0012e47716ae3b6ae12" TargetMode="External"/><Relationship Id="rId6" Type="http://schemas.openxmlformats.org/officeDocument/2006/relationships/hyperlink" Target="https://www.arera.it/allegati/docs/20/158-20.pdf" TargetMode="External"/><Relationship Id="rId11" Type="http://schemas.openxmlformats.org/officeDocument/2006/relationships/drawing" Target="../drawings/drawing1.xml"/><Relationship Id="rId5" Type="http://schemas.openxmlformats.org/officeDocument/2006/relationships/hyperlink" Target="https://www.arera.it/allegati/docs/20/057-20.pdf" TargetMode="External"/><Relationship Id="rId10" Type="http://schemas.openxmlformats.org/officeDocument/2006/relationships/printerSettings" Target="../printerSettings/printerSettings1.bin"/><Relationship Id="rId4" Type="http://schemas.openxmlformats.org/officeDocument/2006/relationships/hyperlink" Target="https://www.fondazioneifel.it/ifelinforma-news/item/download/3509_2877b8d3e463b73b756ef1ea03d2b52e" TargetMode="External"/><Relationship Id="rId9" Type="http://schemas.openxmlformats.org/officeDocument/2006/relationships/hyperlink" Target="https://www.fondazioneifel.it/documenti-e-pubblicazioni/item/download/4584_91d28fcadb334c18b6a2ecfac38e326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rera.it/allegati/docs/19/MTR_ti.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theme="5" tint="-0.249977111117893"/>
  </sheetPr>
  <dimension ref="A1:J62"/>
  <sheetViews>
    <sheetView showGridLines="0" zoomScale="75" zoomScaleNormal="75" workbookViewId="0">
      <selection activeCell="A20" sqref="A20:XFD21"/>
    </sheetView>
  </sheetViews>
  <sheetFormatPr defaultColWidth="0" defaultRowHeight="14.45" customHeight="1" zeroHeight="1"/>
  <cols>
    <col min="1" max="1" width="4.140625" style="108" customWidth="1"/>
    <col min="2" max="2" width="30.28515625" style="108" bestFit="1" customWidth="1"/>
    <col min="3" max="3" width="40" style="108" bestFit="1" customWidth="1"/>
    <col min="4" max="4" width="12" style="108" customWidth="1"/>
    <col min="5" max="7" width="12" style="129" customWidth="1"/>
    <col min="8" max="16384" width="12" style="108" hidden="1"/>
  </cols>
  <sheetData>
    <row r="1" spans="2:3" ht="16.5"/>
    <row r="2" spans="2:3" ht="16.5">
      <c r="B2" s="232"/>
    </row>
    <row r="3" spans="2:3" ht="20.25">
      <c r="B3" s="233" t="s">
        <v>356</v>
      </c>
      <c r="C3" s="234" t="s">
        <v>357</v>
      </c>
    </row>
    <row r="4" spans="2:3" ht="16.5">
      <c r="B4" s="235" t="s">
        <v>358</v>
      </c>
      <c r="C4" s="236" t="s">
        <v>359</v>
      </c>
    </row>
    <row r="5" spans="2:3" ht="16.5">
      <c r="B5" s="235" t="s">
        <v>260</v>
      </c>
      <c r="C5" s="237" t="s">
        <v>360</v>
      </c>
    </row>
    <row r="6" spans="2:3" ht="16.5">
      <c r="B6" s="235" t="s">
        <v>319</v>
      </c>
      <c r="C6" s="238" t="s">
        <v>361</v>
      </c>
    </row>
    <row r="7" spans="2:3" ht="16.5">
      <c r="B7" s="235" t="s">
        <v>218</v>
      </c>
      <c r="C7" s="239" t="s">
        <v>362</v>
      </c>
    </row>
    <row r="8" spans="2:3" ht="16.5">
      <c r="B8" s="235" t="s">
        <v>363</v>
      </c>
    </row>
    <row r="9" spans="2:3" ht="16.5">
      <c r="B9" s="235" t="s">
        <v>364</v>
      </c>
    </row>
    <row r="10" spans="2:3" ht="16.5">
      <c r="B10" s="235" t="s">
        <v>365</v>
      </c>
    </row>
    <row r="11" spans="2:3" ht="16.5">
      <c r="B11" s="235" t="s">
        <v>366</v>
      </c>
    </row>
    <row r="12" spans="2:3" ht="16.5">
      <c r="B12" s="235" t="s">
        <v>367</v>
      </c>
    </row>
    <row r="13" spans="2:3" ht="16.5">
      <c r="B13" s="235" t="s">
        <v>368</v>
      </c>
    </row>
    <row r="14" spans="2:3" ht="16.5">
      <c r="B14" s="235" t="s">
        <v>369</v>
      </c>
    </row>
    <row r="15" spans="2:3" ht="16.5">
      <c r="B15" s="235" t="s">
        <v>370</v>
      </c>
    </row>
    <row r="16" spans="2:3" ht="16.5"/>
    <row r="17" spans="2:9" ht="18">
      <c r="B17" s="609" t="s">
        <v>371</v>
      </c>
    </row>
    <row r="18" spans="2:9" ht="38.25" customHeight="1">
      <c r="B18" s="667" t="s">
        <v>539</v>
      </c>
      <c r="C18" s="667"/>
      <c r="D18" s="667"/>
      <c r="E18" s="667"/>
      <c r="F18" s="667"/>
      <c r="G18" s="667"/>
    </row>
    <row r="19" spans="2:9" s="610" customFormat="1" ht="16.5">
      <c r="B19" s="611" t="s">
        <v>540</v>
      </c>
      <c r="E19" s="612"/>
      <c r="F19" s="612"/>
      <c r="G19" s="612"/>
    </row>
    <row r="20" spans="2:9" ht="16.5">
      <c r="B20" s="240" t="s">
        <v>545</v>
      </c>
    </row>
    <row r="21" spans="2:9" s="610" customFormat="1" ht="16.5">
      <c r="B21" s="611" t="s">
        <v>544</v>
      </c>
      <c r="E21" s="612"/>
      <c r="F21" s="612"/>
      <c r="G21" s="612"/>
    </row>
    <row r="22" spans="2:9" ht="16.5">
      <c r="B22" s="240" t="s">
        <v>372</v>
      </c>
    </row>
    <row r="23" spans="2:9" s="610" customFormat="1" ht="16.5">
      <c r="B23" s="611" t="s">
        <v>373</v>
      </c>
      <c r="E23" s="612"/>
      <c r="F23" s="612"/>
      <c r="G23" s="612"/>
    </row>
    <row r="24" spans="2:9" ht="16.5">
      <c r="B24" s="240" t="s">
        <v>374</v>
      </c>
    </row>
    <row r="25" spans="2:9" s="610" customFormat="1" ht="16.5">
      <c r="B25" s="611" t="s">
        <v>375</v>
      </c>
      <c r="E25" s="612"/>
      <c r="F25" s="612"/>
      <c r="G25" s="612"/>
    </row>
    <row r="26" spans="2:9" ht="16.5">
      <c r="B26" s="240" t="s">
        <v>376</v>
      </c>
    </row>
    <row r="27" spans="2:9" s="610" customFormat="1" ht="16.5">
      <c r="B27" s="611" t="s">
        <v>377</v>
      </c>
      <c r="E27" s="612"/>
      <c r="F27" s="612"/>
      <c r="G27" s="612"/>
    </row>
    <row r="28" spans="2:9" ht="16.5">
      <c r="B28" s="240" t="s">
        <v>380</v>
      </c>
    </row>
    <row r="29" spans="2:9" s="610" customFormat="1" ht="16.5">
      <c r="B29" s="611" t="s">
        <v>381</v>
      </c>
      <c r="E29" s="612"/>
      <c r="F29" s="612"/>
      <c r="G29" s="612"/>
    </row>
    <row r="30" spans="2:9" ht="31.15" customHeight="1">
      <c r="B30" s="667" t="s">
        <v>382</v>
      </c>
      <c r="C30" s="667"/>
      <c r="D30" s="667"/>
      <c r="E30" s="667"/>
      <c r="F30" s="667"/>
      <c r="G30" s="667"/>
      <c r="H30" s="667"/>
      <c r="I30" s="667"/>
    </row>
    <row r="31" spans="2:9" s="610" customFormat="1" ht="16.5">
      <c r="B31" s="611" t="s">
        <v>383</v>
      </c>
      <c r="E31" s="612"/>
      <c r="F31" s="612"/>
      <c r="G31" s="612"/>
    </row>
    <row r="32" spans="2:9" ht="16.5">
      <c r="B32" s="240" t="s">
        <v>541</v>
      </c>
    </row>
    <row r="33" spans="2:10" s="610" customFormat="1" ht="16.5">
      <c r="B33" s="611" t="s">
        <v>542</v>
      </c>
      <c r="E33" s="612"/>
      <c r="F33" s="612"/>
      <c r="G33" s="612"/>
    </row>
    <row r="34" spans="2:10" ht="16.5">
      <c r="B34" s="240" t="s">
        <v>378</v>
      </c>
    </row>
    <row r="35" spans="2:10" s="610" customFormat="1" ht="16.5">
      <c r="B35" s="611" t="s">
        <v>379</v>
      </c>
      <c r="E35" s="612"/>
      <c r="F35" s="612"/>
      <c r="G35" s="612"/>
    </row>
    <row r="36" spans="2:10" ht="16.5"/>
    <row r="39" spans="2:10" ht="16.5" hidden="1">
      <c r="J39" s="109"/>
    </row>
    <row r="40" spans="2:10" ht="16.5" hidden="1">
      <c r="J40" s="109"/>
    </row>
    <row r="41" spans="2:10" ht="16.5" hidden="1">
      <c r="J41" s="109"/>
    </row>
    <row r="42" spans="2:10" ht="16.5" hidden="1">
      <c r="J42" s="109"/>
    </row>
    <row r="43" spans="2:10" ht="16.5" hidden="1">
      <c r="J43" s="109"/>
    </row>
    <row r="44" spans="2:10" ht="16.5" hidden="1">
      <c r="J44" s="109"/>
    </row>
    <row r="45" spans="2:10" ht="16.5" hidden="1">
      <c r="J45" s="109"/>
    </row>
    <row r="46" spans="2:10" ht="16.5" hidden="1">
      <c r="J46" s="109"/>
    </row>
    <row r="47" spans="2:10" ht="16.5" hidden="1">
      <c r="J47" s="109"/>
    </row>
    <row r="48" spans="2:10" ht="16.5" hidden="1">
      <c r="J48" s="109"/>
    </row>
    <row r="49" spans="10:10" ht="16.5" hidden="1">
      <c r="J49" s="109"/>
    </row>
    <row r="50" spans="10:10" ht="16.5" hidden="1">
      <c r="J50" s="109"/>
    </row>
    <row r="51" spans="10:10" ht="16.5" hidden="1">
      <c r="J51" s="109"/>
    </row>
    <row r="52" spans="10:10" ht="16.5" hidden="1">
      <c r="J52" s="109"/>
    </row>
    <row r="53" spans="10:10" ht="16.5" hidden="1">
      <c r="J53" s="109"/>
    </row>
    <row r="54" spans="10:10" ht="16.5"/>
    <row r="55" spans="10:10" ht="16.5"/>
    <row r="56" spans="10:10" ht="16.5"/>
    <row r="57" spans="10:10" ht="16.5"/>
    <row r="58" spans="10:10" ht="16.5"/>
    <row r="59" spans="10:10" ht="16.5"/>
    <row r="60" spans="10:10" ht="16.5"/>
    <row r="61" spans="10:10" ht="14.45" customHeight="1"/>
    <row r="62" spans="10:10" ht="14.45" customHeight="1"/>
  </sheetData>
  <sheetProtection algorithmName="SHA-512" hashValue="+8ejw+pP//i5RfK32+vQT+9d7Janb4KvDgC1fsiy6S6WCU/3iNUwn8hsPRxeQgHhBEqd9XwK5TmSbga66LF7qw==" saltValue="8bAT8brnCZ9Lo1op7nml3g==" spinCount="100000" sheet="1" objects="1" scenarios="1" formatCells="0" formatColumns="0"/>
  <mergeCells count="2">
    <mergeCell ref="B30:I30"/>
    <mergeCell ref="B18:G18"/>
  </mergeCells>
  <hyperlinks>
    <hyperlink ref="B8" location="'Conto economico'!B2" display="Dati di conto economico" xr:uid="{00000000-0004-0000-0000-000000000000}"/>
    <hyperlink ref="B9" location="'SIR in perimetro'!B2" display="Dati di conto economico" xr:uid="{00000000-0004-0000-0000-000001000000}"/>
    <hyperlink ref="B10" location="'Cespiti (pre 2018)'!B12" display="Cespiti prima del 31dic207-Gestore1" xr:uid="{00000000-0004-0000-0000-000002000000}"/>
    <hyperlink ref="B11" location="'Cespiti (post 2018)'!B12" display="Cespiti 2018-Gestore1" xr:uid="{00000000-0004-0000-0000-000003000000}"/>
    <hyperlink ref="B13" location="'LIC e PRdelCCN'!A14" display="'LIC e PRdelCCN'!A14" xr:uid="{00000000-0004-0000-0000-000004000000}"/>
    <hyperlink ref="B14" location="'LIC e PRdelCCN'!D31" display="Poste Rettificative del CCN-Gestore1" xr:uid="{00000000-0004-0000-0000-000005000000}"/>
    <hyperlink ref="B12" location="'LIC e PRdelCCN'!A5" display="'LIC e PRdelCCN'!A5" xr:uid="{00000000-0004-0000-0000-000006000000}"/>
    <hyperlink ref="B15" location="AcquistoServizi_CTS_CTR!A2" display="Dettagli di CTS e CTR" xr:uid="{00000000-0004-0000-0000-000007000000}"/>
    <hyperlink ref="B4" location="Definizioni!A1" display="Definizioni" xr:uid="{00000000-0004-0000-0000-000008000000}"/>
    <hyperlink ref="B5" location="Previsionali!D9" display="Dati da PEF" xr:uid="{00000000-0004-0000-0000-000009000000}"/>
    <hyperlink ref="B6" location="Previsionali!D27" display="Informazioni aggiuntive" xr:uid="{00000000-0004-0000-0000-00000A000000}"/>
    <hyperlink ref="B7" location="Previsionali!F32" display="Componenti previsionali di costo" xr:uid="{00000000-0004-0000-0000-00000B000000}"/>
    <hyperlink ref="B23" r:id="rId1" xr:uid="{00000000-0004-0000-0000-00000C000000}"/>
    <hyperlink ref="B19" r:id="rId2" xr:uid="{00000000-0004-0000-0000-00000D000000}"/>
    <hyperlink ref="B25" r:id="rId3" xr:uid="{00000000-0004-0000-0000-00000E000000}"/>
    <hyperlink ref="B35" r:id="rId4" xr:uid="{00000000-0004-0000-0000-00000F000000}"/>
    <hyperlink ref="B27" r:id="rId5" xr:uid="{00000000-0004-0000-0000-000010000000}"/>
    <hyperlink ref="B29" r:id="rId6" xr:uid="{00000000-0004-0000-0000-000011000000}"/>
    <hyperlink ref="B31" r:id="rId7" xr:uid="{00000000-0004-0000-0000-000012000000}"/>
    <hyperlink ref="B33" r:id="rId8" xr:uid="{00000000-0004-0000-0000-000013000000}"/>
    <hyperlink ref="B21" r:id="rId9" xr:uid="{00000000-0004-0000-0000-000014000000}"/>
  </hyperlinks>
  <pageMargins left="0.7" right="0.7" top="0.75" bottom="0.75" header="0.3" footer="0.3"/>
  <pageSetup paperSize="9" orientation="portrait" verticalDpi="0"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0070C0"/>
  </sheetPr>
  <dimension ref="A1:O52"/>
  <sheetViews>
    <sheetView showGridLines="0" zoomScaleNormal="100" workbookViewId="0">
      <pane ySplit="4" topLeftCell="A5" activePane="bottomLeft" state="frozen"/>
      <selection activeCell="B66" sqref="B66"/>
      <selection pane="bottomLeft" activeCell="B66" sqref="B66"/>
    </sheetView>
  </sheetViews>
  <sheetFormatPr defaultColWidth="0" defaultRowHeight="15" zeroHeight="1"/>
  <cols>
    <col min="1" max="5" width="33.140625" style="178" customWidth="1"/>
    <col min="6" max="6" width="10.140625" style="178" bestFit="1" customWidth="1"/>
    <col min="7" max="7" width="20.42578125" style="315" bestFit="1" customWidth="1"/>
    <col min="8" max="8" width="9.140625" style="178" customWidth="1"/>
    <col min="9" max="9" width="9.42578125" style="175" bestFit="1" customWidth="1"/>
    <col min="10" max="11" width="9.42578125" style="175" hidden="1" customWidth="1"/>
    <col min="12" max="12" width="9.140625" style="175" hidden="1" customWidth="1"/>
    <col min="13" max="14" width="9.140625" style="178" hidden="1" customWidth="1"/>
    <col min="15" max="15" width="22.7109375" style="178" hidden="1" customWidth="1"/>
    <col min="16" max="16384" width="9.140625" style="178" hidden="1"/>
  </cols>
  <sheetData>
    <row r="1" spans="1:15" ht="16.5" thickBot="1">
      <c r="A1" s="66" t="s">
        <v>220</v>
      </c>
      <c r="B1" s="130" t="s">
        <v>223</v>
      </c>
      <c r="C1" s="112"/>
      <c r="D1" s="112"/>
      <c r="E1" s="112"/>
      <c r="F1" s="112"/>
      <c r="G1" s="112"/>
      <c r="H1" s="66"/>
      <c r="O1" s="175"/>
    </row>
    <row r="2" spans="1:15" ht="16.5" thickTop="1" thickBot="1">
      <c r="A2" s="312" t="s">
        <v>201</v>
      </c>
      <c r="B2" s="67" t="s">
        <v>191</v>
      </c>
      <c r="C2" s="112"/>
      <c r="D2" s="112"/>
      <c r="E2" s="112"/>
      <c r="F2" s="112"/>
      <c r="G2" s="112"/>
      <c r="H2" s="111" t="s">
        <v>278</v>
      </c>
      <c r="O2" s="175"/>
    </row>
    <row r="3" spans="1:15" ht="16.5" thickTop="1" thickBot="1">
      <c r="B3" s="130" t="s">
        <v>197</v>
      </c>
      <c r="C3" s="112"/>
      <c r="D3" s="112"/>
      <c r="E3" s="112"/>
      <c r="F3" s="112"/>
      <c r="G3" s="112"/>
      <c r="O3" s="175"/>
    </row>
    <row r="4" spans="1:15" ht="15.75" thickTop="1">
      <c r="G4" s="178"/>
      <c r="O4" s="175"/>
    </row>
    <row r="5" spans="1:15" ht="15.75">
      <c r="A5" s="70" t="s">
        <v>223</v>
      </c>
      <c r="B5" s="70"/>
      <c r="C5" s="70"/>
      <c r="D5" s="70"/>
      <c r="E5" s="70"/>
      <c r="F5" s="70"/>
      <c r="G5" s="70"/>
      <c r="H5" s="70"/>
      <c r="O5" s="175"/>
    </row>
    <row r="6" spans="1:15">
      <c r="B6" s="313">
        <v>2017</v>
      </c>
      <c r="C6" s="313">
        <v>2018</v>
      </c>
      <c r="D6" s="313">
        <v>2019</v>
      </c>
      <c r="G6" s="178"/>
      <c r="O6" s="175"/>
    </row>
    <row r="7" spans="1:15">
      <c r="A7" s="131" t="s">
        <v>221</v>
      </c>
      <c r="B7" s="366">
        <f>+IF('Cespiti (pre 2018)'!$D$2+'Cespiti (post 2018)'!$D$2=0,0,'Conto economico'!D5)</f>
        <v>1742930.37</v>
      </c>
      <c r="C7" s="648">
        <f>+IF('Cespiti (pre 2018)'!$D$2+'Cespiti (post 2018)'!$D$2=0,0,'Conto economico'!I5)</f>
        <v>0</v>
      </c>
      <c r="D7" s="366">
        <f>+IF('Cespiti (pre 2018)'!$D$2+'Cespiti (post 2018)'!$D$2=0,0,'Conto economico'!N5)</f>
        <v>1567168.31</v>
      </c>
      <c r="G7" s="178"/>
      <c r="O7" s="175"/>
    </row>
    <row r="8" spans="1:15">
      <c r="A8" s="131" t="s">
        <v>222</v>
      </c>
      <c r="B8" s="366">
        <f>+IF('Cespiti (pre 2018)'!$D$2+'Cespiti (post 2018)'!$D$2=0,0,'Conto economico'!D15+'Conto economico'!D16)</f>
        <v>511380.9</v>
      </c>
      <c r="C8" s="648">
        <f>+IF('Cespiti (pre 2018)'!$D$2+'Cespiti (post 2018)'!$D$2=0,0,'Conto economico'!I15+'Conto economico'!I16)</f>
        <v>0</v>
      </c>
      <c r="D8" s="366">
        <f>+IF('Cespiti (pre 2018)'!$D$2+'Cespiti (post 2018)'!$D$2=0,0,'Conto economico'!N15+'Conto economico'!N16)</f>
        <v>472101.6399999999</v>
      </c>
      <c r="G8" s="178"/>
      <c r="O8" s="175"/>
    </row>
    <row r="9" spans="1:15">
      <c r="G9" s="178"/>
      <c r="O9" s="175"/>
    </row>
    <row r="10" spans="1:15">
      <c r="G10" s="178"/>
      <c r="O10" s="175"/>
    </row>
    <row r="11" spans="1:15" ht="15.75">
      <c r="A11" s="70" t="s">
        <v>200</v>
      </c>
      <c r="B11" s="70"/>
      <c r="C11" s="70"/>
      <c r="D11" s="70"/>
      <c r="E11" s="70"/>
      <c r="F11" s="70"/>
      <c r="G11" s="70"/>
      <c r="H11" s="70"/>
      <c r="O11" s="175"/>
    </row>
    <row r="12" spans="1:15" s="175" customFormat="1"/>
    <row r="13" spans="1:15">
      <c r="A13" s="314" t="s">
        <v>189</v>
      </c>
      <c r="O13" s="175"/>
    </row>
    <row r="14" spans="1:15" ht="15.75">
      <c r="A14" s="131" t="s">
        <v>186</v>
      </c>
      <c r="B14" s="131" t="s">
        <v>187</v>
      </c>
      <c r="D14" s="66" t="s">
        <v>219</v>
      </c>
    </row>
    <row r="15" spans="1:15" ht="14.45" customHeight="1">
      <c r="A15" s="316" t="s">
        <v>192</v>
      </c>
      <c r="B15" s="163"/>
      <c r="D15" s="686" t="s">
        <v>276</v>
      </c>
      <c r="E15" s="686"/>
      <c r="F15" s="686"/>
      <c r="G15" s="686"/>
      <c r="H15" s="347"/>
    </row>
    <row r="16" spans="1:15">
      <c r="A16" s="316" t="s">
        <v>193</v>
      </c>
      <c r="B16" s="163"/>
      <c r="D16" s="686"/>
      <c r="E16" s="686"/>
      <c r="F16" s="686"/>
      <c r="G16" s="686"/>
      <c r="H16" s="347"/>
    </row>
    <row r="17" spans="1:12">
      <c r="A17" s="316" t="s">
        <v>194</v>
      </c>
      <c r="B17" s="163"/>
      <c r="D17" s="686"/>
      <c r="E17" s="686"/>
      <c r="F17" s="686"/>
      <c r="G17" s="686"/>
      <c r="H17" s="347"/>
    </row>
    <row r="18" spans="1:12">
      <c r="A18" s="316" t="s">
        <v>195</v>
      </c>
      <c r="B18" s="163"/>
      <c r="D18" s="686"/>
      <c r="E18" s="686"/>
      <c r="F18" s="686"/>
      <c r="G18" s="686"/>
      <c r="H18" s="347"/>
    </row>
    <row r="19" spans="1:12">
      <c r="D19" s="347"/>
      <c r="E19" s="347"/>
      <c r="F19" s="347"/>
      <c r="G19" s="347"/>
      <c r="H19" s="347"/>
    </row>
    <row r="20" spans="1:12">
      <c r="A20" s="314" t="s">
        <v>190</v>
      </c>
      <c r="D20" s="314" t="s">
        <v>425</v>
      </c>
      <c r="F20" s="347"/>
      <c r="G20" s="347"/>
      <c r="H20" s="347"/>
    </row>
    <row r="21" spans="1:12">
      <c r="A21" s="131" t="s">
        <v>188</v>
      </c>
      <c r="B21" s="131" t="s">
        <v>187</v>
      </c>
      <c r="D21" s="131" t="s">
        <v>538</v>
      </c>
      <c r="E21" s="131" t="s">
        <v>187</v>
      </c>
      <c r="F21" s="347"/>
      <c r="G21" s="347"/>
      <c r="H21" s="347"/>
    </row>
    <row r="22" spans="1:12" s="176" customFormat="1" ht="15.75">
      <c r="A22" s="316" t="s">
        <v>196</v>
      </c>
      <c r="B22" s="648"/>
      <c r="C22" s="178"/>
      <c r="D22" s="346" t="s">
        <v>426</v>
      </c>
      <c r="E22" s="163"/>
      <c r="F22" s="347"/>
      <c r="G22" s="347"/>
      <c r="H22" s="347"/>
      <c r="I22" s="175"/>
      <c r="J22" s="175"/>
      <c r="K22" s="175"/>
      <c r="L22" s="175"/>
    </row>
    <row r="23" spans="1:12">
      <c r="A23" s="316" t="s">
        <v>192</v>
      </c>
      <c r="B23" s="648"/>
      <c r="D23" s="346" t="s">
        <v>196</v>
      </c>
      <c r="E23" s="163"/>
      <c r="F23" s="347"/>
      <c r="G23" s="347"/>
      <c r="H23" s="347"/>
    </row>
    <row r="24" spans="1:12">
      <c r="A24" s="316" t="s">
        <v>193</v>
      </c>
      <c r="B24" s="648"/>
      <c r="D24" s="346" t="s">
        <v>192</v>
      </c>
      <c r="E24" s="163"/>
      <c r="F24" s="347"/>
      <c r="G24" s="347"/>
      <c r="H24" s="347"/>
    </row>
    <row r="25" spans="1:12">
      <c r="A25" s="316" t="s">
        <v>194</v>
      </c>
      <c r="B25" s="648"/>
      <c r="D25" s="346" t="s">
        <v>193</v>
      </c>
      <c r="E25" s="163"/>
      <c r="F25" s="347"/>
      <c r="G25" s="347"/>
      <c r="H25" s="347"/>
    </row>
    <row r="26" spans="1:12">
      <c r="B26" s="317"/>
      <c r="D26" s="347"/>
      <c r="E26" s="347"/>
      <c r="F26" s="347"/>
      <c r="G26" s="347"/>
      <c r="H26" s="347"/>
    </row>
    <row r="27" spans="1:12"/>
    <row r="28" spans="1:12" ht="15.75">
      <c r="A28" s="70" t="s">
        <v>199</v>
      </c>
      <c r="B28" s="65"/>
      <c r="C28" s="65"/>
      <c r="D28" s="65"/>
      <c r="E28" s="65"/>
      <c r="F28" s="65"/>
      <c r="G28" s="65"/>
      <c r="H28" s="65"/>
    </row>
    <row r="29" spans="1:12" ht="15.75">
      <c r="A29" s="318"/>
    </row>
    <row r="30" spans="1:12">
      <c r="A30" s="319" t="s">
        <v>198</v>
      </c>
      <c r="B30" s="68"/>
      <c r="C30" s="314">
        <v>2017</v>
      </c>
      <c r="D30" s="314">
        <v>2018</v>
      </c>
      <c r="E30" s="314">
        <v>2019</v>
      </c>
      <c r="G30" s="178"/>
      <c r="H30" s="191"/>
    </row>
    <row r="31" spans="1:12" ht="48.75" customHeight="1">
      <c r="A31" s="688" t="s">
        <v>172</v>
      </c>
      <c r="B31" s="689"/>
      <c r="C31" s="651"/>
      <c r="D31" s="649"/>
      <c r="E31" s="651"/>
      <c r="G31" s="178"/>
      <c r="H31" s="191"/>
    </row>
    <row r="32" spans="1:12">
      <c r="A32" s="688" t="s">
        <v>173</v>
      </c>
      <c r="B32" s="689"/>
      <c r="C32" s="651"/>
      <c r="D32" s="649"/>
      <c r="E32" s="651"/>
      <c r="G32" s="178"/>
      <c r="H32" s="191"/>
    </row>
    <row r="33" spans="1:12">
      <c r="A33" s="688" t="s">
        <v>174</v>
      </c>
      <c r="B33" s="689"/>
      <c r="C33" s="651"/>
      <c r="D33" s="649"/>
      <c r="E33" s="651"/>
      <c r="G33" s="178"/>
      <c r="H33" s="191"/>
      <c r="I33" s="178"/>
      <c r="J33" s="178"/>
      <c r="K33" s="178"/>
      <c r="L33" s="178"/>
    </row>
    <row r="34" spans="1:12">
      <c r="A34" s="688" t="s">
        <v>175</v>
      </c>
      <c r="B34" s="689"/>
      <c r="C34" s="651"/>
      <c r="D34" s="649"/>
      <c r="E34" s="651"/>
      <c r="G34" s="178"/>
      <c r="H34" s="191"/>
      <c r="I34" s="178"/>
      <c r="J34" s="178"/>
      <c r="K34" s="178"/>
      <c r="L34" s="178"/>
    </row>
    <row r="35" spans="1:12">
      <c r="A35" s="688" t="s">
        <v>348</v>
      </c>
      <c r="B35" s="689"/>
      <c r="C35" s="651"/>
      <c r="D35" s="649"/>
      <c r="E35" s="651"/>
      <c r="G35" s="178"/>
      <c r="H35" s="191"/>
      <c r="I35" s="178"/>
      <c r="J35" s="178"/>
      <c r="K35" s="178"/>
      <c r="L35" s="178"/>
    </row>
    <row r="36" spans="1:12">
      <c r="A36" s="688" t="s">
        <v>176</v>
      </c>
      <c r="B36" s="689"/>
      <c r="C36" s="651"/>
      <c r="D36" s="649"/>
      <c r="E36" s="651"/>
      <c r="G36" s="178"/>
      <c r="H36" s="191"/>
      <c r="I36" s="178"/>
      <c r="J36" s="178"/>
      <c r="K36" s="178"/>
      <c r="L36" s="178"/>
    </row>
    <row r="37" spans="1:12" ht="15.75" thickBot="1">
      <c r="A37" s="690" t="s">
        <v>177</v>
      </c>
      <c r="B37" s="691"/>
      <c r="C37" s="652"/>
      <c r="D37" s="650"/>
      <c r="E37" s="652"/>
      <c r="G37" s="178"/>
      <c r="H37" s="191"/>
      <c r="I37" s="178"/>
      <c r="J37" s="178"/>
      <c r="K37" s="178"/>
      <c r="L37" s="178"/>
    </row>
    <row r="38" spans="1:12" ht="16.5" thickBot="1">
      <c r="A38" s="69" t="s">
        <v>178</v>
      </c>
      <c r="B38" s="320"/>
      <c r="C38" s="321">
        <f>SUM(C31:C37)</f>
        <v>0</v>
      </c>
      <c r="D38" s="321">
        <f>SUM(D31:D37)</f>
        <v>0</v>
      </c>
      <c r="E38" s="321">
        <f>SUM(E31:E37)</f>
        <v>0</v>
      </c>
      <c r="G38" s="178"/>
      <c r="H38" s="191"/>
      <c r="I38" s="178"/>
      <c r="J38" s="178"/>
      <c r="K38" s="178"/>
      <c r="L38" s="178"/>
    </row>
    <row r="39" spans="1:12">
      <c r="B39" s="175"/>
      <c r="I39" s="178"/>
      <c r="J39" s="178"/>
      <c r="K39" s="178"/>
      <c r="L39" s="178"/>
    </row>
    <row r="40" spans="1:12" ht="15.75">
      <c r="A40" s="66" t="s">
        <v>219</v>
      </c>
      <c r="I40" s="178"/>
      <c r="J40" s="178"/>
      <c r="K40" s="178"/>
      <c r="L40" s="178"/>
    </row>
    <row r="41" spans="1:12" ht="15" customHeight="1">
      <c r="A41" s="686" t="s">
        <v>230</v>
      </c>
      <c r="B41" s="687"/>
      <c r="C41" s="687"/>
      <c r="D41" s="687"/>
      <c r="E41" s="687"/>
      <c r="F41" s="687"/>
      <c r="I41" s="178"/>
      <c r="J41" s="178"/>
      <c r="K41" s="178"/>
      <c r="L41" s="178"/>
    </row>
    <row r="42" spans="1:12" ht="27" customHeight="1">
      <c r="A42" s="687"/>
      <c r="B42" s="687"/>
      <c r="C42" s="687"/>
      <c r="D42" s="687"/>
      <c r="E42" s="687"/>
      <c r="F42" s="687"/>
      <c r="I42" s="178"/>
      <c r="J42" s="178"/>
      <c r="K42" s="178"/>
      <c r="L42" s="178"/>
    </row>
    <row r="43" spans="1:12">
      <c r="A43" s="687"/>
      <c r="B43" s="687"/>
      <c r="C43" s="687"/>
      <c r="D43" s="687"/>
      <c r="E43" s="687"/>
      <c r="F43" s="687"/>
      <c r="I43" s="178"/>
      <c r="J43" s="178"/>
      <c r="K43" s="178"/>
      <c r="L43" s="178"/>
    </row>
    <row r="44" spans="1:12">
      <c r="I44" s="178"/>
      <c r="J44" s="178"/>
      <c r="K44" s="178"/>
      <c r="L44" s="178"/>
    </row>
    <row r="45" spans="1:12"/>
    <row r="46" spans="1:12"/>
    <row r="47" spans="1:12"/>
    <row r="48" spans="1:12"/>
    <row r="49"/>
    <row r="50"/>
    <row r="51"/>
    <row r="52"/>
  </sheetData>
  <sheetProtection algorithmName="SHA-512" hashValue="ZOpOBrEVWNASU3JwK497z0wWSL3ReGl0hcBGZCenwyz9aOqRFGjE6/AqHcfjE7gvWdOrTfIJ2hPXBeZOppoJ2Q==" saltValue="uywxsvTZ8/vcdPXnlGSyig==" spinCount="100000" sheet="1" objects="1" scenarios="1" formatCells="0" formatColumns="0"/>
  <mergeCells count="9">
    <mergeCell ref="D15:G18"/>
    <mergeCell ref="A41:F43"/>
    <mergeCell ref="A36:B36"/>
    <mergeCell ref="A37:B37"/>
    <mergeCell ref="A31:B31"/>
    <mergeCell ref="A32:B32"/>
    <mergeCell ref="A33:B33"/>
    <mergeCell ref="A34:B34"/>
    <mergeCell ref="A35:B35"/>
  </mergeCells>
  <hyperlinks>
    <hyperlink ref="B2" location="'LIC e PRdelCCN'!A14" display="'LIC e PRdelCCN'!A14" xr:uid="{00000000-0004-0000-0900-000000000000}"/>
    <hyperlink ref="B1" location="'LIC e PRdelCCN'!A5" display="'LIC e PRdelCCN'!A5" xr:uid="{00000000-0004-0000-0900-000001000000}"/>
    <hyperlink ref="B3" location="'LIC e PRdelCCN'!D31" display="PR del CCN" xr:uid="{00000000-0004-0000-0900-000002000000}"/>
    <hyperlink ref="H2" location="Dashboard!C3" display="Torna a Pannello di controllo" xr:uid="{00000000-0004-0000-0900-000003000000}"/>
  </hyperlinks>
  <pageMargins left="0.70866141732283472" right="0.70866141732283472" top="0.74803149606299213" bottom="0.74803149606299213" header="0.31496062992125984" footer="0.31496062992125984"/>
  <pageSetup paperSize="9" scale="60" orientation="landscape"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
    <tabColor theme="2" tint="-0.499984740745262"/>
  </sheetPr>
  <dimension ref="C1:K57"/>
  <sheetViews>
    <sheetView zoomScale="40" zoomScaleNormal="40" workbookViewId="0">
      <pane xSplit="1" ySplit="7" topLeftCell="E29" activePane="bottomRight" state="frozen"/>
      <selection activeCell="E8" sqref="E8:E10"/>
      <selection pane="topRight" activeCell="E8" sqref="E8:E10"/>
      <selection pane="bottomLeft" activeCell="E8" sqref="E8:E10"/>
      <selection pane="bottomRight" activeCell="K1" sqref="K1:K48"/>
    </sheetView>
  </sheetViews>
  <sheetFormatPr defaultColWidth="34.42578125" defaultRowHeight="15"/>
  <cols>
    <col min="1" max="1" width="8.42578125" bestFit="1" customWidth="1"/>
    <col min="2" max="2" width="33.42578125" bestFit="1" customWidth="1"/>
    <col min="3" max="3" width="31.5703125" bestFit="1" customWidth="1"/>
    <col min="4" max="4" width="94.42578125" bestFit="1" customWidth="1"/>
    <col min="5" max="5" width="31.28515625" bestFit="1" customWidth="1"/>
    <col min="7" max="7" width="8.42578125" bestFit="1" customWidth="1"/>
    <col min="8" max="10" width="38.42578125" bestFit="1" customWidth="1"/>
    <col min="11" max="11" width="38.42578125" style="129" bestFit="1" customWidth="1"/>
  </cols>
  <sheetData>
    <row r="1" spans="3:11" ht="45" customHeight="1">
      <c r="C1" s="7" t="s">
        <v>26</v>
      </c>
      <c r="D1" s="7" t="s">
        <v>51</v>
      </c>
      <c r="E1" s="7" t="s">
        <v>109</v>
      </c>
      <c r="G1" s="12" t="s">
        <v>107</v>
      </c>
      <c r="H1" s="344" t="s">
        <v>118</v>
      </c>
      <c r="I1" s="344" t="s">
        <v>119</v>
      </c>
      <c r="J1" s="350" t="s">
        <v>108</v>
      </c>
      <c r="K1" s="350" t="s">
        <v>423</v>
      </c>
    </row>
    <row r="2" spans="3:11">
      <c r="C2" t="s">
        <v>25</v>
      </c>
      <c r="D2" t="s">
        <v>50</v>
      </c>
      <c r="E2">
        <v>8</v>
      </c>
      <c r="G2" s="8">
        <v>1977</v>
      </c>
      <c r="H2" s="345">
        <v>7.2569999999999997</v>
      </c>
      <c r="I2" s="345">
        <v>7.2859999999999996</v>
      </c>
      <c r="J2" s="351">
        <v>7.3369999999999997</v>
      </c>
      <c r="K2" s="357">
        <v>7.3730000000000002</v>
      </c>
    </row>
    <row r="3" spans="3:11">
      <c r="C3" t="s">
        <v>21</v>
      </c>
      <c r="D3" t="s">
        <v>49</v>
      </c>
      <c r="E3">
        <v>8</v>
      </c>
      <c r="G3" s="8">
        <v>1978</v>
      </c>
      <c r="H3" s="345">
        <v>6.4080000000000004</v>
      </c>
      <c r="I3" s="345">
        <v>6.4340000000000002</v>
      </c>
      <c r="J3" s="351">
        <v>6.4790000000000001</v>
      </c>
      <c r="K3" s="357">
        <v>6.5110000000000001</v>
      </c>
    </row>
    <row r="4" spans="3:11">
      <c r="C4" t="s">
        <v>22</v>
      </c>
      <c r="D4" t="s">
        <v>48</v>
      </c>
      <c r="E4">
        <v>5</v>
      </c>
      <c r="G4" s="8">
        <v>1979</v>
      </c>
      <c r="H4" s="345">
        <v>5.5720000000000001</v>
      </c>
      <c r="I4" s="345">
        <v>5.5940000000000003</v>
      </c>
      <c r="J4" s="351">
        <v>5.633</v>
      </c>
      <c r="K4" s="357">
        <v>5.6619999999999999</v>
      </c>
    </row>
    <row r="5" spans="3:11">
      <c r="D5" t="s">
        <v>37</v>
      </c>
      <c r="E5">
        <v>12</v>
      </c>
      <c r="G5" s="8">
        <v>1980</v>
      </c>
      <c r="H5" s="345">
        <v>4.4969999999999999</v>
      </c>
      <c r="I5" s="345">
        <v>4.5149999999999997</v>
      </c>
      <c r="J5" s="351">
        <v>4.5469999999999997</v>
      </c>
      <c r="K5" s="357">
        <v>4.569</v>
      </c>
    </row>
    <row r="6" spans="3:11">
      <c r="D6" t="s">
        <v>47</v>
      </c>
      <c r="E6">
        <v>10</v>
      </c>
      <c r="G6" s="8">
        <v>1981</v>
      </c>
      <c r="H6" s="345">
        <v>3.6779999999999999</v>
      </c>
      <c r="I6" s="345">
        <v>3.6930000000000001</v>
      </c>
      <c r="J6" s="351">
        <v>3.7189999999999999</v>
      </c>
      <c r="K6" s="357">
        <v>3.7370000000000001</v>
      </c>
    </row>
    <row r="7" spans="3:11">
      <c r="D7" t="s">
        <v>46</v>
      </c>
      <c r="E7">
        <v>15</v>
      </c>
      <c r="G7" s="8">
        <v>1982</v>
      </c>
      <c r="H7" s="345">
        <v>3.1960000000000002</v>
      </c>
      <c r="I7" s="345">
        <v>3.2090000000000001</v>
      </c>
      <c r="J7" s="351">
        <v>3.2320000000000002</v>
      </c>
      <c r="K7" s="357">
        <v>3.2480000000000002</v>
      </c>
    </row>
    <row r="8" spans="3:11">
      <c r="D8" t="s">
        <v>45</v>
      </c>
      <c r="E8">
        <v>20</v>
      </c>
      <c r="G8" s="8">
        <v>1983</v>
      </c>
      <c r="H8" s="345">
        <v>2.8650000000000002</v>
      </c>
      <c r="I8" s="345">
        <v>2.8769999999999998</v>
      </c>
      <c r="J8" s="351">
        <v>2.8969999999999998</v>
      </c>
      <c r="K8" s="357">
        <v>2.911</v>
      </c>
    </row>
    <row r="9" spans="3:11">
      <c r="D9" t="s">
        <v>42</v>
      </c>
      <c r="E9">
        <v>25</v>
      </c>
      <c r="G9" s="8">
        <v>1984</v>
      </c>
      <c r="H9" s="345">
        <v>2.6240000000000001</v>
      </c>
      <c r="I9" s="345">
        <v>2.6349999999999998</v>
      </c>
      <c r="J9" s="351">
        <v>2.653</v>
      </c>
      <c r="K9" s="357">
        <v>2.6669999999999998</v>
      </c>
    </row>
    <row r="10" spans="3:11">
      <c r="D10" t="s">
        <v>38</v>
      </c>
      <c r="E10">
        <v>15</v>
      </c>
      <c r="G10" s="8">
        <v>1985</v>
      </c>
      <c r="H10" s="345">
        <v>2.407</v>
      </c>
      <c r="I10" s="345">
        <v>2.4169999999999998</v>
      </c>
      <c r="J10" s="351">
        <v>2.4340000000000002</v>
      </c>
      <c r="K10" s="357">
        <v>2.4460000000000002</v>
      </c>
    </row>
    <row r="11" spans="3:11">
      <c r="D11" t="s">
        <v>37</v>
      </c>
      <c r="E11" s="14" t="s">
        <v>73</v>
      </c>
      <c r="G11" s="8">
        <v>1986</v>
      </c>
      <c r="H11" s="345">
        <v>2.3180000000000001</v>
      </c>
      <c r="I11" s="345">
        <v>2.327</v>
      </c>
      <c r="J11" s="351">
        <v>2.343</v>
      </c>
      <c r="K11" s="357">
        <v>2.355</v>
      </c>
    </row>
    <row r="12" spans="3:11">
      <c r="D12" t="s">
        <v>44</v>
      </c>
      <c r="E12" s="14" t="s">
        <v>73</v>
      </c>
      <c r="G12" s="8">
        <v>1987</v>
      </c>
      <c r="H12" s="345">
        <v>2.2210000000000001</v>
      </c>
      <c r="I12" s="345">
        <v>2.23</v>
      </c>
      <c r="J12" s="351">
        <v>2.246</v>
      </c>
      <c r="K12" s="357">
        <v>2.2570000000000001</v>
      </c>
    </row>
    <row r="13" spans="3:11">
      <c r="D13" t="s">
        <v>43</v>
      </c>
      <c r="E13" s="14" t="s">
        <v>73</v>
      </c>
      <c r="G13" s="8">
        <v>1988</v>
      </c>
      <c r="H13" s="345">
        <v>2.1040000000000001</v>
      </c>
      <c r="I13" s="345">
        <v>2.113</v>
      </c>
      <c r="J13" s="351">
        <v>2.1269999999999998</v>
      </c>
      <c r="K13" s="357">
        <v>2.1379999999999999</v>
      </c>
    </row>
    <row r="14" spans="3:11">
      <c r="D14" t="s">
        <v>42</v>
      </c>
      <c r="E14" s="14" t="s">
        <v>73</v>
      </c>
      <c r="G14" s="8">
        <v>1989</v>
      </c>
      <c r="H14" s="345">
        <v>1.996</v>
      </c>
      <c r="I14" s="345">
        <v>2.0030000000000001</v>
      </c>
      <c r="J14" s="351">
        <v>2.0179999999999998</v>
      </c>
      <c r="K14" s="357">
        <v>2.028</v>
      </c>
    </row>
    <row r="15" spans="3:11">
      <c r="D15" t="s">
        <v>41</v>
      </c>
      <c r="E15" s="14" t="s">
        <v>73</v>
      </c>
      <c r="G15" s="8">
        <v>1990</v>
      </c>
      <c r="H15" s="345">
        <v>1.8720000000000001</v>
      </c>
      <c r="I15" s="345">
        <v>1.879</v>
      </c>
      <c r="J15" s="351">
        <v>1.8919999999999999</v>
      </c>
      <c r="K15" s="357">
        <v>1.9019999999999999</v>
      </c>
    </row>
    <row r="16" spans="3:11">
      <c r="D16" t="s">
        <v>40</v>
      </c>
      <c r="E16">
        <v>20</v>
      </c>
      <c r="G16" s="8">
        <v>1991</v>
      </c>
      <c r="H16" s="345">
        <v>1.7689999999999999</v>
      </c>
      <c r="I16" s="345">
        <v>1.776</v>
      </c>
      <c r="J16" s="351">
        <v>1.788</v>
      </c>
      <c r="K16" s="357">
        <v>1.7969999999999999</v>
      </c>
    </row>
    <row r="17" spans="4:11">
      <c r="D17" t="s">
        <v>39</v>
      </c>
      <c r="E17">
        <v>15</v>
      </c>
      <c r="G17" s="8">
        <v>1992</v>
      </c>
      <c r="H17" s="345">
        <v>1.7010000000000001</v>
      </c>
      <c r="I17" s="345">
        <v>1.708</v>
      </c>
      <c r="J17" s="351">
        <v>1.72</v>
      </c>
      <c r="K17" s="357">
        <v>1.728</v>
      </c>
    </row>
    <row r="18" spans="4:11">
      <c r="D18" t="s">
        <v>38</v>
      </c>
      <c r="E18">
        <v>15</v>
      </c>
      <c r="G18" s="8">
        <v>1993</v>
      </c>
      <c r="H18" s="345">
        <v>1.6379999999999999</v>
      </c>
      <c r="I18" s="345">
        <v>1.6439999999999999</v>
      </c>
      <c r="J18" s="351">
        <v>1.6559999999999999</v>
      </c>
      <c r="K18" s="357">
        <v>1.6639999999999999</v>
      </c>
    </row>
    <row r="19" spans="4:11">
      <c r="D19" t="s">
        <v>37</v>
      </c>
      <c r="E19">
        <v>12</v>
      </c>
      <c r="G19" s="8">
        <v>1994</v>
      </c>
      <c r="H19" s="345">
        <v>1.5840000000000001</v>
      </c>
      <c r="I19" s="345">
        <v>1.59</v>
      </c>
      <c r="J19" s="351">
        <v>1.601</v>
      </c>
      <c r="K19" s="357">
        <v>1.609</v>
      </c>
    </row>
    <row r="20" spans="4:11">
      <c r="D20" t="s">
        <v>36</v>
      </c>
      <c r="E20">
        <v>25</v>
      </c>
      <c r="G20" s="8">
        <v>1995</v>
      </c>
      <c r="H20" s="345">
        <v>1.5229999999999999</v>
      </c>
      <c r="I20" s="345">
        <v>1.5289999999999999</v>
      </c>
      <c r="J20" s="351">
        <v>1.54</v>
      </c>
      <c r="K20" s="357">
        <v>1.548</v>
      </c>
    </row>
    <row r="21" spans="4:11">
      <c r="D21" t="s">
        <v>35</v>
      </c>
      <c r="E21">
        <v>15</v>
      </c>
      <c r="G21" s="8">
        <v>1996</v>
      </c>
      <c r="H21" s="345">
        <v>1.48</v>
      </c>
      <c r="I21" s="345">
        <v>1.486</v>
      </c>
      <c r="J21" s="351">
        <v>1.4970000000000001</v>
      </c>
      <c r="K21" s="357">
        <v>1.504</v>
      </c>
    </row>
    <row r="22" spans="4:11">
      <c r="D22" t="s">
        <v>34</v>
      </c>
      <c r="E22">
        <v>25</v>
      </c>
      <c r="G22" s="8">
        <v>1997</v>
      </c>
      <c r="H22" s="345">
        <v>1.4410000000000001</v>
      </c>
      <c r="I22" s="345">
        <v>1.4470000000000001</v>
      </c>
      <c r="J22" s="351">
        <v>1.4570000000000001</v>
      </c>
      <c r="K22" s="357">
        <v>1.464</v>
      </c>
    </row>
    <row r="23" spans="4:11">
      <c r="D23" t="s">
        <v>33</v>
      </c>
      <c r="E23">
        <v>15</v>
      </c>
      <c r="G23" s="8">
        <v>1998</v>
      </c>
      <c r="H23" s="345">
        <v>1.4139999999999999</v>
      </c>
      <c r="I23" s="345">
        <v>1.42</v>
      </c>
      <c r="J23" s="351">
        <v>1.43</v>
      </c>
      <c r="K23" s="357">
        <v>1.4370000000000001</v>
      </c>
    </row>
    <row r="24" spans="4:11">
      <c r="D24" t="s">
        <v>32</v>
      </c>
      <c r="E24">
        <v>12</v>
      </c>
      <c r="G24" s="8">
        <v>1999</v>
      </c>
      <c r="H24" s="345">
        <v>1.3979999999999999</v>
      </c>
      <c r="I24" s="345">
        <v>1.4039999999999999</v>
      </c>
      <c r="J24" s="351">
        <v>1.413</v>
      </c>
      <c r="K24" s="357">
        <v>1.421</v>
      </c>
    </row>
    <row r="25" spans="4:11">
      <c r="D25" t="s">
        <v>31</v>
      </c>
      <c r="E25">
        <v>20</v>
      </c>
      <c r="G25" s="8">
        <v>2000</v>
      </c>
      <c r="H25" s="345">
        <v>1.3580000000000001</v>
      </c>
      <c r="I25" s="345">
        <v>1.3640000000000001</v>
      </c>
      <c r="J25" s="351">
        <v>1.373</v>
      </c>
      <c r="K25" s="357">
        <v>1.38</v>
      </c>
    </row>
    <row r="26" spans="4:11">
      <c r="D26" t="s">
        <v>30</v>
      </c>
      <c r="E26">
        <v>20</v>
      </c>
      <c r="G26" s="8">
        <v>2001</v>
      </c>
      <c r="H26" s="345">
        <v>1.331</v>
      </c>
      <c r="I26" s="345">
        <v>1.3360000000000001</v>
      </c>
      <c r="J26" s="351">
        <v>1.3460000000000001</v>
      </c>
      <c r="K26" s="357">
        <v>1.3520000000000001</v>
      </c>
    </row>
    <row r="27" spans="4:11">
      <c r="D27" t="s">
        <v>29</v>
      </c>
      <c r="E27">
        <v>25</v>
      </c>
      <c r="G27" s="8">
        <v>2002</v>
      </c>
      <c r="H27" s="345">
        <v>1.2929999999999999</v>
      </c>
      <c r="I27" s="345">
        <v>1.2989999999999999</v>
      </c>
      <c r="J27" s="351">
        <v>1.3080000000000001</v>
      </c>
      <c r="K27" s="357">
        <v>1.3140000000000001</v>
      </c>
    </row>
    <row r="28" spans="4:11">
      <c r="D28" t="s">
        <v>28</v>
      </c>
      <c r="E28">
        <v>25</v>
      </c>
      <c r="G28" s="8">
        <v>2003</v>
      </c>
      <c r="H28" s="345">
        <v>1.2729999999999999</v>
      </c>
      <c r="I28" s="345">
        <v>1.278</v>
      </c>
      <c r="J28" s="351">
        <v>1.2869999999999999</v>
      </c>
      <c r="K28" s="357">
        <v>1.294</v>
      </c>
    </row>
    <row r="29" spans="4:11">
      <c r="D29" t="s">
        <v>27</v>
      </c>
      <c r="E29">
        <v>15</v>
      </c>
      <c r="G29" s="8">
        <v>2004</v>
      </c>
      <c r="H29" s="345">
        <v>1.24</v>
      </c>
      <c r="I29" s="345">
        <v>1.2450000000000001</v>
      </c>
      <c r="J29" s="351">
        <v>1.2529999999999999</v>
      </c>
      <c r="K29" s="357">
        <v>1.26</v>
      </c>
    </row>
    <row r="30" spans="4:11">
      <c r="D30" t="s">
        <v>110</v>
      </c>
      <c r="E30">
        <v>0</v>
      </c>
      <c r="G30" s="8">
        <v>2005</v>
      </c>
      <c r="H30" s="345">
        <v>1.204</v>
      </c>
      <c r="I30" s="345">
        <v>1.2090000000000001</v>
      </c>
      <c r="J30" s="351">
        <v>1.2170000000000001</v>
      </c>
      <c r="K30" s="357">
        <v>1.2230000000000001</v>
      </c>
    </row>
    <row r="31" spans="4:11">
      <c r="D31" t="s">
        <v>111</v>
      </c>
      <c r="E31">
        <v>40</v>
      </c>
      <c r="G31" s="8">
        <v>2006</v>
      </c>
      <c r="H31" s="345">
        <v>1.171</v>
      </c>
      <c r="I31" s="345">
        <v>1.1759999999999999</v>
      </c>
      <c r="J31" s="351">
        <v>1.1839999999999999</v>
      </c>
      <c r="K31" s="357">
        <v>1.19</v>
      </c>
    </row>
    <row r="32" spans="4:11">
      <c r="D32" t="s">
        <v>112</v>
      </c>
      <c r="E32">
        <v>5</v>
      </c>
      <c r="G32" s="8">
        <v>2007</v>
      </c>
      <c r="H32" s="345">
        <v>1.139</v>
      </c>
      <c r="I32" s="345">
        <v>1.1439999999999999</v>
      </c>
      <c r="J32" s="351">
        <v>1.1519999999999999</v>
      </c>
      <c r="K32" s="357">
        <v>1.157</v>
      </c>
    </row>
    <row r="33" spans="4:11">
      <c r="D33" t="s">
        <v>113</v>
      </c>
      <c r="E33">
        <v>7</v>
      </c>
      <c r="G33" s="8">
        <v>2008</v>
      </c>
      <c r="H33" s="345">
        <v>1.103</v>
      </c>
      <c r="I33" s="345">
        <v>1.1080000000000001</v>
      </c>
      <c r="J33" s="351">
        <v>1.1160000000000001</v>
      </c>
      <c r="K33" s="357">
        <v>1.121</v>
      </c>
    </row>
    <row r="34" spans="4:11">
      <c r="D34" t="s">
        <v>125</v>
      </c>
      <c r="E34">
        <v>7</v>
      </c>
      <c r="G34" s="8">
        <v>2009</v>
      </c>
      <c r="H34" s="345">
        <v>1.095</v>
      </c>
      <c r="I34" s="345">
        <v>1.1000000000000001</v>
      </c>
      <c r="J34" s="351">
        <v>1.107</v>
      </c>
      <c r="K34" s="357">
        <v>1.113</v>
      </c>
    </row>
    <row r="35" spans="4:11">
      <c r="D35" t="s">
        <v>114</v>
      </c>
      <c r="E35">
        <v>8</v>
      </c>
      <c r="G35" s="8">
        <v>2010</v>
      </c>
      <c r="H35" s="345">
        <v>1.095</v>
      </c>
      <c r="I35" s="345">
        <v>1.1000000000000001</v>
      </c>
      <c r="J35" s="351">
        <v>1.107</v>
      </c>
      <c r="K35" s="357">
        <v>1.113</v>
      </c>
    </row>
    <row r="36" spans="4:11">
      <c r="D36" t="s">
        <v>115</v>
      </c>
      <c r="E36">
        <v>5</v>
      </c>
      <c r="G36" s="8">
        <v>2011</v>
      </c>
      <c r="H36" s="345">
        <v>1.079</v>
      </c>
      <c r="I36" s="345">
        <v>1.083</v>
      </c>
      <c r="J36" s="351">
        <v>1.091</v>
      </c>
      <c r="K36" s="357">
        <v>1.0960000000000001</v>
      </c>
    </row>
    <row r="37" spans="4:11">
      <c r="D37" s="13"/>
      <c r="E37" s="13"/>
      <c r="G37" s="8">
        <v>2012</v>
      </c>
      <c r="H37" s="345">
        <v>1.0429999999999999</v>
      </c>
      <c r="I37" s="345">
        <v>1.048</v>
      </c>
      <c r="J37" s="351">
        <v>1.0549999999999999</v>
      </c>
      <c r="K37" s="357">
        <v>1.06</v>
      </c>
    </row>
    <row r="38" spans="4:11">
      <c r="G38" s="8">
        <v>2013</v>
      </c>
      <c r="H38" s="345">
        <v>1.016</v>
      </c>
      <c r="I38" s="345">
        <v>1.02</v>
      </c>
      <c r="J38" s="351">
        <v>1.0269999999999999</v>
      </c>
      <c r="K38" s="357">
        <v>1.032</v>
      </c>
    </row>
    <row r="39" spans="4:11">
      <c r="G39" s="8">
        <v>2014</v>
      </c>
      <c r="H39" s="345">
        <v>1.004</v>
      </c>
      <c r="I39" s="345">
        <v>1.008</v>
      </c>
      <c r="J39" s="351">
        <v>1.0149999999999999</v>
      </c>
      <c r="K39" s="357">
        <v>1.02</v>
      </c>
    </row>
    <row r="40" spans="4:11">
      <c r="G40" s="8">
        <v>2015</v>
      </c>
      <c r="H40" s="345">
        <v>1.0049999999999999</v>
      </c>
      <c r="I40" s="345">
        <v>1.0089999999999999</v>
      </c>
      <c r="J40" s="351">
        <v>1.016</v>
      </c>
      <c r="K40" s="357">
        <v>1.0209999999999999</v>
      </c>
    </row>
    <row r="41" spans="4:11">
      <c r="G41" s="8">
        <v>2016</v>
      </c>
      <c r="H41" s="345">
        <v>1.0009999999999999</v>
      </c>
      <c r="I41" s="345">
        <v>1.0049999999999999</v>
      </c>
      <c r="J41" s="351">
        <v>1.012</v>
      </c>
      <c r="K41" s="357">
        <v>1.0169999999999999</v>
      </c>
    </row>
    <row r="42" spans="4:11">
      <c r="G42" s="8">
        <v>2017</v>
      </c>
      <c r="H42" s="345">
        <v>0.998</v>
      </c>
      <c r="I42" s="345">
        <v>1.002</v>
      </c>
      <c r="J42" s="351">
        <v>1.0089999999999999</v>
      </c>
      <c r="K42" s="358">
        <f>+ROUND(J42*(1+K$48),3)</f>
        <v>1.014</v>
      </c>
    </row>
    <row r="43" spans="4:11">
      <c r="G43" s="8">
        <v>2018</v>
      </c>
      <c r="H43" s="349">
        <v>1</v>
      </c>
      <c r="I43" s="345">
        <v>1.004</v>
      </c>
      <c r="J43" s="351">
        <v>1.0109999999999999</v>
      </c>
      <c r="K43" s="358">
        <f>+ROUND(J43*(1+K$48),3)</f>
        <v>1.016</v>
      </c>
    </row>
    <row r="44" spans="4:11">
      <c r="G44" s="8">
        <v>2019</v>
      </c>
      <c r="H44" s="345"/>
      <c r="I44" s="349">
        <v>1</v>
      </c>
      <c r="J44" s="351">
        <v>1.0069999999999999</v>
      </c>
      <c r="K44" s="358">
        <f>+ROUND(J44*(1+K$48),3)</f>
        <v>1.012</v>
      </c>
    </row>
    <row r="45" spans="4:11">
      <c r="G45" s="8">
        <v>2020</v>
      </c>
      <c r="H45" s="345"/>
      <c r="I45" s="345"/>
      <c r="J45" s="352">
        <v>1</v>
      </c>
      <c r="K45" s="358">
        <f>+ROUND(J45*(1+K$48),3)</f>
        <v>1.0049999999999999</v>
      </c>
    </row>
    <row r="46" spans="4:11">
      <c r="G46" s="8">
        <v>2021</v>
      </c>
      <c r="H46" s="345"/>
      <c r="I46" s="345"/>
      <c r="J46" s="353"/>
      <c r="K46" s="352">
        <v>1</v>
      </c>
    </row>
    <row r="48" spans="4:11">
      <c r="H48" s="354"/>
      <c r="I48" s="354">
        <v>4.0000000000000001E-3</v>
      </c>
      <c r="J48" s="354">
        <v>7.0000000000000001E-3</v>
      </c>
      <c r="K48" s="354">
        <v>5.0000000000000001E-3</v>
      </c>
    </row>
    <row r="51" spans="8:10">
      <c r="H51" s="129"/>
      <c r="J51" s="129"/>
    </row>
    <row r="52" spans="8:10">
      <c r="H52" s="129"/>
      <c r="I52" s="129"/>
      <c r="J52" s="129"/>
    </row>
    <row r="53" spans="8:10">
      <c r="H53" s="129"/>
      <c r="I53" s="129"/>
      <c r="J53" s="129"/>
    </row>
    <row r="54" spans="8:10">
      <c r="H54" s="129"/>
      <c r="I54" s="129"/>
      <c r="J54" s="129"/>
    </row>
    <row r="55" spans="8:10">
      <c r="H55" s="129"/>
      <c r="I55" s="129"/>
      <c r="J55" s="129"/>
    </row>
    <row r="56" spans="8:10">
      <c r="I56" s="129"/>
      <c r="J56" s="129"/>
    </row>
    <row r="57" spans="8:10">
      <c r="I57" s="129"/>
      <c r="J57" s="129"/>
    </row>
  </sheetData>
  <sheetProtection algorithmName="SHA-512" hashValue="o+twSNEeSJ3CXtxaaD7Mt3EIr3A0/MB4WMv2IoRBXpIplyLoTGZYe038RZc2geMfPh/gxjE6ERHyu5HczlinQw==" saltValue="NI6U6xNN3RHN9CrAOChHoA==" spinCount="100000" sheet="1" objects="1" scenarios="1" formatCells="0" formatColumns="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2">
    <tabColor theme="9" tint="-0.249977111117893"/>
  </sheetPr>
  <dimension ref="A1:K32"/>
  <sheetViews>
    <sheetView showGridLines="0" zoomScale="75" zoomScaleNormal="75" workbookViewId="0">
      <pane xSplit="3" ySplit="6" topLeftCell="D7" activePane="bottomRight" state="frozen"/>
      <selection activeCell="B66" sqref="B66"/>
      <selection pane="topRight" activeCell="B66" sqref="B66"/>
      <selection pane="bottomLeft" activeCell="B66" sqref="B66"/>
      <selection pane="bottomRight" activeCell="B66" sqref="B66"/>
    </sheetView>
  </sheetViews>
  <sheetFormatPr defaultColWidth="0" defaultRowHeight="14.45" customHeight="1" zeroHeight="1"/>
  <cols>
    <col min="1" max="1" width="26.5703125" style="129" customWidth="1"/>
    <col min="2" max="2" width="28.42578125" style="129" customWidth="1"/>
    <col min="3" max="3" width="14.85546875" style="129" customWidth="1"/>
    <col min="4" max="4" width="23.5703125" style="129" customWidth="1"/>
    <col min="5" max="5" width="21.7109375" style="129" customWidth="1"/>
    <col min="6" max="6" width="30.5703125" style="129" customWidth="1"/>
    <col min="7" max="7" width="27.28515625" style="129" customWidth="1"/>
    <col min="8" max="8" width="22.5703125" style="129" customWidth="1"/>
    <col min="9" max="9" width="22.5703125" style="129" hidden="1" customWidth="1"/>
    <col min="10" max="11" width="16.7109375" style="129" hidden="1" customWidth="1"/>
    <col min="12" max="16384" width="9.140625" style="129" hidden="1"/>
  </cols>
  <sheetData>
    <row r="1" spans="1:8" ht="15.75">
      <c r="A1" s="66" t="s">
        <v>206</v>
      </c>
      <c r="B1" s="66"/>
      <c r="C1" s="75"/>
      <c r="D1" s="75"/>
      <c r="E1" s="75"/>
      <c r="F1" s="75"/>
      <c r="G1" s="111" t="s">
        <v>278</v>
      </c>
      <c r="H1" s="75"/>
    </row>
    <row r="2" spans="1:8" ht="21" customHeight="1">
      <c r="A2" s="288" t="s">
        <v>401</v>
      </c>
      <c r="B2" s="288"/>
    </row>
    <row r="3" spans="1:8" ht="30">
      <c r="A3" s="289" t="s">
        <v>402</v>
      </c>
      <c r="B3" s="289" t="s">
        <v>403</v>
      </c>
      <c r="C3" s="289" t="s">
        <v>404</v>
      </c>
      <c r="D3" s="289" t="s">
        <v>405</v>
      </c>
      <c r="E3" s="289" t="s">
        <v>406</v>
      </c>
      <c r="F3" s="290" t="s">
        <v>407</v>
      </c>
      <c r="G3" s="289" t="s">
        <v>408</v>
      </c>
    </row>
    <row r="4" spans="1:8" ht="15">
      <c r="A4" s="291"/>
      <c r="B4" s="291"/>
      <c r="C4" s="292"/>
      <c r="D4" s="293"/>
      <c r="E4" s="293"/>
      <c r="F4" s="294"/>
      <c r="G4" s="295">
        <f>E4*F4</f>
        <v>0</v>
      </c>
    </row>
    <row r="5" spans="1:8" ht="15">
      <c r="A5" s="296"/>
      <c r="B5" s="296"/>
      <c r="C5" s="297"/>
      <c r="D5" s="298"/>
      <c r="E5" s="298"/>
      <c r="F5" s="299"/>
      <c r="G5" s="295">
        <f>E5*F5</f>
        <v>0</v>
      </c>
    </row>
    <row r="6" spans="1:8" ht="15">
      <c r="A6" s="296"/>
      <c r="B6" s="296"/>
      <c r="C6" s="297"/>
      <c r="D6" s="298"/>
      <c r="E6" s="298"/>
      <c r="F6" s="299"/>
      <c r="G6" s="295">
        <f t="shared" ref="G6:G28" si="0">E6*F6</f>
        <v>0</v>
      </c>
    </row>
    <row r="7" spans="1:8" ht="15">
      <c r="A7" s="296"/>
      <c r="B7" s="296"/>
      <c r="C7" s="297"/>
      <c r="D7" s="298"/>
      <c r="E7" s="298"/>
      <c r="F7" s="299"/>
      <c r="G7" s="295">
        <f t="shared" si="0"/>
        <v>0</v>
      </c>
    </row>
    <row r="8" spans="1:8" ht="15">
      <c r="A8" s="296"/>
      <c r="B8" s="296"/>
      <c r="C8" s="297"/>
      <c r="D8" s="298"/>
      <c r="E8" s="298"/>
      <c r="F8" s="299"/>
      <c r="G8" s="295">
        <f t="shared" si="0"/>
        <v>0</v>
      </c>
    </row>
    <row r="9" spans="1:8" ht="15">
      <c r="A9" s="296"/>
      <c r="B9" s="296"/>
      <c r="C9" s="297"/>
      <c r="D9" s="298"/>
      <c r="E9" s="298"/>
      <c r="F9" s="299"/>
      <c r="G9" s="295">
        <f t="shared" si="0"/>
        <v>0</v>
      </c>
    </row>
    <row r="10" spans="1:8" ht="15">
      <c r="A10" s="296"/>
      <c r="B10" s="296"/>
      <c r="C10" s="297"/>
      <c r="D10" s="298"/>
      <c r="E10" s="298"/>
      <c r="F10" s="299"/>
      <c r="G10" s="295">
        <f t="shared" si="0"/>
        <v>0</v>
      </c>
    </row>
    <row r="11" spans="1:8" ht="15">
      <c r="A11" s="296"/>
      <c r="B11" s="296"/>
      <c r="C11" s="297"/>
      <c r="D11" s="298"/>
      <c r="E11" s="298"/>
      <c r="F11" s="299"/>
      <c r="G11" s="295">
        <f t="shared" si="0"/>
        <v>0</v>
      </c>
    </row>
    <row r="12" spans="1:8" ht="15">
      <c r="A12" s="296"/>
      <c r="B12" s="296"/>
      <c r="C12" s="297"/>
      <c r="D12" s="298"/>
      <c r="E12" s="298"/>
      <c r="F12" s="299"/>
      <c r="G12" s="295">
        <f t="shared" si="0"/>
        <v>0</v>
      </c>
    </row>
    <row r="13" spans="1:8" ht="15">
      <c r="A13" s="296"/>
      <c r="B13" s="296"/>
      <c r="C13" s="297"/>
      <c r="D13" s="298"/>
      <c r="E13" s="298"/>
      <c r="F13" s="299"/>
      <c r="G13" s="295">
        <f t="shared" si="0"/>
        <v>0</v>
      </c>
    </row>
    <row r="14" spans="1:8" ht="15">
      <c r="A14" s="296"/>
      <c r="B14" s="296"/>
      <c r="C14" s="297"/>
      <c r="D14" s="298"/>
      <c r="E14" s="298"/>
      <c r="F14" s="299"/>
      <c r="G14" s="295">
        <f t="shared" si="0"/>
        <v>0</v>
      </c>
    </row>
    <row r="15" spans="1:8" ht="15">
      <c r="A15" s="296"/>
      <c r="B15" s="296"/>
      <c r="C15" s="297"/>
      <c r="D15" s="298"/>
      <c r="E15" s="298"/>
      <c r="F15" s="299"/>
      <c r="G15" s="295">
        <f t="shared" si="0"/>
        <v>0</v>
      </c>
    </row>
    <row r="16" spans="1:8" ht="15">
      <c r="A16" s="296"/>
      <c r="B16" s="296"/>
      <c r="C16" s="297"/>
      <c r="D16" s="298"/>
      <c r="E16" s="298"/>
      <c r="F16" s="299"/>
      <c r="G16" s="295">
        <f t="shared" si="0"/>
        <v>0</v>
      </c>
    </row>
    <row r="17" spans="1:7" ht="15">
      <c r="A17" s="296"/>
      <c r="B17" s="296"/>
      <c r="C17" s="297"/>
      <c r="D17" s="298"/>
      <c r="E17" s="298"/>
      <c r="F17" s="299"/>
      <c r="G17" s="295">
        <f t="shared" si="0"/>
        <v>0</v>
      </c>
    </row>
    <row r="18" spans="1:7" ht="15">
      <c r="A18" s="296"/>
      <c r="B18" s="296"/>
      <c r="C18" s="297"/>
      <c r="D18" s="298"/>
      <c r="E18" s="298"/>
      <c r="F18" s="299"/>
      <c r="G18" s="295">
        <f t="shared" si="0"/>
        <v>0</v>
      </c>
    </row>
    <row r="19" spans="1:7" ht="15">
      <c r="A19" s="296"/>
      <c r="B19" s="296"/>
      <c r="C19" s="297"/>
      <c r="D19" s="298"/>
      <c r="E19" s="298"/>
      <c r="F19" s="299"/>
      <c r="G19" s="295">
        <f t="shared" si="0"/>
        <v>0</v>
      </c>
    </row>
    <row r="20" spans="1:7" ht="15">
      <c r="A20" s="296"/>
      <c r="B20" s="296"/>
      <c r="C20" s="297"/>
      <c r="D20" s="298"/>
      <c r="E20" s="298"/>
      <c r="F20" s="299"/>
      <c r="G20" s="295">
        <f t="shared" si="0"/>
        <v>0</v>
      </c>
    </row>
    <row r="21" spans="1:7" ht="15">
      <c r="A21" s="296"/>
      <c r="B21" s="296"/>
      <c r="C21" s="297"/>
      <c r="D21" s="298"/>
      <c r="E21" s="298"/>
      <c r="F21" s="299"/>
      <c r="G21" s="295">
        <f t="shared" si="0"/>
        <v>0</v>
      </c>
    </row>
    <row r="22" spans="1:7" ht="15">
      <c r="A22" s="296"/>
      <c r="B22" s="296"/>
      <c r="C22" s="297"/>
      <c r="D22" s="298"/>
      <c r="E22" s="298"/>
      <c r="F22" s="299"/>
      <c r="G22" s="295">
        <f t="shared" si="0"/>
        <v>0</v>
      </c>
    </row>
    <row r="23" spans="1:7" ht="15">
      <c r="A23" s="296"/>
      <c r="B23" s="296"/>
      <c r="C23" s="297"/>
      <c r="D23" s="298"/>
      <c r="E23" s="298"/>
      <c r="F23" s="299"/>
      <c r="G23" s="295">
        <f t="shared" si="0"/>
        <v>0</v>
      </c>
    </row>
    <row r="24" spans="1:7" ht="15">
      <c r="A24" s="296"/>
      <c r="B24" s="296"/>
      <c r="C24" s="297"/>
      <c r="D24" s="298"/>
      <c r="E24" s="298"/>
      <c r="F24" s="299"/>
      <c r="G24" s="295">
        <f t="shared" si="0"/>
        <v>0</v>
      </c>
    </row>
    <row r="25" spans="1:7" ht="15">
      <c r="A25" s="296"/>
      <c r="B25" s="296"/>
      <c r="C25" s="297"/>
      <c r="D25" s="298"/>
      <c r="E25" s="298"/>
      <c r="F25" s="299"/>
      <c r="G25" s="295">
        <f t="shared" ref="G25:G26" si="1">E25*F25</f>
        <v>0</v>
      </c>
    </row>
    <row r="26" spans="1:7" ht="15">
      <c r="A26" s="296"/>
      <c r="B26" s="296"/>
      <c r="C26" s="297"/>
      <c r="D26" s="298"/>
      <c r="E26" s="298"/>
      <c r="F26" s="299"/>
      <c r="G26" s="295">
        <f t="shared" si="1"/>
        <v>0</v>
      </c>
    </row>
    <row r="27" spans="1:7" ht="15">
      <c r="A27" s="296"/>
      <c r="B27" s="296"/>
      <c r="C27" s="297"/>
      <c r="D27" s="298"/>
      <c r="E27" s="298"/>
      <c r="F27" s="299"/>
      <c r="G27" s="295">
        <f t="shared" si="0"/>
        <v>0</v>
      </c>
    </row>
    <row r="28" spans="1:7" ht="15">
      <c r="A28" s="296"/>
      <c r="B28" s="296"/>
      <c r="C28" s="297"/>
      <c r="D28" s="298"/>
      <c r="E28" s="298"/>
      <c r="F28" s="299"/>
      <c r="G28" s="295">
        <f t="shared" si="0"/>
        <v>0</v>
      </c>
    </row>
    <row r="29" spans="1:7" ht="15">
      <c r="A29" s="300" t="s">
        <v>66</v>
      </c>
      <c r="B29" s="300"/>
      <c r="C29" s="300"/>
      <c r="D29" s="300"/>
      <c r="E29" s="300"/>
      <c r="F29" s="300"/>
      <c r="G29" s="300"/>
    </row>
    <row r="30" spans="1:7" ht="15"/>
    <row r="31" spans="1:7" ht="15"/>
    <row r="32" spans="1:7" ht="15"/>
  </sheetData>
  <sheetProtection algorithmName="SHA-512" hashValue="fdb0dCZa4KlcdEPmcaNIPh7sMC9mDKLWeaJ6KDGO+Qw8xqzY7Ifv3aBCswr8Q4J3vV4KXJZlkWLt87LCHixZnw==" saltValue="Umy6wfhyRKs8iSO9Ogn7fw==" spinCount="100000" sheet="1" objects="1" scenarios="1" formatCells="0" formatColumns="0"/>
  <dataValidations count="2">
    <dataValidation type="list" allowBlank="1" showInputMessage="1" showErrorMessage="1" sqref="C4:C28" xr:uid="{00000000-0002-0000-0B00-000000000000}">
      <formula1>"CTS,CTR"</formula1>
    </dataValidation>
    <dataValidation type="list" allowBlank="1" showInputMessage="1" showErrorMessage="1" sqref="D4:D28" xr:uid="{00000000-0002-0000-0B00-000001000000}">
      <formula1>"2017,2019"</formula1>
    </dataValidation>
  </dataValidations>
  <hyperlinks>
    <hyperlink ref="G1" location="Dashboard!C3" display="Torna a Pannello di controllo" xr:uid="{00000000-0004-0000-0B00-000000000000}"/>
  </hyperlink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4"/>
  <dimension ref="A1:BF615"/>
  <sheetViews>
    <sheetView tabSelected="1" zoomScale="70" zoomScaleNormal="70" workbookViewId="0"/>
  </sheetViews>
  <sheetFormatPr defaultColWidth="9.85546875" defaultRowHeight="15.75"/>
  <cols>
    <col min="1" max="1" width="2.28515625" style="381" customWidth="1"/>
    <col min="2" max="2" width="131.7109375" style="405" customWidth="1"/>
    <col min="3" max="3" width="17.85546875" style="405" customWidth="1"/>
    <col min="4" max="4" width="3.42578125" style="405" customWidth="1"/>
    <col min="5" max="6" width="17.7109375" style="405" customWidth="1"/>
    <col min="7" max="7" width="19.7109375" style="405" customWidth="1"/>
    <col min="8" max="8" width="1.7109375" style="385" customWidth="1"/>
    <col min="9" max="9" width="2.140625" style="381" customWidth="1"/>
    <col min="10" max="12" width="1.7109375" style="381" customWidth="1"/>
    <col min="13" max="13" width="1.85546875" style="381" customWidth="1"/>
    <col min="14" max="14" width="38.7109375" style="381" customWidth="1"/>
    <col min="15" max="46" width="9.85546875" style="381"/>
    <col min="47" max="16384" width="9.85546875" style="405"/>
  </cols>
  <sheetData>
    <row r="1" spans="2:47" s="373" customFormat="1" ht="13.7" customHeight="1">
      <c r="B1" s="371"/>
      <c r="C1" s="371"/>
      <c r="D1" s="372"/>
      <c r="F1" s="372"/>
      <c r="G1" s="374" t="s">
        <v>440</v>
      </c>
      <c r="H1" s="375"/>
    </row>
    <row r="2" spans="2:47" s="378" customFormat="1" ht="37.9" customHeight="1" thickBot="1">
      <c r="B2" s="376" t="s">
        <v>441</v>
      </c>
      <c r="C2" s="377" t="s">
        <v>442</v>
      </c>
      <c r="E2" s="379"/>
      <c r="F2" s="379"/>
      <c r="G2" s="379"/>
      <c r="H2" s="380"/>
    </row>
    <row r="3" spans="2:47" ht="17.25" thickTop="1" thickBot="1">
      <c r="B3" s="381"/>
      <c r="C3" s="382"/>
      <c r="D3" s="382"/>
      <c r="E3" s="383"/>
      <c r="F3" s="383"/>
      <c r="G3" s="384"/>
    </row>
    <row r="4" spans="2:47" ht="48" thickBot="1">
      <c r="B4" s="386"/>
      <c r="C4" s="387" t="s">
        <v>323</v>
      </c>
      <c r="D4" s="388"/>
      <c r="E4" s="692" t="s">
        <v>443</v>
      </c>
      <c r="F4" s="693"/>
      <c r="G4" s="694"/>
      <c r="H4" s="389"/>
      <c r="I4" s="390"/>
    </row>
    <row r="5" spans="2:47" ht="67.5">
      <c r="B5" s="391"/>
      <c r="C5" s="392" t="s">
        <v>444</v>
      </c>
      <c r="D5" s="393"/>
      <c r="E5" s="394" t="s">
        <v>445</v>
      </c>
      <c r="F5" s="394" t="s">
        <v>446</v>
      </c>
      <c r="G5" s="395" t="s">
        <v>447</v>
      </c>
      <c r="H5" s="396"/>
      <c r="I5" s="397"/>
      <c r="N5" s="322" t="s">
        <v>324</v>
      </c>
    </row>
    <row r="6" spans="2:47" ht="20.100000000000001" customHeight="1">
      <c r="B6" s="398" t="s">
        <v>448</v>
      </c>
      <c r="C6" s="399" t="s">
        <v>325</v>
      </c>
      <c r="D6" s="400"/>
      <c r="E6" s="323">
        <f>+('SIR in perimetro'!$AF$38-'SIR in perimetro'!$AF$39)*(1+MTR!$E$28)*(1+MTR!$F$28)</f>
        <v>310776.39146759035</v>
      </c>
      <c r="F6" s="323"/>
      <c r="G6" s="402">
        <f>E6+F6</f>
        <v>310776.39146759035</v>
      </c>
      <c r="N6" s="324" t="s">
        <v>326</v>
      </c>
    </row>
    <row r="7" spans="2:47" ht="20.100000000000001" customHeight="1">
      <c r="B7" s="398" t="s">
        <v>449</v>
      </c>
      <c r="C7" s="399" t="s">
        <v>325</v>
      </c>
      <c r="D7" s="400"/>
      <c r="E7" s="323">
        <f>+('SIR in perimetro'!AG$38-'SIR in perimetro'!AG$39)*(1+MTR!$E$28)*(1+MTR!$F$28)</f>
        <v>2408.3837777999997</v>
      </c>
      <c r="F7" s="323"/>
      <c r="G7" s="402">
        <f t="shared" ref="G7:G17" si="0">E7+F7</f>
        <v>2408.3837777999997</v>
      </c>
      <c r="N7" s="403" t="s">
        <v>327</v>
      </c>
    </row>
    <row r="8" spans="2:47" ht="20.100000000000001" customHeight="1">
      <c r="B8" s="398" t="s">
        <v>450</v>
      </c>
      <c r="C8" s="399" t="s">
        <v>325</v>
      </c>
      <c r="D8" s="400"/>
      <c r="E8" s="323">
        <f>+('SIR in perimetro'!AH$38-'SIR in perimetro'!AH$39)*(1+MTR!$E$28)*(1+MTR!$F$28)</f>
        <v>0</v>
      </c>
      <c r="F8" s="323"/>
      <c r="G8" s="402">
        <f t="shared" si="0"/>
        <v>0</v>
      </c>
      <c r="N8" s="325" t="s">
        <v>328</v>
      </c>
    </row>
    <row r="9" spans="2:47" ht="20.100000000000001" customHeight="1">
      <c r="B9" s="398" t="s">
        <v>451</v>
      </c>
      <c r="C9" s="399" t="s">
        <v>325</v>
      </c>
      <c r="D9" s="400"/>
      <c r="E9" s="323">
        <f>+('SIR in perimetro'!AI$38-'SIR in perimetro'!AI$39)*(1+MTR!$E$28)*(1+MTR!$F$28)</f>
        <v>1056037.9999357129</v>
      </c>
      <c r="F9" s="323"/>
      <c r="G9" s="402">
        <f t="shared" si="0"/>
        <v>1056037.9999357129</v>
      </c>
      <c r="N9" s="326" t="s">
        <v>329</v>
      </c>
    </row>
    <row r="10" spans="2:47" ht="20.100000000000001" customHeight="1">
      <c r="B10" s="404" t="s">
        <v>452</v>
      </c>
      <c r="C10" s="399" t="s">
        <v>325</v>
      </c>
      <c r="D10" s="400"/>
      <c r="E10" s="323">
        <f>+Previsionali!G32</f>
        <v>0</v>
      </c>
      <c r="F10" s="323"/>
      <c r="G10" s="402">
        <f t="shared" si="0"/>
        <v>0</v>
      </c>
      <c r="N10" s="405"/>
    </row>
    <row r="11" spans="2:47" ht="20.100000000000001" customHeight="1">
      <c r="B11" s="406" t="s">
        <v>453</v>
      </c>
      <c r="C11" s="399" t="s">
        <v>325</v>
      </c>
      <c r="D11" s="400"/>
      <c r="E11" s="323">
        <f>+('SIR in perimetro'!AE8+'SIR in perimetro'!AE7)*(1+MTR!$E$28)*(1+MTR!$F$28)</f>
        <v>0</v>
      </c>
      <c r="F11" s="323"/>
      <c r="G11" s="402">
        <f t="shared" si="0"/>
        <v>0</v>
      </c>
      <c r="AU11" s="381"/>
    </row>
    <row r="12" spans="2:47" ht="20.100000000000001" customHeight="1">
      <c r="B12" s="398" t="s">
        <v>454</v>
      </c>
      <c r="C12" s="399" t="s">
        <v>330</v>
      </c>
      <c r="D12" s="400"/>
      <c r="E12" s="301">
        <f>+[1]Dashboard21!$E$9</f>
        <v>0</v>
      </c>
      <c r="F12" s="301"/>
      <c r="G12" s="407"/>
      <c r="AU12" s="381"/>
    </row>
    <row r="13" spans="2:47" ht="20.100000000000001" customHeight="1">
      <c r="B13" s="398" t="s">
        <v>455</v>
      </c>
      <c r="C13" s="399" t="s">
        <v>330</v>
      </c>
      <c r="D13" s="400"/>
      <c r="E13" s="323">
        <f>+E12*E11+'SIR in perimetro'!AE9*(1+MTR!$E$28)*(1+MTR!$F$28)</f>
        <v>0</v>
      </c>
      <c r="F13" s="323"/>
      <c r="G13" s="402">
        <f t="shared" si="0"/>
        <v>0</v>
      </c>
      <c r="AU13" s="381"/>
    </row>
    <row r="14" spans="2:47" ht="20.100000000000001" customHeight="1">
      <c r="B14" s="398" t="s">
        <v>456</v>
      </c>
      <c r="C14" s="399" t="s">
        <v>325</v>
      </c>
      <c r="D14" s="400"/>
      <c r="E14" s="323">
        <f>+'SIR in perimetro'!AE10*(1+MTR!$E$28)*(1+MTR!$F$28)</f>
        <v>0</v>
      </c>
      <c r="F14" s="323"/>
      <c r="G14" s="402">
        <f t="shared" si="0"/>
        <v>0</v>
      </c>
      <c r="AU14" s="381"/>
    </row>
    <row r="15" spans="2:47" ht="20.100000000000001" customHeight="1">
      <c r="B15" s="398" t="s">
        <v>457</v>
      </c>
      <c r="C15" s="399" t="s">
        <v>330</v>
      </c>
      <c r="D15" s="400"/>
      <c r="E15" s="302">
        <f>E12*(1+[1]Dashboard21!$E$10)</f>
        <v>0</v>
      </c>
      <c r="F15" s="302"/>
      <c r="G15" s="407"/>
      <c r="AU15" s="381"/>
    </row>
    <row r="16" spans="2:47" ht="20.100000000000001" customHeight="1">
      <c r="B16" s="398" t="s">
        <v>458</v>
      </c>
      <c r="C16" s="399" t="s">
        <v>330</v>
      </c>
      <c r="D16" s="400"/>
      <c r="E16" s="323">
        <f>+E15*E14</f>
        <v>0</v>
      </c>
      <c r="F16" s="323"/>
      <c r="G16" s="402">
        <f t="shared" si="0"/>
        <v>0</v>
      </c>
      <c r="AU16" s="381"/>
    </row>
    <row r="17" spans="1:58" ht="20.100000000000001" customHeight="1">
      <c r="B17" s="398" t="s">
        <v>459</v>
      </c>
      <c r="C17" s="408" t="s">
        <v>460</v>
      </c>
      <c r="D17" s="400"/>
      <c r="E17" s="323">
        <f>MTR!$W$13</f>
        <v>1271205.4464969905</v>
      </c>
      <c r="F17" s="323"/>
      <c r="G17" s="402">
        <f t="shared" si="0"/>
        <v>1271205.4464969905</v>
      </c>
      <c r="AU17" s="381"/>
    </row>
    <row r="18" spans="1:58" ht="20.100000000000001" customHeight="1">
      <c r="B18" s="398" t="s">
        <v>461</v>
      </c>
      <c r="C18" s="399" t="s">
        <v>330</v>
      </c>
      <c r="D18" s="409"/>
      <c r="E18" s="301">
        <f>+E84</f>
        <v>1</v>
      </c>
      <c r="F18" s="301"/>
      <c r="G18" s="407"/>
      <c r="I18" s="410"/>
      <c r="AU18" s="381"/>
    </row>
    <row r="19" spans="1:58" ht="20.100000000000001" customHeight="1">
      <c r="B19" s="398" t="s">
        <v>462</v>
      </c>
      <c r="C19" s="399" t="s">
        <v>330</v>
      </c>
      <c r="D19" s="400"/>
      <c r="E19" s="411">
        <f>+[1]Dashboard21!$E$15</f>
        <v>0</v>
      </c>
      <c r="F19" s="411"/>
      <c r="G19" s="407"/>
      <c r="AU19" s="381"/>
    </row>
    <row r="20" spans="1:58" ht="20.100000000000001" customHeight="1">
      <c r="B20" s="412" t="s">
        <v>463</v>
      </c>
      <c r="C20" s="399" t="s">
        <v>330</v>
      </c>
      <c r="D20" s="400"/>
      <c r="E20" s="323">
        <f>IF(E19&gt;0,+E18/E19*E17,0)</f>
        <v>0</v>
      </c>
      <c r="F20" s="323"/>
      <c r="G20" s="402">
        <f>E20+F20</f>
        <v>0</v>
      </c>
      <c r="AU20" s="381"/>
    </row>
    <row r="21" spans="1:58" ht="20.100000000000001" customHeight="1">
      <c r="A21" s="405"/>
      <c r="B21" s="398" t="s">
        <v>332</v>
      </c>
      <c r="C21" s="399" t="s">
        <v>325</v>
      </c>
      <c r="D21" s="400"/>
      <c r="E21" s="413"/>
      <c r="F21" s="323"/>
      <c r="G21" s="402">
        <f>F21</f>
        <v>0</v>
      </c>
      <c r="AU21" s="381"/>
    </row>
    <row r="22" spans="1:58" ht="20.100000000000001" customHeight="1" thickBot="1">
      <c r="A22" s="405"/>
      <c r="B22" s="414" t="s">
        <v>464</v>
      </c>
      <c r="C22" s="415" t="s">
        <v>331</v>
      </c>
      <c r="D22" s="400"/>
      <c r="E22" s="327">
        <f>E6+E7+E8+E9+E10-E13-E16+E20</f>
        <v>1369222.7751811033</v>
      </c>
      <c r="F22" s="328"/>
      <c r="G22" s="327">
        <f>E22+F22</f>
        <v>1369222.7751811033</v>
      </c>
      <c r="AU22" s="381"/>
    </row>
    <row r="23" spans="1:58" ht="20.100000000000001" customHeight="1" thickBot="1">
      <c r="A23" s="405"/>
      <c r="B23" s="416"/>
      <c r="C23" s="417"/>
      <c r="D23" s="418"/>
      <c r="E23" s="419"/>
      <c r="F23" s="419"/>
      <c r="G23" s="329"/>
      <c r="N23" s="420"/>
      <c r="AU23" s="381"/>
    </row>
    <row r="24" spans="1:58" ht="20.100000000000001" customHeight="1">
      <c r="A24" s="405"/>
      <c r="B24" s="421" t="s">
        <v>465</v>
      </c>
      <c r="C24" s="422" t="s">
        <v>325</v>
      </c>
      <c r="D24" s="400"/>
      <c r="E24" s="423">
        <f>+('SIR in perimetro'!AJ$38-'SIR in perimetro'!AJ$39)*(1+MTR!$E$28)*(1+MTR!$F$28)</f>
        <v>402982.82652147114</v>
      </c>
      <c r="F24" s="423"/>
      <c r="G24" s="330">
        <f t="shared" ref="G24:G40" si="1">E24+F24</f>
        <v>402982.82652147114</v>
      </c>
      <c r="AU24" s="381"/>
    </row>
    <row r="25" spans="1:58" ht="20.100000000000001" customHeight="1">
      <c r="A25" s="405"/>
      <c r="B25" s="398" t="s">
        <v>466</v>
      </c>
      <c r="C25" s="399" t="s">
        <v>325</v>
      </c>
      <c r="D25" s="400"/>
      <c r="E25" s="401">
        <f>+('SIR in perimetro'!AK$38-'SIR in perimetro'!AK$39)*(1+MTR!$E$28)*(1+MTR!$F$28)</f>
        <v>0</v>
      </c>
      <c r="F25" s="401"/>
      <c r="G25" s="331">
        <f t="shared" si="1"/>
        <v>0</v>
      </c>
      <c r="AU25" s="381"/>
    </row>
    <row r="26" spans="1:58" ht="20.100000000000001" customHeight="1">
      <c r="A26" s="405"/>
      <c r="B26" s="424" t="s">
        <v>467</v>
      </c>
      <c r="C26" s="425" t="s">
        <v>325</v>
      </c>
      <c r="D26" s="400"/>
      <c r="E26" s="426">
        <f>+('SIR in perimetro'!AL$38-'SIR in perimetro'!AL$39)*(1+MTR!$E$28)*(1+MTR!$F$28)</f>
        <v>100393.26629057023</v>
      </c>
      <c r="F26" s="426"/>
      <c r="G26" s="332">
        <f t="shared" si="1"/>
        <v>100393.26629057023</v>
      </c>
      <c r="AU26" s="381"/>
    </row>
    <row r="27" spans="1:58" ht="20.100000000000001" customHeight="1">
      <c r="A27" s="405"/>
      <c r="B27" s="427" t="s">
        <v>468</v>
      </c>
      <c r="C27" s="425" t="s">
        <v>325</v>
      </c>
      <c r="D27" s="400"/>
      <c r="E27" s="426">
        <f>+('SIR in perimetro'!AM$38-'SIR in perimetro'!AM$39)*(1+MTR!$E$28)*(1+MTR!$F$28)</f>
        <v>0</v>
      </c>
      <c r="F27" s="426"/>
      <c r="G27" s="332">
        <f t="shared" si="1"/>
        <v>0</v>
      </c>
      <c r="AU27" s="381"/>
    </row>
    <row r="28" spans="1:58" ht="20.100000000000001" customHeight="1">
      <c r="A28" s="405"/>
      <c r="B28" s="424" t="s">
        <v>469</v>
      </c>
      <c r="C28" s="425" t="s">
        <v>325</v>
      </c>
      <c r="D28" s="400"/>
      <c r="E28" s="428">
        <f>+('SIR in perimetro'!$AN$38-'SIR in perimetro'!$AN$39)*(1+MTR!$E$28)*(1+MTR!$F$28)+Previsionali!G28</f>
        <v>0</v>
      </c>
      <c r="F28" s="428"/>
      <c r="G28" s="332">
        <f t="shared" si="1"/>
        <v>0</v>
      </c>
      <c r="AU28" s="381"/>
    </row>
    <row r="29" spans="1:58" ht="20.100000000000001" customHeight="1">
      <c r="A29" s="405"/>
      <c r="B29" s="429" t="s">
        <v>470</v>
      </c>
      <c r="C29" s="430" t="s">
        <v>331</v>
      </c>
      <c r="D29" s="400"/>
      <c r="E29" s="431">
        <f>+E28+E27+E26+E25</f>
        <v>100393.26629057023</v>
      </c>
      <c r="F29" s="431"/>
      <c r="G29" s="333">
        <f t="shared" si="1"/>
        <v>100393.26629057023</v>
      </c>
      <c r="AU29" s="381"/>
      <c r="AV29" s="381"/>
      <c r="AW29" s="381"/>
      <c r="AX29" s="381"/>
      <c r="AY29" s="381"/>
      <c r="AZ29" s="381"/>
      <c r="BA29" s="381"/>
      <c r="BB29" s="381"/>
      <c r="BC29" s="381"/>
      <c r="BD29" s="381"/>
      <c r="BE29" s="381"/>
      <c r="BF29" s="381"/>
    </row>
    <row r="30" spans="1:58" ht="20.100000000000001" customHeight="1">
      <c r="A30" s="405"/>
      <c r="B30" s="398" t="s">
        <v>471</v>
      </c>
      <c r="C30" s="432" t="s">
        <v>325</v>
      </c>
      <c r="D30" s="400"/>
      <c r="E30" s="433">
        <f>+CK!R8</f>
        <v>197573.81395660713</v>
      </c>
      <c r="F30" s="433"/>
      <c r="G30" s="332">
        <f t="shared" si="1"/>
        <v>197573.81395660713</v>
      </c>
      <c r="AU30" s="381"/>
      <c r="AV30" s="381"/>
      <c r="AW30" s="381"/>
      <c r="AX30" s="381"/>
      <c r="AY30" s="381"/>
      <c r="AZ30" s="381"/>
      <c r="BA30" s="381"/>
      <c r="BB30" s="381"/>
      <c r="BC30" s="381"/>
      <c r="BD30" s="381"/>
      <c r="BE30" s="381"/>
      <c r="BF30" s="381"/>
    </row>
    <row r="31" spans="1:58" ht="20.100000000000001" customHeight="1">
      <c r="A31" s="405"/>
      <c r="B31" s="424" t="s">
        <v>472</v>
      </c>
      <c r="C31" s="425" t="s">
        <v>325</v>
      </c>
      <c r="D31" s="400"/>
      <c r="E31" s="434">
        <f>+('SIR in perimetro'!$AO$38-'SIR in perimetro'!$AO$39)*(1+MTR!$E$28)*(1+MTR!$F$28)</f>
        <v>0</v>
      </c>
      <c r="F31" s="434"/>
      <c r="G31" s="332">
        <f t="shared" si="1"/>
        <v>0</v>
      </c>
      <c r="AU31" s="381"/>
      <c r="AV31" s="381"/>
      <c r="AW31" s="381"/>
      <c r="AX31" s="381"/>
      <c r="AY31" s="381"/>
      <c r="AZ31" s="381"/>
      <c r="BA31" s="381"/>
      <c r="BB31" s="381"/>
      <c r="BC31" s="381"/>
      <c r="BD31" s="381"/>
      <c r="BE31" s="381"/>
      <c r="BF31" s="381"/>
    </row>
    <row r="32" spans="1:58" ht="20.100000000000001" customHeight="1">
      <c r="A32" s="405"/>
      <c r="B32" s="435" t="s">
        <v>333</v>
      </c>
      <c r="C32" s="425" t="s">
        <v>325</v>
      </c>
      <c r="D32" s="400"/>
      <c r="E32" s="428">
        <f>+('SIR in perimetro'!$AO$30)*(1+MTR!$E$28)*(1+MTR!$F$28)</f>
        <v>0</v>
      </c>
      <c r="F32" s="428"/>
      <c r="G32" s="332">
        <f t="shared" si="1"/>
        <v>0</v>
      </c>
      <c r="AU32" s="381"/>
      <c r="AV32" s="381"/>
      <c r="AW32" s="381"/>
      <c r="AX32" s="381"/>
      <c r="AY32" s="381"/>
      <c r="AZ32" s="381"/>
      <c r="BA32" s="381"/>
      <c r="BB32" s="381"/>
      <c r="BC32" s="381"/>
      <c r="BD32" s="381"/>
      <c r="BE32" s="381"/>
      <c r="BF32" s="381"/>
    </row>
    <row r="33" spans="2:58" s="405" customFormat="1" ht="20.100000000000001" customHeight="1">
      <c r="B33" s="435" t="s">
        <v>334</v>
      </c>
      <c r="C33" s="425" t="s">
        <v>325</v>
      </c>
      <c r="D33" s="400"/>
      <c r="E33" s="428">
        <f>+('SIR in perimetro'!$AO$22+'SIR in perimetro'!$AO$23)*(1+MTR!$E$28)*(1+MTR!$F$28)</f>
        <v>0</v>
      </c>
      <c r="F33" s="428"/>
      <c r="G33" s="332">
        <f>E33+F33</f>
        <v>0</v>
      </c>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1"/>
      <c r="AN33" s="381"/>
      <c r="AO33" s="381"/>
      <c r="AP33" s="381"/>
      <c r="AQ33" s="381"/>
      <c r="AR33" s="381"/>
      <c r="AS33" s="381"/>
      <c r="AT33" s="381"/>
      <c r="AU33" s="381"/>
      <c r="AV33" s="381"/>
      <c r="AW33" s="381"/>
      <c r="AX33" s="381"/>
      <c r="AY33" s="381"/>
      <c r="AZ33" s="381"/>
      <c r="BA33" s="381"/>
      <c r="BB33" s="381"/>
      <c r="BC33" s="381"/>
      <c r="BD33" s="381"/>
      <c r="BE33" s="381"/>
      <c r="BF33" s="381"/>
    </row>
    <row r="34" spans="2:58" s="405" customFormat="1" ht="20.100000000000001" customHeight="1">
      <c r="B34" s="435" t="s">
        <v>335</v>
      </c>
      <c r="C34" s="425" t="s">
        <v>325</v>
      </c>
      <c r="D34" s="400"/>
      <c r="E34" s="428">
        <f>+('SIR in perimetro'!$AO$26)*(1+MTR!$E$28)*(1+MTR!$F$28)</f>
        <v>0</v>
      </c>
      <c r="F34" s="428"/>
      <c r="G34" s="332">
        <f t="shared" si="1"/>
        <v>0</v>
      </c>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1"/>
      <c r="AN34" s="381"/>
      <c r="AO34" s="381"/>
      <c r="AP34" s="381"/>
      <c r="AQ34" s="381"/>
      <c r="AR34" s="381"/>
      <c r="AS34" s="381"/>
      <c r="AT34" s="381"/>
      <c r="AU34" s="381"/>
      <c r="AV34" s="381"/>
      <c r="AW34" s="381"/>
      <c r="AX34" s="381"/>
      <c r="AY34" s="381"/>
      <c r="AZ34" s="381"/>
      <c r="BA34" s="381"/>
      <c r="BB34" s="381"/>
      <c r="BC34" s="381"/>
      <c r="BD34" s="381"/>
      <c r="BE34" s="381"/>
      <c r="BF34" s="381"/>
    </row>
    <row r="35" spans="2:58" s="405" customFormat="1" ht="20.100000000000001" customHeight="1">
      <c r="B35" s="435" t="s">
        <v>336</v>
      </c>
      <c r="C35" s="425" t="s">
        <v>325</v>
      </c>
      <c r="D35" s="400"/>
      <c r="E35" s="428">
        <f>+('SIR in perimetro'!$AO$31)*(1+MTR!$E$28)*(1+MTR!$F$28)</f>
        <v>0</v>
      </c>
      <c r="F35" s="428"/>
      <c r="G35" s="332">
        <f t="shared" si="1"/>
        <v>0</v>
      </c>
      <c r="H35" s="381"/>
      <c r="I35" s="381"/>
      <c r="J35" s="381"/>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381"/>
      <c r="AL35" s="381"/>
      <c r="AM35" s="381"/>
      <c r="AN35" s="381"/>
      <c r="AO35" s="381"/>
      <c r="AP35" s="381"/>
      <c r="AQ35" s="381"/>
      <c r="AR35" s="381"/>
      <c r="AS35" s="381"/>
      <c r="AT35" s="381"/>
      <c r="AU35" s="381"/>
      <c r="AV35" s="381"/>
      <c r="AW35" s="381"/>
      <c r="AX35" s="381"/>
      <c r="AY35" s="381"/>
      <c r="AZ35" s="381"/>
      <c r="BA35" s="381"/>
      <c r="BB35" s="381"/>
      <c r="BC35" s="381"/>
      <c r="BD35" s="381"/>
      <c r="BE35" s="381"/>
      <c r="BF35" s="381"/>
    </row>
    <row r="36" spans="2:58" s="405" customFormat="1" ht="20.100000000000001" customHeight="1">
      <c r="B36" s="424" t="s">
        <v>473</v>
      </c>
      <c r="C36" s="425" t="s">
        <v>325</v>
      </c>
      <c r="D36" s="400"/>
      <c r="E36" s="428">
        <f>+CK!R9</f>
        <v>97472.870817773946</v>
      </c>
      <c r="F36" s="428"/>
      <c r="G36" s="332">
        <f t="shared" si="1"/>
        <v>97472.870817773946</v>
      </c>
      <c r="H36" s="381"/>
      <c r="I36" s="381"/>
      <c r="J36" s="381"/>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381"/>
      <c r="AL36" s="381"/>
      <c r="AM36" s="381"/>
      <c r="AN36" s="381"/>
      <c r="AO36" s="381"/>
      <c r="AP36" s="381"/>
      <c r="AQ36" s="381"/>
      <c r="AR36" s="381"/>
      <c r="AS36" s="381"/>
      <c r="AT36" s="381"/>
      <c r="AU36" s="381"/>
      <c r="AV36" s="381"/>
      <c r="AW36" s="381"/>
      <c r="AX36" s="381"/>
      <c r="AY36" s="381"/>
      <c r="AZ36" s="381"/>
      <c r="BA36" s="381"/>
      <c r="BB36" s="381"/>
      <c r="BC36" s="381"/>
      <c r="BD36" s="381"/>
      <c r="BE36" s="381"/>
      <c r="BF36" s="381"/>
    </row>
    <row r="37" spans="2:58" s="405" customFormat="1" ht="20.100000000000001" customHeight="1">
      <c r="B37" s="424" t="s">
        <v>474</v>
      </c>
      <c r="C37" s="425" t="s">
        <v>325</v>
      </c>
      <c r="D37" s="400"/>
      <c r="E37" s="428">
        <f>+CK!R10</f>
        <v>0</v>
      </c>
      <c r="F37" s="428"/>
      <c r="G37" s="332">
        <f t="shared" si="1"/>
        <v>0</v>
      </c>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c r="BA37" s="381"/>
      <c r="BB37" s="381"/>
      <c r="BC37" s="381"/>
      <c r="BD37" s="381"/>
      <c r="BE37" s="381"/>
      <c r="BF37" s="381"/>
    </row>
    <row r="38" spans="2:58" s="405" customFormat="1" ht="20.100000000000001" customHeight="1">
      <c r="B38" s="406" t="s">
        <v>475</v>
      </c>
      <c r="C38" s="430" t="s">
        <v>331</v>
      </c>
      <c r="D38" s="400"/>
      <c r="E38" s="431">
        <f>+E37+E36+E31+E30</f>
        <v>295046.68477438111</v>
      </c>
      <c r="F38" s="431"/>
      <c r="G38" s="333">
        <f t="shared" si="1"/>
        <v>295046.68477438111</v>
      </c>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1"/>
      <c r="AN38" s="381"/>
      <c r="AO38" s="381"/>
      <c r="AP38" s="381"/>
      <c r="AQ38" s="381"/>
      <c r="AR38" s="381"/>
      <c r="AS38" s="381"/>
      <c r="AT38" s="381"/>
      <c r="AU38" s="381"/>
      <c r="AV38" s="381"/>
      <c r="AW38" s="381"/>
      <c r="AX38" s="381"/>
      <c r="AY38" s="381"/>
      <c r="AZ38" s="381"/>
      <c r="BA38" s="381"/>
      <c r="BB38" s="381"/>
      <c r="BC38" s="381"/>
      <c r="BD38" s="381"/>
      <c r="BE38" s="381"/>
      <c r="BF38" s="381"/>
    </row>
    <row r="39" spans="2:58" s="405" customFormat="1" ht="20.100000000000001" customHeight="1">
      <c r="B39" s="404" t="s">
        <v>476</v>
      </c>
      <c r="C39" s="436" t="s">
        <v>325</v>
      </c>
      <c r="D39" s="400"/>
      <c r="E39" s="437">
        <f>+Previsionali!G33</f>
        <v>0</v>
      </c>
      <c r="F39" s="437"/>
      <c r="G39" s="331">
        <f t="shared" si="1"/>
        <v>0</v>
      </c>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row>
    <row r="40" spans="2:58" s="405" customFormat="1" ht="20.100000000000001" customHeight="1">
      <c r="B40" s="404" t="s">
        <v>477</v>
      </c>
      <c r="C40" s="408" t="s">
        <v>460</v>
      </c>
      <c r="D40" s="400"/>
      <c r="E40" s="437">
        <f>+MTR!W14</f>
        <v>758108.18104182696</v>
      </c>
      <c r="F40" s="437"/>
      <c r="G40" s="331">
        <f t="shared" si="1"/>
        <v>758108.18104182696</v>
      </c>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1"/>
      <c r="AN40" s="381"/>
      <c r="AO40" s="381"/>
      <c r="AP40" s="381"/>
      <c r="AQ40" s="381"/>
      <c r="AR40" s="381"/>
      <c r="AS40" s="381"/>
      <c r="AT40" s="381"/>
      <c r="AU40" s="381"/>
      <c r="AV40" s="381"/>
      <c r="AW40" s="381"/>
      <c r="AX40" s="381"/>
      <c r="AY40" s="381"/>
      <c r="AZ40" s="381"/>
      <c r="BA40" s="381"/>
      <c r="BB40" s="381"/>
      <c r="BC40" s="381"/>
      <c r="BD40" s="381"/>
      <c r="BE40" s="381"/>
      <c r="BF40" s="381"/>
    </row>
    <row r="41" spans="2:58" s="405" customFormat="1" ht="20.100000000000001" customHeight="1">
      <c r="B41" s="398" t="s">
        <v>478</v>
      </c>
      <c r="C41" s="399" t="s">
        <v>331</v>
      </c>
      <c r="D41" s="400"/>
      <c r="E41" s="301">
        <f>+E84</f>
        <v>1</v>
      </c>
      <c r="F41" s="301"/>
      <c r="G41" s="438">
        <f t="shared" ref="G41" si="2">G18</f>
        <v>0</v>
      </c>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1"/>
      <c r="AN41" s="381"/>
      <c r="AO41" s="381"/>
      <c r="AP41" s="381"/>
      <c r="AQ41" s="381"/>
      <c r="AR41" s="381"/>
      <c r="AS41" s="381"/>
      <c r="AT41" s="381"/>
      <c r="AU41" s="381"/>
      <c r="AV41" s="381"/>
      <c r="AW41" s="381"/>
      <c r="AX41" s="381"/>
      <c r="AY41" s="381"/>
      <c r="AZ41" s="381"/>
      <c r="BA41" s="381"/>
      <c r="BB41" s="381"/>
      <c r="BC41" s="381"/>
      <c r="BD41" s="381"/>
      <c r="BE41" s="381"/>
      <c r="BF41" s="381"/>
    </row>
    <row r="42" spans="2:58" s="405" customFormat="1" ht="20.100000000000001" customHeight="1">
      <c r="B42" s="398" t="s">
        <v>479</v>
      </c>
      <c r="C42" s="399" t="s">
        <v>331</v>
      </c>
      <c r="D42" s="400"/>
      <c r="E42" s="411">
        <f>+E19</f>
        <v>0</v>
      </c>
      <c r="F42" s="411"/>
      <c r="G42" s="333">
        <f>G19</f>
        <v>0</v>
      </c>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381"/>
    </row>
    <row r="43" spans="2:58" s="405" customFormat="1" ht="20.100000000000001" customHeight="1">
      <c r="B43" s="398" t="s">
        <v>480</v>
      </c>
      <c r="C43" s="436" t="s">
        <v>330</v>
      </c>
      <c r="D43" s="400"/>
      <c r="E43" s="437">
        <f>+IF(E42&gt;0,E40*E41/E42,0)</f>
        <v>0</v>
      </c>
      <c r="F43" s="437"/>
      <c r="G43" s="334">
        <f t="shared" ref="G43:G47" si="3">E43+F43</f>
        <v>0</v>
      </c>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81"/>
      <c r="AO43" s="381"/>
      <c r="AP43" s="381"/>
      <c r="AQ43" s="381"/>
      <c r="AR43" s="381"/>
      <c r="AS43" s="381"/>
      <c r="AT43" s="381"/>
      <c r="AU43" s="381"/>
      <c r="AV43" s="381"/>
      <c r="AW43" s="381"/>
      <c r="AX43" s="381"/>
      <c r="AY43" s="381"/>
      <c r="AZ43" s="381"/>
      <c r="BA43" s="381"/>
      <c r="BB43" s="381"/>
      <c r="BC43" s="381"/>
      <c r="BD43" s="381"/>
      <c r="BE43" s="381"/>
      <c r="BF43" s="381"/>
    </row>
    <row r="44" spans="2:58" s="405" customFormat="1" ht="20.100000000000001" customHeight="1">
      <c r="B44" s="398" t="s">
        <v>332</v>
      </c>
      <c r="C44" s="399" t="s">
        <v>325</v>
      </c>
      <c r="D44" s="400"/>
      <c r="E44" s="413"/>
      <c r="F44" s="323"/>
      <c r="G44" s="331">
        <f>F44</f>
        <v>0</v>
      </c>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1"/>
      <c r="AN44" s="381"/>
      <c r="AO44" s="381"/>
      <c r="AP44" s="381"/>
      <c r="AQ44" s="381"/>
      <c r="AR44" s="381"/>
      <c r="AS44" s="381"/>
      <c r="AT44" s="381"/>
      <c r="AU44" s="381"/>
      <c r="AV44" s="381"/>
      <c r="AW44" s="381"/>
      <c r="AX44" s="381"/>
      <c r="AY44" s="381"/>
      <c r="AZ44" s="381"/>
      <c r="BA44" s="381"/>
      <c r="BB44" s="381"/>
      <c r="BC44" s="381"/>
      <c r="BD44" s="381"/>
      <c r="BE44" s="381"/>
      <c r="BF44" s="381"/>
    </row>
    <row r="45" spans="2:58" s="405" customFormat="1" ht="20.100000000000001" customHeight="1">
      <c r="B45" s="439" t="s">
        <v>481</v>
      </c>
      <c r="C45" s="415" t="s">
        <v>331</v>
      </c>
      <c r="D45" s="400"/>
      <c r="E45" s="217">
        <f>E24+E29+E38+E39+E43</f>
        <v>798422.77758642251</v>
      </c>
      <c r="F45" s="440"/>
      <c r="G45" s="335">
        <f>E45+F45</f>
        <v>798422.77758642251</v>
      </c>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1"/>
      <c r="AN45" s="381"/>
      <c r="AO45" s="381"/>
      <c r="AP45" s="381"/>
      <c r="AQ45" s="381"/>
      <c r="AR45" s="381"/>
      <c r="AS45" s="381"/>
      <c r="AT45" s="381"/>
      <c r="AU45" s="381"/>
      <c r="AV45" s="381"/>
      <c r="AW45" s="381"/>
      <c r="AX45" s="381"/>
      <c r="AY45" s="381"/>
      <c r="AZ45" s="381"/>
      <c r="BA45" s="381"/>
      <c r="BB45" s="381"/>
      <c r="BC45" s="381"/>
      <c r="BD45" s="381"/>
      <c r="BE45" s="381"/>
      <c r="BF45" s="381"/>
    </row>
    <row r="46" spans="2:58" s="405" customFormat="1" ht="20.100000000000001" customHeight="1">
      <c r="B46" s="398" t="s">
        <v>482</v>
      </c>
      <c r="C46" s="399" t="s">
        <v>330</v>
      </c>
      <c r="D46" s="400"/>
      <c r="E46" s="223"/>
      <c r="F46" s="441"/>
      <c r="G46" s="331">
        <f t="shared" si="3"/>
        <v>0</v>
      </c>
      <c r="H46" s="381"/>
      <c r="I46" s="381"/>
      <c r="J46" s="381"/>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381"/>
      <c r="AL46" s="381"/>
      <c r="AM46" s="381"/>
      <c r="AN46" s="381"/>
      <c r="AO46" s="381"/>
      <c r="AP46" s="381"/>
      <c r="AQ46" s="381"/>
      <c r="AR46" s="381"/>
      <c r="AS46" s="381"/>
      <c r="AT46" s="381"/>
      <c r="AU46" s="381"/>
      <c r="AV46" s="381"/>
      <c r="AW46" s="381"/>
      <c r="AX46" s="381"/>
      <c r="AY46" s="381"/>
      <c r="AZ46" s="381"/>
      <c r="BA46" s="381"/>
      <c r="BB46" s="381"/>
      <c r="BC46" s="381"/>
      <c r="BD46" s="381"/>
      <c r="BE46" s="381"/>
      <c r="BF46" s="381"/>
    </row>
    <row r="47" spans="2:58" s="405" customFormat="1" ht="20.100000000000001" customHeight="1">
      <c r="B47" s="442" t="s">
        <v>483</v>
      </c>
      <c r="C47" s="443" t="s">
        <v>331</v>
      </c>
      <c r="D47" s="400"/>
      <c r="E47" s="217">
        <f>E22+E45-E46</f>
        <v>2167645.5527675259</v>
      </c>
      <c r="F47" s="440"/>
      <c r="G47" s="335">
        <f t="shared" si="3"/>
        <v>2167645.5527675259</v>
      </c>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81"/>
      <c r="BD47" s="381"/>
      <c r="BE47" s="381"/>
      <c r="BF47" s="381"/>
    </row>
    <row r="48" spans="2:58" s="405" customFormat="1" ht="20.100000000000001" customHeight="1" thickBot="1">
      <c r="B48" s="444" t="s">
        <v>337</v>
      </c>
      <c r="C48" s="445" t="s">
        <v>330</v>
      </c>
      <c r="D48" s="446"/>
      <c r="E48" s="447"/>
      <c r="F48" s="447"/>
      <c r="G48" s="448">
        <f>E48+F48</f>
        <v>0</v>
      </c>
      <c r="H48" s="385"/>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81"/>
      <c r="AZ48" s="381"/>
      <c r="BA48" s="381"/>
      <c r="BB48" s="381"/>
      <c r="BC48" s="381"/>
      <c r="BD48" s="381"/>
      <c r="BE48" s="381"/>
      <c r="BF48" s="381"/>
    </row>
    <row r="49" spans="2:58" s="405" customFormat="1" ht="20.100000000000001" customHeight="1">
      <c r="B49" s="449"/>
      <c r="C49" s="400"/>
      <c r="D49" s="400"/>
      <c r="E49" s="450"/>
      <c r="F49" s="450"/>
      <c r="G49" s="450"/>
      <c r="H49" s="385"/>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1"/>
      <c r="BB49" s="381"/>
      <c r="BC49" s="381"/>
      <c r="BD49" s="381"/>
      <c r="BE49" s="381"/>
      <c r="BF49" s="381"/>
    </row>
    <row r="50" spans="2:58" s="381" customFormat="1" ht="20.100000000000001" customHeight="1" thickBot="1">
      <c r="B50" s="451" t="s">
        <v>484</v>
      </c>
      <c r="C50" s="452"/>
      <c r="D50" s="452"/>
      <c r="E50" s="452"/>
      <c r="F50" s="452"/>
      <c r="G50" s="453"/>
    </row>
    <row r="51" spans="2:58" s="381" customFormat="1" ht="20.100000000000001" customHeight="1">
      <c r="B51" s="421" t="s">
        <v>485</v>
      </c>
      <c r="C51" s="454" t="s">
        <v>330</v>
      </c>
      <c r="D51" s="446"/>
      <c r="E51" s="423">
        <f>+Previsionali!G37</f>
        <v>0</v>
      </c>
      <c r="F51" s="423"/>
      <c r="G51" s="330">
        <f t="shared" ref="G51:G62" si="4">E51+F51</f>
        <v>0</v>
      </c>
    </row>
    <row r="52" spans="2:58" s="381" customFormat="1" ht="20.100000000000001" customHeight="1" thickBot="1">
      <c r="B52" s="455" t="s">
        <v>486</v>
      </c>
      <c r="C52" s="399" t="s">
        <v>330</v>
      </c>
      <c r="D52" s="446"/>
      <c r="E52" s="401">
        <f>+Previsionali!G39</f>
        <v>0</v>
      </c>
      <c r="F52" s="401"/>
      <c r="G52" s="331">
        <f t="shared" si="4"/>
        <v>0</v>
      </c>
    </row>
    <row r="53" spans="2:58" s="381" customFormat="1" ht="20.100000000000001" customHeight="1">
      <c r="B53" s="456" t="s">
        <v>487</v>
      </c>
      <c r="C53" s="457" t="s">
        <v>330</v>
      </c>
      <c r="D53" s="446"/>
      <c r="E53" s="458"/>
      <c r="F53" s="458"/>
      <c r="G53" s="459"/>
    </row>
    <row r="54" spans="2:58" s="381" customFormat="1" ht="20.100000000000001" customHeight="1" thickBot="1">
      <c r="B54" s="460" t="s">
        <v>488</v>
      </c>
      <c r="C54" s="461" t="s">
        <v>330</v>
      </c>
      <c r="D54" s="446"/>
      <c r="E54" s="447"/>
      <c r="F54" s="447"/>
      <c r="G54" s="447"/>
    </row>
    <row r="55" spans="2:58" s="381" customFormat="1" ht="20.100000000000001" customHeight="1">
      <c r="B55" s="456" t="s">
        <v>489</v>
      </c>
      <c r="C55" s="462" t="s">
        <v>330</v>
      </c>
      <c r="D55" s="446"/>
      <c r="E55" s="463"/>
      <c r="F55" s="463"/>
      <c r="G55" s="463"/>
    </row>
    <row r="56" spans="2:58" s="381" customFormat="1" ht="20.100000000000001" customHeight="1">
      <c r="B56" s="464" t="s">
        <v>490</v>
      </c>
      <c r="C56" s="465" t="s">
        <v>330</v>
      </c>
      <c r="D56" s="446"/>
      <c r="E56" s="466"/>
      <c r="F56" s="466"/>
      <c r="G56" s="407"/>
    </row>
    <row r="57" spans="2:58" s="381" customFormat="1" ht="20.100000000000001" customHeight="1" thickBot="1">
      <c r="B57" s="460" t="s">
        <v>491</v>
      </c>
      <c r="C57" s="461" t="s">
        <v>330</v>
      </c>
      <c r="D57" s="446"/>
      <c r="E57" s="447"/>
      <c r="F57" s="447"/>
      <c r="G57" s="447"/>
    </row>
    <row r="58" spans="2:58" s="405" customFormat="1" ht="20.100000000000001" customHeight="1">
      <c r="B58" s="467" t="s">
        <v>492</v>
      </c>
      <c r="C58" s="468" t="s">
        <v>330</v>
      </c>
      <c r="D58" s="446"/>
      <c r="E58" s="661">
        <f>+IF(E60&gt;1,E59,0)</f>
        <v>0</v>
      </c>
      <c r="F58" s="463"/>
      <c r="G58" s="469">
        <f>E58+F58</f>
        <v>0</v>
      </c>
      <c r="H58" s="385"/>
      <c r="I58" s="38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381"/>
      <c r="AM58" s="381"/>
      <c r="AN58" s="381"/>
      <c r="AO58" s="381"/>
      <c r="AP58" s="381"/>
      <c r="AQ58" s="381"/>
      <c r="AR58" s="381"/>
      <c r="AS58" s="381"/>
      <c r="AT58" s="381"/>
      <c r="AU58" s="381"/>
      <c r="AV58" s="381"/>
      <c r="AW58" s="381"/>
      <c r="AX58" s="381"/>
      <c r="AY58" s="381"/>
      <c r="AZ58" s="381"/>
      <c r="BA58" s="381"/>
      <c r="BB58" s="381"/>
      <c r="BC58" s="381"/>
      <c r="BD58" s="381"/>
      <c r="BE58" s="381"/>
      <c r="BF58" s="381"/>
    </row>
    <row r="59" spans="2:58" s="405" customFormat="1" ht="20.100000000000001" customHeight="1">
      <c r="B59" s="470" t="s">
        <v>493</v>
      </c>
      <c r="C59" s="408" t="s">
        <v>330</v>
      </c>
      <c r="D59" s="446"/>
      <c r="E59" s="662">
        <f>+IF(E60&gt;1,[1]Dashboard21!J36*[1]Dashboard21!J38/E60,0)</f>
        <v>0</v>
      </c>
      <c r="F59" s="466"/>
      <c r="G59" s="438">
        <f>E59+F59</f>
        <v>0</v>
      </c>
      <c r="H59" s="385"/>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81"/>
      <c r="AO59" s="381"/>
      <c r="AP59" s="381"/>
      <c r="AQ59" s="381"/>
      <c r="AR59" s="381"/>
      <c r="AS59" s="381"/>
      <c r="AT59" s="381"/>
      <c r="AU59" s="381"/>
      <c r="AV59" s="381"/>
      <c r="AW59" s="381"/>
      <c r="AX59" s="381"/>
      <c r="AY59" s="381"/>
      <c r="AZ59" s="381"/>
      <c r="BA59" s="381"/>
      <c r="BB59" s="381"/>
      <c r="BC59" s="381"/>
      <c r="BD59" s="381"/>
      <c r="BE59" s="381"/>
      <c r="BF59" s="381"/>
    </row>
    <row r="60" spans="2:58" s="405" customFormat="1" ht="20.100000000000001" customHeight="1" thickBot="1">
      <c r="B60" s="460" t="s">
        <v>494</v>
      </c>
      <c r="C60" s="471" t="s">
        <v>330</v>
      </c>
      <c r="D60" s="446"/>
      <c r="E60" s="663">
        <f>+[1]Dashboard21!J39</f>
        <v>0</v>
      </c>
      <c r="F60" s="472"/>
      <c r="G60" s="473"/>
      <c r="H60" s="385"/>
      <c r="I60" s="381"/>
      <c r="J60" s="381"/>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381"/>
      <c r="AL60" s="381"/>
      <c r="AM60" s="381"/>
      <c r="AN60" s="381"/>
      <c r="AO60" s="381"/>
      <c r="AP60" s="381"/>
      <c r="AQ60" s="381"/>
      <c r="AR60" s="381"/>
      <c r="AS60" s="381"/>
      <c r="AT60" s="381"/>
      <c r="AU60" s="381"/>
      <c r="AV60" s="381"/>
      <c r="AW60" s="381"/>
      <c r="AX60" s="381"/>
      <c r="AY60" s="381"/>
      <c r="AZ60" s="381"/>
      <c r="BA60" s="381"/>
      <c r="BB60" s="381"/>
      <c r="BC60" s="381"/>
      <c r="BD60" s="381"/>
      <c r="BE60" s="381"/>
      <c r="BF60" s="381"/>
    </row>
    <row r="61" spans="2:58" s="478" customFormat="1" ht="39.6" customHeight="1" thickBot="1">
      <c r="B61" s="474" t="s">
        <v>495</v>
      </c>
      <c r="C61" s="475" t="s">
        <v>331</v>
      </c>
      <c r="D61" s="476"/>
      <c r="E61" s="477">
        <f>E22+E51+E52+E54+E57+E58</f>
        <v>1369222.7751811033</v>
      </c>
      <c r="F61" s="477"/>
      <c r="G61" s="477">
        <f>G22+G51+G52+G54+G57+G58</f>
        <v>1369222.7751811033</v>
      </c>
    </row>
    <row r="62" spans="2:58" s="381" customFormat="1" ht="20.100000000000001" customHeight="1" thickBot="1">
      <c r="B62" s="479" t="s">
        <v>496</v>
      </c>
      <c r="C62" s="480" t="s">
        <v>330</v>
      </c>
      <c r="D62" s="446"/>
      <c r="E62" s="481">
        <f>+Previsionali!G38</f>
        <v>4625.4590252168091</v>
      </c>
      <c r="F62" s="481"/>
      <c r="G62" s="341">
        <f t="shared" si="4"/>
        <v>4625.4590252168091</v>
      </c>
    </row>
    <row r="63" spans="2:58" s="381" customFormat="1" ht="20.100000000000001" customHeight="1">
      <c r="B63" s="456" t="s">
        <v>497</v>
      </c>
      <c r="C63" s="462" t="s">
        <v>330</v>
      </c>
      <c r="D63" s="446"/>
      <c r="E63" s="482"/>
      <c r="F63" s="482"/>
      <c r="G63" s="483"/>
    </row>
    <row r="64" spans="2:58" s="381" customFormat="1" ht="20.100000000000001" customHeight="1">
      <c r="B64" s="464" t="s">
        <v>490</v>
      </c>
      <c r="C64" s="465" t="s">
        <v>331</v>
      </c>
      <c r="D64" s="446"/>
      <c r="E64" s="660"/>
      <c r="F64" s="484"/>
      <c r="G64" s="485">
        <f>G56</f>
        <v>0</v>
      </c>
    </row>
    <row r="65" spans="2:58" s="381" customFormat="1" ht="20.100000000000001" customHeight="1" thickBot="1">
      <c r="B65" s="460" t="s">
        <v>498</v>
      </c>
      <c r="C65" s="461" t="s">
        <v>330</v>
      </c>
      <c r="D65" s="446"/>
      <c r="E65" s="447"/>
      <c r="F65" s="447"/>
      <c r="G65" s="447"/>
    </row>
    <row r="66" spans="2:58" s="405" customFormat="1" ht="20.100000000000001" customHeight="1">
      <c r="B66" s="486" t="s">
        <v>499</v>
      </c>
      <c r="C66" s="487" t="s">
        <v>330</v>
      </c>
      <c r="D66" s="446"/>
      <c r="E66" s="661">
        <f>+IF(E68&gt;1,E67,0)</f>
        <v>0</v>
      </c>
      <c r="F66" s="463"/>
      <c r="G66" s="488">
        <f>E66+F66</f>
        <v>0</v>
      </c>
      <c r="H66" s="385"/>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81"/>
      <c r="AM66" s="381"/>
      <c r="AN66" s="381"/>
      <c r="AO66" s="381"/>
      <c r="AP66" s="381"/>
      <c r="AQ66" s="381"/>
      <c r="AR66" s="381"/>
      <c r="AS66" s="381"/>
      <c r="AT66" s="381"/>
      <c r="AU66" s="381"/>
      <c r="AV66" s="381"/>
      <c r="AW66" s="381"/>
      <c r="AX66" s="381"/>
      <c r="AY66" s="381"/>
      <c r="AZ66" s="381"/>
      <c r="BA66" s="381"/>
      <c r="BB66" s="381"/>
      <c r="BC66" s="381"/>
      <c r="BD66" s="381"/>
      <c r="BE66" s="381"/>
      <c r="BF66" s="381"/>
    </row>
    <row r="67" spans="2:58" s="405" customFormat="1" ht="20.100000000000001" customHeight="1">
      <c r="B67" s="470" t="s">
        <v>500</v>
      </c>
      <c r="C67" s="408" t="s">
        <v>330</v>
      </c>
      <c r="D67" s="446"/>
      <c r="E67" s="662">
        <f>+IF(E68&gt;1,[1]Dashboard21!J37*[1]Dashboard21!J38/E68,0)</f>
        <v>0</v>
      </c>
      <c r="F67" s="466"/>
      <c r="G67" s="438">
        <f>E67+F67</f>
        <v>0</v>
      </c>
      <c r="H67" s="385"/>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1"/>
      <c r="AN67" s="381"/>
      <c r="AO67" s="381"/>
      <c r="AP67" s="381"/>
      <c r="AQ67" s="381"/>
      <c r="AR67" s="381"/>
      <c r="AS67" s="381"/>
      <c r="AT67" s="381"/>
      <c r="AU67" s="381"/>
      <c r="AV67" s="381"/>
      <c r="AW67" s="381"/>
      <c r="AX67" s="381"/>
      <c r="AY67" s="381"/>
      <c r="AZ67" s="381"/>
      <c r="BA67" s="381"/>
      <c r="BB67" s="381"/>
      <c r="BC67" s="381"/>
      <c r="BD67" s="381"/>
      <c r="BE67" s="381"/>
      <c r="BF67" s="381"/>
    </row>
    <row r="68" spans="2:58" s="405" customFormat="1" ht="20.100000000000001" customHeight="1" thickBot="1">
      <c r="B68" s="460" t="s">
        <v>501</v>
      </c>
      <c r="C68" s="461" t="s">
        <v>331</v>
      </c>
      <c r="D68" s="446"/>
      <c r="E68" s="663">
        <f>E60</f>
        <v>0</v>
      </c>
      <c r="F68" s="490"/>
      <c r="G68" s="489">
        <f>G60</f>
        <v>0</v>
      </c>
      <c r="H68" s="385"/>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1"/>
      <c r="AN68" s="381"/>
      <c r="AO68" s="381"/>
      <c r="AP68" s="381"/>
      <c r="AQ68" s="381"/>
      <c r="AR68" s="381"/>
      <c r="AS68" s="381"/>
      <c r="AT68" s="381"/>
      <c r="AU68" s="381"/>
      <c r="AV68" s="381"/>
      <c r="AW68" s="381"/>
      <c r="AX68" s="381"/>
      <c r="AY68" s="381"/>
      <c r="AZ68" s="381"/>
      <c r="BA68" s="381"/>
      <c r="BB68" s="381"/>
      <c r="BC68" s="381"/>
      <c r="BD68" s="381"/>
      <c r="BE68" s="381"/>
      <c r="BF68" s="381"/>
    </row>
    <row r="69" spans="2:58" s="405" customFormat="1" ht="39.6" customHeight="1">
      <c r="B69" s="491" t="s">
        <v>502</v>
      </c>
      <c r="C69" s="492" t="s">
        <v>331</v>
      </c>
      <c r="D69" s="400"/>
      <c r="E69" s="493">
        <f>E45+E62+E65+E66</f>
        <v>803048.23661163927</v>
      </c>
      <c r="F69" s="493"/>
      <c r="G69" s="494">
        <f>G45+G62+G65+G66</f>
        <v>803048.23661163927</v>
      </c>
      <c r="H69" s="385"/>
      <c r="I69" s="381"/>
      <c r="J69" s="381"/>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381"/>
      <c r="AL69" s="381"/>
      <c r="AM69" s="381"/>
      <c r="AN69" s="381"/>
      <c r="AO69" s="381"/>
      <c r="AP69" s="381"/>
      <c r="AQ69" s="381"/>
      <c r="AR69" s="381"/>
      <c r="AS69" s="381"/>
      <c r="AT69" s="381"/>
      <c r="AU69" s="381"/>
      <c r="AV69" s="381"/>
      <c r="AW69" s="381"/>
      <c r="AX69" s="381"/>
      <c r="AY69" s="381"/>
      <c r="AZ69" s="381"/>
      <c r="BA69" s="381"/>
      <c r="BB69" s="381"/>
      <c r="BC69" s="381"/>
      <c r="BD69" s="381"/>
      <c r="BE69" s="381"/>
      <c r="BF69" s="381"/>
    </row>
    <row r="70" spans="2:58" s="405" customFormat="1" ht="39.6" customHeight="1" thickBot="1">
      <c r="B70" s="414" t="s">
        <v>503</v>
      </c>
      <c r="C70" s="495" t="s">
        <v>331</v>
      </c>
      <c r="D70" s="400"/>
      <c r="E70" s="327">
        <f>E61+E69-E46</f>
        <v>2172271.0117927426</v>
      </c>
      <c r="F70" s="327"/>
      <c r="G70" s="327">
        <f>G61+G69-G46</f>
        <v>2172271.0117927426</v>
      </c>
      <c r="H70" s="385"/>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81"/>
      <c r="AM70" s="381"/>
      <c r="AN70" s="381"/>
      <c r="AO70" s="381"/>
      <c r="AP70" s="381"/>
      <c r="AQ70" s="381"/>
      <c r="AR70" s="381"/>
      <c r="AS70" s="381"/>
      <c r="AT70" s="381"/>
      <c r="AU70" s="381"/>
      <c r="AV70" s="381"/>
      <c r="AW70" s="381"/>
      <c r="AX70" s="381"/>
      <c r="AY70" s="381"/>
      <c r="AZ70" s="381"/>
      <c r="BA70" s="381"/>
      <c r="BB70" s="381"/>
      <c r="BC70" s="381"/>
      <c r="BD70" s="381"/>
      <c r="BE70" s="381"/>
      <c r="BF70" s="381"/>
    </row>
    <row r="71" spans="2:58" s="381" customFormat="1" ht="20.100000000000001" customHeight="1">
      <c r="B71" s="449"/>
      <c r="C71" s="496"/>
      <c r="D71" s="400"/>
      <c r="E71" s="390"/>
      <c r="F71" s="390"/>
      <c r="G71" s="497"/>
    </row>
    <row r="72" spans="2:58" s="381" customFormat="1" ht="20.100000000000001" customHeight="1" thickBot="1">
      <c r="B72" s="498" t="s">
        <v>338</v>
      </c>
      <c r="C72" s="452"/>
      <c r="D72" s="452"/>
      <c r="E72" s="452"/>
      <c r="F72" s="452"/>
      <c r="G72" s="499"/>
    </row>
    <row r="73" spans="2:58" s="381" customFormat="1" ht="20.100000000000001" customHeight="1">
      <c r="B73" s="500" t="s">
        <v>504</v>
      </c>
      <c r="C73" s="422" t="s">
        <v>325</v>
      </c>
      <c r="D73" s="400"/>
      <c r="E73" s="501"/>
      <c r="F73" s="502"/>
      <c r="G73" s="222"/>
    </row>
    <row r="74" spans="2:58" s="381" customFormat="1" ht="20.100000000000001" customHeight="1">
      <c r="B74" s="503" t="s">
        <v>505</v>
      </c>
      <c r="C74" s="436" t="s">
        <v>325</v>
      </c>
      <c r="D74" s="400"/>
      <c r="E74" s="221"/>
      <c r="F74" s="220"/>
      <c r="G74" s="504"/>
    </row>
    <row r="75" spans="2:58" s="381" customFormat="1" ht="20.100000000000001" customHeight="1">
      <c r="B75" s="505" t="s">
        <v>506</v>
      </c>
      <c r="C75" s="436" t="s">
        <v>325</v>
      </c>
      <c r="D75" s="400"/>
      <c r="E75" s="506"/>
      <c r="F75" s="507"/>
      <c r="G75" s="504"/>
    </row>
    <row r="76" spans="2:58" s="381" customFormat="1" ht="20.100000000000001" customHeight="1">
      <c r="B76" s="505" t="s">
        <v>507</v>
      </c>
      <c r="C76" s="436" t="s">
        <v>330</v>
      </c>
      <c r="D76" s="400"/>
      <c r="E76" s="413"/>
      <c r="F76" s="403"/>
      <c r="G76" s="504"/>
    </row>
    <row r="77" spans="2:58" s="381" customFormat="1" ht="20.100000000000001" customHeight="1" thickBot="1">
      <c r="B77" s="508" t="s">
        <v>508</v>
      </c>
      <c r="C77" s="445" t="s">
        <v>330</v>
      </c>
      <c r="D77" s="400"/>
      <c r="E77" s="509"/>
      <c r="F77" s="510"/>
      <c r="G77" s="511"/>
    </row>
    <row r="78" spans="2:58" s="381" customFormat="1" ht="20.100000000000001" customHeight="1">
      <c r="B78" s="449"/>
      <c r="C78" s="400"/>
      <c r="D78" s="400"/>
      <c r="E78" s="390"/>
      <c r="F78" s="390"/>
      <c r="G78" s="497"/>
    </row>
    <row r="79" spans="2:58" s="381" customFormat="1" ht="20.100000000000001" customHeight="1" thickBot="1">
      <c r="B79" s="498" t="s">
        <v>339</v>
      </c>
      <c r="C79" s="452"/>
      <c r="D79" s="452"/>
      <c r="E79" s="452"/>
      <c r="F79" s="452"/>
      <c r="G79" s="497"/>
    </row>
    <row r="80" spans="2:58" s="381" customFormat="1" ht="20.100000000000001" customHeight="1">
      <c r="B80" s="500" t="s">
        <v>509</v>
      </c>
      <c r="C80" s="422" t="s">
        <v>330</v>
      </c>
      <c r="D80" s="512"/>
      <c r="E80" s="655">
        <f>[1]Dashboard21!E12</f>
        <v>0</v>
      </c>
      <c r="F80" s="513">
        <f>[1]Dashboard21!E12</f>
        <v>0</v>
      </c>
      <c r="G80" s="514"/>
    </row>
    <row r="81" spans="2:58" s="381" customFormat="1" ht="20.100000000000001" customHeight="1">
      <c r="B81" s="505" t="s">
        <v>510</v>
      </c>
      <c r="C81" s="436" t="s">
        <v>330</v>
      </c>
      <c r="D81" s="512"/>
      <c r="E81" s="656">
        <f>[1]Dashboard21!E13</f>
        <v>0</v>
      </c>
      <c r="F81" s="515">
        <f>[1]Dashboard21!E13</f>
        <v>0</v>
      </c>
      <c r="G81" s="516"/>
    </row>
    <row r="82" spans="2:58" s="381" customFormat="1" ht="20.100000000000001" customHeight="1" thickBot="1">
      <c r="B82" s="505" t="s">
        <v>511</v>
      </c>
      <c r="C82" s="436" t="s">
        <v>330</v>
      </c>
      <c r="D82" s="512"/>
      <c r="E82" s="657">
        <f>[1]Dashboard21!E14</f>
        <v>0</v>
      </c>
      <c r="F82" s="658">
        <f>[1]Dashboard21!E14</f>
        <v>0</v>
      </c>
      <c r="G82" s="659"/>
    </row>
    <row r="83" spans="2:58" s="381" customFormat="1" ht="20.100000000000001" customHeight="1" thickBot="1">
      <c r="B83" s="517" t="s">
        <v>512</v>
      </c>
      <c r="C83" s="495" t="s">
        <v>331</v>
      </c>
      <c r="D83" s="512"/>
      <c r="E83" s="653">
        <f>SUM(E80:E82)</f>
        <v>0</v>
      </c>
      <c r="F83" s="654">
        <f>SUM(F80:F82)</f>
        <v>0</v>
      </c>
      <c r="G83" s="654">
        <f>SUM(G80:G82)</f>
        <v>0</v>
      </c>
    </row>
    <row r="84" spans="2:58" s="381" customFormat="1" ht="20.100000000000001" customHeight="1" thickBot="1">
      <c r="B84" s="517" t="s">
        <v>513</v>
      </c>
      <c r="C84" s="495" t="s">
        <v>331</v>
      </c>
      <c r="D84" s="512"/>
      <c r="E84" s="518">
        <f>1+E83</f>
        <v>1</v>
      </c>
      <c r="F84" s="519">
        <f>1+F83</f>
        <v>1</v>
      </c>
      <c r="G84" s="519">
        <f>1+G83</f>
        <v>1</v>
      </c>
    </row>
    <row r="85" spans="2:58" s="405" customFormat="1" ht="20.100000000000001" customHeight="1">
      <c r="B85" s="416"/>
      <c r="C85" s="418"/>
      <c r="D85" s="418"/>
      <c r="E85" s="419"/>
      <c r="F85" s="419"/>
      <c r="G85" s="329"/>
      <c r="H85" s="385"/>
      <c r="I85" s="381"/>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c r="AG85" s="381"/>
      <c r="AH85" s="381"/>
      <c r="AI85" s="381"/>
      <c r="AJ85" s="381"/>
      <c r="AK85" s="381"/>
      <c r="AL85" s="381"/>
      <c r="AM85" s="381"/>
      <c r="AN85" s="381"/>
      <c r="AO85" s="381"/>
      <c r="AP85" s="381"/>
      <c r="AQ85" s="381"/>
      <c r="AR85" s="381"/>
      <c r="AS85" s="381"/>
      <c r="AT85" s="381"/>
      <c r="AU85" s="381"/>
      <c r="AV85" s="381"/>
      <c r="AW85" s="381"/>
      <c r="AX85" s="381"/>
      <c r="AY85" s="381"/>
      <c r="AZ85" s="381"/>
      <c r="BA85" s="381"/>
      <c r="BB85" s="381"/>
      <c r="BC85" s="381"/>
      <c r="BD85" s="381"/>
      <c r="BE85" s="381"/>
      <c r="BF85" s="381"/>
    </row>
    <row r="86" spans="2:58" s="405" customFormat="1" ht="20.100000000000001" customHeight="1" thickBot="1">
      <c r="B86" s="498" t="s">
        <v>340</v>
      </c>
      <c r="C86" s="452"/>
      <c r="D86" s="452"/>
      <c r="E86" s="520"/>
      <c r="F86" s="452"/>
      <c r="G86" s="497"/>
      <c r="H86" s="385"/>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81"/>
      <c r="BB86" s="381"/>
      <c r="BC86" s="381"/>
      <c r="BD86" s="381"/>
      <c r="BE86" s="381"/>
      <c r="BF86" s="381"/>
    </row>
    <row r="87" spans="2:58" s="405" customFormat="1" ht="20.100000000000001" customHeight="1">
      <c r="B87" s="521" t="s">
        <v>341</v>
      </c>
      <c r="C87" s="522" t="s">
        <v>342</v>
      </c>
      <c r="E87" s="523"/>
      <c r="F87" s="523"/>
      <c r="G87" s="336">
        <v>1.7000000000000001E-2</v>
      </c>
      <c r="H87" s="385"/>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c r="AG87" s="381"/>
      <c r="AH87" s="381"/>
      <c r="AI87" s="381"/>
      <c r="AJ87" s="381"/>
      <c r="AK87" s="381"/>
      <c r="AL87" s="381"/>
      <c r="AM87" s="381"/>
      <c r="AN87" s="381"/>
      <c r="AO87" s="381"/>
      <c r="AP87" s="381"/>
      <c r="AQ87" s="381"/>
      <c r="AR87" s="381"/>
      <c r="AS87" s="381"/>
      <c r="AT87" s="381"/>
      <c r="AU87" s="381"/>
      <c r="AV87" s="381"/>
      <c r="AW87" s="381"/>
      <c r="AX87" s="381"/>
      <c r="AY87" s="381"/>
      <c r="AZ87" s="381"/>
      <c r="BA87" s="381"/>
      <c r="BB87" s="381"/>
      <c r="BC87" s="381"/>
      <c r="BD87" s="381"/>
      <c r="BE87" s="381"/>
      <c r="BF87" s="381"/>
    </row>
    <row r="88" spans="2:58" s="405" customFormat="1" ht="20.100000000000001" customHeight="1">
      <c r="B88" s="524" t="s">
        <v>514</v>
      </c>
      <c r="C88" s="399" t="s">
        <v>330</v>
      </c>
      <c r="D88" s="400"/>
      <c r="E88" s="525"/>
      <c r="F88" s="525"/>
      <c r="G88" s="526"/>
      <c r="H88" s="385"/>
      <c r="I88" s="381"/>
      <c r="J88" s="381"/>
      <c r="K88" s="381"/>
      <c r="L88" s="381"/>
      <c r="M88" s="381"/>
      <c r="N88" s="381"/>
      <c r="O88" s="381"/>
      <c r="P88" s="381"/>
      <c r="Q88" s="381"/>
      <c r="R88" s="381"/>
      <c r="S88" s="381"/>
      <c r="T88" s="381"/>
      <c r="U88" s="381"/>
      <c r="V88" s="381"/>
      <c r="W88" s="381"/>
      <c r="X88" s="381"/>
      <c r="Y88" s="381"/>
      <c r="Z88" s="381"/>
      <c r="AA88" s="381"/>
      <c r="AB88" s="381"/>
      <c r="AC88" s="381"/>
      <c r="AD88" s="381"/>
      <c r="AE88" s="381"/>
      <c r="AF88" s="381"/>
      <c r="AG88" s="381"/>
      <c r="AH88" s="381"/>
      <c r="AI88" s="381"/>
      <c r="AJ88" s="381"/>
      <c r="AK88" s="381"/>
      <c r="AL88" s="381"/>
      <c r="AM88" s="381"/>
      <c r="AN88" s="381"/>
      <c r="AO88" s="381"/>
      <c r="AP88" s="381"/>
      <c r="AQ88" s="381"/>
      <c r="AR88" s="381"/>
      <c r="AS88" s="381"/>
      <c r="AT88" s="381"/>
      <c r="AU88" s="381"/>
      <c r="AV88" s="381"/>
      <c r="AW88" s="381"/>
      <c r="AX88" s="381"/>
      <c r="AY88" s="381"/>
      <c r="AZ88" s="381"/>
      <c r="BA88" s="381"/>
      <c r="BB88" s="381"/>
      <c r="BC88" s="381"/>
      <c r="BD88" s="381"/>
      <c r="BE88" s="381"/>
      <c r="BF88" s="381"/>
    </row>
    <row r="89" spans="2:58" s="405" customFormat="1" ht="20.100000000000001" customHeight="1">
      <c r="B89" s="524" t="s">
        <v>515</v>
      </c>
      <c r="C89" s="399" t="s">
        <v>330</v>
      </c>
      <c r="D89" s="400"/>
      <c r="E89" s="527"/>
      <c r="F89" s="527"/>
      <c r="G89" s="526"/>
      <c r="H89" s="385"/>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row>
    <row r="90" spans="2:58" s="405" customFormat="1" ht="20.100000000000001" customHeight="1">
      <c r="B90" s="524" t="s">
        <v>516</v>
      </c>
      <c r="C90" s="399" t="s">
        <v>330</v>
      </c>
      <c r="D90" s="400"/>
      <c r="E90" s="527"/>
      <c r="F90" s="527"/>
      <c r="G90" s="526"/>
      <c r="H90" s="385"/>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381"/>
      <c r="AG90" s="381"/>
      <c r="AH90" s="381"/>
      <c r="AI90" s="381"/>
      <c r="AJ90" s="381"/>
      <c r="AK90" s="381"/>
      <c r="AL90" s="381"/>
      <c r="AM90" s="381"/>
      <c r="AN90" s="381"/>
      <c r="AO90" s="381"/>
      <c r="AP90" s="381"/>
      <c r="AQ90" s="381"/>
      <c r="AR90" s="381"/>
      <c r="AS90" s="381"/>
      <c r="AT90" s="381"/>
      <c r="AU90" s="381"/>
      <c r="AV90" s="381"/>
      <c r="AW90" s="381"/>
      <c r="AX90" s="381"/>
      <c r="AY90" s="381"/>
      <c r="AZ90" s="381"/>
      <c r="BA90" s="381"/>
      <c r="BB90" s="381"/>
      <c r="BC90" s="381"/>
      <c r="BD90" s="381"/>
      <c r="BE90" s="381"/>
      <c r="BF90" s="381"/>
    </row>
    <row r="91" spans="2:58" s="405" customFormat="1" ht="20.100000000000001" customHeight="1">
      <c r="B91" s="524" t="s">
        <v>517</v>
      </c>
      <c r="C91" s="399" t="s">
        <v>330</v>
      </c>
      <c r="D91" s="400"/>
      <c r="E91" s="527"/>
      <c r="F91" s="527"/>
      <c r="G91" s="526"/>
      <c r="H91" s="385"/>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c r="AG91" s="381"/>
      <c r="AH91" s="381"/>
      <c r="AI91" s="381"/>
      <c r="AJ91" s="381"/>
      <c r="AK91" s="381"/>
      <c r="AL91" s="381"/>
      <c r="AM91" s="381"/>
      <c r="AN91" s="381"/>
      <c r="AO91" s="381"/>
      <c r="AP91" s="381"/>
      <c r="AQ91" s="381"/>
      <c r="AR91" s="381"/>
      <c r="AS91" s="381"/>
      <c r="AT91" s="381"/>
      <c r="AU91" s="381"/>
      <c r="AV91" s="381"/>
      <c r="AW91" s="381"/>
      <c r="AX91" s="381"/>
      <c r="AY91" s="381"/>
      <c r="AZ91" s="381"/>
      <c r="BA91" s="381"/>
      <c r="BB91" s="381"/>
      <c r="BC91" s="381"/>
      <c r="BD91" s="381"/>
      <c r="BE91" s="381"/>
      <c r="BF91" s="381"/>
    </row>
    <row r="92" spans="2:58" s="405" customFormat="1" ht="20.100000000000001" customHeight="1">
      <c r="B92" s="528" t="s">
        <v>518</v>
      </c>
      <c r="C92" s="415" t="s">
        <v>331</v>
      </c>
      <c r="D92" s="400"/>
      <c r="E92" s="527"/>
      <c r="F92" s="527"/>
      <c r="G92" s="337">
        <f>G87-G88+G89+G90+G91</f>
        <v>1.7000000000000001E-2</v>
      </c>
      <c r="H92" s="385"/>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381"/>
      <c r="AL92" s="381"/>
      <c r="AM92" s="381"/>
      <c r="AN92" s="381"/>
      <c r="AO92" s="381"/>
      <c r="AP92" s="381"/>
      <c r="AQ92" s="381"/>
      <c r="AR92" s="381"/>
      <c r="AS92" s="381"/>
      <c r="AT92" s="381"/>
      <c r="AU92" s="381"/>
      <c r="AV92" s="381"/>
      <c r="AW92" s="381"/>
      <c r="AX92" s="381"/>
      <c r="AY92" s="381"/>
      <c r="AZ92" s="381"/>
      <c r="BA92" s="381"/>
      <c r="BB92" s="381"/>
      <c r="BC92" s="381"/>
      <c r="BD92" s="381"/>
      <c r="BE92" s="381"/>
      <c r="BF92" s="381"/>
    </row>
    <row r="93" spans="2:58" s="405" customFormat="1" ht="20.100000000000001" customHeight="1">
      <c r="B93" s="529" t="s">
        <v>519</v>
      </c>
      <c r="C93" s="415" t="s">
        <v>331</v>
      </c>
      <c r="D93" s="400"/>
      <c r="E93" s="527"/>
      <c r="F93" s="527"/>
      <c r="G93" s="338">
        <f>(1+G92)</f>
        <v>1.0169999999999999</v>
      </c>
      <c r="H93" s="385"/>
      <c r="I93" s="381"/>
      <c r="J93" s="381"/>
      <c r="K93" s="381"/>
      <c r="L93" s="381"/>
      <c r="M93" s="381"/>
      <c r="N93" s="381"/>
      <c r="O93" s="381"/>
      <c r="P93" s="381"/>
      <c r="Q93" s="381"/>
      <c r="R93" s="381"/>
      <c r="S93" s="381"/>
      <c r="T93" s="381"/>
      <c r="U93" s="381"/>
      <c r="V93" s="381"/>
      <c r="W93" s="381"/>
      <c r="X93" s="381"/>
      <c r="Y93" s="381"/>
      <c r="Z93" s="381"/>
      <c r="AA93" s="381"/>
      <c r="AB93" s="381"/>
      <c r="AC93" s="381"/>
      <c r="AD93" s="381"/>
      <c r="AE93" s="381"/>
      <c r="AF93" s="381"/>
      <c r="AG93" s="381"/>
      <c r="AH93" s="381"/>
      <c r="AI93" s="381"/>
      <c r="AJ93" s="381"/>
      <c r="AK93" s="381"/>
      <c r="AL93" s="381"/>
      <c r="AM93" s="381"/>
      <c r="AN93" s="381"/>
      <c r="AO93" s="381"/>
      <c r="AP93" s="381"/>
      <c r="AQ93" s="381"/>
      <c r="AR93" s="381"/>
      <c r="AS93" s="381"/>
      <c r="AT93" s="381"/>
      <c r="AU93" s="381"/>
      <c r="AV93" s="381"/>
      <c r="AW93" s="381"/>
      <c r="AX93" s="381"/>
      <c r="AY93" s="381"/>
      <c r="AZ93" s="381"/>
      <c r="BA93" s="381"/>
      <c r="BB93" s="381"/>
      <c r="BC93" s="381"/>
      <c r="BD93" s="381"/>
      <c r="BE93" s="381"/>
      <c r="BF93" s="381"/>
    </row>
    <row r="94" spans="2:58" s="405" customFormat="1" ht="20.100000000000001" customHeight="1">
      <c r="B94" s="530" t="s">
        <v>520</v>
      </c>
      <c r="C94" s="531" t="s">
        <v>331</v>
      </c>
      <c r="D94" s="418"/>
      <c r="E94" s="527"/>
      <c r="F94" s="527"/>
      <c r="G94" s="339">
        <f>G70</f>
        <v>2172271.0117927426</v>
      </c>
      <c r="H94" s="385"/>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381"/>
      <c r="AL94" s="381"/>
      <c r="AM94" s="381"/>
      <c r="AN94" s="381"/>
      <c r="AO94" s="381"/>
      <c r="AP94" s="381"/>
      <c r="AQ94" s="381"/>
      <c r="AR94" s="381"/>
      <c r="AS94" s="381"/>
      <c r="AT94" s="381"/>
      <c r="AU94" s="381"/>
      <c r="AV94" s="381"/>
      <c r="AW94" s="381"/>
      <c r="AX94" s="381"/>
      <c r="AY94" s="381"/>
      <c r="AZ94" s="381"/>
      <c r="BA94" s="381"/>
      <c r="BB94" s="381"/>
      <c r="BC94" s="381"/>
      <c r="BD94" s="381"/>
      <c r="BE94" s="381"/>
      <c r="BF94" s="381"/>
    </row>
    <row r="95" spans="2:58" s="405" customFormat="1" ht="20.100000000000001" customHeight="1">
      <c r="B95" s="532" t="s">
        <v>521</v>
      </c>
      <c r="C95" s="533" t="s">
        <v>330</v>
      </c>
      <c r="D95" s="418"/>
      <c r="E95" s="527"/>
      <c r="F95" s="527"/>
      <c r="G95" s="534"/>
      <c r="H95" s="385"/>
      <c r="I95" s="381"/>
      <c r="J95" s="381"/>
      <c r="K95" s="381"/>
      <c r="L95" s="381"/>
      <c r="M95" s="381"/>
      <c r="N95" s="381"/>
      <c r="O95" s="381"/>
      <c r="P95" s="381"/>
      <c r="Q95" s="381"/>
      <c r="R95" s="381"/>
      <c r="S95" s="381"/>
      <c r="T95" s="381"/>
      <c r="U95" s="381"/>
      <c r="V95" s="381"/>
      <c r="W95" s="381"/>
      <c r="X95" s="381"/>
      <c r="Y95" s="381"/>
      <c r="Z95" s="381"/>
      <c r="AA95" s="381"/>
      <c r="AB95" s="381"/>
      <c r="AC95" s="381"/>
      <c r="AD95" s="381"/>
      <c r="AE95" s="381"/>
      <c r="AF95" s="381"/>
      <c r="AG95" s="381"/>
      <c r="AH95" s="381"/>
      <c r="AI95" s="381"/>
      <c r="AJ95" s="381"/>
      <c r="AK95" s="381"/>
      <c r="AL95" s="381"/>
      <c r="AM95" s="381"/>
      <c r="AN95" s="381"/>
      <c r="AO95" s="381"/>
      <c r="AP95" s="381"/>
      <c r="AQ95" s="381"/>
      <c r="AR95" s="381"/>
      <c r="AS95" s="381"/>
      <c r="AT95" s="381"/>
      <c r="AU95" s="381"/>
      <c r="AV95" s="381"/>
      <c r="AW95" s="381"/>
      <c r="AX95" s="381"/>
      <c r="AY95" s="381"/>
      <c r="AZ95" s="381"/>
      <c r="BA95" s="381"/>
      <c r="BB95" s="381"/>
      <c r="BC95" s="381"/>
      <c r="BD95" s="381"/>
      <c r="BE95" s="381"/>
      <c r="BF95" s="381"/>
    </row>
    <row r="96" spans="2:58" s="405" customFormat="1" ht="20.100000000000001" customHeight="1">
      <c r="B96" s="532" t="s">
        <v>522</v>
      </c>
      <c r="C96" s="533" t="s">
        <v>330</v>
      </c>
      <c r="D96" s="418"/>
      <c r="E96" s="527"/>
      <c r="F96" s="527"/>
      <c r="G96" s="534"/>
      <c r="H96" s="385"/>
      <c r="I96" s="381"/>
      <c r="J96" s="381"/>
      <c r="K96" s="381"/>
      <c r="L96" s="381"/>
      <c r="M96" s="381"/>
      <c r="N96" s="381"/>
      <c r="O96" s="381"/>
      <c r="P96" s="381"/>
      <c r="Q96" s="381"/>
      <c r="R96" s="381"/>
      <c r="S96" s="381"/>
      <c r="T96" s="381"/>
      <c r="U96" s="381"/>
      <c r="V96" s="381"/>
      <c r="W96" s="381"/>
      <c r="X96" s="381"/>
      <c r="Y96" s="381"/>
      <c r="Z96" s="381"/>
      <c r="AA96" s="381"/>
      <c r="AB96" s="381"/>
      <c r="AC96" s="381"/>
      <c r="AD96" s="381"/>
      <c r="AE96" s="381"/>
      <c r="AF96" s="381"/>
      <c r="AG96" s="381"/>
      <c r="AH96" s="381"/>
      <c r="AI96" s="381"/>
      <c r="AJ96" s="381"/>
      <c r="AK96" s="381"/>
      <c r="AL96" s="381"/>
      <c r="AM96" s="381"/>
      <c r="AN96" s="381"/>
      <c r="AO96" s="381"/>
      <c r="AP96" s="381"/>
      <c r="AQ96" s="381"/>
      <c r="AR96" s="381"/>
      <c r="AS96" s="381"/>
      <c r="AT96" s="381"/>
      <c r="AU96" s="381"/>
      <c r="AV96" s="381"/>
      <c r="AW96" s="381"/>
      <c r="AX96" s="381"/>
      <c r="AY96" s="381"/>
      <c r="AZ96" s="381"/>
      <c r="BA96" s="381"/>
      <c r="BB96" s="381"/>
      <c r="BC96" s="381"/>
      <c r="BD96" s="381"/>
      <c r="BE96" s="381"/>
      <c r="BF96" s="381"/>
    </row>
    <row r="97" spans="2:58" s="405" customFormat="1" ht="20.100000000000001" customHeight="1" thickBot="1">
      <c r="B97" s="530" t="s">
        <v>523</v>
      </c>
      <c r="C97" s="531" t="s">
        <v>331</v>
      </c>
      <c r="E97" s="527"/>
      <c r="F97" s="527"/>
      <c r="G97" s="535">
        <f>G95+G96</f>
        <v>0</v>
      </c>
      <c r="H97" s="385"/>
      <c r="I97" s="381"/>
      <c r="J97" s="381"/>
      <c r="K97" s="381"/>
      <c r="L97" s="381"/>
      <c r="M97" s="381"/>
      <c r="N97" s="381"/>
      <c r="O97" s="381"/>
      <c r="P97" s="381"/>
      <c r="Q97" s="381"/>
      <c r="R97" s="381"/>
      <c r="S97" s="381"/>
      <c r="T97" s="381"/>
      <c r="U97" s="381"/>
      <c r="V97" s="381"/>
      <c r="W97" s="381"/>
      <c r="X97" s="381"/>
      <c r="Y97" s="381"/>
      <c r="Z97" s="381"/>
      <c r="AA97" s="381"/>
      <c r="AB97" s="381"/>
      <c r="AC97" s="381"/>
      <c r="AD97" s="381"/>
      <c r="AE97" s="381"/>
      <c r="AF97" s="381"/>
      <c r="AG97" s="381"/>
      <c r="AH97" s="381"/>
      <c r="AI97" s="381"/>
      <c r="AJ97" s="381"/>
      <c r="AK97" s="381"/>
      <c r="AL97" s="381"/>
      <c r="AM97" s="381"/>
      <c r="AN97" s="381"/>
      <c r="AO97" s="381"/>
      <c r="AP97" s="381"/>
      <c r="AQ97" s="381"/>
      <c r="AR97" s="381"/>
      <c r="AS97" s="381"/>
      <c r="AT97" s="381"/>
      <c r="AU97" s="381"/>
      <c r="AV97" s="381"/>
      <c r="AW97" s="381"/>
      <c r="AX97" s="381"/>
      <c r="AY97" s="381"/>
      <c r="AZ97" s="381"/>
      <c r="BA97" s="381"/>
      <c r="BB97" s="381"/>
      <c r="BC97" s="381"/>
      <c r="BD97" s="381"/>
      <c r="BE97" s="381"/>
      <c r="BF97" s="381"/>
    </row>
    <row r="98" spans="2:58" s="405" customFormat="1" ht="20.100000000000001" customHeight="1" thickBot="1">
      <c r="B98" s="517" t="s">
        <v>524</v>
      </c>
      <c r="C98" s="495" t="s">
        <v>331</v>
      </c>
      <c r="D98" s="400"/>
      <c r="E98" s="536"/>
      <c r="F98" s="536"/>
      <c r="G98" s="537">
        <f>IF(G97&gt;0,G94/G97,0)</f>
        <v>0</v>
      </c>
      <c r="H98" s="385"/>
      <c r="I98" s="381"/>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c r="AG98" s="381"/>
      <c r="AH98" s="381"/>
      <c r="AI98" s="381"/>
      <c r="AJ98" s="381"/>
      <c r="AK98" s="381"/>
      <c r="AL98" s="381"/>
      <c r="AM98" s="381"/>
      <c r="AN98" s="381"/>
      <c r="AO98" s="381"/>
      <c r="AP98" s="381"/>
      <c r="AQ98" s="381"/>
      <c r="AR98" s="381"/>
      <c r="AS98" s="381"/>
      <c r="AT98" s="381"/>
      <c r="AU98" s="381"/>
      <c r="AV98" s="381"/>
      <c r="AW98" s="381"/>
      <c r="AX98" s="381"/>
      <c r="AY98" s="381"/>
      <c r="AZ98" s="381"/>
      <c r="BA98" s="381"/>
      <c r="BB98" s="381"/>
      <c r="BC98" s="381"/>
      <c r="BD98" s="381"/>
      <c r="BE98" s="381"/>
      <c r="BF98" s="381"/>
    </row>
    <row r="99" spans="2:58" s="381" customFormat="1" ht="20.100000000000001" customHeight="1" thickBot="1">
      <c r="B99" s="416"/>
      <c r="C99" s="418"/>
      <c r="D99" s="418"/>
      <c r="E99" s="538"/>
      <c r="F99" s="538"/>
      <c r="G99" s="539"/>
      <c r="H99" s="385"/>
    </row>
    <row r="100" spans="2:58" s="381" customFormat="1" ht="20.100000000000001" customHeight="1">
      <c r="B100" s="540" t="s">
        <v>525</v>
      </c>
      <c r="C100" s="541" t="s">
        <v>331</v>
      </c>
      <c r="D100" s="542"/>
      <c r="E100" s="502"/>
      <c r="F100" s="502"/>
      <c r="G100" s="543">
        <f>IF(G94&lt;=G97*G93,G94,G97*G93)</f>
        <v>0</v>
      </c>
      <c r="H100" s="385"/>
      <c r="N100" s="340"/>
    </row>
    <row r="101" spans="2:58" s="381" customFormat="1" ht="20.100000000000001" customHeight="1" thickBot="1">
      <c r="B101" s="544" t="s">
        <v>526</v>
      </c>
      <c r="C101" s="545" t="s">
        <v>331</v>
      </c>
      <c r="D101" s="546"/>
      <c r="E101" s="510"/>
      <c r="F101" s="510"/>
      <c r="G101" s="547">
        <f>IF(G98&lt;=G93,0,G94-G100)</f>
        <v>0</v>
      </c>
      <c r="H101" s="385"/>
    </row>
    <row r="102" spans="2:58" s="381" customFormat="1" ht="20.100000000000001" customHeight="1">
      <c r="B102" s="416"/>
      <c r="G102" s="497"/>
      <c r="H102" s="385"/>
    </row>
    <row r="103" spans="2:58" s="405" customFormat="1" ht="20.100000000000001" customHeight="1" thickBot="1">
      <c r="B103" s="498" t="s">
        <v>354</v>
      </c>
      <c r="C103" s="452"/>
      <c r="D103" s="452"/>
      <c r="E103" s="520"/>
      <c r="F103" s="452"/>
      <c r="G103" s="497"/>
      <c r="H103" s="385"/>
      <c r="I103" s="381"/>
      <c r="J103" s="381"/>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c r="AG103" s="381"/>
      <c r="AH103" s="381"/>
      <c r="AI103" s="381"/>
      <c r="AJ103" s="381"/>
      <c r="AK103" s="381"/>
      <c r="AL103" s="381"/>
      <c r="AM103" s="381"/>
      <c r="AN103" s="381"/>
      <c r="AO103" s="381"/>
      <c r="AP103" s="381"/>
      <c r="AQ103" s="381"/>
      <c r="AR103" s="381"/>
      <c r="AS103" s="381"/>
      <c r="AT103" s="381"/>
      <c r="AU103" s="381"/>
      <c r="AV103" s="381"/>
      <c r="AW103" s="381"/>
      <c r="AX103" s="381"/>
      <c r="AY103" s="381"/>
      <c r="AZ103" s="381"/>
      <c r="BA103" s="381"/>
      <c r="BB103" s="381"/>
      <c r="BC103" s="381"/>
      <c r="BD103" s="381"/>
      <c r="BE103" s="381"/>
      <c r="BF103" s="381"/>
    </row>
    <row r="104" spans="2:58" s="381" customFormat="1" ht="20.100000000000001" customHeight="1">
      <c r="B104" s="548" t="s">
        <v>527</v>
      </c>
      <c r="C104" s="549" t="s">
        <v>330</v>
      </c>
      <c r="D104" s="550"/>
      <c r="E104" s="502"/>
      <c r="F104" s="502"/>
      <c r="G104" s="551"/>
      <c r="H104" s="385"/>
      <c r="I104" s="340"/>
    </row>
    <row r="105" spans="2:58" s="381" customFormat="1" ht="20.100000000000001" customHeight="1" thickBot="1">
      <c r="B105" s="552" t="s">
        <v>528</v>
      </c>
      <c r="C105" s="553" t="s">
        <v>330</v>
      </c>
      <c r="D105" s="546"/>
      <c r="E105" s="510"/>
      <c r="F105" s="510"/>
      <c r="G105" s="554"/>
      <c r="H105" s="385"/>
      <c r="I105" s="340"/>
    </row>
    <row r="106" spans="2:58" s="381" customFormat="1" ht="20.100000000000001" customHeight="1" thickBot="1">
      <c r="B106" s="555"/>
      <c r="C106" s="555"/>
      <c r="D106" s="555"/>
      <c r="E106" s="555"/>
      <c r="F106" s="555"/>
      <c r="G106" s="555"/>
      <c r="H106" s="385"/>
    </row>
    <row r="107" spans="2:58" s="385" customFormat="1" ht="25.5" customHeight="1" thickBot="1">
      <c r="B107" s="556" t="s">
        <v>343</v>
      </c>
      <c r="C107" s="557" t="s">
        <v>325</v>
      </c>
      <c r="D107" s="558"/>
      <c r="E107" s="219">
        <f>+'Conto economico'!E20*(1+MTR!E28)*(1+MTR!F28)</f>
        <v>7267.3066516049976</v>
      </c>
      <c r="F107" s="219"/>
      <c r="G107" s="341">
        <f>E107+F107</f>
        <v>7267.3066516049976</v>
      </c>
      <c r="N107" s="381"/>
    </row>
    <row r="108" spans="2:58" s="381" customFormat="1">
      <c r="H108" s="385"/>
    </row>
    <row r="109" spans="2:58" s="405" customFormat="1" ht="20.100000000000001" customHeight="1" thickBot="1">
      <c r="B109" s="559" t="s">
        <v>529</v>
      </c>
      <c r="C109" s="452"/>
      <c r="D109" s="452"/>
      <c r="E109" s="520"/>
      <c r="F109" s="452"/>
      <c r="G109" s="560"/>
      <c r="H109" s="385"/>
      <c r="I109" s="381"/>
      <c r="J109" s="381"/>
      <c r="K109" s="381"/>
      <c r="L109" s="381"/>
      <c r="M109" s="381"/>
      <c r="N109" s="381"/>
      <c r="O109" s="381"/>
      <c r="P109" s="381"/>
      <c r="Q109" s="381"/>
      <c r="R109" s="381"/>
      <c r="S109" s="381"/>
      <c r="T109" s="381"/>
      <c r="U109" s="381"/>
      <c r="V109" s="381"/>
      <c r="W109" s="381"/>
      <c r="X109" s="381"/>
      <c r="Y109" s="381"/>
      <c r="Z109" s="381"/>
      <c r="AA109" s="381"/>
      <c r="AB109" s="381"/>
      <c r="AC109" s="381"/>
      <c r="AD109" s="381"/>
      <c r="AE109" s="381"/>
      <c r="AF109" s="381"/>
      <c r="AG109" s="381"/>
      <c r="AH109" s="381"/>
      <c r="AI109" s="381"/>
      <c r="AJ109" s="381"/>
      <c r="AK109" s="381"/>
      <c r="AL109" s="381"/>
      <c r="AM109" s="381"/>
      <c r="AN109" s="381"/>
      <c r="AO109" s="381"/>
      <c r="AP109" s="381"/>
      <c r="AQ109" s="381"/>
      <c r="AR109" s="381"/>
      <c r="AS109" s="381"/>
      <c r="AT109" s="381"/>
      <c r="AU109" s="381"/>
      <c r="AV109" s="381"/>
      <c r="AW109" s="381"/>
      <c r="AX109" s="381"/>
      <c r="AY109" s="381"/>
      <c r="AZ109" s="381"/>
      <c r="BA109" s="381"/>
      <c r="BB109" s="381"/>
      <c r="BC109" s="381"/>
      <c r="BD109" s="381"/>
      <c r="BE109" s="381"/>
      <c r="BF109" s="381"/>
    </row>
    <row r="110" spans="2:58" s="381" customFormat="1" ht="20.100000000000001" customHeight="1" thickBot="1">
      <c r="B110" s="561" t="s">
        <v>530</v>
      </c>
      <c r="C110" s="562" t="s">
        <v>331</v>
      </c>
      <c r="D110" s="563"/>
      <c r="E110" s="564">
        <f>MAX(0,E60-2)*(E67+E59)</f>
        <v>0</v>
      </c>
      <c r="F110" s="564">
        <f>MAX(0,F60-2)*(F67+F59)</f>
        <v>0</v>
      </c>
      <c r="G110" s="565">
        <f t="shared" ref="G110:G113" si="5">E110+F110</f>
        <v>0</v>
      </c>
      <c r="H110" s="385"/>
      <c r="I110" s="340"/>
    </row>
    <row r="111" spans="2:58" s="381" customFormat="1" ht="20.100000000000001" customHeight="1">
      <c r="B111" s="566" t="s">
        <v>531</v>
      </c>
      <c r="C111" s="567" t="s">
        <v>331</v>
      </c>
      <c r="D111" s="568"/>
      <c r="E111" s="569">
        <f>E112+E113</f>
        <v>0</v>
      </c>
      <c r="F111" s="569">
        <f>F112+F113</f>
        <v>0</v>
      </c>
      <c r="G111" s="570">
        <f t="shared" si="5"/>
        <v>0</v>
      </c>
      <c r="H111" s="385"/>
      <c r="I111" s="340"/>
      <c r="J111" s="571"/>
    </row>
    <row r="112" spans="2:58" s="381" customFormat="1" ht="20.100000000000001" customHeight="1">
      <c r="B112" s="572" t="s">
        <v>532</v>
      </c>
      <c r="C112" s="573" t="s">
        <v>331</v>
      </c>
      <c r="D112" s="568"/>
      <c r="E112" s="574">
        <f>E120*E20</f>
        <v>0</v>
      </c>
      <c r="F112" s="574">
        <f>F120*F20</f>
        <v>0</v>
      </c>
      <c r="G112" s="575">
        <f t="shared" si="5"/>
        <v>0</v>
      </c>
      <c r="H112" s="385"/>
      <c r="I112" s="340"/>
    </row>
    <row r="113" spans="2:14" s="381" customFormat="1" ht="20.100000000000001" customHeight="1" thickBot="1">
      <c r="B113" s="576" t="s">
        <v>533</v>
      </c>
      <c r="C113" s="577" t="s">
        <v>331</v>
      </c>
      <c r="D113" s="568"/>
      <c r="E113" s="578">
        <f>E120*E43</f>
        <v>0</v>
      </c>
      <c r="F113" s="578">
        <f>F120*F43</f>
        <v>0</v>
      </c>
      <c r="G113" s="579">
        <f t="shared" si="5"/>
        <v>0</v>
      </c>
      <c r="H113" s="385"/>
      <c r="I113" s="340"/>
    </row>
    <row r="114" spans="2:14" s="381" customFormat="1" ht="20.100000000000001" customHeight="1" thickBot="1">
      <c r="B114" s="580" t="s">
        <v>534</v>
      </c>
      <c r="C114" s="562" t="s">
        <v>331</v>
      </c>
      <c r="D114" s="581"/>
      <c r="E114" s="582">
        <f>MAX(0,E53-1)*E54</f>
        <v>0</v>
      </c>
      <c r="F114" s="582">
        <f>MAX(0,F53-1)*F54</f>
        <v>0</v>
      </c>
      <c r="G114" s="583">
        <f>MAX(0,G53-1)*G54</f>
        <v>0</v>
      </c>
      <c r="H114" s="385"/>
      <c r="I114" s="340"/>
    </row>
    <row r="115" spans="2:14" s="381" customFormat="1" ht="20.100000000000001" customHeight="1" thickBot="1">
      <c r="B115" s="584" t="s">
        <v>535</v>
      </c>
      <c r="C115" s="585" t="s">
        <v>331</v>
      </c>
      <c r="D115" s="586"/>
      <c r="E115" s="587">
        <f>(E55-E57)+(E63-E65)</f>
        <v>0</v>
      </c>
      <c r="F115" s="587">
        <f>(F55-F57)+(F63-F65)</f>
        <v>0</v>
      </c>
      <c r="G115" s="583">
        <f>(G55-G57)+(G63-G65)</f>
        <v>0</v>
      </c>
      <c r="H115" s="385"/>
      <c r="I115" s="340"/>
    </row>
    <row r="116" spans="2:14" s="381" customFormat="1">
      <c r="H116" s="385"/>
      <c r="N116" s="385"/>
    </row>
    <row r="117" spans="2:14" s="381" customFormat="1" hidden="1">
      <c r="H117" s="385"/>
      <c r="N117" s="385"/>
    </row>
    <row r="118" spans="2:14" s="381" customFormat="1" hidden="1">
      <c r="G118" s="571"/>
      <c r="H118" s="385"/>
    </row>
    <row r="119" spans="2:14" s="381" customFormat="1" hidden="1">
      <c r="B119" s="588" t="s">
        <v>536</v>
      </c>
      <c r="C119" s="589" t="s">
        <v>331</v>
      </c>
      <c r="D119" s="568"/>
      <c r="E119" s="590">
        <f>E17+E40</f>
        <v>2029313.6275388175</v>
      </c>
      <c r="F119" s="590">
        <f>F17+F40</f>
        <v>0</v>
      </c>
      <c r="G119" s="591">
        <f>E119+F119</f>
        <v>2029313.6275388175</v>
      </c>
      <c r="H119" s="385"/>
      <c r="I119" s="340"/>
    </row>
    <row r="120" spans="2:14" s="381" customFormat="1" hidden="1">
      <c r="B120" s="592" t="s">
        <v>537</v>
      </c>
      <c r="C120" s="593" t="s">
        <v>331</v>
      </c>
      <c r="D120" s="568"/>
      <c r="E120" s="594">
        <f>MAX(0,E19-1)</f>
        <v>0</v>
      </c>
      <c r="F120" s="594">
        <f>MAX(0,F19-1)</f>
        <v>0</v>
      </c>
      <c r="G120" s="595">
        <f>MAX(0,G19-1)</f>
        <v>0</v>
      </c>
      <c r="H120" s="385"/>
      <c r="I120" s="340"/>
    </row>
    <row r="121" spans="2:14" s="381" customFormat="1">
      <c r="H121" s="385"/>
    </row>
    <row r="122" spans="2:14" s="381" customFormat="1">
      <c r="H122" s="385"/>
    </row>
    <row r="123" spans="2:14" s="381" customFormat="1">
      <c r="H123" s="385"/>
    </row>
    <row r="124" spans="2:14" s="381" customFormat="1">
      <c r="H124" s="385"/>
    </row>
    <row r="125" spans="2:14" s="381" customFormat="1">
      <c r="H125" s="385"/>
    </row>
    <row r="126" spans="2:14" s="381" customFormat="1">
      <c r="H126" s="385"/>
    </row>
    <row r="127" spans="2:14" s="381" customFormat="1">
      <c r="H127" s="385"/>
    </row>
    <row r="128" spans="2:14" s="381" customFormat="1">
      <c r="H128" s="385"/>
    </row>
    <row r="129" spans="8:8" s="381" customFormat="1">
      <c r="H129" s="385"/>
    </row>
    <row r="130" spans="8:8" s="381" customFormat="1">
      <c r="H130" s="385"/>
    </row>
    <row r="131" spans="8:8" s="381" customFormat="1">
      <c r="H131" s="385"/>
    </row>
    <row r="132" spans="8:8" s="381" customFormat="1">
      <c r="H132" s="385"/>
    </row>
    <row r="133" spans="8:8" s="381" customFormat="1">
      <c r="H133" s="385"/>
    </row>
    <row r="134" spans="8:8" s="381" customFormat="1">
      <c r="H134" s="385"/>
    </row>
    <row r="135" spans="8:8" s="381" customFormat="1">
      <c r="H135" s="385"/>
    </row>
    <row r="136" spans="8:8" s="381" customFormat="1">
      <c r="H136" s="385"/>
    </row>
    <row r="137" spans="8:8" s="381" customFormat="1">
      <c r="H137" s="385"/>
    </row>
    <row r="138" spans="8:8" s="381" customFormat="1">
      <c r="H138" s="385"/>
    </row>
    <row r="139" spans="8:8" s="381" customFormat="1">
      <c r="H139" s="385"/>
    </row>
    <row r="140" spans="8:8" s="381" customFormat="1">
      <c r="H140" s="385"/>
    </row>
    <row r="141" spans="8:8" s="381" customFormat="1">
      <c r="H141" s="385"/>
    </row>
    <row r="142" spans="8:8" s="381" customFormat="1">
      <c r="H142" s="385"/>
    </row>
    <row r="143" spans="8:8" s="381" customFormat="1">
      <c r="H143" s="385"/>
    </row>
    <row r="144" spans="8:8" s="381" customFormat="1">
      <c r="H144" s="385"/>
    </row>
    <row r="145" spans="8:8" s="381" customFormat="1">
      <c r="H145" s="385"/>
    </row>
    <row r="146" spans="8:8" s="381" customFormat="1">
      <c r="H146" s="385"/>
    </row>
    <row r="147" spans="8:8" s="381" customFormat="1">
      <c r="H147" s="385"/>
    </row>
    <row r="148" spans="8:8" s="381" customFormat="1">
      <c r="H148" s="385"/>
    </row>
    <row r="149" spans="8:8" s="381" customFormat="1">
      <c r="H149" s="385"/>
    </row>
    <row r="150" spans="8:8" s="381" customFormat="1">
      <c r="H150" s="385"/>
    </row>
    <row r="151" spans="8:8" s="381" customFormat="1">
      <c r="H151" s="385"/>
    </row>
    <row r="152" spans="8:8" s="381" customFormat="1">
      <c r="H152" s="385"/>
    </row>
    <row r="153" spans="8:8" s="381" customFormat="1">
      <c r="H153" s="385"/>
    </row>
    <row r="154" spans="8:8" s="381" customFormat="1">
      <c r="H154" s="385"/>
    </row>
    <row r="155" spans="8:8" s="381" customFormat="1">
      <c r="H155" s="385"/>
    </row>
    <row r="156" spans="8:8" s="381" customFormat="1">
      <c r="H156" s="385"/>
    </row>
    <row r="157" spans="8:8" s="381" customFormat="1">
      <c r="H157" s="385"/>
    </row>
    <row r="158" spans="8:8" s="381" customFormat="1">
      <c r="H158" s="385"/>
    </row>
    <row r="159" spans="8:8" s="381" customFormat="1">
      <c r="H159" s="385"/>
    </row>
    <row r="160" spans="8:8" s="381" customFormat="1">
      <c r="H160" s="385"/>
    </row>
    <row r="161" spans="8:8" s="381" customFormat="1">
      <c r="H161" s="385"/>
    </row>
    <row r="162" spans="8:8" s="381" customFormat="1">
      <c r="H162" s="385"/>
    </row>
    <row r="163" spans="8:8" s="381" customFormat="1">
      <c r="H163" s="385"/>
    </row>
    <row r="164" spans="8:8" s="381" customFormat="1">
      <c r="H164" s="385"/>
    </row>
    <row r="165" spans="8:8" s="381" customFormat="1">
      <c r="H165" s="385"/>
    </row>
    <row r="166" spans="8:8" s="381" customFormat="1">
      <c r="H166" s="385"/>
    </row>
    <row r="167" spans="8:8" s="381" customFormat="1">
      <c r="H167" s="385"/>
    </row>
    <row r="168" spans="8:8" s="381" customFormat="1">
      <c r="H168" s="385"/>
    </row>
    <row r="169" spans="8:8" s="381" customFormat="1">
      <c r="H169" s="385"/>
    </row>
    <row r="170" spans="8:8" s="381" customFormat="1">
      <c r="H170" s="385"/>
    </row>
    <row r="171" spans="8:8" s="381" customFormat="1">
      <c r="H171" s="385"/>
    </row>
    <row r="172" spans="8:8" s="381" customFormat="1">
      <c r="H172" s="385"/>
    </row>
    <row r="173" spans="8:8" s="381" customFormat="1">
      <c r="H173" s="385"/>
    </row>
    <row r="174" spans="8:8" s="381" customFormat="1">
      <c r="H174" s="385"/>
    </row>
    <row r="175" spans="8:8" s="381" customFormat="1">
      <c r="H175" s="385"/>
    </row>
    <row r="176" spans="8:8" s="381" customFormat="1">
      <c r="H176" s="385"/>
    </row>
    <row r="177" spans="8:8" s="381" customFormat="1">
      <c r="H177" s="385"/>
    </row>
    <row r="178" spans="8:8" s="381" customFormat="1">
      <c r="H178" s="385"/>
    </row>
    <row r="179" spans="8:8" s="381" customFormat="1">
      <c r="H179" s="385"/>
    </row>
    <row r="180" spans="8:8" s="381" customFormat="1">
      <c r="H180" s="385"/>
    </row>
    <row r="181" spans="8:8" s="381" customFormat="1">
      <c r="H181" s="385"/>
    </row>
    <row r="182" spans="8:8" s="381" customFormat="1">
      <c r="H182" s="385"/>
    </row>
    <row r="183" spans="8:8" s="381" customFormat="1">
      <c r="H183" s="385"/>
    </row>
    <row r="184" spans="8:8" s="381" customFormat="1">
      <c r="H184" s="385"/>
    </row>
    <row r="185" spans="8:8" s="381" customFormat="1">
      <c r="H185" s="385"/>
    </row>
    <row r="186" spans="8:8" s="381" customFormat="1">
      <c r="H186" s="385"/>
    </row>
    <row r="187" spans="8:8" s="381" customFormat="1">
      <c r="H187" s="385"/>
    </row>
    <row r="188" spans="8:8" s="381" customFormat="1">
      <c r="H188" s="385"/>
    </row>
    <row r="189" spans="8:8" s="381" customFormat="1">
      <c r="H189" s="385"/>
    </row>
    <row r="190" spans="8:8" s="381" customFormat="1">
      <c r="H190" s="385"/>
    </row>
    <row r="191" spans="8:8" s="381" customFormat="1">
      <c r="H191" s="385"/>
    </row>
    <row r="192" spans="8:8" s="381" customFormat="1">
      <c r="H192" s="385"/>
    </row>
    <row r="193" spans="8:8" s="381" customFormat="1">
      <c r="H193" s="385"/>
    </row>
    <row r="194" spans="8:8" s="381" customFormat="1">
      <c r="H194" s="385"/>
    </row>
    <row r="195" spans="8:8" s="381" customFormat="1">
      <c r="H195" s="385"/>
    </row>
    <row r="196" spans="8:8" s="381" customFormat="1">
      <c r="H196" s="385"/>
    </row>
    <row r="197" spans="8:8" s="381" customFormat="1">
      <c r="H197" s="385"/>
    </row>
    <row r="198" spans="8:8" s="381" customFormat="1">
      <c r="H198" s="385"/>
    </row>
    <row r="199" spans="8:8" s="381" customFormat="1">
      <c r="H199" s="385"/>
    </row>
    <row r="200" spans="8:8" s="381" customFormat="1">
      <c r="H200" s="385"/>
    </row>
    <row r="201" spans="8:8" s="381" customFormat="1">
      <c r="H201" s="385"/>
    </row>
    <row r="202" spans="8:8" s="381" customFormat="1">
      <c r="H202" s="385"/>
    </row>
    <row r="203" spans="8:8" s="381" customFormat="1">
      <c r="H203" s="385"/>
    </row>
    <row r="204" spans="8:8" s="381" customFormat="1">
      <c r="H204" s="385"/>
    </row>
    <row r="205" spans="8:8" s="381" customFormat="1">
      <c r="H205" s="385"/>
    </row>
    <row r="206" spans="8:8" s="381" customFormat="1">
      <c r="H206" s="385"/>
    </row>
    <row r="207" spans="8:8" s="381" customFormat="1">
      <c r="H207" s="385"/>
    </row>
    <row r="208" spans="8:8" s="381" customFormat="1">
      <c r="H208" s="385"/>
    </row>
    <row r="209" spans="8:8" s="381" customFormat="1">
      <c r="H209" s="385"/>
    </row>
    <row r="210" spans="8:8" s="381" customFormat="1">
      <c r="H210" s="385"/>
    </row>
    <row r="211" spans="8:8" s="381" customFormat="1">
      <c r="H211" s="385"/>
    </row>
    <row r="212" spans="8:8" s="381" customFormat="1">
      <c r="H212" s="385"/>
    </row>
    <row r="213" spans="8:8" s="381" customFormat="1">
      <c r="H213" s="385"/>
    </row>
    <row r="214" spans="8:8" s="381" customFormat="1">
      <c r="H214" s="385"/>
    </row>
    <row r="215" spans="8:8" s="381" customFormat="1">
      <c r="H215" s="385"/>
    </row>
    <row r="216" spans="8:8" s="381" customFormat="1">
      <c r="H216" s="385"/>
    </row>
    <row r="217" spans="8:8" s="381" customFormat="1">
      <c r="H217" s="385"/>
    </row>
    <row r="218" spans="8:8" s="381" customFormat="1">
      <c r="H218" s="385"/>
    </row>
    <row r="219" spans="8:8" s="381" customFormat="1">
      <c r="H219" s="385"/>
    </row>
    <row r="220" spans="8:8" s="381" customFormat="1">
      <c r="H220" s="385"/>
    </row>
    <row r="221" spans="8:8" s="381" customFormat="1">
      <c r="H221" s="385"/>
    </row>
    <row r="222" spans="8:8" s="381" customFormat="1">
      <c r="H222" s="385"/>
    </row>
    <row r="223" spans="8:8" s="381" customFormat="1">
      <c r="H223" s="385"/>
    </row>
    <row r="224" spans="8:8" s="381" customFormat="1">
      <c r="H224" s="385"/>
    </row>
    <row r="225" spans="8:8" s="381" customFormat="1">
      <c r="H225" s="385"/>
    </row>
    <row r="226" spans="8:8" s="381" customFormat="1">
      <c r="H226" s="385"/>
    </row>
    <row r="227" spans="8:8" s="381" customFormat="1">
      <c r="H227" s="385"/>
    </row>
    <row r="228" spans="8:8" s="381" customFormat="1">
      <c r="H228" s="385"/>
    </row>
    <row r="229" spans="8:8" s="381" customFormat="1">
      <c r="H229" s="385"/>
    </row>
    <row r="230" spans="8:8" s="381" customFormat="1">
      <c r="H230" s="385"/>
    </row>
    <row r="231" spans="8:8" s="381" customFormat="1">
      <c r="H231" s="385"/>
    </row>
    <row r="232" spans="8:8" s="381" customFormat="1">
      <c r="H232" s="385"/>
    </row>
    <row r="233" spans="8:8" s="381" customFormat="1">
      <c r="H233" s="385"/>
    </row>
    <row r="234" spans="8:8" s="381" customFormat="1">
      <c r="H234" s="385"/>
    </row>
    <row r="235" spans="8:8" s="381" customFormat="1">
      <c r="H235" s="385"/>
    </row>
    <row r="236" spans="8:8" s="381" customFormat="1">
      <c r="H236" s="385"/>
    </row>
    <row r="237" spans="8:8" s="381" customFormat="1">
      <c r="H237" s="385"/>
    </row>
    <row r="238" spans="8:8" s="381" customFormat="1">
      <c r="H238" s="385"/>
    </row>
    <row r="239" spans="8:8" s="381" customFormat="1">
      <c r="H239" s="385"/>
    </row>
    <row r="240" spans="8:8" s="381" customFormat="1">
      <c r="H240" s="385"/>
    </row>
    <row r="241" spans="8:8" s="381" customFormat="1">
      <c r="H241" s="385"/>
    </row>
    <row r="242" spans="8:8" s="381" customFormat="1">
      <c r="H242" s="385"/>
    </row>
    <row r="243" spans="8:8" s="381" customFormat="1">
      <c r="H243" s="385"/>
    </row>
    <row r="244" spans="8:8" s="381" customFormat="1">
      <c r="H244" s="385"/>
    </row>
    <row r="245" spans="8:8" s="381" customFormat="1">
      <c r="H245" s="385"/>
    </row>
    <row r="246" spans="8:8" s="381" customFormat="1">
      <c r="H246" s="385"/>
    </row>
    <row r="247" spans="8:8" s="381" customFormat="1">
      <c r="H247" s="385"/>
    </row>
    <row r="248" spans="8:8" s="381" customFormat="1">
      <c r="H248" s="385"/>
    </row>
    <row r="249" spans="8:8" s="381" customFormat="1">
      <c r="H249" s="385"/>
    </row>
    <row r="250" spans="8:8" s="381" customFormat="1">
      <c r="H250" s="385"/>
    </row>
    <row r="251" spans="8:8" s="381" customFormat="1">
      <c r="H251" s="385"/>
    </row>
    <row r="252" spans="8:8" s="381" customFormat="1">
      <c r="H252" s="385"/>
    </row>
    <row r="253" spans="8:8" s="381" customFormat="1">
      <c r="H253" s="385"/>
    </row>
    <row r="254" spans="8:8" s="381" customFormat="1">
      <c r="H254" s="385"/>
    </row>
    <row r="255" spans="8:8" s="381" customFormat="1">
      <c r="H255" s="385"/>
    </row>
    <row r="256" spans="8:8" s="381" customFormat="1">
      <c r="H256" s="385"/>
    </row>
    <row r="257" spans="8:8" s="381" customFormat="1">
      <c r="H257" s="385"/>
    </row>
    <row r="258" spans="8:8" s="381" customFormat="1">
      <c r="H258" s="385"/>
    </row>
    <row r="259" spans="8:8" s="381" customFormat="1">
      <c r="H259" s="385"/>
    </row>
    <row r="260" spans="8:8" s="381" customFormat="1">
      <c r="H260" s="385"/>
    </row>
    <row r="261" spans="8:8" s="381" customFormat="1">
      <c r="H261" s="385"/>
    </row>
    <row r="262" spans="8:8" s="381" customFormat="1">
      <c r="H262" s="385"/>
    </row>
    <row r="263" spans="8:8" s="381" customFormat="1">
      <c r="H263" s="385"/>
    </row>
    <row r="264" spans="8:8" s="381" customFormat="1">
      <c r="H264" s="385"/>
    </row>
    <row r="265" spans="8:8" s="381" customFormat="1">
      <c r="H265" s="385"/>
    </row>
    <row r="266" spans="8:8" s="381" customFormat="1">
      <c r="H266" s="385"/>
    </row>
    <row r="267" spans="8:8" s="381" customFormat="1">
      <c r="H267" s="385"/>
    </row>
    <row r="268" spans="8:8" s="381" customFormat="1">
      <c r="H268" s="385"/>
    </row>
    <row r="269" spans="8:8" s="381" customFormat="1">
      <c r="H269" s="385"/>
    </row>
    <row r="270" spans="8:8" s="381" customFormat="1">
      <c r="H270" s="385"/>
    </row>
    <row r="271" spans="8:8" s="381" customFormat="1">
      <c r="H271" s="385"/>
    </row>
    <row r="272" spans="8:8" s="381" customFormat="1">
      <c r="H272" s="385"/>
    </row>
    <row r="273" spans="8:8" s="381" customFormat="1">
      <c r="H273" s="385"/>
    </row>
    <row r="274" spans="8:8" s="381" customFormat="1">
      <c r="H274" s="385"/>
    </row>
    <row r="275" spans="8:8" s="381" customFormat="1">
      <c r="H275" s="385"/>
    </row>
    <row r="276" spans="8:8" s="381" customFormat="1">
      <c r="H276" s="385"/>
    </row>
    <row r="277" spans="8:8" s="381" customFormat="1">
      <c r="H277" s="385"/>
    </row>
    <row r="278" spans="8:8" s="381" customFormat="1">
      <c r="H278" s="385"/>
    </row>
    <row r="279" spans="8:8" s="381" customFormat="1">
      <c r="H279" s="385"/>
    </row>
    <row r="280" spans="8:8" s="381" customFormat="1">
      <c r="H280" s="385"/>
    </row>
    <row r="281" spans="8:8" s="381" customFormat="1">
      <c r="H281" s="385"/>
    </row>
    <row r="282" spans="8:8" s="381" customFormat="1">
      <c r="H282" s="385"/>
    </row>
    <row r="283" spans="8:8" s="381" customFormat="1">
      <c r="H283" s="385"/>
    </row>
    <row r="284" spans="8:8" s="381" customFormat="1">
      <c r="H284" s="385"/>
    </row>
    <row r="285" spans="8:8" s="381" customFormat="1">
      <c r="H285" s="385"/>
    </row>
    <row r="286" spans="8:8" s="381" customFormat="1">
      <c r="H286" s="385"/>
    </row>
    <row r="287" spans="8:8" s="381" customFormat="1">
      <c r="H287" s="385"/>
    </row>
    <row r="288" spans="8:8" s="381" customFormat="1">
      <c r="H288" s="385"/>
    </row>
    <row r="289" spans="8:8" s="381" customFormat="1">
      <c r="H289" s="385"/>
    </row>
    <row r="290" spans="8:8" s="381" customFormat="1">
      <c r="H290" s="385"/>
    </row>
    <row r="291" spans="8:8" s="381" customFormat="1">
      <c r="H291" s="385"/>
    </row>
    <row r="292" spans="8:8" s="381" customFormat="1">
      <c r="H292" s="385"/>
    </row>
    <row r="293" spans="8:8" s="381" customFormat="1">
      <c r="H293" s="385"/>
    </row>
    <row r="294" spans="8:8" s="381" customFormat="1">
      <c r="H294" s="385"/>
    </row>
    <row r="295" spans="8:8" s="381" customFormat="1">
      <c r="H295" s="385"/>
    </row>
    <row r="296" spans="8:8" s="381" customFormat="1">
      <c r="H296" s="385"/>
    </row>
    <row r="297" spans="8:8" s="381" customFormat="1">
      <c r="H297" s="385"/>
    </row>
    <row r="298" spans="8:8" s="381" customFormat="1">
      <c r="H298" s="385"/>
    </row>
    <row r="299" spans="8:8" s="381" customFormat="1">
      <c r="H299" s="385"/>
    </row>
    <row r="300" spans="8:8" s="381" customFormat="1">
      <c r="H300" s="385"/>
    </row>
    <row r="301" spans="8:8" s="381" customFormat="1">
      <c r="H301" s="385"/>
    </row>
    <row r="302" spans="8:8" s="381" customFormat="1">
      <c r="H302" s="385"/>
    </row>
    <row r="303" spans="8:8" s="381" customFormat="1">
      <c r="H303" s="385"/>
    </row>
    <row r="304" spans="8:8" s="381" customFormat="1">
      <c r="H304" s="385"/>
    </row>
    <row r="305" spans="8:8" s="381" customFormat="1">
      <c r="H305" s="385"/>
    </row>
    <row r="306" spans="8:8" s="381" customFormat="1">
      <c r="H306" s="385"/>
    </row>
    <row r="307" spans="8:8" s="381" customFormat="1">
      <c r="H307" s="385"/>
    </row>
    <row r="308" spans="8:8" s="381" customFormat="1">
      <c r="H308" s="385"/>
    </row>
    <row r="309" spans="8:8" s="381" customFormat="1">
      <c r="H309" s="385"/>
    </row>
    <row r="310" spans="8:8" s="381" customFormat="1">
      <c r="H310" s="385"/>
    </row>
    <row r="311" spans="8:8" s="381" customFormat="1">
      <c r="H311" s="385"/>
    </row>
    <row r="312" spans="8:8" s="381" customFormat="1">
      <c r="H312" s="385"/>
    </row>
    <row r="313" spans="8:8" s="381" customFormat="1">
      <c r="H313" s="385"/>
    </row>
    <row r="314" spans="8:8" s="381" customFormat="1">
      <c r="H314" s="385"/>
    </row>
    <row r="315" spans="8:8" s="381" customFormat="1">
      <c r="H315" s="385"/>
    </row>
    <row r="316" spans="8:8" s="381" customFormat="1">
      <c r="H316" s="385"/>
    </row>
    <row r="317" spans="8:8" s="381" customFormat="1">
      <c r="H317" s="385"/>
    </row>
    <row r="318" spans="8:8" s="381" customFormat="1">
      <c r="H318" s="385"/>
    </row>
    <row r="319" spans="8:8" s="381" customFormat="1">
      <c r="H319" s="385"/>
    </row>
    <row r="320" spans="8:8" s="381" customFormat="1">
      <c r="H320" s="385"/>
    </row>
    <row r="321" spans="8:8" s="381" customFormat="1">
      <c r="H321" s="385"/>
    </row>
    <row r="322" spans="8:8" s="381" customFormat="1">
      <c r="H322" s="385"/>
    </row>
    <row r="323" spans="8:8" s="381" customFormat="1">
      <c r="H323" s="385"/>
    </row>
    <row r="324" spans="8:8" s="381" customFormat="1">
      <c r="H324" s="385"/>
    </row>
    <row r="325" spans="8:8" s="381" customFormat="1">
      <c r="H325" s="385"/>
    </row>
    <row r="326" spans="8:8" s="381" customFormat="1">
      <c r="H326" s="385"/>
    </row>
    <row r="327" spans="8:8" s="381" customFormat="1">
      <c r="H327" s="385"/>
    </row>
    <row r="328" spans="8:8" s="381" customFormat="1">
      <c r="H328" s="385"/>
    </row>
    <row r="329" spans="8:8" s="381" customFormat="1">
      <c r="H329" s="385"/>
    </row>
    <row r="330" spans="8:8" s="381" customFormat="1">
      <c r="H330" s="385"/>
    </row>
    <row r="331" spans="8:8" s="381" customFormat="1">
      <c r="H331" s="385"/>
    </row>
    <row r="332" spans="8:8" s="381" customFormat="1">
      <c r="H332" s="385"/>
    </row>
    <row r="333" spans="8:8" s="381" customFormat="1">
      <c r="H333" s="385"/>
    </row>
    <row r="334" spans="8:8" s="381" customFormat="1">
      <c r="H334" s="385"/>
    </row>
    <row r="335" spans="8:8" s="381" customFormat="1">
      <c r="H335" s="385"/>
    </row>
    <row r="336" spans="8:8" s="381" customFormat="1">
      <c r="H336" s="385"/>
    </row>
    <row r="337" spans="8:8" s="381" customFormat="1">
      <c r="H337" s="385"/>
    </row>
    <row r="338" spans="8:8" s="381" customFormat="1">
      <c r="H338" s="385"/>
    </row>
    <row r="339" spans="8:8" s="381" customFormat="1">
      <c r="H339" s="385"/>
    </row>
    <row r="340" spans="8:8" s="381" customFormat="1">
      <c r="H340" s="385"/>
    </row>
    <row r="341" spans="8:8" s="381" customFormat="1">
      <c r="H341" s="385"/>
    </row>
    <row r="342" spans="8:8" s="381" customFormat="1">
      <c r="H342" s="385"/>
    </row>
    <row r="343" spans="8:8" s="381" customFormat="1">
      <c r="H343" s="385"/>
    </row>
    <row r="344" spans="8:8" s="381" customFormat="1">
      <c r="H344" s="385"/>
    </row>
    <row r="345" spans="8:8" s="381" customFormat="1">
      <c r="H345" s="385"/>
    </row>
    <row r="346" spans="8:8" s="381" customFormat="1">
      <c r="H346" s="385"/>
    </row>
    <row r="347" spans="8:8" s="381" customFormat="1">
      <c r="H347" s="385"/>
    </row>
    <row r="348" spans="8:8" s="381" customFormat="1">
      <c r="H348" s="385"/>
    </row>
    <row r="349" spans="8:8" s="381" customFormat="1">
      <c r="H349" s="385"/>
    </row>
    <row r="350" spans="8:8" s="381" customFormat="1">
      <c r="H350" s="385"/>
    </row>
    <row r="351" spans="8:8" s="381" customFormat="1">
      <c r="H351" s="385"/>
    </row>
    <row r="352" spans="8:8" s="381" customFormat="1">
      <c r="H352" s="385"/>
    </row>
    <row r="353" spans="8:8" s="381" customFormat="1">
      <c r="H353" s="385"/>
    </row>
    <row r="354" spans="8:8" s="381" customFormat="1">
      <c r="H354" s="385"/>
    </row>
    <row r="355" spans="8:8" s="381" customFormat="1">
      <c r="H355" s="385"/>
    </row>
    <row r="356" spans="8:8" s="381" customFormat="1">
      <c r="H356" s="385"/>
    </row>
    <row r="357" spans="8:8" s="381" customFormat="1">
      <c r="H357" s="385"/>
    </row>
    <row r="358" spans="8:8" s="381" customFormat="1">
      <c r="H358" s="385"/>
    </row>
    <row r="359" spans="8:8" s="381" customFormat="1">
      <c r="H359" s="385"/>
    </row>
    <row r="360" spans="8:8" s="381" customFormat="1">
      <c r="H360" s="385"/>
    </row>
    <row r="361" spans="8:8" s="381" customFormat="1">
      <c r="H361" s="385"/>
    </row>
    <row r="362" spans="8:8" s="381" customFormat="1">
      <c r="H362" s="385"/>
    </row>
    <row r="363" spans="8:8" s="381" customFormat="1">
      <c r="H363" s="385"/>
    </row>
    <row r="364" spans="8:8" s="381" customFormat="1">
      <c r="H364" s="385"/>
    </row>
    <row r="365" spans="8:8" s="381" customFormat="1">
      <c r="H365" s="385"/>
    </row>
    <row r="366" spans="8:8" s="381" customFormat="1">
      <c r="H366" s="385"/>
    </row>
    <row r="367" spans="8:8" s="381" customFormat="1">
      <c r="H367" s="385"/>
    </row>
    <row r="368" spans="8:8" s="381" customFormat="1">
      <c r="H368" s="385"/>
    </row>
    <row r="369" spans="8:8" s="381" customFormat="1">
      <c r="H369" s="385"/>
    </row>
    <row r="370" spans="8:8" s="381" customFormat="1">
      <c r="H370" s="385"/>
    </row>
    <row r="371" spans="8:8" s="381" customFormat="1">
      <c r="H371" s="385"/>
    </row>
    <row r="372" spans="8:8" s="381" customFormat="1">
      <c r="H372" s="385"/>
    </row>
    <row r="373" spans="8:8" s="381" customFormat="1">
      <c r="H373" s="385"/>
    </row>
    <row r="374" spans="8:8" s="381" customFormat="1">
      <c r="H374" s="385"/>
    </row>
    <row r="375" spans="8:8" s="381" customFormat="1">
      <c r="H375" s="385"/>
    </row>
    <row r="376" spans="8:8" s="381" customFormat="1">
      <c r="H376" s="385"/>
    </row>
    <row r="377" spans="8:8" s="381" customFormat="1">
      <c r="H377" s="385"/>
    </row>
    <row r="378" spans="8:8" s="381" customFormat="1">
      <c r="H378" s="385"/>
    </row>
    <row r="379" spans="8:8" s="381" customFormat="1">
      <c r="H379" s="385"/>
    </row>
    <row r="380" spans="8:8" s="381" customFormat="1">
      <c r="H380" s="385"/>
    </row>
    <row r="381" spans="8:8" s="381" customFormat="1">
      <c r="H381" s="385"/>
    </row>
    <row r="382" spans="8:8" s="381" customFormat="1">
      <c r="H382" s="385"/>
    </row>
    <row r="383" spans="8:8" s="381" customFormat="1">
      <c r="H383" s="385"/>
    </row>
    <row r="384" spans="8:8" s="381" customFormat="1">
      <c r="H384" s="385"/>
    </row>
    <row r="385" spans="8:8" s="381" customFormat="1">
      <c r="H385" s="385"/>
    </row>
    <row r="386" spans="8:8" s="381" customFormat="1">
      <c r="H386" s="385"/>
    </row>
    <row r="387" spans="8:8" s="381" customFormat="1">
      <c r="H387" s="385"/>
    </row>
    <row r="388" spans="8:8" s="381" customFormat="1">
      <c r="H388" s="385"/>
    </row>
    <row r="389" spans="8:8" s="381" customFormat="1">
      <c r="H389" s="385"/>
    </row>
    <row r="390" spans="8:8" s="381" customFormat="1">
      <c r="H390" s="385"/>
    </row>
    <row r="391" spans="8:8" s="381" customFormat="1">
      <c r="H391" s="385"/>
    </row>
    <row r="392" spans="8:8" s="381" customFormat="1">
      <c r="H392" s="385"/>
    </row>
    <row r="393" spans="8:8" s="381" customFormat="1">
      <c r="H393" s="385"/>
    </row>
    <row r="394" spans="8:8" s="381" customFormat="1">
      <c r="H394" s="385"/>
    </row>
    <row r="395" spans="8:8" s="381" customFormat="1">
      <c r="H395" s="385"/>
    </row>
    <row r="396" spans="8:8" s="381" customFormat="1">
      <c r="H396" s="385"/>
    </row>
    <row r="397" spans="8:8" s="381" customFormat="1">
      <c r="H397" s="385"/>
    </row>
    <row r="398" spans="8:8" s="381" customFormat="1">
      <c r="H398" s="385"/>
    </row>
    <row r="399" spans="8:8" s="381" customFormat="1">
      <c r="H399" s="385"/>
    </row>
    <row r="400" spans="8:8" s="381" customFormat="1">
      <c r="H400" s="385"/>
    </row>
    <row r="401" spans="8:8" s="381" customFormat="1">
      <c r="H401" s="385"/>
    </row>
    <row r="402" spans="8:8" s="381" customFormat="1">
      <c r="H402" s="385"/>
    </row>
    <row r="403" spans="8:8" s="381" customFormat="1">
      <c r="H403" s="385"/>
    </row>
    <row r="404" spans="8:8" s="381" customFormat="1">
      <c r="H404" s="385"/>
    </row>
    <row r="405" spans="8:8" s="381" customFormat="1">
      <c r="H405" s="385"/>
    </row>
    <row r="406" spans="8:8" s="381" customFormat="1">
      <c r="H406" s="385"/>
    </row>
    <row r="407" spans="8:8" s="381" customFormat="1">
      <c r="H407" s="385"/>
    </row>
    <row r="408" spans="8:8" s="381" customFormat="1">
      <c r="H408" s="385"/>
    </row>
    <row r="409" spans="8:8" s="381" customFormat="1">
      <c r="H409" s="385"/>
    </row>
    <row r="410" spans="8:8" s="381" customFormat="1">
      <c r="H410" s="385"/>
    </row>
    <row r="411" spans="8:8" s="381" customFormat="1">
      <c r="H411" s="385"/>
    </row>
    <row r="412" spans="8:8" s="381" customFormat="1">
      <c r="H412" s="385"/>
    </row>
    <row r="413" spans="8:8" s="381" customFormat="1">
      <c r="H413" s="385"/>
    </row>
    <row r="414" spans="8:8" s="381" customFormat="1">
      <c r="H414" s="385"/>
    </row>
    <row r="415" spans="8:8" s="381" customFormat="1">
      <c r="H415" s="385"/>
    </row>
    <row r="416" spans="8:8" s="381" customFormat="1">
      <c r="H416" s="385"/>
    </row>
    <row r="417" spans="8:8" s="381" customFormat="1">
      <c r="H417" s="385"/>
    </row>
    <row r="418" spans="8:8" s="381" customFormat="1">
      <c r="H418" s="385"/>
    </row>
    <row r="419" spans="8:8" s="381" customFormat="1">
      <c r="H419" s="385"/>
    </row>
    <row r="420" spans="8:8" s="381" customFormat="1">
      <c r="H420" s="385"/>
    </row>
    <row r="421" spans="8:8" s="381" customFormat="1">
      <c r="H421" s="385"/>
    </row>
    <row r="422" spans="8:8" s="381" customFormat="1">
      <c r="H422" s="385"/>
    </row>
    <row r="423" spans="8:8" s="381" customFormat="1">
      <c r="H423" s="385"/>
    </row>
    <row r="424" spans="8:8" s="381" customFormat="1">
      <c r="H424" s="385"/>
    </row>
    <row r="425" spans="8:8" s="381" customFormat="1">
      <c r="H425" s="385"/>
    </row>
    <row r="426" spans="8:8" s="381" customFormat="1">
      <c r="H426" s="385"/>
    </row>
    <row r="427" spans="8:8" s="381" customFormat="1">
      <c r="H427" s="385"/>
    </row>
    <row r="428" spans="8:8" s="381" customFormat="1">
      <c r="H428" s="385"/>
    </row>
    <row r="429" spans="8:8" s="381" customFormat="1">
      <c r="H429" s="385"/>
    </row>
    <row r="430" spans="8:8" s="381" customFormat="1">
      <c r="H430" s="385"/>
    </row>
    <row r="431" spans="8:8" s="381" customFormat="1">
      <c r="H431" s="385"/>
    </row>
    <row r="432" spans="8:8" s="381" customFormat="1">
      <c r="H432" s="385"/>
    </row>
    <row r="433" spans="8:8" s="381" customFormat="1">
      <c r="H433" s="385"/>
    </row>
    <row r="434" spans="8:8" s="381" customFormat="1">
      <c r="H434" s="385"/>
    </row>
    <row r="435" spans="8:8" s="381" customFormat="1">
      <c r="H435" s="385"/>
    </row>
    <row r="436" spans="8:8" s="381" customFormat="1">
      <c r="H436" s="385"/>
    </row>
    <row r="437" spans="8:8" s="381" customFormat="1">
      <c r="H437" s="385"/>
    </row>
    <row r="438" spans="8:8" s="381" customFormat="1">
      <c r="H438" s="385"/>
    </row>
    <row r="439" spans="8:8" s="381" customFormat="1">
      <c r="H439" s="385"/>
    </row>
    <row r="440" spans="8:8" s="381" customFormat="1">
      <c r="H440" s="385"/>
    </row>
    <row r="441" spans="8:8" s="381" customFormat="1">
      <c r="H441" s="385"/>
    </row>
    <row r="442" spans="8:8" s="381" customFormat="1">
      <c r="H442" s="385"/>
    </row>
    <row r="443" spans="8:8" s="381" customFormat="1">
      <c r="H443" s="385"/>
    </row>
    <row r="444" spans="8:8" s="381" customFormat="1">
      <c r="H444" s="385"/>
    </row>
    <row r="445" spans="8:8" s="381" customFormat="1">
      <c r="H445" s="385"/>
    </row>
    <row r="446" spans="8:8" s="381" customFormat="1">
      <c r="H446" s="385"/>
    </row>
    <row r="447" spans="8:8" s="381" customFormat="1">
      <c r="H447" s="385"/>
    </row>
    <row r="448" spans="8:8" s="381" customFormat="1">
      <c r="H448" s="385"/>
    </row>
    <row r="449" spans="8:8" s="381" customFormat="1">
      <c r="H449" s="385"/>
    </row>
    <row r="450" spans="8:8" s="381" customFormat="1">
      <c r="H450" s="385"/>
    </row>
    <row r="451" spans="8:8" s="381" customFormat="1">
      <c r="H451" s="385"/>
    </row>
    <row r="452" spans="8:8" s="381" customFormat="1">
      <c r="H452" s="385"/>
    </row>
    <row r="453" spans="8:8" s="381" customFormat="1">
      <c r="H453" s="385"/>
    </row>
    <row r="454" spans="8:8" s="381" customFormat="1">
      <c r="H454" s="385"/>
    </row>
    <row r="455" spans="8:8" s="381" customFormat="1">
      <c r="H455" s="385"/>
    </row>
    <row r="456" spans="8:8" s="381" customFormat="1">
      <c r="H456" s="385"/>
    </row>
    <row r="457" spans="8:8" s="381" customFormat="1">
      <c r="H457" s="385"/>
    </row>
    <row r="458" spans="8:8" s="381" customFormat="1">
      <c r="H458" s="385"/>
    </row>
    <row r="459" spans="8:8" s="381" customFormat="1">
      <c r="H459" s="385"/>
    </row>
    <row r="460" spans="8:8" s="381" customFormat="1">
      <c r="H460" s="385"/>
    </row>
    <row r="461" spans="8:8" s="381" customFormat="1">
      <c r="H461" s="385"/>
    </row>
    <row r="462" spans="8:8" s="381" customFormat="1">
      <c r="H462" s="385"/>
    </row>
    <row r="463" spans="8:8" s="381" customFormat="1">
      <c r="H463" s="385"/>
    </row>
    <row r="464" spans="8:8" s="381" customFormat="1">
      <c r="H464" s="385"/>
    </row>
    <row r="465" spans="8:8" s="381" customFormat="1">
      <c r="H465" s="385"/>
    </row>
    <row r="466" spans="8:8" s="381" customFormat="1">
      <c r="H466" s="385"/>
    </row>
    <row r="467" spans="8:8" s="381" customFormat="1">
      <c r="H467" s="385"/>
    </row>
    <row r="468" spans="8:8" s="381" customFormat="1">
      <c r="H468" s="385"/>
    </row>
    <row r="469" spans="8:8" s="381" customFormat="1">
      <c r="H469" s="385"/>
    </row>
    <row r="470" spans="8:8" s="381" customFormat="1">
      <c r="H470" s="385"/>
    </row>
    <row r="471" spans="8:8" s="381" customFormat="1">
      <c r="H471" s="385"/>
    </row>
    <row r="472" spans="8:8" s="381" customFormat="1">
      <c r="H472" s="385"/>
    </row>
    <row r="473" spans="8:8" s="381" customFormat="1">
      <c r="H473" s="385"/>
    </row>
    <row r="474" spans="8:8" s="381" customFormat="1">
      <c r="H474" s="385"/>
    </row>
    <row r="475" spans="8:8" s="381" customFormat="1">
      <c r="H475" s="385"/>
    </row>
    <row r="476" spans="8:8" s="381" customFormat="1">
      <c r="H476" s="385"/>
    </row>
    <row r="477" spans="8:8" s="381" customFormat="1">
      <c r="H477" s="385"/>
    </row>
    <row r="478" spans="8:8" s="381" customFormat="1">
      <c r="H478" s="385"/>
    </row>
    <row r="479" spans="8:8" s="381" customFormat="1">
      <c r="H479" s="385"/>
    </row>
    <row r="480" spans="8:8" s="381" customFormat="1">
      <c r="H480" s="385"/>
    </row>
    <row r="481" spans="8:8" s="381" customFormat="1">
      <c r="H481" s="385"/>
    </row>
    <row r="482" spans="8:8" s="381" customFormat="1">
      <c r="H482" s="385"/>
    </row>
    <row r="483" spans="8:8" s="381" customFormat="1">
      <c r="H483" s="385"/>
    </row>
    <row r="484" spans="8:8" s="381" customFormat="1">
      <c r="H484" s="385"/>
    </row>
    <row r="485" spans="8:8" s="381" customFormat="1">
      <c r="H485" s="385"/>
    </row>
    <row r="486" spans="8:8" s="381" customFormat="1">
      <c r="H486" s="385"/>
    </row>
    <row r="487" spans="8:8" s="381" customFormat="1">
      <c r="H487" s="385"/>
    </row>
    <row r="488" spans="8:8" s="381" customFormat="1">
      <c r="H488" s="385"/>
    </row>
    <row r="489" spans="8:8" s="381" customFormat="1">
      <c r="H489" s="385"/>
    </row>
    <row r="490" spans="8:8" s="381" customFormat="1">
      <c r="H490" s="385"/>
    </row>
    <row r="491" spans="8:8" s="381" customFormat="1">
      <c r="H491" s="385"/>
    </row>
    <row r="492" spans="8:8" s="381" customFormat="1">
      <c r="H492" s="385"/>
    </row>
    <row r="493" spans="8:8" s="381" customFormat="1">
      <c r="H493" s="385"/>
    </row>
    <row r="494" spans="8:8" s="381" customFormat="1">
      <c r="H494" s="385"/>
    </row>
    <row r="495" spans="8:8" s="381" customFormat="1">
      <c r="H495" s="385"/>
    </row>
    <row r="496" spans="8:8" s="381" customFormat="1">
      <c r="H496" s="385"/>
    </row>
    <row r="497" spans="8:8" s="381" customFormat="1">
      <c r="H497" s="385"/>
    </row>
    <row r="498" spans="8:8" s="381" customFormat="1">
      <c r="H498" s="385"/>
    </row>
    <row r="499" spans="8:8" s="381" customFormat="1">
      <c r="H499" s="385"/>
    </row>
    <row r="500" spans="8:8" s="381" customFormat="1">
      <c r="H500" s="385"/>
    </row>
    <row r="501" spans="8:8" s="381" customFormat="1">
      <c r="H501" s="385"/>
    </row>
    <row r="502" spans="8:8" s="381" customFormat="1">
      <c r="H502" s="385"/>
    </row>
    <row r="503" spans="8:8" s="381" customFormat="1">
      <c r="H503" s="385"/>
    </row>
    <row r="504" spans="8:8" s="381" customFormat="1">
      <c r="H504" s="385"/>
    </row>
    <row r="505" spans="8:8" s="381" customFormat="1">
      <c r="H505" s="385"/>
    </row>
    <row r="506" spans="8:8" s="381" customFormat="1">
      <c r="H506" s="385"/>
    </row>
    <row r="507" spans="8:8" s="381" customFormat="1">
      <c r="H507" s="385"/>
    </row>
    <row r="508" spans="8:8" s="381" customFormat="1">
      <c r="H508" s="385"/>
    </row>
    <row r="509" spans="8:8" s="381" customFormat="1">
      <c r="H509" s="385"/>
    </row>
    <row r="510" spans="8:8" s="381" customFormat="1">
      <c r="H510" s="385"/>
    </row>
    <row r="511" spans="8:8" s="381" customFormat="1">
      <c r="H511" s="385"/>
    </row>
    <row r="512" spans="8:8" s="381" customFormat="1">
      <c r="H512" s="385"/>
    </row>
    <row r="513" spans="8:8" s="381" customFormat="1">
      <c r="H513" s="385"/>
    </row>
    <row r="514" spans="8:8" s="381" customFormat="1">
      <c r="H514" s="385"/>
    </row>
    <row r="515" spans="8:8" s="381" customFormat="1">
      <c r="H515" s="385"/>
    </row>
    <row r="516" spans="8:8" s="381" customFormat="1">
      <c r="H516" s="385"/>
    </row>
    <row r="517" spans="8:8" s="381" customFormat="1">
      <c r="H517" s="385"/>
    </row>
    <row r="518" spans="8:8" s="381" customFormat="1">
      <c r="H518" s="385"/>
    </row>
    <row r="519" spans="8:8" s="381" customFormat="1">
      <c r="H519" s="385"/>
    </row>
    <row r="520" spans="8:8" s="381" customFormat="1">
      <c r="H520" s="385"/>
    </row>
    <row r="521" spans="8:8" s="381" customFormat="1">
      <c r="H521" s="385"/>
    </row>
    <row r="522" spans="8:8" s="381" customFormat="1">
      <c r="H522" s="385"/>
    </row>
    <row r="523" spans="8:8" s="381" customFormat="1">
      <c r="H523" s="385"/>
    </row>
    <row r="524" spans="8:8" s="381" customFormat="1">
      <c r="H524" s="385"/>
    </row>
    <row r="525" spans="8:8" s="381" customFormat="1">
      <c r="H525" s="385"/>
    </row>
    <row r="526" spans="8:8" s="381" customFormat="1">
      <c r="H526" s="385"/>
    </row>
    <row r="527" spans="8:8" s="381" customFormat="1">
      <c r="H527" s="385"/>
    </row>
    <row r="528" spans="8:8" s="381" customFormat="1">
      <c r="H528" s="385"/>
    </row>
    <row r="529" spans="8:8" s="381" customFormat="1">
      <c r="H529" s="385"/>
    </row>
    <row r="530" spans="8:8" s="381" customFormat="1">
      <c r="H530" s="385"/>
    </row>
    <row r="531" spans="8:8" s="381" customFormat="1">
      <c r="H531" s="385"/>
    </row>
    <row r="532" spans="8:8" s="381" customFormat="1">
      <c r="H532" s="385"/>
    </row>
    <row r="533" spans="8:8" s="381" customFormat="1">
      <c r="H533" s="385"/>
    </row>
    <row r="534" spans="8:8" s="381" customFormat="1">
      <c r="H534" s="385"/>
    </row>
    <row r="535" spans="8:8" s="381" customFormat="1">
      <c r="H535" s="385"/>
    </row>
    <row r="536" spans="8:8" s="381" customFormat="1">
      <c r="H536" s="385"/>
    </row>
    <row r="537" spans="8:8" s="381" customFormat="1">
      <c r="H537" s="385"/>
    </row>
    <row r="538" spans="8:8" s="381" customFormat="1">
      <c r="H538" s="385"/>
    </row>
    <row r="539" spans="8:8" s="381" customFormat="1">
      <c r="H539" s="385"/>
    </row>
    <row r="540" spans="8:8" s="381" customFormat="1">
      <c r="H540" s="385"/>
    </row>
    <row r="541" spans="8:8" s="381" customFormat="1">
      <c r="H541" s="385"/>
    </row>
    <row r="542" spans="8:8" s="381" customFormat="1">
      <c r="H542" s="385"/>
    </row>
    <row r="543" spans="8:8" s="381" customFormat="1">
      <c r="H543" s="385"/>
    </row>
    <row r="544" spans="8:8" s="381" customFormat="1">
      <c r="H544" s="385"/>
    </row>
    <row r="545" spans="8:8" s="381" customFormat="1">
      <c r="H545" s="385"/>
    </row>
    <row r="546" spans="8:8" s="381" customFormat="1">
      <c r="H546" s="385"/>
    </row>
    <row r="547" spans="8:8" s="381" customFormat="1">
      <c r="H547" s="385"/>
    </row>
    <row r="548" spans="8:8" s="381" customFormat="1">
      <c r="H548" s="385"/>
    </row>
    <row r="549" spans="8:8" s="381" customFormat="1">
      <c r="H549" s="385"/>
    </row>
    <row r="550" spans="8:8" s="381" customFormat="1">
      <c r="H550" s="385"/>
    </row>
    <row r="551" spans="8:8" s="381" customFormat="1">
      <c r="H551" s="385"/>
    </row>
    <row r="552" spans="8:8" s="381" customFormat="1">
      <c r="H552" s="385"/>
    </row>
    <row r="553" spans="8:8" s="381" customFormat="1">
      <c r="H553" s="385"/>
    </row>
    <row r="554" spans="8:8" s="381" customFormat="1">
      <c r="H554" s="385"/>
    </row>
    <row r="555" spans="8:8" s="381" customFormat="1">
      <c r="H555" s="385"/>
    </row>
    <row r="556" spans="8:8" s="381" customFormat="1">
      <c r="H556" s="385"/>
    </row>
    <row r="557" spans="8:8" s="381" customFormat="1">
      <c r="H557" s="385"/>
    </row>
    <row r="558" spans="8:8" s="381" customFormat="1">
      <c r="H558" s="385"/>
    </row>
    <row r="559" spans="8:8" s="381" customFormat="1">
      <c r="H559" s="385"/>
    </row>
    <row r="560" spans="8:8" s="381" customFormat="1">
      <c r="H560" s="385"/>
    </row>
    <row r="561" spans="8:8" s="381" customFormat="1">
      <c r="H561" s="385"/>
    </row>
    <row r="562" spans="8:8" s="381" customFormat="1">
      <c r="H562" s="385"/>
    </row>
    <row r="563" spans="8:8" s="381" customFormat="1">
      <c r="H563" s="385"/>
    </row>
    <row r="564" spans="8:8" s="381" customFormat="1">
      <c r="H564" s="385"/>
    </row>
    <row r="565" spans="8:8" s="381" customFormat="1">
      <c r="H565" s="385"/>
    </row>
    <row r="566" spans="8:8" s="381" customFormat="1">
      <c r="H566" s="385"/>
    </row>
    <row r="567" spans="8:8" s="381" customFormat="1">
      <c r="H567" s="385"/>
    </row>
    <row r="568" spans="8:8" s="381" customFormat="1">
      <c r="H568" s="385"/>
    </row>
    <row r="569" spans="8:8" s="381" customFormat="1">
      <c r="H569" s="385"/>
    </row>
    <row r="570" spans="8:8" s="381" customFormat="1">
      <c r="H570" s="385"/>
    </row>
    <row r="571" spans="8:8" s="381" customFormat="1">
      <c r="H571" s="385"/>
    </row>
    <row r="572" spans="8:8" s="381" customFormat="1">
      <c r="H572" s="385"/>
    </row>
    <row r="573" spans="8:8" s="381" customFormat="1">
      <c r="H573" s="385"/>
    </row>
    <row r="574" spans="8:8" s="381" customFormat="1">
      <c r="H574" s="385"/>
    </row>
    <row r="575" spans="8:8" s="381" customFormat="1">
      <c r="H575" s="385"/>
    </row>
    <row r="576" spans="8:8" s="381" customFormat="1">
      <c r="H576" s="385"/>
    </row>
    <row r="577" spans="8:8" s="381" customFormat="1">
      <c r="H577" s="385"/>
    </row>
    <row r="578" spans="8:8" s="381" customFormat="1">
      <c r="H578" s="385"/>
    </row>
    <row r="579" spans="8:8" s="381" customFormat="1">
      <c r="H579" s="385"/>
    </row>
    <row r="580" spans="8:8" s="381" customFormat="1">
      <c r="H580" s="385"/>
    </row>
    <row r="581" spans="8:8" s="381" customFormat="1">
      <c r="H581" s="385"/>
    </row>
    <row r="582" spans="8:8" s="381" customFormat="1">
      <c r="H582" s="385"/>
    </row>
    <row r="583" spans="8:8" s="381" customFormat="1">
      <c r="H583" s="385"/>
    </row>
    <row r="584" spans="8:8" s="381" customFormat="1">
      <c r="H584" s="385"/>
    </row>
    <row r="585" spans="8:8" s="381" customFormat="1">
      <c r="H585" s="385"/>
    </row>
    <row r="586" spans="8:8" s="381" customFormat="1">
      <c r="H586" s="385"/>
    </row>
    <row r="587" spans="8:8" s="381" customFormat="1">
      <c r="H587" s="385"/>
    </row>
    <row r="588" spans="8:8" s="381" customFormat="1">
      <c r="H588" s="385"/>
    </row>
    <row r="589" spans="8:8" s="381" customFormat="1">
      <c r="H589" s="385"/>
    </row>
    <row r="590" spans="8:8" s="381" customFormat="1">
      <c r="H590" s="385"/>
    </row>
    <row r="591" spans="8:8" s="381" customFormat="1">
      <c r="H591" s="385"/>
    </row>
    <row r="592" spans="8:8" s="381" customFormat="1">
      <c r="H592" s="385"/>
    </row>
    <row r="593" spans="8:8" s="381" customFormat="1">
      <c r="H593" s="385"/>
    </row>
    <row r="594" spans="8:8" s="381" customFormat="1">
      <c r="H594" s="385"/>
    </row>
    <row r="595" spans="8:8" s="381" customFormat="1">
      <c r="H595" s="385"/>
    </row>
    <row r="596" spans="8:8" s="381" customFormat="1">
      <c r="H596" s="385"/>
    </row>
    <row r="597" spans="8:8" s="381" customFormat="1">
      <c r="H597" s="385"/>
    </row>
    <row r="598" spans="8:8" s="381" customFormat="1">
      <c r="H598" s="385"/>
    </row>
    <row r="599" spans="8:8" s="381" customFormat="1">
      <c r="H599" s="385"/>
    </row>
    <row r="600" spans="8:8" s="381" customFormat="1">
      <c r="H600" s="385"/>
    </row>
    <row r="601" spans="8:8" s="381" customFormat="1">
      <c r="H601" s="385"/>
    </row>
    <row r="602" spans="8:8" s="381" customFormat="1">
      <c r="H602" s="385"/>
    </row>
    <row r="603" spans="8:8" s="381" customFormat="1">
      <c r="H603" s="385"/>
    </row>
    <row r="604" spans="8:8" s="381" customFormat="1">
      <c r="H604" s="385"/>
    </row>
    <row r="605" spans="8:8" s="381" customFormat="1">
      <c r="H605" s="385"/>
    </row>
    <row r="606" spans="8:8" s="381" customFormat="1">
      <c r="H606" s="385"/>
    </row>
    <row r="607" spans="8:8" s="381" customFormat="1">
      <c r="H607" s="385"/>
    </row>
    <row r="608" spans="8:8" s="381" customFormat="1">
      <c r="H608" s="385"/>
    </row>
    <row r="609" spans="8:8" s="381" customFormat="1">
      <c r="H609" s="385"/>
    </row>
    <row r="610" spans="8:8" s="381" customFormat="1">
      <c r="H610" s="385"/>
    </row>
    <row r="611" spans="8:8" s="381" customFormat="1">
      <c r="H611" s="385"/>
    </row>
    <row r="612" spans="8:8" s="381" customFormat="1">
      <c r="H612" s="385"/>
    </row>
    <row r="613" spans="8:8" s="381" customFormat="1">
      <c r="H613" s="385"/>
    </row>
    <row r="614" spans="8:8" s="381" customFormat="1">
      <c r="H614" s="385"/>
    </row>
    <row r="615" spans="8:8" s="381" customFormat="1">
      <c r="H615" s="385"/>
    </row>
  </sheetData>
  <sheetProtection algorithmName="SHA-512" hashValue="M0ybIUZ4bOPPmlsFR7GXwc33MfWNuP68mSfDdO6nH5di07A5J8823zP9crmU+Fj7vwF4KHZ3Mwxx3Bd5Zc0ZVA==" saltValue="NtxRj3rDvcSeatSwoh2CUg==" spinCount="100000" sheet="1" objects="1" scenarios="1" formatCells="0" formatColumns="0"/>
  <mergeCells count="1">
    <mergeCell ref="E4:G4"/>
  </mergeCells>
  <pageMargins left="0.70866141732283472" right="0.70866141732283472" top="0.74803149606299213" bottom="0.74803149606299213" header="0.31496062992125984" footer="0.31496062992125984"/>
  <pageSetup paperSize="9" scale="4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theme="5" tint="-0.249977111117893"/>
    <pageSetUpPr fitToPage="1"/>
  </sheetPr>
  <dimension ref="A1:D43"/>
  <sheetViews>
    <sheetView showGridLines="0" zoomScale="75" zoomScaleNormal="75" workbookViewId="0">
      <selection activeCell="B66" sqref="B66"/>
    </sheetView>
  </sheetViews>
  <sheetFormatPr defaultColWidth="0" defaultRowHeight="16.5"/>
  <cols>
    <col min="1" max="1" width="26.140625" style="108" customWidth="1"/>
    <col min="2" max="2" width="114.5703125" style="108" bestFit="1" customWidth="1"/>
    <col min="3" max="3" width="56.7109375" style="108" customWidth="1"/>
    <col min="4" max="4" width="22.28515625" style="108" customWidth="1"/>
    <col min="5" max="16384" width="9.140625" style="108" hidden="1"/>
  </cols>
  <sheetData>
    <row r="1" spans="1:4" ht="18.75">
      <c r="A1" s="136" t="s">
        <v>231</v>
      </c>
    </row>
    <row r="2" spans="1:4">
      <c r="A2" s="137"/>
    </row>
    <row r="3" spans="1:4" s="109" customFormat="1" ht="39.75" customHeight="1">
      <c r="A3" s="138" t="s">
        <v>232</v>
      </c>
      <c r="B3" s="139" t="s">
        <v>233</v>
      </c>
      <c r="C3" s="343" t="s">
        <v>234</v>
      </c>
      <c r="D3" s="108"/>
    </row>
    <row r="4" spans="1:4" ht="115.5">
      <c r="A4" s="140" t="s">
        <v>235</v>
      </c>
      <c r="B4" s="141" t="s">
        <v>283</v>
      </c>
      <c r="C4" s="142" t="s">
        <v>236</v>
      </c>
    </row>
    <row r="5" spans="1:4" ht="99">
      <c r="A5" s="140" t="s">
        <v>237</v>
      </c>
      <c r="B5" s="143" t="s">
        <v>284</v>
      </c>
      <c r="C5" s="142" t="s">
        <v>238</v>
      </c>
    </row>
    <row r="6" spans="1:4" ht="115.5">
      <c r="A6" s="144" t="s">
        <v>239</v>
      </c>
      <c r="B6" s="145" t="s">
        <v>346</v>
      </c>
      <c r="C6" s="142" t="s">
        <v>240</v>
      </c>
    </row>
    <row r="7" spans="1:4" ht="132">
      <c r="A7" s="140" t="s">
        <v>241</v>
      </c>
      <c r="B7" s="146" t="s">
        <v>285</v>
      </c>
      <c r="C7" s="142" t="s">
        <v>242</v>
      </c>
    </row>
    <row r="8" spans="1:4" ht="82.5">
      <c r="A8" s="140" t="s">
        <v>243</v>
      </c>
      <c r="B8" s="147" t="s">
        <v>286</v>
      </c>
      <c r="C8" s="142" t="s">
        <v>244</v>
      </c>
    </row>
    <row r="9" spans="1:4" ht="66">
      <c r="A9" s="148" t="s">
        <v>245</v>
      </c>
      <c r="B9" s="149" t="s">
        <v>287</v>
      </c>
      <c r="C9" s="150" t="s">
        <v>246</v>
      </c>
    </row>
    <row r="10" spans="1:4" ht="33">
      <c r="A10" s="151" t="s">
        <v>247</v>
      </c>
      <c r="B10" s="152" t="s">
        <v>345</v>
      </c>
      <c r="C10" s="150" t="s">
        <v>248</v>
      </c>
    </row>
    <row r="11" spans="1:4" ht="82.5">
      <c r="A11" s="151" t="s">
        <v>249</v>
      </c>
      <c r="B11" s="153" t="s">
        <v>288</v>
      </c>
      <c r="C11" s="150" t="s">
        <v>250</v>
      </c>
    </row>
    <row r="12" spans="1:4" ht="234" customHeight="1">
      <c r="A12" s="151" t="s">
        <v>289</v>
      </c>
      <c r="B12" s="153" t="s">
        <v>347</v>
      </c>
      <c r="C12" s="154" t="s">
        <v>350</v>
      </c>
    </row>
    <row r="13" spans="1:4" ht="115.5">
      <c r="A13" s="155" t="s">
        <v>290</v>
      </c>
      <c r="B13" s="156" t="s">
        <v>251</v>
      </c>
      <c r="C13" s="157" t="s">
        <v>252</v>
      </c>
    </row>
    <row r="14" spans="1:4" ht="102.75">
      <c r="A14" s="158" t="s">
        <v>291</v>
      </c>
      <c r="B14" s="159" t="s">
        <v>292</v>
      </c>
      <c r="C14" s="160" t="s">
        <v>253</v>
      </c>
    </row>
    <row r="15" spans="1:4" ht="68.25">
      <c r="A15" s="158" t="s">
        <v>293</v>
      </c>
      <c r="B15" s="159" t="s">
        <v>294</v>
      </c>
      <c r="C15" s="160" t="s">
        <v>253</v>
      </c>
    </row>
    <row r="16" spans="1:4" ht="159.75" customHeight="1">
      <c r="A16" s="158" t="s">
        <v>295</v>
      </c>
      <c r="B16" s="159" t="s">
        <v>316</v>
      </c>
      <c r="C16" s="160" t="s">
        <v>296</v>
      </c>
    </row>
    <row r="17" spans="1:3" ht="242.45" customHeight="1">
      <c r="A17" s="161" t="s">
        <v>254</v>
      </c>
      <c r="B17" s="159" t="s">
        <v>255</v>
      </c>
      <c r="C17" s="160" t="s">
        <v>256</v>
      </c>
    </row>
    <row r="18" spans="1:3" ht="220.7" customHeight="1">
      <c r="A18" s="161" t="s">
        <v>257</v>
      </c>
      <c r="B18" s="159" t="s">
        <v>258</v>
      </c>
      <c r="C18" s="160" t="s">
        <v>317</v>
      </c>
    </row>
    <row r="19" spans="1:3">
      <c r="A19" s="160" t="s">
        <v>70</v>
      </c>
      <c r="B19" s="164" t="s">
        <v>297</v>
      </c>
      <c r="C19" s="160" t="s">
        <v>298</v>
      </c>
    </row>
    <row r="20" spans="1:3" ht="49.5">
      <c r="A20" s="166" t="s">
        <v>71</v>
      </c>
      <c r="B20" s="164" t="s">
        <v>299</v>
      </c>
      <c r="C20" s="160" t="s">
        <v>298</v>
      </c>
    </row>
    <row r="21" spans="1:3" ht="86.25" customHeight="1">
      <c r="A21" s="167" t="s">
        <v>72</v>
      </c>
      <c r="B21" s="164" t="s">
        <v>315</v>
      </c>
      <c r="C21" s="160" t="s">
        <v>314</v>
      </c>
    </row>
    <row r="22" spans="1:3" ht="33">
      <c r="A22" s="166" t="s">
        <v>78</v>
      </c>
      <c r="B22" s="164" t="s">
        <v>313</v>
      </c>
      <c r="C22" s="160" t="s">
        <v>314</v>
      </c>
    </row>
    <row r="23" spans="1:3">
      <c r="A23" s="166" t="s">
        <v>79</v>
      </c>
      <c r="B23" s="159" t="s">
        <v>311</v>
      </c>
      <c r="C23" s="160" t="s">
        <v>314</v>
      </c>
    </row>
    <row r="24" spans="1:3" ht="33">
      <c r="A24" s="166" t="s">
        <v>80</v>
      </c>
      <c r="B24" s="159" t="s">
        <v>312</v>
      </c>
      <c r="C24" s="160" t="s">
        <v>314</v>
      </c>
    </row>
    <row r="25" spans="1:3" ht="33">
      <c r="A25" s="168" t="s">
        <v>74</v>
      </c>
      <c r="B25" s="159" t="s">
        <v>300</v>
      </c>
      <c r="C25" s="160" t="s">
        <v>298</v>
      </c>
    </row>
    <row r="26" spans="1:3" ht="33">
      <c r="A26" s="168" t="s">
        <v>73</v>
      </c>
      <c r="B26" s="159" t="s">
        <v>306</v>
      </c>
      <c r="C26" s="160" t="s">
        <v>304</v>
      </c>
    </row>
    <row r="27" spans="1:3" ht="33">
      <c r="A27" s="168" t="s">
        <v>81</v>
      </c>
      <c r="B27" s="159" t="s">
        <v>305</v>
      </c>
      <c r="C27" s="160" t="s">
        <v>307</v>
      </c>
    </row>
    <row r="28" spans="1:3" ht="33">
      <c r="A28" s="168" t="s">
        <v>98</v>
      </c>
      <c r="B28" s="159" t="s">
        <v>309</v>
      </c>
      <c r="C28" s="160" t="s">
        <v>307</v>
      </c>
    </row>
    <row r="29" spans="1:3" ht="33">
      <c r="A29" s="170" t="s">
        <v>74</v>
      </c>
      <c r="B29" s="159" t="s">
        <v>308</v>
      </c>
      <c r="C29" s="160" t="s">
        <v>303</v>
      </c>
    </row>
    <row r="30" spans="1:3" s="109" customFormat="1" ht="132">
      <c r="A30" s="171" t="s">
        <v>277</v>
      </c>
      <c r="B30" s="169" t="s">
        <v>302</v>
      </c>
      <c r="C30" s="160" t="s">
        <v>301</v>
      </c>
    </row>
    <row r="31" spans="1:3">
      <c r="A31" s="171" t="s">
        <v>97</v>
      </c>
      <c r="B31" s="165" t="s">
        <v>310</v>
      </c>
      <c r="C31" s="160" t="s">
        <v>303</v>
      </c>
    </row>
    <row r="32" spans="1:3" ht="168.75">
      <c r="A32" s="158" t="s">
        <v>409</v>
      </c>
      <c r="B32" s="159" t="s">
        <v>411</v>
      </c>
      <c r="C32" s="160" t="s">
        <v>412</v>
      </c>
    </row>
    <row r="33" spans="1:3" ht="135.75">
      <c r="A33" s="158" t="s">
        <v>410</v>
      </c>
      <c r="B33" s="159" t="s">
        <v>414</v>
      </c>
      <c r="C33" s="160" t="s">
        <v>413</v>
      </c>
    </row>
    <row r="34" spans="1:3" ht="69.75">
      <c r="A34" s="158" t="s">
        <v>415</v>
      </c>
      <c r="B34" s="159" t="s">
        <v>417</v>
      </c>
      <c r="C34" s="160" t="s">
        <v>416</v>
      </c>
    </row>
    <row r="35" spans="1:3" ht="134.25">
      <c r="A35" s="158" t="s">
        <v>418</v>
      </c>
      <c r="B35" s="159" t="s">
        <v>419</v>
      </c>
      <c r="C35" s="160" t="s">
        <v>420</v>
      </c>
    </row>
    <row r="43" spans="1:3">
      <c r="B43"/>
    </row>
  </sheetData>
  <sheetProtection algorithmName="SHA-512" hashValue="QPd5ml3RyLBHxT3kUAjc0IATkNcfGgSo4bkNPOqYm5tdP8ccn22PGW1lo1qQZJ4lfTQc7j14jrBodEZGNUo1Gw==" saltValue="aYqhwqijL09t8hNkb3dpRA==" spinCount="100000" sheet="1" objects="1" scenarios="1" formatCells="0" formatColumns="0"/>
  <hyperlinks>
    <hyperlink ref="C3" r:id="rId1" xr:uid="{00000000-0004-0000-0100-000000000000}"/>
  </hyperlinks>
  <pageMargins left="0.15748031496062992" right="0.15748031496062992" top="0.15748031496062992" bottom="0.15748031496062992" header="0.31496062992125984" footer="0.31496062992125984"/>
  <pageSetup paperSize="9" scale="22" fitToHeight="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tabColor rgb="FF0070C0"/>
  </sheetPr>
  <dimension ref="A1:AM46"/>
  <sheetViews>
    <sheetView zoomScale="55" zoomScaleNormal="55" workbookViewId="0">
      <selection activeCell="D31" sqref="D31"/>
    </sheetView>
  </sheetViews>
  <sheetFormatPr defaultRowHeight="15"/>
  <cols>
    <col min="3" max="4" width="12" bestFit="1" customWidth="1"/>
    <col min="5" max="5" width="17.42578125" bestFit="1" customWidth="1"/>
    <col min="6" max="6" width="13.42578125" bestFit="1" customWidth="1"/>
    <col min="7" max="7" width="3.5703125" customWidth="1"/>
    <col min="8" max="8" width="2.42578125" customWidth="1"/>
    <col min="10" max="10" width="17.28515625" bestFit="1" customWidth="1"/>
    <col min="11" max="14" width="9.85546875" bestFit="1" customWidth="1"/>
    <col min="15" max="17" width="2.42578125" customWidth="1"/>
    <col min="19" max="19" width="17.28515625" bestFit="1" customWidth="1"/>
    <col min="20" max="21" width="10.42578125" bestFit="1" customWidth="1"/>
    <col min="22" max="22" width="14.7109375" bestFit="1" customWidth="1"/>
    <col min="23" max="23" width="14.42578125" bestFit="1" customWidth="1"/>
    <col min="24" max="24" width="13.85546875" bestFit="1" customWidth="1"/>
    <col min="25" max="25" width="19.140625" bestFit="1" customWidth="1"/>
    <col min="28" max="28" width="52.140625" bestFit="1" customWidth="1"/>
    <col min="29" max="29" width="8.5703125" bestFit="1" customWidth="1"/>
  </cols>
  <sheetData>
    <row r="1" spans="1:39" ht="15.75" thickBot="1"/>
    <row r="2" spans="1:39" ht="16.5" thickTop="1" thickBot="1">
      <c r="A2" s="668" t="s">
        <v>165</v>
      </c>
      <c r="B2" s="669"/>
      <c r="C2" s="669"/>
      <c r="D2" s="669"/>
      <c r="E2" s="669"/>
      <c r="F2" s="669"/>
      <c r="G2" s="670"/>
      <c r="J2" s="17" t="s">
        <v>151</v>
      </c>
      <c r="K2" s="17"/>
      <c r="L2" s="17"/>
      <c r="M2" s="17"/>
      <c r="N2" s="17"/>
      <c r="S2" s="17" t="s">
        <v>150</v>
      </c>
      <c r="T2" s="17"/>
      <c r="U2" s="17"/>
      <c r="V2" s="17"/>
      <c r="W2" s="17"/>
    </row>
    <row r="3" spans="1:39" ht="15.75" thickTop="1">
      <c r="A3" s="25"/>
      <c r="B3" s="26"/>
      <c r="C3" s="43">
        <v>2018</v>
      </c>
      <c r="D3" s="43">
        <v>2019</v>
      </c>
      <c r="E3" s="43">
        <v>2020</v>
      </c>
      <c r="F3" s="43">
        <v>2021</v>
      </c>
      <c r="G3" s="27"/>
      <c r="K3" s="7">
        <v>2017</v>
      </c>
      <c r="L3" s="7">
        <v>2018</v>
      </c>
      <c r="M3" s="7">
        <v>2019</v>
      </c>
      <c r="N3" s="7">
        <v>2020</v>
      </c>
      <c r="T3" s="7">
        <v>2018</v>
      </c>
      <c r="U3" s="7">
        <v>2019</v>
      </c>
      <c r="V3" s="7">
        <v>2020</v>
      </c>
      <c r="W3" s="7">
        <v>2021</v>
      </c>
    </row>
    <row r="4" spans="1:39">
      <c r="A4" s="28"/>
      <c r="B4" s="6"/>
      <c r="C4" s="6"/>
      <c r="D4" s="6"/>
      <c r="E4" s="6"/>
      <c r="F4" s="6"/>
      <c r="G4" s="29"/>
      <c r="AG4" s="9"/>
      <c r="AH4" s="9"/>
      <c r="AI4" s="9"/>
      <c r="AJ4" s="9"/>
      <c r="AK4" s="9"/>
      <c r="AL4" s="9"/>
      <c r="AM4" s="9"/>
    </row>
    <row r="5" spans="1:39">
      <c r="A5" s="28"/>
      <c r="B5" s="6"/>
      <c r="C5" s="6"/>
      <c r="D5" s="6" t="s">
        <v>70</v>
      </c>
      <c r="E5" s="362"/>
      <c r="F5" s="362">
        <f>[1]Dashboard21!E9</f>
        <v>0</v>
      </c>
      <c r="G5" s="29"/>
      <c r="J5" t="s">
        <v>75</v>
      </c>
      <c r="L5" s="24">
        <f t="shared" ref="L5:N5" si="0">+L7+L8</f>
        <v>0</v>
      </c>
      <c r="M5" s="24">
        <f t="shared" si="0"/>
        <v>0</v>
      </c>
      <c r="N5" s="24">
        <f t="shared" si="0"/>
        <v>0</v>
      </c>
      <c r="S5" t="s">
        <v>75</v>
      </c>
      <c r="T5" s="364">
        <f t="shared" ref="T5:U5" si="1">+T7+T8</f>
        <v>2014958.5331925841</v>
      </c>
      <c r="U5" s="364">
        <f t="shared" si="1"/>
        <v>2029313.6275388175</v>
      </c>
      <c r="V5" s="599"/>
      <c r="W5" s="599" t="e">
        <f>+W7+W8</f>
        <v>#DIV/0!</v>
      </c>
      <c r="AG5" s="9"/>
      <c r="AH5" s="9"/>
      <c r="AI5" s="9"/>
      <c r="AJ5" s="9"/>
      <c r="AK5" s="9"/>
      <c r="AL5" s="9"/>
      <c r="AM5" s="9"/>
    </row>
    <row r="6" spans="1:39">
      <c r="A6" s="28"/>
      <c r="B6" s="6"/>
      <c r="C6" s="6"/>
      <c r="D6" s="42" t="s">
        <v>71</v>
      </c>
      <c r="E6" s="362"/>
      <c r="F6" s="362">
        <f>[1]Dashboard21!E10</f>
        <v>0</v>
      </c>
      <c r="G6" s="29"/>
      <c r="L6" s="19"/>
      <c r="M6" s="19"/>
      <c r="N6" s="19"/>
      <c r="T6" s="9"/>
      <c r="U6" s="9"/>
      <c r="V6" s="600"/>
      <c r="W6" s="600"/>
      <c r="AG6" s="9"/>
      <c r="AH6" s="9"/>
      <c r="AI6" s="9"/>
      <c r="AJ6" s="9"/>
      <c r="AK6" s="9"/>
      <c r="AL6" s="9"/>
      <c r="AM6" s="9"/>
    </row>
    <row r="7" spans="1:39">
      <c r="A7" s="28"/>
      <c r="B7" s="6"/>
      <c r="C7" s="6"/>
      <c r="D7" s="38" t="s">
        <v>72</v>
      </c>
      <c r="E7" s="363"/>
      <c r="F7" s="363">
        <f>[1]Dashboard21!E11</f>
        <v>0</v>
      </c>
      <c r="G7" s="29"/>
      <c r="J7" t="s">
        <v>68</v>
      </c>
      <c r="L7" s="24">
        <f>+Previsionali!F12</f>
        <v>0</v>
      </c>
      <c r="M7" s="24">
        <f>+Previsionali!G12</f>
        <v>0</v>
      </c>
      <c r="N7" s="596">
        <f>[1]Previsionali!H11</f>
        <v>0</v>
      </c>
      <c r="S7" t="s">
        <v>68</v>
      </c>
      <c r="T7" s="174">
        <f>+T20+T21+T22+T23-C$31*(T24+T25)-T26</f>
        <v>1259866.6466768985</v>
      </c>
      <c r="U7" s="174">
        <f>+U20+U21+U22+U23-D$31*(U24+U25)-U26</f>
        <v>1271205.4464969905</v>
      </c>
      <c r="V7" s="601"/>
      <c r="W7" s="601" t="e">
        <f>+W20+W21+W22+W23+W15-F$5*W24-F$5*(1+F$6)*W25+(1+F$7)/F$11*W13-W26+W17+W19</f>
        <v>#DIV/0!</v>
      </c>
      <c r="X7" s="9" t="e">
        <f>+W7-[1]ModPEF21!$E$22</f>
        <v>#DIV/0!</v>
      </c>
      <c r="AG7" s="9"/>
      <c r="AH7" s="9"/>
      <c r="AI7" s="9"/>
      <c r="AJ7" s="9"/>
      <c r="AK7" s="9"/>
      <c r="AL7" s="9"/>
      <c r="AM7" s="9"/>
    </row>
    <row r="8" spans="1:39" ht="16.5">
      <c r="A8" s="28"/>
      <c r="B8" s="6"/>
      <c r="C8" s="6"/>
      <c r="D8" s="42" t="s">
        <v>78</v>
      </c>
      <c r="E8" s="362"/>
      <c r="F8" s="362">
        <f>[1]Dashboard21!E12</f>
        <v>0</v>
      </c>
      <c r="G8" s="29"/>
      <c r="J8" t="s">
        <v>69</v>
      </c>
      <c r="L8" s="24">
        <f>+Previsionali!F11</f>
        <v>0</v>
      </c>
      <c r="M8" s="24">
        <f>+Previsionali!G11</f>
        <v>0</v>
      </c>
      <c r="N8" s="596">
        <f>[1]Previsionali!H12</f>
        <v>0</v>
      </c>
      <c r="S8" t="s">
        <v>69</v>
      </c>
      <c r="T8" s="15">
        <f>+T27+T43+T42</f>
        <v>755091.88651568559</v>
      </c>
      <c r="U8" s="15">
        <f>+U27+U43+U42</f>
        <v>758108.18104182696</v>
      </c>
      <c r="V8" s="24"/>
      <c r="W8" s="24" t="e">
        <f>+W27+W43+W42+W16+(1+F$7)/F$11*W14+W18</f>
        <v>#DIV/0!</v>
      </c>
      <c r="X8" s="9" t="e">
        <f>+W8-[1]ModPEF21!$E$45</f>
        <v>#DIV/0!</v>
      </c>
      <c r="AG8" s="9"/>
      <c r="AH8" s="9"/>
      <c r="AI8" s="9"/>
      <c r="AJ8" s="9"/>
      <c r="AK8" s="9"/>
      <c r="AL8" s="9"/>
      <c r="AM8" s="9"/>
    </row>
    <row r="9" spans="1:39" ht="17.25" thickBot="1">
      <c r="A9" s="28"/>
      <c r="B9" s="6"/>
      <c r="C9" s="6"/>
      <c r="D9" s="42" t="s">
        <v>79</v>
      </c>
      <c r="E9" s="362"/>
      <c r="F9" s="362">
        <f>[1]Dashboard21!E13</f>
        <v>0</v>
      </c>
      <c r="G9" s="29"/>
      <c r="K9" s="19"/>
      <c r="L9" s="19"/>
      <c r="M9" s="19"/>
      <c r="N9" s="19"/>
      <c r="U9" s="9"/>
      <c r="W9" s="129"/>
      <c r="AG9" s="9"/>
      <c r="AH9" s="9"/>
      <c r="AI9" s="9"/>
      <c r="AJ9" s="9"/>
      <c r="AK9" s="9"/>
      <c r="AL9" s="9"/>
      <c r="AM9" s="9"/>
    </row>
    <row r="10" spans="1:39" ht="18.75" thickTop="1">
      <c r="A10" s="28"/>
      <c r="B10" s="6"/>
      <c r="C10" s="6"/>
      <c r="D10" s="42" t="s">
        <v>80</v>
      </c>
      <c r="E10" s="362"/>
      <c r="F10" s="362">
        <f>[1]Dashboard21!E14</f>
        <v>0</v>
      </c>
      <c r="G10" s="29"/>
      <c r="S10" s="46" t="s">
        <v>96</v>
      </c>
      <c r="T10" s="47"/>
      <c r="U10" s="47"/>
      <c r="V10" s="50"/>
      <c r="W10" s="50" t="e">
        <f>+W7/N7</f>
        <v>#DIV/0!</v>
      </c>
      <c r="X10" s="54"/>
      <c r="AG10" s="9"/>
      <c r="AH10" s="9"/>
      <c r="AI10" s="9"/>
      <c r="AJ10" s="9"/>
      <c r="AK10" s="9"/>
      <c r="AL10" s="9"/>
      <c r="AM10" s="9"/>
    </row>
    <row r="11" spans="1:39" ht="15.75" thickBot="1">
      <c r="A11" s="28"/>
      <c r="B11" s="6"/>
      <c r="C11" s="6"/>
      <c r="D11" s="6" t="s">
        <v>74</v>
      </c>
      <c r="E11" s="362"/>
      <c r="F11" s="362">
        <f>[1]Dashboard21!E15</f>
        <v>0</v>
      </c>
      <c r="G11" s="29"/>
      <c r="S11" s="48" t="s">
        <v>97</v>
      </c>
      <c r="T11" s="49"/>
      <c r="U11" s="49"/>
      <c r="V11" s="55"/>
      <c r="W11" s="55" t="e">
        <f>+W5/N5</f>
        <v>#DIV/0!</v>
      </c>
      <c r="AG11" s="9"/>
      <c r="AH11" s="9"/>
      <c r="AI11" s="9"/>
      <c r="AJ11" s="9"/>
      <c r="AK11" s="9"/>
      <c r="AL11" s="9"/>
      <c r="AM11" s="9"/>
    </row>
    <row r="12" spans="1:39" ht="15.75" thickTop="1">
      <c r="A12" s="28"/>
      <c r="B12" s="6"/>
      <c r="C12" s="6"/>
      <c r="D12" s="6"/>
      <c r="E12" s="6"/>
      <c r="F12" s="6"/>
      <c r="G12" s="29"/>
      <c r="AG12" s="9"/>
      <c r="AH12" s="9"/>
      <c r="AI12" s="9"/>
      <c r="AJ12" s="9"/>
      <c r="AK12" s="9"/>
      <c r="AL12" s="9"/>
      <c r="AM12" s="9"/>
    </row>
    <row r="13" spans="1:39">
      <c r="A13" s="597"/>
      <c r="B13" s="6"/>
      <c r="C13" s="6"/>
      <c r="D13" s="6"/>
      <c r="E13" s="6"/>
      <c r="F13" s="6"/>
      <c r="G13" s="29"/>
      <c r="S13" t="s">
        <v>76</v>
      </c>
      <c r="V13" s="10"/>
      <c r="W13" s="10">
        <f>+U7-M7</f>
        <v>1271205.4464969905</v>
      </c>
      <c r="AG13" s="9"/>
      <c r="AH13" s="9"/>
      <c r="AI13" s="9"/>
      <c r="AJ13" s="9"/>
      <c r="AK13" s="9"/>
      <c r="AL13" s="9"/>
      <c r="AM13" s="9"/>
    </row>
    <row r="14" spans="1:39">
      <c r="A14" s="597"/>
      <c r="B14" s="6"/>
      <c r="C14" s="6"/>
      <c r="D14" s="6"/>
      <c r="E14" s="6"/>
      <c r="F14" s="6"/>
      <c r="G14" s="29"/>
      <c r="S14" t="s">
        <v>77</v>
      </c>
      <c r="V14" s="10"/>
      <c r="W14" s="10">
        <f>+U8-M8</f>
        <v>758108.18104182696</v>
      </c>
      <c r="AG14" s="9"/>
      <c r="AH14" s="9"/>
      <c r="AI14" s="9"/>
      <c r="AJ14" s="9"/>
      <c r="AK14" s="9"/>
      <c r="AL14" s="9"/>
      <c r="AM14" s="9"/>
    </row>
    <row r="15" spans="1:39">
      <c r="A15" s="597"/>
      <c r="B15" s="6"/>
      <c r="C15" s="6"/>
      <c r="D15" s="6"/>
      <c r="E15" s="6"/>
      <c r="F15" s="6"/>
      <c r="G15" s="29"/>
      <c r="S15" t="s">
        <v>86</v>
      </c>
      <c r="V15" s="10"/>
      <c r="W15" s="10">
        <f>Previsionali!G32</f>
        <v>0</v>
      </c>
      <c r="AG15" s="9"/>
      <c r="AH15" s="9"/>
      <c r="AI15" s="9"/>
      <c r="AJ15" s="9"/>
      <c r="AK15" s="9"/>
      <c r="AL15" s="9"/>
      <c r="AM15" s="9"/>
    </row>
    <row r="16" spans="1:39" ht="15.75" thickBot="1">
      <c r="A16" s="30"/>
      <c r="B16" s="31"/>
      <c r="C16" s="31"/>
      <c r="D16" s="31"/>
      <c r="E16" s="31"/>
      <c r="F16" s="31"/>
      <c r="G16" s="32"/>
      <c r="S16" t="s">
        <v>92</v>
      </c>
      <c r="V16" s="10"/>
      <c r="W16" s="10">
        <f>Previsionali!G33</f>
        <v>0</v>
      </c>
      <c r="AG16" s="9"/>
      <c r="AH16" s="9"/>
      <c r="AI16" s="9"/>
      <c r="AJ16" s="9"/>
      <c r="AK16" s="9"/>
      <c r="AL16" s="9"/>
      <c r="AM16" s="9"/>
    </row>
    <row r="17" spans="1:39" ht="16.5" thickTop="1" thickBot="1">
      <c r="A17" s="370" t="s">
        <v>169</v>
      </c>
      <c r="B17" s="370"/>
      <c r="C17" s="370"/>
      <c r="D17" s="370"/>
      <c r="E17" s="370"/>
      <c r="F17" s="370"/>
      <c r="G17" s="370"/>
      <c r="S17" t="s">
        <v>351</v>
      </c>
      <c r="V17" s="10"/>
      <c r="W17" s="10">
        <f>Previsionali!G37</f>
        <v>0</v>
      </c>
      <c r="AG17" s="9"/>
      <c r="AH17" s="9"/>
      <c r="AI17" s="9"/>
      <c r="AJ17" s="9"/>
      <c r="AK17" s="9"/>
      <c r="AL17" s="9"/>
      <c r="AM17" s="9"/>
    </row>
    <row r="18" spans="1:39" ht="15.75" thickTop="1">
      <c r="A18" s="25"/>
      <c r="B18" s="26"/>
      <c r="C18" s="26">
        <v>2018</v>
      </c>
      <c r="D18" s="26">
        <v>2019</v>
      </c>
      <c r="E18" s="26">
        <v>2020</v>
      </c>
      <c r="F18" s="26">
        <v>2021</v>
      </c>
      <c r="G18" s="27"/>
      <c r="K18" s="359"/>
      <c r="L18" s="359"/>
      <c r="M18" s="359"/>
      <c r="S18" t="s">
        <v>352</v>
      </c>
      <c r="V18" s="10"/>
      <c r="W18" s="10">
        <f>Previsionali!G38</f>
        <v>4625.4590252168091</v>
      </c>
      <c r="AD18" s="9"/>
      <c r="AE18" s="9"/>
      <c r="AF18" s="9"/>
      <c r="AG18" s="9"/>
      <c r="AH18" s="9"/>
      <c r="AI18" s="9"/>
      <c r="AJ18" s="9"/>
      <c r="AK18" s="9"/>
      <c r="AL18" s="9"/>
      <c r="AM18" s="9"/>
    </row>
    <row r="19" spans="1:39" ht="15.6" customHeight="1">
      <c r="A19" s="28"/>
      <c r="B19" s="6"/>
      <c r="C19" s="6"/>
      <c r="D19" s="6" t="s">
        <v>99</v>
      </c>
      <c r="E19" s="36">
        <v>1.7000000000000001E-2</v>
      </c>
      <c r="F19" s="36">
        <v>1.7000000000000001E-2</v>
      </c>
      <c r="G19" s="29"/>
      <c r="K19" s="359"/>
      <c r="L19" s="359"/>
      <c r="M19" s="359"/>
      <c r="S19" t="s">
        <v>353</v>
      </c>
      <c r="V19" s="10"/>
      <c r="W19" s="10">
        <f>Previsionali!G39</f>
        <v>0</v>
      </c>
      <c r="AD19" s="9"/>
      <c r="AE19" s="9"/>
      <c r="AF19" s="9"/>
      <c r="AG19" s="9"/>
      <c r="AH19" s="9"/>
      <c r="AI19" s="9"/>
      <c r="AJ19" s="9"/>
      <c r="AK19" s="9"/>
      <c r="AL19" s="9"/>
      <c r="AM19" s="9"/>
    </row>
    <row r="20" spans="1:39">
      <c r="A20" s="28"/>
      <c r="B20" s="6"/>
      <c r="C20" s="6"/>
      <c r="D20" s="6" t="s">
        <v>73</v>
      </c>
      <c r="E20" s="37"/>
      <c r="F20" s="37">
        <f>[1]Dashboard21!E24</f>
        <v>0</v>
      </c>
      <c r="G20" s="29"/>
      <c r="J20" t="s">
        <v>82</v>
      </c>
      <c r="K20" s="360">
        <f>+'SIR in perimetro'!D38</f>
        <v>284361.52740599995</v>
      </c>
      <c r="L20" s="360">
        <f>+'SIR in perimetro'!R38</f>
        <v>0</v>
      </c>
      <c r="M20" s="360">
        <f>+'SIR in perimetro'!AF38</f>
        <v>307087.95800400432</v>
      </c>
      <c r="S20" t="s">
        <v>82</v>
      </c>
      <c r="T20" s="15">
        <f t="shared" ref="T20:T32" si="2">+K20*(1+$C$28)</f>
        <v>286352.05809784192</v>
      </c>
      <c r="U20" s="15">
        <f t="shared" ref="U20:U32" si="3">+K20*(1+$C$28)*(1+$D$28)</f>
        <v>288929.22662072245</v>
      </c>
      <c r="V20" s="10"/>
      <c r="W20" s="10">
        <f t="shared" ref="W20:W30" si="4">+M20*(1+$F$28)*(1+$E$28)</f>
        <v>310776.39146759035</v>
      </c>
      <c r="AD20" s="9"/>
      <c r="AE20" s="9"/>
      <c r="AF20" s="9"/>
      <c r="AG20" s="9"/>
      <c r="AH20" s="9"/>
      <c r="AI20" s="9"/>
      <c r="AJ20" s="9"/>
      <c r="AK20" s="9"/>
      <c r="AL20" s="9"/>
      <c r="AM20" s="9"/>
    </row>
    <row r="21" spans="1:39">
      <c r="A21" s="28"/>
      <c r="B21" s="6"/>
      <c r="C21" s="6"/>
      <c r="D21" s="6" t="s">
        <v>81</v>
      </c>
      <c r="E21" s="37"/>
      <c r="F21" s="37">
        <f>[1]Dashboard21!E25</f>
        <v>0</v>
      </c>
      <c r="G21" s="29"/>
      <c r="J21" t="s">
        <v>83</v>
      </c>
      <c r="K21" s="360">
        <f>+'SIR in perimetro'!E38</f>
        <v>468.75</v>
      </c>
      <c r="L21" s="360">
        <f>+'SIR in perimetro'!S38</f>
        <v>0</v>
      </c>
      <c r="M21" s="360">
        <f>+'SIR in perimetro'!AG38</f>
        <v>2379.8000000000002</v>
      </c>
      <c r="S21" t="s">
        <v>83</v>
      </c>
      <c r="T21" s="15">
        <f t="shared" si="2"/>
        <v>472.03124999999994</v>
      </c>
      <c r="U21" s="15">
        <f t="shared" si="3"/>
        <v>476.27953124999988</v>
      </c>
      <c r="V21" s="10"/>
      <c r="W21" s="10">
        <f t="shared" si="4"/>
        <v>2408.3837777999997</v>
      </c>
      <c r="AD21" s="9"/>
      <c r="AE21" s="9"/>
      <c r="AF21" s="9"/>
      <c r="AG21" s="9"/>
      <c r="AH21" s="9"/>
      <c r="AI21" s="9"/>
      <c r="AJ21" s="9"/>
      <c r="AK21" s="9"/>
      <c r="AL21" s="9"/>
      <c r="AM21" s="9"/>
    </row>
    <row r="22" spans="1:39">
      <c r="A22" s="28"/>
      <c r="B22" s="6"/>
      <c r="C22" s="6"/>
      <c r="D22" s="6" t="s">
        <v>98</v>
      </c>
      <c r="E22" s="37"/>
      <c r="F22" s="37">
        <f>[1]Dashboard21!E26</f>
        <v>0</v>
      </c>
      <c r="G22" s="29"/>
      <c r="J22" t="s">
        <v>84</v>
      </c>
      <c r="K22" s="360">
        <f>+'SIR in perimetro'!F38</f>
        <v>0</v>
      </c>
      <c r="L22" s="360">
        <f>+'SIR in perimetro'!T38</f>
        <v>0</v>
      </c>
      <c r="M22" s="360">
        <f>+'SIR in perimetro'!AH38</f>
        <v>0</v>
      </c>
      <c r="S22" t="s">
        <v>84</v>
      </c>
      <c r="T22" s="15">
        <f t="shared" si="2"/>
        <v>0</v>
      </c>
      <c r="U22" s="15">
        <f t="shared" si="3"/>
        <v>0</v>
      </c>
      <c r="V22" s="10"/>
      <c r="W22" s="10">
        <f t="shared" si="4"/>
        <v>0</v>
      </c>
      <c r="AD22" s="9"/>
      <c r="AE22" s="9"/>
      <c r="AF22" s="9"/>
      <c r="AG22" s="9"/>
      <c r="AH22" s="9"/>
      <c r="AI22" s="9"/>
      <c r="AJ22" s="9"/>
      <c r="AK22" s="9"/>
      <c r="AL22" s="9"/>
      <c r="AM22" s="9"/>
    </row>
    <row r="23" spans="1:39">
      <c r="A23" s="28"/>
      <c r="B23" s="6"/>
      <c r="C23" s="6"/>
      <c r="D23" s="241" t="s">
        <v>384</v>
      </c>
      <c r="E23" s="37"/>
      <c r="F23" s="37">
        <f>[1]Dashboard21!E27</f>
        <v>0</v>
      </c>
      <c r="G23" s="29"/>
      <c r="J23" t="s">
        <v>85</v>
      </c>
      <c r="K23" s="360">
        <f>+'SIR in perimetro'!G38</f>
        <v>966278.6070795001</v>
      </c>
      <c r="L23" s="360">
        <f>+'SIR in perimetro'!U38</f>
        <v>0</v>
      </c>
      <c r="M23" s="360">
        <f>+'SIR in perimetro'!AI38</f>
        <v>1043504.4677732883</v>
      </c>
      <c r="S23" t="s">
        <v>85</v>
      </c>
      <c r="T23" s="15">
        <f t="shared" si="2"/>
        <v>973042.55732905655</v>
      </c>
      <c r="U23" s="15">
        <f t="shared" si="3"/>
        <v>981799.94034501794</v>
      </c>
      <c r="V23" s="10"/>
      <c r="W23" s="10">
        <f t="shared" si="4"/>
        <v>1056037.9999357129</v>
      </c>
      <c r="AD23" s="9"/>
      <c r="AE23" s="9"/>
      <c r="AF23" s="9"/>
      <c r="AG23" s="9"/>
      <c r="AH23" s="9"/>
      <c r="AI23" s="9"/>
      <c r="AJ23" s="9"/>
      <c r="AK23" s="9"/>
      <c r="AL23" s="9"/>
      <c r="AM23" s="9"/>
    </row>
    <row r="24" spans="1:39" s="129" customFormat="1">
      <c r="A24" s="28"/>
      <c r="B24" s="6"/>
      <c r="C24" s="6"/>
      <c r="D24" s="38" t="s">
        <v>74</v>
      </c>
      <c r="E24" s="39">
        <f>+IF(E19-E20+E21+E22&lt;6.6%,E19-E20+E21+E22,6.6%)</f>
        <v>1.7000000000000001E-2</v>
      </c>
      <c r="F24" s="39">
        <f>+IF(F19-F20+F21+F22&lt;6.6%,F19-F20+F21+F22,6.6%)</f>
        <v>1.7000000000000001E-2</v>
      </c>
      <c r="G24" s="29"/>
      <c r="J24" t="s">
        <v>87</v>
      </c>
      <c r="K24" s="360">
        <f>+'SIR in perimetro'!C7+'SIR in perimetro'!C8</f>
        <v>0</v>
      </c>
      <c r="L24" s="360">
        <f>+'SIR in perimetro'!Q7+'SIR in perimetro'!Q8</f>
        <v>0</v>
      </c>
      <c r="M24" s="360">
        <f>+'SIR in perimetro'!AE7+'SIR in perimetro'!AE8</f>
        <v>0</v>
      </c>
      <c r="N24"/>
      <c r="O24"/>
      <c r="P24"/>
      <c r="Q24"/>
      <c r="R24"/>
      <c r="S24" t="s">
        <v>87</v>
      </c>
      <c r="T24" s="15">
        <f t="shared" si="2"/>
        <v>0</v>
      </c>
      <c r="U24" s="15">
        <f t="shared" si="3"/>
        <v>0</v>
      </c>
      <c r="V24" s="10"/>
      <c r="W24" s="10">
        <f t="shared" si="4"/>
        <v>0</v>
      </c>
      <c r="Y24"/>
      <c r="Z24"/>
      <c r="AA24"/>
      <c r="AB24"/>
      <c r="AC24"/>
      <c r="AD24" s="9"/>
      <c r="AE24" s="9"/>
      <c r="AF24" s="9"/>
      <c r="AG24" s="9"/>
      <c r="AH24" s="9"/>
      <c r="AI24" s="9"/>
      <c r="AJ24" s="9"/>
      <c r="AK24" s="9"/>
      <c r="AL24" s="9"/>
      <c r="AM24" s="9"/>
    </row>
    <row r="25" spans="1:39" ht="15.75" thickBot="1">
      <c r="A25" s="30"/>
      <c r="B25" s="31"/>
      <c r="C25" s="31"/>
      <c r="D25" s="40"/>
      <c r="E25" s="41"/>
      <c r="F25" s="41"/>
      <c r="G25" s="32"/>
      <c r="J25" t="s">
        <v>88</v>
      </c>
      <c r="K25" s="360">
        <f>+'SIR in perimetro'!C10</f>
        <v>0</v>
      </c>
      <c r="L25" s="360">
        <f>+'SIR in perimetro'!Q10</f>
        <v>0</v>
      </c>
      <c r="M25" s="360">
        <f>+'SIR in perimetro'!AE10</f>
        <v>0</v>
      </c>
      <c r="S25" t="s">
        <v>88</v>
      </c>
      <c r="T25" s="15">
        <f t="shared" si="2"/>
        <v>0</v>
      </c>
      <c r="U25" s="15">
        <f t="shared" si="3"/>
        <v>0</v>
      </c>
      <c r="V25" s="10"/>
      <c r="W25" s="10">
        <f t="shared" si="4"/>
        <v>0</v>
      </c>
      <c r="AD25" s="9"/>
      <c r="AE25" s="9"/>
      <c r="AF25" s="9"/>
      <c r="AG25" s="9"/>
      <c r="AH25" s="9"/>
      <c r="AI25" s="9"/>
      <c r="AJ25" s="9"/>
      <c r="AK25" s="9"/>
      <c r="AL25" s="9"/>
      <c r="AM25" s="9"/>
    </row>
    <row r="26" spans="1:39" ht="16.5" thickTop="1" thickBot="1">
      <c r="A26" s="370" t="s">
        <v>170</v>
      </c>
      <c r="B26" s="370"/>
      <c r="C26" s="370"/>
      <c r="D26" s="370"/>
      <c r="E26" s="370"/>
      <c r="F26" s="370"/>
      <c r="G26" s="370"/>
      <c r="J26" s="75" t="s">
        <v>344</v>
      </c>
      <c r="K26" s="360">
        <f>+'SIR in perimetro'!C9</f>
        <v>0</v>
      </c>
      <c r="L26" s="360">
        <f>+'SIR in perimetro'!Q9</f>
        <v>0</v>
      </c>
      <c r="M26" s="360">
        <f>+'SIR in perimetro'!AE9</f>
        <v>0</v>
      </c>
      <c r="O26" s="129"/>
      <c r="P26" s="129"/>
      <c r="Q26" s="129"/>
      <c r="R26" s="129"/>
      <c r="S26" s="129" t="s">
        <v>344</v>
      </c>
      <c r="T26" s="15">
        <f t="shared" si="2"/>
        <v>0</v>
      </c>
      <c r="U26" s="15">
        <f t="shared" si="3"/>
        <v>0</v>
      </c>
      <c r="V26" s="10"/>
      <c r="W26" s="10">
        <f t="shared" si="4"/>
        <v>0</v>
      </c>
      <c r="AD26" s="9"/>
      <c r="AE26" s="9"/>
      <c r="AF26" s="9"/>
      <c r="AG26" s="9"/>
      <c r="AH26" s="9"/>
      <c r="AI26" s="9"/>
      <c r="AJ26" s="9"/>
      <c r="AK26" s="9"/>
      <c r="AL26" s="9"/>
      <c r="AM26" s="9"/>
    </row>
    <row r="27" spans="1:39" ht="15.75" thickTop="1">
      <c r="A27" s="25"/>
      <c r="B27" s="26"/>
      <c r="C27" s="26">
        <v>2018</v>
      </c>
      <c r="D27" s="26">
        <v>2019</v>
      </c>
      <c r="E27" s="26">
        <v>2020</v>
      </c>
      <c r="F27" s="26">
        <v>2021</v>
      </c>
      <c r="G27" s="27"/>
      <c r="J27" t="s">
        <v>89</v>
      </c>
      <c r="K27" s="360">
        <f>+'SIR in perimetro'!H38</f>
        <v>368730.75051450002</v>
      </c>
      <c r="L27" s="360">
        <f>+'SIR in perimetro'!V38</f>
        <v>0</v>
      </c>
      <c r="M27" s="360">
        <f>+'SIR in perimetro'!AJ38</f>
        <v>398200.04577170726</v>
      </c>
      <c r="S27" t="s">
        <v>89</v>
      </c>
      <c r="T27" s="15">
        <f t="shared" si="2"/>
        <v>371311.86576810147</v>
      </c>
      <c r="U27" s="15">
        <f t="shared" si="3"/>
        <v>374653.67256001435</v>
      </c>
      <c r="V27" s="10"/>
      <c r="W27" s="10">
        <f t="shared" si="4"/>
        <v>402982.82652147114</v>
      </c>
      <c r="AD27" s="9"/>
      <c r="AE27" s="9"/>
      <c r="AF27" s="9"/>
      <c r="AG27" s="9"/>
      <c r="AH27" s="9"/>
      <c r="AI27" s="9"/>
      <c r="AJ27" s="9"/>
      <c r="AK27" s="9"/>
      <c r="AL27" s="9"/>
      <c r="AM27" s="9"/>
    </row>
    <row r="28" spans="1:39" ht="15.75" thickBot="1">
      <c r="A28" s="30"/>
      <c r="B28" s="31" t="s">
        <v>166</v>
      </c>
      <c r="C28" s="34">
        <v>7.0000000000000001E-3</v>
      </c>
      <c r="D28" s="34">
        <v>8.9999999999999993E-3</v>
      </c>
      <c r="E28" s="34">
        <v>1.0999999999999999E-2</v>
      </c>
      <c r="F28" s="361">
        <v>1E-3</v>
      </c>
      <c r="G28" s="32"/>
      <c r="J28" t="s">
        <v>93</v>
      </c>
      <c r="K28" s="360">
        <f>+'SIR in perimetro'!I38</f>
        <v>0</v>
      </c>
      <c r="L28" s="360">
        <f>+'SIR in perimetro'!W38</f>
        <v>0</v>
      </c>
      <c r="M28" s="360">
        <f>+'SIR in perimetro'!AK38</f>
        <v>0</v>
      </c>
      <c r="S28" t="s">
        <v>93</v>
      </c>
      <c r="T28" s="15">
        <f t="shared" si="2"/>
        <v>0</v>
      </c>
      <c r="U28" s="15">
        <f t="shared" si="3"/>
        <v>0</v>
      </c>
      <c r="V28" s="10"/>
      <c r="W28" s="10">
        <f t="shared" si="4"/>
        <v>0</v>
      </c>
      <c r="AD28" s="9"/>
      <c r="AE28" s="9"/>
      <c r="AF28" s="9"/>
      <c r="AG28" s="9"/>
      <c r="AH28" s="9"/>
      <c r="AI28" s="9"/>
      <c r="AJ28" s="9"/>
      <c r="AK28" s="9"/>
      <c r="AL28" s="9"/>
      <c r="AM28" s="9"/>
    </row>
    <row r="29" spans="1:39" ht="16.5" thickTop="1" thickBot="1">
      <c r="A29" s="370" t="s">
        <v>167</v>
      </c>
      <c r="B29" s="370"/>
      <c r="C29" s="370"/>
      <c r="D29" s="370"/>
      <c r="E29" s="370"/>
      <c r="F29" s="370"/>
      <c r="G29" s="370"/>
      <c r="J29" t="s">
        <v>94</v>
      </c>
      <c r="K29" s="360">
        <f>+'SIR in perimetro'!J38</f>
        <v>102484.305756</v>
      </c>
      <c r="L29" s="360">
        <f>+'SIR in perimetro'!X38</f>
        <v>0</v>
      </c>
      <c r="M29" s="360">
        <f>+'SIR in perimetro'!AL38</f>
        <v>99201.754023000001</v>
      </c>
      <c r="S29" t="s">
        <v>94</v>
      </c>
      <c r="T29" s="15">
        <f t="shared" si="2"/>
        <v>103201.69589629199</v>
      </c>
      <c r="U29" s="15">
        <f t="shared" si="3"/>
        <v>104130.5111593586</v>
      </c>
      <c r="V29" s="10"/>
      <c r="W29" s="10">
        <f t="shared" si="4"/>
        <v>100393.26629057023</v>
      </c>
      <c r="AD29" s="9"/>
      <c r="AE29" s="9"/>
      <c r="AF29" s="9"/>
      <c r="AG29" s="9"/>
      <c r="AH29" s="9"/>
      <c r="AI29" s="9"/>
      <c r="AJ29" s="9"/>
      <c r="AK29" s="9"/>
      <c r="AL29" s="9"/>
      <c r="AM29" s="9"/>
    </row>
    <row r="30" spans="1:39" ht="15.75" thickTop="1">
      <c r="A30" s="25"/>
      <c r="B30" s="26"/>
      <c r="C30" s="26">
        <v>2018</v>
      </c>
      <c r="D30" s="26">
        <v>2019</v>
      </c>
      <c r="E30" s="26"/>
      <c r="F30" s="26"/>
      <c r="G30" s="27"/>
      <c r="J30" t="s">
        <v>95</v>
      </c>
      <c r="K30" s="360">
        <f>+'SIR in perimetro'!K38</f>
        <v>0</v>
      </c>
      <c r="L30" s="360">
        <f>+'SIR in perimetro'!Y38</f>
        <v>0</v>
      </c>
      <c r="M30" s="360">
        <f>+'SIR in perimetro'!AM38</f>
        <v>0</v>
      </c>
      <c r="S30" t="s">
        <v>95</v>
      </c>
      <c r="T30" s="15">
        <f t="shared" si="2"/>
        <v>0</v>
      </c>
      <c r="U30" s="15">
        <f t="shared" si="3"/>
        <v>0</v>
      </c>
      <c r="V30" s="10"/>
      <c r="W30" s="10">
        <f t="shared" si="4"/>
        <v>0</v>
      </c>
      <c r="AD30" s="9"/>
      <c r="AE30" s="9"/>
      <c r="AF30" s="9"/>
      <c r="AG30" s="9"/>
      <c r="AH30" s="9"/>
      <c r="AI30" s="9"/>
      <c r="AJ30" s="9"/>
      <c r="AK30" s="9"/>
      <c r="AL30" s="9"/>
      <c r="AM30" s="9"/>
    </row>
    <row r="31" spans="1:39">
      <c r="A31" s="28"/>
      <c r="B31" s="35" t="s">
        <v>70</v>
      </c>
      <c r="C31" s="51">
        <f>+IF(+T20+T21+T22+T23-L7+V14&gt;0,MIN(1,MAX((+T20+T21+T22+T23-L7+V14)/IF((T24+T25)=0,0.001,(T24+T25)),0.3)),0.3)</f>
        <v>1</v>
      </c>
      <c r="D31" s="51">
        <f>+IF(+U20+U21+U22+U23-M7+W14&gt;0,MIN(1,MAX((+U20+U21+U22+U23-M7+W14)/IF((U24+U25)=0,0.001,(U24+U25)),0.3)),0.3)</f>
        <v>1</v>
      </c>
      <c r="E31" s="6"/>
      <c r="F31" s="6"/>
      <c r="G31" s="29"/>
      <c r="J31" t="s">
        <v>102</v>
      </c>
      <c r="K31" s="360">
        <f>+'SIR in perimetro'!L38</f>
        <v>0</v>
      </c>
      <c r="L31" s="360">
        <f>+'SIR in perimetro'!Z38</f>
        <v>0</v>
      </c>
      <c r="M31" s="360">
        <f>+'SIR in perimetro'!AN38</f>
        <v>0</v>
      </c>
      <c r="S31" t="s">
        <v>102</v>
      </c>
      <c r="T31" s="15">
        <f t="shared" si="2"/>
        <v>0</v>
      </c>
      <c r="U31" s="15">
        <f t="shared" si="3"/>
        <v>0</v>
      </c>
      <c r="V31" s="173"/>
      <c r="W31" s="173">
        <f>+M31*(1+$F$28)*(1+$E$28)+Previsionali!G28</f>
        <v>0</v>
      </c>
      <c r="AD31" s="9"/>
      <c r="AE31" s="9"/>
      <c r="AF31" s="9"/>
      <c r="AG31" s="9"/>
      <c r="AH31" s="9"/>
      <c r="AI31" s="9"/>
      <c r="AJ31" s="9"/>
      <c r="AK31" s="9"/>
      <c r="AL31" s="9"/>
      <c r="AM31" s="9"/>
    </row>
    <row r="32" spans="1:39" ht="15.75" thickBot="1">
      <c r="A32" s="30"/>
      <c r="B32" s="33"/>
      <c r="C32" s="31"/>
      <c r="D32" s="31"/>
      <c r="E32" s="31"/>
      <c r="F32" s="31"/>
      <c r="G32" s="32"/>
      <c r="J32" t="s">
        <v>104</v>
      </c>
      <c r="K32" s="360">
        <f>+'SIR in perimetro'!M38</f>
        <v>0</v>
      </c>
      <c r="L32" s="360">
        <f>+'SIR in perimetro'!AA38</f>
        <v>0</v>
      </c>
      <c r="M32" s="360">
        <f>+'SIR in perimetro'!AO38</f>
        <v>0</v>
      </c>
      <c r="S32" t="s">
        <v>104</v>
      </c>
      <c r="T32" s="56">
        <f t="shared" si="2"/>
        <v>0</v>
      </c>
      <c r="U32" s="56">
        <f t="shared" si="3"/>
        <v>0</v>
      </c>
      <c r="V32" s="53"/>
      <c r="W32" s="53">
        <f>+M32*(1+$F$28)*(1+$E$28)</f>
        <v>0</v>
      </c>
      <c r="AD32" s="9"/>
      <c r="AE32" s="9"/>
      <c r="AF32" s="9"/>
      <c r="AG32" s="9"/>
      <c r="AH32" s="9"/>
      <c r="AI32" s="9"/>
      <c r="AJ32" s="9"/>
      <c r="AK32" s="9"/>
      <c r="AL32" s="9"/>
      <c r="AM32" s="9"/>
    </row>
    <row r="33" spans="1:39" ht="16.5" thickTop="1" thickBot="1">
      <c r="A33" s="370" t="s">
        <v>168</v>
      </c>
      <c r="B33" s="370"/>
      <c r="C33" s="370"/>
      <c r="D33" s="370"/>
      <c r="E33" s="370"/>
      <c r="F33" s="370"/>
      <c r="G33" s="370"/>
      <c r="S33" s="57" t="s">
        <v>103</v>
      </c>
      <c r="T33" s="58">
        <f>+CK!O8</f>
        <v>178926.13589035711</v>
      </c>
      <c r="U33" s="58">
        <f>+CK!P8</f>
        <v>179664.13459178573</v>
      </c>
      <c r="V33" s="59"/>
      <c r="W33" s="59">
        <f>+CK!R8</f>
        <v>197573.81395660713</v>
      </c>
      <c r="AD33" s="9"/>
      <c r="AE33" s="9"/>
      <c r="AF33" s="9"/>
      <c r="AG33" s="9"/>
      <c r="AH33" s="9"/>
      <c r="AI33" s="9"/>
      <c r="AJ33" s="9"/>
      <c r="AK33" s="9"/>
      <c r="AL33" s="9"/>
      <c r="AM33" s="9"/>
    </row>
    <row r="34" spans="1:39" ht="15.75" thickTop="1">
      <c r="A34" s="25"/>
      <c r="B34" s="26"/>
      <c r="C34" s="26">
        <v>2018</v>
      </c>
      <c r="D34" s="26">
        <v>2019</v>
      </c>
      <c r="E34" s="26">
        <v>2020</v>
      </c>
      <c r="F34" s="26">
        <v>2021</v>
      </c>
      <c r="G34" s="27"/>
      <c r="S34" s="60" t="s">
        <v>105</v>
      </c>
      <c r="T34" s="61">
        <f>+CK!O9</f>
        <v>101652.18896093502</v>
      </c>
      <c r="U34" s="61">
        <f>+CK!P9</f>
        <v>99659.862730668217</v>
      </c>
      <c r="V34" s="62"/>
      <c r="W34" s="62">
        <f>+CK!R9</f>
        <v>97472.870817773946</v>
      </c>
      <c r="AD34" s="9"/>
      <c r="AE34" s="9"/>
      <c r="AF34" s="9"/>
      <c r="AG34" s="9"/>
      <c r="AH34" s="9"/>
      <c r="AI34" s="9"/>
      <c r="AJ34" s="9"/>
      <c r="AK34" s="9"/>
      <c r="AL34" s="9"/>
      <c r="AM34" s="9"/>
    </row>
    <row r="35" spans="1:39">
      <c r="A35" s="28"/>
      <c r="B35" s="6" t="s">
        <v>153</v>
      </c>
      <c r="C35" s="23">
        <v>5.8000000000000003E-2</v>
      </c>
      <c r="D35" s="23">
        <v>6.3E-2</v>
      </c>
      <c r="E35" s="23">
        <v>6.3E-2</v>
      </c>
      <c r="F35" s="23">
        <v>6.3E-2</v>
      </c>
      <c r="G35" s="29"/>
      <c r="S35" s="60" t="s">
        <v>106</v>
      </c>
      <c r="T35" s="61">
        <f>++CK!O10</f>
        <v>0</v>
      </c>
      <c r="U35" s="61">
        <f>++CK!P10</f>
        <v>0</v>
      </c>
      <c r="V35" s="62"/>
      <c r="W35" s="62">
        <f>++CK!R10</f>
        <v>0</v>
      </c>
      <c r="AD35" s="9"/>
      <c r="AE35" s="9"/>
      <c r="AF35" s="9"/>
      <c r="AG35" s="9"/>
      <c r="AH35" s="9"/>
      <c r="AI35" s="9"/>
      <c r="AJ35" s="9"/>
      <c r="AK35" s="9"/>
      <c r="AL35" s="9"/>
      <c r="AM35" s="9"/>
    </row>
    <row r="36" spans="1:39">
      <c r="A36" s="28"/>
      <c r="B36" s="6" t="s">
        <v>158</v>
      </c>
      <c r="C36" s="6"/>
      <c r="D36" s="6"/>
      <c r="E36" s="23">
        <f>+E35+1%</f>
        <v>7.2999999999999995E-2</v>
      </c>
      <c r="F36" s="23">
        <f>+F35+1%</f>
        <v>7.2999999999999995E-2</v>
      </c>
      <c r="G36" s="29"/>
      <c r="AD36" s="9"/>
      <c r="AE36" s="9"/>
      <c r="AF36" s="9"/>
      <c r="AG36" s="9"/>
      <c r="AH36" s="9"/>
      <c r="AI36" s="9"/>
      <c r="AJ36" s="9"/>
      <c r="AK36" s="9"/>
      <c r="AL36" s="9"/>
      <c r="AM36" s="9"/>
    </row>
    <row r="37" spans="1:39">
      <c r="A37" s="28"/>
      <c r="B37" s="6"/>
      <c r="C37" s="6"/>
      <c r="D37" s="6"/>
      <c r="E37" s="6"/>
      <c r="F37" s="6"/>
      <c r="G37" s="29"/>
      <c r="AD37" s="9"/>
      <c r="AE37" s="9"/>
      <c r="AF37" s="9"/>
      <c r="AG37" s="9"/>
      <c r="AH37" s="9"/>
      <c r="AI37" s="9"/>
      <c r="AJ37" s="9"/>
      <c r="AK37" s="9"/>
      <c r="AL37" s="9"/>
      <c r="AM37" s="9"/>
    </row>
    <row r="38" spans="1:39">
      <c r="A38" s="28"/>
      <c r="B38" s="6" t="s">
        <v>162</v>
      </c>
      <c r="C38" s="6">
        <v>2018</v>
      </c>
      <c r="D38" s="6">
        <v>2019</v>
      </c>
      <c r="E38" s="6">
        <v>2020</v>
      </c>
      <c r="F38" s="6">
        <v>2021</v>
      </c>
      <c r="G38" s="29"/>
      <c r="AF38" s="9"/>
      <c r="AG38" s="9"/>
      <c r="AH38" s="9"/>
      <c r="AI38" s="9"/>
      <c r="AJ38" s="9"/>
      <c r="AK38" s="9"/>
      <c r="AL38" s="9"/>
      <c r="AM38" s="9"/>
    </row>
    <row r="39" spans="1:39">
      <c r="A39" s="28" t="s">
        <v>163</v>
      </c>
      <c r="B39" s="22" t="s">
        <v>156</v>
      </c>
      <c r="C39" s="23">
        <v>5.2999999999999999E-2</v>
      </c>
      <c r="D39" s="23">
        <v>5.8000000000000003E-2</v>
      </c>
      <c r="E39" s="23">
        <v>5.8000000000000003E-2</v>
      </c>
      <c r="F39" s="23">
        <v>5.8000000000000003E-2</v>
      </c>
      <c r="G39" s="29"/>
      <c r="AF39" s="9"/>
      <c r="AG39" s="9"/>
      <c r="AH39" s="9"/>
      <c r="AI39" s="9"/>
      <c r="AJ39" s="9"/>
      <c r="AK39" s="9"/>
      <c r="AL39" s="9"/>
      <c r="AM39" s="9"/>
    </row>
    <row r="40" spans="1:39">
      <c r="A40" s="28"/>
      <c r="B40" s="22" t="s">
        <v>155</v>
      </c>
      <c r="C40" s="45">
        <f>+C39-+(C39-C42)/3</f>
        <v>4.2666666666666665E-2</v>
      </c>
      <c r="D40" s="45">
        <f>+D39-+(D39-D42)/3</f>
        <v>4.7333333333333338E-2</v>
      </c>
      <c r="E40" s="45">
        <f>+E39-+(E39-E42)/3</f>
        <v>4.7333333333333338E-2</v>
      </c>
      <c r="F40" s="45">
        <f>+F39-+(F39-F42)/3</f>
        <v>4.7333333333333338E-2</v>
      </c>
      <c r="G40" s="29"/>
      <c r="AF40" s="9"/>
      <c r="AG40" s="9"/>
      <c r="AH40" s="9"/>
      <c r="AI40" s="9"/>
      <c r="AJ40" s="9"/>
      <c r="AK40" s="9"/>
      <c r="AL40" s="9"/>
      <c r="AM40" s="9"/>
    </row>
    <row r="41" spans="1:39">
      <c r="A41" s="28"/>
      <c r="B41" s="22" t="s">
        <v>157</v>
      </c>
      <c r="C41" s="45">
        <f>+C40-+(C39-C42)/3</f>
        <v>3.2333333333333332E-2</v>
      </c>
      <c r="D41" s="45">
        <f>+D40-+(D39-D42)/3</f>
        <v>3.6666666666666674E-2</v>
      </c>
      <c r="E41" s="45">
        <f>+E40-+(E39-E42)/3</f>
        <v>3.6666666666666674E-2</v>
      </c>
      <c r="F41" s="45">
        <f>+F40-+(F39-F42)/3</f>
        <v>3.6666666666666674E-2</v>
      </c>
      <c r="G41" s="29"/>
      <c r="W41" s="129"/>
      <c r="AF41" s="9"/>
      <c r="AG41" s="9"/>
      <c r="AH41" s="9"/>
      <c r="AI41" s="9"/>
      <c r="AJ41" s="9"/>
      <c r="AK41" s="9"/>
      <c r="AL41" s="9"/>
      <c r="AM41" s="9"/>
    </row>
    <row r="42" spans="1:39" ht="18">
      <c r="A42" s="28" t="s">
        <v>164</v>
      </c>
      <c r="B42" s="22" t="s">
        <v>154</v>
      </c>
      <c r="C42" s="23">
        <v>2.1999999999999999E-2</v>
      </c>
      <c r="D42" s="23">
        <v>2.5999999999999999E-2</v>
      </c>
      <c r="E42" s="23">
        <v>2.5999999999999999E-2</v>
      </c>
      <c r="F42" s="23">
        <v>2.5999999999999999E-2</v>
      </c>
      <c r="G42" s="29"/>
      <c r="S42" s="7" t="s">
        <v>91</v>
      </c>
      <c r="T42" s="21">
        <f>+T33+T32+T34+T35</f>
        <v>280578.32485129213</v>
      </c>
      <c r="U42" s="21">
        <f t="shared" ref="U42" si="5">+U33+U32+U34+U35</f>
        <v>279323.99732245394</v>
      </c>
      <c r="V42" s="18"/>
      <c r="W42" s="18">
        <f t="shared" ref="W42" si="6">+W33+W32+W34+W35</f>
        <v>295046.68477438111</v>
      </c>
    </row>
    <row r="43" spans="1:39" ht="15.75" thickBot="1">
      <c r="A43" s="30"/>
      <c r="B43" s="31"/>
      <c r="C43" s="31"/>
      <c r="D43" s="31"/>
      <c r="E43" s="31"/>
      <c r="F43" s="31"/>
      <c r="G43" s="32"/>
      <c r="S43" s="7" t="s">
        <v>90</v>
      </c>
      <c r="T43" s="21">
        <f>+T28+T29+T30+T31</f>
        <v>103201.69589629199</v>
      </c>
      <c r="U43" s="21">
        <f>+U28+U29+U30+U31</f>
        <v>104130.5111593586</v>
      </c>
      <c r="V43" s="11"/>
      <c r="W43" s="11">
        <f>+W28+W29+W30+W31</f>
        <v>100393.26629057023</v>
      </c>
    </row>
    <row r="44" spans="1:39" ht="15.75" thickTop="1">
      <c r="S44" s="7" t="s">
        <v>101</v>
      </c>
      <c r="T44" s="21">
        <f>+T27+T20+T21+T23+T22+T16+T15</f>
        <v>1631178.512445</v>
      </c>
      <c r="U44" s="21">
        <f>+U27+U20+U21+U23+U22+U16+U15</f>
        <v>1645859.1190570048</v>
      </c>
      <c r="V44" s="11"/>
      <c r="W44" s="11">
        <f>+W27+W20+W21+W23+W22+W16+W15+W17+W18+W19</f>
        <v>1776831.0607277912</v>
      </c>
    </row>
    <row r="45" spans="1:39">
      <c r="W45" s="129"/>
    </row>
    <row r="46" spans="1:39" ht="57" customHeight="1">
      <c r="W46" s="129"/>
    </row>
  </sheetData>
  <sheetProtection algorithmName="SHA-512" hashValue="vmnbI94nTDaOTXs/MlC168A7iWJBUpSYx8qdguopzrPwOFF5OjtbSrbcPwI/WycImRduacykpFm1/uDM6agd0A==" saltValue="28S1O8pNAF/+GTu656J17w==" spinCount="100000" sheet="1" objects="1" scenarios="1" formatCells="0" formatColumns="0"/>
  <mergeCells count="1">
    <mergeCell ref="A2:G2"/>
  </mergeCells>
  <conditionalFormatting sqref="V10:W10">
    <cfRule type="cellIs" dxfId="1" priority="11" operator="notBetween">
      <formula>0.8</formula>
      <formula>1.2</formula>
    </cfRule>
  </conditionalFormatting>
  <conditionalFormatting sqref="V11:W11">
    <cfRule type="cellIs" dxfId="0" priority="13" operator="greaterThan">
      <formula>1+E24</formula>
    </cfRule>
  </conditionalFormatting>
  <dataValidations count="2">
    <dataValidation type="decimal" allowBlank="1" showInputMessage="1" showErrorMessage="1" error="Il valore delle essere ricompreso fra 0.3 e 0.6" sqref="E5:F5" xr:uid="{00000000-0002-0000-0200-000000000000}">
      <formula1>0.3</formula1>
      <formula2>0.6</formula2>
    </dataValidation>
    <dataValidation type="decimal" allowBlank="1" showInputMessage="1" showErrorMessage="1" error="Il valore delle essere ricompreso fra 0.1 e 0.4" sqref="E6:F6" xr:uid="{00000000-0002-0000-0200-000001000000}">
      <formula1>0.1</formula1>
      <formula2>0.4</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4">
    <tabColor theme="2" tint="-0.499984740745262"/>
  </sheetPr>
  <dimension ref="A1:I52"/>
  <sheetViews>
    <sheetView showGridLines="0" zoomScale="55" zoomScaleNormal="55" workbookViewId="0">
      <pane ySplit="5" topLeftCell="A6" activePane="bottomLeft" state="frozen"/>
      <selection activeCell="B66" sqref="B66"/>
      <selection pane="bottomLeft" activeCell="F42" sqref="F42"/>
    </sheetView>
  </sheetViews>
  <sheetFormatPr defaultColWidth="0" defaultRowHeight="15" zeroHeight="1"/>
  <cols>
    <col min="1" max="1" width="9.140625" style="306" customWidth="1"/>
    <col min="2" max="2" width="14.85546875" style="306" customWidth="1"/>
    <col min="3" max="3" width="56.42578125" style="306" customWidth="1"/>
    <col min="4" max="7" width="25.5703125" style="306" customWidth="1"/>
    <col min="8" max="8" width="9.140625" style="306" customWidth="1"/>
    <col min="9" max="9" width="9.140625" style="175" customWidth="1"/>
    <col min="10" max="16384" width="9.140625" style="175" hidden="1"/>
  </cols>
  <sheetData>
    <row r="1" spans="1:8" ht="16.5" thickBot="1">
      <c r="A1" s="66" t="s">
        <v>259</v>
      </c>
      <c r="B1" s="178"/>
      <c r="C1" s="130" t="s">
        <v>260</v>
      </c>
      <c r="D1" s="175"/>
      <c r="E1" s="175"/>
      <c r="F1" s="175"/>
      <c r="G1" s="175"/>
      <c r="H1" s="66"/>
    </row>
    <row r="2" spans="1:8" ht="17.25" thickTop="1" thickBot="1">
      <c r="A2" s="303" t="s">
        <v>201</v>
      </c>
      <c r="B2" s="178"/>
      <c r="C2" s="130" t="s">
        <v>319</v>
      </c>
      <c r="D2" s="175"/>
      <c r="E2" s="175"/>
      <c r="F2" s="175"/>
      <c r="G2" s="175"/>
      <c r="H2" s="66"/>
    </row>
    <row r="3" spans="1:8" ht="17.25" thickTop="1" thickBot="1">
      <c r="A3" s="303"/>
      <c r="B3" s="178"/>
      <c r="C3" s="130" t="s">
        <v>218</v>
      </c>
      <c r="D3" s="175"/>
      <c r="E3" s="175"/>
      <c r="F3" s="175"/>
      <c r="G3" s="175"/>
      <c r="H3" s="66"/>
    </row>
    <row r="4" spans="1:8" ht="16.5" thickTop="1" thickBot="1">
      <c r="A4" s="178"/>
      <c r="B4" s="178"/>
      <c r="C4" s="132" t="s">
        <v>278</v>
      </c>
      <c r="D4" s="175"/>
      <c r="E4" s="175"/>
      <c r="F4" s="175"/>
      <c r="G4" s="175"/>
      <c r="H4" s="178"/>
    </row>
    <row r="5" spans="1:8" ht="15.75" thickTop="1">
      <c r="A5" s="304"/>
      <c r="B5" s="304"/>
      <c r="C5" s="305"/>
      <c r="D5" s="304"/>
      <c r="E5" s="304"/>
      <c r="F5" s="304"/>
      <c r="G5" s="304"/>
      <c r="H5" s="305"/>
    </row>
    <row r="6" spans="1:8">
      <c r="A6" s="90" t="s">
        <v>227</v>
      </c>
      <c r="B6" s="90" t="s">
        <v>210</v>
      </c>
      <c r="C6" s="91"/>
      <c r="D6" s="90"/>
      <c r="E6" s="90"/>
      <c r="F6" s="90"/>
      <c r="G6" s="90"/>
      <c r="H6" s="91"/>
    </row>
    <row r="7" spans="1:8">
      <c r="A7" s="175"/>
      <c r="B7" s="175"/>
      <c r="C7" s="175"/>
      <c r="D7" s="175"/>
      <c r="E7" s="175"/>
      <c r="F7" s="175"/>
      <c r="G7" s="175"/>
      <c r="H7" s="175"/>
    </row>
    <row r="8" spans="1:8" ht="15.75" thickBot="1">
      <c r="F8" s="175"/>
      <c r="G8" s="175"/>
    </row>
    <row r="9" spans="1:8">
      <c r="D9" s="307">
        <v>2018</v>
      </c>
      <c r="E9" s="307">
        <v>2019</v>
      </c>
      <c r="F9" s="671" t="s">
        <v>385</v>
      </c>
      <c r="G9" s="672"/>
    </row>
    <row r="10" spans="1:8" ht="15.75" thickBot="1">
      <c r="C10" s="224" t="s">
        <v>58</v>
      </c>
      <c r="D10" s="615"/>
      <c r="E10" s="229">
        <f>[1]Previsionali!E10</f>
        <v>0</v>
      </c>
      <c r="F10" s="308">
        <v>2018</v>
      </c>
      <c r="G10" s="309">
        <v>2019</v>
      </c>
    </row>
    <row r="11" spans="1:8">
      <c r="C11" s="227" t="s">
        <v>56</v>
      </c>
      <c r="D11" s="616"/>
      <c r="E11" s="230">
        <f>[1]Previsionali!E11</f>
        <v>0</v>
      </c>
      <c r="F11" s="621"/>
      <c r="G11" s="355">
        <f>+E11-[2]Previsionali!G11</f>
        <v>0</v>
      </c>
    </row>
    <row r="12" spans="1:8" ht="15.75" thickBot="1">
      <c r="C12" s="228" t="s">
        <v>57</v>
      </c>
      <c r="D12" s="617"/>
      <c r="E12" s="231">
        <f>[1]Previsionali!E12</f>
        <v>0</v>
      </c>
      <c r="F12" s="622"/>
      <c r="G12" s="356">
        <f>+E12-[2]Previsionali!G12</f>
        <v>0</v>
      </c>
    </row>
    <row r="13" spans="1:8">
      <c r="C13" s="225" t="s">
        <v>59</v>
      </c>
      <c r="D13" s="618"/>
      <c r="E13" s="226">
        <f>[1]Previsionali!E13</f>
        <v>0</v>
      </c>
      <c r="F13" s="175"/>
      <c r="G13" s="175"/>
    </row>
    <row r="14" spans="1:8">
      <c r="C14" s="87" t="s">
        <v>56</v>
      </c>
      <c r="D14" s="619"/>
      <c r="E14" s="216">
        <f>[1]Previsionali!E14</f>
        <v>0</v>
      </c>
      <c r="F14" s="175"/>
      <c r="G14" s="175"/>
    </row>
    <row r="15" spans="1:8">
      <c r="C15" s="87" t="s">
        <v>57</v>
      </c>
      <c r="D15" s="619"/>
      <c r="E15" s="216">
        <f>[1]Previsionali!E15</f>
        <v>0</v>
      </c>
    </row>
    <row r="16" spans="1:8">
      <c r="A16" s="175"/>
      <c r="B16" s="175"/>
      <c r="C16" s="175"/>
      <c r="D16" s="175"/>
      <c r="E16" s="175"/>
      <c r="F16" s="175"/>
      <c r="G16" s="175"/>
      <c r="H16" s="175"/>
    </row>
    <row r="17" spans="1:8">
      <c r="A17" s="175"/>
      <c r="B17" s="175"/>
      <c r="C17" s="310" t="s">
        <v>349</v>
      </c>
      <c r="D17" s="307">
        <v>2018</v>
      </c>
      <c r="E17" s="307">
        <v>2019</v>
      </c>
      <c r="F17" s="307">
        <v>2020</v>
      </c>
      <c r="G17" s="307">
        <v>2021</v>
      </c>
      <c r="H17" s="175"/>
    </row>
    <row r="18" spans="1:8" ht="30">
      <c r="A18" s="175"/>
      <c r="B18" s="175"/>
      <c r="C18" s="133" t="s">
        <v>279</v>
      </c>
      <c r="D18" s="619"/>
      <c r="E18" s="216">
        <f>[1]Previsionali!E18</f>
        <v>0</v>
      </c>
      <c r="F18" s="619"/>
      <c r="G18" s="216">
        <f>[1]Previsionali!G18</f>
        <v>0</v>
      </c>
      <c r="H18" s="175"/>
    </row>
    <row r="19" spans="1:8" ht="30">
      <c r="A19" s="175"/>
      <c r="B19" s="175"/>
      <c r="C19" s="133" t="s">
        <v>280</v>
      </c>
      <c r="D19" s="619"/>
      <c r="E19" s="216">
        <f>[1]Previsionali!E19</f>
        <v>0</v>
      </c>
      <c r="F19" s="619"/>
      <c r="G19" s="216">
        <f>[1]Previsionali!G19</f>
        <v>0</v>
      </c>
      <c r="H19" s="175"/>
    </row>
    <row r="20" spans="1:8">
      <c r="A20" s="175"/>
      <c r="B20" s="175"/>
      <c r="C20" s="131" t="s">
        <v>281</v>
      </c>
      <c r="D20" s="619"/>
      <c r="E20" s="216">
        <f>[1]Previsionali!E20</f>
        <v>0</v>
      </c>
      <c r="F20" s="619"/>
      <c r="G20" s="216">
        <f>[1]Previsionali!G20</f>
        <v>0</v>
      </c>
      <c r="H20" s="175"/>
    </row>
    <row r="21" spans="1:8" ht="27.75" customHeight="1">
      <c r="A21" s="175"/>
      <c r="B21" s="175"/>
      <c r="C21" s="133" t="s">
        <v>282</v>
      </c>
      <c r="D21" s="619"/>
      <c r="E21" s="216">
        <f>[1]Previsionali!E21</f>
        <v>0</v>
      </c>
      <c r="F21" s="619"/>
      <c r="G21" s="216">
        <f>[1]Previsionali!G21</f>
        <v>0</v>
      </c>
      <c r="H21" s="175"/>
    </row>
    <row r="22" spans="1:8">
      <c r="D22" s="311"/>
      <c r="E22" s="311"/>
    </row>
    <row r="23" spans="1:8">
      <c r="C23" s="87" t="s">
        <v>212</v>
      </c>
      <c r="D23" s="619"/>
      <c r="E23" s="216">
        <f>[1]Previsionali!E23</f>
        <v>0</v>
      </c>
      <c r="F23" s="619"/>
      <c r="G23" s="216">
        <f>[1]Previsionali!G23</f>
        <v>0</v>
      </c>
    </row>
    <row r="24" spans="1:8">
      <c r="C24" s="175"/>
      <c r="D24" s="175"/>
      <c r="E24" s="175"/>
      <c r="F24" s="175"/>
      <c r="G24" s="175"/>
    </row>
    <row r="25" spans="1:8">
      <c r="A25" s="90" t="s">
        <v>227</v>
      </c>
      <c r="B25" s="90" t="s">
        <v>320</v>
      </c>
      <c r="C25" s="91"/>
      <c r="D25" s="90"/>
      <c r="E25" s="90"/>
      <c r="F25" s="90"/>
      <c r="G25" s="90"/>
      <c r="H25" s="91"/>
    </row>
    <row r="26" spans="1:8">
      <c r="A26" s="175"/>
      <c r="B26" s="175"/>
      <c r="C26" s="175"/>
      <c r="D26" s="175"/>
      <c r="E26" s="175"/>
      <c r="F26" s="175"/>
      <c r="G26" s="175"/>
      <c r="H26" s="175"/>
    </row>
    <row r="27" spans="1:8">
      <c r="C27" s="131" t="s">
        <v>321</v>
      </c>
      <c r="D27" s="619"/>
      <c r="E27" s="216">
        <f>[1]Previsionali!E27</f>
        <v>0</v>
      </c>
      <c r="F27" s="619"/>
      <c r="G27" s="216">
        <f>[1]Previsionali!G27</f>
        <v>0</v>
      </c>
    </row>
    <row r="28" spans="1:8" ht="30">
      <c r="C28" s="598" t="s">
        <v>543</v>
      </c>
      <c r="D28" s="620"/>
      <c r="E28" s="620"/>
      <c r="F28" s="619"/>
      <c r="G28" s="216"/>
    </row>
    <row r="29" spans="1:8"/>
    <row r="30" spans="1:8">
      <c r="A30" s="90" t="s">
        <v>227</v>
      </c>
      <c r="B30" s="90" t="s">
        <v>218</v>
      </c>
      <c r="C30" s="91"/>
      <c r="D30" s="90"/>
      <c r="E30" s="90"/>
      <c r="F30" s="90"/>
      <c r="G30" s="90"/>
      <c r="H30" s="91"/>
    </row>
    <row r="31" spans="1:8"/>
    <row r="32" spans="1:8">
      <c r="C32" s="218" t="s">
        <v>86</v>
      </c>
      <c r="D32" s="620"/>
      <c r="E32" s="620"/>
      <c r="F32" s="619"/>
      <c r="G32" s="216"/>
    </row>
    <row r="33" spans="1:8">
      <c r="C33" s="218" t="s">
        <v>92</v>
      </c>
      <c r="D33" s="620"/>
      <c r="E33" s="620"/>
      <c r="F33" s="619"/>
      <c r="G33" s="216"/>
    </row>
    <row r="34" spans="1:8"/>
    <row r="35" spans="1:8">
      <c r="A35" s="90" t="s">
        <v>227</v>
      </c>
      <c r="B35" s="90" t="s">
        <v>355</v>
      </c>
      <c r="C35" s="91"/>
      <c r="D35" s="90"/>
      <c r="E35" s="90"/>
      <c r="F35" s="90"/>
      <c r="G35" s="90"/>
      <c r="H35" s="91"/>
    </row>
    <row r="36" spans="1:8"/>
    <row r="37" spans="1:8">
      <c r="C37" s="218" t="s">
        <v>351</v>
      </c>
      <c r="D37" s="620"/>
      <c r="E37" s="620"/>
      <c r="F37" s="620"/>
      <c r="G37" s="162"/>
    </row>
    <row r="38" spans="1:8">
      <c r="C38" s="218" t="s">
        <v>352</v>
      </c>
      <c r="D38" s="620"/>
      <c r="E38" s="620"/>
      <c r="F38" s="620"/>
      <c r="G38" s="162">
        <v>4625.4590252168091</v>
      </c>
    </row>
    <row r="39" spans="1:8">
      <c r="C39" s="218" t="s">
        <v>353</v>
      </c>
      <c r="D39" s="620"/>
      <c r="E39" s="620"/>
      <c r="F39" s="620"/>
      <c r="G39" s="162"/>
    </row>
    <row r="40" spans="1:8"/>
    <row r="41" spans="1:8"/>
    <row r="42" spans="1:8" ht="15.75" customHeight="1">
      <c r="A42" s="175"/>
      <c r="B42" s="175"/>
      <c r="G42" s="175"/>
      <c r="H42" s="175"/>
    </row>
    <row r="43" spans="1:8">
      <c r="A43" s="175"/>
      <c r="B43" s="175"/>
      <c r="G43" s="175"/>
      <c r="H43" s="175"/>
    </row>
    <row r="44" spans="1:8"/>
    <row r="45" spans="1:8"/>
    <row r="46" spans="1:8"/>
    <row r="47" spans="1:8"/>
    <row r="48" spans="1:8"/>
    <row r="49"/>
    <row r="50"/>
    <row r="51"/>
    <row r="52"/>
  </sheetData>
  <sheetProtection algorithmName="SHA-512" hashValue="zHv5EuYSoHU+K8TUMEns1EhRd43kI/nFiJrvjJbC/ibd9huorF0cvK/FRCLC93HXf2gYQQgG7geV2kk6jqgLwQ==" saltValue="Qrxbjp770FCLdoXWrKu11g==" spinCount="100000" sheet="1" objects="1" scenarios="1" formatCells="0" formatColumns="0"/>
  <mergeCells count="1">
    <mergeCell ref="F9:G9"/>
  </mergeCells>
  <hyperlinks>
    <hyperlink ref="C1" location="Previsionali!D9" display="Dati da PEF" xr:uid="{00000000-0004-0000-0300-000000000000}"/>
    <hyperlink ref="C2" location="Previsionali!D27" display="Informazioni aggiuntive" xr:uid="{00000000-0004-0000-0300-000001000000}"/>
    <hyperlink ref="C4" location="Dashboard!C3" display="Torna a Pannello di controllo" xr:uid="{00000000-0004-0000-0300-000002000000}"/>
    <hyperlink ref="C3" location="Previsionali!F32" display="Componenti previsionali di costo" xr:uid="{00000000-0004-0000-0300-000003000000}"/>
    <hyperlink ref="C32" location="Definizioni!A14" display="COITV" xr:uid="{00000000-0004-0000-0300-000004000000}"/>
    <hyperlink ref="C33" location="Previsionali!A15" display="COITF" xr:uid="{00000000-0004-0000-0300-000005000000}"/>
    <hyperlink ref="C37" location="Definizioni!A32" display="COVTV" xr:uid="{00000000-0004-0000-0300-000006000000}"/>
    <hyperlink ref="C38" location="Definizioni!A33" display="COVTF" xr:uid="{00000000-0004-0000-0300-000007000000}"/>
    <hyperlink ref="C39" location="Definizioni!A34" display="COSTV" xr:uid="{00000000-0004-0000-0300-000008000000}"/>
  </hyperlink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tabColor rgb="FF00B050"/>
    <pageSetUpPr fitToPage="1"/>
  </sheetPr>
  <dimension ref="A1:LN61"/>
  <sheetViews>
    <sheetView showGridLines="0" zoomScale="60" zoomScaleNormal="60" workbookViewId="0">
      <pane xSplit="2" ySplit="4" topLeftCell="C5" activePane="bottomRight" state="frozen"/>
      <selection activeCell="B66" sqref="B66"/>
      <selection pane="topRight" activeCell="B66" sqref="B66"/>
      <selection pane="bottomLeft" activeCell="B66" sqref="B66"/>
      <selection pane="bottomRight" activeCell="F11" sqref="F11"/>
    </sheetView>
  </sheetViews>
  <sheetFormatPr defaultColWidth="0" defaultRowHeight="15" zeroHeight="1"/>
  <cols>
    <col min="1" max="1" width="8.7109375" style="242" customWidth="1"/>
    <col min="2" max="2" width="58.7109375" style="242" customWidth="1"/>
    <col min="3" max="3" width="18.5703125" style="243" customWidth="1"/>
    <col min="4" max="5" width="18.5703125" style="242" customWidth="1"/>
    <col min="6" max="6" width="19.5703125" style="242" customWidth="1"/>
    <col min="7" max="7" width="1.85546875" style="242" customWidth="1"/>
    <col min="8" max="8" width="18.5703125" style="243" customWidth="1"/>
    <col min="9" max="10" width="18.5703125" style="242" customWidth="1"/>
    <col min="11" max="11" width="19.5703125" style="242" customWidth="1"/>
    <col min="12" max="12" width="1.85546875" style="242" customWidth="1"/>
    <col min="13" max="13" width="18.5703125" style="243" customWidth="1"/>
    <col min="14" max="15" width="18.5703125" style="242" customWidth="1"/>
    <col min="16" max="16" width="19.5703125" style="242" customWidth="1"/>
    <col min="17" max="17" width="9.140625" style="175" customWidth="1"/>
    <col min="18" max="18" width="18.140625" style="242" bestFit="1" customWidth="1"/>
    <col min="19" max="19" width="18.5703125" style="242" customWidth="1"/>
    <col min="20" max="20" width="9.140625" style="242" customWidth="1"/>
    <col min="21" max="173" width="0" style="242" hidden="1" customWidth="1"/>
    <col min="174" max="174" width="24.5703125" style="242" hidden="1" customWidth="1"/>
    <col min="175" max="225" width="0" style="242" hidden="1" customWidth="1"/>
    <col min="226" max="231" width="1.28515625" style="242" customWidth="1"/>
    <col min="232" max="244" width="1.28515625" style="242" hidden="1" customWidth="1"/>
    <col min="245" max="245" width="34.28515625" style="242" hidden="1" customWidth="1"/>
    <col min="246" max="286" width="1.28515625" style="242" hidden="1" customWidth="1"/>
    <col min="287" max="296" width="1.28515625" style="242" customWidth="1"/>
    <col min="297" max="297" width="1.28515625" style="242" hidden="1" customWidth="1"/>
    <col min="298" max="300" width="1.28515625" style="242" customWidth="1"/>
    <col min="301" max="314" width="1.28515625" style="242" hidden="1" customWidth="1"/>
    <col min="315" max="321" width="1.28515625" style="242" customWidth="1"/>
    <col min="322" max="326" width="9.140625" style="242" hidden="1" customWidth="1"/>
    <col min="327" max="16384" width="0" style="242" hidden="1"/>
  </cols>
  <sheetData>
    <row r="1" spans="1:19">
      <c r="A1" s="110" t="s">
        <v>278</v>
      </c>
      <c r="B1" s="248"/>
      <c r="C1" s="278"/>
      <c r="D1" s="248"/>
      <c r="E1" s="248"/>
      <c r="F1" s="248"/>
      <c r="G1" s="248"/>
      <c r="H1" s="278"/>
      <c r="I1" s="248"/>
      <c r="J1" s="248"/>
      <c r="K1" s="248"/>
      <c r="L1" s="248"/>
      <c r="M1" s="278"/>
      <c r="N1" s="248"/>
      <c r="O1" s="248"/>
      <c r="P1" s="248"/>
      <c r="R1" s="248"/>
      <c r="S1" s="248"/>
    </row>
    <row r="2" spans="1:19" s="277" customFormat="1">
      <c r="A2" s="90" t="s">
        <v>227</v>
      </c>
      <c r="B2" s="79" t="s">
        <v>363</v>
      </c>
      <c r="C2" s="80"/>
      <c r="D2" s="79"/>
      <c r="E2" s="79"/>
      <c r="F2" s="79"/>
      <c r="G2" s="79"/>
      <c r="H2" s="80"/>
      <c r="I2" s="79"/>
      <c r="J2" s="79"/>
      <c r="K2" s="79"/>
      <c r="L2" s="79"/>
      <c r="M2" s="80"/>
      <c r="N2" s="79"/>
      <c r="O2" s="79"/>
      <c r="P2" s="79"/>
      <c r="Q2" s="175"/>
      <c r="R2" s="248"/>
      <c r="S2" s="248"/>
    </row>
    <row r="3" spans="1:19" s="255" customFormat="1" ht="19.149999999999999" customHeight="1">
      <c r="A3" s="276"/>
      <c r="B3" s="275"/>
      <c r="C3" s="683" t="s">
        <v>0</v>
      </c>
      <c r="D3" s="683"/>
      <c r="E3" s="683"/>
      <c r="F3" s="683"/>
      <c r="G3" s="248"/>
      <c r="H3" s="683" t="s">
        <v>9</v>
      </c>
      <c r="I3" s="683"/>
      <c r="J3" s="683"/>
      <c r="K3" s="683"/>
      <c r="L3" s="248"/>
      <c r="M3" s="683" t="s">
        <v>422</v>
      </c>
      <c r="N3" s="683"/>
      <c r="O3" s="683"/>
      <c r="P3" s="683"/>
      <c r="Q3" s="175"/>
      <c r="R3" s="274"/>
      <c r="S3" s="274"/>
    </row>
    <row r="4" spans="1:19" s="252" customFormat="1" ht="67.7" customHeight="1">
      <c r="B4" s="602"/>
      <c r="C4" s="273" t="s">
        <v>399</v>
      </c>
      <c r="D4" s="273" t="s">
        <v>20</v>
      </c>
      <c r="E4" s="273" t="s">
        <v>21</v>
      </c>
      <c r="F4" s="273" t="s">
        <v>398</v>
      </c>
      <c r="G4" s="248"/>
      <c r="H4" s="273" t="s">
        <v>399</v>
      </c>
      <c r="I4" s="273" t="s">
        <v>20</v>
      </c>
      <c r="J4" s="273" t="s">
        <v>21</v>
      </c>
      <c r="K4" s="273" t="s">
        <v>398</v>
      </c>
      <c r="L4" s="248"/>
      <c r="M4" s="273" t="s">
        <v>399</v>
      </c>
      <c r="N4" s="273" t="s">
        <v>20</v>
      </c>
      <c r="O4" s="273" t="s">
        <v>21</v>
      </c>
      <c r="P4" s="273" t="s">
        <v>398</v>
      </c>
      <c r="Q4" s="175"/>
      <c r="R4" s="272" t="s">
        <v>397</v>
      </c>
      <c r="S4" s="272" t="s">
        <v>396</v>
      </c>
    </row>
    <row r="5" spans="1:19" s="252" customFormat="1" ht="40.700000000000003" customHeight="1">
      <c r="A5" s="682" t="s">
        <v>67</v>
      </c>
      <c r="B5" s="682"/>
      <c r="C5" s="261">
        <f t="shared" ref="C5:C11" si="0">+SUM(D5:F5)</f>
        <v>1742930.37</v>
      </c>
      <c r="D5" s="260">
        <f>+SUM(D6:D11)</f>
        <v>1742930.37</v>
      </c>
      <c r="E5" s="260">
        <f>+SUM(E6:E11)</f>
        <v>0</v>
      </c>
      <c r="F5" s="260">
        <f>+SUM(F6:F11)</f>
        <v>0</v>
      </c>
      <c r="G5" s="253"/>
      <c r="H5" s="261">
        <f t="shared" ref="H5:H11" si="1">+SUM(I5:K5)</f>
        <v>0</v>
      </c>
      <c r="I5" s="260">
        <f>+SUM(I6:I11)</f>
        <v>0</v>
      </c>
      <c r="J5" s="260">
        <f>+SUM(J6:J11)</f>
        <v>0</v>
      </c>
      <c r="K5" s="260">
        <f>+SUM(K6:K11)</f>
        <v>0</v>
      </c>
      <c r="L5" s="253"/>
      <c r="M5" s="261">
        <f t="shared" ref="M5:M11" si="2">+SUM(N5:P5)</f>
        <v>1567168.31</v>
      </c>
      <c r="N5" s="260">
        <f>+SUM(N6:N11)</f>
        <v>1567168.31</v>
      </c>
      <c r="O5" s="260">
        <f>+SUM(O6:O11)</f>
        <v>0</v>
      </c>
      <c r="P5" s="260">
        <f>+SUM(P6:P11)</f>
        <v>0</v>
      </c>
      <c r="Q5" s="175"/>
      <c r="R5" s="84"/>
      <c r="S5" s="84"/>
    </row>
    <row r="6" spans="1:19" s="255" customFormat="1" ht="25.5">
      <c r="A6" s="78"/>
      <c r="B6" s="81" t="s">
        <v>211</v>
      </c>
      <c r="C6" s="257">
        <f t="shared" si="0"/>
        <v>0</v>
      </c>
      <c r="D6" s="271"/>
      <c r="E6" s="259"/>
      <c r="F6" s="258"/>
      <c r="G6" s="253"/>
      <c r="H6" s="257">
        <f t="shared" si="1"/>
        <v>0</v>
      </c>
      <c r="I6" s="630"/>
      <c r="J6" s="623"/>
      <c r="K6" s="624"/>
      <c r="L6" s="253"/>
      <c r="M6" s="257">
        <f t="shared" si="2"/>
        <v>0</v>
      </c>
      <c r="N6" s="271"/>
      <c r="O6" s="259"/>
      <c r="P6" s="258"/>
      <c r="Q6" s="175"/>
      <c r="R6" s="84"/>
      <c r="S6" s="84"/>
    </row>
    <row r="7" spans="1:19" s="255" customFormat="1">
      <c r="A7" s="78"/>
      <c r="B7" s="81" t="s">
        <v>10</v>
      </c>
      <c r="C7" s="257">
        <f t="shared" si="0"/>
        <v>0</v>
      </c>
      <c r="D7" s="270"/>
      <c r="E7" s="84"/>
      <c r="F7" s="256"/>
      <c r="G7" s="253"/>
      <c r="H7" s="257">
        <f t="shared" si="1"/>
        <v>0</v>
      </c>
      <c r="I7" s="631"/>
      <c r="J7" s="625"/>
      <c r="K7" s="626"/>
      <c r="L7" s="253"/>
      <c r="M7" s="257">
        <f t="shared" si="2"/>
        <v>0</v>
      </c>
      <c r="N7" s="271"/>
      <c r="O7" s="84"/>
      <c r="P7" s="256"/>
      <c r="Q7" s="175"/>
      <c r="R7" s="84"/>
      <c r="S7" s="84"/>
    </row>
    <row r="8" spans="1:19" s="255" customFormat="1">
      <c r="A8" s="78"/>
      <c r="B8" s="81" t="s">
        <v>11</v>
      </c>
      <c r="C8" s="257">
        <f t="shared" si="0"/>
        <v>0</v>
      </c>
      <c r="D8" s="270"/>
      <c r="E8" s="84"/>
      <c r="F8" s="256"/>
      <c r="G8" s="253"/>
      <c r="H8" s="257">
        <f t="shared" si="1"/>
        <v>0</v>
      </c>
      <c r="I8" s="631"/>
      <c r="J8" s="625"/>
      <c r="K8" s="626"/>
      <c r="L8" s="253"/>
      <c r="M8" s="257">
        <f t="shared" si="2"/>
        <v>0</v>
      </c>
      <c r="N8" s="271"/>
      <c r="O8" s="84"/>
      <c r="P8" s="256"/>
      <c r="Q8" s="175"/>
      <c r="R8" s="84"/>
      <c r="S8" s="84"/>
    </row>
    <row r="9" spans="1:19" s="255" customFormat="1" ht="25.5">
      <c r="A9" s="78"/>
      <c r="B9" s="81" t="s">
        <v>322</v>
      </c>
      <c r="C9" s="257">
        <f t="shared" si="0"/>
        <v>0</v>
      </c>
      <c r="D9" s="270"/>
      <c r="E9" s="84"/>
      <c r="F9" s="256"/>
      <c r="G9" s="253"/>
      <c r="H9" s="257">
        <f t="shared" si="1"/>
        <v>0</v>
      </c>
      <c r="I9" s="631"/>
      <c r="J9" s="625"/>
      <c r="K9" s="626"/>
      <c r="L9" s="253"/>
      <c r="M9" s="257">
        <f t="shared" si="2"/>
        <v>0</v>
      </c>
      <c r="N9" s="271"/>
      <c r="O9" s="84"/>
      <c r="P9" s="256"/>
      <c r="Q9" s="175"/>
      <c r="R9" s="84"/>
      <c r="S9" s="84"/>
    </row>
    <row r="10" spans="1:19" s="255" customFormat="1">
      <c r="A10" s="78"/>
      <c r="B10" s="81" t="s">
        <v>12</v>
      </c>
      <c r="C10" s="257">
        <f t="shared" si="0"/>
        <v>0</v>
      </c>
      <c r="D10" s="270"/>
      <c r="E10" s="84"/>
      <c r="F10" s="256"/>
      <c r="G10" s="253"/>
      <c r="H10" s="257">
        <f t="shared" si="1"/>
        <v>0</v>
      </c>
      <c r="I10" s="631"/>
      <c r="J10" s="625"/>
      <c r="K10" s="626"/>
      <c r="L10" s="253"/>
      <c r="M10" s="257">
        <f t="shared" si="2"/>
        <v>0</v>
      </c>
      <c r="N10" s="271"/>
      <c r="O10" s="84"/>
      <c r="P10" s="256"/>
      <c r="Q10" s="175"/>
      <c r="R10" s="84"/>
      <c r="S10" s="84"/>
    </row>
    <row r="11" spans="1:19" s="255" customFormat="1">
      <c r="A11" s="78"/>
      <c r="B11" s="81" t="s">
        <v>209</v>
      </c>
      <c r="C11" s="257">
        <f t="shared" si="0"/>
        <v>1742930.37</v>
      </c>
      <c r="D11" s="269">
        <v>1742930.37</v>
      </c>
      <c r="E11" s="86"/>
      <c r="F11" s="268"/>
      <c r="G11" s="253"/>
      <c r="H11" s="257">
        <f t="shared" si="1"/>
        <v>0</v>
      </c>
      <c r="I11" s="632"/>
      <c r="J11" s="633"/>
      <c r="K11" s="634"/>
      <c r="L11" s="253"/>
      <c r="M11" s="257">
        <f t="shared" si="2"/>
        <v>1567168.31</v>
      </c>
      <c r="N11" s="271">
        <v>1567168.31</v>
      </c>
      <c r="O11" s="86"/>
      <c r="P11" s="268"/>
      <c r="Q11" s="175"/>
      <c r="R11" s="84"/>
      <c r="S11" s="84"/>
    </row>
    <row r="12" spans="1:19" s="175" customFormat="1">
      <c r="R12" s="84"/>
      <c r="S12" s="84"/>
    </row>
    <row r="13" spans="1:19">
      <c r="A13" s="248"/>
      <c r="B13" s="248"/>
      <c r="C13" s="254"/>
      <c r="D13" s="253"/>
      <c r="E13" s="253"/>
      <c r="F13" s="253"/>
      <c r="G13" s="253"/>
      <c r="H13" s="254"/>
      <c r="I13" s="253"/>
      <c r="J13" s="253"/>
      <c r="K13" s="253"/>
      <c r="L13" s="253"/>
      <c r="M13" s="254"/>
      <c r="N13" s="253"/>
      <c r="O13" s="253"/>
      <c r="P13" s="253"/>
      <c r="R13" s="84"/>
      <c r="S13" s="84"/>
    </row>
    <row r="14" spans="1:19" s="252" customFormat="1" ht="40.700000000000003" customHeight="1">
      <c r="A14" s="682" t="s">
        <v>60</v>
      </c>
      <c r="B14" s="682"/>
      <c r="C14" s="261">
        <f t="shared" ref="C14:C34" si="3">+SUM(D14:F14)</f>
        <v>1799182.1157560002</v>
      </c>
      <c r="D14" s="260">
        <f>+D15+D16+D18+D20+D21+D24+D25+D27+D32+D33+D34</f>
        <v>1792001.0607560002</v>
      </c>
      <c r="E14" s="260">
        <f>+E15+E16+E18+E20+E21+E24+E25+E27+E32+E33+E34</f>
        <v>7181.0549999999994</v>
      </c>
      <c r="F14" s="260">
        <f>+F15+F16+F18+F20+F21+F24+F25+F27+F32+F33+F34</f>
        <v>0</v>
      </c>
      <c r="G14" s="253"/>
      <c r="H14" s="261">
        <f t="shared" ref="H14:H34" si="4">+SUM(I14:K14)</f>
        <v>0</v>
      </c>
      <c r="I14" s="260">
        <f>+I15+I16+I18+I20+I21+I24+I25+I27+I32+I33+I34</f>
        <v>0</v>
      </c>
      <c r="J14" s="260">
        <f>+J15+J16+J18+J20+J21+J24+J25+J27+J32+J33+J34</f>
        <v>0</v>
      </c>
      <c r="K14" s="260">
        <f>+K15+K16+K18+K20+K21+K24+K25+K27+K32+K33+K34</f>
        <v>0</v>
      </c>
      <c r="L14" s="253"/>
      <c r="M14" s="261">
        <f t="shared" ref="M14:M34" si="5">+SUM(N14:P14)</f>
        <v>1934575.8405719998</v>
      </c>
      <c r="N14" s="260">
        <f>+N15+N16+N18+N20+N21+N24+N25+N27+N32+N33+N34</f>
        <v>1927394.7855719998</v>
      </c>
      <c r="O14" s="260">
        <f>+O15+O16+O18+O20+O21+O24+O25+O27+O32+O33+O34</f>
        <v>7181.0549999999994</v>
      </c>
      <c r="P14" s="260">
        <f>+P15+P16+P18+P20+P21+P24+P25+P27+P32+P33+P34</f>
        <v>0</v>
      </c>
      <c r="Q14" s="175"/>
      <c r="R14" s="84"/>
      <c r="S14" s="84"/>
    </row>
    <row r="15" spans="1:19" s="255" customFormat="1">
      <c r="A15" s="78"/>
      <c r="B15" s="81" t="s">
        <v>1</v>
      </c>
      <c r="C15" s="263">
        <f t="shared" si="3"/>
        <v>356350.94</v>
      </c>
      <c r="D15" s="267">
        <v>356350.94</v>
      </c>
      <c r="E15" s="267"/>
      <c r="F15" s="266"/>
      <c r="G15" s="253"/>
      <c r="H15" s="263">
        <f t="shared" si="4"/>
        <v>0</v>
      </c>
      <c r="I15" s="627"/>
      <c r="J15" s="627"/>
      <c r="K15" s="628"/>
      <c r="L15" s="253"/>
      <c r="M15" s="263">
        <f t="shared" si="5"/>
        <v>322533.16999999993</v>
      </c>
      <c r="N15" s="267">
        <v>322533.16999999993</v>
      </c>
      <c r="O15" s="267"/>
      <c r="P15" s="266"/>
      <c r="Q15" s="175"/>
      <c r="R15" s="84"/>
      <c r="S15" s="84"/>
    </row>
    <row r="16" spans="1:19" s="255" customFormat="1">
      <c r="A16" s="78"/>
      <c r="B16" s="81" t="s">
        <v>2</v>
      </c>
      <c r="C16" s="263">
        <f t="shared" si="3"/>
        <v>155029.96000000005</v>
      </c>
      <c r="D16" s="84">
        <v>155029.96000000005</v>
      </c>
      <c r="E16" s="84"/>
      <c r="F16" s="256"/>
      <c r="G16" s="253"/>
      <c r="H16" s="263">
        <f t="shared" si="4"/>
        <v>0</v>
      </c>
      <c r="I16" s="625"/>
      <c r="J16" s="625"/>
      <c r="K16" s="626"/>
      <c r="L16" s="253"/>
      <c r="M16" s="263">
        <f t="shared" si="5"/>
        <v>149568.47</v>
      </c>
      <c r="N16" s="84">
        <v>149568.47</v>
      </c>
      <c r="O16" s="84"/>
      <c r="P16" s="256"/>
      <c r="Q16" s="175"/>
      <c r="R16" s="84"/>
      <c r="S16" s="84"/>
    </row>
    <row r="17" spans="1:19" s="255" customFormat="1" ht="25.5">
      <c r="A17" s="78"/>
      <c r="B17" s="100" t="s">
        <v>213</v>
      </c>
      <c r="C17" s="263">
        <f t="shared" si="3"/>
        <v>0</v>
      </c>
      <c r="D17" s="84"/>
      <c r="E17" s="84"/>
      <c r="F17" s="256"/>
      <c r="G17" s="253"/>
      <c r="H17" s="263">
        <f t="shared" si="4"/>
        <v>0</v>
      </c>
      <c r="I17" s="625"/>
      <c r="J17" s="625"/>
      <c r="K17" s="626"/>
      <c r="L17" s="253"/>
      <c r="M17" s="263">
        <f t="shared" si="5"/>
        <v>0</v>
      </c>
      <c r="N17" s="84"/>
      <c r="O17" s="84"/>
      <c r="P17" s="256"/>
      <c r="Q17" s="175"/>
      <c r="R17" s="84"/>
      <c r="S17" s="84"/>
    </row>
    <row r="18" spans="1:19" s="255" customFormat="1">
      <c r="A18" s="78"/>
      <c r="B18" s="81" t="s">
        <v>3</v>
      </c>
      <c r="C18" s="263">
        <f t="shared" si="3"/>
        <v>11683.31</v>
      </c>
      <c r="D18" s="84">
        <v>11683.31</v>
      </c>
      <c r="E18" s="84"/>
      <c r="F18" s="256"/>
      <c r="G18" s="253"/>
      <c r="H18" s="263">
        <f t="shared" si="4"/>
        <v>0</v>
      </c>
      <c r="I18" s="625"/>
      <c r="J18" s="625"/>
      <c r="K18" s="626"/>
      <c r="L18" s="253"/>
      <c r="M18" s="263">
        <f t="shared" si="5"/>
        <v>26434.240000000002</v>
      </c>
      <c r="N18" s="84">
        <v>26434.240000000002</v>
      </c>
      <c r="O18" s="84"/>
      <c r="P18" s="256"/>
      <c r="Q18" s="175"/>
      <c r="R18" s="84"/>
      <c r="S18" s="84"/>
    </row>
    <row r="19" spans="1:19" s="255" customFormat="1">
      <c r="A19" s="78"/>
      <c r="B19" s="100" t="s">
        <v>214</v>
      </c>
      <c r="C19" s="263">
        <f t="shared" si="3"/>
        <v>0</v>
      </c>
      <c r="D19" s="84"/>
      <c r="E19" s="84"/>
      <c r="F19" s="256"/>
      <c r="G19" s="253"/>
      <c r="H19" s="263">
        <f t="shared" si="4"/>
        <v>0</v>
      </c>
      <c r="I19" s="625"/>
      <c r="J19" s="625"/>
      <c r="K19" s="626"/>
      <c r="L19" s="253"/>
      <c r="M19" s="263">
        <f t="shared" si="5"/>
        <v>0</v>
      </c>
      <c r="N19" s="84"/>
      <c r="O19" s="84"/>
      <c r="P19" s="256"/>
      <c r="Q19" s="175"/>
      <c r="R19" s="84"/>
      <c r="S19" s="84"/>
    </row>
    <row r="20" spans="1:19" s="255" customFormat="1">
      <c r="A20" s="78"/>
      <c r="B20" s="81" t="s">
        <v>4</v>
      </c>
      <c r="C20" s="263">
        <f t="shared" si="3"/>
        <v>1092161.8</v>
      </c>
      <c r="D20" s="664">
        <f>1092161.8-E20</f>
        <v>1084980.7450000001</v>
      </c>
      <c r="E20" s="84">
        <v>7181.0549999999994</v>
      </c>
      <c r="F20" s="256"/>
      <c r="G20" s="253"/>
      <c r="H20" s="263">
        <f t="shared" si="4"/>
        <v>0</v>
      </c>
      <c r="I20" s="625"/>
      <c r="J20" s="625"/>
      <c r="K20" s="629"/>
      <c r="L20" s="253"/>
      <c r="M20" s="263">
        <f t="shared" si="5"/>
        <v>1242205.94</v>
      </c>
      <c r="N20" s="84">
        <f>1242205.94-O20</f>
        <v>1235024.885</v>
      </c>
      <c r="O20" s="84">
        <v>7181.0549999999994</v>
      </c>
      <c r="P20" s="265"/>
      <c r="Q20" s="175"/>
      <c r="R20" s="84"/>
      <c r="S20" s="84"/>
    </row>
    <row r="21" spans="1:19" s="255" customFormat="1">
      <c r="A21" s="78"/>
      <c r="B21" s="85" t="s">
        <v>216</v>
      </c>
      <c r="C21" s="263">
        <f t="shared" si="3"/>
        <v>69677.119999999995</v>
      </c>
      <c r="D21" s="88">
        <v>69677.119999999995</v>
      </c>
      <c r="E21" s="88"/>
      <c r="F21" s="264"/>
      <c r="G21" s="253"/>
      <c r="H21" s="263">
        <f t="shared" si="4"/>
        <v>0</v>
      </c>
      <c r="I21" s="625"/>
      <c r="J21" s="625"/>
      <c r="K21" s="626"/>
      <c r="L21" s="253"/>
      <c r="M21" s="263">
        <f t="shared" si="5"/>
        <v>77020.759999999995</v>
      </c>
      <c r="N21" s="88">
        <v>77020.759999999995</v>
      </c>
      <c r="O21" s="88"/>
      <c r="P21" s="262"/>
      <c r="Q21" s="175"/>
      <c r="R21" s="84"/>
      <c r="S21" s="84"/>
    </row>
    <row r="22" spans="1:19" s="255" customFormat="1" ht="38.25">
      <c r="A22" s="78"/>
      <c r="B22" s="101" t="s">
        <v>215</v>
      </c>
      <c r="C22" s="263">
        <f t="shared" si="3"/>
        <v>0</v>
      </c>
      <c r="D22" s="84"/>
      <c r="E22" s="84"/>
      <c r="F22" s="256"/>
      <c r="G22" s="253"/>
      <c r="H22" s="263">
        <f t="shared" si="4"/>
        <v>0</v>
      </c>
      <c r="I22" s="625"/>
      <c r="J22" s="625"/>
      <c r="K22" s="626"/>
      <c r="L22" s="253"/>
      <c r="M22" s="263">
        <f t="shared" si="5"/>
        <v>0</v>
      </c>
      <c r="N22" s="84"/>
      <c r="O22" s="84"/>
      <c r="P22" s="256"/>
      <c r="Q22" s="175"/>
      <c r="R22" s="84"/>
      <c r="S22" s="84"/>
    </row>
    <row r="23" spans="1:19" s="255" customFormat="1" ht="25.5">
      <c r="A23" s="78"/>
      <c r="B23" s="101" t="s">
        <v>261</v>
      </c>
      <c r="C23" s="263">
        <f t="shared" si="3"/>
        <v>0</v>
      </c>
      <c r="D23" s="84"/>
      <c r="E23" s="84"/>
      <c r="F23" s="256"/>
      <c r="G23" s="253"/>
      <c r="H23" s="263">
        <f t="shared" si="4"/>
        <v>0</v>
      </c>
      <c r="I23" s="625"/>
      <c r="J23" s="625"/>
      <c r="K23" s="626"/>
      <c r="L23" s="253"/>
      <c r="M23" s="263">
        <f t="shared" si="5"/>
        <v>0</v>
      </c>
      <c r="N23" s="84"/>
      <c r="O23" s="84"/>
      <c r="P23" s="256"/>
      <c r="Q23" s="175"/>
      <c r="R23" s="84"/>
      <c r="S23" s="84"/>
    </row>
    <row r="24" spans="1:19" s="255" customFormat="1">
      <c r="A24" s="78"/>
      <c r="B24" s="81" t="s">
        <v>5</v>
      </c>
      <c r="C24" s="263">
        <f t="shared" si="3"/>
        <v>0</v>
      </c>
      <c r="D24" s="84"/>
      <c r="E24" s="84"/>
      <c r="F24" s="256"/>
      <c r="G24" s="253"/>
      <c r="H24" s="263">
        <f t="shared" si="4"/>
        <v>0</v>
      </c>
      <c r="I24" s="625"/>
      <c r="J24" s="625"/>
      <c r="K24" s="626"/>
      <c r="L24" s="253"/>
      <c r="M24" s="263">
        <f t="shared" si="5"/>
        <v>0</v>
      </c>
      <c r="N24" s="84"/>
      <c r="O24" s="84"/>
      <c r="P24" s="256"/>
      <c r="Q24" s="175"/>
      <c r="R24" s="84"/>
      <c r="S24" s="84"/>
    </row>
    <row r="25" spans="1:19" s="255" customFormat="1">
      <c r="A25" s="78"/>
      <c r="B25" s="85" t="s">
        <v>6</v>
      </c>
      <c r="C25" s="263">
        <f t="shared" si="3"/>
        <v>0</v>
      </c>
      <c r="D25" s="88"/>
      <c r="E25" s="88"/>
      <c r="F25" s="262"/>
      <c r="G25" s="253"/>
      <c r="H25" s="263">
        <f t="shared" si="4"/>
        <v>0</v>
      </c>
      <c r="I25" s="625"/>
      <c r="J25" s="625"/>
      <c r="K25" s="626"/>
      <c r="L25" s="253"/>
      <c r="M25" s="263">
        <f t="shared" si="5"/>
        <v>0</v>
      </c>
      <c r="N25" s="88"/>
      <c r="O25" s="88"/>
      <c r="P25" s="262"/>
      <c r="Q25" s="175"/>
      <c r="R25" s="84"/>
      <c r="S25" s="84"/>
    </row>
    <row r="26" spans="1:19" s="255" customFormat="1" ht="25.5">
      <c r="A26" s="78"/>
      <c r="B26" s="101" t="s">
        <v>262</v>
      </c>
      <c r="C26" s="263">
        <f t="shared" si="3"/>
        <v>0</v>
      </c>
      <c r="D26" s="84"/>
      <c r="E26" s="84"/>
      <c r="F26" s="256"/>
      <c r="G26" s="253"/>
      <c r="H26" s="263">
        <f t="shared" si="4"/>
        <v>0</v>
      </c>
      <c r="I26" s="625"/>
      <c r="J26" s="625"/>
      <c r="K26" s="626"/>
      <c r="L26" s="253"/>
      <c r="M26" s="263">
        <f t="shared" si="5"/>
        <v>0</v>
      </c>
      <c r="N26" s="84"/>
      <c r="O26" s="84"/>
      <c r="P26" s="256"/>
      <c r="Q26" s="175"/>
      <c r="R26" s="84"/>
      <c r="S26" s="84"/>
    </row>
    <row r="27" spans="1:19" s="255" customFormat="1">
      <c r="A27" s="78"/>
      <c r="B27" s="85" t="s">
        <v>7</v>
      </c>
      <c r="C27" s="263">
        <f t="shared" si="3"/>
        <v>0</v>
      </c>
      <c r="D27" s="88"/>
      <c r="E27" s="88"/>
      <c r="F27" s="262"/>
      <c r="G27" s="253"/>
      <c r="H27" s="263">
        <f t="shared" si="4"/>
        <v>0</v>
      </c>
      <c r="I27" s="625"/>
      <c r="J27" s="625"/>
      <c r="K27" s="626"/>
      <c r="L27" s="253"/>
      <c r="M27" s="263">
        <f t="shared" si="5"/>
        <v>0</v>
      </c>
      <c r="N27" s="88"/>
      <c r="O27" s="88"/>
      <c r="P27" s="262"/>
      <c r="Q27" s="175"/>
      <c r="R27" s="84"/>
      <c r="S27" s="84"/>
    </row>
    <row r="28" spans="1:19" s="255" customFormat="1" ht="27.75" customHeight="1">
      <c r="A28" s="78"/>
      <c r="B28" s="101" t="s">
        <v>263</v>
      </c>
      <c r="C28" s="263">
        <f t="shared" si="3"/>
        <v>0</v>
      </c>
      <c r="D28" s="84"/>
      <c r="E28" s="84"/>
      <c r="F28" s="256"/>
      <c r="G28" s="253"/>
      <c r="H28" s="263">
        <f t="shared" si="4"/>
        <v>0</v>
      </c>
      <c r="I28" s="625"/>
      <c r="J28" s="625"/>
      <c r="K28" s="626"/>
      <c r="L28" s="253"/>
      <c r="M28" s="263">
        <f t="shared" si="5"/>
        <v>0</v>
      </c>
      <c r="N28" s="84"/>
      <c r="O28" s="84"/>
      <c r="P28" s="256"/>
      <c r="Q28" s="175"/>
      <c r="R28" s="84"/>
      <c r="S28" s="84"/>
    </row>
    <row r="29" spans="1:19" s="255" customFormat="1">
      <c r="A29" s="78"/>
      <c r="B29" s="101" t="s">
        <v>264</v>
      </c>
      <c r="C29" s="263">
        <f t="shared" si="3"/>
        <v>0</v>
      </c>
      <c r="D29" s="84"/>
      <c r="E29" s="84"/>
      <c r="F29" s="256"/>
      <c r="G29" s="253"/>
      <c r="H29" s="263">
        <f t="shared" si="4"/>
        <v>0</v>
      </c>
      <c r="I29" s="625"/>
      <c r="J29" s="625"/>
      <c r="K29" s="626"/>
      <c r="L29" s="253"/>
      <c r="M29" s="263">
        <f t="shared" si="5"/>
        <v>0</v>
      </c>
      <c r="N29" s="84"/>
      <c r="O29" s="84"/>
      <c r="P29" s="256"/>
      <c r="Q29" s="175"/>
      <c r="R29" s="84"/>
      <c r="S29" s="84"/>
    </row>
    <row r="30" spans="1:19" s="255" customFormat="1" ht="25.5">
      <c r="A30" s="78"/>
      <c r="B30" s="101" t="s">
        <v>265</v>
      </c>
      <c r="C30" s="263">
        <f t="shared" si="3"/>
        <v>0</v>
      </c>
      <c r="D30" s="84"/>
      <c r="E30" s="84"/>
      <c r="F30" s="256"/>
      <c r="G30" s="253"/>
      <c r="H30" s="263">
        <f t="shared" si="4"/>
        <v>0</v>
      </c>
      <c r="I30" s="625"/>
      <c r="J30" s="625"/>
      <c r="K30" s="626"/>
      <c r="L30" s="253"/>
      <c r="M30" s="263">
        <f t="shared" si="5"/>
        <v>0</v>
      </c>
      <c r="N30" s="84"/>
      <c r="O30" s="84"/>
      <c r="P30" s="256"/>
      <c r="Q30" s="175"/>
      <c r="R30" s="84"/>
      <c r="S30" s="84"/>
    </row>
    <row r="31" spans="1:19" s="255" customFormat="1" ht="25.5">
      <c r="A31" s="78"/>
      <c r="B31" s="101" t="s">
        <v>266</v>
      </c>
      <c r="C31" s="263">
        <f t="shared" si="3"/>
        <v>0</v>
      </c>
      <c r="D31" s="84"/>
      <c r="E31" s="84"/>
      <c r="F31" s="256"/>
      <c r="G31" s="253"/>
      <c r="H31" s="263">
        <f t="shared" si="4"/>
        <v>0</v>
      </c>
      <c r="I31" s="625"/>
      <c r="J31" s="625"/>
      <c r="K31" s="626"/>
      <c r="L31" s="253"/>
      <c r="M31" s="263">
        <f t="shared" si="5"/>
        <v>0</v>
      </c>
      <c r="N31" s="84"/>
      <c r="O31" s="84"/>
      <c r="P31" s="256"/>
      <c r="Q31" s="175"/>
      <c r="R31" s="84"/>
      <c r="S31" s="84"/>
    </row>
    <row r="32" spans="1:19" s="255" customFormat="1">
      <c r="A32" s="78"/>
      <c r="B32" s="81" t="s">
        <v>8</v>
      </c>
      <c r="C32" s="263">
        <f t="shared" si="3"/>
        <v>114278.98575600001</v>
      </c>
      <c r="D32" s="84">
        <f>11794.68+5.88%*D11</f>
        <v>114278.98575600001</v>
      </c>
      <c r="E32" s="84"/>
      <c r="F32" s="256"/>
      <c r="G32" s="253"/>
      <c r="H32" s="263">
        <f t="shared" si="4"/>
        <v>0</v>
      </c>
      <c r="I32" s="625"/>
      <c r="J32" s="625"/>
      <c r="K32" s="626"/>
      <c r="L32" s="253"/>
      <c r="M32" s="263">
        <f t="shared" si="5"/>
        <v>116813.26057200001</v>
      </c>
      <c r="N32" s="84">
        <f>20902.56+6.12%*N11</f>
        <v>116813.26057200001</v>
      </c>
      <c r="O32" s="84"/>
      <c r="P32" s="256"/>
      <c r="Q32" s="175"/>
      <c r="R32" s="84"/>
      <c r="S32" s="84"/>
    </row>
    <row r="33" spans="1:19" s="255" customFormat="1">
      <c r="A33" s="78"/>
      <c r="B33" s="85" t="s">
        <v>208</v>
      </c>
      <c r="C33" s="263">
        <f t="shared" si="3"/>
        <v>0</v>
      </c>
      <c r="D33" s="88"/>
      <c r="E33" s="88"/>
      <c r="F33" s="262"/>
      <c r="G33" s="253"/>
      <c r="H33" s="263">
        <f t="shared" si="4"/>
        <v>0</v>
      </c>
      <c r="I33" s="625"/>
      <c r="J33" s="625"/>
      <c r="K33" s="626"/>
      <c r="L33" s="253"/>
      <c r="M33" s="263">
        <f t="shared" si="5"/>
        <v>0</v>
      </c>
      <c r="N33" s="88"/>
      <c r="O33" s="88"/>
      <c r="P33" s="262"/>
      <c r="Q33" s="175"/>
      <c r="R33" s="84"/>
      <c r="S33" s="84"/>
    </row>
    <row r="34" spans="1:19" s="255" customFormat="1">
      <c r="A34" s="78"/>
      <c r="B34" s="85" t="s">
        <v>100</v>
      </c>
      <c r="C34" s="257">
        <f t="shared" si="3"/>
        <v>0</v>
      </c>
      <c r="D34" s="88"/>
      <c r="E34" s="88"/>
      <c r="F34" s="262"/>
      <c r="G34" s="253"/>
      <c r="H34" s="263">
        <f t="shared" si="4"/>
        <v>0</v>
      </c>
      <c r="I34" s="625"/>
      <c r="J34" s="625"/>
      <c r="K34" s="626"/>
      <c r="L34" s="253"/>
      <c r="M34" s="263">
        <f t="shared" si="5"/>
        <v>0</v>
      </c>
      <c r="N34" s="88"/>
      <c r="O34" s="88"/>
      <c r="P34" s="262"/>
      <c r="Q34" s="175"/>
      <c r="R34" s="84"/>
      <c r="S34" s="84"/>
    </row>
    <row r="35" spans="1:19">
      <c r="A35" s="248"/>
      <c r="B35" s="248"/>
      <c r="C35" s="254"/>
      <c r="D35" s="253"/>
      <c r="E35" s="253"/>
      <c r="F35" s="253"/>
      <c r="G35" s="253"/>
      <c r="H35" s="254"/>
      <c r="I35" s="253"/>
      <c r="J35" s="253"/>
      <c r="K35" s="253"/>
      <c r="L35" s="253"/>
      <c r="M35" s="254"/>
      <c r="N35" s="253"/>
      <c r="O35" s="253"/>
      <c r="P35" s="253"/>
      <c r="R35" s="84"/>
      <c r="S35" s="84"/>
    </row>
    <row r="36" spans="1:19" s="252" customFormat="1" ht="62.45" customHeight="1">
      <c r="A36" s="682" t="s">
        <v>267</v>
      </c>
      <c r="B36" s="682"/>
      <c r="C36" s="261">
        <f t="shared" ref="C36:C46" si="6">+SUM(D36:F36)</f>
        <v>0</v>
      </c>
      <c r="D36" s="260">
        <f>+SUM(D37:D46)</f>
        <v>0</v>
      </c>
      <c r="E36" s="260">
        <f>+SUM(E37:E46)</f>
        <v>0</v>
      </c>
      <c r="F36" s="260">
        <f>+SUM(F37:F46)</f>
        <v>0</v>
      </c>
      <c r="G36" s="253"/>
      <c r="H36" s="261">
        <f t="shared" ref="H36:H46" si="7">+SUM(I36:K36)</f>
        <v>0</v>
      </c>
      <c r="I36" s="260">
        <f>+SUM(I37:I46)</f>
        <v>0</v>
      </c>
      <c r="J36" s="260">
        <f>+SUM(J37:J46)</f>
        <v>0</v>
      </c>
      <c r="K36" s="260">
        <f>+SUM(K37:K46)</f>
        <v>0</v>
      </c>
      <c r="L36" s="253"/>
      <c r="M36" s="261">
        <f t="shared" ref="M36:M46" si="8">+SUM(N36:P36)</f>
        <v>0</v>
      </c>
      <c r="N36" s="260">
        <f>+SUM(N37:N46)</f>
        <v>0</v>
      </c>
      <c r="O36" s="260">
        <f>+SUM(O37:O46)</f>
        <v>0</v>
      </c>
      <c r="P36" s="260">
        <f>+SUM(P37:P46)</f>
        <v>0</v>
      </c>
      <c r="Q36" s="175"/>
      <c r="R36" s="84"/>
      <c r="S36" s="84"/>
    </row>
    <row r="37" spans="1:19" s="255" customFormat="1" ht="38.25">
      <c r="A37" s="78"/>
      <c r="B37" s="81" t="s">
        <v>395</v>
      </c>
      <c r="C37" s="257">
        <f t="shared" si="6"/>
        <v>0</v>
      </c>
      <c r="D37" s="259"/>
      <c r="E37" s="259"/>
      <c r="F37" s="258"/>
      <c r="G37" s="253"/>
      <c r="H37" s="257">
        <f t="shared" si="7"/>
        <v>0</v>
      </c>
      <c r="I37" s="623"/>
      <c r="J37" s="623"/>
      <c r="K37" s="624"/>
      <c r="L37" s="253"/>
      <c r="M37" s="257">
        <f t="shared" si="8"/>
        <v>0</v>
      </c>
      <c r="N37" s="259"/>
      <c r="O37" s="259"/>
      <c r="P37" s="258"/>
      <c r="Q37" s="175"/>
      <c r="R37" s="84"/>
      <c r="S37" s="84"/>
    </row>
    <row r="38" spans="1:19" s="255" customFormat="1">
      <c r="A38" s="78"/>
      <c r="B38" s="81" t="s">
        <v>394</v>
      </c>
      <c r="C38" s="257">
        <f t="shared" si="6"/>
        <v>0</v>
      </c>
      <c r="D38" s="84"/>
      <c r="E38" s="84"/>
      <c r="F38" s="256"/>
      <c r="G38" s="253"/>
      <c r="H38" s="257">
        <f t="shared" si="7"/>
        <v>0</v>
      </c>
      <c r="I38" s="625"/>
      <c r="J38" s="625"/>
      <c r="K38" s="626"/>
      <c r="L38" s="253"/>
      <c r="M38" s="257">
        <f t="shared" si="8"/>
        <v>0</v>
      </c>
      <c r="N38" s="84"/>
      <c r="O38" s="84"/>
      <c r="P38" s="256"/>
      <c r="Q38" s="175"/>
      <c r="R38" s="84"/>
      <c r="S38" s="84"/>
    </row>
    <row r="39" spans="1:19" s="255" customFormat="1">
      <c r="A39" s="78"/>
      <c r="B39" s="81" t="s">
        <v>393</v>
      </c>
      <c r="C39" s="257">
        <f t="shared" si="6"/>
        <v>0</v>
      </c>
      <c r="D39" s="84"/>
      <c r="E39" s="84"/>
      <c r="F39" s="256"/>
      <c r="G39" s="253"/>
      <c r="H39" s="257">
        <f t="shared" si="7"/>
        <v>0</v>
      </c>
      <c r="I39" s="625"/>
      <c r="J39" s="625"/>
      <c r="K39" s="626"/>
      <c r="L39" s="253"/>
      <c r="M39" s="257">
        <f t="shared" si="8"/>
        <v>0</v>
      </c>
      <c r="N39" s="84"/>
      <c r="O39" s="84"/>
      <c r="P39" s="256"/>
      <c r="Q39" s="175"/>
      <c r="R39" s="84"/>
      <c r="S39" s="84"/>
    </row>
    <row r="40" spans="1:19" s="255" customFormat="1">
      <c r="A40" s="78"/>
      <c r="B40" s="81" t="s">
        <v>392</v>
      </c>
      <c r="C40" s="257">
        <f t="shared" si="6"/>
        <v>0</v>
      </c>
      <c r="D40" s="84"/>
      <c r="E40" s="84"/>
      <c r="F40" s="256"/>
      <c r="G40" s="253"/>
      <c r="H40" s="257">
        <f t="shared" si="7"/>
        <v>0</v>
      </c>
      <c r="I40" s="625"/>
      <c r="J40" s="625"/>
      <c r="K40" s="626"/>
      <c r="L40" s="253"/>
      <c r="M40" s="257">
        <f t="shared" si="8"/>
        <v>0</v>
      </c>
      <c r="N40" s="84"/>
      <c r="O40" s="84"/>
      <c r="P40" s="256"/>
      <c r="Q40" s="175"/>
      <c r="R40" s="84"/>
      <c r="S40" s="84"/>
    </row>
    <row r="41" spans="1:19" s="255" customFormat="1" ht="25.5">
      <c r="A41" s="78"/>
      <c r="B41" s="81" t="s">
        <v>391</v>
      </c>
      <c r="C41" s="257">
        <f t="shared" si="6"/>
        <v>0</v>
      </c>
      <c r="D41" s="84"/>
      <c r="E41" s="84"/>
      <c r="F41" s="256"/>
      <c r="G41" s="253"/>
      <c r="H41" s="257">
        <f t="shared" si="7"/>
        <v>0</v>
      </c>
      <c r="I41" s="625"/>
      <c r="J41" s="625"/>
      <c r="K41" s="626"/>
      <c r="L41" s="253"/>
      <c r="M41" s="257">
        <f t="shared" si="8"/>
        <v>0</v>
      </c>
      <c r="N41" s="84"/>
      <c r="O41" s="84"/>
      <c r="P41" s="256"/>
      <c r="Q41" s="175"/>
      <c r="R41" s="84"/>
      <c r="S41" s="84"/>
    </row>
    <row r="42" spans="1:19" s="255" customFormat="1" ht="25.5">
      <c r="A42" s="78"/>
      <c r="B42" s="81" t="s">
        <v>390</v>
      </c>
      <c r="C42" s="257">
        <f t="shared" si="6"/>
        <v>0</v>
      </c>
      <c r="D42" s="84"/>
      <c r="E42" s="84"/>
      <c r="F42" s="256"/>
      <c r="G42" s="253"/>
      <c r="H42" s="257">
        <f t="shared" si="7"/>
        <v>0</v>
      </c>
      <c r="I42" s="625"/>
      <c r="J42" s="625"/>
      <c r="K42" s="626"/>
      <c r="L42" s="253"/>
      <c r="M42" s="257">
        <f t="shared" si="8"/>
        <v>0</v>
      </c>
      <c r="N42" s="84"/>
      <c r="O42" s="84"/>
      <c r="P42" s="256"/>
      <c r="Q42" s="175"/>
      <c r="R42" s="84"/>
      <c r="S42" s="84"/>
    </row>
    <row r="43" spans="1:19" s="255" customFormat="1">
      <c r="A43" s="78"/>
      <c r="B43" s="81" t="s">
        <v>389</v>
      </c>
      <c r="C43" s="257">
        <f t="shared" si="6"/>
        <v>0</v>
      </c>
      <c r="D43" s="84"/>
      <c r="E43" s="84"/>
      <c r="F43" s="256"/>
      <c r="G43" s="253"/>
      <c r="H43" s="257">
        <f t="shared" si="7"/>
        <v>0</v>
      </c>
      <c r="I43" s="625"/>
      <c r="J43" s="625"/>
      <c r="K43" s="626"/>
      <c r="L43" s="253"/>
      <c r="M43" s="257">
        <f t="shared" si="8"/>
        <v>0</v>
      </c>
      <c r="N43" s="84"/>
      <c r="O43" s="84"/>
      <c r="P43" s="256"/>
      <c r="Q43" s="175"/>
      <c r="R43" s="84"/>
      <c r="S43" s="84"/>
    </row>
    <row r="44" spans="1:19" s="255" customFormat="1" ht="25.5">
      <c r="A44" s="78"/>
      <c r="B44" s="81" t="s">
        <v>388</v>
      </c>
      <c r="C44" s="257">
        <f t="shared" si="6"/>
        <v>0</v>
      </c>
      <c r="D44" s="84"/>
      <c r="E44" s="84"/>
      <c r="F44" s="256"/>
      <c r="G44" s="253"/>
      <c r="H44" s="257">
        <f t="shared" si="7"/>
        <v>0</v>
      </c>
      <c r="I44" s="625"/>
      <c r="J44" s="625"/>
      <c r="K44" s="626"/>
      <c r="L44" s="253"/>
      <c r="M44" s="257">
        <f t="shared" si="8"/>
        <v>0</v>
      </c>
      <c r="N44" s="84"/>
      <c r="O44" s="84"/>
      <c r="P44" s="256"/>
      <c r="Q44" s="175"/>
      <c r="R44" s="84"/>
      <c r="S44" s="84"/>
    </row>
    <row r="45" spans="1:19" s="255" customFormat="1">
      <c r="A45" s="78"/>
      <c r="B45" s="81" t="s">
        <v>387</v>
      </c>
      <c r="C45" s="257">
        <f t="shared" si="6"/>
        <v>0</v>
      </c>
      <c r="D45" s="84"/>
      <c r="E45" s="84"/>
      <c r="F45" s="256"/>
      <c r="G45" s="253"/>
      <c r="H45" s="257">
        <f t="shared" si="7"/>
        <v>0</v>
      </c>
      <c r="I45" s="625"/>
      <c r="J45" s="625"/>
      <c r="K45" s="626"/>
      <c r="L45" s="253"/>
      <c r="M45" s="257">
        <f t="shared" si="8"/>
        <v>0</v>
      </c>
      <c r="N45" s="84"/>
      <c r="O45" s="84"/>
      <c r="P45" s="256"/>
      <c r="Q45" s="175"/>
      <c r="R45" s="84"/>
      <c r="S45" s="84"/>
    </row>
    <row r="46" spans="1:19" s="255" customFormat="1">
      <c r="A46" s="78"/>
      <c r="B46" s="81" t="s">
        <v>386</v>
      </c>
      <c r="C46" s="257">
        <f t="shared" si="6"/>
        <v>0</v>
      </c>
      <c r="D46" s="84"/>
      <c r="E46" s="84"/>
      <c r="F46" s="256"/>
      <c r="G46" s="253"/>
      <c r="H46" s="257">
        <f t="shared" si="7"/>
        <v>0</v>
      </c>
      <c r="I46" s="625"/>
      <c r="J46" s="625"/>
      <c r="K46" s="626"/>
      <c r="L46" s="253"/>
      <c r="M46" s="257">
        <f t="shared" si="8"/>
        <v>0</v>
      </c>
      <c r="N46" s="84"/>
      <c r="O46" s="84"/>
      <c r="P46" s="256"/>
      <c r="Q46" s="175"/>
      <c r="R46" s="84"/>
      <c r="S46" s="84"/>
    </row>
    <row r="47" spans="1:19">
      <c r="A47" s="248"/>
      <c r="B47" s="248"/>
      <c r="C47" s="254"/>
      <c r="D47" s="253"/>
      <c r="E47" s="253"/>
      <c r="F47" s="253"/>
      <c r="G47" s="253"/>
      <c r="H47" s="254"/>
      <c r="I47" s="253"/>
      <c r="J47" s="253"/>
      <c r="K47" s="253"/>
      <c r="L47" s="253"/>
      <c r="M47" s="254"/>
      <c r="N47" s="253"/>
      <c r="O47" s="253"/>
      <c r="P47" s="253"/>
      <c r="R47" s="175"/>
      <c r="S47" s="175"/>
    </row>
    <row r="48" spans="1:19" s="252" customFormat="1">
      <c r="A48" s="79" t="s">
        <v>24</v>
      </c>
      <c r="B48" s="79"/>
      <c r="C48" s="82">
        <f>+C15+C16-C17+C18+C20+C22+C23+C24+C26+C28+C32+C33-C36+C29+C30+C31</f>
        <v>1729504.995756</v>
      </c>
      <c r="D48" s="82">
        <f>+D15+D16-D17+D18+D20+D22+D23+D24+D26+D28+D32+D33-D36+D29+D30+D31</f>
        <v>1722323.9407560001</v>
      </c>
      <c r="E48" s="82">
        <f t="shared" ref="E48:F48" si="9">+E15+E16-E17+E18+E20+E22+E23+E24+E26+E28+E32+E33-E36+E29+E30+E31</f>
        <v>7181.0549999999994</v>
      </c>
      <c r="F48" s="82">
        <f t="shared" si="9"/>
        <v>0</v>
      </c>
      <c r="G48" s="253"/>
      <c r="H48" s="82">
        <f>+H15+H16-H17+H18+H20+H22+H23+H24+H26+H28+H32+H33-H36+H29+H30+H31</f>
        <v>0</v>
      </c>
      <c r="I48" s="82">
        <f>+I15+I16-I17+I18+I20+I22+I23+I24+I26+I28+I32+I33-I36+I29+I30+I31</f>
        <v>0</v>
      </c>
      <c r="J48" s="82">
        <f t="shared" ref="J48:K48" si="10">+J15+J16-J17+J18+J20+J22+J23+J24+J26+J28+J32+J33-J36+J29+J30+J31</f>
        <v>0</v>
      </c>
      <c r="K48" s="82">
        <f t="shared" si="10"/>
        <v>0</v>
      </c>
      <c r="L48" s="253"/>
      <c r="M48" s="82">
        <f>+M15+M16-M17+M18+M20+M22+M23+M24+M26+M28+M32+M33-M36+M29+M30+M31</f>
        <v>1857555.0805719998</v>
      </c>
      <c r="N48" s="82">
        <f>+N15+N16-N17+N18+N20+N22+N23+N24+N26+N28+N32+N33-N36+N29+N30+N31</f>
        <v>1850374.0255719998</v>
      </c>
      <c r="O48" s="82">
        <f t="shared" ref="O48:P48" si="11">+O15+O16-O17+O18+O20+O22+O23+O24+O26+O28+O32+O33-O36+O29+O30+O31</f>
        <v>7181.0549999999994</v>
      </c>
      <c r="P48" s="82">
        <f t="shared" si="11"/>
        <v>0</v>
      </c>
      <c r="Q48" s="175"/>
      <c r="R48" s="175"/>
      <c r="S48" s="175"/>
    </row>
    <row r="49" spans="1:19">
      <c r="A49" s="248"/>
      <c r="B49" s="251" t="s">
        <v>217</v>
      </c>
      <c r="C49" s="249">
        <f>+C33</f>
        <v>0</v>
      </c>
      <c r="D49" s="249">
        <f>+D33</f>
        <v>0</v>
      </c>
      <c r="E49" s="249">
        <f>+E33</f>
        <v>0</v>
      </c>
      <c r="F49" s="249">
        <f>+F33</f>
        <v>0</v>
      </c>
      <c r="G49" s="249"/>
      <c r="H49" s="249">
        <f>+H33</f>
        <v>0</v>
      </c>
      <c r="I49" s="249">
        <f>+I33</f>
        <v>0</v>
      </c>
      <c r="J49" s="249">
        <f>+J33</f>
        <v>0</v>
      </c>
      <c r="K49" s="249">
        <f>+K33</f>
        <v>0</v>
      </c>
      <c r="L49" s="249"/>
      <c r="M49" s="249">
        <f>+M33</f>
        <v>0</v>
      </c>
      <c r="N49" s="249">
        <f>+N33</f>
        <v>0</v>
      </c>
      <c r="O49" s="249">
        <f>+O33</f>
        <v>0</v>
      </c>
      <c r="P49" s="249">
        <f>+P33</f>
        <v>0</v>
      </c>
      <c r="R49" s="175"/>
      <c r="S49" s="175"/>
    </row>
    <row r="50" spans="1:19">
      <c r="A50" s="248"/>
      <c r="B50" s="250"/>
      <c r="C50" s="249"/>
      <c r="D50" s="249"/>
      <c r="E50" s="249"/>
      <c r="F50" s="249"/>
      <c r="G50" s="249"/>
      <c r="H50" s="249"/>
      <c r="I50" s="249"/>
      <c r="J50" s="249"/>
      <c r="K50" s="249"/>
      <c r="L50" s="249"/>
      <c r="M50" s="249"/>
      <c r="N50" s="249"/>
      <c r="O50" s="249"/>
      <c r="P50" s="249"/>
      <c r="R50" s="175"/>
      <c r="S50" s="175"/>
    </row>
    <row r="51" spans="1:19">
      <c r="A51" s="248"/>
      <c r="B51" s="248"/>
      <c r="C51" s="247"/>
      <c r="D51" s="246"/>
      <c r="E51" s="246"/>
      <c r="F51" s="246"/>
      <c r="G51" s="246"/>
      <c r="H51" s="247"/>
      <c r="I51" s="246"/>
      <c r="J51" s="246"/>
      <c r="K51" s="246"/>
      <c r="L51" s="246"/>
      <c r="M51" s="247"/>
      <c r="N51" s="246"/>
      <c r="O51" s="246"/>
      <c r="P51" s="246"/>
      <c r="R51" s="175"/>
      <c r="S51" s="175"/>
    </row>
    <row r="52" spans="1:19" ht="15.75" thickBot="1">
      <c r="B52" s="83" t="s">
        <v>23</v>
      </c>
      <c r="C52" s="245"/>
      <c r="D52" s="244"/>
      <c r="E52" s="244"/>
      <c r="F52" s="244"/>
      <c r="G52" s="244"/>
      <c r="H52" s="245"/>
      <c r="I52" s="244"/>
      <c r="J52" s="244"/>
      <c r="K52" s="244"/>
      <c r="L52" s="244"/>
      <c r="M52" s="245"/>
      <c r="N52" s="244"/>
      <c r="O52" s="244"/>
      <c r="P52" s="244"/>
      <c r="R52" s="175"/>
      <c r="S52" s="175"/>
    </row>
    <row r="53" spans="1:19" ht="15.75" customHeight="1" thickTop="1">
      <c r="B53" s="673"/>
      <c r="C53" s="674"/>
      <c r="D53" s="674"/>
      <c r="E53" s="674"/>
      <c r="F53" s="674"/>
      <c r="G53" s="674"/>
      <c r="H53" s="674"/>
      <c r="I53" s="674"/>
      <c r="J53" s="674"/>
      <c r="K53" s="674"/>
      <c r="L53" s="674"/>
      <c r="M53" s="674"/>
      <c r="N53" s="674"/>
      <c r="O53" s="674"/>
      <c r="P53" s="675"/>
      <c r="R53" s="175"/>
      <c r="S53" s="175"/>
    </row>
    <row r="54" spans="1:19" ht="15" customHeight="1">
      <c r="B54" s="676"/>
      <c r="C54" s="677"/>
      <c r="D54" s="677"/>
      <c r="E54" s="677"/>
      <c r="F54" s="677"/>
      <c r="G54" s="677"/>
      <c r="H54" s="677"/>
      <c r="I54" s="677"/>
      <c r="J54" s="677"/>
      <c r="K54" s="677"/>
      <c r="L54" s="677"/>
      <c r="M54" s="677"/>
      <c r="N54" s="677"/>
      <c r="O54" s="677"/>
      <c r="P54" s="678"/>
      <c r="R54" s="175"/>
      <c r="S54" s="175"/>
    </row>
    <row r="55" spans="1:19" ht="15" customHeight="1">
      <c r="B55" s="676"/>
      <c r="C55" s="677"/>
      <c r="D55" s="677"/>
      <c r="E55" s="677"/>
      <c r="F55" s="677"/>
      <c r="G55" s="677"/>
      <c r="H55" s="677"/>
      <c r="I55" s="677"/>
      <c r="J55" s="677"/>
      <c r="K55" s="677"/>
      <c r="L55" s="677"/>
      <c r="M55" s="677"/>
      <c r="N55" s="677"/>
      <c r="O55" s="677"/>
      <c r="P55" s="678"/>
      <c r="R55" s="175"/>
      <c r="S55" s="175"/>
    </row>
    <row r="56" spans="1:19" ht="15" customHeight="1" thickBot="1">
      <c r="B56" s="679"/>
      <c r="C56" s="680"/>
      <c r="D56" s="680"/>
      <c r="E56" s="680"/>
      <c r="F56" s="680"/>
      <c r="G56" s="680"/>
      <c r="H56" s="680"/>
      <c r="I56" s="680"/>
      <c r="J56" s="680"/>
      <c r="K56" s="680"/>
      <c r="L56" s="680"/>
      <c r="M56" s="680"/>
      <c r="N56" s="680"/>
      <c r="O56" s="680"/>
      <c r="P56" s="681"/>
      <c r="R56" s="175"/>
      <c r="S56" s="175"/>
    </row>
    <row r="57" spans="1:19" ht="15.75" thickTop="1">
      <c r="R57" s="175"/>
      <c r="S57" s="175"/>
    </row>
    <row r="58" spans="1:19">
      <c r="R58" s="175"/>
      <c r="S58" s="175"/>
    </row>
    <row r="59" spans="1:19"/>
    <row r="60" spans="1:19"/>
    <row r="61" spans="1:19" hidden="1">
      <c r="R61" s="243"/>
      <c r="S61" s="243"/>
    </row>
  </sheetData>
  <sheetProtection algorithmName="SHA-512" hashValue="aPjwRyyPG7/6nu9hlquLREUy/mkVQZzYi8MkCTP1mbkcmU631npjEVqhStDsGf3JhOBGsidnXDrMcyA6KkopSA==" saltValue="w/EKIDNVj5OcjeUV/zhvCg==" spinCount="100000" sheet="1" objects="1" scenarios="1" formatCells="0" formatColumns="0"/>
  <mergeCells count="7">
    <mergeCell ref="B53:P56"/>
    <mergeCell ref="A36:B36"/>
    <mergeCell ref="C3:F3"/>
    <mergeCell ref="M3:P3"/>
    <mergeCell ref="A5:B5"/>
    <mergeCell ref="A14:B14"/>
    <mergeCell ref="H3:K3"/>
  </mergeCells>
  <hyperlinks>
    <hyperlink ref="A1" location="Dashboard!C3" display="Torna a Pannello di controllo" xr:uid="{00000000-0004-0000-0400-000000000000}"/>
    <hyperlink ref="E4" location="Definizioni!A17" display="Attività rifiuti extra perimetro" xr:uid="{00000000-0004-0000-0400-000001000000}"/>
    <hyperlink ref="O4" location="Definizioni!A17" display="Attività rifiuti extra perimetro" xr:uid="{00000000-0004-0000-0400-000002000000}"/>
    <hyperlink ref="J4" location="Definizioni!A17" display="Attività rifiuti extra perimetro" xr:uid="{00000000-0004-0000-0400-000003000000}"/>
  </hyperlinks>
  <pageMargins left="0.19685039370078741" right="0.15748031496062992" top="0.74803149606299213" bottom="0.74803149606299213" header="0.31496062992125984" footer="0.31496062992125984"/>
  <pageSetup paperSize="9" scale="41"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tabColor rgb="FF00B050"/>
    <pageSetUpPr fitToPage="1"/>
  </sheetPr>
  <dimension ref="A1:XEP81"/>
  <sheetViews>
    <sheetView showGridLines="0" zoomScale="55" zoomScaleNormal="55" workbookViewId="0">
      <pane xSplit="3" ySplit="6" topLeftCell="AF7" activePane="bottomRight" state="frozen"/>
      <selection activeCell="B66" sqref="B66"/>
      <selection pane="topRight" activeCell="B66" sqref="B66"/>
      <selection pane="bottomLeft" activeCell="B66" sqref="B66"/>
      <selection pane="bottomRight" activeCell="AP8" sqref="AP8"/>
    </sheetView>
  </sheetViews>
  <sheetFormatPr defaultColWidth="0" defaultRowHeight="16.5" zeroHeight="1"/>
  <cols>
    <col min="1" max="1" width="9.5703125" style="175" customWidth="1"/>
    <col min="2" max="2" width="61" style="175" customWidth="1"/>
    <col min="3" max="3" width="23.42578125" style="279" customWidth="1"/>
    <col min="4" max="12" width="18.5703125" style="175" customWidth="1"/>
    <col min="13" max="14" width="21.42578125" style="175" customWidth="1"/>
    <col min="15" max="15" width="21.42578125" style="279" customWidth="1"/>
    <col min="16" max="16" width="8.7109375" style="175" customWidth="1"/>
    <col min="17" max="17" width="23.42578125" style="279" customWidth="1"/>
    <col min="18" max="26" width="18.5703125" style="175" customWidth="1"/>
    <col min="27" max="27" width="18.42578125" style="175" customWidth="1"/>
    <col min="28" max="28" width="21.42578125" style="175" customWidth="1"/>
    <col min="29" max="29" width="21.42578125" style="279" customWidth="1"/>
    <col min="30" max="30" width="7.140625" style="175" customWidth="1"/>
    <col min="31" max="31" width="23.42578125" style="279" customWidth="1"/>
    <col min="32" max="40" width="18.5703125" style="175" customWidth="1"/>
    <col min="41" max="41" width="18.42578125" style="175" customWidth="1"/>
    <col min="42" max="42" width="21.42578125" style="175" customWidth="1"/>
    <col min="43" max="43" width="21.42578125" style="279" customWidth="1"/>
    <col min="44" max="44" width="18.5703125" style="175" customWidth="1"/>
    <col min="45" max="49" width="18.5703125" style="175" hidden="1"/>
    <col min="50" max="50" width="13.140625" style="175" hidden="1"/>
    <col min="51" max="16370" width="0" style="175" hidden="1"/>
    <col min="16371" max="16384" width="9.140625" style="175" hidden="1"/>
  </cols>
  <sheetData>
    <row r="1" spans="1:16368">
      <c r="A1" s="110" t="s">
        <v>278</v>
      </c>
    </row>
    <row r="2" spans="1:16368" s="277" customFormat="1" ht="15">
      <c r="A2" s="90" t="s">
        <v>227</v>
      </c>
      <c r="B2" s="79" t="s">
        <v>65</v>
      </c>
      <c r="C2" s="280"/>
      <c r="D2" s="79"/>
      <c r="E2" s="79"/>
      <c r="F2" s="79"/>
      <c r="G2" s="79"/>
      <c r="H2" s="80"/>
      <c r="I2" s="79"/>
      <c r="J2" s="79"/>
      <c r="K2" s="79"/>
      <c r="L2" s="79"/>
      <c r="M2" s="80"/>
      <c r="N2" s="80"/>
      <c r="O2" s="280"/>
      <c r="P2" s="80"/>
      <c r="Q2" s="284"/>
      <c r="R2" s="79"/>
      <c r="S2" s="79"/>
      <c r="T2" s="79"/>
      <c r="U2" s="79"/>
      <c r="V2" s="79"/>
      <c r="W2" s="79"/>
      <c r="X2" s="79"/>
      <c r="Y2" s="79"/>
      <c r="Z2" s="79"/>
      <c r="AA2" s="79"/>
      <c r="AB2" s="80"/>
      <c r="AC2" s="280"/>
      <c r="AD2" s="80"/>
      <c r="AE2" s="284"/>
      <c r="AF2" s="79"/>
      <c r="AG2" s="79"/>
      <c r="AH2" s="79"/>
      <c r="AI2" s="79"/>
      <c r="AJ2" s="79"/>
      <c r="AK2" s="79"/>
      <c r="AL2" s="79"/>
      <c r="AM2" s="79"/>
      <c r="AN2" s="79"/>
      <c r="AO2" s="79"/>
      <c r="AP2" s="80"/>
      <c r="AQ2" s="280"/>
    </row>
    <row r="3" spans="1:16368" ht="15">
      <c r="B3" s="3"/>
      <c r="C3" s="684" t="s">
        <v>0</v>
      </c>
      <c r="D3" s="684"/>
      <c r="E3" s="684"/>
      <c r="F3" s="684"/>
      <c r="G3" s="684"/>
      <c r="H3" s="684"/>
      <c r="I3" s="684"/>
      <c r="J3" s="684"/>
      <c r="K3" s="684"/>
      <c r="L3" s="684"/>
      <c r="M3" s="684"/>
      <c r="N3" s="603"/>
      <c r="O3" s="281"/>
      <c r="Q3" s="684" t="s">
        <v>9</v>
      </c>
      <c r="R3" s="684"/>
      <c r="S3" s="684"/>
      <c r="T3" s="684"/>
      <c r="U3" s="684"/>
      <c r="V3" s="684"/>
      <c r="W3" s="684"/>
      <c r="X3" s="684"/>
      <c r="Y3" s="684"/>
      <c r="Z3" s="684"/>
      <c r="AA3" s="684"/>
      <c r="AB3" s="603"/>
      <c r="AC3" s="281"/>
      <c r="AE3" s="684" t="s">
        <v>422</v>
      </c>
      <c r="AF3" s="684"/>
      <c r="AG3" s="684"/>
      <c r="AH3" s="684"/>
      <c r="AI3" s="684"/>
      <c r="AJ3" s="684"/>
      <c r="AK3" s="684"/>
      <c r="AL3" s="684"/>
      <c r="AM3" s="684"/>
      <c r="AN3" s="684"/>
      <c r="AO3" s="684"/>
      <c r="AP3" s="603"/>
      <c r="AQ3" s="28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row>
    <row r="4" spans="1:16368" s="1" customFormat="1" ht="51">
      <c r="A4" s="2"/>
      <c r="B4" s="52"/>
      <c r="C4" s="134" t="s">
        <v>20</v>
      </c>
      <c r="D4" s="135" t="s">
        <v>14</v>
      </c>
      <c r="E4" s="135" t="s">
        <v>15</v>
      </c>
      <c r="F4" s="135" t="s">
        <v>171</v>
      </c>
      <c r="G4" s="135" t="s">
        <v>16</v>
      </c>
      <c r="H4" s="135" t="s">
        <v>13</v>
      </c>
      <c r="I4" s="135" t="s">
        <v>17</v>
      </c>
      <c r="J4" s="135" t="s">
        <v>18</v>
      </c>
      <c r="K4" s="135" t="s">
        <v>19</v>
      </c>
      <c r="L4" s="135" t="s">
        <v>318</v>
      </c>
      <c r="M4" s="135" t="s">
        <v>53</v>
      </c>
      <c r="N4" s="134" t="s">
        <v>225</v>
      </c>
      <c r="O4" s="134" t="s">
        <v>400</v>
      </c>
      <c r="P4" s="2"/>
      <c r="Q4" s="134" t="s">
        <v>20</v>
      </c>
      <c r="R4" s="135" t="s">
        <v>14</v>
      </c>
      <c r="S4" s="135" t="s">
        <v>15</v>
      </c>
      <c r="T4" s="135" t="s">
        <v>171</v>
      </c>
      <c r="U4" s="135" t="s">
        <v>16</v>
      </c>
      <c r="V4" s="135" t="s">
        <v>13</v>
      </c>
      <c r="W4" s="135" t="s">
        <v>17</v>
      </c>
      <c r="X4" s="135" t="s">
        <v>18</v>
      </c>
      <c r="Y4" s="135" t="s">
        <v>19</v>
      </c>
      <c r="Z4" s="135" t="s">
        <v>318</v>
      </c>
      <c r="AA4" s="135" t="s">
        <v>53</v>
      </c>
      <c r="AB4" s="134" t="s">
        <v>225</v>
      </c>
      <c r="AC4" s="134" t="s">
        <v>400</v>
      </c>
      <c r="AD4" s="2"/>
      <c r="AE4" s="134" t="s">
        <v>20</v>
      </c>
      <c r="AF4" s="135" t="s">
        <v>14</v>
      </c>
      <c r="AG4" s="135" t="s">
        <v>15</v>
      </c>
      <c r="AH4" s="135" t="s">
        <v>171</v>
      </c>
      <c r="AI4" s="135" t="s">
        <v>16</v>
      </c>
      <c r="AJ4" s="135" t="s">
        <v>13</v>
      </c>
      <c r="AK4" s="135" t="s">
        <v>17</v>
      </c>
      <c r="AL4" s="135" t="s">
        <v>18</v>
      </c>
      <c r="AM4" s="135" t="s">
        <v>19</v>
      </c>
      <c r="AN4" s="135" t="s">
        <v>318</v>
      </c>
      <c r="AO4" s="135" t="s">
        <v>53</v>
      </c>
      <c r="AP4" s="134" t="s">
        <v>225</v>
      </c>
      <c r="AQ4" s="134" t="s">
        <v>400</v>
      </c>
      <c r="AR4" s="175"/>
      <c r="AS4" s="175"/>
      <c r="AT4" s="175"/>
      <c r="AU4" s="175"/>
      <c r="AV4" s="175"/>
      <c r="AW4" s="175"/>
      <c r="AX4" s="175"/>
      <c r="AY4" s="175"/>
      <c r="AZ4" s="175"/>
      <c r="BA4" s="175"/>
      <c r="BB4" s="175"/>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row>
    <row r="5" spans="1:16368" s="4" customFormat="1" ht="36.75" customHeight="1">
      <c r="A5" s="682" t="s">
        <v>67</v>
      </c>
      <c r="B5" s="682"/>
      <c r="C5" s="285">
        <f>'Conto economico'!D5</f>
        <v>1742930.37</v>
      </c>
      <c r="D5" s="342">
        <f>+SUM(D6:D11)</f>
        <v>306058.57297199999</v>
      </c>
      <c r="E5" s="342">
        <f t="shared" ref="E5:M5" si="0">+SUM(E6:E11)</f>
        <v>0</v>
      </c>
      <c r="F5" s="342">
        <f t="shared" si="0"/>
        <v>0</v>
      </c>
      <c r="G5" s="342">
        <f t="shared" si="0"/>
        <v>1040006.5517790001</v>
      </c>
      <c r="H5" s="342">
        <f t="shared" si="0"/>
        <v>396865.24524900003</v>
      </c>
      <c r="I5" s="342">
        <f t="shared" si="0"/>
        <v>0</v>
      </c>
      <c r="J5" s="342">
        <f t="shared" si="0"/>
        <v>0</v>
      </c>
      <c r="K5" s="342">
        <f t="shared" si="0"/>
        <v>0</v>
      </c>
      <c r="L5" s="342">
        <f t="shared" si="0"/>
        <v>0</v>
      </c>
      <c r="M5" s="342">
        <f t="shared" si="0"/>
        <v>0</v>
      </c>
      <c r="N5" s="342">
        <f t="shared" ref="N5" si="1">+SUM(N6:N11)</f>
        <v>0</v>
      </c>
      <c r="O5" s="282">
        <f>+SUM(D5:N5)-C5</f>
        <v>0</v>
      </c>
      <c r="P5" s="602"/>
      <c r="Q5" s="285">
        <f>+'Conto economico'!I5</f>
        <v>0</v>
      </c>
      <c r="R5" s="342">
        <f>+SUM(R6:R11)</f>
        <v>0</v>
      </c>
      <c r="S5" s="342">
        <f t="shared" ref="S5:AB5" si="2">+SUM(S6:S11)</f>
        <v>0</v>
      </c>
      <c r="T5" s="342">
        <f t="shared" si="2"/>
        <v>0</v>
      </c>
      <c r="U5" s="342">
        <f t="shared" si="2"/>
        <v>0</v>
      </c>
      <c r="V5" s="342">
        <f t="shared" si="2"/>
        <v>0</v>
      </c>
      <c r="W5" s="342">
        <f t="shared" si="2"/>
        <v>0</v>
      </c>
      <c r="X5" s="342">
        <f t="shared" si="2"/>
        <v>0</v>
      </c>
      <c r="Y5" s="342">
        <f t="shared" si="2"/>
        <v>0</v>
      </c>
      <c r="Z5" s="342">
        <f t="shared" si="2"/>
        <v>0</v>
      </c>
      <c r="AA5" s="342">
        <f t="shared" si="2"/>
        <v>0</v>
      </c>
      <c r="AB5" s="342">
        <f t="shared" si="2"/>
        <v>0</v>
      </c>
      <c r="AC5" s="282">
        <f>+SUM(R5:AB5)-Q5</f>
        <v>0</v>
      </c>
      <c r="AD5" s="602"/>
      <c r="AE5" s="285">
        <f>'Conto economico'!N5</f>
        <v>1567168.31</v>
      </c>
      <c r="AF5" s="342">
        <f>+SUM(AF6:AF11)</f>
        <v>275194.755236</v>
      </c>
      <c r="AG5" s="342">
        <f t="shared" ref="AG5:AO5" si="3">+SUM(AG6:AG11)</f>
        <v>0</v>
      </c>
      <c r="AH5" s="342">
        <f t="shared" si="3"/>
        <v>0</v>
      </c>
      <c r="AI5" s="342">
        <f t="shared" si="3"/>
        <v>935129.33057700004</v>
      </c>
      <c r="AJ5" s="342">
        <f t="shared" si="3"/>
        <v>356844.22418700001</v>
      </c>
      <c r="AK5" s="342">
        <f t="shared" si="3"/>
        <v>0</v>
      </c>
      <c r="AL5" s="342">
        <f t="shared" si="3"/>
        <v>0</v>
      </c>
      <c r="AM5" s="342">
        <f t="shared" si="3"/>
        <v>0</v>
      </c>
      <c r="AN5" s="342">
        <f t="shared" si="3"/>
        <v>0</v>
      </c>
      <c r="AO5" s="342">
        <f t="shared" si="3"/>
        <v>0</v>
      </c>
      <c r="AP5" s="342">
        <f t="shared" ref="AP5" si="4">+SUM(AP6:AP11)</f>
        <v>0</v>
      </c>
      <c r="AQ5" s="282">
        <f>+SUM(AF5:AP5)-AE5</f>
        <v>0</v>
      </c>
      <c r="AR5" s="175"/>
      <c r="AS5" s="175"/>
      <c r="AT5" s="175"/>
      <c r="AU5" s="175"/>
      <c r="AV5" s="175"/>
      <c r="AW5" s="175"/>
      <c r="AX5" s="175"/>
      <c r="AY5" s="175"/>
      <c r="AZ5" s="175"/>
      <c r="BA5" s="175"/>
      <c r="BB5" s="175"/>
    </row>
    <row r="6" spans="1:16368" s="4" customFormat="1" ht="25.5">
      <c r="A6" s="78"/>
      <c r="B6" s="81" t="s">
        <v>211</v>
      </c>
      <c r="C6" s="282">
        <f>'Conto economico'!D6</f>
        <v>0</v>
      </c>
      <c r="D6" s="84"/>
      <c r="E6" s="84"/>
      <c r="F6" s="84"/>
      <c r="G6" s="84"/>
      <c r="H6" s="84"/>
      <c r="I6" s="84"/>
      <c r="J6" s="84"/>
      <c r="K6" s="84"/>
      <c r="L6" s="84"/>
      <c r="M6" s="84"/>
      <c r="N6" s="84"/>
      <c r="O6" s="282">
        <f>+SUM(D6:N6)-C6</f>
        <v>0</v>
      </c>
      <c r="P6" s="78"/>
      <c r="Q6" s="282">
        <f>+'Conto economico'!I6</f>
        <v>0</v>
      </c>
      <c r="R6" s="638"/>
      <c r="S6" s="639"/>
      <c r="T6" s="639"/>
      <c r="U6" s="639"/>
      <c r="V6" s="639"/>
      <c r="W6" s="639"/>
      <c r="X6" s="639"/>
      <c r="Y6" s="639"/>
      <c r="Z6" s="639"/>
      <c r="AA6" s="639"/>
      <c r="AB6" s="641"/>
      <c r="AC6" s="282">
        <f t="shared" ref="AC6" si="5">+SUM(R6:AB6)-Q6</f>
        <v>0</v>
      </c>
      <c r="AD6" s="78"/>
      <c r="AE6" s="282">
        <f>'Conto economico'!N6</f>
        <v>0</v>
      </c>
      <c r="AF6" s="84"/>
      <c r="AG6" s="84"/>
      <c r="AH6" s="84"/>
      <c r="AI6" s="84"/>
      <c r="AJ6" s="84"/>
      <c r="AK6" s="84"/>
      <c r="AL6" s="84"/>
      <c r="AM6" s="84"/>
      <c r="AN6" s="84"/>
      <c r="AO6" s="84"/>
      <c r="AP6" s="84"/>
      <c r="AQ6" s="282">
        <f t="shared" ref="AQ6" si="6">+SUM(AF6:AP6)-AE6</f>
        <v>0</v>
      </c>
      <c r="AR6" s="175"/>
      <c r="AS6" s="175"/>
      <c r="AT6" s="175"/>
      <c r="AU6" s="175"/>
      <c r="AV6" s="175"/>
      <c r="AW6" s="175"/>
      <c r="AX6" s="175"/>
      <c r="AY6" s="175"/>
      <c r="AZ6" s="175"/>
      <c r="BA6" s="175"/>
      <c r="BB6" s="175"/>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row>
    <row r="7" spans="1:16368" s="1" customFormat="1" ht="15">
      <c r="A7" s="78"/>
      <c r="B7" s="81" t="s">
        <v>10</v>
      </c>
      <c r="C7" s="282">
        <f>'Conto economico'!D7</f>
        <v>0</v>
      </c>
      <c r="D7" s="84"/>
      <c r="E7" s="84"/>
      <c r="F7" s="84"/>
      <c r="G7" s="84"/>
      <c r="H7" s="84"/>
      <c r="I7" s="84"/>
      <c r="J7" s="84"/>
      <c r="K7" s="84"/>
      <c r="L7" s="84"/>
      <c r="M7" s="84"/>
      <c r="N7" s="84"/>
      <c r="O7" s="282">
        <f>+SUM(D7:N7)-C7</f>
        <v>0</v>
      </c>
      <c r="P7" s="78"/>
      <c r="Q7" s="282">
        <f>+'Conto economico'!I7</f>
        <v>0</v>
      </c>
      <c r="R7" s="642"/>
      <c r="S7" s="643"/>
      <c r="T7" s="643"/>
      <c r="U7" s="643"/>
      <c r="V7" s="643"/>
      <c r="W7" s="643"/>
      <c r="X7" s="643"/>
      <c r="Y7" s="643"/>
      <c r="Z7" s="643"/>
      <c r="AA7" s="643"/>
      <c r="AB7" s="644"/>
      <c r="AC7" s="282">
        <f>+SUM(R7:AB7)-Q7</f>
        <v>0</v>
      </c>
      <c r="AD7" s="78"/>
      <c r="AE7" s="282">
        <f>'Conto economico'!N7</f>
        <v>0</v>
      </c>
      <c r="AF7" s="84"/>
      <c r="AG7" s="84"/>
      <c r="AH7" s="84"/>
      <c r="AI7" s="84"/>
      <c r="AJ7" s="84"/>
      <c r="AK7" s="84"/>
      <c r="AL7" s="84"/>
      <c r="AM7" s="84"/>
      <c r="AN7" s="84"/>
      <c r="AO7" s="84"/>
      <c r="AP7" s="84"/>
      <c r="AQ7" s="282">
        <f>+SUM(AF7:AP7)-AE7</f>
        <v>0</v>
      </c>
      <c r="AR7" s="175"/>
      <c r="AS7" s="175"/>
      <c r="AT7" s="175"/>
      <c r="AU7" s="175"/>
      <c r="AV7" s="175"/>
      <c r="AW7" s="175"/>
      <c r="AX7" s="175"/>
      <c r="AY7" s="175"/>
      <c r="AZ7" s="175"/>
      <c r="BA7" s="175"/>
      <c r="BB7" s="175"/>
    </row>
    <row r="8" spans="1:16368" s="1" customFormat="1" ht="15">
      <c r="A8" s="78"/>
      <c r="B8" s="81" t="s">
        <v>11</v>
      </c>
      <c r="C8" s="282">
        <f>'Conto economico'!D8</f>
        <v>0</v>
      </c>
      <c r="D8" s="84"/>
      <c r="E8" s="84"/>
      <c r="F8" s="84"/>
      <c r="G8" s="84"/>
      <c r="H8" s="84"/>
      <c r="I8" s="84"/>
      <c r="J8" s="84"/>
      <c r="K8" s="84"/>
      <c r="L8" s="84"/>
      <c r="M8" s="84"/>
      <c r="N8" s="84"/>
      <c r="O8" s="282">
        <f t="shared" ref="O8:O11" si="7">+SUM(D8:N8)-C8</f>
        <v>0</v>
      </c>
      <c r="P8" s="78"/>
      <c r="Q8" s="282">
        <f>+'Conto economico'!I8</f>
        <v>0</v>
      </c>
      <c r="R8" s="642"/>
      <c r="S8" s="643"/>
      <c r="T8" s="643"/>
      <c r="U8" s="643"/>
      <c r="V8" s="643"/>
      <c r="W8" s="643"/>
      <c r="X8" s="643"/>
      <c r="Y8" s="643"/>
      <c r="Z8" s="643"/>
      <c r="AA8" s="643"/>
      <c r="AB8" s="644"/>
      <c r="AC8" s="282">
        <f t="shared" ref="AC8:AC9" si="8">+SUM(R8:AB8)-Q8</f>
        <v>0</v>
      </c>
      <c r="AD8" s="78"/>
      <c r="AE8" s="282">
        <f>'Conto economico'!N8</f>
        <v>0</v>
      </c>
      <c r="AF8" s="84"/>
      <c r="AG8" s="84"/>
      <c r="AH8" s="84"/>
      <c r="AI8" s="84"/>
      <c r="AJ8" s="84"/>
      <c r="AK8" s="84"/>
      <c r="AL8" s="84"/>
      <c r="AM8" s="84"/>
      <c r="AN8" s="84"/>
      <c r="AO8" s="84"/>
      <c r="AP8" s="84"/>
      <c r="AQ8" s="282">
        <f t="shared" ref="AQ8:AQ11" si="9">+SUM(AF8:AP8)-AE8</f>
        <v>0</v>
      </c>
      <c r="AR8" s="175"/>
      <c r="AS8" s="175"/>
      <c r="AT8" s="175"/>
      <c r="AU8" s="175"/>
      <c r="AV8" s="175"/>
      <c r="AW8" s="175"/>
      <c r="AX8" s="175"/>
      <c r="AY8" s="175"/>
      <c r="AZ8" s="175"/>
      <c r="BA8" s="175"/>
      <c r="BB8" s="175"/>
    </row>
    <row r="9" spans="1:16368" s="1" customFormat="1" ht="25.5">
      <c r="A9" s="78"/>
      <c r="B9" s="172" t="s">
        <v>322</v>
      </c>
      <c r="C9" s="282">
        <f>'Conto economico'!D9</f>
        <v>0</v>
      </c>
      <c r="D9" s="84"/>
      <c r="E9" s="84"/>
      <c r="F9" s="84"/>
      <c r="G9" s="84"/>
      <c r="H9" s="84"/>
      <c r="I9" s="84"/>
      <c r="J9" s="84"/>
      <c r="K9" s="84"/>
      <c r="L9" s="84"/>
      <c r="M9" s="84"/>
      <c r="N9" s="84"/>
      <c r="O9" s="282">
        <f t="shared" si="7"/>
        <v>0</v>
      </c>
      <c r="P9" s="78"/>
      <c r="Q9" s="282">
        <f>+'Conto economico'!I9</f>
        <v>0</v>
      </c>
      <c r="R9" s="642"/>
      <c r="S9" s="643"/>
      <c r="T9" s="643"/>
      <c r="U9" s="643"/>
      <c r="V9" s="643"/>
      <c r="W9" s="643"/>
      <c r="X9" s="643"/>
      <c r="Y9" s="643"/>
      <c r="Z9" s="643"/>
      <c r="AA9" s="643"/>
      <c r="AB9" s="644"/>
      <c r="AC9" s="282">
        <f t="shared" si="8"/>
        <v>0</v>
      </c>
      <c r="AD9" s="78"/>
      <c r="AE9" s="282">
        <f>'Conto economico'!N9</f>
        <v>0</v>
      </c>
      <c r="AF9" s="84"/>
      <c r="AG9" s="84"/>
      <c r="AH9" s="84"/>
      <c r="AI9" s="84"/>
      <c r="AJ9" s="84"/>
      <c r="AK9" s="84"/>
      <c r="AL9" s="84"/>
      <c r="AM9" s="84"/>
      <c r="AN9" s="84"/>
      <c r="AO9" s="84"/>
      <c r="AP9" s="84"/>
      <c r="AQ9" s="282">
        <f t="shared" si="9"/>
        <v>0</v>
      </c>
      <c r="AR9" s="175"/>
      <c r="AS9" s="175"/>
      <c r="AT9" s="175"/>
      <c r="AU9" s="175"/>
      <c r="AV9" s="175"/>
      <c r="AW9" s="175"/>
      <c r="AX9" s="175"/>
      <c r="AY9" s="175"/>
      <c r="AZ9" s="175"/>
      <c r="BA9" s="175"/>
      <c r="BB9" s="175"/>
    </row>
    <row r="10" spans="1:16368" s="1" customFormat="1" ht="15">
      <c r="A10" s="78"/>
      <c r="B10" s="81" t="s">
        <v>12</v>
      </c>
      <c r="C10" s="282">
        <f>'Conto economico'!D10</f>
        <v>0</v>
      </c>
      <c r="D10" s="84"/>
      <c r="E10" s="84"/>
      <c r="F10" s="84"/>
      <c r="G10" s="84"/>
      <c r="H10" s="84"/>
      <c r="I10" s="84"/>
      <c r="J10" s="84"/>
      <c r="K10" s="84"/>
      <c r="L10" s="84"/>
      <c r="M10" s="84"/>
      <c r="N10" s="84"/>
      <c r="O10" s="282">
        <f>+SUM(D10:N10)-C10</f>
        <v>0</v>
      </c>
      <c r="P10" s="78"/>
      <c r="Q10" s="282">
        <f>+'Conto economico'!I10</f>
        <v>0</v>
      </c>
      <c r="R10" s="642"/>
      <c r="S10" s="643"/>
      <c r="T10" s="643"/>
      <c r="U10" s="643"/>
      <c r="V10" s="643"/>
      <c r="W10" s="643"/>
      <c r="X10" s="643"/>
      <c r="Y10" s="643"/>
      <c r="Z10" s="643"/>
      <c r="AA10" s="643"/>
      <c r="AB10" s="644"/>
      <c r="AC10" s="282">
        <f>+SUM(R10:AB10)-Q10</f>
        <v>0</v>
      </c>
      <c r="AD10" s="78"/>
      <c r="AE10" s="282">
        <f>'Conto economico'!N10</f>
        <v>0</v>
      </c>
      <c r="AF10" s="84"/>
      <c r="AG10" s="84"/>
      <c r="AH10" s="84"/>
      <c r="AI10" s="84"/>
      <c r="AJ10" s="84"/>
      <c r="AK10" s="84"/>
      <c r="AL10" s="84"/>
      <c r="AM10" s="84"/>
      <c r="AN10" s="84"/>
      <c r="AO10" s="84"/>
      <c r="AP10" s="84"/>
      <c r="AQ10" s="282">
        <f>+SUM(AF10:AP10)-AE10</f>
        <v>0</v>
      </c>
      <c r="AR10" s="175"/>
      <c r="AS10" s="175"/>
      <c r="AT10" s="175"/>
      <c r="AU10" s="175"/>
      <c r="AV10" s="175"/>
      <c r="AW10" s="175"/>
      <c r="AX10" s="175"/>
      <c r="AY10" s="175"/>
      <c r="AZ10" s="175"/>
      <c r="BA10" s="175"/>
      <c r="BB10" s="175"/>
    </row>
    <row r="11" spans="1:16368" s="1" customFormat="1" ht="15">
      <c r="A11" s="78"/>
      <c r="B11" s="81" t="s">
        <v>209</v>
      </c>
      <c r="C11" s="282">
        <f>'Conto economico'!D11</f>
        <v>1742930.37</v>
      </c>
      <c r="D11" s="86">
        <f>17.56%*C11</f>
        <v>306058.57297199999</v>
      </c>
      <c r="E11" s="86"/>
      <c r="F11" s="86"/>
      <c r="G11" s="86">
        <f>59.67%*C11</f>
        <v>1040006.5517790001</v>
      </c>
      <c r="H11" s="86">
        <f>22.77%*C11</f>
        <v>396865.24524900003</v>
      </c>
      <c r="I11" s="86"/>
      <c r="J11" s="86"/>
      <c r="K11" s="86"/>
      <c r="L11" s="86"/>
      <c r="M11" s="86"/>
      <c r="N11" s="86"/>
      <c r="O11" s="282">
        <f t="shared" si="7"/>
        <v>0</v>
      </c>
      <c r="P11" s="78"/>
      <c r="Q11" s="282">
        <f>+'Conto economico'!I11</f>
        <v>0</v>
      </c>
      <c r="R11" s="645"/>
      <c r="S11" s="646"/>
      <c r="T11" s="646"/>
      <c r="U11" s="646"/>
      <c r="V11" s="646"/>
      <c r="W11" s="646"/>
      <c r="X11" s="646"/>
      <c r="Y11" s="646"/>
      <c r="Z11" s="646"/>
      <c r="AA11" s="646"/>
      <c r="AB11" s="647"/>
      <c r="AC11" s="282">
        <f t="shared" ref="AC11" si="10">+SUM(R11:AB11)-Q11</f>
        <v>0</v>
      </c>
      <c r="AD11" s="78"/>
      <c r="AE11" s="282">
        <f>'Conto economico'!N11</f>
        <v>1567168.31</v>
      </c>
      <c r="AF11" s="86">
        <f>17.56%*AE11</f>
        <v>275194.755236</v>
      </c>
      <c r="AG11" s="86"/>
      <c r="AH11" s="86"/>
      <c r="AI11" s="86">
        <f>59.67%*AE11</f>
        <v>935129.33057700004</v>
      </c>
      <c r="AJ11" s="86">
        <f>22.77%*AE11</f>
        <v>356844.22418700001</v>
      </c>
      <c r="AK11" s="86"/>
      <c r="AL11" s="86"/>
      <c r="AM11" s="86"/>
      <c r="AN11" s="86"/>
      <c r="AO11" s="86"/>
      <c r="AP11" s="86"/>
      <c r="AQ11" s="282">
        <f t="shared" si="9"/>
        <v>0</v>
      </c>
      <c r="AR11" s="175"/>
      <c r="AS11" s="175"/>
      <c r="AT11" s="175"/>
      <c r="AU11" s="175"/>
      <c r="AV11" s="175"/>
      <c r="AW11" s="175"/>
      <c r="AX11" s="175"/>
      <c r="AY11" s="175"/>
      <c r="AZ11" s="175"/>
      <c r="BA11" s="175"/>
      <c r="BB11" s="175"/>
    </row>
    <row r="12" spans="1:16368" s="1" customFormat="1">
      <c r="A12" s="5"/>
      <c r="B12" s="175"/>
      <c r="C12" s="279"/>
      <c r="D12" s="175"/>
      <c r="E12" s="175"/>
      <c r="F12" s="175"/>
      <c r="G12" s="175"/>
      <c r="H12" s="175"/>
      <c r="I12" s="175"/>
      <c r="J12" s="175"/>
      <c r="K12" s="175"/>
      <c r="L12" s="175"/>
      <c r="M12" s="175"/>
      <c r="N12" s="175"/>
      <c r="O12" s="279"/>
      <c r="P12" s="5"/>
      <c r="Q12" s="279"/>
      <c r="R12" s="175"/>
      <c r="S12" s="175"/>
      <c r="T12" s="175"/>
      <c r="U12" s="175"/>
      <c r="V12" s="175"/>
      <c r="W12" s="175"/>
      <c r="X12" s="175"/>
      <c r="Y12" s="175"/>
      <c r="Z12" s="175"/>
      <c r="AA12" s="175"/>
      <c r="AB12" s="175"/>
      <c r="AC12" s="279"/>
      <c r="AD12" s="5"/>
      <c r="AE12" s="279"/>
      <c r="AF12" s="175"/>
      <c r="AG12" s="175"/>
      <c r="AH12" s="175"/>
      <c r="AI12" s="175"/>
      <c r="AJ12" s="175"/>
      <c r="AK12" s="175"/>
      <c r="AL12" s="175"/>
      <c r="AM12" s="175"/>
      <c r="AN12" s="175"/>
      <c r="AO12" s="175"/>
      <c r="AP12" s="175"/>
      <c r="AQ12" s="279"/>
      <c r="AR12" s="175"/>
      <c r="AS12" s="175"/>
      <c r="AT12" s="175"/>
      <c r="AU12" s="175"/>
      <c r="AV12" s="175"/>
      <c r="AW12" s="175"/>
      <c r="AX12" s="175"/>
      <c r="AY12" s="175"/>
      <c r="AZ12" s="175"/>
      <c r="BA12" s="175"/>
      <c r="BB12" s="175"/>
      <c r="BC12" s="175"/>
    </row>
    <row r="13" spans="1:16368" s="1" customFormat="1">
      <c r="A13" s="5"/>
      <c r="B13" s="175"/>
      <c r="C13" s="283"/>
      <c r="D13" s="190"/>
      <c r="E13" s="190"/>
      <c r="F13" s="190"/>
      <c r="G13" s="190"/>
      <c r="H13" s="190"/>
      <c r="I13" s="190"/>
      <c r="J13" s="190"/>
      <c r="K13" s="190"/>
      <c r="L13" s="190"/>
      <c r="M13" s="190"/>
      <c r="N13" s="190"/>
      <c r="O13" s="283"/>
      <c r="P13" s="190"/>
      <c r="Q13" s="283"/>
      <c r="R13" s="190"/>
      <c r="S13" s="175"/>
      <c r="T13" s="175"/>
      <c r="U13" s="175"/>
      <c r="V13" s="175"/>
      <c r="W13" s="175"/>
      <c r="X13" s="175"/>
      <c r="Y13" s="175"/>
      <c r="Z13" s="175"/>
      <c r="AA13" s="175"/>
      <c r="AB13" s="190"/>
      <c r="AC13" s="283"/>
      <c r="AD13" s="190"/>
      <c r="AE13" s="283"/>
      <c r="AF13" s="190"/>
      <c r="AG13" s="175"/>
      <c r="AH13" s="175"/>
      <c r="AI13" s="175"/>
      <c r="AJ13" s="175"/>
      <c r="AK13" s="175"/>
      <c r="AL13" s="175"/>
      <c r="AM13" s="175"/>
      <c r="AN13" s="175"/>
      <c r="AO13" s="175"/>
      <c r="AP13" s="190"/>
      <c r="AQ13" s="283"/>
      <c r="AR13" s="175"/>
      <c r="AS13" s="175"/>
      <c r="AT13" s="175"/>
      <c r="AU13" s="175"/>
      <c r="AV13" s="175"/>
      <c r="AW13" s="175"/>
      <c r="AX13" s="175"/>
      <c r="AY13" s="175"/>
      <c r="AZ13" s="175"/>
      <c r="BA13" s="175"/>
      <c r="BB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c r="DH13" s="175"/>
      <c r="DI13" s="175"/>
      <c r="DJ13" s="175"/>
      <c r="DK13" s="175"/>
      <c r="DL13" s="175"/>
      <c r="DM13" s="175"/>
      <c r="DN13" s="175"/>
      <c r="DO13" s="175"/>
      <c r="DP13" s="175"/>
      <c r="DQ13" s="175"/>
      <c r="DR13" s="175"/>
      <c r="DS13" s="175"/>
      <c r="DT13" s="175"/>
      <c r="DU13" s="175"/>
      <c r="DV13" s="175"/>
      <c r="DW13" s="175"/>
      <c r="DX13" s="175"/>
      <c r="DY13" s="175"/>
      <c r="DZ13" s="175"/>
      <c r="EA13" s="175"/>
      <c r="EB13" s="175"/>
      <c r="EC13" s="175"/>
      <c r="ED13" s="175"/>
      <c r="EE13" s="175"/>
      <c r="EF13" s="175"/>
      <c r="EG13" s="175"/>
      <c r="EH13" s="175"/>
      <c r="EI13" s="175"/>
      <c r="EJ13" s="175"/>
      <c r="EK13" s="175"/>
      <c r="EL13" s="175"/>
      <c r="EM13" s="175"/>
      <c r="EN13" s="175"/>
      <c r="EO13" s="175"/>
      <c r="EP13" s="175"/>
      <c r="EQ13" s="175"/>
      <c r="ER13" s="175"/>
      <c r="ES13" s="175"/>
      <c r="ET13" s="175"/>
      <c r="EU13" s="175"/>
      <c r="EV13" s="175"/>
      <c r="EW13" s="175"/>
      <c r="EX13" s="175"/>
      <c r="EY13" s="175"/>
      <c r="EZ13" s="175"/>
      <c r="FA13" s="175"/>
      <c r="FB13" s="175"/>
      <c r="FC13" s="175"/>
      <c r="FD13" s="175"/>
      <c r="FE13" s="175"/>
      <c r="FF13" s="175"/>
      <c r="FG13" s="175"/>
      <c r="FH13" s="175"/>
      <c r="FI13" s="175"/>
      <c r="FJ13" s="175"/>
      <c r="FK13" s="175"/>
      <c r="FL13" s="175"/>
      <c r="FM13" s="175"/>
      <c r="FN13" s="175"/>
      <c r="FO13" s="175"/>
      <c r="FP13" s="175"/>
      <c r="FQ13" s="175"/>
      <c r="FR13" s="175"/>
      <c r="FS13" s="175"/>
      <c r="FT13" s="175"/>
      <c r="FU13" s="175"/>
      <c r="FV13" s="175"/>
      <c r="FW13" s="175"/>
      <c r="FX13" s="175"/>
      <c r="FY13" s="175"/>
      <c r="FZ13" s="175"/>
      <c r="GA13" s="175"/>
      <c r="GB13" s="175"/>
      <c r="GC13" s="175"/>
      <c r="GD13" s="175"/>
      <c r="GE13" s="175"/>
      <c r="GF13" s="175"/>
      <c r="GG13" s="175"/>
      <c r="GH13" s="175"/>
      <c r="GI13" s="175"/>
      <c r="GJ13" s="175"/>
      <c r="GK13" s="175"/>
      <c r="GL13" s="175"/>
      <c r="GM13" s="175"/>
      <c r="GN13" s="175"/>
      <c r="GO13" s="175"/>
      <c r="GP13" s="175"/>
      <c r="GQ13" s="175"/>
      <c r="GR13" s="175"/>
      <c r="GS13" s="175"/>
      <c r="GT13" s="175"/>
      <c r="GU13" s="175"/>
      <c r="GV13" s="175"/>
      <c r="GW13" s="175"/>
      <c r="GX13" s="175"/>
      <c r="GY13" s="175"/>
      <c r="GZ13" s="175"/>
      <c r="HA13" s="175"/>
      <c r="HB13" s="175"/>
      <c r="HC13" s="175"/>
      <c r="HD13" s="175"/>
      <c r="HE13" s="175"/>
      <c r="HF13" s="175"/>
      <c r="HG13" s="175"/>
      <c r="HH13" s="175"/>
      <c r="HI13" s="175"/>
      <c r="HJ13" s="175"/>
      <c r="HK13" s="175"/>
      <c r="HL13" s="175"/>
      <c r="HM13" s="175"/>
      <c r="HN13" s="175"/>
      <c r="HO13" s="175"/>
      <c r="HP13" s="175"/>
      <c r="HQ13" s="175"/>
      <c r="HR13" s="175"/>
      <c r="HS13" s="175"/>
      <c r="HT13" s="175"/>
      <c r="HU13" s="175"/>
      <c r="HV13" s="175"/>
      <c r="HW13" s="175"/>
      <c r="HX13" s="175"/>
      <c r="HY13" s="175"/>
      <c r="HZ13" s="175"/>
      <c r="IA13" s="175"/>
      <c r="IB13" s="175"/>
      <c r="IC13" s="175"/>
      <c r="ID13" s="175"/>
      <c r="IE13" s="175"/>
      <c r="IF13" s="175"/>
      <c r="IG13" s="175"/>
      <c r="IH13" s="175"/>
      <c r="II13" s="175"/>
      <c r="IJ13" s="175"/>
      <c r="IK13" s="175"/>
      <c r="IL13" s="175"/>
      <c r="IM13" s="175"/>
      <c r="IN13" s="175"/>
      <c r="IO13" s="175"/>
      <c r="IP13" s="175"/>
      <c r="IQ13" s="175"/>
      <c r="IR13" s="175"/>
      <c r="IS13" s="175"/>
      <c r="IT13" s="175"/>
      <c r="IU13" s="175"/>
      <c r="IV13" s="175"/>
      <c r="IW13" s="175"/>
      <c r="IX13" s="175"/>
      <c r="IY13" s="175"/>
      <c r="IZ13" s="175"/>
      <c r="JA13" s="175"/>
      <c r="JB13" s="175"/>
      <c r="JC13" s="175"/>
      <c r="JD13" s="175"/>
      <c r="JE13" s="175"/>
      <c r="JF13" s="175"/>
      <c r="JG13" s="175"/>
      <c r="JH13" s="175"/>
      <c r="JI13" s="175"/>
      <c r="JJ13" s="175"/>
      <c r="JK13" s="175"/>
      <c r="JL13" s="175"/>
      <c r="JM13" s="175"/>
      <c r="JN13" s="175"/>
      <c r="JO13" s="175"/>
      <c r="JP13" s="175"/>
      <c r="JQ13" s="175"/>
      <c r="JR13" s="175"/>
      <c r="JS13" s="175"/>
      <c r="JT13" s="175"/>
      <c r="JU13" s="175"/>
      <c r="JV13" s="175"/>
      <c r="JW13" s="175"/>
      <c r="JX13" s="175"/>
      <c r="JY13" s="175"/>
      <c r="JZ13" s="175"/>
      <c r="KA13" s="175"/>
      <c r="KB13" s="175"/>
      <c r="KC13" s="175"/>
      <c r="KD13" s="175"/>
      <c r="KE13" s="175"/>
      <c r="KF13" s="175"/>
      <c r="KG13" s="175"/>
      <c r="KH13" s="175"/>
      <c r="KI13" s="175"/>
      <c r="KJ13" s="175"/>
      <c r="KK13" s="175"/>
      <c r="KL13" s="175"/>
      <c r="KM13" s="175"/>
      <c r="KN13" s="175"/>
      <c r="KO13" s="175"/>
      <c r="KP13" s="175"/>
      <c r="KQ13" s="175"/>
      <c r="KR13" s="175"/>
      <c r="KS13" s="175"/>
      <c r="KT13" s="175"/>
      <c r="KU13" s="175"/>
      <c r="KV13" s="175"/>
      <c r="KW13" s="175"/>
      <c r="KX13" s="175"/>
      <c r="KY13" s="175"/>
      <c r="KZ13" s="175"/>
      <c r="LA13" s="175"/>
      <c r="LB13" s="175"/>
      <c r="LC13" s="175"/>
      <c r="LD13" s="175"/>
      <c r="LE13" s="175"/>
      <c r="LF13" s="175"/>
      <c r="LG13" s="175"/>
      <c r="LH13" s="175"/>
      <c r="LI13" s="175"/>
      <c r="LJ13" s="175"/>
      <c r="LK13" s="175"/>
      <c r="LL13" s="175"/>
      <c r="LM13" s="175"/>
      <c r="LN13" s="175"/>
      <c r="LO13" s="175"/>
      <c r="LP13" s="175"/>
      <c r="LQ13" s="175"/>
      <c r="LR13" s="175"/>
      <c r="LS13" s="175"/>
      <c r="LT13" s="175"/>
      <c r="LU13" s="175"/>
      <c r="LV13" s="175"/>
      <c r="LW13" s="175"/>
      <c r="LX13" s="175"/>
      <c r="LY13" s="175"/>
      <c r="LZ13" s="175"/>
      <c r="MA13" s="175"/>
      <c r="MB13" s="175"/>
      <c r="MC13" s="175"/>
      <c r="MD13" s="175"/>
      <c r="ME13" s="175"/>
      <c r="MF13" s="175"/>
      <c r="MG13" s="175"/>
      <c r="MH13" s="175"/>
      <c r="MI13" s="175"/>
      <c r="MJ13" s="175"/>
      <c r="MK13" s="175"/>
      <c r="ML13" s="175"/>
      <c r="MM13" s="175"/>
      <c r="MN13" s="175"/>
      <c r="MO13" s="175"/>
      <c r="MP13" s="175"/>
      <c r="MQ13" s="175"/>
      <c r="MR13" s="175"/>
      <c r="MS13" s="175"/>
      <c r="MT13" s="175"/>
      <c r="MU13" s="175"/>
      <c r="MV13" s="175"/>
      <c r="MW13" s="175"/>
      <c r="MX13" s="175"/>
      <c r="MY13" s="175"/>
      <c r="MZ13" s="175"/>
      <c r="NA13" s="175"/>
      <c r="NB13" s="175"/>
      <c r="NC13" s="175"/>
      <c r="ND13" s="175"/>
      <c r="NE13" s="175"/>
      <c r="NF13" s="175"/>
      <c r="NG13" s="175"/>
      <c r="NH13" s="175"/>
      <c r="NI13" s="175"/>
      <c r="NJ13" s="175"/>
      <c r="NK13" s="175"/>
      <c r="NL13" s="175"/>
      <c r="NM13" s="175"/>
      <c r="NN13" s="175"/>
      <c r="NO13" s="175"/>
      <c r="NP13" s="175"/>
      <c r="NQ13" s="175"/>
      <c r="NR13" s="175"/>
      <c r="NS13" s="175"/>
      <c r="NT13" s="175"/>
      <c r="NU13" s="175"/>
      <c r="NV13" s="175"/>
      <c r="NW13" s="175"/>
      <c r="NX13" s="175"/>
      <c r="NY13" s="175"/>
      <c r="NZ13" s="175"/>
      <c r="OA13" s="175"/>
      <c r="OB13" s="175"/>
      <c r="OC13" s="175"/>
      <c r="OD13" s="175"/>
      <c r="OE13" s="175"/>
      <c r="OF13" s="175"/>
      <c r="OG13" s="175"/>
      <c r="OH13" s="175"/>
      <c r="OI13" s="175"/>
      <c r="OJ13" s="175"/>
      <c r="OK13" s="175"/>
      <c r="OL13" s="175"/>
      <c r="OM13" s="175"/>
      <c r="ON13" s="175"/>
      <c r="OO13" s="175"/>
      <c r="OP13" s="175"/>
      <c r="OQ13" s="175"/>
      <c r="OR13" s="175"/>
      <c r="OS13" s="175"/>
      <c r="OT13" s="175"/>
      <c r="OU13" s="175"/>
      <c r="OV13" s="175"/>
      <c r="OW13" s="175"/>
      <c r="OX13" s="175"/>
      <c r="OY13" s="175"/>
      <c r="OZ13" s="175"/>
      <c r="PA13" s="175"/>
      <c r="PB13" s="175"/>
      <c r="PC13" s="175"/>
      <c r="PD13" s="175"/>
      <c r="PE13" s="175"/>
      <c r="PF13" s="175"/>
      <c r="PG13" s="175"/>
      <c r="PH13" s="175"/>
      <c r="PI13" s="175"/>
      <c r="PJ13" s="175"/>
      <c r="PK13" s="175"/>
      <c r="PL13" s="175"/>
      <c r="PM13" s="175"/>
      <c r="PN13" s="175"/>
      <c r="PO13" s="175"/>
      <c r="PP13" s="175"/>
      <c r="PQ13" s="175"/>
      <c r="PR13" s="175"/>
      <c r="PS13" s="175"/>
      <c r="PT13" s="175"/>
      <c r="PU13" s="175"/>
      <c r="PV13" s="175"/>
      <c r="PW13" s="175"/>
      <c r="PX13" s="175"/>
      <c r="PY13" s="175"/>
      <c r="PZ13" s="175"/>
      <c r="QA13" s="175"/>
      <c r="QB13" s="175"/>
      <c r="QC13" s="175"/>
      <c r="QD13" s="175"/>
      <c r="QE13" s="175"/>
      <c r="QF13" s="175"/>
      <c r="QG13" s="175"/>
      <c r="QH13" s="175"/>
      <c r="QI13" s="175"/>
      <c r="QJ13" s="175"/>
      <c r="QK13" s="175"/>
      <c r="QL13" s="175"/>
      <c r="QM13" s="175"/>
      <c r="QN13" s="175"/>
      <c r="QO13" s="175"/>
      <c r="QP13" s="175"/>
      <c r="QQ13" s="175"/>
      <c r="QR13" s="175"/>
      <c r="QS13" s="175"/>
      <c r="QT13" s="175"/>
      <c r="QU13" s="175"/>
      <c r="QV13" s="175"/>
      <c r="QW13" s="175"/>
      <c r="QX13" s="175"/>
      <c r="QY13" s="175"/>
      <c r="QZ13" s="175"/>
      <c r="RA13" s="175"/>
      <c r="RB13" s="175"/>
      <c r="RC13" s="175"/>
      <c r="RD13" s="175"/>
      <c r="RE13" s="175"/>
      <c r="RF13" s="175"/>
      <c r="RG13" s="175"/>
      <c r="RH13" s="175"/>
      <c r="RI13" s="175"/>
      <c r="RJ13" s="175"/>
      <c r="RK13" s="175"/>
      <c r="RL13" s="175"/>
      <c r="RM13" s="175"/>
      <c r="RN13" s="175"/>
      <c r="RO13" s="175"/>
      <c r="RP13" s="175"/>
      <c r="RQ13" s="175"/>
      <c r="RR13" s="175"/>
      <c r="RS13" s="175"/>
      <c r="RT13" s="175"/>
      <c r="RU13" s="175"/>
      <c r="RV13" s="175"/>
      <c r="RW13" s="175"/>
      <c r="RX13" s="175"/>
      <c r="RY13" s="175"/>
      <c r="RZ13" s="175"/>
      <c r="SA13" s="175"/>
      <c r="SB13" s="175"/>
      <c r="SC13" s="175"/>
      <c r="SD13" s="175"/>
      <c r="SE13" s="175"/>
      <c r="SF13" s="175"/>
      <c r="SG13" s="175"/>
      <c r="SH13" s="175"/>
      <c r="SI13" s="175"/>
      <c r="SJ13" s="175"/>
      <c r="SK13" s="175"/>
      <c r="SL13" s="175"/>
      <c r="SM13" s="175"/>
      <c r="SN13" s="175"/>
      <c r="SO13" s="175"/>
      <c r="SP13" s="175"/>
      <c r="SQ13" s="175"/>
      <c r="SR13" s="175"/>
      <c r="SS13" s="175"/>
      <c r="ST13" s="175"/>
      <c r="SU13" s="175"/>
      <c r="SV13" s="175"/>
      <c r="SW13" s="175"/>
      <c r="SX13" s="175"/>
      <c r="SY13" s="175"/>
      <c r="SZ13" s="175"/>
      <c r="TA13" s="175"/>
      <c r="TB13" s="175"/>
      <c r="TC13" s="175"/>
      <c r="TD13" s="175"/>
      <c r="TE13" s="175"/>
      <c r="TF13" s="175"/>
      <c r="TG13" s="175"/>
      <c r="TH13" s="175"/>
      <c r="TI13" s="175"/>
      <c r="TJ13" s="175"/>
      <c r="TK13" s="175"/>
      <c r="TL13" s="175"/>
      <c r="TM13" s="175"/>
      <c r="TN13" s="175"/>
      <c r="TO13" s="175"/>
      <c r="TP13" s="175"/>
      <c r="TQ13" s="175"/>
      <c r="TR13" s="175"/>
      <c r="TS13" s="175"/>
      <c r="TT13" s="175"/>
      <c r="TU13" s="175"/>
      <c r="TV13" s="175"/>
      <c r="TW13" s="175"/>
      <c r="TX13" s="175"/>
      <c r="TY13" s="175"/>
      <c r="TZ13" s="175"/>
      <c r="UA13" s="175"/>
      <c r="UB13" s="175"/>
      <c r="UC13" s="175"/>
      <c r="UD13" s="175"/>
      <c r="UE13" s="175"/>
      <c r="UF13" s="175"/>
      <c r="UG13" s="175"/>
      <c r="UH13" s="175"/>
      <c r="UI13" s="175"/>
      <c r="UJ13" s="175"/>
      <c r="UK13" s="175"/>
      <c r="UL13" s="175"/>
      <c r="UM13" s="175"/>
      <c r="UN13" s="175"/>
      <c r="UO13" s="175"/>
      <c r="UP13" s="175"/>
      <c r="UQ13" s="175"/>
      <c r="UR13" s="175"/>
      <c r="US13" s="175"/>
      <c r="UT13" s="175"/>
      <c r="UU13" s="175"/>
      <c r="UV13" s="175"/>
      <c r="UW13" s="175"/>
      <c r="UX13" s="175"/>
      <c r="UY13" s="175"/>
      <c r="UZ13" s="175"/>
      <c r="VA13" s="175"/>
      <c r="VB13" s="175"/>
      <c r="VC13" s="175"/>
      <c r="VD13" s="175"/>
      <c r="VE13" s="175"/>
      <c r="VF13" s="175"/>
      <c r="VG13" s="175"/>
      <c r="VH13" s="175"/>
      <c r="VI13" s="175"/>
      <c r="VJ13" s="175"/>
      <c r="VK13" s="175"/>
      <c r="VL13" s="175"/>
      <c r="VM13" s="175"/>
      <c r="VN13" s="175"/>
      <c r="VO13" s="175"/>
      <c r="VP13" s="175"/>
      <c r="VQ13" s="175"/>
      <c r="VR13" s="175"/>
      <c r="VS13" s="175"/>
      <c r="VT13" s="175"/>
      <c r="VU13" s="175"/>
      <c r="VV13" s="175"/>
      <c r="VW13" s="175"/>
      <c r="VX13" s="175"/>
      <c r="VY13" s="175"/>
      <c r="VZ13" s="175"/>
      <c r="WA13" s="175"/>
      <c r="WB13" s="175"/>
      <c r="WC13" s="175"/>
      <c r="WD13" s="175"/>
      <c r="WE13" s="175"/>
      <c r="WF13" s="175"/>
      <c r="WG13" s="175"/>
      <c r="WH13" s="175"/>
      <c r="WI13" s="175"/>
      <c r="WJ13" s="175"/>
      <c r="WK13" s="175"/>
      <c r="WL13" s="175"/>
      <c r="WM13" s="175"/>
      <c r="WN13" s="175"/>
      <c r="WO13" s="175"/>
      <c r="WP13" s="175"/>
      <c r="WQ13" s="175"/>
      <c r="WR13" s="175"/>
      <c r="WS13" s="175"/>
      <c r="WT13" s="175"/>
      <c r="WU13" s="175"/>
      <c r="WV13" s="175"/>
      <c r="WW13" s="175"/>
      <c r="WX13" s="175"/>
      <c r="WY13" s="175"/>
      <c r="WZ13" s="175"/>
      <c r="XA13" s="175"/>
      <c r="XB13" s="175"/>
      <c r="XC13" s="175"/>
      <c r="XD13" s="175"/>
      <c r="XE13" s="175"/>
      <c r="XF13" s="175"/>
      <c r="XG13" s="175"/>
      <c r="XH13" s="175"/>
      <c r="XI13" s="175"/>
      <c r="XJ13" s="175"/>
      <c r="XK13" s="175"/>
      <c r="XL13" s="175"/>
      <c r="XM13" s="175"/>
      <c r="XN13" s="175"/>
      <c r="XO13" s="175"/>
      <c r="XP13" s="175"/>
      <c r="XQ13" s="175"/>
      <c r="XR13" s="175"/>
      <c r="XS13" s="175"/>
      <c r="XT13" s="175"/>
      <c r="XU13" s="175"/>
      <c r="XV13" s="175"/>
      <c r="XW13" s="175"/>
      <c r="XX13" s="175"/>
      <c r="XY13" s="175"/>
      <c r="XZ13" s="175"/>
      <c r="YA13" s="175"/>
      <c r="YB13" s="175"/>
      <c r="YC13" s="175"/>
      <c r="YD13" s="175"/>
      <c r="YE13" s="175"/>
      <c r="YF13" s="175"/>
      <c r="YG13" s="175"/>
      <c r="YH13" s="175"/>
      <c r="YI13" s="175"/>
      <c r="YJ13" s="175"/>
      <c r="YK13" s="175"/>
      <c r="YL13" s="175"/>
      <c r="YM13" s="175"/>
      <c r="YN13" s="175"/>
      <c r="YO13" s="175"/>
      <c r="YP13" s="175"/>
      <c r="YQ13" s="175"/>
      <c r="YR13" s="175"/>
      <c r="YS13" s="175"/>
      <c r="YT13" s="175"/>
      <c r="YU13" s="175"/>
      <c r="YV13" s="175"/>
      <c r="YW13" s="175"/>
      <c r="YX13" s="175"/>
      <c r="YY13" s="175"/>
      <c r="YZ13" s="175"/>
      <c r="ZA13" s="175"/>
      <c r="ZB13" s="175"/>
      <c r="ZC13" s="175"/>
      <c r="ZD13" s="175"/>
      <c r="ZE13" s="175"/>
      <c r="ZF13" s="175"/>
      <c r="ZG13" s="175"/>
      <c r="ZH13" s="175"/>
      <c r="ZI13" s="175"/>
      <c r="ZJ13" s="175"/>
      <c r="ZK13" s="175"/>
      <c r="ZL13" s="175"/>
      <c r="ZM13" s="175"/>
      <c r="ZN13" s="175"/>
      <c r="ZO13" s="175"/>
      <c r="ZP13" s="175"/>
      <c r="ZQ13" s="175"/>
      <c r="ZR13" s="175"/>
      <c r="ZS13" s="175"/>
      <c r="ZT13" s="175"/>
      <c r="ZU13" s="175"/>
      <c r="ZV13" s="175"/>
      <c r="ZW13" s="175"/>
      <c r="ZX13" s="175"/>
      <c r="ZY13" s="175"/>
      <c r="ZZ13" s="175"/>
      <c r="AAA13" s="175"/>
      <c r="AAB13" s="175"/>
      <c r="AAC13" s="175"/>
      <c r="AAD13" s="175"/>
      <c r="AAE13" s="175"/>
      <c r="AAF13" s="175"/>
      <c r="AAG13" s="175"/>
      <c r="AAH13" s="175"/>
      <c r="AAI13" s="175"/>
      <c r="AAJ13" s="175"/>
      <c r="AAK13" s="175"/>
      <c r="AAL13" s="175"/>
      <c r="AAM13" s="175"/>
      <c r="AAN13" s="175"/>
      <c r="AAO13" s="175"/>
      <c r="AAP13" s="175"/>
      <c r="AAQ13" s="175"/>
      <c r="AAR13" s="175"/>
      <c r="AAS13" s="175"/>
      <c r="AAT13" s="175"/>
      <c r="AAU13" s="175"/>
      <c r="AAV13" s="175"/>
      <c r="AAW13" s="175"/>
      <c r="AAX13" s="175"/>
      <c r="AAY13" s="175"/>
      <c r="AAZ13" s="175"/>
      <c r="ABA13" s="175"/>
      <c r="ABB13" s="175"/>
      <c r="ABC13" s="175"/>
      <c r="ABD13" s="175"/>
      <c r="ABE13" s="175"/>
      <c r="ABF13" s="175"/>
      <c r="ABG13" s="175"/>
      <c r="ABH13" s="175"/>
      <c r="ABI13" s="175"/>
      <c r="ABJ13" s="175"/>
      <c r="ABK13" s="175"/>
      <c r="ABL13" s="175"/>
      <c r="ABM13" s="175"/>
      <c r="ABN13" s="175"/>
      <c r="ABO13" s="175"/>
      <c r="ABP13" s="175"/>
      <c r="ABQ13" s="175"/>
      <c r="ABR13" s="175"/>
      <c r="ABS13" s="175"/>
      <c r="ABT13" s="175"/>
      <c r="ABU13" s="175"/>
      <c r="ABV13" s="175"/>
      <c r="ABW13" s="175"/>
      <c r="ABX13" s="175"/>
      <c r="ABY13" s="175"/>
      <c r="ABZ13" s="175"/>
      <c r="ACA13" s="175"/>
      <c r="ACB13" s="175"/>
      <c r="ACC13" s="175"/>
      <c r="ACD13" s="175"/>
      <c r="ACE13" s="175"/>
      <c r="ACF13" s="175"/>
      <c r="ACG13" s="175"/>
      <c r="ACH13" s="175"/>
      <c r="ACI13" s="175"/>
      <c r="ACJ13" s="175"/>
      <c r="ACK13" s="175"/>
      <c r="ACL13" s="175"/>
      <c r="ACM13" s="175"/>
      <c r="ACN13" s="175"/>
      <c r="ACO13" s="175"/>
      <c r="ACP13" s="175"/>
      <c r="ACQ13" s="175"/>
      <c r="ACR13" s="175"/>
      <c r="ACS13" s="175"/>
      <c r="ACT13" s="175"/>
      <c r="ACU13" s="175"/>
      <c r="ACV13" s="175"/>
      <c r="ACW13" s="175"/>
      <c r="ACX13" s="175"/>
      <c r="ACY13" s="175"/>
      <c r="ACZ13" s="175"/>
      <c r="ADA13" s="175"/>
      <c r="ADB13" s="175"/>
      <c r="ADC13" s="175"/>
      <c r="ADD13" s="175"/>
      <c r="ADE13" s="175"/>
      <c r="ADF13" s="175"/>
      <c r="ADG13" s="175"/>
      <c r="ADH13" s="175"/>
      <c r="ADI13" s="175"/>
      <c r="ADJ13" s="175"/>
      <c r="ADK13" s="175"/>
      <c r="ADL13" s="175"/>
      <c r="ADM13" s="175"/>
      <c r="ADN13" s="175"/>
      <c r="ADO13" s="175"/>
      <c r="ADP13" s="175"/>
      <c r="ADQ13" s="175"/>
      <c r="ADR13" s="175"/>
      <c r="ADS13" s="175"/>
      <c r="ADT13" s="175"/>
      <c r="ADU13" s="175"/>
      <c r="ADV13" s="175"/>
      <c r="ADW13" s="175"/>
      <c r="ADX13" s="175"/>
      <c r="ADY13" s="175"/>
      <c r="ADZ13" s="175"/>
      <c r="AEA13" s="175"/>
      <c r="AEB13" s="175"/>
      <c r="AEC13" s="175"/>
      <c r="AED13" s="175"/>
      <c r="AEE13" s="175"/>
      <c r="AEF13" s="175"/>
      <c r="AEG13" s="175"/>
      <c r="AEH13" s="175"/>
      <c r="AEI13" s="175"/>
      <c r="AEJ13" s="175"/>
      <c r="AEK13" s="175"/>
      <c r="AEL13" s="175"/>
      <c r="AEM13" s="175"/>
      <c r="AEN13" s="175"/>
      <c r="AEO13" s="175"/>
      <c r="AEP13" s="175"/>
      <c r="AEQ13" s="175"/>
      <c r="AER13" s="175"/>
      <c r="AES13" s="175"/>
      <c r="AET13" s="175"/>
      <c r="AEU13" s="175"/>
      <c r="AEV13" s="175"/>
      <c r="AEW13" s="175"/>
      <c r="AEX13" s="175"/>
      <c r="AEY13" s="175"/>
      <c r="AEZ13" s="175"/>
      <c r="AFA13" s="175"/>
      <c r="AFB13" s="175"/>
      <c r="AFC13" s="175"/>
      <c r="AFD13" s="175"/>
      <c r="AFE13" s="175"/>
      <c r="AFF13" s="175"/>
      <c r="AFG13" s="175"/>
      <c r="AFH13" s="175"/>
      <c r="AFI13" s="175"/>
      <c r="AFJ13" s="175"/>
      <c r="AFK13" s="175"/>
      <c r="AFL13" s="175"/>
      <c r="AFM13" s="175"/>
      <c r="AFN13" s="175"/>
      <c r="AFO13" s="175"/>
      <c r="AFP13" s="175"/>
      <c r="AFQ13" s="175"/>
      <c r="AFR13" s="175"/>
      <c r="AFS13" s="175"/>
      <c r="AFT13" s="175"/>
      <c r="AFU13" s="175"/>
      <c r="AFV13" s="175"/>
      <c r="AFW13" s="175"/>
      <c r="AFX13" s="175"/>
      <c r="AFY13" s="175"/>
      <c r="AFZ13" s="175"/>
      <c r="AGA13" s="175"/>
      <c r="AGB13" s="175"/>
      <c r="AGC13" s="175"/>
      <c r="AGD13" s="175"/>
      <c r="AGE13" s="175"/>
      <c r="AGF13" s="175"/>
      <c r="AGG13" s="175"/>
      <c r="AGH13" s="175"/>
      <c r="AGI13" s="175"/>
      <c r="AGJ13" s="175"/>
      <c r="AGK13" s="175"/>
      <c r="AGL13" s="175"/>
      <c r="AGM13" s="175"/>
      <c r="AGN13" s="175"/>
      <c r="AGO13" s="175"/>
      <c r="AGP13" s="175"/>
      <c r="AGQ13" s="175"/>
      <c r="AGR13" s="175"/>
      <c r="AGS13" s="175"/>
      <c r="AGT13" s="175"/>
      <c r="AGU13" s="175"/>
      <c r="AGV13" s="175"/>
      <c r="AGW13" s="175"/>
      <c r="AGX13" s="175"/>
      <c r="AGY13" s="175"/>
      <c r="AGZ13" s="175"/>
      <c r="AHA13" s="175"/>
      <c r="AHB13" s="175"/>
      <c r="AHC13" s="175"/>
      <c r="AHD13" s="175"/>
      <c r="AHE13" s="175"/>
      <c r="AHF13" s="175"/>
      <c r="AHG13" s="175"/>
      <c r="AHH13" s="175"/>
      <c r="AHI13" s="175"/>
      <c r="AHJ13" s="175"/>
      <c r="AHK13" s="175"/>
      <c r="AHL13" s="175"/>
      <c r="AHM13" s="175"/>
      <c r="AHN13" s="175"/>
      <c r="AHO13" s="175"/>
      <c r="AHP13" s="175"/>
      <c r="AHQ13" s="175"/>
      <c r="AHR13" s="175"/>
      <c r="AHS13" s="175"/>
      <c r="AHT13" s="175"/>
      <c r="AHU13" s="175"/>
      <c r="AHV13" s="175"/>
      <c r="AHW13" s="175"/>
      <c r="AHX13" s="175"/>
      <c r="AHY13" s="175"/>
      <c r="AHZ13" s="175"/>
      <c r="AIA13" s="175"/>
      <c r="AIB13" s="175"/>
      <c r="AIC13" s="175"/>
      <c r="AID13" s="175"/>
      <c r="AIE13" s="175"/>
      <c r="AIF13" s="175"/>
      <c r="AIG13" s="175"/>
      <c r="AIH13" s="175"/>
      <c r="AII13" s="175"/>
      <c r="AIJ13" s="175"/>
      <c r="AIK13" s="175"/>
      <c r="AIL13" s="175"/>
      <c r="AIM13" s="175"/>
      <c r="AIN13" s="175"/>
      <c r="AIO13" s="175"/>
      <c r="AIP13" s="175"/>
      <c r="AIQ13" s="175"/>
      <c r="AIR13" s="175"/>
      <c r="AIS13" s="175"/>
      <c r="AIT13" s="175"/>
      <c r="AIU13" s="175"/>
      <c r="AIV13" s="175"/>
      <c r="AIW13" s="175"/>
      <c r="AIX13" s="175"/>
      <c r="AIY13" s="175"/>
      <c r="AIZ13" s="175"/>
      <c r="AJA13" s="175"/>
      <c r="AJB13" s="175"/>
      <c r="AJC13" s="175"/>
      <c r="AJD13" s="175"/>
      <c r="AJE13" s="175"/>
      <c r="AJF13" s="175"/>
      <c r="AJG13" s="175"/>
      <c r="AJH13" s="175"/>
      <c r="AJI13" s="175"/>
      <c r="AJJ13" s="175"/>
      <c r="AJK13" s="175"/>
      <c r="AJL13" s="175"/>
      <c r="AJM13" s="175"/>
      <c r="AJN13" s="175"/>
      <c r="AJO13" s="175"/>
      <c r="AJP13" s="175"/>
      <c r="AJQ13" s="175"/>
      <c r="AJR13" s="175"/>
      <c r="AJS13" s="175"/>
      <c r="AJT13" s="175"/>
      <c r="AJU13" s="175"/>
      <c r="AJV13" s="175"/>
      <c r="AJW13" s="175"/>
      <c r="AJX13" s="175"/>
      <c r="AJY13" s="175"/>
      <c r="AJZ13" s="175"/>
      <c r="AKA13" s="175"/>
      <c r="AKB13" s="175"/>
      <c r="AKC13" s="175"/>
      <c r="AKD13" s="175"/>
      <c r="AKE13" s="175"/>
      <c r="AKF13" s="175"/>
      <c r="AKG13" s="175"/>
      <c r="AKH13" s="175"/>
      <c r="AKI13" s="175"/>
      <c r="AKJ13" s="175"/>
      <c r="AKK13" s="175"/>
      <c r="AKL13" s="175"/>
      <c r="AKM13" s="175"/>
      <c r="AKN13" s="175"/>
      <c r="AKO13" s="175"/>
      <c r="AKP13" s="175"/>
      <c r="AKQ13" s="175"/>
      <c r="AKR13" s="175"/>
      <c r="AKS13" s="175"/>
      <c r="AKT13" s="175"/>
      <c r="AKU13" s="175"/>
      <c r="AKV13" s="175"/>
      <c r="AKW13" s="175"/>
      <c r="AKX13" s="175"/>
      <c r="AKY13" s="175"/>
      <c r="AKZ13" s="175"/>
      <c r="ALA13" s="175"/>
      <c r="ALB13" s="175"/>
      <c r="ALC13" s="175"/>
      <c r="ALD13" s="175"/>
      <c r="ALE13" s="175"/>
      <c r="ALF13" s="175"/>
      <c r="ALG13" s="175"/>
      <c r="ALH13" s="175"/>
      <c r="ALI13" s="175"/>
      <c r="ALJ13" s="175"/>
      <c r="ALK13" s="175"/>
      <c r="ALL13" s="175"/>
      <c r="ALM13" s="175"/>
      <c r="ALN13" s="175"/>
      <c r="ALO13" s="175"/>
      <c r="ALP13" s="175"/>
      <c r="ALQ13" s="175"/>
      <c r="ALR13" s="175"/>
      <c r="ALS13" s="175"/>
      <c r="ALT13" s="175"/>
      <c r="ALU13" s="175"/>
      <c r="ALV13" s="175"/>
      <c r="ALW13" s="175"/>
      <c r="ALX13" s="175"/>
      <c r="ALY13" s="175"/>
      <c r="ALZ13" s="175"/>
      <c r="AMA13" s="175"/>
      <c r="AMB13" s="175"/>
      <c r="AMC13" s="175"/>
      <c r="AMD13" s="175"/>
      <c r="AME13" s="175"/>
      <c r="AMF13" s="175"/>
      <c r="AMG13" s="175"/>
      <c r="AMH13" s="175"/>
      <c r="AMI13" s="175"/>
      <c r="AMJ13" s="175"/>
      <c r="AMK13" s="175"/>
      <c r="AML13" s="175"/>
      <c r="AMM13" s="175"/>
      <c r="AMN13" s="175"/>
      <c r="AMO13" s="175"/>
      <c r="AMP13" s="175"/>
      <c r="AMQ13" s="175"/>
      <c r="AMR13" s="175"/>
      <c r="AMS13" s="175"/>
      <c r="AMT13" s="175"/>
      <c r="AMU13" s="175"/>
      <c r="AMV13" s="175"/>
      <c r="AMW13" s="175"/>
      <c r="AMX13" s="175"/>
      <c r="AMY13" s="175"/>
      <c r="AMZ13" s="175"/>
      <c r="ANA13" s="175"/>
      <c r="ANB13" s="175"/>
      <c r="ANC13" s="175"/>
      <c r="AND13" s="175"/>
      <c r="ANE13" s="175"/>
      <c r="ANF13" s="175"/>
      <c r="ANG13" s="175"/>
      <c r="ANH13" s="175"/>
      <c r="ANI13" s="175"/>
      <c r="ANJ13" s="175"/>
      <c r="ANK13" s="175"/>
      <c r="ANL13" s="175"/>
      <c r="ANM13" s="175"/>
      <c r="ANN13" s="175"/>
      <c r="ANO13" s="175"/>
      <c r="ANP13" s="175"/>
      <c r="ANQ13" s="175"/>
      <c r="ANR13" s="175"/>
      <c r="ANS13" s="175"/>
      <c r="ANT13" s="175"/>
      <c r="ANU13" s="175"/>
      <c r="ANV13" s="175"/>
      <c r="ANW13" s="175"/>
      <c r="ANX13" s="175"/>
      <c r="ANY13" s="175"/>
      <c r="ANZ13" s="175"/>
      <c r="AOA13" s="175"/>
      <c r="AOB13" s="175"/>
      <c r="AOC13" s="175"/>
      <c r="AOD13" s="175"/>
      <c r="AOE13" s="175"/>
      <c r="AOF13" s="175"/>
      <c r="AOG13" s="175"/>
      <c r="AOH13" s="175"/>
      <c r="AOI13" s="175"/>
      <c r="AOJ13" s="175"/>
      <c r="AOK13" s="175"/>
      <c r="AOL13" s="175"/>
      <c r="AOM13" s="175"/>
      <c r="AON13" s="175"/>
      <c r="AOO13" s="175"/>
      <c r="AOP13" s="175"/>
      <c r="AOQ13" s="175"/>
      <c r="AOR13" s="175"/>
      <c r="AOS13" s="175"/>
      <c r="AOT13" s="175"/>
      <c r="AOU13" s="175"/>
      <c r="AOV13" s="175"/>
      <c r="AOW13" s="175"/>
      <c r="AOX13" s="175"/>
      <c r="AOY13" s="175"/>
      <c r="AOZ13" s="175"/>
      <c r="APA13" s="175"/>
      <c r="APB13" s="175"/>
      <c r="APC13" s="175"/>
      <c r="APD13" s="175"/>
      <c r="APE13" s="175"/>
      <c r="APF13" s="175"/>
      <c r="APG13" s="175"/>
      <c r="APH13" s="175"/>
      <c r="API13" s="175"/>
      <c r="APJ13" s="175"/>
      <c r="APK13" s="175"/>
      <c r="APL13" s="175"/>
      <c r="APM13" s="175"/>
      <c r="APN13" s="175"/>
      <c r="APO13" s="175"/>
      <c r="APP13" s="175"/>
      <c r="APQ13" s="175"/>
      <c r="APR13" s="175"/>
      <c r="APS13" s="175"/>
      <c r="APT13" s="175"/>
      <c r="APU13" s="175"/>
      <c r="APV13" s="175"/>
      <c r="APW13" s="175"/>
      <c r="APX13" s="175"/>
      <c r="APY13" s="175"/>
      <c r="APZ13" s="175"/>
      <c r="AQA13" s="175"/>
      <c r="AQB13" s="175"/>
      <c r="AQC13" s="175"/>
      <c r="AQD13" s="175"/>
      <c r="AQE13" s="175"/>
      <c r="AQF13" s="175"/>
      <c r="AQG13" s="175"/>
      <c r="AQH13" s="175"/>
      <c r="AQI13" s="175"/>
      <c r="AQJ13" s="175"/>
      <c r="AQK13" s="175"/>
      <c r="AQL13" s="175"/>
      <c r="AQM13" s="175"/>
      <c r="AQN13" s="175"/>
      <c r="AQO13" s="175"/>
      <c r="AQP13" s="175"/>
      <c r="AQQ13" s="175"/>
      <c r="AQR13" s="175"/>
      <c r="AQS13" s="175"/>
      <c r="AQT13" s="175"/>
      <c r="AQU13" s="175"/>
      <c r="AQV13" s="175"/>
      <c r="AQW13" s="175"/>
      <c r="AQX13" s="175"/>
      <c r="AQY13" s="175"/>
      <c r="AQZ13" s="175"/>
      <c r="ARA13" s="175"/>
      <c r="ARB13" s="175"/>
      <c r="ARC13" s="175"/>
      <c r="ARD13" s="175"/>
      <c r="ARE13" s="175"/>
      <c r="ARF13" s="175"/>
      <c r="ARG13" s="175"/>
      <c r="ARH13" s="175"/>
      <c r="ARI13" s="175"/>
      <c r="ARJ13" s="175"/>
      <c r="ARK13" s="175"/>
      <c r="ARL13" s="175"/>
      <c r="ARM13" s="175"/>
      <c r="ARN13" s="175"/>
      <c r="ARO13" s="175"/>
      <c r="ARP13" s="175"/>
      <c r="ARQ13" s="175"/>
      <c r="ARR13" s="175"/>
      <c r="ARS13" s="175"/>
      <c r="ART13" s="175"/>
      <c r="ARU13" s="175"/>
      <c r="ARV13" s="175"/>
      <c r="ARW13" s="175"/>
      <c r="ARX13" s="175"/>
      <c r="ARY13" s="175"/>
      <c r="ARZ13" s="175"/>
      <c r="ASA13" s="175"/>
      <c r="ASB13" s="175"/>
      <c r="ASC13" s="175"/>
      <c r="ASD13" s="175"/>
      <c r="ASE13" s="175"/>
      <c r="ASF13" s="175"/>
      <c r="ASG13" s="175"/>
      <c r="ASH13" s="175"/>
      <c r="ASI13" s="175"/>
      <c r="ASJ13" s="175"/>
      <c r="ASK13" s="175"/>
      <c r="ASL13" s="175"/>
      <c r="ASM13" s="175"/>
      <c r="ASN13" s="175"/>
      <c r="ASO13" s="175"/>
      <c r="ASP13" s="175"/>
      <c r="ASQ13" s="175"/>
      <c r="ASR13" s="175"/>
      <c r="ASS13" s="175"/>
      <c r="AST13" s="175"/>
      <c r="ASU13" s="175"/>
      <c r="ASV13" s="175"/>
      <c r="ASW13" s="175"/>
      <c r="ASX13" s="175"/>
      <c r="ASY13" s="175"/>
      <c r="ASZ13" s="175"/>
      <c r="ATA13" s="175"/>
      <c r="ATB13" s="175"/>
      <c r="ATC13" s="175"/>
      <c r="ATD13" s="175"/>
      <c r="ATE13" s="175"/>
      <c r="ATF13" s="175"/>
      <c r="ATG13" s="175"/>
      <c r="ATH13" s="175"/>
      <c r="ATI13" s="175"/>
      <c r="ATJ13" s="175"/>
      <c r="ATK13" s="175"/>
      <c r="ATL13" s="175"/>
      <c r="ATM13" s="175"/>
      <c r="ATN13" s="175"/>
      <c r="ATO13" s="175"/>
      <c r="ATP13" s="175"/>
      <c r="ATQ13" s="175"/>
      <c r="ATR13" s="175"/>
      <c r="ATS13" s="175"/>
      <c r="ATT13" s="175"/>
      <c r="ATU13" s="175"/>
      <c r="ATV13" s="175"/>
      <c r="ATW13" s="175"/>
      <c r="ATX13" s="175"/>
      <c r="ATY13" s="175"/>
      <c r="ATZ13" s="175"/>
      <c r="AUA13" s="175"/>
      <c r="AUB13" s="175"/>
      <c r="AUC13" s="175"/>
      <c r="AUD13" s="175"/>
      <c r="AUE13" s="175"/>
      <c r="AUF13" s="175"/>
      <c r="AUG13" s="175"/>
      <c r="AUH13" s="175"/>
      <c r="AUI13" s="175"/>
      <c r="AUJ13" s="175"/>
      <c r="AUK13" s="175"/>
      <c r="AUL13" s="175"/>
      <c r="AUM13" s="175"/>
      <c r="AUN13" s="175"/>
      <c r="AUO13" s="175"/>
      <c r="AUP13" s="175"/>
      <c r="AUQ13" s="175"/>
      <c r="AUR13" s="175"/>
      <c r="AUS13" s="175"/>
      <c r="AUT13" s="175"/>
      <c r="AUU13" s="175"/>
      <c r="AUV13" s="175"/>
      <c r="AUW13" s="175"/>
      <c r="AUX13" s="175"/>
      <c r="AUY13" s="175"/>
      <c r="AUZ13" s="175"/>
      <c r="AVA13" s="175"/>
      <c r="AVB13" s="175"/>
      <c r="AVC13" s="175"/>
      <c r="AVD13" s="175"/>
      <c r="AVE13" s="175"/>
      <c r="AVF13" s="175"/>
      <c r="AVG13" s="175"/>
      <c r="AVH13" s="175"/>
      <c r="AVI13" s="175"/>
      <c r="AVJ13" s="175"/>
      <c r="AVK13" s="175"/>
      <c r="AVL13" s="175"/>
      <c r="AVM13" s="175"/>
      <c r="AVN13" s="175"/>
      <c r="AVO13" s="175"/>
      <c r="AVP13" s="175"/>
      <c r="AVQ13" s="175"/>
      <c r="AVR13" s="175"/>
      <c r="AVS13" s="175"/>
      <c r="AVT13" s="175"/>
      <c r="AVU13" s="175"/>
      <c r="AVV13" s="175"/>
      <c r="AVW13" s="175"/>
      <c r="AVX13" s="175"/>
      <c r="AVY13" s="175"/>
      <c r="AVZ13" s="175"/>
      <c r="AWA13" s="175"/>
      <c r="AWB13" s="175"/>
      <c r="AWC13" s="175"/>
      <c r="AWD13" s="175"/>
      <c r="AWE13" s="175"/>
      <c r="AWF13" s="175"/>
      <c r="AWG13" s="175"/>
      <c r="AWH13" s="175"/>
      <c r="AWI13" s="175"/>
      <c r="AWJ13" s="175"/>
      <c r="AWK13" s="175"/>
      <c r="AWL13" s="175"/>
      <c r="AWM13" s="175"/>
      <c r="AWN13" s="175"/>
      <c r="AWO13" s="175"/>
      <c r="AWP13" s="175"/>
      <c r="AWQ13" s="175"/>
      <c r="AWR13" s="175"/>
      <c r="AWS13" s="175"/>
      <c r="AWT13" s="175"/>
      <c r="AWU13" s="175"/>
      <c r="AWV13" s="175"/>
      <c r="AWW13" s="175"/>
      <c r="AWX13" s="175"/>
      <c r="AWY13" s="175"/>
      <c r="AWZ13" s="175"/>
      <c r="AXA13" s="175"/>
      <c r="AXB13" s="175"/>
      <c r="AXC13" s="175"/>
      <c r="AXD13" s="175"/>
      <c r="AXE13" s="175"/>
      <c r="AXF13" s="175"/>
      <c r="AXG13" s="175"/>
      <c r="AXH13" s="175"/>
      <c r="AXI13" s="175"/>
      <c r="AXJ13" s="175"/>
      <c r="AXK13" s="175"/>
      <c r="AXL13" s="175"/>
      <c r="AXM13" s="175"/>
      <c r="AXN13" s="175"/>
      <c r="AXO13" s="175"/>
      <c r="AXP13" s="175"/>
      <c r="AXQ13" s="175"/>
      <c r="AXR13" s="175"/>
      <c r="AXS13" s="175"/>
      <c r="AXT13" s="175"/>
      <c r="AXU13" s="175"/>
      <c r="AXV13" s="175"/>
      <c r="AXW13" s="175"/>
      <c r="AXX13" s="175"/>
      <c r="AXY13" s="175"/>
      <c r="AXZ13" s="175"/>
      <c r="AYA13" s="175"/>
      <c r="AYB13" s="175"/>
      <c r="AYC13" s="175"/>
      <c r="AYD13" s="175"/>
      <c r="AYE13" s="175"/>
      <c r="AYF13" s="175"/>
      <c r="AYG13" s="175"/>
      <c r="AYH13" s="175"/>
      <c r="AYI13" s="175"/>
      <c r="AYJ13" s="175"/>
      <c r="AYK13" s="175"/>
      <c r="AYL13" s="175"/>
      <c r="AYM13" s="175"/>
      <c r="AYN13" s="175"/>
      <c r="AYO13" s="175"/>
      <c r="AYP13" s="175"/>
      <c r="AYQ13" s="175"/>
      <c r="AYR13" s="175"/>
      <c r="AYS13" s="175"/>
      <c r="AYT13" s="175"/>
      <c r="AYU13" s="175"/>
      <c r="AYV13" s="175"/>
      <c r="AYW13" s="175"/>
      <c r="AYX13" s="175"/>
      <c r="AYY13" s="175"/>
      <c r="AYZ13" s="175"/>
      <c r="AZA13" s="175"/>
      <c r="AZB13" s="175"/>
      <c r="AZC13" s="175"/>
      <c r="AZD13" s="175"/>
      <c r="AZE13" s="175"/>
      <c r="AZF13" s="175"/>
      <c r="AZG13" s="175"/>
      <c r="AZH13" s="175"/>
      <c r="AZI13" s="175"/>
      <c r="AZJ13" s="175"/>
      <c r="AZK13" s="175"/>
      <c r="AZL13" s="175"/>
      <c r="AZM13" s="175"/>
      <c r="AZN13" s="175"/>
      <c r="AZO13" s="175"/>
      <c r="AZP13" s="175"/>
      <c r="AZQ13" s="175"/>
      <c r="AZR13" s="175"/>
      <c r="AZS13" s="175"/>
      <c r="AZT13" s="175"/>
      <c r="AZU13" s="175"/>
      <c r="AZV13" s="175"/>
      <c r="AZW13" s="175"/>
      <c r="AZX13" s="175"/>
      <c r="AZY13" s="175"/>
      <c r="AZZ13" s="175"/>
      <c r="BAA13" s="175"/>
      <c r="BAB13" s="175"/>
      <c r="BAC13" s="175"/>
      <c r="BAD13" s="175"/>
      <c r="BAE13" s="175"/>
      <c r="BAF13" s="175"/>
      <c r="BAG13" s="175"/>
      <c r="BAH13" s="175"/>
      <c r="BAI13" s="175"/>
      <c r="BAJ13" s="175"/>
      <c r="BAK13" s="175"/>
      <c r="BAL13" s="175"/>
      <c r="BAM13" s="175"/>
      <c r="BAN13" s="175"/>
      <c r="BAO13" s="175"/>
      <c r="BAP13" s="175"/>
      <c r="BAQ13" s="175"/>
      <c r="BAR13" s="175"/>
      <c r="BAS13" s="175"/>
      <c r="BAT13" s="175"/>
      <c r="BAU13" s="175"/>
      <c r="BAV13" s="175"/>
      <c r="BAW13" s="175"/>
      <c r="BAX13" s="175"/>
      <c r="BAY13" s="175"/>
      <c r="BAZ13" s="175"/>
      <c r="BBA13" s="175"/>
      <c r="BBB13" s="175"/>
      <c r="BBC13" s="175"/>
      <c r="BBD13" s="175"/>
      <c r="BBE13" s="175"/>
      <c r="BBF13" s="175"/>
      <c r="BBG13" s="175"/>
      <c r="BBH13" s="175"/>
      <c r="BBI13" s="175"/>
      <c r="BBJ13" s="175"/>
      <c r="BBK13" s="175"/>
      <c r="BBL13" s="175"/>
      <c r="BBM13" s="175"/>
      <c r="BBN13" s="175"/>
      <c r="BBO13" s="175"/>
      <c r="BBP13" s="175"/>
      <c r="BBQ13" s="175"/>
      <c r="BBR13" s="175"/>
      <c r="BBS13" s="175"/>
      <c r="BBT13" s="175"/>
      <c r="BBU13" s="175"/>
      <c r="BBV13" s="175"/>
      <c r="BBW13" s="175"/>
      <c r="BBX13" s="175"/>
      <c r="BBY13" s="175"/>
      <c r="BBZ13" s="175"/>
      <c r="BCA13" s="175"/>
      <c r="BCB13" s="175"/>
      <c r="BCC13" s="175"/>
      <c r="BCD13" s="175"/>
      <c r="BCE13" s="175"/>
      <c r="BCF13" s="175"/>
      <c r="BCG13" s="175"/>
      <c r="BCH13" s="175"/>
      <c r="BCI13" s="175"/>
      <c r="BCJ13" s="175"/>
      <c r="BCK13" s="175"/>
      <c r="BCL13" s="175"/>
      <c r="BCM13" s="175"/>
      <c r="BCN13" s="175"/>
      <c r="BCO13" s="175"/>
      <c r="BCP13" s="175"/>
      <c r="BCQ13" s="175"/>
      <c r="BCR13" s="175"/>
      <c r="BCS13" s="175"/>
      <c r="BCT13" s="175"/>
      <c r="BCU13" s="175"/>
      <c r="BCV13" s="175"/>
      <c r="BCW13" s="175"/>
      <c r="BCX13" s="175"/>
      <c r="BCY13" s="175"/>
      <c r="BCZ13" s="175"/>
      <c r="BDA13" s="175"/>
      <c r="BDB13" s="175"/>
      <c r="BDC13" s="175"/>
      <c r="BDD13" s="175"/>
      <c r="BDE13" s="175"/>
      <c r="BDF13" s="175"/>
      <c r="BDG13" s="175"/>
      <c r="BDH13" s="175"/>
      <c r="BDI13" s="175"/>
      <c r="BDJ13" s="175"/>
      <c r="BDK13" s="175"/>
      <c r="BDL13" s="175"/>
      <c r="BDM13" s="175"/>
      <c r="BDN13" s="175"/>
      <c r="BDO13" s="175"/>
      <c r="BDP13" s="175"/>
      <c r="BDQ13" s="175"/>
      <c r="BDR13" s="175"/>
      <c r="BDS13" s="175"/>
      <c r="BDT13" s="175"/>
      <c r="BDU13" s="175"/>
      <c r="BDV13" s="175"/>
      <c r="BDW13" s="175"/>
      <c r="BDX13" s="175"/>
      <c r="BDY13" s="175"/>
      <c r="BDZ13" s="175"/>
      <c r="BEA13" s="175"/>
      <c r="BEB13" s="175"/>
      <c r="BEC13" s="175"/>
      <c r="BED13" s="175"/>
      <c r="BEE13" s="175"/>
      <c r="BEF13" s="175"/>
      <c r="BEG13" s="175"/>
      <c r="BEH13" s="175"/>
      <c r="BEI13" s="175"/>
      <c r="BEJ13" s="175"/>
      <c r="BEK13" s="175"/>
      <c r="BEL13" s="175"/>
      <c r="BEM13" s="175"/>
      <c r="BEN13" s="175"/>
      <c r="BEO13" s="175"/>
      <c r="BEP13" s="175"/>
      <c r="BEQ13" s="175"/>
      <c r="BER13" s="175"/>
      <c r="BES13" s="175"/>
      <c r="BET13" s="175"/>
      <c r="BEU13" s="175"/>
      <c r="BEV13" s="175"/>
      <c r="BEW13" s="175"/>
      <c r="BEX13" s="175"/>
      <c r="BEY13" s="175"/>
      <c r="BEZ13" s="175"/>
      <c r="BFA13" s="175"/>
      <c r="BFB13" s="175"/>
      <c r="BFC13" s="175"/>
      <c r="BFD13" s="175"/>
      <c r="BFE13" s="175"/>
      <c r="BFF13" s="175"/>
      <c r="BFG13" s="175"/>
      <c r="BFH13" s="175"/>
      <c r="BFI13" s="175"/>
      <c r="BFJ13" s="175"/>
      <c r="BFK13" s="175"/>
      <c r="BFL13" s="175"/>
      <c r="BFM13" s="175"/>
      <c r="BFN13" s="175"/>
      <c r="BFO13" s="175"/>
      <c r="BFP13" s="175"/>
      <c r="BFQ13" s="175"/>
      <c r="BFR13" s="175"/>
      <c r="BFS13" s="175"/>
      <c r="BFT13" s="175"/>
      <c r="BFU13" s="175"/>
      <c r="BFV13" s="175"/>
      <c r="BFW13" s="175"/>
      <c r="BFX13" s="175"/>
      <c r="BFY13" s="175"/>
      <c r="BFZ13" s="175"/>
      <c r="BGA13" s="175"/>
      <c r="BGB13" s="175"/>
      <c r="BGC13" s="175"/>
      <c r="BGD13" s="175"/>
      <c r="BGE13" s="175"/>
      <c r="BGF13" s="175"/>
      <c r="BGG13" s="175"/>
      <c r="BGH13" s="175"/>
      <c r="BGI13" s="175"/>
      <c r="BGJ13" s="175"/>
      <c r="BGK13" s="175"/>
      <c r="BGL13" s="175"/>
      <c r="BGM13" s="175"/>
      <c r="BGN13" s="175"/>
      <c r="BGO13" s="175"/>
      <c r="BGP13" s="175"/>
      <c r="BGQ13" s="175"/>
      <c r="BGR13" s="175"/>
      <c r="BGS13" s="175"/>
      <c r="BGT13" s="175"/>
      <c r="BGU13" s="175"/>
      <c r="BGV13" s="175"/>
      <c r="BGW13" s="175"/>
      <c r="BGX13" s="175"/>
      <c r="BGY13" s="175"/>
      <c r="BGZ13" s="175"/>
      <c r="BHA13" s="175"/>
      <c r="BHB13" s="175"/>
      <c r="BHC13" s="175"/>
      <c r="BHD13" s="175"/>
      <c r="BHE13" s="175"/>
      <c r="BHF13" s="175"/>
      <c r="BHG13" s="175"/>
      <c r="BHH13" s="175"/>
      <c r="BHI13" s="175"/>
      <c r="BHJ13" s="175"/>
      <c r="BHK13" s="175"/>
      <c r="BHL13" s="175"/>
      <c r="BHM13" s="175"/>
      <c r="BHN13" s="175"/>
      <c r="BHO13" s="175"/>
      <c r="BHP13" s="175"/>
      <c r="BHQ13" s="175"/>
      <c r="BHR13" s="175"/>
      <c r="BHS13" s="175"/>
      <c r="BHT13" s="175"/>
      <c r="BHU13" s="175"/>
      <c r="BHV13" s="175"/>
      <c r="BHW13" s="175"/>
      <c r="BHX13" s="175"/>
      <c r="BHY13" s="175"/>
      <c r="BHZ13" s="175"/>
      <c r="BIA13" s="175"/>
      <c r="BIB13" s="175"/>
      <c r="BIC13" s="175"/>
      <c r="BID13" s="175"/>
      <c r="BIE13" s="175"/>
      <c r="BIF13" s="175"/>
      <c r="BIG13" s="175"/>
      <c r="BIH13" s="175"/>
      <c r="BII13" s="175"/>
      <c r="BIJ13" s="175"/>
      <c r="BIK13" s="175"/>
      <c r="BIL13" s="175"/>
      <c r="BIM13" s="175"/>
      <c r="BIN13" s="175"/>
      <c r="BIO13" s="175"/>
      <c r="BIP13" s="175"/>
      <c r="BIQ13" s="175"/>
      <c r="BIR13" s="175"/>
      <c r="BIS13" s="175"/>
      <c r="BIT13" s="175"/>
      <c r="BIU13" s="175"/>
      <c r="BIV13" s="175"/>
      <c r="BIW13" s="175"/>
      <c r="BIX13" s="175"/>
      <c r="BIY13" s="175"/>
      <c r="BIZ13" s="175"/>
      <c r="BJA13" s="175"/>
      <c r="BJB13" s="175"/>
      <c r="BJC13" s="175"/>
      <c r="BJD13" s="175"/>
      <c r="BJE13" s="175"/>
      <c r="BJF13" s="175"/>
      <c r="BJG13" s="175"/>
      <c r="BJH13" s="175"/>
      <c r="BJI13" s="175"/>
      <c r="BJJ13" s="175"/>
      <c r="BJK13" s="175"/>
      <c r="BJL13" s="175"/>
      <c r="BJM13" s="175"/>
      <c r="BJN13" s="175"/>
      <c r="BJO13" s="175"/>
      <c r="BJP13" s="175"/>
      <c r="BJQ13" s="175"/>
      <c r="BJR13" s="175"/>
      <c r="BJS13" s="175"/>
      <c r="BJT13" s="175"/>
      <c r="BJU13" s="175"/>
      <c r="BJV13" s="175"/>
      <c r="BJW13" s="175"/>
      <c r="BJX13" s="175"/>
      <c r="BJY13" s="175"/>
      <c r="BJZ13" s="175"/>
      <c r="BKA13" s="175"/>
      <c r="BKB13" s="175"/>
      <c r="BKC13" s="175"/>
      <c r="BKD13" s="175"/>
      <c r="BKE13" s="175"/>
      <c r="BKF13" s="175"/>
      <c r="BKG13" s="175"/>
      <c r="BKH13" s="175"/>
      <c r="BKI13" s="175"/>
      <c r="BKJ13" s="175"/>
      <c r="BKK13" s="175"/>
      <c r="BKL13" s="175"/>
      <c r="BKM13" s="175"/>
      <c r="BKN13" s="175"/>
      <c r="BKO13" s="175"/>
      <c r="BKP13" s="175"/>
      <c r="BKQ13" s="175"/>
      <c r="BKR13" s="175"/>
      <c r="BKS13" s="175"/>
      <c r="BKT13" s="175"/>
      <c r="BKU13" s="175"/>
      <c r="BKV13" s="175"/>
      <c r="BKW13" s="175"/>
      <c r="BKX13" s="175"/>
      <c r="BKY13" s="175"/>
      <c r="BKZ13" s="175"/>
      <c r="BLA13" s="175"/>
      <c r="BLB13" s="175"/>
      <c r="BLC13" s="175"/>
      <c r="BLD13" s="175"/>
      <c r="BLE13" s="175"/>
      <c r="BLF13" s="175"/>
      <c r="BLG13" s="175"/>
      <c r="BLH13" s="175"/>
      <c r="BLI13" s="175"/>
      <c r="BLJ13" s="175"/>
      <c r="BLK13" s="175"/>
      <c r="BLL13" s="175"/>
      <c r="BLM13" s="175"/>
      <c r="BLN13" s="175"/>
      <c r="BLO13" s="175"/>
      <c r="BLP13" s="175"/>
      <c r="BLQ13" s="175"/>
      <c r="BLR13" s="175"/>
      <c r="BLS13" s="175"/>
      <c r="BLT13" s="175"/>
      <c r="BLU13" s="175"/>
      <c r="BLV13" s="175"/>
      <c r="BLW13" s="175"/>
      <c r="BLX13" s="175"/>
      <c r="BLY13" s="175"/>
      <c r="BLZ13" s="175"/>
      <c r="BMA13" s="175"/>
      <c r="BMB13" s="175"/>
      <c r="BMC13" s="175"/>
      <c r="BMD13" s="175"/>
      <c r="BME13" s="175"/>
      <c r="BMF13" s="175"/>
      <c r="BMG13" s="175"/>
      <c r="BMH13" s="175"/>
      <c r="BMI13" s="175"/>
      <c r="BMJ13" s="175"/>
      <c r="BMK13" s="175"/>
      <c r="BML13" s="175"/>
      <c r="BMM13" s="175"/>
      <c r="BMN13" s="175"/>
      <c r="BMO13" s="175"/>
      <c r="BMP13" s="175"/>
      <c r="BMQ13" s="175"/>
      <c r="BMR13" s="175"/>
      <c r="BMS13" s="175"/>
      <c r="BMT13" s="175"/>
      <c r="BMU13" s="175"/>
      <c r="BMV13" s="175"/>
      <c r="BMW13" s="175"/>
      <c r="BMX13" s="175"/>
      <c r="BMY13" s="175"/>
      <c r="BMZ13" s="175"/>
      <c r="BNA13" s="175"/>
      <c r="BNB13" s="175"/>
      <c r="BNC13" s="175"/>
      <c r="BND13" s="175"/>
      <c r="BNE13" s="175"/>
      <c r="BNF13" s="175"/>
      <c r="BNG13" s="175"/>
      <c r="BNH13" s="175"/>
      <c r="BNI13" s="175"/>
      <c r="BNJ13" s="175"/>
      <c r="BNK13" s="175"/>
      <c r="BNL13" s="175"/>
      <c r="BNM13" s="175"/>
      <c r="BNN13" s="175"/>
      <c r="BNO13" s="175"/>
      <c r="BNP13" s="175"/>
      <c r="BNQ13" s="175"/>
      <c r="BNR13" s="175"/>
      <c r="BNS13" s="175"/>
      <c r="BNT13" s="175"/>
      <c r="BNU13" s="175"/>
      <c r="BNV13" s="175"/>
      <c r="BNW13" s="175"/>
      <c r="BNX13" s="175"/>
      <c r="BNY13" s="175"/>
      <c r="BNZ13" s="175"/>
      <c r="BOA13" s="175"/>
      <c r="BOB13" s="175"/>
      <c r="BOC13" s="175"/>
      <c r="BOD13" s="175"/>
      <c r="BOE13" s="175"/>
      <c r="BOF13" s="175"/>
      <c r="BOG13" s="175"/>
      <c r="BOH13" s="175"/>
      <c r="BOI13" s="175"/>
      <c r="BOJ13" s="175"/>
      <c r="BOK13" s="175"/>
      <c r="BOL13" s="175"/>
      <c r="BOM13" s="175"/>
      <c r="BON13" s="175"/>
      <c r="BOO13" s="175"/>
      <c r="BOP13" s="175"/>
      <c r="BOQ13" s="175"/>
      <c r="BOR13" s="175"/>
      <c r="BOS13" s="175"/>
      <c r="BOT13" s="175"/>
      <c r="BOU13" s="175"/>
      <c r="BOV13" s="175"/>
      <c r="BOW13" s="175"/>
      <c r="BOX13" s="175"/>
      <c r="BOY13" s="175"/>
      <c r="BOZ13" s="175"/>
      <c r="BPA13" s="175"/>
      <c r="BPB13" s="175"/>
      <c r="BPC13" s="175"/>
      <c r="BPD13" s="175"/>
      <c r="BPE13" s="175"/>
      <c r="BPF13" s="175"/>
      <c r="BPG13" s="175"/>
      <c r="BPH13" s="175"/>
      <c r="BPI13" s="175"/>
      <c r="BPJ13" s="175"/>
      <c r="BPK13" s="175"/>
      <c r="BPL13" s="175"/>
      <c r="BPM13" s="175"/>
      <c r="BPN13" s="175"/>
      <c r="BPO13" s="175"/>
      <c r="BPP13" s="175"/>
      <c r="BPQ13" s="175"/>
      <c r="BPR13" s="175"/>
      <c r="BPS13" s="175"/>
      <c r="BPT13" s="175"/>
      <c r="BPU13" s="175"/>
      <c r="BPV13" s="175"/>
      <c r="BPW13" s="175"/>
      <c r="BPX13" s="175"/>
      <c r="BPY13" s="175"/>
      <c r="BPZ13" s="175"/>
      <c r="BQA13" s="175"/>
      <c r="BQB13" s="175"/>
      <c r="BQC13" s="175"/>
      <c r="BQD13" s="175"/>
      <c r="BQE13" s="175"/>
      <c r="BQF13" s="175"/>
      <c r="BQG13" s="175"/>
      <c r="BQH13" s="175"/>
      <c r="BQI13" s="175"/>
      <c r="BQJ13" s="175"/>
      <c r="BQK13" s="175"/>
      <c r="BQL13" s="175"/>
      <c r="BQM13" s="175"/>
      <c r="BQN13" s="175"/>
      <c r="BQO13" s="175"/>
      <c r="BQP13" s="175"/>
      <c r="BQQ13" s="175"/>
      <c r="BQR13" s="175"/>
      <c r="BQS13" s="175"/>
      <c r="BQT13" s="175"/>
      <c r="BQU13" s="175"/>
      <c r="BQV13" s="175"/>
      <c r="BQW13" s="175"/>
      <c r="BQX13" s="175"/>
      <c r="BQY13" s="175"/>
      <c r="BQZ13" s="175"/>
      <c r="BRA13" s="175"/>
      <c r="BRB13" s="175"/>
      <c r="BRC13" s="175"/>
      <c r="BRD13" s="175"/>
      <c r="BRE13" s="175"/>
      <c r="BRF13" s="175"/>
      <c r="BRG13" s="175"/>
      <c r="BRH13" s="175"/>
      <c r="BRI13" s="175"/>
      <c r="BRJ13" s="175"/>
      <c r="BRK13" s="175"/>
      <c r="BRL13" s="175"/>
      <c r="BRM13" s="175"/>
      <c r="BRN13" s="175"/>
      <c r="BRO13" s="175"/>
      <c r="BRP13" s="175"/>
      <c r="BRQ13" s="175"/>
      <c r="BRR13" s="175"/>
      <c r="BRS13" s="175"/>
      <c r="BRT13" s="175"/>
      <c r="BRU13" s="175"/>
      <c r="BRV13" s="175"/>
      <c r="BRW13" s="175"/>
      <c r="BRX13" s="175"/>
      <c r="BRY13" s="175"/>
      <c r="BRZ13" s="175"/>
      <c r="BSA13" s="175"/>
      <c r="BSB13" s="175"/>
      <c r="BSC13" s="175"/>
      <c r="BSD13" s="175"/>
      <c r="BSE13" s="175"/>
      <c r="BSF13" s="175"/>
      <c r="BSG13" s="175"/>
      <c r="BSH13" s="175"/>
      <c r="BSI13" s="175"/>
      <c r="BSJ13" s="175"/>
      <c r="BSK13" s="175"/>
      <c r="BSL13" s="175"/>
      <c r="BSM13" s="175"/>
      <c r="BSN13" s="175"/>
      <c r="BSO13" s="175"/>
      <c r="BSP13" s="175"/>
      <c r="BSQ13" s="175"/>
      <c r="BSR13" s="175"/>
      <c r="BSS13" s="175"/>
      <c r="BST13" s="175"/>
      <c r="BSU13" s="175"/>
      <c r="BSV13" s="175"/>
      <c r="BSW13" s="175"/>
      <c r="BSX13" s="175"/>
      <c r="BSY13" s="175"/>
      <c r="BSZ13" s="175"/>
      <c r="BTA13" s="175"/>
      <c r="BTB13" s="175"/>
      <c r="BTC13" s="175"/>
      <c r="BTD13" s="175"/>
      <c r="BTE13" s="175"/>
      <c r="BTF13" s="175"/>
      <c r="BTG13" s="175"/>
      <c r="BTH13" s="175"/>
      <c r="BTI13" s="175"/>
      <c r="BTJ13" s="175"/>
      <c r="BTK13" s="175"/>
      <c r="BTL13" s="175"/>
      <c r="BTM13" s="175"/>
      <c r="BTN13" s="175"/>
      <c r="BTO13" s="175"/>
      <c r="BTP13" s="175"/>
      <c r="BTQ13" s="175"/>
      <c r="BTR13" s="175"/>
      <c r="BTS13" s="175"/>
      <c r="BTT13" s="175"/>
      <c r="BTU13" s="175"/>
      <c r="BTV13" s="175"/>
      <c r="BTW13" s="175"/>
      <c r="BTX13" s="175"/>
      <c r="BTY13" s="175"/>
      <c r="BTZ13" s="175"/>
      <c r="BUA13" s="175"/>
      <c r="BUB13" s="175"/>
      <c r="BUC13" s="175"/>
      <c r="BUD13" s="175"/>
      <c r="BUE13" s="175"/>
      <c r="BUF13" s="175"/>
      <c r="BUG13" s="175"/>
      <c r="BUH13" s="175"/>
      <c r="BUI13" s="175"/>
      <c r="BUJ13" s="175"/>
      <c r="BUK13" s="175"/>
      <c r="BUL13" s="175"/>
      <c r="BUM13" s="175"/>
      <c r="BUN13" s="175"/>
      <c r="BUO13" s="175"/>
      <c r="BUP13" s="175"/>
      <c r="BUQ13" s="175"/>
      <c r="BUR13" s="175"/>
      <c r="BUS13" s="175"/>
      <c r="BUT13" s="175"/>
      <c r="BUU13" s="175"/>
      <c r="BUV13" s="175"/>
      <c r="BUW13" s="175"/>
      <c r="BUX13" s="175"/>
      <c r="BUY13" s="175"/>
      <c r="BUZ13" s="175"/>
      <c r="BVA13" s="175"/>
      <c r="BVB13" s="175"/>
      <c r="BVC13" s="175"/>
      <c r="BVD13" s="175"/>
      <c r="BVE13" s="175"/>
      <c r="BVF13" s="175"/>
      <c r="BVG13" s="175"/>
      <c r="BVH13" s="175"/>
      <c r="BVI13" s="175"/>
      <c r="BVJ13" s="175"/>
      <c r="BVK13" s="175"/>
      <c r="BVL13" s="175"/>
      <c r="BVM13" s="175"/>
      <c r="BVN13" s="175"/>
      <c r="BVO13" s="175"/>
      <c r="BVP13" s="175"/>
      <c r="BVQ13" s="175"/>
      <c r="BVR13" s="175"/>
      <c r="BVS13" s="175"/>
      <c r="BVT13" s="175"/>
      <c r="BVU13" s="175"/>
      <c r="BVV13" s="175"/>
      <c r="BVW13" s="175"/>
      <c r="BVX13" s="175"/>
      <c r="BVY13" s="175"/>
      <c r="BVZ13" s="175"/>
      <c r="BWA13" s="175"/>
      <c r="BWB13" s="175"/>
      <c r="BWC13" s="175"/>
      <c r="BWD13" s="175"/>
      <c r="BWE13" s="175"/>
      <c r="BWF13" s="175"/>
      <c r="BWG13" s="175"/>
      <c r="BWH13" s="175"/>
      <c r="BWI13" s="175"/>
      <c r="BWJ13" s="175"/>
      <c r="BWK13" s="175"/>
      <c r="BWL13" s="175"/>
      <c r="BWM13" s="175"/>
      <c r="BWN13" s="175"/>
      <c r="BWO13" s="175"/>
      <c r="BWP13" s="175"/>
      <c r="BWQ13" s="175"/>
      <c r="BWR13" s="175"/>
      <c r="BWS13" s="175"/>
      <c r="BWT13" s="175"/>
      <c r="BWU13" s="175"/>
      <c r="BWV13" s="175"/>
      <c r="BWW13" s="175"/>
      <c r="BWX13" s="175"/>
      <c r="BWY13" s="175"/>
      <c r="BWZ13" s="175"/>
      <c r="BXA13" s="175"/>
      <c r="BXB13" s="175"/>
      <c r="BXC13" s="175"/>
      <c r="BXD13" s="175"/>
      <c r="BXE13" s="175"/>
      <c r="BXF13" s="175"/>
      <c r="BXG13" s="175"/>
      <c r="BXH13" s="175"/>
      <c r="BXI13" s="175"/>
      <c r="BXJ13" s="175"/>
      <c r="BXK13" s="175"/>
      <c r="BXL13" s="175"/>
      <c r="BXM13" s="175"/>
      <c r="BXN13" s="175"/>
      <c r="BXO13" s="175"/>
      <c r="BXP13" s="175"/>
      <c r="BXQ13" s="175"/>
      <c r="BXR13" s="175"/>
      <c r="BXS13" s="175"/>
      <c r="BXT13" s="175"/>
      <c r="BXU13" s="175"/>
      <c r="BXV13" s="175"/>
      <c r="BXW13" s="175"/>
      <c r="BXX13" s="175"/>
      <c r="BXY13" s="175"/>
      <c r="BXZ13" s="175"/>
      <c r="BYA13" s="175"/>
      <c r="BYB13" s="175"/>
      <c r="BYC13" s="175"/>
      <c r="BYD13" s="175"/>
      <c r="BYE13" s="175"/>
      <c r="BYF13" s="175"/>
      <c r="BYG13" s="175"/>
      <c r="BYH13" s="175"/>
      <c r="BYI13" s="175"/>
      <c r="BYJ13" s="175"/>
      <c r="BYK13" s="175"/>
      <c r="BYL13" s="175"/>
      <c r="BYM13" s="175"/>
      <c r="BYN13" s="175"/>
      <c r="BYO13" s="175"/>
      <c r="BYP13" s="175"/>
      <c r="BYQ13" s="175"/>
      <c r="BYR13" s="175"/>
      <c r="BYS13" s="175"/>
      <c r="BYT13" s="175"/>
      <c r="BYU13" s="175"/>
      <c r="BYV13" s="175"/>
      <c r="BYW13" s="175"/>
      <c r="BYX13" s="175"/>
      <c r="BYY13" s="175"/>
      <c r="BYZ13" s="175"/>
      <c r="BZA13" s="175"/>
      <c r="BZB13" s="175"/>
      <c r="BZC13" s="175"/>
      <c r="BZD13" s="175"/>
      <c r="BZE13" s="175"/>
      <c r="BZF13" s="175"/>
      <c r="BZG13" s="175"/>
      <c r="BZH13" s="175"/>
      <c r="BZI13" s="175"/>
      <c r="BZJ13" s="175"/>
      <c r="BZK13" s="175"/>
      <c r="BZL13" s="175"/>
      <c r="BZM13" s="175"/>
      <c r="BZN13" s="175"/>
      <c r="BZO13" s="175"/>
      <c r="BZP13" s="175"/>
      <c r="BZQ13" s="175"/>
      <c r="BZR13" s="175"/>
      <c r="BZS13" s="175"/>
      <c r="BZT13" s="175"/>
      <c r="BZU13" s="175"/>
      <c r="BZV13" s="175"/>
      <c r="BZW13" s="175"/>
      <c r="BZX13" s="175"/>
      <c r="BZY13" s="175"/>
      <c r="BZZ13" s="175"/>
      <c r="CAA13" s="175"/>
      <c r="CAB13" s="175"/>
      <c r="CAC13" s="175"/>
      <c r="CAD13" s="175"/>
      <c r="CAE13" s="175"/>
      <c r="CAF13" s="175"/>
      <c r="CAG13" s="175"/>
      <c r="CAH13" s="175"/>
      <c r="CAI13" s="175"/>
      <c r="CAJ13" s="175"/>
      <c r="CAK13" s="175"/>
      <c r="CAL13" s="175"/>
      <c r="CAM13" s="175"/>
      <c r="CAN13" s="175"/>
      <c r="CAO13" s="175"/>
      <c r="CAP13" s="175"/>
      <c r="CAQ13" s="175"/>
      <c r="CAR13" s="175"/>
      <c r="CAS13" s="175"/>
      <c r="CAT13" s="175"/>
      <c r="CAU13" s="175"/>
      <c r="CAV13" s="175"/>
      <c r="CAW13" s="175"/>
      <c r="CAX13" s="175"/>
      <c r="CAY13" s="175"/>
      <c r="CAZ13" s="175"/>
      <c r="CBA13" s="175"/>
      <c r="CBB13" s="175"/>
      <c r="CBC13" s="175"/>
      <c r="CBD13" s="175"/>
      <c r="CBE13" s="175"/>
      <c r="CBF13" s="175"/>
      <c r="CBG13" s="175"/>
      <c r="CBH13" s="175"/>
      <c r="CBI13" s="175"/>
      <c r="CBJ13" s="175"/>
      <c r="CBK13" s="175"/>
      <c r="CBL13" s="175"/>
      <c r="CBM13" s="175"/>
      <c r="CBN13" s="175"/>
      <c r="CBO13" s="175"/>
      <c r="CBP13" s="175"/>
      <c r="CBQ13" s="175"/>
      <c r="CBR13" s="175"/>
      <c r="CBS13" s="175"/>
      <c r="CBT13" s="175"/>
      <c r="CBU13" s="175"/>
      <c r="CBV13" s="175"/>
      <c r="CBW13" s="175"/>
      <c r="CBX13" s="175"/>
      <c r="CBY13" s="175"/>
      <c r="CBZ13" s="175"/>
      <c r="CCA13" s="175"/>
      <c r="CCB13" s="175"/>
      <c r="CCC13" s="175"/>
      <c r="CCD13" s="175"/>
      <c r="CCE13" s="175"/>
      <c r="CCF13" s="175"/>
      <c r="CCG13" s="175"/>
      <c r="CCH13" s="175"/>
      <c r="CCI13" s="175"/>
      <c r="CCJ13" s="175"/>
      <c r="CCK13" s="175"/>
      <c r="CCL13" s="175"/>
      <c r="CCM13" s="175"/>
      <c r="CCN13" s="175"/>
      <c r="CCO13" s="175"/>
      <c r="CCP13" s="175"/>
      <c r="CCQ13" s="175"/>
      <c r="CCR13" s="175"/>
      <c r="CCS13" s="175"/>
      <c r="CCT13" s="175"/>
      <c r="CCU13" s="175"/>
      <c r="CCV13" s="175"/>
      <c r="CCW13" s="175"/>
      <c r="CCX13" s="175"/>
      <c r="CCY13" s="175"/>
      <c r="CCZ13" s="175"/>
      <c r="CDA13" s="175"/>
      <c r="CDB13" s="175"/>
      <c r="CDC13" s="175"/>
      <c r="CDD13" s="175"/>
      <c r="CDE13" s="175"/>
      <c r="CDF13" s="175"/>
      <c r="CDG13" s="175"/>
      <c r="CDH13" s="175"/>
      <c r="CDI13" s="175"/>
      <c r="CDJ13" s="175"/>
      <c r="CDK13" s="175"/>
      <c r="CDL13" s="175"/>
      <c r="CDM13" s="175"/>
      <c r="CDN13" s="175"/>
      <c r="CDO13" s="175"/>
      <c r="CDP13" s="175"/>
      <c r="CDQ13" s="175"/>
      <c r="CDR13" s="175"/>
      <c r="CDS13" s="175"/>
      <c r="CDT13" s="175"/>
      <c r="CDU13" s="175"/>
      <c r="CDV13" s="175"/>
      <c r="CDW13" s="175"/>
      <c r="CDX13" s="175"/>
      <c r="CDY13" s="175"/>
      <c r="CDZ13" s="175"/>
      <c r="CEA13" s="175"/>
      <c r="CEB13" s="175"/>
      <c r="CEC13" s="175"/>
      <c r="CED13" s="175"/>
      <c r="CEE13" s="175"/>
      <c r="CEF13" s="175"/>
      <c r="CEG13" s="175"/>
      <c r="CEH13" s="175"/>
      <c r="CEI13" s="175"/>
      <c r="CEJ13" s="175"/>
      <c r="CEK13" s="175"/>
      <c r="CEL13" s="175"/>
      <c r="CEM13" s="175"/>
      <c r="CEN13" s="175"/>
      <c r="CEO13" s="175"/>
      <c r="CEP13" s="175"/>
      <c r="CEQ13" s="175"/>
      <c r="CER13" s="175"/>
      <c r="CES13" s="175"/>
      <c r="CET13" s="175"/>
      <c r="CEU13" s="175"/>
      <c r="CEV13" s="175"/>
      <c r="CEW13" s="175"/>
      <c r="CEX13" s="175"/>
      <c r="CEY13" s="175"/>
      <c r="CEZ13" s="175"/>
      <c r="CFA13" s="175"/>
      <c r="CFB13" s="175"/>
      <c r="CFC13" s="175"/>
      <c r="CFD13" s="175"/>
      <c r="CFE13" s="175"/>
      <c r="CFF13" s="175"/>
      <c r="CFG13" s="175"/>
      <c r="CFH13" s="175"/>
      <c r="CFI13" s="175"/>
      <c r="CFJ13" s="175"/>
      <c r="CFK13" s="175"/>
      <c r="CFL13" s="175"/>
      <c r="CFM13" s="175"/>
      <c r="CFN13" s="175"/>
      <c r="CFO13" s="175"/>
      <c r="CFP13" s="175"/>
      <c r="CFQ13" s="175"/>
      <c r="CFR13" s="175"/>
      <c r="CFS13" s="175"/>
      <c r="CFT13" s="175"/>
      <c r="CFU13" s="175"/>
      <c r="CFV13" s="175"/>
      <c r="CFW13" s="175"/>
      <c r="CFX13" s="175"/>
      <c r="CFY13" s="175"/>
      <c r="CFZ13" s="175"/>
      <c r="CGA13" s="175"/>
      <c r="CGB13" s="175"/>
      <c r="CGC13" s="175"/>
      <c r="CGD13" s="175"/>
      <c r="CGE13" s="175"/>
      <c r="CGF13" s="175"/>
      <c r="CGG13" s="175"/>
      <c r="CGH13" s="175"/>
      <c r="CGI13" s="175"/>
      <c r="CGJ13" s="175"/>
      <c r="CGK13" s="175"/>
      <c r="CGL13" s="175"/>
      <c r="CGM13" s="175"/>
      <c r="CGN13" s="175"/>
      <c r="CGO13" s="175"/>
      <c r="CGP13" s="175"/>
      <c r="CGQ13" s="175"/>
      <c r="CGR13" s="175"/>
      <c r="CGS13" s="175"/>
      <c r="CGT13" s="175"/>
      <c r="CGU13" s="175"/>
      <c r="CGV13" s="175"/>
      <c r="CGW13" s="175"/>
      <c r="CGX13" s="175"/>
      <c r="CGY13" s="175"/>
      <c r="CGZ13" s="175"/>
      <c r="CHA13" s="175"/>
      <c r="CHB13" s="175"/>
      <c r="CHC13" s="175"/>
      <c r="CHD13" s="175"/>
      <c r="CHE13" s="175"/>
      <c r="CHF13" s="175"/>
      <c r="CHG13" s="175"/>
      <c r="CHH13" s="175"/>
      <c r="CHI13" s="175"/>
      <c r="CHJ13" s="175"/>
      <c r="CHK13" s="175"/>
      <c r="CHL13" s="175"/>
      <c r="CHM13" s="175"/>
      <c r="CHN13" s="175"/>
      <c r="CHO13" s="175"/>
      <c r="CHP13" s="175"/>
      <c r="CHQ13" s="175"/>
      <c r="CHR13" s="175"/>
      <c r="CHS13" s="175"/>
      <c r="CHT13" s="175"/>
      <c r="CHU13" s="175"/>
      <c r="CHV13" s="175"/>
      <c r="CHW13" s="175"/>
      <c r="CHX13" s="175"/>
      <c r="CHY13" s="175"/>
      <c r="CHZ13" s="175"/>
      <c r="CIA13" s="175"/>
      <c r="CIB13" s="175"/>
      <c r="CIC13" s="175"/>
      <c r="CID13" s="175"/>
      <c r="CIE13" s="175"/>
      <c r="CIF13" s="175"/>
      <c r="CIG13" s="175"/>
      <c r="CIH13" s="175"/>
      <c r="CII13" s="175"/>
      <c r="CIJ13" s="175"/>
      <c r="CIK13" s="175"/>
      <c r="CIL13" s="175"/>
      <c r="CIM13" s="175"/>
      <c r="CIN13" s="175"/>
      <c r="CIO13" s="175"/>
      <c r="CIP13" s="175"/>
      <c r="CIQ13" s="175"/>
      <c r="CIR13" s="175"/>
      <c r="CIS13" s="175"/>
      <c r="CIT13" s="175"/>
      <c r="CIU13" s="175"/>
      <c r="CIV13" s="175"/>
      <c r="CIW13" s="175"/>
      <c r="CIX13" s="175"/>
      <c r="CIY13" s="175"/>
      <c r="CIZ13" s="175"/>
      <c r="CJA13" s="175"/>
      <c r="CJB13" s="175"/>
      <c r="CJC13" s="175"/>
      <c r="CJD13" s="175"/>
      <c r="CJE13" s="175"/>
      <c r="CJF13" s="175"/>
      <c r="CJG13" s="175"/>
      <c r="CJH13" s="175"/>
      <c r="CJI13" s="175"/>
      <c r="CJJ13" s="175"/>
      <c r="CJK13" s="175"/>
      <c r="CJL13" s="175"/>
      <c r="CJM13" s="175"/>
      <c r="CJN13" s="175"/>
      <c r="CJO13" s="175"/>
      <c r="CJP13" s="175"/>
      <c r="CJQ13" s="175"/>
      <c r="CJR13" s="175"/>
      <c r="CJS13" s="175"/>
      <c r="CJT13" s="175"/>
      <c r="CJU13" s="175"/>
      <c r="CJV13" s="175"/>
      <c r="CJW13" s="175"/>
      <c r="CJX13" s="175"/>
      <c r="CJY13" s="175"/>
      <c r="CJZ13" s="175"/>
      <c r="CKA13" s="175"/>
      <c r="CKB13" s="175"/>
      <c r="CKC13" s="175"/>
      <c r="CKD13" s="175"/>
      <c r="CKE13" s="175"/>
      <c r="CKF13" s="175"/>
      <c r="CKG13" s="175"/>
      <c r="CKH13" s="175"/>
      <c r="CKI13" s="175"/>
      <c r="CKJ13" s="175"/>
      <c r="CKK13" s="175"/>
      <c r="CKL13" s="175"/>
      <c r="CKM13" s="175"/>
      <c r="CKN13" s="175"/>
      <c r="CKO13" s="175"/>
      <c r="CKP13" s="175"/>
      <c r="CKQ13" s="175"/>
      <c r="CKR13" s="175"/>
      <c r="CKS13" s="175"/>
      <c r="CKT13" s="175"/>
      <c r="CKU13" s="175"/>
      <c r="CKV13" s="175"/>
      <c r="CKW13" s="175"/>
      <c r="CKX13" s="175"/>
      <c r="CKY13" s="175"/>
      <c r="CKZ13" s="175"/>
      <c r="CLA13" s="175"/>
      <c r="CLB13" s="175"/>
      <c r="CLC13" s="175"/>
      <c r="CLD13" s="175"/>
      <c r="CLE13" s="175"/>
      <c r="CLF13" s="175"/>
      <c r="CLG13" s="175"/>
      <c r="CLH13" s="175"/>
      <c r="CLI13" s="175"/>
      <c r="CLJ13" s="175"/>
      <c r="CLK13" s="175"/>
      <c r="CLL13" s="175"/>
      <c r="CLM13" s="175"/>
      <c r="CLN13" s="175"/>
      <c r="CLO13" s="175"/>
      <c r="CLP13" s="175"/>
      <c r="CLQ13" s="175"/>
      <c r="CLR13" s="175"/>
      <c r="CLS13" s="175"/>
      <c r="CLT13" s="175"/>
      <c r="CLU13" s="175"/>
      <c r="CLV13" s="175"/>
      <c r="CLW13" s="175"/>
      <c r="CLX13" s="175"/>
      <c r="CLY13" s="175"/>
      <c r="CLZ13" s="175"/>
      <c r="CMA13" s="175"/>
      <c r="CMB13" s="175"/>
      <c r="CMC13" s="175"/>
      <c r="CMD13" s="175"/>
      <c r="CME13" s="175"/>
      <c r="CMF13" s="175"/>
      <c r="CMG13" s="175"/>
      <c r="CMH13" s="175"/>
      <c r="CMI13" s="175"/>
      <c r="CMJ13" s="175"/>
      <c r="CMK13" s="175"/>
      <c r="CML13" s="175"/>
      <c r="CMM13" s="175"/>
      <c r="CMN13" s="175"/>
      <c r="CMO13" s="175"/>
      <c r="CMP13" s="175"/>
      <c r="CMQ13" s="175"/>
      <c r="CMR13" s="175"/>
      <c r="CMS13" s="175"/>
      <c r="CMT13" s="175"/>
      <c r="CMU13" s="175"/>
      <c r="CMV13" s="175"/>
      <c r="CMW13" s="175"/>
      <c r="CMX13" s="175"/>
      <c r="CMY13" s="175"/>
      <c r="CMZ13" s="175"/>
      <c r="CNA13" s="175"/>
      <c r="CNB13" s="175"/>
      <c r="CNC13" s="175"/>
      <c r="CND13" s="175"/>
      <c r="CNE13" s="175"/>
      <c r="CNF13" s="175"/>
      <c r="CNG13" s="175"/>
      <c r="CNH13" s="175"/>
      <c r="CNI13" s="175"/>
      <c r="CNJ13" s="175"/>
      <c r="CNK13" s="175"/>
      <c r="CNL13" s="175"/>
      <c r="CNM13" s="175"/>
      <c r="CNN13" s="175"/>
      <c r="CNO13" s="175"/>
      <c r="CNP13" s="175"/>
      <c r="CNQ13" s="175"/>
      <c r="CNR13" s="175"/>
      <c r="CNS13" s="175"/>
      <c r="CNT13" s="175"/>
      <c r="CNU13" s="175"/>
      <c r="CNV13" s="175"/>
      <c r="CNW13" s="175"/>
      <c r="CNX13" s="175"/>
      <c r="CNY13" s="175"/>
      <c r="CNZ13" s="175"/>
      <c r="COA13" s="175"/>
      <c r="COB13" s="175"/>
      <c r="COC13" s="175"/>
      <c r="COD13" s="175"/>
      <c r="COE13" s="175"/>
      <c r="COF13" s="175"/>
      <c r="COG13" s="175"/>
      <c r="COH13" s="175"/>
      <c r="COI13" s="175"/>
      <c r="COJ13" s="175"/>
      <c r="COK13" s="175"/>
      <c r="COL13" s="175"/>
      <c r="COM13" s="175"/>
      <c r="CON13" s="175"/>
      <c r="COO13" s="175"/>
      <c r="COP13" s="175"/>
      <c r="COQ13" s="175"/>
      <c r="COR13" s="175"/>
      <c r="COS13" s="175"/>
      <c r="COT13" s="175"/>
      <c r="COU13" s="175"/>
      <c r="COV13" s="175"/>
      <c r="COW13" s="175"/>
      <c r="COX13" s="175"/>
      <c r="COY13" s="175"/>
      <c r="COZ13" s="175"/>
      <c r="CPA13" s="175"/>
      <c r="CPB13" s="175"/>
      <c r="CPC13" s="175"/>
      <c r="CPD13" s="175"/>
      <c r="CPE13" s="175"/>
      <c r="CPF13" s="175"/>
      <c r="CPG13" s="175"/>
      <c r="CPH13" s="175"/>
      <c r="CPI13" s="175"/>
      <c r="CPJ13" s="175"/>
      <c r="CPK13" s="175"/>
      <c r="CPL13" s="175"/>
      <c r="CPM13" s="175"/>
      <c r="CPN13" s="175"/>
      <c r="CPO13" s="175"/>
      <c r="CPP13" s="175"/>
      <c r="CPQ13" s="175"/>
      <c r="CPR13" s="175"/>
      <c r="CPS13" s="175"/>
      <c r="CPT13" s="175"/>
      <c r="CPU13" s="175"/>
      <c r="CPV13" s="175"/>
      <c r="CPW13" s="175"/>
      <c r="CPX13" s="175"/>
      <c r="CPY13" s="175"/>
      <c r="CPZ13" s="175"/>
      <c r="CQA13" s="175"/>
      <c r="CQB13" s="175"/>
      <c r="CQC13" s="175"/>
      <c r="CQD13" s="175"/>
      <c r="CQE13" s="175"/>
      <c r="CQF13" s="175"/>
      <c r="CQG13" s="175"/>
      <c r="CQH13" s="175"/>
      <c r="CQI13" s="175"/>
      <c r="CQJ13" s="175"/>
      <c r="CQK13" s="175"/>
      <c r="CQL13" s="175"/>
      <c r="CQM13" s="175"/>
      <c r="CQN13" s="175"/>
      <c r="CQO13" s="175"/>
      <c r="CQP13" s="175"/>
      <c r="CQQ13" s="175"/>
      <c r="CQR13" s="175"/>
      <c r="CQS13" s="175"/>
      <c r="CQT13" s="175"/>
      <c r="CQU13" s="175"/>
      <c r="CQV13" s="175"/>
      <c r="CQW13" s="175"/>
      <c r="CQX13" s="175"/>
      <c r="CQY13" s="175"/>
      <c r="CQZ13" s="175"/>
      <c r="CRA13" s="175"/>
      <c r="CRB13" s="175"/>
      <c r="CRC13" s="175"/>
      <c r="CRD13" s="175"/>
      <c r="CRE13" s="175"/>
      <c r="CRF13" s="175"/>
      <c r="CRG13" s="175"/>
      <c r="CRH13" s="175"/>
      <c r="CRI13" s="175"/>
      <c r="CRJ13" s="175"/>
      <c r="CRK13" s="175"/>
      <c r="CRL13" s="175"/>
      <c r="CRM13" s="175"/>
      <c r="CRN13" s="175"/>
      <c r="CRO13" s="175"/>
      <c r="CRP13" s="175"/>
      <c r="CRQ13" s="175"/>
      <c r="CRR13" s="175"/>
      <c r="CRS13" s="175"/>
      <c r="CRT13" s="175"/>
      <c r="CRU13" s="175"/>
      <c r="CRV13" s="175"/>
      <c r="CRW13" s="175"/>
      <c r="CRX13" s="175"/>
      <c r="CRY13" s="175"/>
      <c r="CRZ13" s="175"/>
      <c r="CSA13" s="175"/>
      <c r="CSB13" s="175"/>
      <c r="CSC13" s="175"/>
      <c r="CSD13" s="175"/>
      <c r="CSE13" s="175"/>
      <c r="CSF13" s="175"/>
      <c r="CSG13" s="175"/>
      <c r="CSH13" s="175"/>
      <c r="CSI13" s="175"/>
      <c r="CSJ13" s="175"/>
      <c r="CSK13" s="175"/>
      <c r="CSL13" s="175"/>
      <c r="CSM13" s="175"/>
      <c r="CSN13" s="175"/>
      <c r="CSO13" s="175"/>
      <c r="CSP13" s="175"/>
      <c r="CSQ13" s="175"/>
      <c r="CSR13" s="175"/>
      <c r="CSS13" s="175"/>
      <c r="CST13" s="175"/>
      <c r="CSU13" s="175"/>
      <c r="CSV13" s="175"/>
      <c r="CSW13" s="175"/>
      <c r="CSX13" s="175"/>
      <c r="CSY13" s="175"/>
      <c r="CSZ13" s="175"/>
      <c r="CTA13" s="175"/>
      <c r="CTB13" s="175"/>
      <c r="CTC13" s="175"/>
      <c r="CTD13" s="175"/>
      <c r="CTE13" s="175"/>
      <c r="CTF13" s="175"/>
      <c r="CTG13" s="175"/>
      <c r="CTH13" s="175"/>
      <c r="CTI13" s="175"/>
      <c r="CTJ13" s="175"/>
      <c r="CTK13" s="175"/>
      <c r="CTL13" s="175"/>
      <c r="CTM13" s="175"/>
      <c r="CTN13" s="175"/>
      <c r="CTO13" s="175"/>
      <c r="CTP13" s="175"/>
      <c r="CTQ13" s="175"/>
      <c r="CTR13" s="175"/>
      <c r="CTS13" s="175"/>
      <c r="CTT13" s="175"/>
      <c r="CTU13" s="175"/>
      <c r="CTV13" s="175"/>
      <c r="CTW13" s="175"/>
      <c r="CTX13" s="175"/>
      <c r="CTY13" s="175"/>
      <c r="CTZ13" s="175"/>
      <c r="CUA13" s="175"/>
      <c r="CUB13" s="175"/>
      <c r="CUC13" s="175"/>
      <c r="CUD13" s="175"/>
      <c r="CUE13" s="175"/>
      <c r="CUF13" s="175"/>
      <c r="CUG13" s="175"/>
      <c r="CUH13" s="175"/>
      <c r="CUI13" s="175"/>
      <c r="CUJ13" s="175"/>
      <c r="CUK13" s="175"/>
      <c r="CUL13" s="175"/>
      <c r="CUM13" s="175"/>
      <c r="CUN13" s="175"/>
      <c r="CUO13" s="175"/>
      <c r="CUP13" s="175"/>
      <c r="CUQ13" s="175"/>
      <c r="CUR13" s="175"/>
      <c r="CUS13" s="175"/>
      <c r="CUT13" s="175"/>
      <c r="CUU13" s="175"/>
      <c r="CUV13" s="175"/>
      <c r="CUW13" s="175"/>
      <c r="CUX13" s="175"/>
      <c r="CUY13" s="175"/>
      <c r="CUZ13" s="175"/>
      <c r="CVA13" s="175"/>
      <c r="CVB13" s="175"/>
      <c r="CVC13" s="175"/>
      <c r="CVD13" s="175"/>
      <c r="CVE13" s="175"/>
      <c r="CVF13" s="175"/>
      <c r="CVG13" s="175"/>
      <c r="CVH13" s="175"/>
      <c r="CVI13" s="175"/>
      <c r="CVJ13" s="175"/>
      <c r="CVK13" s="175"/>
      <c r="CVL13" s="175"/>
      <c r="CVM13" s="175"/>
      <c r="CVN13" s="175"/>
      <c r="CVO13" s="175"/>
      <c r="CVP13" s="175"/>
      <c r="CVQ13" s="175"/>
      <c r="CVR13" s="175"/>
      <c r="CVS13" s="175"/>
      <c r="CVT13" s="175"/>
      <c r="CVU13" s="175"/>
      <c r="CVV13" s="175"/>
      <c r="CVW13" s="175"/>
      <c r="CVX13" s="175"/>
      <c r="CVY13" s="175"/>
      <c r="CVZ13" s="175"/>
      <c r="CWA13" s="175"/>
      <c r="CWB13" s="175"/>
      <c r="CWC13" s="175"/>
      <c r="CWD13" s="175"/>
      <c r="CWE13" s="175"/>
      <c r="CWF13" s="175"/>
      <c r="CWG13" s="175"/>
      <c r="CWH13" s="175"/>
      <c r="CWI13" s="175"/>
      <c r="CWJ13" s="175"/>
      <c r="CWK13" s="175"/>
      <c r="CWL13" s="175"/>
      <c r="CWM13" s="175"/>
      <c r="CWN13" s="175"/>
      <c r="CWO13" s="175"/>
      <c r="CWP13" s="175"/>
      <c r="CWQ13" s="175"/>
      <c r="CWR13" s="175"/>
      <c r="CWS13" s="175"/>
      <c r="CWT13" s="175"/>
      <c r="CWU13" s="175"/>
      <c r="CWV13" s="175"/>
      <c r="CWW13" s="175"/>
      <c r="CWX13" s="175"/>
      <c r="CWY13" s="175"/>
      <c r="CWZ13" s="175"/>
      <c r="CXA13" s="175"/>
      <c r="CXB13" s="175"/>
      <c r="CXC13" s="175"/>
      <c r="CXD13" s="175"/>
      <c r="CXE13" s="175"/>
      <c r="CXF13" s="175"/>
      <c r="CXG13" s="175"/>
      <c r="CXH13" s="175"/>
      <c r="CXI13" s="175"/>
      <c r="CXJ13" s="175"/>
      <c r="CXK13" s="175"/>
      <c r="CXL13" s="175"/>
      <c r="CXM13" s="175"/>
      <c r="CXN13" s="175"/>
      <c r="CXO13" s="175"/>
      <c r="CXP13" s="175"/>
      <c r="CXQ13" s="175"/>
      <c r="CXR13" s="175"/>
      <c r="CXS13" s="175"/>
      <c r="CXT13" s="175"/>
      <c r="CXU13" s="175"/>
      <c r="CXV13" s="175"/>
      <c r="CXW13" s="175"/>
      <c r="CXX13" s="175"/>
      <c r="CXY13" s="175"/>
      <c r="CXZ13" s="175"/>
      <c r="CYA13" s="175"/>
      <c r="CYB13" s="175"/>
      <c r="CYC13" s="175"/>
      <c r="CYD13" s="175"/>
      <c r="CYE13" s="175"/>
      <c r="CYF13" s="175"/>
      <c r="CYG13" s="175"/>
      <c r="CYH13" s="175"/>
      <c r="CYI13" s="175"/>
      <c r="CYJ13" s="175"/>
      <c r="CYK13" s="175"/>
      <c r="CYL13" s="175"/>
      <c r="CYM13" s="175"/>
      <c r="CYN13" s="175"/>
      <c r="CYO13" s="175"/>
      <c r="CYP13" s="175"/>
      <c r="CYQ13" s="175"/>
      <c r="CYR13" s="175"/>
      <c r="CYS13" s="175"/>
      <c r="CYT13" s="175"/>
      <c r="CYU13" s="175"/>
      <c r="CYV13" s="175"/>
      <c r="CYW13" s="175"/>
      <c r="CYX13" s="175"/>
      <c r="CYY13" s="175"/>
      <c r="CYZ13" s="175"/>
      <c r="CZA13" s="175"/>
      <c r="CZB13" s="175"/>
      <c r="CZC13" s="175"/>
      <c r="CZD13" s="175"/>
      <c r="CZE13" s="175"/>
      <c r="CZF13" s="175"/>
      <c r="CZG13" s="175"/>
      <c r="CZH13" s="175"/>
      <c r="CZI13" s="175"/>
      <c r="CZJ13" s="175"/>
      <c r="CZK13" s="175"/>
      <c r="CZL13" s="175"/>
      <c r="CZM13" s="175"/>
      <c r="CZN13" s="175"/>
      <c r="CZO13" s="175"/>
      <c r="CZP13" s="175"/>
      <c r="CZQ13" s="175"/>
      <c r="CZR13" s="175"/>
      <c r="CZS13" s="175"/>
      <c r="CZT13" s="175"/>
      <c r="CZU13" s="175"/>
      <c r="CZV13" s="175"/>
      <c r="CZW13" s="175"/>
      <c r="CZX13" s="175"/>
      <c r="CZY13" s="175"/>
      <c r="CZZ13" s="175"/>
      <c r="DAA13" s="175"/>
      <c r="DAB13" s="175"/>
      <c r="DAC13" s="175"/>
      <c r="DAD13" s="175"/>
      <c r="DAE13" s="175"/>
      <c r="DAF13" s="175"/>
      <c r="DAG13" s="175"/>
      <c r="DAH13" s="175"/>
      <c r="DAI13" s="175"/>
      <c r="DAJ13" s="175"/>
      <c r="DAK13" s="175"/>
      <c r="DAL13" s="175"/>
      <c r="DAM13" s="175"/>
      <c r="DAN13" s="175"/>
      <c r="DAO13" s="175"/>
      <c r="DAP13" s="175"/>
      <c r="DAQ13" s="175"/>
      <c r="DAR13" s="175"/>
      <c r="DAS13" s="175"/>
      <c r="DAT13" s="175"/>
      <c r="DAU13" s="175"/>
      <c r="DAV13" s="175"/>
      <c r="DAW13" s="175"/>
      <c r="DAX13" s="175"/>
      <c r="DAY13" s="175"/>
      <c r="DAZ13" s="175"/>
      <c r="DBA13" s="175"/>
      <c r="DBB13" s="175"/>
      <c r="DBC13" s="175"/>
      <c r="DBD13" s="175"/>
      <c r="DBE13" s="175"/>
      <c r="DBF13" s="175"/>
      <c r="DBG13" s="175"/>
      <c r="DBH13" s="175"/>
      <c r="DBI13" s="175"/>
      <c r="DBJ13" s="175"/>
      <c r="DBK13" s="175"/>
      <c r="DBL13" s="175"/>
      <c r="DBM13" s="175"/>
      <c r="DBN13" s="175"/>
      <c r="DBO13" s="175"/>
      <c r="DBP13" s="175"/>
      <c r="DBQ13" s="175"/>
      <c r="DBR13" s="175"/>
      <c r="DBS13" s="175"/>
      <c r="DBT13" s="175"/>
      <c r="DBU13" s="175"/>
      <c r="DBV13" s="175"/>
      <c r="DBW13" s="175"/>
      <c r="DBX13" s="175"/>
      <c r="DBY13" s="175"/>
      <c r="DBZ13" s="175"/>
      <c r="DCA13" s="175"/>
      <c r="DCB13" s="175"/>
      <c r="DCC13" s="175"/>
      <c r="DCD13" s="175"/>
      <c r="DCE13" s="175"/>
      <c r="DCF13" s="175"/>
      <c r="DCG13" s="175"/>
      <c r="DCH13" s="175"/>
      <c r="DCI13" s="175"/>
      <c r="DCJ13" s="175"/>
      <c r="DCK13" s="175"/>
      <c r="DCL13" s="175"/>
      <c r="DCM13" s="175"/>
      <c r="DCN13" s="175"/>
      <c r="DCO13" s="175"/>
      <c r="DCP13" s="175"/>
      <c r="DCQ13" s="175"/>
      <c r="DCR13" s="175"/>
      <c r="DCS13" s="175"/>
      <c r="DCT13" s="175"/>
      <c r="DCU13" s="175"/>
      <c r="DCV13" s="175"/>
      <c r="DCW13" s="175"/>
      <c r="DCX13" s="175"/>
      <c r="DCY13" s="175"/>
      <c r="DCZ13" s="175"/>
      <c r="DDA13" s="175"/>
      <c r="DDB13" s="175"/>
      <c r="DDC13" s="175"/>
      <c r="DDD13" s="175"/>
      <c r="DDE13" s="175"/>
      <c r="DDF13" s="175"/>
      <c r="DDG13" s="175"/>
      <c r="DDH13" s="175"/>
      <c r="DDI13" s="175"/>
      <c r="DDJ13" s="175"/>
      <c r="DDK13" s="175"/>
      <c r="DDL13" s="175"/>
      <c r="DDM13" s="175"/>
      <c r="DDN13" s="175"/>
      <c r="DDO13" s="175"/>
      <c r="DDP13" s="175"/>
      <c r="DDQ13" s="175"/>
      <c r="DDR13" s="175"/>
      <c r="DDS13" s="175"/>
      <c r="DDT13" s="175"/>
      <c r="DDU13" s="175"/>
      <c r="DDV13" s="175"/>
      <c r="DDW13" s="175"/>
      <c r="DDX13" s="175"/>
      <c r="DDY13" s="175"/>
      <c r="DDZ13" s="175"/>
      <c r="DEA13" s="175"/>
      <c r="DEB13" s="175"/>
      <c r="DEC13" s="175"/>
      <c r="DED13" s="175"/>
      <c r="DEE13" s="175"/>
      <c r="DEF13" s="175"/>
      <c r="DEG13" s="175"/>
      <c r="DEH13" s="175"/>
      <c r="DEI13" s="175"/>
      <c r="DEJ13" s="175"/>
      <c r="DEK13" s="175"/>
      <c r="DEL13" s="175"/>
      <c r="DEM13" s="175"/>
      <c r="DEN13" s="175"/>
      <c r="DEO13" s="175"/>
      <c r="DEP13" s="175"/>
      <c r="DEQ13" s="175"/>
      <c r="DER13" s="175"/>
      <c r="DES13" s="175"/>
      <c r="DET13" s="175"/>
      <c r="DEU13" s="175"/>
      <c r="DEV13" s="175"/>
      <c r="DEW13" s="175"/>
      <c r="DEX13" s="175"/>
      <c r="DEY13" s="175"/>
      <c r="DEZ13" s="175"/>
      <c r="DFA13" s="175"/>
      <c r="DFB13" s="175"/>
      <c r="DFC13" s="175"/>
      <c r="DFD13" s="175"/>
      <c r="DFE13" s="175"/>
      <c r="DFF13" s="175"/>
      <c r="DFG13" s="175"/>
      <c r="DFH13" s="175"/>
      <c r="DFI13" s="175"/>
      <c r="DFJ13" s="175"/>
      <c r="DFK13" s="175"/>
      <c r="DFL13" s="175"/>
      <c r="DFM13" s="175"/>
      <c r="DFN13" s="175"/>
      <c r="DFO13" s="175"/>
      <c r="DFP13" s="175"/>
      <c r="DFQ13" s="175"/>
      <c r="DFR13" s="175"/>
      <c r="DFS13" s="175"/>
      <c r="DFT13" s="175"/>
      <c r="DFU13" s="175"/>
      <c r="DFV13" s="175"/>
      <c r="DFW13" s="175"/>
      <c r="DFX13" s="175"/>
      <c r="DFY13" s="175"/>
      <c r="DFZ13" s="175"/>
      <c r="DGA13" s="175"/>
      <c r="DGB13" s="175"/>
      <c r="DGC13" s="175"/>
      <c r="DGD13" s="175"/>
      <c r="DGE13" s="175"/>
      <c r="DGF13" s="175"/>
      <c r="DGG13" s="175"/>
      <c r="DGH13" s="175"/>
      <c r="DGI13" s="175"/>
      <c r="DGJ13" s="175"/>
      <c r="DGK13" s="175"/>
      <c r="DGL13" s="175"/>
      <c r="DGM13" s="175"/>
      <c r="DGN13" s="175"/>
      <c r="DGO13" s="175"/>
      <c r="DGP13" s="175"/>
      <c r="DGQ13" s="175"/>
      <c r="DGR13" s="175"/>
      <c r="DGS13" s="175"/>
      <c r="DGT13" s="175"/>
      <c r="DGU13" s="175"/>
      <c r="DGV13" s="175"/>
      <c r="DGW13" s="175"/>
      <c r="DGX13" s="175"/>
      <c r="DGY13" s="175"/>
      <c r="DGZ13" s="175"/>
      <c r="DHA13" s="175"/>
      <c r="DHB13" s="175"/>
      <c r="DHC13" s="175"/>
      <c r="DHD13" s="175"/>
      <c r="DHE13" s="175"/>
      <c r="DHF13" s="175"/>
      <c r="DHG13" s="175"/>
      <c r="DHH13" s="175"/>
      <c r="DHI13" s="175"/>
      <c r="DHJ13" s="175"/>
      <c r="DHK13" s="175"/>
      <c r="DHL13" s="175"/>
      <c r="DHM13" s="175"/>
      <c r="DHN13" s="175"/>
      <c r="DHO13" s="175"/>
      <c r="DHP13" s="175"/>
      <c r="DHQ13" s="175"/>
      <c r="DHR13" s="175"/>
      <c r="DHS13" s="175"/>
      <c r="DHT13" s="175"/>
      <c r="DHU13" s="175"/>
      <c r="DHV13" s="175"/>
      <c r="DHW13" s="175"/>
      <c r="DHX13" s="175"/>
      <c r="DHY13" s="175"/>
      <c r="DHZ13" s="175"/>
      <c r="DIA13" s="175"/>
      <c r="DIB13" s="175"/>
      <c r="DIC13" s="175"/>
      <c r="DID13" s="175"/>
      <c r="DIE13" s="175"/>
      <c r="DIF13" s="175"/>
      <c r="DIG13" s="175"/>
      <c r="DIH13" s="175"/>
      <c r="DII13" s="175"/>
      <c r="DIJ13" s="175"/>
      <c r="DIK13" s="175"/>
      <c r="DIL13" s="175"/>
      <c r="DIM13" s="175"/>
      <c r="DIN13" s="175"/>
      <c r="DIO13" s="175"/>
      <c r="DIP13" s="175"/>
      <c r="DIQ13" s="175"/>
      <c r="DIR13" s="175"/>
      <c r="DIS13" s="175"/>
      <c r="DIT13" s="175"/>
      <c r="DIU13" s="175"/>
      <c r="DIV13" s="175"/>
      <c r="DIW13" s="175"/>
      <c r="DIX13" s="175"/>
      <c r="DIY13" s="175"/>
      <c r="DIZ13" s="175"/>
      <c r="DJA13" s="175"/>
      <c r="DJB13" s="175"/>
      <c r="DJC13" s="175"/>
      <c r="DJD13" s="175"/>
      <c r="DJE13" s="175"/>
      <c r="DJF13" s="175"/>
      <c r="DJG13" s="175"/>
      <c r="DJH13" s="175"/>
      <c r="DJI13" s="175"/>
      <c r="DJJ13" s="175"/>
      <c r="DJK13" s="175"/>
      <c r="DJL13" s="175"/>
      <c r="DJM13" s="175"/>
      <c r="DJN13" s="175"/>
      <c r="DJO13" s="175"/>
      <c r="DJP13" s="175"/>
      <c r="DJQ13" s="175"/>
      <c r="DJR13" s="175"/>
      <c r="DJS13" s="175"/>
      <c r="DJT13" s="175"/>
      <c r="DJU13" s="175"/>
      <c r="DJV13" s="175"/>
      <c r="DJW13" s="175"/>
      <c r="DJX13" s="175"/>
      <c r="DJY13" s="175"/>
      <c r="DJZ13" s="175"/>
      <c r="DKA13" s="175"/>
      <c r="DKB13" s="175"/>
      <c r="DKC13" s="175"/>
      <c r="DKD13" s="175"/>
      <c r="DKE13" s="175"/>
      <c r="DKF13" s="175"/>
      <c r="DKG13" s="175"/>
      <c r="DKH13" s="175"/>
      <c r="DKI13" s="175"/>
      <c r="DKJ13" s="175"/>
      <c r="DKK13" s="175"/>
      <c r="DKL13" s="175"/>
      <c r="DKM13" s="175"/>
      <c r="DKN13" s="175"/>
      <c r="DKO13" s="175"/>
      <c r="DKP13" s="175"/>
      <c r="DKQ13" s="175"/>
      <c r="DKR13" s="175"/>
      <c r="DKS13" s="175"/>
      <c r="DKT13" s="175"/>
      <c r="DKU13" s="175"/>
      <c r="DKV13" s="175"/>
      <c r="DKW13" s="175"/>
      <c r="DKX13" s="175"/>
      <c r="DKY13" s="175"/>
      <c r="DKZ13" s="175"/>
      <c r="DLA13" s="175"/>
      <c r="DLB13" s="175"/>
      <c r="DLC13" s="175"/>
      <c r="DLD13" s="175"/>
      <c r="DLE13" s="175"/>
      <c r="DLF13" s="175"/>
      <c r="DLG13" s="175"/>
      <c r="DLH13" s="175"/>
      <c r="DLI13" s="175"/>
      <c r="DLJ13" s="175"/>
      <c r="DLK13" s="175"/>
      <c r="DLL13" s="175"/>
      <c r="DLM13" s="175"/>
      <c r="DLN13" s="175"/>
      <c r="DLO13" s="175"/>
      <c r="DLP13" s="175"/>
      <c r="DLQ13" s="175"/>
      <c r="DLR13" s="175"/>
      <c r="DLS13" s="175"/>
      <c r="DLT13" s="175"/>
      <c r="DLU13" s="175"/>
      <c r="DLV13" s="175"/>
      <c r="DLW13" s="175"/>
      <c r="DLX13" s="175"/>
      <c r="DLY13" s="175"/>
      <c r="DLZ13" s="175"/>
      <c r="DMA13" s="175"/>
      <c r="DMB13" s="175"/>
      <c r="DMC13" s="175"/>
      <c r="DMD13" s="175"/>
      <c r="DME13" s="175"/>
      <c r="DMF13" s="175"/>
      <c r="DMG13" s="175"/>
      <c r="DMH13" s="175"/>
      <c r="DMI13" s="175"/>
      <c r="DMJ13" s="175"/>
      <c r="DMK13" s="175"/>
      <c r="DML13" s="175"/>
      <c r="DMM13" s="175"/>
      <c r="DMN13" s="175"/>
      <c r="DMO13" s="175"/>
      <c r="DMP13" s="175"/>
      <c r="DMQ13" s="175"/>
      <c r="DMR13" s="175"/>
      <c r="DMS13" s="175"/>
      <c r="DMT13" s="175"/>
      <c r="DMU13" s="175"/>
      <c r="DMV13" s="175"/>
      <c r="DMW13" s="175"/>
      <c r="DMX13" s="175"/>
      <c r="DMY13" s="175"/>
      <c r="DMZ13" s="175"/>
      <c r="DNA13" s="175"/>
      <c r="DNB13" s="175"/>
      <c r="DNC13" s="175"/>
      <c r="DND13" s="175"/>
      <c r="DNE13" s="175"/>
      <c r="DNF13" s="175"/>
      <c r="DNG13" s="175"/>
      <c r="DNH13" s="175"/>
      <c r="DNI13" s="175"/>
      <c r="DNJ13" s="175"/>
      <c r="DNK13" s="175"/>
      <c r="DNL13" s="175"/>
      <c r="DNM13" s="175"/>
      <c r="DNN13" s="175"/>
      <c r="DNO13" s="175"/>
      <c r="DNP13" s="175"/>
      <c r="DNQ13" s="175"/>
      <c r="DNR13" s="175"/>
      <c r="DNS13" s="175"/>
      <c r="DNT13" s="175"/>
      <c r="DNU13" s="175"/>
      <c r="DNV13" s="175"/>
      <c r="DNW13" s="175"/>
      <c r="DNX13" s="175"/>
      <c r="DNY13" s="175"/>
      <c r="DNZ13" s="175"/>
      <c r="DOA13" s="175"/>
      <c r="DOB13" s="175"/>
      <c r="DOC13" s="175"/>
      <c r="DOD13" s="175"/>
      <c r="DOE13" s="175"/>
      <c r="DOF13" s="175"/>
      <c r="DOG13" s="175"/>
      <c r="DOH13" s="175"/>
      <c r="DOI13" s="175"/>
      <c r="DOJ13" s="175"/>
      <c r="DOK13" s="175"/>
      <c r="DOL13" s="175"/>
      <c r="DOM13" s="175"/>
      <c r="DON13" s="175"/>
      <c r="DOO13" s="175"/>
      <c r="DOP13" s="175"/>
      <c r="DOQ13" s="175"/>
      <c r="DOR13" s="175"/>
      <c r="DOS13" s="175"/>
      <c r="DOT13" s="175"/>
      <c r="DOU13" s="175"/>
      <c r="DOV13" s="175"/>
      <c r="DOW13" s="175"/>
      <c r="DOX13" s="175"/>
      <c r="DOY13" s="175"/>
      <c r="DOZ13" s="175"/>
      <c r="DPA13" s="175"/>
      <c r="DPB13" s="175"/>
      <c r="DPC13" s="175"/>
      <c r="DPD13" s="175"/>
      <c r="DPE13" s="175"/>
      <c r="DPF13" s="175"/>
      <c r="DPG13" s="175"/>
      <c r="DPH13" s="175"/>
      <c r="DPI13" s="175"/>
      <c r="DPJ13" s="175"/>
      <c r="DPK13" s="175"/>
      <c r="DPL13" s="175"/>
      <c r="DPM13" s="175"/>
      <c r="DPN13" s="175"/>
      <c r="DPO13" s="175"/>
      <c r="DPP13" s="175"/>
      <c r="DPQ13" s="175"/>
      <c r="DPR13" s="175"/>
      <c r="DPS13" s="175"/>
      <c r="DPT13" s="175"/>
      <c r="DPU13" s="175"/>
      <c r="DPV13" s="175"/>
      <c r="DPW13" s="175"/>
      <c r="DPX13" s="175"/>
      <c r="DPY13" s="175"/>
      <c r="DPZ13" s="175"/>
      <c r="DQA13" s="175"/>
      <c r="DQB13" s="175"/>
      <c r="DQC13" s="175"/>
      <c r="DQD13" s="175"/>
      <c r="DQE13" s="175"/>
      <c r="DQF13" s="175"/>
      <c r="DQG13" s="175"/>
      <c r="DQH13" s="175"/>
      <c r="DQI13" s="175"/>
      <c r="DQJ13" s="175"/>
      <c r="DQK13" s="175"/>
      <c r="DQL13" s="175"/>
      <c r="DQM13" s="175"/>
      <c r="DQN13" s="175"/>
      <c r="DQO13" s="175"/>
      <c r="DQP13" s="175"/>
      <c r="DQQ13" s="175"/>
      <c r="DQR13" s="175"/>
      <c r="DQS13" s="175"/>
      <c r="DQT13" s="175"/>
      <c r="DQU13" s="175"/>
      <c r="DQV13" s="175"/>
      <c r="DQW13" s="175"/>
      <c r="DQX13" s="175"/>
      <c r="DQY13" s="175"/>
      <c r="DQZ13" s="175"/>
      <c r="DRA13" s="175"/>
      <c r="DRB13" s="175"/>
      <c r="DRC13" s="175"/>
      <c r="DRD13" s="175"/>
      <c r="DRE13" s="175"/>
      <c r="DRF13" s="175"/>
      <c r="DRG13" s="175"/>
      <c r="DRH13" s="175"/>
      <c r="DRI13" s="175"/>
      <c r="DRJ13" s="175"/>
      <c r="DRK13" s="175"/>
      <c r="DRL13" s="175"/>
      <c r="DRM13" s="175"/>
      <c r="DRN13" s="175"/>
      <c r="DRO13" s="175"/>
      <c r="DRP13" s="175"/>
      <c r="DRQ13" s="175"/>
      <c r="DRR13" s="175"/>
      <c r="DRS13" s="175"/>
      <c r="DRT13" s="175"/>
      <c r="DRU13" s="175"/>
      <c r="DRV13" s="175"/>
      <c r="DRW13" s="175"/>
      <c r="DRX13" s="175"/>
      <c r="DRY13" s="175"/>
      <c r="DRZ13" s="175"/>
      <c r="DSA13" s="175"/>
      <c r="DSB13" s="175"/>
      <c r="DSC13" s="175"/>
      <c r="DSD13" s="175"/>
      <c r="DSE13" s="175"/>
      <c r="DSF13" s="175"/>
      <c r="DSG13" s="175"/>
      <c r="DSH13" s="175"/>
      <c r="DSI13" s="175"/>
      <c r="DSJ13" s="175"/>
      <c r="DSK13" s="175"/>
      <c r="DSL13" s="175"/>
      <c r="DSM13" s="175"/>
      <c r="DSN13" s="175"/>
      <c r="DSO13" s="175"/>
      <c r="DSP13" s="175"/>
      <c r="DSQ13" s="175"/>
      <c r="DSR13" s="175"/>
      <c r="DSS13" s="175"/>
      <c r="DST13" s="175"/>
      <c r="DSU13" s="175"/>
      <c r="DSV13" s="175"/>
      <c r="DSW13" s="175"/>
      <c r="DSX13" s="175"/>
      <c r="DSY13" s="175"/>
      <c r="DSZ13" s="175"/>
      <c r="DTA13" s="175"/>
      <c r="DTB13" s="175"/>
      <c r="DTC13" s="175"/>
      <c r="DTD13" s="175"/>
      <c r="DTE13" s="175"/>
      <c r="DTF13" s="175"/>
      <c r="DTG13" s="175"/>
      <c r="DTH13" s="175"/>
      <c r="DTI13" s="175"/>
      <c r="DTJ13" s="175"/>
      <c r="DTK13" s="175"/>
      <c r="DTL13" s="175"/>
      <c r="DTM13" s="175"/>
      <c r="DTN13" s="175"/>
      <c r="DTO13" s="175"/>
      <c r="DTP13" s="175"/>
      <c r="DTQ13" s="175"/>
      <c r="DTR13" s="175"/>
      <c r="DTS13" s="175"/>
      <c r="DTT13" s="175"/>
      <c r="DTU13" s="175"/>
      <c r="DTV13" s="175"/>
      <c r="DTW13" s="175"/>
      <c r="DTX13" s="175"/>
      <c r="DTY13" s="175"/>
      <c r="DTZ13" s="175"/>
      <c r="DUA13" s="175"/>
      <c r="DUB13" s="175"/>
      <c r="DUC13" s="175"/>
      <c r="DUD13" s="175"/>
      <c r="DUE13" s="175"/>
      <c r="DUF13" s="175"/>
      <c r="DUG13" s="175"/>
      <c r="DUH13" s="175"/>
      <c r="DUI13" s="175"/>
      <c r="DUJ13" s="175"/>
      <c r="DUK13" s="175"/>
      <c r="DUL13" s="175"/>
      <c r="DUM13" s="175"/>
      <c r="DUN13" s="175"/>
      <c r="DUO13" s="175"/>
      <c r="DUP13" s="175"/>
      <c r="DUQ13" s="175"/>
      <c r="DUR13" s="175"/>
      <c r="DUS13" s="175"/>
      <c r="DUT13" s="175"/>
      <c r="DUU13" s="175"/>
      <c r="DUV13" s="175"/>
      <c r="DUW13" s="175"/>
      <c r="DUX13" s="175"/>
      <c r="DUY13" s="175"/>
      <c r="DUZ13" s="175"/>
      <c r="DVA13" s="175"/>
      <c r="DVB13" s="175"/>
      <c r="DVC13" s="175"/>
      <c r="DVD13" s="175"/>
      <c r="DVE13" s="175"/>
      <c r="DVF13" s="175"/>
      <c r="DVG13" s="175"/>
      <c r="DVH13" s="175"/>
      <c r="DVI13" s="175"/>
      <c r="DVJ13" s="175"/>
      <c r="DVK13" s="175"/>
      <c r="DVL13" s="175"/>
      <c r="DVM13" s="175"/>
      <c r="DVN13" s="175"/>
      <c r="DVO13" s="175"/>
      <c r="DVP13" s="175"/>
      <c r="DVQ13" s="175"/>
      <c r="DVR13" s="175"/>
      <c r="DVS13" s="175"/>
      <c r="DVT13" s="175"/>
      <c r="DVU13" s="175"/>
      <c r="DVV13" s="175"/>
      <c r="DVW13" s="175"/>
      <c r="DVX13" s="175"/>
      <c r="DVY13" s="175"/>
      <c r="DVZ13" s="175"/>
      <c r="DWA13" s="175"/>
      <c r="DWB13" s="175"/>
      <c r="DWC13" s="175"/>
      <c r="DWD13" s="175"/>
      <c r="DWE13" s="175"/>
      <c r="DWF13" s="175"/>
      <c r="DWG13" s="175"/>
      <c r="DWH13" s="175"/>
      <c r="DWI13" s="175"/>
      <c r="DWJ13" s="175"/>
      <c r="DWK13" s="175"/>
      <c r="DWL13" s="175"/>
      <c r="DWM13" s="175"/>
      <c r="DWN13" s="175"/>
      <c r="DWO13" s="175"/>
      <c r="DWP13" s="175"/>
      <c r="DWQ13" s="175"/>
      <c r="DWR13" s="175"/>
      <c r="DWS13" s="175"/>
      <c r="DWT13" s="175"/>
      <c r="DWU13" s="175"/>
      <c r="DWV13" s="175"/>
      <c r="DWW13" s="175"/>
      <c r="DWX13" s="175"/>
      <c r="DWY13" s="175"/>
      <c r="DWZ13" s="175"/>
      <c r="DXA13" s="175"/>
      <c r="DXB13" s="175"/>
      <c r="DXC13" s="175"/>
      <c r="DXD13" s="175"/>
      <c r="DXE13" s="175"/>
      <c r="DXF13" s="175"/>
      <c r="DXG13" s="175"/>
      <c r="DXH13" s="175"/>
      <c r="DXI13" s="175"/>
      <c r="DXJ13" s="175"/>
      <c r="DXK13" s="175"/>
      <c r="DXL13" s="175"/>
      <c r="DXM13" s="175"/>
      <c r="DXN13" s="175"/>
      <c r="DXO13" s="175"/>
      <c r="DXP13" s="175"/>
      <c r="DXQ13" s="175"/>
      <c r="DXR13" s="175"/>
      <c r="DXS13" s="175"/>
      <c r="DXT13" s="175"/>
      <c r="DXU13" s="175"/>
      <c r="DXV13" s="175"/>
      <c r="DXW13" s="175"/>
      <c r="DXX13" s="175"/>
      <c r="DXY13" s="175"/>
      <c r="DXZ13" s="175"/>
      <c r="DYA13" s="175"/>
      <c r="DYB13" s="175"/>
      <c r="DYC13" s="175"/>
      <c r="DYD13" s="175"/>
      <c r="DYE13" s="175"/>
      <c r="DYF13" s="175"/>
      <c r="DYG13" s="175"/>
      <c r="DYH13" s="175"/>
      <c r="DYI13" s="175"/>
      <c r="DYJ13" s="175"/>
      <c r="DYK13" s="175"/>
      <c r="DYL13" s="175"/>
      <c r="DYM13" s="175"/>
      <c r="DYN13" s="175"/>
      <c r="DYO13" s="175"/>
      <c r="DYP13" s="175"/>
      <c r="DYQ13" s="175"/>
      <c r="DYR13" s="175"/>
      <c r="DYS13" s="175"/>
      <c r="DYT13" s="175"/>
      <c r="DYU13" s="175"/>
      <c r="DYV13" s="175"/>
      <c r="DYW13" s="175"/>
      <c r="DYX13" s="175"/>
      <c r="DYY13" s="175"/>
      <c r="DYZ13" s="175"/>
      <c r="DZA13" s="175"/>
      <c r="DZB13" s="175"/>
      <c r="DZC13" s="175"/>
      <c r="DZD13" s="175"/>
      <c r="DZE13" s="175"/>
      <c r="DZF13" s="175"/>
      <c r="DZG13" s="175"/>
      <c r="DZH13" s="175"/>
      <c r="DZI13" s="175"/>
      <c r="DZJ13" s="175"/>
      <c r="DZK13" s="175"/>
      <c r="DZL13" s="175"/>
      <c r="DZM13" s="175"/>
      <c r="DZN13" s="175"/>
      <c r="DZO13" s="175"/>
      <c r="DZP13" s="175"/>
      <c r="DZQ13" s="175"/>
      <c r="DZR13" s="175"/>
      <c r="DZS13" s="175"/>
      <c r="DZT13" s="175"/>
      <c r="DZU13" s="175"/>
      <c r="DZV13" s="175"/>
      <c r="DZW13" s="175"/>
      <c r="DZX13" s="175"/>
      <c r="DZY13" s="175"/>
      <c r="DZZ13" s="175"/>
      <c r="EAA13" s="175"/>
      <c r="EAB13" s="175"/>
      <c r="EAC13" s="175"/>
      <c r="EAD13" s="175"/>
      <c r="EAE13" s="175"/>
      <c r="EAF13" s="175"/>
      <c r="EAG13" s="175"/>
      <c r="EAH13" s="175"/>
      <c r="EAI13" s="175"/>
      <c r="EAJ13" s="175"/>
      <c r="EAK13" s="175"/>
      <c r="EAL13" s="175"/>
      <c r="EAM13" s="175"/>
      <c r="EAN13" s="175"/>
      <c r="EAO13" s="175"/>
      <c r="EAP13" s="175"/>
      <c r="EAQ13" s="175"/>
      <c r="EAR13" s="175"/>
      <c r="EAS13" s="175"/>
      <c r="EAT13" s="175"/>
      <c r="EAU13" s="175"/>
      <c r="EAV13" s="175"/>
      <c r="EAW13" s="175"/>
      <c r="EAX13" s="175"/>
      <c r="EAY13" s="175"/>
      <c r="EAZ13" s="175"/>
      <c r="EBA13" s="175"/>
      <c r="EBB13" s="175"/>
      <c r="EBC13" s="175"/>
      <c r="EBD13" s="175"/>
      <c r="EBE13" s="175"/>
      <c r="EBF13" s="175"/>
      <c r="EBG13" s="175"/>
      <c r="EBH13" s="175"/>
      <c r="EBI13" s="175"/>
      <c r="EBJ13" s="175"/>
      <c r="EBK13" s="175"/>
      <c r="EBL13" s="175"/>
      <c r="EBM13" s="175"/>
      <c r="EBN13" s="175"/>
      <c r="EBO13" s="175"/>
      <c r="EBP13" s="175"/>
      <c r="EBQ13" s="175"/>
      <c r="EBR13" s="175"/>
      <c r="EBS13" s="175"/>
      <c r="EBT13" s="175"/>
      <c r="EBU13" s="175"/>
      <c r="EBV13" s="175"/>
      <c r="EBW13" s="175"/>
      <c r="EBX13" s="175"/>
      <c r="EBY13" s="175"/>
      <c r="EBZ13" s="175"/>
      <c r="ECA13" s="175"/>
      <c r="ECB13" s="175"/>
      <c r="ECC13" s="175"/>
      <c r="ECD13" s="175"/>
      <c r="ECE13" s="175"/>
      <c r="ECF13" s="175"/>
      <c r="ECG13" s="175"/>
      <c r="ECH13" s="175"/>
      <c r="ECI13" s="175"/>
      <c r="ECJ13" s="175"/>
      <c r="ECK13" s="175"/>
      <c r="ECL13" s="175"/>
      <c r="ECM13" s="175"/>
      <c r="ECN13" s="175"/>
      <c r="ECO13" s="175"/>
      <c r="ECP13" s="175"/>
      <c r="ECQ13" s="175"/>
      <c r="ECR13" s="175"/>
      <c r="ECS13" s="175"/>
      <c r="ECT13" s="175"/>
      <c r="ECU13" s="175"/>
      <c r="ECV13" s="175"/>
      <c r="ECW13" s="175"/>
      <c r="ECX13" s="175"/>
      <c r="ECY13" s="175"/>
      <c r="ECZ13" s="175"/>
      <c r="EDA13" s="175"/>
      <c r="EDB13" s="175"/>
      <c r="EDC13" s="175"/>
      <c r="EDD13" s="175"/>
      <c r="EDE13" s="175"/>
      <c r="EDF13" s="175"/>
      <c r="EDG13" s="175"/>
      <c r="EDH13" s="175"/>
      <c r="EDI13" s="175"/>
      <c r="EDJ13" s="175"/>
      <c r="EDK13" s="175"/>
      <c r="EDL13" s="175"/>
      <c r="EDM13" s="175"/>
      <c r="EDN13" s="175"/>
      <c r="EDO13" s="175"/>
      <c r="EDP13" s="175"/>
      <c r="EDQ13" s="175"/>
      <c r="EDR13" s="175"/>
      <c r="EDS13" s="175"/>
      <c r="EDT13" s="175"/>
      <c r="EDU13" s="175"/>
      <c r="EDV13" s="175"/>
      <c r="EDW13" s="175"/>
      <c r="EDX13" s="175"/>
      <c r="EDY13" s="175"/>
      <c r="EDZ13" s="175"/>
      <c r="EEA13" s="175"/>
      <c r="EEB13" s="175"/>
      <c r="EEC13" s="175"/>
      <c r="EED13" s="175"/>
      <c r="EEE13" s="175"/>
      <c r="EEF13" s="175"/>
      <c r="EEG13" s="175"/>
      <c r="EEH13" s="175"/>
      <c r="EEI13" s="175"/>
      <c r="EEJ13" s="175"/>
      <c r="EEK13" s="175"/>
      <c r="EEL13" s="175"/>
      <c r="EEM13" s="175"/>
      <c r="EEN13" s="175"/>
      <c r="EEO13" s="175"/>
      <c r="EEP13" s="175"/>
      <c r="EEQ13" s="175"/>
      <c r="EER13" s="175"/>
      <c r="EES13" s="175"/>
      <c r="EET13" s="175"/>
      <c r="EEU13" s="175"/>
      <c r="EEV13" s="175"/>
      <c r="EEW13" s="175"/>
      <c r="EEX13" s="175"/>
      <c r="EEY13" s="175"/>
      <c r="EEZ13" s="175"/>
      <c r="EFA13" s="175"/>
      <c r="EFB13" s="175"/>
      <c r="EFC13" s="175"/>
      <c r="EFD13" s="175"/>
      <c r="EFE13" s="175"/>
      <c r="EFF13" s="175"/>
      <c r="EFG13" s="175"/>
      <c r="EFH13" s="175"/>
      <c r="EFI13" s="175"/>
      <c r="EFJ13" s="175"/>
      <c r="EFK13" s="175"/>
      <c r="EFL13" s="175"/>
      <c r="EFM13" s="175"/>
      <c r="EFN13" s="175"/>
      <c r="EFO13" s="175"/>
      <c r="EFP13" s="175"/>
      <c r="EFQ13" s="175"/>
      <c r="EFR13" s="175"/>
      <c r="EFS13" s="175"/>
      <c r="EFT13" s="175"/>
      <c r="EFU13" s="175"/>
      <c r="EFV13" s="175"/>
      <c r="EFW13" s="175"/>
      <c r="EFX13" s="175"/>
      <c r="EFY13" s="175"/>
      <c r="EFZ13" s="175"/>
      <c r="EGA13" s="175"/>
      <c r="EGB13" s="175"/>
      <c r="EGC13" s="175"/>
      <c r="EGD13" s="175"/>
      <c r="EGE13" s="175"/>
      <c r="EGF13" s="175"/>
      <c r="EGG13" s="175"/>
      <c r="EGH13" s="175"/>
      <c r="EGI13" s="175"/>
      <c r="EGJ13" s="175"/>
      <c r="EGK13" s="175"/>
      <c r="EGL13" s="175"/>
      <c r="EGM13" s="175"/>
      <c r="EGN13" s="175"/>
      <c r="EGO13" s="175"/>
      <c r="EGP13" s="175"/>
      <c r="EGQ13" s="175"/>
      <c r="EGR13" s="175"/>
      <c r="EGS13" s="175"/>
      <c r="EGT13" s="175"/>
      <c r="EGU13" s="175"/>
      <c r="EGV13" s="175"/>
      <c r="EGW13" s="175"/>
      <c r="EGX13" s="175"/>
      <c r="EGY13" s="175"/>
      <c r="EGZ13" s="175"/>
      <c r="EHA13" s="175"/>
      <c r="EHB13" s="175"/>
      <c r="EHC13" s="175"/>
      <c r="EHD13" s="175"/>
      <c r="EHE13" s="175"/>
      <c r="EHF13" s="175"/>
      <c r="EHG13" s="175"/>
      <c r="EHH13" s="175"/>
      <c r="EHI13" s="175"/>
      <c r="EHJ13" s="175"/>
      <c r="EHK13" s="175"/>
      <c r="EHL13" s="175"/>
      <c r="EHM13" s="175"/>
      <c r="EHN13" s="175"/>
      <c r="EHO13" s="175"/>
      <c r="EHP13" s="175"/>
      <c r="EHQ13" s="175"/>
      <c r="EHR13" s="175"/>
      <c r="EHS13" s="175"/>
      <c r="EHT13" s="175"/>
      <c r="EHU13" s="175"/>
      <c r="EHV13" s="175"/>
      <c r="EHW13" s="175"/>
      <c r="EHX13" s="175"/>
      <c r="EHY13" s="175"/>
      <c r="EHZ13" s="175"/>
      <c r="EIA13" s="175"/>
      <c r="EIB13" s="175"/>
      <c r="EIC13" s="175"/>
      <c r="EID13" s="175"/>
      <c r="EIE13" s="175"/>
      <c r="EIF13" s="175"/>
      <c r="EIG13" s="175"/>
      <c r="EIH13" s="175"/>
      <c r="EII13" s="175"/>
      <c r="EIJ13" s="175"/>
      <c r="EIK13" s="175"/>
      <c r="EIL13" s="175"/>
      <c r="EIM13" s="175"/>
      <c r="EIN13" s="175"/>
      <c r="EIO13" s="175"/>
      <c r="EIP13" s="175"/>
      <c r="EIQ13" s="175"/>
      <c r="EIR13" s="175"/>
      <c r="EIS13" s="175"/>
      <c r="EIT13" s="175"/>
      <c r="EIU13" s="175"/>
      <c r="EIV13" s="175"/>
      <c r="EIW13" s="175"/>
      <c r="EIX13" s="175"/>
      <c r="EIY13" s="175"/>
      <c r="EIZ13" s="175"/>
      <c r="EJA13" s="175"/>
      <c r="EJB13" s="175"/>
      <c r="EJC13" s="175"/>
      <c r="EJD13" s="175"/>
      <c r="EJE13" s="175"/>
      <c r="EJF13" s="175"/>
      <c r="EJG13" s="175"/>
      <c r="EJH13" s="175"/>
      <c r="EJI13" s="175"/>
      <c r="EJJ13" s="175"/>
      <c r="EJK13" s="175"/>
      <c r="EJL13" s="175"/>
      <c r="EJM13" s="175"/>
      <c r="EJN13" s="175"/>
      <c r="EJO13" s="175"/>
      <c r="EJP13" s="175"/>
      <c r="EJQ13" s="175"/>
      <c r="EJR13" s="175"/>
      <c r="EJS13" s="175"/>
      <c r="EJT13" s="175"/>
      <c r="EJU13" s="175"/>
      <c r="EJV13" s="175"/>
      <c r="EJW13" s="175"/>
      <c r="EJX13" s="175"/>
      <c r="EJY13" s="175"/>
      <c r="EJZ13" s="175"/>
      <c r="EKA13" s="175"/>
      <c r="EKB13" s="175"/>
      <c r="EKC13" s="175"/>
      <c r="EKD13" s="175"/>
      <c r="EKE13" s="175"/>
      <c r="EKF13" s="175"/>
      <c r="EKG13" s="175"/>
      <c r="EKH13" s="175"/>
      <c r="EKI13" s="175"/>
      <c r="EKJ13" s="175"/>
      <c r="EKK13" s="175"/>
      <c r="EKL13" s="175"/>
      <c r="EKM13" s="175"/>
      <c r="EKN13" s="175"/>
      <c r="EKO13" s="175"/>
      <c r="EKP13" s="175"/>
      <c r="EKQ13" s="175"/>
      <c r="EKR13" s="175"/>
      <c r="EKS13" s="175"/>
      <c r="EKT13" s="175"/>
      <c r="EKU13" s="175"/>
      <c r="EKV13" s="175"/>
      <c r="EKW13" s="175"/>
      <c r="EKX13" s="175"/>
      <c r="EKY13" s="175"/>
      <c r="EKZ13" s="175"/>
      <c r="ELA13" s="175"/>
      <c r="ELB13" s="175"/>
      <c r="ELC13" s="175"/>
      <c r="ELD13" s="175"/>
      <c r="ELE13" s="175"/>
      <c r="ELF13" s="175"/>
      <c r="ELG13" s="175"/>
      <c r="ELH13" s="175"/>
      <c r="ELI13" s="175"/>
      <c r="ELJ13" s="175"/>
      <c r="ELK13" s="175"/>
      <c r="ELL13" s="175"/>
      <c r="ELM13" s="175"/>
      <c r="ELN13" s="175"/>
      <c r="ELO13" s="175"/>
      <c r="ELP13" s="175"/>
      <c r="ELQ13" s="175"/>
      <c r="ELR13" s="175"/>
      <c r="ELS13" s="175"/>
      <c r="ELT13" s="175"/>
      <c r="ELU13" s="175"/>
      <c r="ELV13" s="175"/>
      <c r="ELW13" s="175"/>
      <c r="ELX13" s="175"/>
      <c r="ELY13" s="175"/>
      <c r="ELZ13" s="175"/>
      <c r="EMA13" s="175"/>
      <c r="EMB13" s="175"/>
      <c r="EMC13" s="175"/>
      <c r="EMD13" s="175"/>
      <c r="EME13" s="175"/>
      <c r="EMF13" s="175"/>
      <c r="EMG13" s="175"/>
      <c r="EMH13" s="175"/>
      <c r="EMI13" s="175"/>
      <c r="EMJ13" s="175"/>
      <c r="EMK13" s="175"/>
      <c r="EML13" s="175"/>
      <c r="EMM13" s="175"/>
      <c r="EMN13" s="175"/>
      <c r="EMO13" s="175"/>
      <c r="EMP13" s="175"/>
      <c r="EMQ13" s="175"/>
      <c r="EMR13" s="175"/>
      <c r="EMS13" s="175"/>
      <c r="EMT13" s="175"/>
      <c r="EMU13" s="175"/>
      <c r="EMV13" s="175"/>
      <c r="EMW13" s="175"/>
      <c r="EMX13" s="175"/>
      <c r="EMY13" s="175"/>
      <c r="EMZ13" s="175"/>
      <c r="ENA13" s="175"/>
      <c r="ENB13" s="175"/>
      <c r="ENC13" s="175"/>
      <c r="END13" s="175"/>
      <c r="ENE13" s="175"/>
      <c r="ENF13" s="175"/>
      <c r="ENG13" s="175"/>
      <c r="ENH13" s="175"/>
      <c r="ENI13" s="175"/>
      <c r="ENJ13" s="175"/>
      <c r="ENK13" s="175"/>
      <c r="ENL13" s="175"/>
      <c r="ENM13" s="175"/>
      <c r="ENN13" s="175"/>
      <c r="ENO13" s="175"/>
      <c r="ENP13" s="175"/>
      <c r="ENQ13" s="175"/>
      <c r="ENR13" s="175"/>
      <c r="ENS13" s="175"/>
      <c r="ENT13" s="175"/>
      <c r="ENU13" s="175"/>
      <c r="ENV13" s="175"/>
      <c r="ENW13" s="175"/>
      <c r="ENX13" s="175"/>
      <c r="ENY13" s="175"/>
      <c r="ENZ13" s="175"/>
      <c r="EOA13" s="175"/>
      <c r="EOB13" s="175"/>
      <c r="EOC13" s="175"/>
      <c r="EOD13" s="175"/>
      <c r="EOE13" s="175"/>
      <c r="EOF13" s="175"/>
      <c r="EOG13" s="175"/>
      <c r="EOH13" s="175"/>
      <c r="EOI13" s="175"/>
      <c r="EOJ13" s="175"/>
      <c r="EOK13" s="175"/>
      <c r="EOL13" s="175"/>
      <c r="EOM13" s="175"/>
      <c r="EON13" s="175"/>
      <c r="EOO13" s="175"/>
      <c r="EOP13" s="175"/>
      <c r="EOQ13" s="175"/>
      <c r="EOR13" s="175"/>
      <c r="EOS13" s="175"/>
      <c r="EOT13" s="175"/>
      <c r="EOU13" s="175"/>
      <c r="EOV13" s="175"/>
      <c r="EOW13" s="175"/>
      <c r="EOX13" s="175"/>
      <c r="EOY13" s="175"/>
      <c r="EOZ13" s="175"/>
      <c r="EPA13" s="175"/>
      <c r="EPB13" s="175"/>
      <c r="EPC13" s="175"/>
      <c r="EPD13" s="175"/>
      <c r="EPE13" s="175"/>
      <c r="EPF13" s="175"/>
      <c r="EPG13" s="175"/>
      <c r="EPH13" s="175"/>
      <c r="EPI13" s="175"/>
      <c r="EPJ13" s="175"/>
      <c r="EPK13" s="175"/>
      <c r="EPL13" s="175"/>
      <c r="EPM13" s="175"/>
      <c r="EPN13" s="175"/>
      <c r="EPO13" s="175"/>
      <c r="EPP13" s="175"/>
      <c r="EPQ13" s="175"/>
      <c r="EPR13" s="175"/>
      <c r="EPS13" s="175"/>
      <c r="EPT13" s="175"/>
      <c r="EPU13" s="175"/>
      <c r="EPV13" s="175"/>
      <c r="EPW13" s="175"/>
      <c r="EPX13" s="175"/>
      <c r="EPY13" s="175"/>
      <c r="EPZ13" s="175"/>
      <c r="EQA13" s="175"/>
      <c r="EQB13" s="175"/>
      <c r="EQC13" s="175"/>
      <c r="EQD13" s="175"/>
      <c r="EQE13" s="175"/>
      <c r="EQF13" s="175"/>
      <c r="EQG13" s="175"/>
      <c r="EQH13" s="175"/>
      <c r="EQI13" s="175"/>
      <c r="EQJ13" s="175"/>
      <c r="EQK13" s="175"/>
      <c r="EQL13" s="175"/>
      <c r="EQM13" s="175"/>
      <c r="EQN13" s="175"/>
      <c r="EQO13" s="175"/>
      <c r="EQP13" s="175"/>
      <c r="EQQ13" s="175"/>
      <c r="EQR13" s="175"/>
      <c r="EQS13" s="175"/>
      <c r="EQT13" s="175"/>
      <c r="EQU13" s="175"/>
      <c r="EQV13" s="175"/>
      <c r="EQW13" s="175"/>
      <c r="EQX13" s="175"/>
      <c r="EQY13" s="175"/>
      <c r="EQZ13" s="175"/>
      <c r="ERA13" s="175"/>
      <c r="ERB13" s="175"/>
      <c r="ERC13" s="175"/>
      <c r="ERD13" s="175"/>
      <c r="ERE13" s="175"/>
      <c r="ERF13" s="175"/>
      <c r="ERG13" s="175"/>
      <c r="ERH13" s="175"/>
      <c r="ERI13" s="175"/>
      <c r="ERJ13" s="175"/>
      <c r="ERK13" s="175"/>
      <c r="ERL13" s="175"/>
      <c r="ERM13" s="175"/>
      <c r="ERN13" s="175"/>
      <c r="ERO13" s="175"/>
      <c r="ERP13" s="175"/>
      <c r="ERQ13" s="175"/>
      <c r="ERR13" s="175"/>
      <c r="ERS13" s="175"/>
      <c r="ERT13" s="175"/>
      <c r="ERU13" s="175"/>
      <c r="ERV13" s="175"/>
      <c r="ERW13" s="175"/>
      <c r="ERX13" s="175"/>
      <c r="ERY13" s="175"/>
      <c r="ERZ13" s="175"/>
      <c r="ESA13" s="175"/>
      <c r="ESB13" s="175"/>
      <c r="ESC13" s="175"/>
      <c r="ESD13" s="175"/>
      <c r="ESE13" s="175"/>
      <c r="ESF13" s="175"/>
      <c r="ESG13" s="175"/>
      <c r="ESH13" s="175"/>
      <c r="ESI13" s="175"/>
      <c r="ESJ13" s="175"/>
      <c r="ESK13" s="175"/>
      <c r="ESL13" s="175"/>
      <c r="ESM13" s="175"/>
      <c r="ESN13" s="175"/>
      <c r="ESO13" s="175"/>
      <c r="ESP13" s="175"/>
      <c r="ESQ13" s="175"/>
      <c r="ESR13" s="175"/>
      <c r="ESS13" s="175"/>
      <c r="EST13" s="175"/>
      <c r="ESU13" s="175"/>
      <c r="ESV13" s="175"/>
      <c r="ESW13" s="175"/>
      <c r="ESX13" s="175"/>
      <c r="ESY13" s="175"/>
      <c r="ESZ13" s="175"/>
      <c r="ETA13" s="175"/>
      <c r="ETB13" s="175"/>
      <c r="ETC13" s="175"/>
      <c r="ETD13" s="175"/>
      <c r="ETE13" s="175"/>
      <c r="ETF13" s="175"/>
      <c r="ETG13" s="175"/>
      <c r="ETH13" s="175"/>
      <c r="ETI13" s="175"/>
      <c r="ETJ13" s="175"/>
      <c r="ETK13" s="175"/>
      <c r="ETL13" s="175"/>
      <c r="ETM13" s="175"/>
      <c r="ETN13" s="175"/>
      <c r="ETO13" s="175"/>
      <c r="ETP13" s="175"/>
      <c r="ETQ13" s="175"/>
      <c r="ETR13" s="175"/>
      <c r="ETS13" s="175"/>
      <c r="ETT13" s="175"/>
      <c r="ETU13" s="175"/>
      <c r="ETV13" s="175"/>
      <c r="ETW13" s="175"/>
      <c r="ETX13" s="175"/>
      <c r="ETY13" s="175"/>
      <c r="ETZ13" s="175"/>
      <c r="EUA13" s="175"/>
      <c r="EUB13" s="175"/>
      <c r="EUC13" s="175"/>
      <c r="EUD13" s="175"/>
      <c r="EUE13" s="175"/>
      <c r="EUF13" s="175"/>
      <c r="EUG13" s="175"/>
      <c r="EUH13" s="175"/>
      <c r="EUI13" s="175"/>
      <c r="EUJ13" s="175"/>
      <c r="EUK13" s="175"/>
      <c r="EUL13" s="175"/>
      <c r="EUM13" s="175"/>
      <c r="EUN13" s="175"/>
      <c r="EUO13" s="175"/>
      <c r="EUP13" s="175"/>
      <c r="EUQ13" s="175"/>
      <c r="EUR13" s="175"/>
      <c r="EUS13" s="175"/>
      <c r="EUT13" s="175"/>
      <c r="EUU13" s="175"/>
      <c r="EUV13" s="175"/>
      <c r="EUW13" s="175"/>
      <c r="EUX13" s="175"/>
      <c r="EUY13" s="175"/>
      <c r="EUZ13" s="175"/>
      <c r="EVA13" s="175"/>
      <c r="EVB13" s="175"/>
      <c r="EVC13" s="175"/>
      <c r="EVD13" s="175"/>
      <c r="EVE13" s="175"/>
      <c r="EVF13" s="175"/>
      <c r="EVG13" s="175"/>
      <c r="EVH13" s="175"/>
      <c r="EVI13" s="175"/>
      <c r="EVJ13" s="175"/>
      <c r="EVK13" s="175"/>
      <c r="EVL13" s="175"/>
      <c r="EVM13" s="175"/>
      <c r="EVN13" s="175"/>
      <c r="EVO13" s="175"/>
      <c r="EVP13" s="175"/>
      <c r="EVQ13" s="175"/>
      <c r="EVR13" s="175"/>
      <c r="EVS13" s="175"/>
      <c r="EVT13" s="175"/>
      <c r="EVU13" s="175"/>
      <c r="EVV13" s="175"/>
      <c r="EVW13" s="175"/>
      <c r="EVX13" s="175"/>
      <c r="EVY13" s="175"/>
      <c r="EVZ13" s="175"/>
      <c r="EWA13" s="175"/>
      <c r="EWB13" s="175"/>
      <c r="EWC13" s="175"/>
      <c r="EWD13" s="175"/>
      <c r="EWE13" s="175"/>
      <c r="EWF13" s="175"/>
      <c r="EWG13" s="175"/>
      <c r="EWH13" s="175"/>
      <c r="EWI13" s="175"/>
      <c r="EWJ13" s="175"/>
      <c r="EWK13" s="175"/>
      <c r="EWL13" s="175"/>
      <c r="EWM13" s="175"/>
      <c r="EWN13" s="175"/>
      <c r="EWO13" s="175"/>
      <c r="EWP13" s="175"/>
      <c r="EWQ13" s="175"/>
      <c r="EWR13" s="175"/>
      <c r="EWS13" s="175"/>
      <c r="EWT13" s="175"/>
      <c r="EWU13" s="175"/>
      <c r="EWV13" s="175"/>
      <c r="EWW13" s="175"/>
      <c r="EWX13" s="175"/>
      <c r="EWY13" s="175"/>
      <c r="EWZ13" s="175"/>
      <c r="EXA13" s="175"/>
      <c r="EXB13" s="175"/>
      <c r="EXC13" s="175"/>
      <c r="EXD13" s="175"/>
      <c r="EXE13" s="175"/>
      <c r="EXF13" s="175"/>
      <c r="EXG13" s="175"/>
      <c r="EXH13" s="175"/>
      <c r="EXI13" s="175"/>
      <c r="EXJ13" s="175"/>
      <c r="EXK13" s="175"/>
      <c r="EXL13" s="175"/>
      <c r="EXM13" s="175"/>
      <c r="EXN13" s="175"/>
      <c r="EXO13" s="175"/>
      <c r="EXP13" s="175"/>
      <c r="EXQ13" s="175"/>
      <c r="EXR13" s="175"/>
      <c r="EXS13" s="175"/>
      <c r="EXT13" s="175"/>
      <c r="EXU13" s="175"/>
      <c r="EXV13" s="175"/>
      <c r="EXW13" s="175"/>
      <c r="EXX13" s="175"/>
      <c r="EXY13" s="175"/>
      <c r="EXZ13" s="175"/>
      <c r="EYA13" s="175"/>
      <c r="EYB13" s="175"/>
      <c r="EYC13" s="175"/>
      <c r="EYD13" s="175"/>
      <c r="EYE13" s="175"/>
      <c r="EYF13" s="175"/>
      <c r="EYG13" s="175"/>
      <c r="EYH13" s="175"/>
      <c r="EYI13" s="175"/>
      <c r="EYJ13" s="175"/>
      <c r="EYK13" s="175"/>
      <c r="EYL13" s="175"/>
      <c r="EYM13" s="175"/>
      <c r="EYN13" s="175"/>
      <c r="EYO13" s="175"/>
      <c r="EYP13" s="175"/>
      <c r="EYQ13" s="175"/>
      <c r="EYR13" s="175"/>
      <c r="EYS13" s="175"/>
      <c r="EYT13" s="175"/>
      <c r="EYU13" s="175"/>
      <c r="EYV13" s="175"/>
      <c r="EYW13" s="175"/>
      <c r="EYX13" s="175"/>
      <c r="EYY13" s="175"/>
      <c r="EYZ13" s="175"/>
      <c r="EZA13" s="175"/>
      <c r="EZB13" s="175"/>
      <c r="EZC13" s="175"/>
      <c r="EZD13" s="175"/>
      <c r="EZE13" s="175"/>
      <c r="EZF13" s="175"/>
      <c r="EZG13" s="175"/>
      <c r="EZH13" s="175"/>
      <c r="EZI13" s="175"/>
      <c r="EZJ13" s="175"/>
      <c r="EZK13" s="175"/>
      <c r="EZL13" s="175"/>
      <c r="EZM13" s="175"/>
      <c r="EZN13" s="175"/>
      <c r="EZO13" s="175"/>
      <c r="EZP13" s="175"/>
      <c r="EZQ13" s="175"/>
      <c r="EZR13" s="175"/>
      <c r="EZS13" s="175"/>
      <c r="EZT13" s="175"/>
      <c r="EZU13" s="175"/>
      <c r="EZV13" s="175"/>
      <c r="EZW13" s="175"/>
      <c r="EZX13" s="175"/>
      <c r="EZY13" s="175"/>
      <c r="EZZ13" s="175"/>
      <c r="FAA13" s="175"/>
      <c r="FAB13" s="175"/>
      <c r="FAC13" s="175"/>
      <c r="FAD13" s="175"/>
      <c r="FAE13" s="175"/>
      <c r="FAF13" s="175"/>
      <c r="FAG13" s="175"/>
      <c r="FAH13" s="175"/>
      <c r="FAI13" s="175"/>
      <c r="FAJ13" s="175"/>
      <c r="FAK13" s="175"/>
      <c r="FAL13" s="175"/>
      <c r="FAM13" s="175"/>
      <c r="FAN13" s="175"/>
      <c r="FAO13" s="175"/>
      <c r="FAP13" s="175"/>
      <c r="FAQ13" s="175"/>
      <c r="FAR13" s="175"/>
      <c r="FAS13" s="175"/>
      <c r="FAT13" s="175"/>
      <c r="FAU13" s="175"/>
      <c r="FAV13" s="175"/>
      <c r="FAW13" s="175"/>
      <c r="FAX13" s="175"/>
      <c r="FAY13" s="175"/>
      <c r="FAZ13" s="175"/>
      <c r="FBA13" s="175"/>
      <c r="FBB13" s="175"/>
      <c r="FBC13" s="175"/>
      <c r="FBD13" s="175"/>
      <c r="FBE13" s="175"/>
      <c r="FBF13" s="175"/>
      <c r="FBG13" s="175"/>
      <c r="FBH13" s="175"/>
      <c r="FBI13" s="175"/>
      <c r="FBJ13" s="175"/>
      <c r="FBK13" s="175"/>
      <c r="FBL13" s="175"/>
      <c r="FBM13" s="175"/>
      <c r="FBN13" s="175"/>
      <c r="FBO13" s="175"/>
      <c r="FBP13" s="175"/>
      <c r="FBQ13" s="175"/>
      <c r="FBR13" s="175"/>
      <c r="FBS13" s="175"/>
      <c r="FBT13" s="175"/>
      <c r="FBU13" s="175"/>
      <c r="FBV13" s="175"/>
      <c r="FBW13" s="175"/>
      <c r="FBX13" s="175"/>
      <c r="FBY13" s="175"/>
      <c r="FBZ13" s="175"/>
      <c r="FCA13" s="175"/>
      <c r="FCB13" s="175"/>
      <c r="FCC13" s="175"/>
      <c r="FCD13" s="175"/>
      <c r="FCE13" s="175"/>
      <c r="FCF13" s="175"/>
      <c r="FCG13" s="175"/>
      <c r="FCH13" s="175"/>
      <c r="FCI13" s="175"/>
      <c r="FCJ13" s="175"/>
      <c r="FCK13" s="175"/>
      <c r="FCL13" s="175"/>
      <c r="FCM13" s="175"/>
      <c r="FCN13" s="175"/>
      <c r="FCO13" s="175"/>
      <c r="FCP13" s="175"/>
      <c r="FCQ13" s="175"/>
      <c r="FCR13" s="175"/>
      <c r="FCS13" s="175"/>
      <c r="FCT13" s="175"/>
      <c r="FCU13" s="175"/>
      <c r="FCV13" s="175"/>
      <c r="FCW13" s="175"/>
      <c r="FCX13" s="175"/>
      <c r="FCY13" s="175"/>
      <c r="FCZ13" s="175"/>
      <c r="FDA13" s="175"/>
      <c r="FDB13" s="175"/>
      <c r="FDC13" s="175"/>
      <c r="FDD13" s="175"/>
      <c r="FDE13" s="175"/>
      <c r="FDF13" s="175"/>
      <c r="FDG13" s="175"/>
      <c r="FDH13" s="175"/>
      <c r="FDI13" s="175"/>
      <c r="FDJ13" s="175"/>
      <c r="FDK13" s="175"/>
      <c r="FDL13" s="175"/>
      <c r="FDM13" s="175"/>
      <c r="FDN13" s="175"/>
      <c r="FDO13" s="175"/>
      <c r="FDP13" s="175"/>
      <c r="FDQ13" s="175"/>
      <c r="FDR13" s="175"/>
      <c r="FDS13" s="175"/>
      <c r="FDT13" s="175"/>
      <c r="FDU13" s="175"/>
      <c r="FDV13" s="175"/>
      <c r="FDW13" s="175"/>
      <c r="FDX13" s="175"/>
      <c r="FDY13" s="175"/>
      <c r="FDZ13" s="175"/>
      <c r="FEA13" s="175"/>
      <c r="FEB13" s="175"/>
      <c r="FEC13" s="175"/>
      <c r="FED13" s="175"/>
      <c r="FEE13" s="175"/>
      <c r="FEF13" s="175"/>
      <c r="FEG13" s="175"/>
      <c r="FEH13" s="175"/>
      <c r="FEI13" s="175"/>
      <c r="FEJ13" s="175"/>
      <c r="FEK13" s="175"/>
      <c r="FEL13" s="175"/>
      <c r="FEM13" s="175"/>
      <c r="FEN13" s="175"/>
      <c r="FEO13" s="175"/>
      <c r="FEP13" s="175"/>
      <c r="FEQ13" s="175"/>
      <c r="FER13" s="175"/>
      <c r="FES13" s="175"/>
      <c r="FET13" s="175"/>
      <c r="FEU13" s="175"/>
      <c r="FEV13" s="175"/>
      <c r="FEW13" s="175"/>
      <c r="FEX13" s="175"/>
      <c r="FEY13" s="175"/>
      <c r="FEZ13" s="175"/>
      <c r="FFA13" s="175"/>
      <c r="FFB13" s="175"/>
      <c r="FFC13" s="175"/>
      <c r="FFD13" s="175"/>
      <c r="FFE13" s="175"/>
      <c r="FFF13" s="175"/>
      <c r="FFG13" s="175"/>
      <c r="FFH13" s="175"/>
      <c r="FFI13" s="175"/>
      <c r="FFJ13" s="175"/>
      <c r="FFK13" s="175"/>
      <c r="FFL13" s="175"/>
      <c r="FFM13" s="175"/>
      <c r="FFN13" s="175"/>
      <c r="FFO13" s="175"/>
      <c r="FFP13" s="175"/>
      <c r="FFQ13" s="175"/>
      <c r="FFR13" s="175"/>
      <c r="FFS13" s="175"/>
      <c r="FFT13" s="175"/>
      <c r="FFU13" s="175"/>
      <c r="FFV13" s="175"/>
      <c r="FFW13" s="175"/>
      <c r="FFX13" s="175"/>
      <c r="FFY13" s="175"/>
      <c r="FFZ13" s="175"/>
      <c r="FGA13" s="175"/>
      <c r="FGB13" s="175"/>
      <c r="FGC13" s="175"/>
      <c r="FGD13" s="175"/>
      <c r="FGE13" s="175"/>
      <c r="FGF13" s="175"/>
      <c r="FGG13" s="175"/>
      <c r="FGH13" s="175"/>
      <c r="FGI13" s="175"/>
      <c r="FGJ13" s="175"/>
      <c r="FGK13" s="175"/>
      <c r="FGL13" s="175"/>
      <c r="FGM13" s="175"/>
      <c r="FGN13" s="175"/>
      <c r="FGO13" s="175"/>
      <c r="FGP13" s="175"/>
      <c r="FGQ13" s="175"/>
      <c r="FGR13" s="175"/>
      <c r="FGS13" s="175"/>
      <c r="FGT13" s="175"/>
      <c r="FGU13" s="175"/>
      <c r="FGV13" s="175"/>
      <c r="FGW13" s="175"/>
      <c r="FGX13" s="175"/>
      <c r="FGY13" s="175"/>
      <c r="FGZ13" s="175"/>
      <c r="FHA13" s="175"/>
      <c r="FHB13" s="175"/>
      <c r="FHC13" s="175"/>
      <c r="FHD13" s="175"/>
      <c r="FHE13" s="175"/>
      <c r="FHF13" s="175"/>
      <c r="FHG13" s="175"/>
      <c r="FHH13" s="175"/>
      <c r="FHI13" s="175"/>
      <c r="FHJ13" s="175"/>
      <c r="FHK13" s="175"/>
      <c r="FHL13" s="175"/>
      <c r="FHM13" s="175"/>
      <c r="FHN13" s="175"/>
      <c r="FHO13" s="175"/>
      <c r="FHP13" s="175"/>
      <c r="FHQ13" s="175"/>
      <c r="FHR13" s="175"/>
      <c r="FHS13" s="175"/>
      <c r="FHT13" s="175"/>
      <c r="FHU13" s="175"/>
      <c r="FHV13" s="175"/>
      <c r="FHW13" s="175"/>
      <c r="FHX13" s="175"/>
      <c r="FHY13" s="175"/>
      <c r="FHZ13" s="175"/>
      <c r="FIA13" s="175"/>
      <c r="FIB13" s="175"/>
      <c r="FIC13" s="175"/>
      <c r="FID13" s="175"/>
      <c r="FIE13" s="175"/>
      <c r="FIF13" s="175"/>
      <c r="FIG13" s="175"/>
      <c r="FIH13" s="175"/>
      <c r="FII13" s="175"/>
      <c r="FIJ13" s="175"/>
      <c r="FIK13" s="175"/>
      <c r="FIL13" s="175"/>
      <c r="FIM13" s="175"/>
      <c r="FIN13" s="175"/>
      <c r="FIO13" s="175"/>
      <c r="FIP13" s="175"/>
      <c r="FIQ13" s="175"/>
      <c r="FIR13" s="175"/>
      <c r="FIS13" s="175"/>
      <c r="FIT13" s="175"/>
      <c r="FIU13" s="175"/>
      <c r="FIV13" s="175"/>
      <c r="FIW13" s="175"/>
      <c r="FIX13" s="175"/>
      <c r="FIY13" s="175"/>
      <c r="FIZ13" s="175"/>
      <c r="FJA13" s="175"/>
      <c r="FJB13" s="175"/>
      <c r="FJC13" s="175"/>
      <c r="FJD13" s="175"/>
      <c r="FJE13" s="175"/>
      <c r="FJF13" s="175"/>
      <c r="FJG13" s="175"/>
      <c r="FJH13" s="175"/>
      <c r="FJI13" s="175"/>
      <c r="FJJ13" s="175"/>
      <c r="FJK13" s="175"/>
      <c r="FJL13" s="175"/>
      <c r="FJM13" s="175"/>
      <c r="FJN13" s="175"/>
      <c r="FJO13" s="175"/>
      <c r="FJP13" s="175"/>
      <c r="FJQ13" s="175"/>
      <c r="FJR13" s="175"/>
      <c r="FJS13" s="175"/>
      <c r="FJT13" s="175"/>
      <c r="FJU13" s="175"/>
      <c r="FJV13" s="175"/>
      <c r="FJW13" s="175"/>
      <c r="FJX13" s="175"/>
      <c r="FJY13" s="175"/>
      <c r="FJZ13" s="175"/>
      <c r="FKA13" s="175"/>
      <c r="FKB13" s="175"/>
      <c r="FKC13" s="175"/>
      <c r="FKD13" s="175"/>
      <c r="FKE13" s="175"/>
      <c r="FKF13" s="175"/>
      <c r="FKG13" s="175"/>
      <c r="FKH13" s="175"/>
      <c r="FKI13" s="175"/>
      <c r="FKJ13" s="175"/>
      <c r="FKK13" s="175"/>
      <c r="FKL13" s="175"/>
      <c r="FKM13" s="175"/>
      <c r="FKN13" s="175"/>
      <c r="FKO13" s="175"/>
      <c r="FKP13" s="175"/>
      <c r="FKQ13" s="175"/>
      <c r="FKR13" s="175"/>
      <c r="FKS13" s="175"/>
      <c r="FKT13" s="175"/>
      <c r="FKU13" s="175"/>
      <c r="FKV13" s="175"/>
      <c r="FKW13" s="175"/>
      <c r="FKX13" s="175"/>
      <c r="FKY13" s="175"/>
      <c r="FKZ13" s="175"/>
      <c r="FLA13" s="175"/>
      <c r="FLB13" s="175"/>
      <c r="FLC13" s="175"/>
      <c r="FLD13" s="175"/>
      <c r="FLE13" s="175"/>
      <c r="FLF13" s="175"/>
      <c r="FLG13" s="175"/>
      <c r="FLH13" s="175"/>
      <c r="FLI13" s="175"/>
      <c r="FLJ13" s="175"/>
      <c r="FLK13" s="175"/>
      <c r="FLL13" s="175"/>
      <c r="FLM13" s="175"/>
      <c r="FLN13" s="175"/>
      <c r="FLO13" s="175"/>
      <c r="FLP13" s="175"/>
      <c r="FLQ13" s="175"/>
      <c r="FLR13" s="175"/>
      <c r="FLS13" s="175"/>
      <c r="FLT13" s="175"/>
      <c r="FLU13" s="175"/>
      <c r="FLV13" s="175"/>
      <c r="FLW13" s="175"/>
      <c r="FLX13" s="175"/>
      <c r="FLY13" s="175"/>
      <c r="FLZ13" s="175"/>
      <c r="FMA13" s="175"/>
      <c r="FMB13" s="175"/>
      <c r="FMC13" s="175"/>
      <c r="FMD13" s="175"/>
      <c r="FME13" s="175"/>
      <c r="FMF13" s="175"/>
      <c r="FMG13" s="175"/>
      <c r="FMH13" s="175"/>
      <c r="FMI13" s="175"/>
      <c r="FMJ13" s="175"/>
      <c r="FMK13" s="175"/>
      <c r="FML13" s="175"/>
      <c r="FMM13" s="175"/>
      <c r="FMN13" s="175"/>
      <c r="FMO13" s="175"/>
      <c r="FMP13" s="175"/>
      <c r="FMQ13" s="175"/>
      <c r="FMR13" s="175"/>
      <c r="FMS13" s="175"/>
      <c r="FMT13" s="175"/>
      <c r="FMU13" s="175"/>
      <c r="FMV13" s="175"/>
      <c r="FMW13" s="175"/>
      <c r="FMX13" s="175"/>
      <c r="FMY13" s="175"/>
      <c r="FMZ13" s="175"/>
      <c r="FNA13" s="175"/>
      <c r="FNB13" s="175"/>
      <c r="FNC13" s="175"/>
      <c r="FND13" s="175"/>
      <c r="FNE13" s="175"/>
      <c r="FNF13" s="175"/>
      <c r="FNG13" s="175"/>
      <c r="FNH13" s="175"/>
      <c r="FNI13" s="175"/>
      <c r="FNJ13" s="175"/>
      <c r="FNK13" s="175"/>
      <c r="FNL13" s="175"/>
      <c r="FNM13" s="175"/>
      <c r="FNN13" s="175"/>
      <c r="FNO13" s="175"/>
      <c r="FNP13" s="175"/>
      <c r="FNQ13" s="175"/>
      <c r="FNR13" s="175"/>
      <c r="FNS13" s="175"/>
      <c r="FNT13" s="175"/>
      <c r="FNU13" s="175"/>
      <c r="FNV13" s="175"/>
      <c r="FNW13" s="175"/>
      <c r="FNX13" s="175"/>
      <c r="FNY13" s="175"/>
      <c r="FNZ13" s="175"/>
      <c r="FOA13" s="175"/>
      <c r="FOB13" s="175"/>
      <c r="FOC13" s="175"/>
      <c r="FOD13" s="175"/>
      <c r="FOE13" s="175"/>
      <c r="FOF13" s="175"/>
      <c r="FOG13" s="175"/>
      <c r="FOH13" s="175"/>
      <c r="FOI13" s="175"/>
      <c r="FOJ13" s="175"/>
      <c r="FOK13" s="175"/>
      <c r="FOL13" s="175"/>
      <c r="FOM13" s="175"/>
      <c r="FON13" s="175"/>
      <c r="FOO13" s="175"/>
      <c r="FOP13" s="175"/>
      <c r="FOQ13" s="175"/>
      <c r="FOR13" s="175"/>
      <c r="FOS13" s="175"/>
      <c r="FOT13" s="175"/>
      <c r="FOU13" s="175"/>
      <c r="FOV13" s="175"/>
      <c r="FOW13" s="175"/>
      <c r="FOX13" s="175"/>
      <c r="FOY13" s="175"/>
      <c r="FOZ13" s="175"/>
      <c r="FPA13" s="175"/>
      <c r="FPB13" s="175"/>
      <c r="FPC13" s="175"/>
      <c r="FPD13" s="175"/>
      <c r="FPE13" s="175"/>
      <c r="FPF13" s="175"/>
      <c r="FPG13" s="175"/>
      <c r="FPH13" s="175"/>
      <c r="FPI13" s="175"/>
      <c r="FPJ13" s="175"/>
      <c r="FPK13" s="175"/>
      <c r="FPL13" s="175"/>
      <c r="FPM13" s="175"/>
      <c r="FPN13" s="175"/>
      <c r="FPO13" s="175"/>
      <c r="FPP13" s="175"/>
      <c r="FPQ13" s="175"/>
      <c r="FPR13" s="175"/>
      <c r="FPS13" s="175"/>
      <c r="FPT13" s="175"/>
      <c r="FPU13" s="175"/>
      <c r="FPV13" s="175"/>
      <c r="FPW13" s="175"/>
      <c r="FPX13" s="175"/>
      <c r="FPY13" s="175"/>
      <c r="FPZ13" s="175"/>
      <c r="FQA13" s="175"/>
      <c r="FQB13" s="175"/>
      <c r="FQC13" s="175"/>
      <c r="FQD13" s="175"/>
      <c r="FQE13" s="175"/>
      <c r="FQF13" s="175"/>
      <c r="FQG13" s="175"/>
      <c r="FQH13" s="175"/>
      <c r="FQI13" s="175"/>
      <c r="FQJ13" s="175"/>
      <c r="FQK13" s="175"/>
      <c r="FQL13" s="175"/>
      <c r="FQM13" s="175"/>
      <c r="FQN13" s="175"/>
      <c r="FQO13" s="175"/>
      <c r="FQP13" s="175"/>
      <c r="FQQ13" s="175"/>
      <c r="FQR13" s="175"/>
      <c r="FQS13" s="175"/>
      <c r="FQT13" s="175"/>
      <c r="FQU13" s="175"/>
      <c r="FQV13" s="175"/>
      <c r="FQW13" s="175"/>
      <c r="FQX13" s="175"/>
      <c r="FQY13" s="175"/>
      <c r="FQZ13" s="175"/>
      <c r="FRA13" s="175"/>
      <c r="FRB13" s="175"/>
      <c r="FRC13" s="175"/>
      <c r="FRD13" s="175"/>
      <c r="FRE13" s="175"/>
      <c r="FRF13" s="175"/>
      <c r="FRG13" s="175"/>
      <c r="FRH13" s="175"/>
      <c r="FRI13" s="175"/>
      <c r="FRJ13" s="175"/>
      <c r="FRK13" s="175"/>
      <c r="FRL13" s="175"/>
      <c r="FRM13" s="175"/>
      <c r="FRN13" s="175"/>
      <c r="FRO13" s="175"/>
      <c r="FRP13" s="175"/>
      <c r="FRQ13" s="175"/>
      <c r="FRR13" s="175"/>
      <c r="FRS13" s="175"/>
      <c r="FRT13" s="175"/>
      <c r="FRU13" s="175"/>
      <c r="FRV13" s="175"/>
      <c r="FRW13" s="175"/>
      <c r="FRX13" s="175"/>
      <c r="FRY13" s="175"/>
      <c r="FRZ13" s="175"/>
      <c r="FSA13" s="175"/>
      <c r="FSB13" s="175"/>
      <c r="FSC13" s="175"/>
      <c r="FSD13" s="175"/>
      <c r="FSE13" s="175"/>
      <c r="FSF13" s="175"/>
      <c r="FSG13" s="175"/>
      <c r="FSH13" s="175"/>
      <c r="FSI13" s="175"/>
      <c r="FSJ13" s="175"/>
      <c r="FSK13" s="175"/>
      <c r="FSL13" s="175"/>
      <c r="FSM13" s="175"/>
      <c r="FSN13" s="175"/>
      <c r="FSO13" s="175"/>
      <c r="FSP13" s="175"/>
      <c r="FSQ13" s="175"/>
      <c r="FSR13" s="175"/>
      <c r="FSS13" s="175"/>
      <c r="FST13" s="175"/>
      <c r="FSU13" s="175"/>
      <c r="FSV13" s="175"/>
      <c r="FSW13" s="175"/>
      <c r="FSX13" s="175"/>
      <c r="FSY13" s="175"/>
      <c r="FSZ13" s="175"/>
      <c r="FTA13" s="175"/>
      <c r="FTB13" s="175"/>
      <c r="FTC13" s="175"/>
      <c r="FTD13" s="175"/>
      <c r="FTE13" s="175"/>
      <c r="FTF13" s="175"/>
      <c r="FTG13" s="175"/>
      <c r="FTH13" s="175"/>
      <c r="FTI13" s="175"/>
      <c r="FTJ13" s="175"/>
      <c r="FTK13" s="175"/>
      <c r="FTL13" s="175"/>
      <c r="FTM13" s="175"/>
      <c r="FTN13" s="175"/>
      <c r="FTO13" s="175"/>
      <c r="FTP13" s="175"/>
      <c r="FTQ13" s="175"/>
      <c r="FTR13" s="175"/>
      <c r="FTS13" s="175"/>
      <c r="FTT13" s="175"/>
      <c r="FTU13" s="175"/>
      <c r="FTV13" s="175"/>
      <c r="FTW13" s="175"/>
      <c r="FTX13" s="175"/>
      <c r="FTY13" s="175"/>
      <c r="FTZ13" s="175"/>
      <c r="FUA13" s="175"/>
      <c r="FUB13" s="175"/>
      <c r="FUC13" s="175"/>
      <c r="FUD13" s="175"/>
      <c r="FUE13" s="175"/>
      <c r="FUF13" s="175"/>
      <c r="FUG13" s="175"/>
      <c r="FUH13" s="175"/>
      <c r="FUI13" s="175"/>
      <c r="FUJ13" s="175"/>
      <c r="FUK13" s="175"/>
      <c r="FUL13" s="175"/>
      <c r="FUM13" s="175"/>
      <c r="FUN13" s="175"/>
      <c r="FUO13" s="175"/>
      <c r="FUP13" s="175"/>
      <c r="FUQ13" s="175"/>
      <c r="FUR13" s="175"/>
      <c r="FUS13" s="175"/>
      <c r="FUT13" s="175"/>
      <c r="FUU13" s="175"/>
      <c r="FUV13" s="175"/>
      <c r="FUW13" s="175"/>
      <c r="FUX13" s="175"/>
      <c r="FUY13" s="175"/>
      <c r="FUZ13" s="175"/>
      <c r="FVA13" s="175"/>
      <c r="FVB13" s="175"/>
      <c r="FVC13" s="175"/>
      <c r="FVD13" s="175"/>
      <c r="FVE13" s="175"/>
      <c r="FVF13" s="175"/>
      <c r="FVG13" s="175"/>
      <c r="FVH13" s="175"/>
      <c r="FVI13" s="175"/>
      <c r="FVJ13" s="175"/>
      <c r="FVK13" s="175"/>
      <c r="FVL13" s="175"/>
      <c r="FVM13" s="175"/>
      <c r="FVN13" s="175"/>
      <c r="FVO13" s="175"/>
      <c r="FVP13" s="175"/>
      <c r="FVQ13" s="175"/>
      <c r="FVR13" s="175"/>
      <c r="FVS13" s="175"/>
      <c r="FVT13" s="175"/>
      <c r="FVU13" s="175"/>
      <c r="FVV13" s="175"/>
      <c r="FVW13" s="175"/>
      <c r="FVX13" s="175"/>
      <c r="FVY13" s="175"/>
      <c r="FVZ13" s="175"/>
      <c r="FWA13" s="175"/>
      <c r="FWB13" s="175"/>
      <c r="FWC13" s="175"/>
      <c r="FWD13" s="175"/>
      <c r="FWE13" s="175"/>
      <c r="FWF13" s="175"/>
      <c r="FWG13" s="175"/>
      <c r="FWH13" s="175"/>
      <c r="FWI13" s="175"/>
      <c r="FWJ13" s="175"/>
      <c r="FWK13" s="175"/>
      <c r="FWL13" s="175"/>
      <c r="FWM13" s="175"/>
      <c r="FWN13" s="175"/>
      <c r="FWO13" s="175"/>
      <c r="FWP13" s="175"/>
      <c r="FWQ13" s="175"/>
      <c r="FWR13" s="175"/>
      <c r="FWS13" s="175"/>
      <c r="FWT13" s="175"/>
      <c r="FWU13" s="175"/>
      <c r="FWV13" s="175"/>
      <c r="FWW13" s="175"/>
      <c r="FWX13" s="175"/>
      <c r="FWY13" s="175"/>
      <c r="FWZ13" s="175"/>
      <c r="FXA13" s="175"/>
      <c r="FXB13" s="175"/>
      <c r="FXC13" s="175"/>
      <c r="FXD13" s="175"/>
      <c r="FXE13" s="175"/>
      <c r="FXF13" s="175"/>
      <c r="FXG13" s="175"/>
      <c r="FXH13" s="175"/>
      <c r="FXI13" s="175"/>
      <c r="FXJ13" s="175"/>
      <c r="FXK13" s="175"/>
      <c r="FXL13" s="175"/>
      <c r="FXM13" s="175"/>
      <c r="FXN13" s="175"/>
      <c r="FXO13" s="175"/>
      <c r="FXP13" s="175"/>
      <c r="FXQ13" s="175"/>
      <c r="FXR13" s="175"/>
      <c r="FXS13" s="175"/>
      <c r="FXT13" s="175"/>
      <c r="FXU13" s="175"/>
      <c r="FXV13" s="175"/>
      <c r="FXW13" s="175"/>
      <c r="FXX13" s="175"/>
      <c r="FXY13" s="175"/>
      <c r="FXZ13" s="175"/>
      <c r="FYA13" s="175"/>
      <c r="FYB13" s="175"/>
      <c r="FYC13" s="175"/>
      <c r="FYD13" s="175"/>
      <c r="FYE13" s="175"/>
      <c r="FYF13" s="175"/>
      <c r="FYG13" s="175"/>
      <c r="FYH13" s="175"/>
      <c r="FYI13" s="175"/>
      <c r="FYJ13" s="175"/>
      <c r="FYK13" s="175"/>
      <c r="FYL13" s="175"/>
      <c r="FYM13" s="175"/>
      <c r="FYN13" s="175"/>
      <c r="FYO13" s="175"/>
      <c r="FYP13" s="175"/>
      <c r="FYQ13" s="175"/>
      <c r="FYR13" s="175"/>
      <c r="FYS13" s="175"/>
      <c r="FYT13" s="175"/>
      <c r="FYU13" s="175"/>
      <c r="FYV13" s="175"/>
      <c r="FYW13" s="175"/>
      <c r="FYX13" s="175"/>
      <c r="FYY13" s="175"/>
      <c r="FYZ13" s="175"/>
      <c r="FZA13" s="175"/>
      <c r="FZB13" s="175"/>
      <c r="FZC13" s="175"/>
      <c r="FZD13" s="175"/>
      <c r="FZE13" s="175"/>
      <c r="FZF13" s="175"/>
      <c r="FZG13" s="175"/>
      <c r="FZH13" s="175"/>
      <c r="FZI13" s="175"/>
      <c r="FZJ13" s="175"/>
      <c r="FZK13" s="175"/>
      <c r="FZL13" s="175"/>
      <c r="FZM13" s="175"/>
      <c r="FZN13" s="175"/>
      <c r="FZO13" s="175"/>
      <c r="FZP13" s="175"/>
      <c r="FZQ13" s="175"/>
      <c r="FZR13" s="175"/>
      <c r="FZS13" s="175"/>
      <c r="FZT13" s="175"/>
      <c r="FZU13" s="175"/>
      <c r="FZV13" s="175"/>
      <c r="FZW13" s="175"/>
      <c r="FZX13" s="175"/>
      <c r="FZY13" s="175"/>
      <c r="FZZ13" s="175"/>
      <c r="GAA13" s="175"/>
      <c r="GAB13" s="175"/>
      <c r="GAC13" s="175"/>
      <c r="GAD13" s="175"/>
      <c r="GAE13" s="175"/>
      <c r="GAF13" s="175"/>
      <c r="GAG13" s="175"/>
      <c r="GAH13" s="175"/>
      <c r="GAI13" s="175"/>
      <c r="GAJ13" s="175"/>
      <c r="GAK13" s="175"/>
      <c r="GAL13" s="175"/>
      <c r="GAM13" s="175"/>
      <c r="GAN13" s="175"/>
      <c r="GAO13" s="175"/>
      <c r="GAP13" s="175"/>
      <c r="GAQ13" s="175"/>
      <c r="GAR13" s="175"/>
      <c r="GAS13" s="175"/>
      <c r="GAT13" s="175"/>
      <c r="GAU13" s="175"/>
      <c r="GAV13" s="175"/>
      <c r="GAW13" s="175"/>
      <c r="GAX13" s="175"/>
      <c r="GAY13" s="175"/>
      <c r="GAZ13" s="175"/>
      <c r="GBA13" s="175"/>
      <c r="GBB13" s="175"/>
      <c r="GBC13" s="175"/>
      <c r="GBD13" s="175"/>
      <c r="GBE13" s="175"/>
      <c r="GBF13" s="175"/>
      <c r="GBG13" s="175"/>
      <c r="GBH13" s="175"/>
      <c r="GBI13" s="175"/>
      <c r="GBJ13" s="175"/>
      <c r="GBK13" s="175"/>
      <c r="GBL13" s="175"/>
      <c r="GBM13" s="175"/>
      <c r="GBN13" s="175"/>
      <c r="GBO13" s="175"/>
      <c r="GBP13" s="175"/>
      <c r="GBQ13" s="175"/>
      <c r="GBR13" s="175"/>
      <c r="GBS13" s="175"/>
      <c r="GBT13" s="175"/>
      <c r="GBU13" s="175"/>
      <c r="GBV13" s="175"/>
      <c r="GBW13" s="175"/>
      <c r="GBX13" s="175"/>
      <c r="GBY13" s="175"/>
      <c r="GBZ13" s="175"/>
      <c r="GCA13" s="175"/>
      <c r="GCB13" s="175"/>
      <c r="GCC13" s="175"/>
      <c r="GCD13" s="175"/>
      <c r="GCE13" s="175"/>
      <c r="GCF13" s="175"/>
      <c r="GCG13" s="175"/>
      <c r="GCH13" s="175"/>
      <c r="GCI13" s="175"/>
      <c r="GCJ13" s="175"/>
      <c r="GCK13" s="175"/>
      <c r="GCL13" s="175"/>
      <c r="GCM13" s="175"/>
      <c r="GCN13" s="175"/>
      <c r="GCO13" s="175"/>
      <c r="GCP13" s="175"/>
      <c r="GCQ13" s="175"/>
      <c r="GCR13" s="175"/>
      <c r="GCS13" s="175"/>
      <c r="GCT13" s="175"/>
      <c r="GCU13" s="175"/>
      <c r="GCV13" s="175"/>
      <c r="GCW13" s="175"/>
      <c r="GCX13" s="175"/>
      <c r="GCY13" s="175"/>
      <c r="GCZ13" s="175"/>
      <c r="GDA13" s="175"/>
      <c r="GDB13" s="175"/>
      <c r="GDC13" s="175"/>
      <c r="GDD13" s="175"/>
      <c r="GDE13" s="175"/>
      <c r="GDF13" s="175"/>
      <c r="GDG13" s="175"/>
      <c r="GDH13" s="175"/>
      <c r="GDI13" s="175"/>
      <c r="GDJ13" s="175"/>
      <c r="GDK13" s="175"/>
      <c r="GDL13" s="175"/>
      <c r="GDM13" s="175"/>
      <c r="GDN13" s="175"/>
      <c r="GDO13" s="175"/>
      <c r="GDP13" s="175"/>
      <c r="GDQ13" s="175"/>
      <c r="GDR13" s="175"/>
      <c r="GDS13" s="175"/>
      <c r="GDT13" s="175"/>
      <c r="GDU13" s="175"/>
      <c r="GDV13" s="175"/>
      <c r="GDW13" s="175"/>
      <c r="GDX13" s="175"/>
      <c r="GDY13" s="175"/>
      <c r="GDZ13" s="175"/>
      <c r="GEA13" s="175"/>
      <c r="GEB13" s="175"/>
      <c r="GEC13" s="175"/>
      <c r="GED13" s="175"/>
      <c r="GEE13" s="175"/>
      <c r="GEF13" s="175"/>
      <c r="GEG13" s="175"/>
      <c r="GEH13" s="175"/>
      <c r="GEI13" s="175"/>
      <c r="GEJ13" s="175"/>
      <c r="GEK13" s="175"/>
      <c r="GEL13" s="175"/>
      <c r="GEM13" s="175"/>
      <c r="GEN13" s="175"/>
      <c r="GEO13" s="175"/>
      <c r="GEP13" s="175"/>
      <c r="GEQ13" s="175"/>
      <c r="GER13" s="175"/>
      <c r="GES13" s="175"/>
      <c r="GET13" s="175"/>
      <c r="GEU13" s="175"/>
      <c r="GEV13" s="175"/>
      <c r="GEW13" s="175"/>
      <c r="GEX13" s="175"/>
      <c r="GEY13" s="175"/>
      <c r="GEZ13" s="175"/>
      <c r="GFA13" s="175"/>
      <c r="GFB13" s="175"/>
      <c r="GFC13" s="175"/>
      <c r="GFD13" s="175"/>
      <c r="GFE13" s="175"/>
      <c r="GFF13" s="175"/>
      <c r="GFG13" s="175"/>
      <c r="GFH13" s="175"/>
      <c r="GFI13" s="175"/>
      <c r="GFJ13" s="175"/>
      <c r="GFK13" s="175"/>
      <c r="GFL13" s="175"/>
      <c r="GFM13" s="175"/>
      <c r="GFN13" s="175"/>
      <c r="GFO13" s="175"/>
      <c r="GFP13" s="175"/>
      <c r="GFQ13" s="175"/>
      <c r="GFR13" s="175"/>
      <c r="GFS13" s="175"/>
      <c r="GFT13" s="175"/>
      <c r="GFU13" s="175"/>
      <c r="GFV13" s="175"/>
      <c r="GFW13" s="175"/>
      <c r="GFX13" s="175"/>
      <c r="GFY13" s="175"/>
      <c r="GFZ13" s="175"/>
      <c r="GGA13" s="175"/>
      <c r="GGB13" s="175"/>
      <c r="GGC13" s="175"/>
      <c r="GGD13" s="175"/>
      <c r="GGE13" s="175"/>
      <c r="GGF13" s="175"/>
      <c r="GGG13" s="175"/>
      <c r="GGH13" s="175"/>
      <c r="GGI13" s="175"/>
      <c r="GGJ13" s="175"/>
      <c r="GGK13" s="175"/>
      <c r="GGL13" s="175"/>
      <c r="GGM13" s="175"/>
      <c r="GGN13" s="175"/>
      <c r="GGO13" s="175"/>
      <c r="GGP13" s="175"/>
      <c r="GGQ13" s="175"/>
      <c r="GGR13" s="175"/>
      <c r="GGS13" s="175"/>
      <c r="GGT13" s="175"/>
      <c r="GGU13" s="175"/>
      <c r="GGV13" s="175"/>
      <c r="GGW13" s="175"/>
      <c r="GGX13" s="175"/>
      <c r="GGY13" s="175"/>
      <c r="GGZ13" s="175"/>
      <c r="GHA13" s="175"/>
      <c r="GHB13" s="175"/>
      <c r="GHC13" s="175"/>
      <c r="GHD13" s="175"/>
      <c r="GHE13" s="175"/>
      <c r="GHF13" s="175"/>
      <c r="GHG13" s="175"/>
      <c r="GHH13" s="175"/>
      <c r="GHI13" s="175"/>
      <c r="GHJ13" s="175"/>
      <c r="GHK13" s="175"/>
      <c r="GHL13" s="175"/>
      <c r="GHM13" s="175"/>
      <c r="GHN13" s="175"/>
      <c r="GHO13" s="175"/>
      <c r="GHP13" s="175"/>
      <c r="GHQ13" s="175"/>
      <c r="GHR13" s="175"/>
      <c r="GHS13" s="175"/>
      <c r="GHT13" s="175"/>
      <c r="GHU13" s="175"/>
      <c r="GHV13" s="175"/>
      <c r="GHW13" s="175"/>
      <c r="GHX13" s="175"/>
      <c r="GHY13" s="175"/>
      <c r="GHZ13" s="175"/>
      <c r="GIA13" s="175"/>
      <c r="GIB13" s="175"/>
      <c r="GIC13" s="175"/>
      <c r="GID13" s="175"/>
      <c r="GIE13" s="175"/>
      <c r="GIF13" s="175"/>
      <c r="GIG13" s="175"/>
      <c r="GIH13" s="175"/>
      <c r="GII13" s="175"/>
      <c r="GIJ13" s="175"/>
      <c r="GIK13" s="175"/>
      <c r="GIL13" s="175"/>
      <c r="GIM13" s="175"/>
      <c r="GIN13" s="175"/>
      <c r="GIO13" s="175"/>
      <c r="GIP13" s="175"/>
      <c r="GIQ13" s="175"/>
      <c r="GIR13" s="175"/>
      <c r="GIS13" s="175"/>
      <c r="GIT13" s="175"/>
      <c r="GIU13" s="175"/>
      <c r="GIV13" s="175"/>
      <c r="GIW13" s="175"/>
      <c r="GIX13" s="175"/>
      <c r="GIY13" s="175"/>
      <c r="GIZ13" s="175"/>
      <c r="GJA13" s="175"/>
      <c r="GJB13" s="175"/>
      <c r="GJC13" s="175"/>
      <c r="GJD13" s="175"/>
      <c r="GJE13" s="175"/>
      <c r="GJF13" s="175"/>
      <c r="GJG13" s="175"/>
      <c r="GJH13" s="175"/>
      <c r="GJI13" s="175"/>
      <c r="GJJ13" s="175"/>
      <c r="GJK13" s="175"/>
      <c r="GJL13" s="175"/>
      <c r="GJM13" s="175"/>
      <c r="GJN13" s="175"/>
      <c r="GJO13" s="175"/>
      <c r="GJP13" s="175"/>
      <c r="GJQ13" s="175"/>
      <c r="GJR13" s="175"/>
      <c r="GJS13" s="175"/>
      <c r="GJT13" s="175"/>
      <c r="GJU13" s="175"/>
      <c r="GJV13" s="175"/>
      <c r="GJW13" s="175"/>
      <c r="GJX13" s="175"/>
      <c r="GJY13" s="175"/>
      <c r="GJZ13" s="175"/>
      <c r="GKA13" s="175"/>
      <c r="GKB13" s="175"/>
      <c r="GKC13" s="175"/>
      <c r="GKD13" s="175"/>
      <c r="GKE13" s="175"/>
      <c r="GKF13" s="175"/>
      <c r="GKG13" s="175"/>
      <c r="GKH13" s="175"/>
      <c r="GKI13" s="175"/>
      <c r="GKJ13" s="175"/>
      <c r="GKK13" s="175"/>
      <c r="GKL13" s="175"/>
      <c r="GKM13" s="175"/>
      <c r="GKN13" s="175"/>
      <c r="GKO13" s="175"/>
      <c r="GKP13" s="175"/>
      <c r="GKQ13" s="175"/>
      <c r="GKR13" s="175"/>
      <c r="GKS13" s="175"/>
      <c r="GKT13" s="175"/>
      <c r="GKU13" s="175"/>
      <c r="GKV13" s="175"/>
      <c r="GKW13" s="175"/>
      <c r="GKX13" s="175"/>
      <c r="GKY13" s="175"/>
      <c r="GKZ13" s="175"/>
      <c r="GLA13" s="175"/>
      <c r="GLB13" s="175"/>
      <c r="GLC13" s="175"/>
      <c r="GLD13" s="175"/>
      <c r="GLE13" s="175"/>
      <c r="GLF13" s="175"/>
      <c r="GLG13" s="175"/>
      <c r="GLH13" s="175"/>
      <c r="GLI13" s="175"/>
      <c r="GLJ13" s="175"/>
      <c r="GLK13" s="175"/>
      <c r="GLL13" s="175"/>
      <c r="GLM13" s="175"/>
      <c r="GLN13" s="175"/>
      <c r="GLO13" s="175"/>
      <c r="GLP13" s="175"/>
      <c r="GLQ13" s="175"/>
      <c r="GLR13" s="175"/>
      <c r="GLS13" s="175"/>
      <c r="GLT13" s="175"/>
      <c r="GLU13" s="175"/>
      <c r="GLV13" s="175"/>
      <c r="GLW13" s="175"/>
      <c r="GLX13" s="175"/>
      <c r="GLY13" s="175"/>
      <c r="GLZ13" s="175"/>
      <c r="GMA13" s="175"/>
      <c r="GMB13" s="175"/>
      <c r="GMC13" s="175"/>
      <c r="GMD13" s="175"/>
      <c r="GME13" s="175"/>
      <c r="GMF13" s="175"/>
      <c r="GMG13" s="175"/>
      <c r="GMH13" s="175"/>
      <c r="GMI13" s="175"/>
      <c r="GMJ13" s="175"/>
      <c r="GMK13" s="175"/>
      <c r="GML13" s="175"/>
      <c r="GMM13" s="175"/>
      <c r="GMN13" s="175"/>
      <c r="GMO13" s="175"/>
      <c r="GMP13" s="175"/>
      <c r="GMQ13" s="175"/>
      <c r="GMR13" s="175"/>
      <c r="GMS13" s="175"/>
      <c r="GMT13" s="175"/>
      <c r="GMU13" s="175"/>
      <c r="GMV13" s="175"/>
      <c r="GMW13" s="175"/>
      <c r="GMX13" s="175"/>
      <c r="GMY13" s="175"/>
      <c r="GMZ13" s="175"/>
      <c r="GNA13" s="175"/>
      <c r="GNB13" s="175"/>
      <c r="GNC13" s="175"/>
      <c r="GND13" s="175"/>
      <c r="GNE13" s="175"/>
      <c r="GNF13" s="175"/>
      <c r="GNG13" s="175"/>
      <c r="GNH13" s="175"/>
      <c r="GNI13" s="175"/>
      <c r="GNJ13" s="175"/>
      <c r="GNK13" s="175"/>
      <c r="GNL13" s="175"/>
      <c r="GNM13" s="175"/>
      <c r="GNN13" s="175"/>
      <c r="GNO13" s="175"/>
      <c r="GNP13" s="175"/>
      <c r="GNQ13" s="175"/>
      <c r="GNR13" s="175"/>
      <c r="GNS13" s="175"/>
      <c r="GNT13" s="175"/>
      <c r="GNU13" s="175"/>
      <c r="GNV13" s="175"/>
      <c r="GNW13" s="175"/>
      <c r="GNX13" s="175"/>
      <c r="GNY13" s="175"/>
      <c r="GNZ13" s="175"/>
      <c r="GOA13" s="175"/>
      <c r="GOB13" s="175"/>
      <c r="GOC13" s="175"/>
      <c r="GOD13" s="175"/>
      <c r="GOE13" s="175"/>
      <c r="GOF13" s="175"/>
      <c r="GOG13" s="175"/>
      <c r="GOH13" s="175"/>
      <c r="GOI13" s="175"/>
      <c r="GOJ13" s="175"/>
      <c r="GOK13" s="175"/>
      <c r="GOL13" s="175"/>
      <c r="GOM13" s="175"/>
      <c r="GON13" s="175"/>
      <c r="GOO13" s="175"/>
      <c r="GOP13" s="175"/>
      <c r="GOQ13" s="175"/>
      <c r="GOR13" s="175"/>
      <c r="GOS13" s="175"/>
      <c r="GOT13" s="175"/>
      <c r="GOU13" s="175"/>
      <c r="GOV13" s="175"/>
      <c r="GOW13" s="175"/>
      <c r="GOX13" s="175"/>
      <c r="GOY13" s="175"/>
      <c r="GOZ13" s="175"/>
      <c r="GPA13" s="175"/>
      <c r="GPB13" s="175"/>
      <c r="GPC13" s="175"/>
      <c r="GPD13" s="175"/>
      <c r="GPE13" s="175"/>
      <c r="GPF13" s="175"/>
      <c r="GPG13" s="175"/>
      <c r="GPH13" s="175"/>
      <c r="GPI13" s="175"/>
      <c r="GPJ13" s="175"/>
      <c r="GPK13" s="175"/>
      <c r="GPL13" s="175"/>
      <c r="GPM13" s="175"/>
      <c r="GPN13" s="175"/>
      <c r="GPO13" s="175"/>
      <c r="GPP13" s="175"/>
      <c r="GPQ13" s="175"/>
      <c r="GPR13" s="175"/>
      <c r="GPS13" s="175"/>
      <c r="GPT13" s="175"/>
      <c r="GPU13" s="175"/>
      <c r="GPV13" s="175"/>
      <c r="GPW13" s="175"/>
      <c r="GPX13" s="175"/>
      <c r="GPY13" s="175"/>
      <c r="GPZ13" s="175"/>
      <c r="GQA13" s="175"/>
      <c r="GQB13" s="175"/>
      <c r="GQC13" s="175"/>
      <c r="GQD13" s="175"/>
      <c r="GQE13" s="175"/>
      <c r="GQF13" s="175"/>
      <c r="GQG13" s="175"/>
      <c r="GQH13" s="175"/>
      <c r="GQI13" s="175"/>
      <c r="GQJ13" s="175"/>
      <c r="GQK13" s="175"/>
      <c r="GQL13" s="175"/>
      <c r="GQM13" s="175"/>
      <c r="GQN13" s="175"/>
      <c r="GQO13" s="175"/>
      <c r="GQP13" s="175"/>
      <c r="GQQ13" s="175"/>
      <c r="GQR13" s="175"/>
      <c r="GQS13" s="175"/>
      <c r="GQT13" s="175"/>
      <c r="GQU13" s="175"/>
      <c r="GQV13" s="175"/>
      <c r="GQW13" s="175"/>
      <c r="GQX13" s="175"/>
      <c r="GQY13" s="175"/>
      <c r="GQZ13" s="175"/>
      <c r="GRA13" s="175"/>
      <c r="GRB13" s="175"/>
      <c r="GRC13" s="175"/>
      <c r="GRD13" s="175"/>
      <c r="GRE13" s="175"/>
      <c r="GRF13" s="175"/>
      <c r="GRG13" s="175"/>
      <c r="GRH13" s="175"/>
      <c r="GRI13" s="175"/>
      <c r="GRJ13" s="175"/>
      <c r="GRK13" s="175"/>
      <c r="GRL13" s="175"/>
      <c r="GRM13" s="175"/>
      <c r="GRN13" s="175"/>
      <c r="GRO13" s="175"/>
      <c r="GRP13" s="175"/>
      <c r="GRQ13" s="175"/>
      <c r="GRR13" s="175"/>
      <c r="GRS13" s="175"/>
      <c r="GRT13" s="175"/>
      <c r="GRU13" s="175"/>
      <c r="GRV13" s="175"/>
      <c r="GRW13" s="175"/>
      <c r="GRX13" s="175"/>
      <c r="GRY13" s="175"/>
      <c r="GRZ13" s="175"/>
      <c r="GSA13" s="175"/>
      <c r="GSB13" s="175"/>
      <c r="GSC13" s="175"/>
      <c r="GSD13" s="175"/>
      <c r="GSE13" s="175"/>
      <c r="GSF13" s="175"/>
      <c r="GSG13" s="175"/>
      <c r="GSH13" s="175"/>
      <c r="GSI13" s="175"/>
      <c r="GSJ13" s="175"/>
      <c r="GSK13" s="175"/>
      <c r="GSL13" s="175"/>
      <c r="GSM13" s="175"/>
      <c r="GSN13" s="175"/>
      <c r="GSO13" s="175"/>
      <c r="GSP13" s="175"/>
      <c r="GSQ13" s="175"/>
      <c r="GSR13" s="175"/>
      <c r="GSS13" s="175"/>
      <c r="GST13" s="175"/>
      <c r="GSU13" s="175"/>
      <c r="GSV13" s="175"/>
      <c r="GSW13" s="175"/>
      <c r="GSX13" s="175"/>
      <c r="GSY13" s="175"/>
      <c r="GSZ13" s="175"/>
      <c r="GTA13" s="175"/>
      <c r="GTB13" s="175"/>
      <c r="GTC13" s="175"/>
      <c r="GTD13" s="175"/>
      <c r="GTE13" s="175"/>
      <c r="GTF13" s="175"/>
      <c r="GTG13" s="175"/>
      <c r="GTH13" s="175"/>
      <c r="GTI13" s="175"/>
      <c r="GTJ13" s="175"/>
      <c r="GTK13" s="175"/>
      <c r="GTL13" s="175"/>
      <c r="GTM13" s="175"/>
      <c r="GTN13" s="175"/>
      <c r="GTO13" s="175"/>
      <c r="GTP13" s="175"/>
      <c r="GTQ13" s="175"/>
      <c r="GTR13" s="175"/>
      <c r="GTS13" s="175"/>
      <c r="GTT13" s="175"/>
      <c r="GTU13" s="175"/>
      <c r="GTV13" s="175"/>
      <c r="GTW13" s="175"/>
      <c r="GTX13" s="175"/>
      <c r="GTY13" s="175"/>
      <c r="GTZ13" s="175"/>
      <c r="GUA13" s="175"/>
      <c r="GUB13" s="175"/>
      <c r="GUC13" s="175"/>
      <c r="GUD13" s="175"/>
      <c r="GUE13" s="175"/>
      <c r="GUF13" s="175"/>
      <c r="GUG13" s="175"/>
      <c r="GUH13" s="175"/>
      <c r="GUI13" s="175"/>
      <c r="GUJ13" s="175"/>
      <c r="GUK13" s="175"/>
      <c r="GUL13" s="175"/>
      <c r="GUM13" s="175"/>
      <c r="GUN13" s="175"/>
      <c r="GUO13" s="175"/>
      <c r="GUP13" s="175"/>
      <c r="GUQ13" s="175"/>
      <c r="GUR13" s="175"/>
      <c r="GUS13" s="175"/>
      <c r="GUT13" s="175"/>
      <c r="GUU13" s="175"/>
      <c r="GUV13" s="175"/>
      <c r="GUW13" s="175"/>
      <c r="GUX13" s="175"/>
      <c r="GUY13" s="175"/>
      <c r="GUZ13" s="175"/>
      <c r="GVA13" s="175"/>
      <c r="GVB13" s="175"/>
      <c r="GVC13" s="175"/>
      <c r="GVD13" s="175"/>
      <c r="GVE13" s="175"/>
      <c r="GVF13" s="175"/>
      <c r="GVG13" s="175"/>
      <c r="GVH13" s="175"/>
      <c r="GVI13" s="175"/>
      <c r="GVJ13" s="175"/>
      <c r="GVK13" s="175"/>
      <c r="GVL13" s="175"/>
      <c r="GVM13" s="175"/>
      <c r="GVN13" s="175"/>
      <c r="GVO13" s="175"/>
      <c r="GVP13" s="175"/>
      <c r="GVQ13" s="175"/>
      <c r="GVR13" s="175"/>
      <c r="GVS13" s="175"/>
      <c r="GVT13" s="175"/>
      <c r="GVU13" s="175"/>
      <c r="GVV13" s="175"/>
      <c r="GVW13" s="175"/>
      <c r="GVX13" s="175"/>
      <c r="GVY13" s="175"/>
      <c r="GVZ13" s="175"/>
      <c r="GWA13" s="175"/>
      <c r="GWB13" s="175"/>
      <c r="GWC13" s="175"/>
      <c r="GWD13" s="175"/>
      <c r="GWE13" s="175"/>
      <c r="GWF13" s="175"/>
      <c r="GWG13" s="175"/>
      <c r="GWH13" s="175"/>
      <c r="GWI13" s="175"/>
      <c r="GWJ13" s="175"/>
      <c r="GWK13" s="175"/>
      <c r="GWL13" s="175"/>
      <c r="GWM13" s="175"/>
      <c r="GWN13" s="175"/>
      <c r="GWO13" s="175"/>
      <c r="GWP13" s="175"/>
      <c r="GWQ13" s="175"/>
      <c r="GWR13" s="175"/>
      <c r="GWS13" s="175"/>
      <c r="GWT13" s="175"/>
      <c r="GWU13" s="175"/>
      <c r="GWV13" s="175"/>
      <c r="GWW13" s="175"/>
      <c r="GWX13" s="175"/>
      <c r="GWY13" s="175"/>
      <c r="GWZ13" s="175"/>
      <c r="GXA13" s="175"/>
      <c r="GXB13" s="175"/>
      <c r="GXC13" s="175"/>
      <c r="GXD13" s="175"/>
      <c r="GXE13" s="175"/>
      <c r="GXF13" s="175"/>
      <c r="GXG13" s="175"/>
      <c r="GXH13" s="175"/>
      <c r="GXI13" s="175"/>
      <c r="GXJ13" s="175"/>
      <c r="GXK13" s="175"/>
      <c r="GXL13" s="175"/>
      <c r="GXM13" s="175"/>
      <c r="GXN13" s="175"/>
      <c r="GXO13" s="175"/>
      <c r="GXP13" s="175"/>
      <c r="GXQ13" s="175"/>
      <c r="GXR13" s="175"/>
      <c r="GXS13" s="175"/>
      <c r="GXT13" s="175"/>
      <c r="GXU13" s="175"/>
      <c r="GXV13" s="175"/>
      <c r="GXW13" s="175"/>
      <c r="GXX13" s="175"/>
      <c r="GXY13" s="175"/>
      <c r="GXZ13" s="175"/>
      <c r="GYA13" s="175"/>
      <c r="GYB13" s="175"/>
      <c r="GYC13" s="175"/>
      <c r="GYD13" s="175"/>
      <c r="GYE13" s="175"/>
      <c r="GYF13" s="175"/>
      <c r="GYG13" s="175"/>
      <c r="GYH13" s="175"/>
      <c r="GYI13" s="175"/>
      <c r="GYJ13" s="175"/>
      <c r="GYK13" s="175"/>
      <c r="GYL13" s="175"/>
      <c r="GYM13" s="175"/>
      <c r="GYN13" s="175"/>
      <c r="GYO13" s="175"/>
      <c r="GYP13" s="175"/>
      <c r="GYQ13" s="175"/>
      <c r="GYR13" s="175"/>
      <c r="GYS13" s="175"/>
      <c r="GYT13" s="175"/>
      <c r="GYU13" s="175"/>
      <c r="GYV13" s="175"/>
      <c r="GYW13" s="175"/>
      <c r="GYX13" s="175"/>
      <c r="GYY13" s="175"/>
      <c r="GYZ13" s="175"/>
      <c r="GZA13" s="175"/>
      <c r="GZB13" s="175"/>
      <c r="GZC13" s="175"/>
      <c r="GZD13" s="175"/>
      <c r="GZE13" s="175"/>
      <c r="GZF13" s="175"/>
      <c r="GZG13" s="175"/>
      <c r="GZH13" s="175"/>
      <c r="GZI13" s="175"/>
      <c r="GZJ13" s="175"/>
      <c r="GZK13" s="175"/>
      <c r="GZL13" s="175"/>
      <c r="GZM13" s="175"/>
      <c r="GZN13" s="175"/>
      <c r="GZO13" s="175"/>
      <c r="GZP13" s="175"/>
      <c r="GZQ13" s="175"/>
      <c r="GZR13" s="175"/>
      <c r="GZS13" s="175"/>
      <c r="GZT13" s="175"/>
      <c r="GZU13" s="175"/>
      <c r="GZV13" s="175"/>
      <c r="GZW13" s="175"/>
      <c r="GZX13" s="175"/>
      <c r="GZY13" s="175"/>
      <c r="GZZ13" s="175"/>
      <c r="HAA13" s="175"/>
      <c r="HAB13" s="175"/>
      <c r="HAC13" s="175"/>
      <c r="HAD13" s="175"/>
      <c r="HAE13" s="175"/>
      <c r="HAF13" s="175"/>
      <c r="HAG13" s="175"/>
      <c r="HAH13" s="175"/>
      <c r="HAI13" s="175"/>
      <c r="HAJ13" s="175"/>
      <c r="HAK13" s="175"/>
      <c r="HAL13" s="175"/>
      <c r="HAM13" s="175"/>
      <c r="HAN13" s="175"/>
      <c r="HAO13" s="175"/>
      <c r="HAP13" s="175"/>
      <c r="HAQ13" s="175"/>
      <c r="HAR13" s="175"/>
      <c r="HAS13" s="175"/>
      <c r="HAT13" s="175"/>
      <c r="HAU13" s="175"/>
      <c r="HAV13" s="175"/>
      <c r="HAW13" s="175"/>
      <c r="HAX13" s="175"/>
      <c r="HAY13" s="175"/>
      <c r="HAZ13" s="175"/>
      <c r="HBA13" s="175"/>
      <c r="HBB13" s="175"/>
      <c r="HBC13" s="175"/>
      <c r="HBD13" s="175"/>
      <c r="HBE13" s="175"/>
      <c r="HBF13" s="175"/>
      <c r="HBG13" s="175"/>
      <c r="HBH13" s="175"/>
      <c r="HBI13" s="175"/>
      <c r="HBJ13" s="175"/>
      <c r="HBK13" s="175"/>
      <c r="HBL13" s="175"/>
      <c r="HBM13" s="175"/>
      <c r="HBN13" s="175"/>
      <c r="HBO13" s="175"/>
      <c r="HBP13" s="175"/>
      <c r="HBQ13" s="175"/>
      <c r="HBR13" s="175"/>
      <c r="HBS13" s="175"/>
      <c r="HBT13" s="175"/>
      <c r="HBU13" s="175"/>
      <c r="HBV13" s="175"/>
      <c r="HBW13" s="175"/>
      <c r="HBX13" s="175"/>
      <c r="HBY13" s="175"/>
      <c r="HBZ13" s="175"/>
      <c r="HCA13" s="175"/>
      <c r="HCB13" s="175"/>
      <c r="HCC13" s="175"/>
      <c r="HCD13" s="175"/>
      <c r="HCE13" s="175"/>
      <c r="HCF13" s="175"/>
      <c r="HCG13" s="175"/>
      <c r="HCH13" s="175"/>
      <c r="HCI13" s="175"/>
      <c r="HCJ13" s="175"/>
      <c r="HCK13" s="175"/>
      <c r="HCL13" s="175"/>
      <c r="HCM13" s="175"/>
      <c r="HCN13" s="175"/>
      <c r="HCO13" s="175"/>
      <c r="HCP13" s="175"/>
      <c r="HCQ13" s="175"/>
      <c r="HCR13" s="175"/>
      <c r="HCS13" s="175"/>
      <c r="HCT13" s="175"/>
      <c r="HCU13" s="175"/>
      <c r="HCV13" s="175"/>
      <c r="HCW13" s="175"/>
      <c r="HCX13" s="175"/>
      <c r="HCY13" s="175"/>
      <c r="HCZ13" s="175"/>
      <c r="HDA13" s="175"/>
      <c r="HDB13" s="175"/>
      <c r="HDC13" s="175"/>
      <c r="HDD13" s="175"/>
      <c r="HDE13" s="175"/>
      <c r="HDF13" s="175"/>
      <c r="HDG13" s="175"/>
      <c r="HDH13" s="175"/>
      <c r="HDI13" s="175"/>
      <c r="HDJ13" s="175"/>
      <c r="HDK13" s="175"/>
      <c r="HDL13" s="175"/>
      <c r="HDM13" s="175"/>
      <c r="HDN13" s="175"/>
      <c r="HDO13" s="175"/>
      <c r="HDP13" s="175"/>
      <c r="HDQ13" s="175"/>
      <c r="HDR13" s="175"/>
      <c r="HDS13" s="175"/>
      <c r="HDT13" s="175"/>
      <c r="HDU13" s="175"/>
      <c r="HDV13" s="175"/>
      <c r="HDW13" s="175"/>
      <c r="HDX13" s="175"/>
      <c r="HDY13" s="175"/>
      <c r="HDZ13" s="175"/>
      <c r="HEA13" s="175"/>
      <c r="HEB13" s="175"/>
      <c r="HEC13" s="175"/>
      <c r="HED13" s="175"/>
      <c r="HEE13" s="175"/>
      <c r="HEF13" s="175"/>
      <c r="HEG13" s="175"/>
      <c r="HEH13" s="175"/>
      <c r="HEI13" s="175"/>
      <c r="HEJ13" s="175"/>
      <c r="HEK13" s="175"/>
      <c r="HEL13" s="175"/>
      <c r="HEM13" s="175"/>
      <c r="HEN13" s="175"/>
      <c r="HEO13" s="175"/>
      <c r="HEP13" s="175"/>
      <c r="HEQ13" s="175"/>
      <c r="HER13" s="175"/>
      <c r="HES13" s="175"/>
      <c r="HET13" s="175"/>
      <c r="HEU13" s="175"/>
      <c r="HEV13" s="175"/>
      <c r="HEW13" s="175"/>
      <c r="HEX13" s="175"/>
      <c r="HEY13" s="175"/>
      <c r="HEZ13" s="175"/>
      <c r="HFA13" s="175"/>
      <c r="HFB13" s="175"/>
      <c r="HFC13" s="175"/>
      <c r="HFD13" s="175"/>
      <c r="HFE13" s="175"/>
      <c r="HFF13" s="175"/>
      <c r="HFG13" s="175"/>
      <c r="HFH13" s="175"/>
      <c r="HFI13" s="175"/>
      <c r="HFJ13" s="175"/>
      <c r="HFK13" s="175"/>
      <c r="HFL13" s="175"/>
      <c r="HFM13" s="175"/>
      <c r="HFN13" s="175"/>
      <c r="HFO13" s="175"/>
      <c r="HFP13" s="175"/>
      <c r="HFQ13" s="175"/>
      <c r="HFR13" s="175"/>
      <c r="HFS13" s="175"/>
      <c r="HFT13" s="175"/>
      <c r="HFU13" s="175"/>
      <c r="HFV13" s="175"/>
      <c r="HFW13" s="175"/>
      <c r="HFX13" s="175"/>
      <c r="HFY13" s="175"/>
      <c r="HFZ13" s="175"/>
      <c r="HGA13" s="175"/>
      <c r="HGB13" s="175"/>
      <c r="HGC13" s="175"/>
      <c r="HGD13" s="175"/>
      <c r="HGE13" s="175"/>
      <c r="HGF13" s="175"/>
      <c r="HGG13" s="175"/>
      <c r="HGH13" s="175"/>
      <c r="HGI13" s="175"/>
      <c r="HGJ13" s="175"/>
      <c r="HGK13" s="175"/>
      <c r="HGL13" s="175"/>
      <c r="HGM13" s="175"/>
      <c r="HGN13" s="175"/>
      <c r="HGO13" s="175"/>
      <c r="HGP13" s="175"/>
      <c r="HGQ13" s="175"/>
      <c r="HGR13" s="175"/>
      <c r="HGS13" s="175"/>
      <c r="HGT13" s="175"/>
      <c r="HGU13" s="175"/>
      <c r="HGV13" s="175"/>
      <c r="HGW13" s="175"/>
      <c r="HGX13" s="175"/>
      <c r="HGY13" s="175"/>
      <c r="HGZ13" s="175"/>
      <c r="HHA13" s="175"/>
      <c r="HHB13" s="175"/>
      <c r="HHC13" s="175"/>
      <c r="HHD13" s="175"/>
      <c r="HHE13" s="175"/>
      <c r="HHF13" s="175"/>
      <c r="HHG13" s="175"/>
      <c r="HHH13" s="175"/>
      <c r="HHI13" s="175"/>
      <c r="HHJ13" s="175"/>
      <c r="HHK13" s="175"/>
      <c r="HHL13" s="175"/>
      <c r="HHM13" s="175"/>
      <c r="HHN13" s="175"/>
      <c r="HHO13" s="175"/>
      <c r="HHP13" s="175"/>
      <c r="HHQ13" s="175"/>
      <c r="HHR13" s="175"/>
      <c r="HHS13" s="175"/>
      <c r="HHT13" s="175"/>
      <c r="HHU13" s="175"/>
      <c r="HHV13" s="175"/>
      <c r="HHW13" s="175"/>
      <c r="HHX13" s="175"/>
      <c r="HHY13" s="175"/>
      <c r="HHZ13" s="175"/>
      <c r="HIA13" s="175"/>
      <c r="HIB13" s="175"/>
      <c r="HIC13" s="175"/>
      <c r="HID13" s="175"/>
      <c r="HIE13" s="175"/>
      <c r="HIF13" s="175"/>
      <c r="HIG13" s="175"/>
      <c r="HIH13" s="175"/>
      <c r="HII13" s="175"/>
      <c r="HIJ13" s="175"/>
      <c r="HIK13" s="175"/>
      <c r="HIL13" s="175"/>
      <c r="HIM13" s="175"/>
      <c r="HIN13" s="175"/>
      <c r="HIO13" s="175"/>
      <c r="HIP13" s="175"/>
      <c r="HIQ13" s="175"/>
      <c r="HIR13" s="175"/>
      <c r="HIS13" s="175"/>
      <c r="HIT13" s="175"/>
      <c r="HIU13" s="175"/>
      <c r="HIV13" s="175"/>
      <c r="HIW13" s="175"/>
      <c r="HIX13" s="175"/>
      <c r="HIY13" s="175"/>
      <c r="HIZ13" s="175"/>
      <c r="HJA13" s="175"/>
      <c r="HJB13" s="175"/>
      <c r="HJC13" s="175"/>
      <c r="HJD13" s="175"/>
      <c r="HJE13" s="175"/>
      <c r="HJF13" s="175"/>
      <c r="HJG13" s="175"/>
      <c r="HJH13" s="175"/>
      <c r="HJI13" s="175"/>
      <c r="HJJ13" s="175"/>
      <c r="HJK13" s="175"/>
      <c r="HJL13" s="175"/>
      <c r="HJM13" s="175"/>
      <c r="HJN13" s="175"/>
      <c r="HJO13" s="175"/>
      <c r="HJP13" s="175"/>
      <c r="HJQ13" s="175"/>
      <c r="HJR13" s="175"/>
      <c r="HJS13" s="175"/>
      <c r="HJT13" s="175"/>
      <c r="HJU13" s="175"/>
      <c r="HJV13" s="175"/>
      <c r="HJW13" s="175"/>
      <c r="HJX13" s="175"/>
      <c r="HJY13" s="175"/>
      <c r="HJZ13" s="175"/>
      <c r="HKA13" s="175"/>
      <c r="HKB13" s="175"/>
      <c r="HKC13" s="175"/>
      <c r="HKD13" s="175"/>
      <c r="HKE13" s="175"/>
      <c r="HKF13" s="175"/>
      <c r="HKG13" s="175"/>
      <c r="HKH13" s="175"/>
      <c r="HKI13" s="175"/>
      <c r="HKJ13" s="175"/>
      <c r="HKK13" s="175"/>
      <c r="HKL13" s="175"/>
      <c r="HKM13" s="175"/>
      <c r="HKN13" s="175"/>
      <c r="HKO13" s="175"/>
      <c r="HKP13" s="175"/>
      <c r="HKQ13" s="175"/>
      <c r="HKR13" s="175"/>
      <c r="HKS13" s="175"/>
      <c r="HKT13" s="175"/>
      <c r="HKU13" s="175"/>
      <c r="HKV13" s="175"/>
      <c r="HKW13" s="175"/>
      <c r="HKX13" s="175"/>
      <c r="HKY13" s="175"/>
      <c r="HKZ13" s="175"/>
      <c r="HLA13" s="175"/>
      <c r="HLB13" s="175"/>
      <c r="HLC13" s="175"/>
      <c r="HLD13" s="175"/>
      <c r="HLE13" s="175"/>
      <c r="HLF13" s="175"/>
      <c r="HLG13" s="175"/>
      <c r="HLH13" s="175"/>
      <c r="HLI13" s="175"/>
      <c r="HLJ13" s="175"/>
      <c r="HLK13" s="175"/>
      <c r="HLL13" s="175"/>
      <c r="HLM13" s="175"/>
      <c r="HLN13" s="175"/>
      <c r="HLO13" s="175"/>
      <c r="HLP13" s="175"/>
      <c r="HLQ13" s="175"/>
      <c r="HLR13" s="175"/>
      <c r="HLS13" s="175"/>
      <c r="HLT13" s="175"/>
      <c r="HLU13" s="175"/>
      <c r="HLV13" s="175"/>
      <c r="HLW13" s="175"/>
      <c r="HLX13" s="175"/>
      <c r="HLY13" s="175"/>
      <c r="HLZ13" s="175"/>
      <c r="HMA13" s="175"/>
      <c r="HMB13" s="175"/>
      <c r="HMC13" s="175"/>
      <c r="HMD13" s="175"/>
      <c r="HME13" s="175"/>
      <c r="HMF13" s="175"/>
      <c r="HMG13" s="175"/>
      <c r="HMH13" s="175"/>
      <c r="HMI13" s="175"/>
      <c r="HMJ13" s="175"/>
      <c r="HMK13" s="175"/>
      <c r="HML13" s="175"/>
      <c r="HMM13" s="175"/>
      <c r="HMN13" s="175"/>
      <c r="HMO13" s="175"/>
      <c r="HMP13" s="175"/>
      <c r="HMQ13" s="175"/>
      <c r="HMR13" s="175"/>
      <c r="HMS13" s="175"/>
      <c r="HMT13" s="175"/>
      <c r="HMU13" s="175"/>
      <c r="HMV13" s="175"/>
      <c r="HMW13" s="175"/>
      <c r="HMX13" s="175"/>
      <c r="HMY13" s="175"/>
      <c r="HMZ13" s="175"/>
      <c r="HNA13" s="175"/>
      <c r="HNB13" s="175"/>
      <c r="HNC13" s="175"/>
      <c r="HND13" s="175"/>
      <c r="HNE13" s="175"/>
      <c r="HNF13" s="175"/>
      <c r="HNG13" s="175"/>
      <c r="HNH13" s="175"/>
      <c r="HNI13" s="175"/>
      <c r="HNJ13" s="175"/>
      <c r="HNK13" s="175"/>
      <c r="HNL13" s="175"/>
      <c r="HNM13" s="175"/>
      <c r="HNN13" s="175"/>
      <c r="HNO13" s="175"/>
      <c r="HNP13" s="175"/>
      <c r="HNQ13" s="175"/>
      <c r="HNR13" s="175"/>
      <c r="HNS13" s="175"/>
      <c r="HNT13" s="175"/>
      <c r="HNU13" s="175"/>
      <c r="HNV13" s="175"/>
      <c r="HNW13" s="175"/>
      <c r="HNX13" s="175"/>
      <c r="HNY13" s="175"/>
      <c r="HNZ13" s="175"/>
      <c r="HOA13" s="175"/>
      <c r="HOB13" s="175"/>
      <c r="HOC13" s="175"/>
      <c r="HOD13" s="175"/>
      <c r="HOE13" s="175"/>
      <c r="HOF13" s="175"/>
      <c r="HOG13" s="175"/>
      <c r="HOH13" s="175"/>
      <c r="HOI13" s="175"/>
      <c r="HOJ13" s="175"/>
      <c r="HOK13" s="175"/>
      <c r="HOL13" s="175"/>
      <c r="HOM13" s="175"/>
      <c r="HON13" s="175"/>
      <c r="HOO13" s="175"/>
      <c r="HOP13" s="175"/>
      <c r="HOQ13" s="175"/>
      <c r="HOR13" s="175"/>
      <c r="HOS13" s="175"/>
      <c r="HOT13" s="175"/>
      <c r="HOU13" s="175"/>
      <c r="HOV13" s="175"/>
      <c r="HOW13" s="175"/>
      <c r="HOX13" s="175"/>
      <c r="HOY13" s="175"/>
      <c r="HOZ13" s="175"/>
      <c r="HPA13" s="175"/>
      <c r="HPB13" s="175"/>
      <c r="HPC13" s="175"/>
      <c r="HPD13" s="175"/>
      <c r="HPE13" s="175"/>
      <c r="HPF13" s="175"/>
      <c r="HPG13" s="175"/>
      <c r="HPH13" s="175"/>
      <c r="HPI13" s="175"/>
      <c r="HPJ13" s="175"/>
      <c r="HPK13" s="175"/>
      <c r="HPL13" s="175"/>
      <c r="HPM13" s="175"/>
      <c r="HPN13" s="175"/>
      <c r="HPO13" s="175"/>
      <c r="HPP13" s="175"/>
      <c r="HPQ13" s="175"/>
      <c r="HPR13" s="175"/>
      <c r="HPS13" s="175"/>
      <c r="HPT13" s="175"/>
      <c r="HPU13" s="175"/>
      <c r="HPV13" s="175"/>
      <c r="HPW13" s="175"/>
      <c r="HPX13" s="175"/>
      <c r="HPY13" s="175"/>
      <c r="HPZ13" s="175"/>
      <c r="HQA13" s="175"/>
      <c r="HQB13" s="175"/>
      <c r="HQC13" s="175"/>
      <c r="HQD13" s="175"/>
      <c r="HQE13" s="175"/>
      <c r="HQF13" s="175"/>
      <c r="HQG13" s="175"/>
      <c r="HQH13" s="175"/>
      <c r="HQI13" s="175"/>
      <c r="HQJ13" s="175"/>
      <c r="HQK13" s="175"/>
      <c r="HQL13" s="175"/>
      <c r="HQM13" s="175"/>
      <c r="HQN13" s="175"/>
      <c r="HQO13" s="175"/>
      <c r="HQP13" s="175"/>
      <c r="HQQ13" s="175"/>
      <c r="HQR13" s="175"/>
      <c r="HQS13" s="175"/>
      <c r="HQT13" s="175"/>
      <c r="HQU13" s="175"/>
      <c r="HQV13" s="175"/>
      <c r="HQW13" s="175"/>
      <c r="HQX13" s="175"/>
      <c r="HQY13" s="175"/>
      <c r="HQZ13" s="175"/>
      <c r="HRA13" s="175"/>
      <c r="HRB13" s="175"/>
      <c r="HRC13" s="175"/>
      <c r="HRD13" s="175"/>
      <c r="HRE13" s="175"/>
      <c r="HRF13" s="175"/>
      <c r="HRG13" s="175"/>
      <c r="HRH13" s="175"/>
      <c r="HRI13" s="175"/>
      <c r="HRJ13" s="175"/>
      <c r="HRK13" s="175"/>
      <c r="HRL13" s="175"/>
      <c r="HRM13" s="175"/>
      <c r="HRN13" s="175"/>
      <c r="HRO13" s="175"/>
      <c r="HRP13" s="175"/>
      <c r="HRQ13" s="175"/>
      <c r="HRR13" s="175"/>
      <c r="HRS13" s="175"/>
      <c r="HRT13" s="175"/>
      <c r="HRU13" s="175"/>
      <c r="HRV13" s="175"/>
      <c r="HRW13" s="175"/>
      <c r="HRX13" s="175"/>
      <c r="HRY13" s="175"/>
      <c r="HRZ13" s="175"/>
      <c r="HSA13" s="175"/>
      <c r="HSB13" s="175"/>
      <c r="HSC13" s="175"/>
      <c r="HSD13" s="175"/>
      <c r="HSE13" s="175"/>
      <c r="HSF13" s="175"/>
      <c r="HSG13" s="175"/>
      <c r="HSH13" s="175"/>
      <c r="HSI13" s="175"/>
      <c r="HSJ13" s="175"/>
      <c r="HSK13" s="175"/>
      <c r="HSL13" s="175"/>
      <c r="HSM13" s="175"/>
      <c r="HSN13" s="175"/>
      <c r="HSO13" s="175"/>
      <c r="HSP13" s="175"/>
      <c r="HSQ13" s="175"/>
      <c r="HSR13" s="175"/>
      <c r="HSS13" s="175"/>
      <c r="HST13" s="175"/>
      <c r="HSU13" s="175"/>
      <c r="HSV13" s="175"/>
      <c r="HSW13" s="175"/>
      <c r="HSX13" s="175"/>
      <c r="HSY13" s="175"/>
      <c r="HSZ13" s="175"/>
      <c r="HTA13" s="175"/>
      <c r="HTB13" s="175"/>
      <c r="HTC13" s="175"/>
      <c r="HTD13" s="175"/>
      <c r="HTE13" s="175"/>
      <c r="HTF13" s="175"/>
      <c r="HTG13" s="175"/>
      <c r="HTH13" s="175"/>
      <c r="HTI13" s="175"/>
      <c r="HTJ13" s="175"/>
      <c r="HTK13" s="175"/>
      <c r="HTL13" s="175"/>
      <c r="HTM13" s="175"/>
      <c r="HTN13" s="175"/>
      <c r="HTO13" s="175"/>
      <c r="HTP13" s="175"/>
      <c r="HTQ13" s="175"/>
      <c r="HTR13" s="175"/>
      <c r="HTS13" s="175"/>
      <c r="HTT13" s="175"/>
      <c r="HTU13" s="175"/>
      <c r="HTV13" s="175"/>
      <c r="HTW13" s="175"/>
      <c r="HTX13" s="175"/>
      <c r="HTY13" s="175"/>
      <c r="HTZ13" s="175"/>
      <c r="HUA13" s="175"/>
      <c r="HUB13" s="175"/>
      <c r="HUC13" s="175"/>
      <c r="HUD13" s="175"/>
      <c r="HUE13" s="175"/>
      <c r="HUF13" s="175"/>
      <c r="HUG13" s="175"/>
      <c r="HUH13" s="175"/>
      <c r="HUI13" s="175"/>
      <c r="HUJ13" s="175"/>
      <c r="HUK13" s="175"/>
      <c r="HUL13" s="175"/>
      <c r="HUM13" s="175"/>
      <c r="HUN13" s="175"/>
      <c r="HUO13" s="175"/>
      <c r="HUP13" s="175"/>
      <c r="HUQ13" s="175"/>
      <c r="HUR13" s="175"/>
      <c r="HUS13" s="175"/>
      <c r="HUT13" s="175"/>
      <c r="HUU13" s="175"/>
      <c r="HUV13" s="175"/>
      <c r="HUW13" s="175"/>
      <c r="HUX13" s="175"/>
      <c r="HUY13" s="175"/>
      <c r="HUZ13" s="175"/>
      <c r="HVA13" s="175"/>
      <c r="HVB13" s="175"/>
      <c r="HVC13" s="175"/>
      <c r="HVD13" s="175"/>
      <c r="HVE13" s="175"/>
      <c r="HVF13" s="175"/>
      <c r="HVG13" s="175"/>
      <c r="HVH13" s="175"/>
      <c r="HVI13" s="175"/>
      <c r="HVJ13" s="175"/>
      <c r="HVK13" s="175"/>
      <c r="HVL13" s="175"/>
      <c r="HVM13" s="175"/>
      <c r="HVN13" s="175"/>
      <c r="HVO13" s="175"/>
      <c r="HVP13" s="175"/>
      <c r="HVQ13" s="175"/>
      <c r="HVR13" s="175"/>
      <c r="HVS13" s="175"/>
      <c r="HVT13" s="175"/>
      <c r="HVU13" s="175"/>
      <c r="HVV13" s="175"/>
      <c r="HVW13" s="175"/>
      <c r="HVX13" s="175"/>
      <c r="HVY13" s="175"/>
      <c r="HVZ13" s="175"/>
      <c r="HWA13" s="175"/>
      <c r="HWB13" s="175"/>
      <c r="HWC13" s="175"/>
      <c r="HWD13" s="175"/>
      <c r="HWE13" s="175"/>
      <c r="HWF13" s="175"/>
      <c r="HWG13" s="175"/>
      <c r="HWH13" s="175"/>
      <c r="HWI13" s="175"/>
      <c r="HWJ13" s="175"/>
      <c r="HWK13" s="175"/>
      <c r="HWL13" s="175"/>
      <c r="HWM13" s="175"/>
      <c r="HWN13" s="175"/>
      <c r="HWO13" s="175"/>
      <c r="HWP13" s="175"/>
      <c r="HWQ13" s="175"/>
      <c r="HWR13" s="175"/>
      <c r="HWS13" s="175"/>
      <c r="HWT13" s="175"/>
      <c r="HWU13" s="175"/>
      <c r="HWV13" s="175"/>
      <c r="HWW13" s="175"/>
      <c r="HWX13" s="175"/>
      <c r="HWY13" s="175"/>
      <c r="HWZ13" s="175"/>
      <c r="HXA13" s="175"/>
      <c r="HXB13" s="175"/>
      <c r="HXC13" s="175"/>
      <c r="HXD13" s="175"/>
      <c r="HXE13" s="175"/>
      <c r="HXF13" s="175"/>
      <c r="HXG13" s="175"/>
      <c r="HXH13" s="175"/>
      <c r="HXI13" s="175"/>
      <c r="HXJ13" s="175"/>
      <c r="HXK13" s="175"/>
      <c r="HXL13" s="175"/>
      <c r="HXM13" s="175"/>
      <c r="HXN13" s="175"/>
      <c r="HXO13" s="175"/>
      <c r="HXP13" s="175"/>
      <c r="HXQ13" s="175"/>
      <c r="HXR13" s="175"/>
      <c r="HXS13" s="175"/>
      <c r="HXT13" s="175"/>
      <c r="HXU13" s="175"/>
      <c r="HXV13" s="175"/>
      <c r="HXW13" s="175"/>
      <c r="HXX13" s="175"/>
      <c r="HXY13" s="175"/>
      <c r="HXZ13" s="175"/>
      <c r="HYA13" s="175"/>
      <c r="HYB13" s="175"/>
      <c r="HYC13" s="175"/>
      <c r="HYD13" s="175"/>
      <c r="HYE13" s="175"/>
      <c r="HYF13" s="175"/>
      <c r="HYG13" s="175"/>
      <c r="HYH13" s="175"/>
      <c r="HYI13" s="175"/>
      <c r="HYJ13" s="175"/>
      <c r="HYK13" s="175"/>
      <c r="HYL13" s="175"/>
      <c r="HYM13" s="175"/>
      <c r="HYN13" s="175"/>
      <c r="HYO13" s="175"/>
      <c r="HYP13" s="175"/>
      <c r="HYQ13" s="175"/>
      <c r="HYR13" s="175"/>
      <c r="HYS13" s="175"/>
      <c r="HYT13" s="175"/>
      <c r="HYU13" s="175"/>
      <c r="HYV13" s="175"/>
      <c r="HYW13" s="175"/>
      <c r="HYX13" s="175"/>
      <c r="HYY13" s="175"/>
      <c r="HYZ13" s="175"/>
      <c r="HZA13" s="175"/>
      <c r="HZB13" s="175"/>
      <c r="HZC13" s="175"/>
      <c r="HZD13" s="175"/>
      <c r="HZE13" s="175"/>
      <c r="HZF13" s="175"/>
      <c r="HZG13" s="175"/>
      <c r="HZH13" s="175"/>
      <c r="HZI13" s="175"/>
      <c r="HZJ13" s="175"/>
      <c r="HZK13" s="175"/>
      <c r="HZL13" s="175"/>
      <c r="HZM13" s="175"/>
      <c r="HZN13" s="175"/>
      <c r="HZO13" s="175"/>
      <c r="HZP13" s="175"/>
      <c r="HZQ13" s="175"/>
      <c r="HZR13" s="175"/>
      <c r="HZS13" s="175"/>
      <c r="HZT13" s="175"/>
      <c r="HZU13" s="175"/>
      <c r="HZV13" s="175"/>
      <c r="HZW13" s="175"/>
      <c r="HZX13" s="175"/>
      <c r="HZY13" s="175"/>
      <c r="HZZ13" s="175"/>
      <c r="IAA13" s="175"/>
      <c r="IAB13" s="175"/>
      <c r="IAC13" s="175"/>
      <c r="IAD13" s="175"/>
      <c r="IAE13" s="175"/>
      <c r="IAF13" s="175"/>
      <c r="IAG13" s="175"/>
      <c r="IAH13" s="175"/>
      <c r="IAI13" s="175"/>
      <c r="IAJ13" s="175"/>
      <c r="IAK13" s="175"/>
      <c r="IAL13" s="175"/>
      <c r="IAM13" s="175"/>
      <c r="IAN13" s="175"/>
      <c r="IAO13" s="175"/>
      <c r="IAP13" s="175"/>
      <c r="IAQ13" s="175"/>
      <c r="IAR13" s="175"/>
      <c r="IAS13" s="175"/>
      <c r="IAT13" s="175"/>
      <c r="IAU13" s="175"/>
      <c r="IAV13" s="175"/>
      <c r="IAW13" s="175"/>
      <c r="IAX13" s="175"/>
      <c r="IAY13" s="175"/>
      <c r="IAZ13" s="175"/>
      <c r="IBA13" s="175"/>
      <c r="IBB13" s="175"/>
      <c r="IBC13" s="175"/>
      <c r="IBD13" s="175"/>
      <c r="IBE13" s="175"/>
      <c r="IBF13" s="175"/>
      <c r="IBG13" s="175"/>
      <c r="IBH13" s="175"/>
      <c r="IBI13" s="175"/>
      <c r="IBJ13" s="175"/>
      <c r="IBK13" s="175"/>
      <c r="IBL13" s="175"/>
      <c r="IBM13" s="175"/>
      <c r="IBN13" s="175"/>
      <c r="IBO13" s="175"/>
      <c r="IBP13" s="175"/>
      <c r="IBQ13" s="175"/>
      <c r="IBR13" s="175"/>
      <c r="IBS13" s="175"/>
      <c r="IBT13" s="175"/>
      <c r="IBU13" s="175"/>
      <c r="IBV13" s="175"/>
      <c r="IBW13" s="175"/>
      <c r="IBX13" s="175"/>
      <c r="IBY13" s="175"/>
      <c r="IBZ13" s="175"/>
      <c r="ICA13" s="175"/>
      <c r="ICB13" s="175"/>
      <c r="ICC13" s="175"/>
      <c r="ICD13" s="175"/>
      <c r="ICE13" s="175"/>
      <c r="ICF13" s="175"/>
      <c r="ICG13" s="175"/>
      <c r="ICH13" s="175"/>
      <c r="ICI13" s="175"/>
      <c r="ICJ13" s="175"/>
      <c r="ICK13" s="175"/>
      <c r="ICL13" s="175"/>
      <c r="ICM13" s="175"/>
      <c r="ICN13" s="175"/>
      <c r="ICO13" s="175"/>
      <c r="ICP13" s="175"/>
      <c r="ICQ13" s="175"/>
      <c r="ICR13" s="175"/>
      <c r="ICS13" s="175"/>
      <c r="ICT13" s="175"/>
      <c r="ICU13" s="175"/>
      <c r="ICV13" s="175"/>
      <c r="ICW13" s="175"/>
      <c r="ICX13" s="175"/>
      <c r="ICY13" s="175"/>
      <c r="ICZ13" s="175"/>
      <c r="IDA13" s="175"/>
      <c r="IDB13" s="175"/>
      <c r="IDC13" s="175"/>
      <c r="IDD13" s="175"/>
      <c r="IDE13" s="175"/>
      <c r="IDF13" s="175"/>
      <c r="IDG13" s="175"/>
      <c r="IDH13" s="175"/>
      <c r="IDI13" s="175"/>
      <c r="IDJ13" s="175"/>
      <c r="IDK13" s="175"/>
      <c r="IDL13" s="175"/>
      <c r="IDM13" s="175"/>
      <c r="IDN13" s="175"/>
      <c r="IDO13" s="175"/>
      <c r="IDP13" s="175"/>
      <c r="IDQ13" s="175"/>
      <c r="IDR13" s="175"/>
      <c r="IDS13" s="175"/>
      <c r="IDT13" s="175"/>
      <c r="IDU13" s="175"/>
      <c r="IDV13" s="175"/>
      <c r="IDW13" s="175"/>
      <c r="IDX13" s="175"/>
      <c r="IDY13" s="175"/>
      <c r="IDZ13" s="175"/>
      <c r="IEA13" s="175"/>
      <c r="IEB13" s="175"/>
      <c r="IEC13" s="175"/>
      <c r="IED13" s="175"/>
      <c r="IEE13" s="175"/>
      <c r="IEF13" s="175"/>
      <c r="IEG13" s="175"/>
      <c r="IEH13" s="175"/>
      <c r="IEI13" s="175"/>
      <c r="IEJ13" s="175"/>
      <c r="IEK13" s="175"/>
      <c r="IEL13" s="175"/>
      <c r="IEM13" s="175"/>
      <c r="IEN13" s="175"/>
      <c r="IEO13" s="175"/>
      <c r="IEP13" s="175"/>
      <c r="IEQ13" s="175"/>
      <c r="IER13" s="175"/>
      <c r="IES13" s="175"/>
      <c r="IET13" s="175"/>
      <c r="IEU13" s="175"/>
      <c r="IEV13" s="175"/>
      <c r="IEW13" s="175"/>
      <c r="IEX13" s="175"/>
      <c r="IEY13" s="175"/>
      <c r="IEZ13" s="175"/>
      <c r="IFA13" s="175"/>
      <c r="IFB13" s="175"/>
      <c r="IFC13" s="175"/>
      <c r="IFD13" s="175"/>
      <c r="IFE13" s="175"/>
      <c r="IFF13" s="175"/>
      <c r="IFG13" s="175"/>
      <c r="IFH13" s="175"/>
      <c r="IFI13" s="175"/>
      <c r="IFJ13" s="175"/>
      <c r="IFK13" s="175"/>
      <c r="IFL13" s="175"/>
      <c r="IFM13" s="175"/>
      <c r="IFN13" s="175"/>
      <c r="IFO13" s="175"/>
      <c r="IFP13" s="175"/>
      <c r="IFQ13" s="175"/>
      <c r="IFR13" s="175"/>
      <c r="IFS13" s="175"/>
      <c r="IFT13" s="175"/>
      <c r="IFU13" s="175"/>
      <c r="IFV13" s="175"/>
      <c r="IFW13" s="175"/>
      <c r="IFX13" s="175"/>
      <c r="IFY13" s="175"/>
      <c r="IFZ13" s="175"/>
      <c r="IGA13" s="175"/>
      <c r="IGB13" s="175"/>
      <c r="IGC13" s="175"/>
      <c r="IGD13" s="175"/>
      <c r="IGE13" s="175"/>
      <c r="IGF13" s="175"/>
      <c r="IGG13" s="175"/>
      <c r="IGH13" s="175"/>
      <c r="IGI13" s="175"/>
      <c r="IGJ13" s="175"/>
      <c r="IGK13" s="175"/>
      <c r="IGL13" s="175"/>
      <c r="IGM13" s="175"/>
      <c r="IGN13" s="175"/>
      <c r="IGO13" s="175"/>
      <c r="IGP13" s="175"/>
      <c r="IGQ13" s="175"/>
      <c r="IGR13" s="175"/>
      <c r="IGS13" s="175"/>
      <c r="IGT13" s="175"/>
      <c r="IGU13" s="175"/>
      <c r="IGV13" s="175"/>
      <c r="IGW13" s="175"/>
      <c r="IGX13" s="175"/>
      <c r="IGY13" s="175"/>
      <c r="IGZ13" s="175"/>
      <c r="IHA13" s="175"/>
      <c r="IHB13" s="175"/>
      <c r="IHC13" s="175"/>
      <c r="IHD13" s="175"/>
      <c r="IHE13" s="175"/>
      <c r="IHF13" s="175"/>
      <c r="IHG13" s="175"/>
      <c r="IHH13" s="175"/>
      <c r="IHI13" s="175"/>
      <c r="IHJ13" s="175"/>
      <c r="IHK13" s="175"/>
      <c r="IHL13" s="175"/>
      <c r="IHM13" s="175"/>
      <c r="IHN13" s="175"/>
      <c r="IHO13" s="175"/>
      <c r="IHP13" s="175"/>
      <c r="IHQ13" s="175"/>
      <c r="IHR13" s="175"/>
      <c r="IHS13" s="175"/>
      <c r="IHT13" s="175"/>
      <c r="IHU13" s="175"/>
      <c r="IHV13" s="175"/>
      <c r="IHW13" s="175"/>
      <c r="IHX13" s="175"/>
      <c r="IHY13" s="175"/>
      <c r="IHZ13" s="175"/>
      <c r="IIA13" s="175"/>
      <c r="IIB13" s="175"/>
      <c r="IIC13" s="175"/>
      <c r="IID13" s="175"/>
      <c r="IIE13" s="175"/>
      <c r="IIF13" s="175"/>
      <c r="IIG13" s="175"/>
      <c r="IIH13" s="175"/>
      <c r="III13" s="175"/>
      <c r="IIJ13" s="175"/>
      <c r="IIK13" s="175"/>
      <c r="IIL13" s="175"/>
      <c r="IIM13" s="175"/>
      <c r="IIN13" s="175"/>
      <c r="IIO13" s="175"/>
      <c r="IIP13" s="175"/>
      <c r="IIQ13" s="175"/>
      <c r="IIR13" s="175"/>
      <c r="IIS13" s="175"/>
      <c r="IIT13" s="175"/>
      <c r="IIU13" s="175"/>
      <c r="IIV13" s="175"/>
      <c r="IIW13" s="175"/>
      <c r="IIX13" s="175"/>
      <c r="IIY13" s="175"/>
      <c r="IIZ13" s="175"/>
      <c r="IJA13" s="175"/>
      <c r="IJB13" s="175"/>
      <c r="IJC13" s="175"/>
      <c r="IJD13" s="175"/>
      <c r="IJE13" s="175"/>
      <c r="IJF13" s="175"/>
      <c r="IJG13" s="175"/>
      <c r="IJH13" s="175"/>
      <c r="IJI13" s="175"/>
      <c r="IJJ13" s="175"/>
      <c r="IJK13" s="175"/>
      <c r="IJL13" s="175"/>
      <c r="IJM13" s="175"/>
      <c r="IJN13" s="175"/>
      <c r="IJO13" s="175"/>
      <c r="IJP13" s="175"/>
      <c r="IJQ13" s="175"/>
      <c r="IJR13" s="175"/>
      <c r="IJS13" s="175"/>
      <c r="IJT13" s="175"/>
      <c r="IJU13" s="175"/>
      <c r="IJV13" s="175"/>
      <c r="IJW13" s="175"/>
      <c r="IJX13" s="175"/>
      <c r="IJY13" s="175"/>
      <c r="IJZ13" s="175"/>
      <c r="IKA13" s="175"/>
      <c r="IKB13" s="175"/>
      <c r="IKC13" s="175"/>
      <c r="IKD13" s="175"/>
      <c r="IKE13" s="175"/>
      <c r="IKF13" s="175"/>
      <c r="IKG13" s="175"/>
      <c r="IKH13" s="175"/>
      <c r="IKI13" s="175"/>
      <c r="IKJ13" s="175"/>
      <c r="IKK13" s="175"/>
      <c r="IKL13" s="175"/>
      <c r="IKM13" s="175"/>
      <c r="IKN13" s="175"/>
      <c r="IKO13" s="175"/>
      <c r="IKP13" s="175"/>
      <c r="IKQ13" s="175"/>
      <c r="IKR13" s="175"/>
      <c r="IKS13" s="175"/>
      <c r="IKT13" s="175"/>
      <c r="IKU13" s="175"/>
      <c r="IKV13" s="175"/>
      <c r="IKW13" s="175"/>
      <c r="IKX13" s="175"/>
      <c r="IKY13" s="175"/>
      <c r="IKZ13" s="175"/>
      <c r="ILA13" s="175"/>
      <c r="ILB13" s="175"/>
      <c r="ILC13" s="175"/>
      <c r="ILD13" s="175"/>
      <c r="ILE13" s="175"/>
      <c r="ILF13" s="175"/>
      <c r="ILG13" s="175"/>
      <c r="ILH13" s="175"/>
      <c r="ILI13" s="175"/>
      <c r="ILJ13" s="175"/>
      <c r="ILK13" s="175"/>
      <c r="ILL13" s="175"/>
      <c r="ILM13" s="175"/>
      <c r="ILN13" s="175"/>
      <c r="ILO13" s="175"/>
      <c r="ILP13" s="175"/>
      <c r="ILQ13" s="175"/>
      <c r="ILR13" s="175"/>
      <c r="ILS13" s="175"/>
      <c r="ILT13" s="175"/>
      <c r="ILU13" s="175"/>
      <c r="ILV13" s="175"/>
      <c r="ILW13" s="175"/>
      <c r="ILX13" s="175"/>
      <c r="ILY13" s="175"/>
      <c r="ILZ13" s="175"/>
      <c r="IMA13" s="175"/>
      <c r="IMB13" s="175"/>
      <c r="IMC13" s="175"/>
      <c r="IMD13" s="175"/>
      <c r="IME13" s="175"/>
      <c r="IMF13" s="175"/>
      <c r="IMG13" s="175"/>
      <c r="IMH13" s="175"/>
      <c r="IMI13" s="175"/>
      <c r="IMJ13" s="175"/>
      <c r="IMK13" s="175"/>
      <c r="IML13" s="175"/>
      <c r="IMM13" s="175"/>
      <c r="IMN13" s="175"/>
      <c r="IMO13" s="175"/>
      <c r="IMP13" s="175"/>
      <c r="IMQ13" s="175"/>
      <c r="IMR13" s="175"/>
      <c r="IMS13" s="175"/>
      <c r="IMT13" s="175"/>
      <c r="IMU13" s="175"/>
      <c r="IMV13" s="175"/>
      <c r="IMW13" s="175"/>
      <c r="IMX13" s="175"/>
      <c r="IMY13" s="175"/>
      <c r="IMZ13" s="175"/>
      <c r="INA13" s="175"/>
      <c r="INB13" s="175"/>
      <c r="INC13" s="175"/>
      <c r="IND13" s="175"/>
      <c r="INE13" s="175"/>
      <c r="INF13" s="175"/>
      <c r="ING13" s="175"/>
      <c r="INH13" s="175"/>
      <c r="INI13" s="175"/>
      <c r="INJ13" s="175"/>
      <c r="INK13" s="175"/>
      <c r="INL13" s="175"/>
      <c r="INM13" s="175"/>
      <c r="INN13" s="175"/>
      <c r="INO13" s="175"/>
      <c r="INP13" s="175"/>
      <c r="INQ13" s="175"/>
      <c r="INR13" s="175"/>
      <c r="INS13" s="175"/>
      <c r="INT13" s="175"/>
      <c r="INU13" s="175"/>
      <c r="INV13" s="175"/>
      <c r="INW13" s="175"/>
      <c r="INX13" s="175"/>
      <c r="INY13" s="175"/>
      <c r="INZ13" s="175"/>
      <c r="IOA13" s="175"/>
      <c r="IOB13" s="175"/>
      <c r="IOC13" s="175"/>
      <c r="IOD13" s="175"/>
      <c r="IOE13" s="175"/>
      <c r="IOF13" s="175"/>
      <c r="IOG13" s="175"/>
      <c r="IOH13" s="175"/>
      <c r="IOI13" s="175"/>
      <c r="IOJ13" s="175"/>
      <c r="IOK13" s="175"/>
      <c r="IOL13" s="175"/>
      <c r="IOM13" s="175"/>
      <c r="ION13" s="175"/>
      <c r="IOO13" s="175"/>
      <c r="IOP13" s="175"/>
      <c r="IOQ13" s="175"/>
      <c r="IOR13" s="175"/>
      <c r="IOS13" s="175"/>
      <c r="IOT13" s="175"/>
      <c r="IOU13" s="175"/>
      <c r="IOV13" s="175"/>
      <c r="IOW13" s="175"/>
      <c r="IOX13" s="175"/>
      <c r="IOY13" s="175"/>
      <c r="IOZ13" s="175"/>
      <c r="IPA13" s="175"/>
      <c r="IPB13" s="175"/>
      <c r="IPC13" s="175"/>
      <c r="IPD13" s="175"/>
      <c r="IPE13" s="175"/>
      <c r="IPF13" s="175"/>
      <c r="IPG13" s="175"/>
      <c r="IPH13" s="175"/>
      <c r="IPI13" s="175"/>
      <c r="IPJ13" s="175"/>
      <c r="IPK13" s="175"/>
      <c r="IPL13" s="175"/>
      <c r="IPM13" s="175"/>
      <c r="IPN13" s="175"/>
      <c r="IPO13" s="175"/>
      <c r="IPP13" s="175"/>
      <c r="IPQ13" s="175"/>
      <c r="IPR13" s="175"/>
      <c r="IPS13" s="175"/>
      <c r="IPT13" s="175"/>
      <c r="IPU13" s="175"/>
      <c r="IPV13" s="175"/>
      <c r="IPW13" s="175"/>
      <c r="IPX13" s="175"/>
      <c r="IPY13" s="175"/>
      <c r="IPZ13" s="175"/>
      <c r="IQA13" s="175"/>
      <c r="IQB13" s="175"/>
      <c r="IQC13" s="175"/>
      <c r="IQD13" s="175"/>
      <c r="IQE13" s="175"/>
      <c r="IQF13" s="175"/>
      <c r="IQG13" s="175"/>
      <c r="IQH13" s="175"/>
      <c r="IQI13" s="175"/>
      <c r="IQJ13" s="175"/>
      <c r="IQK13" s="175"/>
      <c r="IQL13" s="175"/>
      <c r="IQM13" s="175"/>
      <c r="IQN13" s="175"/>
      <c r="IQO13" s="175"/>
      <c r="IQP13" s="175"/>
      <c r="IQQ13" s="175"/>
      <c r="IQR13" s="175"/>
      <c r="IQS13" s="175"/>
      <c r="IQT13" s="175"/>
      <c r="IQU13" s="175"/>
      <c r="IQV13" s="175"/>
      <c r="IQW13" s="175"/>
      <c r="IQX13" s="175"/>
      <c r="IQY13" s="175"/>
      <c r="IQZ13" s="175"/>
      <c r="IRA13" s="175"/>
      <c r="IRB13" s="175"/>
      <c r="IRC13" s="175"/>
      <c r="IRD13" s="175"/>
      <c r="IRE13" s="175"/>
      <c r="IRF13" s="175"/>
      <c r="IRG13" s="175"/>
      <c r="IRH13" s="175"/>
      <c r="IRI13" s="175"/>
      <c r="IRJ13" s="175"/>
      <c r="IRK13" s="175"/>
      <c r="IRL13" s="175"/>
      <c r="IRM13" s="175"/>
      <c r="IRN13" s="175"/>
      <c r="IRO13" s="175"/>
      <c r="IRP13" s="175"/>
      <c r="IRQ13" s="175"/>
      <c r="IRR13" s="175"/>
      <c r="IRS13" s="175"/>
      <c r="IRT13" s="175"/>
      <c r="IRU13" s="175"/>
      <c r="IRV13" s="175"/>
      <c r="IRW13" s="175"/>
      <c r="IRX13" s="175"/>
      <c r="IRY13" s="175"/>
      <c r="IRZ13" s="175"/>
      <c r="ISA13" s="175"/>
      <c r="ISB13" s="175"/>
      <c r="ISC13" s="175"/>
      <c r="ISD13" s="175"/>
      <c r="ISE13" s="175"/>
      <c r="ISF13" s="175"/>
      <c r="ISG13" s="175"/>
      <c r="ISH13" s="175"/>
      <c r="ISI13" s="175"/>
      <c r="ISJ13" s="175"/>
      <c r="ISK13" s="175"/>
      <c r="ISL13" s="175"/>
      <c r="ISM13" s="175"/>
      <c r="ISN13" s="175"/>
      <c r="ISO13" s="175"/>
      <c r="ISP13" s="175"/>
      <c r="ISQ13" s="175"/>
      <c r="ISR13" s="175"/>
      <c r="ISS13" s="175"/>
      <c r="IST13" s="175"/>
      <c r="ISU13" s="175"/>
      <c r="ISV13" s="175"/>
      <c r="ISW13" s="175"/>
      <c r="ISX13" s="175"/>
      <c r="ISY13" s="175"/>
      <c r="ISZ13" s="175"/>
      <c r="ITA13" s="175"/>
      <c r="ITB13" s="175"/>
      <c r="ITC13" s="175"/>
      <c r="ITD13" s="175"/>
      <c r="ITE13" s="175"/>
      <c r="ITF13" s="175"/>
      <c r="ITG13" s="175"/>
      <c r="ITH13" s="175"/>
      <c r="ITI13" s="175"/>
      <c r="ITJ13" s="175"/>
      <c r="ITK13" s="175"/>
      <c r="ITL13" s="175"/>
      <c r="ITM13" s="175"/>
      <c r="ITN13" s="175"/>
      <c r="ITO13" s="175"/>
      <c r="ITP13" s="175"/>
      <c r="ITQ13" s="175"/>
      <c r="ITR13" s="175"/>
      <c r="ITS13" s="175"/>
      <c r="ITT13" s="175"/>
      <c r="ITU13" s="175"/>
      <c r="ITV13" s="175"/>
      <c r="ITW13" s="175"/>
      <c r="ITX13" s="175"/>
      <c r="ITY13" s="175"/>
      <c r="ITZ13" s="175"/>
      <c r="IUA13" s="175"/>
      <c r="IUB13" s="175"/>
      <c r="IUC13" s="175"/>
      <c r="IUD13" s="175"/>
      <c r="IUE13" s="175"/>
      <c r="IUF13" s="175"/>
      <c r="IUG13" s="175"/>
      <c r="IUH13" s="175"/>
      <c r="IUI13" s="175"/>
      <c r="IUJ13" s="175"/>
      <c r="IUK13" s="175"/>
      <c r="IUL13" s="175"/>
      <c r="IUM13" s="175"/>
      <c r="IUN13" s="175"/>
      <c r="IUO13" s="175"/>
      <c r="IUP13" s="175"/>
      <c r="IUQ13" s="175"/>
      <c r="IUR13" s="175"/>
      <c r="IUS13" s="175"/>
      <c r="IUT13" s="175"/>
      <c r="IUU13" s="175"/>
      <c r="IUV13" s="175"/>
      <c r="IUW13" s="175"/>
      <c r="IUX13" s="175"/>
      <c r="IUY13" s="175"/>
      <c r="IUZ13" s="175"/>
      <c r="IVA13" s="175"/>
      <c r="IVB13" s="175"/>
      <c r="IVC13" s="175"/>
      <c r="IVD13" s="175"/>
      <c r="IVE13" s="175"/>
      <c r="IVF13" s="175"/>
      <c r="IVG13" s="175"/>
      <c r="IVH13" s="175"/>
      <c r="IVI13" s="175"/>
      <c r="IVJ13" s="175"/>
      <c r="IVK13" s="175"/>
      <c r="IVL13" s="175"/>
      <c r="IVM13" s="175"/>
      <c r="IVN13" s="175"/>
      <c r="IVO13" s="175"/>
      <c r="IVP13" s="175"/>
      <c r="IVQ13" s="175"/>
      <c r="IVR13" s="175"/>
      <c r="IVS13" s="175"/>
      <c r="IVT13" s="175"/>
      <c r="IVU13" s="175"/>
      <c r="IVV13" s="175"/>
      <c r="IVW13" s="175"/>
      <c r="IVX13" s="175"/>
      <c r="IVY13" s="175"/>
      <c r="IVZ13" s="175"/>
      <c r="IWA13" s="175"/>
      <c r="IWB13" s="175"/>
      <c r="IWC13" s="175"/>
      <c r="IWD13" s="175"/>
      <c r="IWE13" s="175"/>
      <c r="IWF13" s="175"/>
      <c r="IWG13" s="175"/>
      <c r="IWH13" s="175"/>
      <c r="IWI13" s="175"/>
      <c r="IWJ13" s="175"/>
      <c r="IWK13" s="175"/>
      <c r="IWL13" s="175"/>
      <c r="IWM13" s="175"/>
      <c r="IWN13" s="175"/>
      <c r="IWO13" s="175"/>
      <c r="IWP13" s="175"/>
      <c r="IWQ13" s="175"/>
      <c r="IWR13" s="175"/>
      <c r="IWS13" s="175"/>
      <c r="IWT13" s="175"/>
      <c r="IWU13" s="175"/>
      <c r="IWV13" s="175"/>
      <c r="IWW13" s="175"/>
      <c r="IWX13" s="175"/>
      <c r="IWY13" s="175"/>
      <c r="IWZ13" s="175"/>
      <c r="IXA13" s="175"/>
      <c r="IXB13" s="175"/>
      <c r="IXC13" s="175"/>
      <c r="IXD13" s="175"/>
      <c r="IXE13" s="175"/>
      <c r="IXF13" s="175"/>
      <c r="IXG13" s="175"/>
      <c r="IXH13" s="175"/>
      <c r="IXI13" s="175"/>
      <c r="IXJ13" s="175"/>
      <c r="IXK13" s="175"/>
      <c r="IXL13" s="175"/>
      <c r="IXM13" s="175"/>
      <c r="IXN13" s="175"/>
      <c r="IXO13" s="175"/>
      <c r="IXP13" s="175"/>
      <c r="IXQ13" s="175"/>
      <c r="IXR13" s="175"/>
      <c r="IXS13" s="175"/>
      <c r="IXT13" s="175"/>
      <c r="IXU13" s="175"/>
      <c r="IXV13" s="175"/>
      <c r="IXW13" s="175"/>
      <c r="IXX13" s="175"/>
      <c r="IXY13" s="175"/>
      <c r="IXZ13" s="175"/>
      <c r="IYA13" s="175"/>
      <c r="IYB13" s="175"/>
      <c r="IYC13" s="175"/>
      <c r="IYD13" s="175"/>
      <c r="IYE13" s="175"/>
      <c r="IYF13" s="175"/>
      <c r="IYG13" s="175"/>
      <c r="IYH13" s="175"/>
      <c r="IYI13" s="175"/>
      <c r="IYJ13" s="175"/>
      <c r="IYK13" s="175"/>
      <c r="IYL13" s="175"/>
      <c r="IYM13" s="175"/>
      <c r="IYN13" s="175"/>
      <c r="IYO13" s="175"/>
      <c r="IYP13" s="175"/>
      <c r="IYQ13" s="175"/>
      <c r="IYR13" s="175"/>
      <c r="IYS13" s="175"/>
      <c r="IYT13" s="175"/>
      <c r="IYU13" s="175"/>
      <c r="IYV13" s="175"/>
      <c r="IYW13" s="175"/>
      <c r="IYX13" s="175"/>
      <c r="IYY13" s="175"/>
      <c r="IYZ13" s="175"/>
      <c r="IZA13" s="175"/>
      <c r="IZB13" s="175"/>
      <c r="IZC13" s="175"/>
      <c r="IZD13" s="175"/>
      <c r="IZE13" s="175"/>
      <c r="IZF13" s="175"/>
      <c r="IZG13" s="175"/>
      <c r="IZH13" s="175"/>
      <c r="IZI13" s="175"/>
      <c r="IZJ13" s="175"/>
      <c r="IZK13" s="175"/>
      <c r="IZL13" s="175"/>
      <c r="IZM13" s="175"/>
      <c r="IZN13" s="175"/>
      <c r="IZO13" s="175"/>
      <c r="IZP13" s="175"/>
      <c r="IZQ13" s="175"/>
      <c r="IZR13" s="175"/>
      <c r="IZS13" s="175"/>
      <c r="IZT13" s="175"/>
      <c r="IZU13" s="175"/>
      <c r="IZV13" s="175"/>
      <c r="IZW13" s="175"/>
      <c r="IZX13" s="175"/>
      <c r="IZY13" s="175"/>
      <c r="IZZ13" s="175"/>
      <c r="JAA13" s="175"/>
      <c r="JAB13" s="175"/>
      <c r="JAC13" s="175"/>
      <c r="JAD13" s="175"/>
      <c r="JAE13" s="175"/>
      <c r="JAF13" s="175"/>
      <c r="JAG13" s="175"/>
      <c r="JAH13" s="175"/>
      <c r="JAI13" s="175"/>
      <c r="JAJ13" s="175"/>
      <c r="JAK13" s="175"/>
      <c r="JAL13" s="175"/>
      <c r="JAM13" s="175"/>
      <c r="JAN13" s="175"/>
      <c r="JAO13" s="175"/>
      <c r="JAP13" s="175"/>
      <c r="JAQ13" s="175"/>
      <c r="JAR13" s="175"/>
      <c r="JAS13" s="175"/>
      <c r="JAT13" s="175"/>
      <c r="JAU13" s="175"/>
      <c r="JAV13" s="175"/>
      <c r="JAW13" s="175"/>
      <c r="JAX13" s="175"/>
      <c r="JAY13" s="175"/>
      <c r="JAZ13" s="175"/>
      <c r="JBA13" s="175"/>
      <c r="JBB13" s="175"/>
      <c r="JBC13" s="175"/>
      <c r="JBD13" s="175"/>
      <c r="JBE13" s="175"/>
      <c r="JBF13" s="175"/>
      <c r="JBG13" s="175"/>
      <c r="JBH13" s="175"/>
      <c r="JBI13" s="175"/>
      <c r="JBJ13" s="175"/>
      <c r="JBK13" s="175"/>
      <c r="JBL13" s="175"/>
      <c r="JBM13" s="175"/>
      <c r="JBN13" s="175"/>
      <c r="JBO13" s="175"/>
      <c r="JBP13" s="175"/>
      <c r="JBQ13" s="175"/>
      <c r="JBR13" s="175"/>
      <c r="JBS13" s="175"/>
      <c r="JBT13" s="175"/>
      <c r="JBU13" s="175"/>
      <c r="JBV13" s="175"/>
      <c r="JBW13" s="175"/>
      <c r="JBX13" s="175"/>
      <c r="JBY13" s="175"/>
      <c r="JBZ13" s="175"/>
      <c r="JCA13" s="175"/>
      <c r="JCB13" s="175"/>
      <c r="JCC13" s="175"/>
      <c r="JCD13" s="175"/>
      <c r="JCE13" s="175"/>
      <c r="JCF13" s="175"/>
      <c r="JCG13" s="175"/>
      <c r="JCH13" s="175"/>
      <c r="JCI13" s="175"/>
      <c r="JCJ13" s="175"/>
      <c r="JCK13" s="175"/>
      <c r="JCL13" s="175"/>
      <c r="JCM13" s="175"/>
      <c r="JCN13" s="175"/>
      <c r="JCO13" s="175"/>
      <c r="JCP13" s="175"/>
      <c r="JCQ13" s="175"/>
      <c r="JCR13" s="175"/>
      <c r="JCS13" s="175"/>
      <c r="JCT13" s="175"/>
      <c r="JCU13" s="175"/>
      <c r="JCV13" s="175"/>
      <c r="JCW13" s="175"/>
      <c r="JCX13" s="175"/>
      <c r="JCY13" s="175"/>
      <c r="JCZ13" s="175"/>
      <c r="JDA13" s="175"/>
      <c r="JDB13" s="175"/>
      <c r="JDC13" s="175"/>
      <c r="JDD13" s="175"/>
      <c r="JDE13" s="175"/>
      <c r="JDF13" s="175"/>
      <c r="JDG13" s="175"/>
      <c r="JDH13" s="175"/>
      <c r="JDI13" s="175"/>
      <c r="JDJ13" s="175"/>
      <c r="JDK13" s="175"/>
      <c r="JDL13" s="175"/>
      <c r="JDM13" s="175"/>
      <c r="JDN13" s="175"/>
      <c r="JDO13" s="175"/>
      <c r="JDP13" s="175"/>
      <c r="JDQ13" s="175"/>
      <c r="JDR13" s="175"/>
      <c r="JDS13" s="175"/>
      <c r="JDT13" s="175"/>
      <c r="JDU13" s="175"/>
      <c r="JDV13" s="175"/>
      <c r="JDW13" s="175"/>
      <c r="JDX13" s="175"/>
      <c r="JDY13" s="175"/>
      <c r="JDZ13" s="175"/>
      <c r="JEA13" s="175"/>
      <c r="JEB13" s="175"/>
      <c r="JEC13" s="175"/>
      <c r="JED13" s="175"/>
      <c r="JEE13" s="175"/>
      <c r="JEF13" s="175"/>
      <c r="JEG13" s="175"/>
      <c r="JEH13" s="175"/>
      <c r="JEI13" s="175"/>
      <c r="JEJ13" s="175"/>
      <c r="JEK13" s="175"/>
      <c r="JEL13" s="175"/>
      <c r="JEM13" s="175"/>
      <c r="JEN13" s="175"/>
      <c r="JEO13" s="175"/>
      <c r="JEP13" s="175"/>
      <c r="JEQ13" s="175"/>
      <c r="JER13" s="175"/>
      <c r="JES13" s="175"/>
      <c r="JET13" s="175"/>
      <c r="JEU13" s="175"/>
      <c r="JEV13" s="175"/>
      <c r="JEW13" s="175"/>
      <c r="JEX13" s="175"/>
      <c r="JEY13" s="175"/>
      <c r="JEZ13" s="175"/>
      <c r="JFA13" s="175"/>
      <c r="JFB13" s="175"/>
      <c r="JFC13" s="175"/>
      <c r="JFD13" s="175"/>
      <c r="JFE13" s="175"/>
      <c r="JFF13" s="175"/>
      <c r="JFG13" s="175"/>
      <c r="JFH13" s="175"/>
      <c r="JFI13" s="175"/>
      <c r="JFJ13" s="175"/>
      <c r="JFK13" s="175"/>
      <c r="JFL13" s="175"/>
      <c r="JFM13" s="175"/>
      <c r="JFN13" s="175"/>
      <c r="JFO13" s="175"/>
      <c r="JFP13" s="175"/>
      <c r="JFQ13" s="175"/>
      <c r="JFR13" s="175"/>
      <c r="JFS13" s="175"/>
      <c r="JFT13" s="175"/>
      <c r="JFU13" s="175"/>
      <c r="JFV13" s="175"/>
      <c r="JFW13" s="175"/>
      <c r="JFX13" s="175"/>
      <c r="JFY13" s="175"/>
      <c r="JFZ13" s="175"/>
      <c r="JGA13" s="175"/>
      <c r="JGB13" s="175"/>
      <c r="JGC13" s="175"/>
      <c r="JGD13" s="175"/>
      <c r="JGE13" s="175"/>
      <c r="JGF13" s="175"/>
      <c r="JGG13" s="175"/>
      <c r="JGH13" s="175"/>
      <c r="JGI13" s="175"/>
      <c r="JGJ13" s="175"/>
      <c r="JGK13" s="175"/>
      <c r="JGL13" s="175"/>
      <c r="JGM13" s="175"/>
      <c r="JGN13" s="175"/>
      <c r="JGO13" s="175"/>
      <c r="JGP13" s="175"/>
      <c r="JGQ13" s="175"/>
      <c r="JGR13" s="175"/>
      <c r="JGS13" s="175"/>
      <c r="JGT13" s="175"/>
      <c r="JGU13" s="175"/>
      <c r="JGV13" s="175"/>
      <c r="JGW13" s="175"/>
      <c r="JGX13" s="175"/>
      <c r="JGY13" s="175"/>
      <c r="JGZ13" s="175"/>
      <c r="JHA13" s="175"/>
      <c r="JHB13" s="175"/>
      <c r="JHC13" s="175"/>
      <c r="JHD13" s="175"/>
      <c r="JHE13" s="175"/>
      <c r="JHF13" s="175"/>
      <c r="JHG13" s="175"/>
      <c r="JHH13" s="175"/>
      <c r="JHI13" s="175"/>
      <c r="JHJ13" s="175"/>
      <c r="JHK13" s="175"/>
      <c r="JHL13" s="175"/>
      <c r="JHM13" s="175"/>
      <c r="JHN13" s="175"/>
      <c r="JHO13" s="175"/>
      <c r="JHP13" s="175"/>
      <c r="JHQ13" s="175"/>
      <c r="JHR13" s="175"/>
      <c r="JHS13" s="175"/>
      <c r="JHT13" s="175"/>
      <c r="JHU13" s="175"/>
      <c r="JHV13" s="175"/>
      <c r="JHW13" s="175"/>
      <c r="JHX13" s="175"/>
      <c r="JHY13" s="175"/>
      <c r="JHZ13" s="175"/>
      <c r="JIA13" s="175"/>
      <c r="JIB13" s="175"/>
      <c r="JIC13" s="175"/>
      <c r="JID13" s="175"/>
      <c r="JIE13" s="175"/>
      <c r="JIF13" s="175"/>
      <c r="JIG13" s="175"/>
      <c r="JIH13" s="175"/>
      <c r="JII13" s="175"/>
      <c r="JIJ13" s="175"/>
      <c r="JIK13" s="175"/>
      <c r="JIL13" s="175"/>
      <c r="JIM13" s="175"/>
      <c r="JIN13" s="175"/>
      <c r="JIO13" s="175"/>
      <c r="JIP13" s="175"/>
      <c r="JIQ13" s="175"/>
      <c r="JIR13" s="175"/>
      <c r="JIS13" s="175"/>
      <c r="JIT13" s="175"/>
      <c r="JIU13" s="175"/>
      <c r="JIV13" s="175"/>
      <c r="JIW13" s="175"/>
      <c r="JIX13" s="175"/>
      <c r="JIY13" s="175"/>
      <c r="JIZ13" s="175"/>
      <c r="JJA13" s="175"/>
      <c r="JJB13" s="175"/>
      <c r="JJC13" s="175"/>
      <c r="JJD13" s="175"/>
      <c r="JJE13" s="175"/>
      <c r="JJF13" s="175"/>
      <c r="JJG13" s="175"/>
      <c r="JJH13" s="175"/>
      <c r="JJI13" s="175"/>
      <c r="JJJ13" s="175"/>
      <c r="JJK13" s="175"/>
      <c r="JJL13" s="175"/>
      <c r="JJM13" s="175"/>
      <c r="JJN13" s="175"/>
      <c r="JJO13" s="175"/>
      <c r="JJP13" s="175"/>
      <c r="JJQ13" s="175"/>
      <c r="JJR13" s="175"/>
      <c r="JJS13" s="175"/>
      <c r="JJT13" s="175"/>
      <c r="JJU13" s="175"/>
      <c r="JJV13" s="175"/>
      <c r="JJW13" s="175"/>
      <c r="JJX13" s="175"/>
      <c r="JJY13" s="175"/>
      <c r="JJZ13" s="175"/>
      <c r="JKA13" s="175"/>
      <c r="JKB13" s="175"/>
      <c r="JKC13" s="175"/>
      <c r="JKD13" s="175"/>
      <c r="JKE13" s="175"/>
      <c r="JKF13" s="175"/>
      <c r="JKG13" s="175"/>
      <c r="JKH13" s="175"/>
      <c r="JKI13" s="175"/>
      <c r="JKJ13" s="175"/>
      <c r="JKK13" s="175"/>
      <c r="JKL13" s="175"/>
      <c r="JKM13" s="175"/>
      <c r="JKN13" s="175"/>
      <c r="JKO13" s="175"/>
      <c r="JKP13" s="175"/>
      <c r="JKQ13" s="175"/>
      <c r="JKR13" s="175"/>
      <c r="JKS13" s="175"/>
      <c r="JKT13" s="175"/>
      <c r="JKU13" s="175"/>
      <c r="JKV13" s="175"/>
      <c r="JKW13" s="175"/>
      <c r="JKX13" s="175"/>
      <c r="JKY13" s="175"/>
      <c r="JKZ13" s="175"/>
      <c r="JLA13" s="175"/>
      <c r="JLB13" s="175"/>
      <c r="JLC13" s="175"/>
      <c r="JLD13" s="175"/>
      <c r="JLE13" s="175"/>
      <c r="JLF13" s="175"/>
      <c r="JLG13" s="175"/>
      <c r="JLH13" s="175"/>
      <c r="JLI13" s="175"/>
      <c r="JLJ13" s="175"/>
      <c r="JLK13" s="175"/>
      <c r="JLL13" s="175"/>
      <c r="JLM13" s="175"/>
      <c r="JLN13" s="175"/>
      <c r="JLO13" s="175"/>
      <c r="JLP13" s="175"/>
      <c r="JLQ13" s="175"/>
      <c r="JLR13" s="175"/>
      <c r="JLS13" s="175"/>
      <c r="JLT13" s="175"/>
      <c r="JLU13" s="175"/>
      <c r="JLV13" s="175"/>
      <c r="JLW13" s="175"/>
      <c r="JLX13" s="175"/>
      <c r="JLY13" s="175"/>
      <c r="JLZ13" s="175"/>
      <c r="JMA13" s="175"/>
      <c r="JMB13" s="175"/>
      <c r="JMC13" s="175"/>
      <c r="JMD13" s="175"/>
      <c r="JME13" s="175"/>
      <c r="JMF13" s="175"/>
      <c r="JMG13" s="175"/>
      <c r="JMH13" s="175"/>
      <c r="JMI13" s="175"/>
      <c r="JMJ13" s="175"/>
      <c r="JMK13" s="175"/>
      <c r="JML13" s="175"/>
      <c r="JMM13" s="175"/>
      <c r="JMN13" s="175"/>
      <c r="JMO13" s="175"/>
      <c r="JMP13" s="175"/>
      <c r="JMQ13" s="175"/>
      <c r="JMR13" s="175"/>
      <c r="JMS13" s="175"/>
      <c r="JMT13" s="175"/>
      <c r="JMU13" s="175"/>
      <c r="JMV13" s="175"/>
      <c r="JMW13" s="175"/>
      <c r="JMX13" s="175"/>
      <c r="JMY13" s="175"/>
      <c r="JMZ13" s="175"/>
      <c r="JNA13" s="175"/>
      <c r="JNB13" s="175"/>
      <c r="JNC13" s="175"/>
      <c r="JND13" s="175"/>
      <c r="JNE13" s="175"/>
      <c r="JNF13" s="175"/>
      <c r="JNG13" s="175"/>
      <c r="JNH13" s="175"/>
      <c r="JNI13" s="175"/>
      <c r="JNJ13" s="175"/>
      <c r="JNK13" s="175"/>
      <c r="JNL13" s="175"/>
      <c r="JNM13" s="175"/>
      <c r="JNN13" s="175"/>
      <c r="JNO13" s="175"/>
      <c r="JNP13" s="175"/>
      <c r="JNQ13" s="175"/>
      <c r="JNR13" s="175"/>
      <c r="JNS13" s="175"/>
      <c r="JNT13" s="175"/>
      <c r="JNU13" s="175"/>
      <c r="JNV13" s="175"/>
      <c r="JNW13" s="175"/>
      <c r="JNX13" s="175"/>
      <c r="JNY13" s="175"/>
      <c r="JNZ13" s="175"/>
      <c r="JOA13" s="175"/>
      <c r="JOB13" s="175"/>
      <c r="JOC13" s="175"/>
      <c r="JOD13" s="175"/>
      <c r="JOE13" s="175"/>
      <c r="JOF13" s="175"/>
      <c r="JOG13" s="175"/>
      <c r="JOH13" s="175"/>
      <c r="JOI13" s="175"/>
      <c r="JOJ13" s="175"/>
      <c r="JOK13" s="175"/>
      <c r="JOL13" s="175"/>
      <c r="JOM13" s="175"/>
      <c r="JON13" s="175"/>
      <c r="JOO13" s="175"/>
      <c r="JOP13" s="175"/>
      <c r="JOQ13" s="175"/>
      <c r="JOR13" s="175"/>
      <c r="JOS13" s="175"/>
      <c r="JOT13" s="175"/>
      <c r="JOU13" s="175"/>
      <c r="JOV13" s="175"/>
      <c r="JOW13" s="175"/>
      <c r="JOX13" s="175"/>
      <c r="JOY13" s="175"/>
      <c r="JOZ13" s="175"/>
      <c r="JPA13" s="175"/>
      <c r="JPB13" s="175"/>
      <c r="JPC13" s="175"/>
      <c r="JPD13" s="175"/>
      <c r="JPE13" s="175"/>
      <c r="JPF13" s="175"/>
      <c r="JPG13" s="175"/>
      <c r="JPH13" s="175"/>
      <c r="JPI13" s="175"/>
      <c r="JPJ13" s="175"/>
      <c r="JPK13" s="175"/>
      <c r="JPL13" s="175"/>
      <c r="JPM13" s="175"/>
      <c r="JPN13" s="175"/>
      <c r="JPO13" s="175"/>
      <c r="JPP13" s="175"/>
      <c r="JPQ13" s="175"/>
      <c r="JPR13" s="175"/>
      <c r="JPS13" s="175"/>
      <c r="JPT13" s="175"/>
      <c r="JPU13" s="175"/>
      <c r="JPV13" s="175"/>
      <c r="JPW13" s="175"/>
      <c r="JPX13" s="175"/>
      <c r="JPY13" s="175"/>
      <c r="JPZ13" s="175"/>
      <c r="JQA13" s="175"/>
      <c r="JQB13" s="175"/>
      <c r="JQC13" s="175"/>
      <c r="JQD13" s="175"/>
      <c r="JQE13" s="175"/>
      <c r="JQF13" s="175"/>
      <c r="JQG13" s="175"/>
      <c r="JQH13" s="175"/>
      <c r="JQI13" s="175"/>
      <c r="JQJ13" s="175"/>
      <c r="JQK13" s="175"/>
      <c r="JQL13" s="175"/>
      <c r="JQM13" s="175"/>
      <c r="JQN13" s="175"/>
      <c r="JQO13" s="175"/>
      <c r="JQP13" s="175"/>
      <c r="JQQ13" s="175"/>
      <c r="JQR13" s="175"/>
      <c r="JQS13" s="175"/>
      <c r="JQT13" s="175"/>
      <c r="JQU13" s="175"/>
      <c r="JQV13" s="175"/>
      <c r="JQW13" s="175"/>
      <c r="JQX13" s="175"/>
      <c r="JQY13" s="175"/>
      <c r="JQZ13" s="175"/>
      <c r="JRA13" s="175"/>
      <c r="JRB13" s="175"/>
      <c r="JRC13" s="175"/>
      <c r="JRD13" s="175"/>
      <c r="JRE13" s="175"/>
      <c r="JRF13" s="175"/>
      <c r="JRG13" s="175"/>
      <c r="JRH13" s="175"/>
      <c r="JRI13" s="175"/>
      <c r="JRJ13" s="175"/>
      <c r="JRK13" s="175"/>
      <c r="JRL13" s="175"/>
      <c r="JRM13" s="175"/>
      <c r="JRN13" s="175"/>
      <c r="JRO13" s="175"/>
      <c r="JRP13" s="175"/>
      <c r="JRQ13" s="175"/>
      <c r="JRR13" s="175"/>
      <c r="JRS13" s="175"/>
      <c r="JRT13" s="175"/>
      <c r="JRU13" s="175"/>
      <c r="JRV13" s="175"/>
      <c r="JRW13" s="175"/>
      <c r="JRX13" s="175"/>
      <c r="JRY13" s="175"/>
      <c r="JRZ13" s="175"/>
      <c r="JSA13" s="175"/>
      <c r="JSB13" s="175"/>
      <c r="JSC13" s="175"/>
      <c r="JSD13" s="175"/>
      <c r="JSE13" s="175"/>
      <c r="JSF13" s="175"/>
      <c r="JSG13" s="175"/>
      <c r="JSH13" s="175"/>
      <c r="JSI13" s="175"/>
      <c r="JSJ13" s="175"/>
      <c r="JSK13" s="175"/>
      <c r="JSL13" s="175"/>
      <c r="JSM13" s="175"/>
      <c r="JSN13" s="175"/>
      <c r="JSO13" s="175"/>
      <c r="JSP13" s="175"/>
      <c r="JSQ13" s="175"/>
      <c r="JSR13" s="175"/>
      <c r="JSS13" s="175"/>
      <c r="JST13" s="175"/>
      <c r="JSU13" s="175"/>
      <c r="JSV13" s="175"/>
      <c r="JSW13" s="175"/>
      <c r="JSX13" s="175"/>
      <c r="JSY13" s="175"/>
      <c r="JSZ13" s="175"/>
      <c r="JTA13" s="175"/>
      <c r="JTB13" s="175"/>
      <c r="JTC13" s="175"/>
      <c r="JTD13" s="175"/>
      <c r="JTE13" s="175"/>
      <c r="JTF13" s="175"/>
      <c r="JTG13" s="175"/>
      <c r="JTH13" s="175"/>
      <c r="JTI13" s="175"/>
      <c r="JTJ13" s="175"/>
      <c r="JTK13" s="175"/>
      <c r="JTL13" s="175"/>
      <c r="JTM13" s="175"/>
      <c r="JTN13" s="175"/>
      <c r="JTO13" s="175"/>
      <c r="JTP13" s="175"/>
      <c r="JTQ13" s="175"/>
      <c r="JTR13" s="175"/>
      <c r="JTS13" s="175"/>
      <c r="JTT13" s="175"/>
      <c r="JTU13" s="175"/>
      <c r="JTV13" s="175"/>
      <c r="JTW13" s="175"/>
      <c r="JTX13" s="175"/>
      <c r="JTY13" s="175"/>
      <c r="JTZ13" s="175"/>
      <c r="JUA13" s="175"/>
      <c r="JUB13" s="175"/>
      <c r="JUC13" s="175"/>
      <c r="JUD13" s="175"/>
      <c r="JUE13" s="175"/>
      <c r="JUF13" s="175"/>
      <c r="JUG13" s="175"/>
      <c r="JUH13" s="175"/>
      <c r="JUI13" s="175"/>
      <c r="JUJ13" s="175"/>
      <c r="JUK13" s="175"/>
      <c r="JUL13" s="175"/>
      <c r="JUM13" s="175"/>
      <c r="JUN13" s="175"/>
      <c r="JUO13" s="175"/>
      <c r="JUP13" s="175"/>
      <c r="JUQ13" s="175"/>
      <c r="JUR13" s="175"/>
      <c r="JUS13" s="175"/>
      <c r="JUT13" s="175"/>
      <c r="JUU13" s="175"/>
      <c r="JUV13" s="175"/>
      <c r="JUW13" s="175"/>
      <c r="JUX13" s="175"/>
      <c r="JUY13" s="175"/>
      <c r="JUZ13" s="175"/>
      <c r="JVA13" s="175"/>
      <c r="JVB13" s="175"/>
      <c r="JVC13" s="175"/>
      <c r="JVD13" s="175"/>
      <c r="JVE13" s="175"/>
      <c r="JVF13" s="175"/>
      <c r="JVG13" s="175"/>
      <c r="JVH13" s="175"/>
      <c r="JVI13" s="175"/>
      <c r="JVJ13" s="175"/>
      <c r="JVK13" s="175"/>
      <c r="JVL13" s="175"/>
      <c r="JVM13" s="175"/>
      <c r="JVN13" s="175"/>
      <c r="JVO13" s="175"/>
      <c r="JVP13" s="175"/>
      <c r="JVQ13" s="175"/>
      <c r="JVR13" s="175"/>
      <c r="JVS13" s="175"/>
      <c r="JVT13" s="175"/>
      <c r="JVU13" s="175"/>
      <c r="JVV13" s="175"/>
      <c r="JVW13" s="175"/>
      <c r="JVX13" s="175"/>
      <c r="JVY13" s="175"/>
      <c r="JVZ13" s="175"/>
      <c r="JWA13" s="175"/>
      <c r="JWB13" s="175"/>
      <c r="JWC13" s="175"/>
      <c r="JWD13" s="175"/>
      <c r="JWE13" s="175"/>
      <c r="JWF13" s="175"/>
      <c r="JWG13" s="175"/>
      <c r="JWH13" s="175"/>
      <c r="JWI13" s="175"/>
      <c r="JWJ13" s="175"/>
      <c r="JWK13" s="175"/>
      <c r="JWL13" s="175"/>
      <c r="JWM13" s="175"/>
      <c r="JWN13" s="175"/>
      <c r="JWO13" s="175"/>
      <c r="JWP13" s="175"/>
      <c r="JWQ13" s="175"/>
      <c r="JWR13" s="175"/>
      <c r="JWS13" s="175"/>
      <c r="JWT13" s="175"/>
      <c r="JWU13" s="175"/>
      <c r="JWV13" s="175"/>
      <c r="JWW13" s="175"/>
      <c r="JWX13" s="175"/>
      <c r="JWY13" s="175"/>
      <c r="JWZ13" s="175"/>
      <c r="JXA13" s="175"/>
      <c r="JXB13" s="175"/>
      <c r="JXC13" s="175"/>
      <c r="JXD13" s="175"/>
      <c r="JXE13" s="175"/>
      <c r="JXF13" s="175"/>
      <c r="JXG13" s="175"/>
      <c r="JXH13" s="175"/>
      <c r="JXI13" s="175"/>
      <c r="JXJ13" s="175"/>
      <c r="JXK13" s="175"/>
      <c r="JXL13" s="175"/>
      <c r="JXM13" s="175"/>
      <c r="JXN13" s="175"/>
      <c r="JXO13" s="175"/>
      <c r="JXP13" s="175"/>
      <c r="JXQ13" s="175"/>
      <c r="JXR13" s="175"/>
      <c r="JXS13" s="175"/>
      <c r="JXT13" s="175"/>
      <c r="JXU13" s="175"/>
      <c r="JXV13" s="175"/>
      <c r="JXW13" s="175"/>
      <c r="JXX13" s="175"/>
      <c r="JXY13" s="175"/>
      <c r="JXZ13" s="175"/>
      <c r="JYA13" s="175"/>
      <c r="JYB13" s="175"/>
      <c r="JYC13" s="175"/>
      <c r="JYD13" s="175"/>
      <c r="JYE13" s="175"/>
      <c r="JYF13" s="175"/>
      <c r="JYG13" s="175"/>
      <c r="JYH13" s="175"/>
      <c r="JYI13" s="175"/>
      <c r="JYJ13" s="175"/>
      <c r="JYK13" s="175"/>
      <c r="JYL13" s="175"/>
      <c r="JYM13" s="175"/>
      <c r="JYN13" s="175"/>
      <c r="JYO13" s="175"/>
      <c r="JYP13" s="175"/>
      <c r="JYQ13" s="175"/>
      <c r="JYR13" s="175"/>
      <c r="JYS13" s="175"/>
      <c r="JYT13" s="175"/>
      <c r="JYU13" s="175"/>
      <c r="JYV13" s="175"/>
      <c r="JYW13" s="175"/>
      <c r="JYX13" s="175"/>
      <c r="JYY13" s="175"/>
      <c r="JYZ13" s="175"/>
      <c r="JZA13" s="175"/>
      <c r="JZB13" s="175"/>
      <c r="JZC13" s="175"/>
      <c r="JZD13" s="175"/>
      <c r="JZE13" s="175"/>
      <c r="JZF13" s="175"/>
      <c r="JZG13" s="175"/>
      <c r="JZH13" s="175"/>
      <c r="JZI13" s="175"/>
      <c r="JZJ13" s="175"/>
      <c r="JZK13" s="175"/>
      <c r="JZL13" s="175"/>
      <c r="JZM13" s="175"/>
      <c r="JZN13" s="175"/>
      <c r="JZO13" s="175"/>
      <c r="JZP13" s="175"/>
      <c r="JZQ13" s="175"/>
      <c r="JZR13" s="175"/>
      <c r="JZS13" s="175"/>
      <c r="JZT13" s="175"/>
      <c r="JZU13" s="175"/>
      <c r="JZV13" s="175"/>
      <c r="JZW13" s="175"/>
      <c r="JZX13" s="175"/>
      <c r="JZY13" s="175"/>
      <c r="JZZ13" s="175"/>
      <c r="KAA13" s="175"/>
      <c r="KAB13" s="175"/>
      <c r="KAC13" s="175"/>
      <c r="KAD13" s="175"/>
      <c r="KAE13" s="175"/>
      <c r="KAF13" s="175"/>
      <c r="KAG13" s="175"/>
      <c r="KAH13" s="175"/>
      <c r="KAI13" s="175"/>
      <c r="KAJ13" s="175"/>
      <c r="KAK13" s="175"/>
      <c r="KAL13" s="175"/>
      <c r="KAM13" s="175"/>
      <c r="KAN13" s="175"/>
      <c r="KAO13" s="175"/>
      <c r="KAP13" s="175"/>
      <c r="KAQ13" s="175"/>
      <c r="KAR13" s="175"/>
      <c r="KAS13" s="175"/>
      <c r="KAT13" s="175"/>
      <c r="KAU13" s="175"/>
      <c r="KAV13" s="175"/>
      <c r="KAW13" s="175"/>
      <c r="KAX13" s="175"/>
      <c r="KAY13" s="175"/>
      <c r="KAZ13" s="175"/>
      <c r="KBA13" s="175"/>
      <c r="KBB13" s="175"/>
      <c r="KBC13" s="175"/>
      <c r="KBD13" s="175"/>
      <c r="KBE13" s="175"/>
      <c r="KBF13" s="175"/>
      <c r="KBG13" s="175"/>
      <c r="KBH13" s="175"/>
      <c r="KBI13" s="175"/>
      <c r="KBJ13" s="175"/>
      <c r="KBK13" s="175"/>
      <c r="KBL13" s="175"/>
      <c r="KBM13" s="175"/>
      <c r="KBN13" s="175"/>
      <c r="KBO13" s="175"/>
      <c r="KBP13" s="175"/>
      <c r="KBQ13" s="175"/>
      <c r="KBR13" s="175"/>
      <c r="KBS13" s="175"/>
      <c r="KBT13" s="175"/>
      <c r="KBU13" s="175"/>
      <c r="KBV13" s="175"/>
      <c r="KBW13" s="175"/>
      <c r="KBX13" s="175"/>
      <c r="KBY13" s="175"/>
      <c r="KBZ13" s="175"/>
      <c r="KCA13" s="175"/>
      <c r="KCB13" s="175"/>
      <c r="KCC13" s="175"/>
      <c r="KCD13" s="175"/>
      <c r="KCE13" s="175"/>
      <c r="KCF13" s="175"/>
      <c r="KCG13" s="175"/>
      <c r="KCH13" s="175"/>
      <c r="KCI13" s="175"/>
      <c r="KCJ13" s="175"/>
      <c r="KCK13" s="175"/>
      <c r="KCL13" s="175"/>
      <c r="KCM13" s="175"/>
      <c r="KCN13" s="175"/>
      <c r="KCO13" s="175"/>
      <c r="KCP13" s="175"/>
      <c r="KCQ13" s="175"/>
      <c r="KCR13" s="175"/>
      <c r="KCS13" s="175"/>
      <c r="KCT13" s="175"/>
      <c r="KCU13" s="175"/>
      <c r="KCV13" s="175"/>
      <c r="KCW13" s="175"/>
      <c r="KCX13" s="175"/>
      <c r="KCY13" s="175"/>
      <c r="KCZ13" s="175"/>
      <c r="KDA13" s="175"/>
      <c r="KDB13" s="175"/>
      <c r="KDC13" s="175"/>
      <c r="KDD13" s="175"/>
      <c r="KDE13" s="175"/>
      <c r="KDF13" s="175"/>
      <c r="KDG13" s="175"/>
      <c r="KDH13" s="175"/>
      <c r="KDI13" s="175"/>
      <c r="KDJ13" s="175"/>
      <c r="KDK13" s="175"/>
      <c r="KDL13" s="175"/>
      <c r="KDM13" s="175"/>
      <c r="KDN13" s="175"/>
      <c r="KDO13" s="175"/>
      <c r="KDP13" s="175"/>
      <c r="KDQ13" s="175"/>
      <c r="KDR13" s="175"/>
      <c r="KDS13" s="175"/>
      <c r="KDT13" s="175"/>
      <c r="KDU13" s="175"/>
      <c r="KDV13" s="175"/>
      <c r="KDW13" s="175"/>
      <c r="KDX13" s="175"/>
      <c r="KDY13" s="175"/>
      <c r="KDZ13" s="175"/>
      <c r="KEA13" s="175"/>
      <c r="KEB13" s="175"/>
      <c r="KEC13" s="175"/>
      <c r="KED13" s="175"/>
      <c r="KEE13" s="175"/>
      <c r="KEF13" s="175"/>
      <c r="KEG13" s="175"/>
      <c r="KEH13" s="175"/>
      <c r="KEI13" s="175"/>
      <c r="KEJ13" s="175"/>
      <c r="KEK13" s="175"/>
      <c r="KEL13" s="175"/>
      <c r="KEM13" s="175"/>
      <c r="KEN13" s="175"/>
      <c r="KEO13" s="175"/>
      <c r="KEP13" s="175"/>
      <c r="KEQ13" s="175"/>
      <c r="KER13" s="175"/>
      <c r="KES13" s="175"/>
      <c r="KET13" s="175"/>
      <c r="KEU13" s="175"/>
      <c r="KEV13" s="175"/>
      <c r="KEW13" s="175"/>
      <c r="KEX13" s="175"/>
      <c r="KEY13" s="175"/>
      <c r="KEZ13" s="175"/>
      <c r="KFA13" s="175"/>
      <c r="KFB13" s="175"/>
      <c r="KFC13" s="175"/>
      <c r="KFD13" s="175"/>
      <c r="KFE13" s="175"/>
      <c r="KFF13" s="175"/>
      <c r="KFG13" s="175"/>
      <c r="KFH13" s="175"/>
      <c r="KFI13" s="175"/>
      <c r="KFJ13" s="175"/>
      <c r="KFK13" s="175"/>
      <c r="KFL13" s="175"/>
      <c r="KFM13" s="175"/>
      <c r="KFN13" s="175"/>
      <c r="KFO13" s="175"/>
      <c r="KFP13" s="175"/>
      <c r="KFQ13" s="175"/>
      <c r="KFR13" s="175"/>
      <c r="KFS13" s="175"/>
      <c r="KFT13" s="175"/>
      <c r="KFU13" s="175"/>
      <c r="KFV13" s="175"/>
      <c r="KFW13" s="175"/>
      <c r="KFX13" s="175"/>
      <c r="KFY13" s="175"/>
      <c r="KFZ13" s="175"/>
      <c r="KGA13" s="175"/>
      <c r="KGB13" s="175"/>
      <c r="KGC13" s="175"/>
      <c r="KGD13" s="175"/>
      <c r="KGE13" s="175"/>
      <c r="KGF13" s="175"/>
      <c r="KGG13" s="175"/>
      <c r="KGH13" s="175"/>
      <c r="KGI13" s="175"/>
      <c r="KGJ13" s="175"/>
      <c r="KGK13" s="175"/>
      <c r="KGL13" s="175"/>
      <c r="KGM13" s="175"/>
      <c r="KGN13" s="175"/>
      <c r="KGO13" s="175"/>
      <c r="KGP13" s="175"/>
      <c r="KGQ13" s="175"/>
      <c r="KGR13" s="175"/>
      <c r="KGS13" s="175"/>
      <c r="KGT13" s="175"/>
      <c r="KGU13" s="175"/>
      <c r="KGV13" s="175"/>
      <c r="KGW13" s="175"/>
      <c r="KGX13" s="175"/>
      <c r="KGY13" s="175"/>
      <c r="KGZ13" s="175"/>
      <c r="KHA13" s="175"/>
      <c r="KHB13" s="175"/>
      <c r="KHC13" s="175"/>
      <c r="KHD13" s="175"/>
      <c r="KHE13" s="175"/>
      <c r="KHF13" s="175"/>
      <c r="KHG13" s="175"/>
      <c r="KHH13" s="175"/>
      <c r="KHI13" s="175"/>
      <c r="KHJ13" s="175"/>
      <c r="KHK13" s="175"/>
      <c r="KHL13" s="175"/>
      <c r="KHM13" s="175"/>
      <c r="KHN13" s="175"/>
      <c r="KHO13" s="175"/>
      <c r="KHP13" s="175"/>
      <c r="KHQ13" s="175"/>
      <c r="KHR13" s="175"/>
      <c r="KHS13" s="175"/>
      <c r="KHT13" s="175"/>
      <c r="KHU13" s="175"/>
      <c r="KHV13" s="175"/>
      <c r="KHW13" s="175"/>
      <c r="KHX13" s="175"/>
      <c r="KHY13" s="175"/>
      <c r="KHZ13" s="175"/>
      <c r="KIA13" s="175"/>
      <c r="KIB13" s="175"/>
      <c r="KIC13" s="175"/>
      <c r="KID13" s="175"/>
      <c r="KIE13" s="175"/>
      <c r="KIF13" s="175"/>
      <c r="KIG13" s="175"/>
      <c r="KIH13" s="175"/>
      <c r="KII13" s="175"/>
      <c r="KIJ13" s="175"/>
      <c r="KIK13" s="175"/>
      <c r="KIL13" s="175"/>
      <c r="KIM13" s="175"/>
      <c r="KIN13" s="175"/>
      <c r="KIO13" s="175"/>
      <c r="KIP13" s="175"/>
      <c r="KIQ13" s="175"/>
      <c r="KIR13" s="175"/>
      <c r="KIS13" s="175"/>
      <c r="KIT13" s="175"/>
      <c r="KIU13" s="175"/>
      <c r="KIV13" s="175"/>
      <c r="KIW13" s="175"/>
      <c r="KIX13" s="175"/>
      <c r="KIY13" s="175"/>
      <c r="KIZ13" s="175"/>
      <c r="KJA13" s="175"/>
      <c r="KJB13" s="175"/>
      <c r="KJC13" s="175"/>
      <c r="KJD13" s="175"/>
      <c r="KJE13" s="175"/>
      <c r="KJF13" s="175"/>
      <c r="KJG13" s="175"/>
      <c r="KJH13" s="175"/>
      <c r="KJI13" s="175"/>
      <c r="KJJ13" s="175"/>
      <c r="KJK13" s="175"/>
      <c r="KJL13" s="175"/>
      <c r="KJM13" s="175"/>
      <c r="KJN13" s="175"/>
      <c r="KJO13" s="175"/>
      <c r="KJP13" s="175"/>
      <c r="KJQ13" s="175"/>
      <c r="KJR13" s="175"/>
      <c r="KJS13" s="175"/>
      <c r="KJT13" s="175"/>
      <c r="KJU13" s="175"/>
      <c r="KJV13" s="175"/>
      <c r="KJW13" s="175"/>
      <c r="KJX13" s="175"/>
      <c r="KJY13" s="175"/>
      <c r="KJZ13" s="175"/>
      <c r="KKA13" s="175"/>
      <c r="KKB13" s="175"/>
      <c r="KKC13" s="175"/>
      <c r="KKD13" s="175"/>
      <c r="KKE13" s="175"/>
      <c r="KKF13" s="175"/>
      <c r="KKG13" s="175"/>
      <c r="KKH13" s="175"/>
      <c r="KKI13" s="175"/>
      <c r="KKJ13" s="175"/>
      <c r="KKK13" s="175"/>
      <c r="KKL13" s="175"/>
      <c r="KKM13" s="175"/>
      <c r="KKN13" s="175"/>
      <c r="KKO13" s="175"/>
      <c r="KKP13" s="175"/>
      <c r="KKQ13" s="175"/>
      <c r="KKR13" s="175"/>
      <c r="KKS13" s="175"/>
      <c r="KKT13" s="175"/>
      <c r="KKU13" s="175"/>
      <c r="KKV13" s="175"/>
      <c r="KKW13" s="175"/>
      <c r="KKX13" s="175"/>
      <c r="KKY13" s="175"/>
      <c r="KKZ13" s="175"/>
      <c r="KLA13" s="175"/>
      <c r="KLB13" s="175"/>
      <c r="KLC13" s="175"/>
      <c r="KLD13" s="175"/>
      <c r="KLE13" s="175"/>
      <c r="KLF13" s="175"/>
      <c r="KLG13" s="175"/>
      <c r="KLH13" s="175"/>
      <c r="KLI13" s="175"/>
      <c r="KLJ13" s="175"/>
      <c r="KLK13" s="175"/>
      <c r="KLL13" s="175"/>
      <c r="KLM13" s="175"/>
      <c r="KLN13" s="175"/>
      <c r="KLO13" s="175"/>
      <c r="KLP13" s="175"/>
      <c r="KLQ13" s="175"/>
      <c r="KLR13" s="175"/>
      <c r="KLS13" s="175"/>
      <c r="KLT13" s="175"/>
      <c r="KLU13" s="175"/>
      <c r="KLV13" s="175"/>
      <c r="KLW13" s="175"/>
      <c r="KLX13" s="175"/>
      <c r="KLY13" s="175"/>
      <c r="KLZ13" s="175"/>
      <c r="KMA13" s="175"/>
      <c r="KMB13" s="175"/>
      <c r="KMC13" s="175"/>
      <c r="KMD13" s="175"/>
      <c r="KME13" s="175"/>
      <c r="KMF13" s="175"/>
      <c r="KMG13" s="175"/>
      <c r="KMH13" s="175"/>
      <c r="KMI13" s="175"/>
      <c r="KMJ13" s="175"/>
      <c r="KMK13" s="175"/>
      <c r="KML13" s="175"/>
      <c r="KMM13" s="175"/>
      <c r="KMN13" s="175"/>
      <c r="KMO13" s="175"/>
      <c r="KMP13" s="175"/>
      <c r="KMQ13" s="175"/>
      <c r="KMR13" s="175"/>
      <c r="KMS13" s="175"/>
      <c r="KMT13" s="175"/>
      <c r="KMU13" s="175"/>
      <c r="KMV13" s="175"/>
      <c r="KMW13" s="175"/>
      <c r="KMX13" s="175"/>
      <c r="KMY13" s="175"/>
      <c r="KMZ13" s="175"/>
      <c r="KNA13" s="175"/>
      <c r="KNB13" s="175"/>
      <c r="KNC13" s="175"/>
      <c r="KND13" s="175"/>
      <c r="KNE13" s="175"/>
      <c r="KNF13" s="175"/>
      <c r="KNG13" s="175"/>
      <c r="KNH13" s="175"/>
      <c r="KNI13" s="175"/>
      <c r="KNJ13" s="175"/>
      <c r="KNK13" s="175"/>
      <c r="KNL13" s="175"/>
      <c r="KNM13" s="175"/>
      <c r="KNN13" s="175"/>
      <c r="KNO13" s="175"/>
      <c r="KNP13" s="175"/>
      <c r="KNQ13" s="175"/>
      <c r="KNR13" s="175"/>
      <c r="KNS13" s="175"/>
      <c r="KNT13" s="175"/>
      <c r="KNU13" s="175"/>
      <c r="KNV13" s="175"/>
      <c r="KNW13" s="175"/>
      <c r="KNX13" s="175"/>
      <c r="KNY13" s="175"/>
      <c r="KNZ13" s="175"/>
      <c r="KOA13" s="175"/>
      <c r="KOB13" s="175"/>
      <c r="KOC13" s="175"/>
      <c r="KOD13" s="175"/>
      <c r="KOE13" s="175"/>
      <c r="KOF13" s="175"/>
      <c r="KOG13" s="175"/>
      <c r="KOH13" s="175"/>
      <c r="KOI13" s="175"/>
      <c r="KOJ13" s="175"/>
      <c r="KOK13" s="175"/>
      <c r="KOL13" s="175"/>
      <c r="KOM13" s="175"/>
      <c r="KON13" s="175"/>
      <c r="KOO13" s="175"/>
      <c r="KOP13" s="175"/>
      <c r="KOQ13" s="175"/>
      <c r="KOR13" s="175"/>
      <c r="KOS13" s="175"/>
      <c r="KOT13" s="175"/>
      <c r="KOU13" s="175"/>
      <c r="KOV13" s="175"/>
      <c r="KOW13" s="175"/>
      <c r="KOX13" s="175"/>
      <c r="KOY13" s="175"/>
      <c r="KOZ13" s="175"/>
      <c r="KPA13" s="175"/>
      <c r="KPB13" s="175"/>
      <c r="KPC13" s="175"/>
      <c r="KPD13" s="175"/>
      <c r="KPE13" s="175"/>
      <c r="KPF13" s="175"/>
      <c r="KPG13" s="175"/>
      <c r="KPH13" s="175"/>
      <c r="KPI13" s="175"/>
      <c r="KPJ13" s="175"/>
      <c r="KPK13" s="175"/>
      <c r="KPL13" s="175"/>
      <c r="KPM13" s="175"/>
      <c r="KPN13" s="175"/>
      <c r="KPO13" s="175"/>
      <c r="KPP13" s="175"/>
      <c r="KPQ13" s="175"/>
      <c r="KPR13" s="175"/>
      <c r="KPS13" s="175"/>
      <c r="KPT13" s="175"/>
      <c r="KPU13" s="175"/>
      <c r="KPV13" s="175"/>
      <c r="KPW13" s="175"/>
      <c r="KPX13" s="175"/>
      <c r="KPY13" s="175"/>
      <c r="KPZ13" s="175"/>
      <c r="KQA13" s="175"/>
      <c r="KQB13" s="175"/>
      <c r="KQC13" s="175"/>
      <c r="KQD13" s="175"/>
      <c r="KQE13" s="175"/>
      <c r="KQF13" s="175"/>
      <c r="KQG13" s="175"/>
      <c r="KQH13" s="175"/>
      <c r="KQI13" s="175"/>
      <c r="KQJ13" s="175"/>
      <c r="KQK13" s="175"/>
      <c r="KQL13" s="175"/>
      <c r="KQM13" s="175"/>
      <c r="KQN13" s="175"/>
      <c r="KQO13" s="175"/>
      <c r="KQP13" s="175"/>
      <c r="KQQ13" s="175"/>
      <c r="KQR13" s="175"/>
      <c r="KQS13" s="175"/>
      <c r="KQT13" s="175"/>
      <c r="KQU13" s="175"/>
      <c r="KQV13" s="175"/>
      <c r="KQW13" s="175"/>
      <c r="KQX13" s="175"/>
      <c r="KQY13" s="175"/>
      <c r="KQZ13" s="175"/>
      <c r="KRA13" s="175"/>
      <c r="KRB13" s="175"/>
      <c r="KRC13" s="175"/>
      <c r="KRD13" s="175"/>
      <c r="KRE13" s="175"/>
      <c r="KRF13" s="175"/>
      <c r="KRG13" s="175"/>
      <c r="KRH13" s="175"/>
      <c r="KRI13" s="175"/>
      <c r="KRJ13" s="175"/>
      <c r="KRK13" s="175"/>
      <c r="KRL13" s="175"/>
      <c r="KRM13" s="175"/>
      <c r="KRN13" s="175"/>
      <c r="KRO13" s="175"/>
      <c r="KRP13" s="175"/>
      <c r="KRQ13" s="175"/>
      <c r="KRR13" s="175"/>
      <c r="KRS13" s="175"/>
      <c r="KRT13" s="175"/>
      <c r="KRU13" s="175"/>
      <c r="KRV13" s="175"/>
      <c r="KRW13" s="175"/>
      <c r="KRX13" s="175"/>
      <c r="KRY13" s="175"/>
      <c r="KRZ13" s="175"/>
      <c r="KSA13" s="175"/>
      <c r="KSB13" s="175"/>
      <c r="KSC13" s="175"/>
      <c r="KSD13" s="175"/>
      <c r="KSE13" s="175"/>
      <c r="KSF13" s="175"/>
      <c r="KSG13" s="175"/>
      <c r="KSH13" s="175"/>
      <c r="KSI13" s="175"/>
      <c r="KSJ13" s="175"/>
      <c r="KSK13" s="175"/>
      <c r="KSL13" s="175"/>
      <c r="KSM13" s="175"/>
      <c r="KSN13" s="175"/>
      <c r="KSO13" s="175"/>
      <c r="KSP13" s="175"/>
      <c r="KSQ13" s="175"/>
      <c r="KSR13" s="175"/>
      <c r="KSS13" s="175"/>
      <c r="KST13" s="175"/>
      <c r="KSU13" s="175"/>
      <c r="KSV13" s="175"/>
      <c r="KSW13" s="175"/>
      <c r="KSX13" s="175"/>
      <c r="KSY13" s="175"/>
      <c r="KSZ13" s="175"/>
      <c r="KTA13" s="175"/>
      <c r="KTB13" s="175"/>
      <c r="KTC13" s="175"/>
      <c r="KTD13" s="175"/>
      <c r="KTE13" s="175"/>
      <c r="KTF13" s="175"/>
      <c r="KTG13" s="175"/>
      <c r="KTH13" s="175"/>
      <c r="KTI13" s="175"/>
      <c r="KTJ13" s="175"/>
      <c r="KTK13" s="175"/>
      <c r="KTL13" s="175"/>
      <c r="KTM13" s="175"/>
      <c r="KTN13" s="175"/>
      <c r="KTO13" s="175"/>
      <c r="KTP13" s="175"/>
      <c r="KTQ13" s="175"/>
      <c r="KTR13" s="175"/>
      <c r="KTS13" s="175"/>
      <c r="KTT13" s="175"/>
      <c r="KTU13" s="175"/>
      <c r="KTV13" s="175"/>
      <c r="KTW13" s="175"/>
      <c r="KTX13" s="175"/>
      <c r="KTY13" s="175"/>
      <c r="KTZ13" s="175"/>
      <c r="KUA13" s="175"/>
      <c r="KUB13" s="175"/>
      <c r="KUC13" s="175"/>
      <c r="KUD13" s="175"/>
      <c r="KUE13" s="175"/>
      <c r="KUF13" s="175"/>
      <c r="KUG13" s="175"/>
      <c r="KUH13" s="175"/>
      <c r="KUI13" s="175"/>
      <c r="KUJ13" s="175"/>
      <c r="KUK13" s="175"/>
      <c r="KUL13" s="175"/>
      <c r="KUM13" s="175"/>
      <c r="KUN13" s="175"/>
      <c r="KUO13" s="175"/>
      <c r="KUP13" s="175"/>
      <c r="KUQ13" s="175"/>
      <c r="KUR13" s="175"/>
      <c r="KUS13" s="175"/>
      <c r="KUT13" s="175"/>
      <c r="KUU13" s="175"/>
      <c r="KUV13" s="175"/>
      <c r="KUW13" s="175"/>
      <c r="KUX13" s="175"/>
      <c r="KUY13" s="175"/>
      <c r="KUZ13" s="175"/>
      <c r="KVA13" s="175"/>
      <c r="KVB13" s="175"/>
      <c r="KVC13" s="175"/>
      <c r="KVD13" s="175"/>
      <c r="KVE13" s="175"/>
      <c r="KVF13" s="175"/>
      <c r="KVG13" s="175"/>
      <c r="KVH13" s="175"/>
      <c r="KVI13" s="175"/>
      <c r="KVJ13" s="175"/>
      <c r="KVK13" s="175"/>
      <c r="KVL13" s="175"/>
      <c r="KVM13" s="175"/>
      <c r="KVN13" s="175"/>
      <c r="KVO13" s="175"/>
      <c r="KVP13" s="175"/>
      <c r="KVQ13" s="175"/>
      <c r="KVR13" s="175"/>
      <c r="KVS13" s="175"/>
      <c r="KVT13" s="175"/>
      <c r="KVU13" s="175"/>
      <c r="KVV13" s="175"/>
      <c r="KVW13" s="175"/>
      <c r="KVX13" s="175"/>
      <c r="KVY13" s="175"/>
      <c r="KVZ13" s="175"/>
      <c r="KWA13" s="175"/>
      <c r="KWB13" s="175"/>
      <c r="KWC13" s="175"/>
      <c r="KWD13" s="175"/>
      <c r="KWE13" s="175"/>
      <c r="KWF13" s="175"/>
      <c r="KWG13" s="175"/>
      <c r="KWH13" s="175"/>
      <c r="KWI13" s="175"/>
      <c r="KWJ13" s="175"/>
      <c r="KWK13" s="175"/>
      <c r="KWL13" s="175"/>
      <c r="KWM13" s="175"/>
      <c r="KWN13" s="175"/>
      <c r="KWO13" s="175"/>
      <c r="KWP13" s="175"/>
      <c r="KWQ13" s="175"/>
      <c r="KWR13" s="175"/>
      <c r="KWS13" s="175"/>
      <c r="KWT13" s="175"/>
      <c r="KWU13" s="175"/>
      <c r="KWV13" s="175"/>
      <c r="KWW13" s="175"/>
      <c r="KWX13" s="175"/>
      <c r="KWY13" s="175"/>
      <c r="KWZ13" s="175"/>
      <c r="KXA13" s="175"/>
      <c r="KXB13" s="175"/>
      <c r="KXC13" s="175"/>
      <c r="KXD13" s="175"/>
      <c r="KXE13" s="175"/>
      <c r="KXF13" s="175"/>
      <c r="KXG13" s="175"/>
      <c r="KXH13" s="175"/>
      <c r="KXI13" s="175"/>
      <c r="KXJ13" s="175"/>
      <c r="KXK13" s="175"/>
      <c r="KXL13" s="175"/>
      <c r="KXM13" s="175"/>
      <c r="KXN13" s="175"/>
      <c r="KXO13" s="175"/>
      <c r="KXP13" s="175"/>
      <c r="KXQ13" s="175"/>
      <c r="KXR13" s="175"/>
      <c r="KXS13" s="175"/>
      <c r="KXT13" s="175"/>
      <c r="KXU13" s="175"/>
      <c r="KXV13" s="175"/>
      <c r="KXW13" s="175"/>
      <c r="KXX13" s="175"/>
      <c r="KXY13" s="175"/>
      <c r="KXZ13" s="175"/>
      <c r="KYA13" s="175"/>
      <c r="KYB13" s="175"/>
      <c r="KYC13" s="175"/>
      <c r="KYD13" s="175"/>
      <c r="KYE13" s="175"/>
      <c r="KYF13" s="175"/>
      <c r="KYG13" s="175"/>
      <c r="KYH13" s="175"/>
      <c r="KYI13" s="175"/>
      <c r="KYJ13" s="175"/>
      <c r="KYK13" s="175"/>
      <c r="KYL13" s="175"/>
      <c r="KYM13" s="175"/>
      <c r="KYN13" s="175"/>
      <c r="KYO13" s="175"/>
      <c r="KYP13" s="175"/>
      <c r="KYQ13" s="175"/>
      <c r="KYR13" s="175"/>
      <c r="KYS13" s="175"/>
      <c r="KYT13" s="175"/>
      <c r="KYU13" s="175"/>
      <c r="KYV13" s="175"/>
      <c r="KYW13" s="175"/>
      <c r="KYX13" s="175"/>
      <c r="KYY13" s="175"/>
      <c r="KYZ13" s="175"/>
      <c r="KZA13" s="175"/>
      <c r="KZB13" s="175"/>
      <c r="KZC13" s="175"/>
      <c r="KZD13" s="175"/>
      <c r="KZE13" s="175"/>
      <c r="KZF13" s="175"/>
      <c r="KZG13" s="175"/>
      <c r="KZH13" s="175"/>
      <c r="KZI13" s="175"/>
      <c r="KZJ13" s="175"/>
      <c r="KZK13" s="175"/>
      <c r="KZL13" s="175"/>
      <c r="KZM13" s="175"/>
      <c r="KZN13" s="175"/>
      <c r="KZO13" s="175"/>
      <c r="KZP13" s="175"/>
      <c r="KZQ13" s="175"/>
      <c r="KZR13" s="175"/>
      <c r="KZS13" s="175"/>
      <c r="KZT13" s="175"/>
      <c r="KZU13" s="175"/>
      <c r="KZV13" s="175"/>
      <c r="KZW13" s="175"/>
      <c r="KZX13" s="175"/>
      <c r="KZY13" s="175"/>
      <c r="KZZ13" s="175"/>
      <c r="LAA13" s="175"/>
      <c r="LAB13" s="175"/>
      <c r="LAC13" s="175"/>
      <c r="LAD13" s="175"/>
      <c r="LAE13" s="175"/>
      <c r="LAF13" s="175"/>
      <c r="LAG13" s="175"/>
      <c r="LAH13" s="175"/>
      <c r="LAI13" s="175"/>
      <c r="LAJ13" s="175"/>
      <c r="LAK13" s="175"/>
      <c r="LAL13" s="175"/>
      <c r="LAM13" s="175"/>
      <c r="LAN13" s="175"/>
      <c r="LAO13" s="175"/>
      <c r="LAP13" s="175"/>
      <c r="LAQ13" s="175"/>
      <c r="LAR13" s="175"/>
      <c r="LAS13" s="175"/>
      <c r="LAT13" s="175"/>
      <c r="LAU13" s="175"/>
      <c r="LAV13" s="175"/>
      <c r="LAW13" s="175"/>
      <c r="LAX13" s="175"/>
      <c r="LAY13" s="175"/>
      <c r="LAZ13" s="175"/>
      <c r="LBA13" s="175"/>
      <c r="LBB13" s="175"/>
      <c r="LBC13" s="175"/>
      <c r="LBD13" s="175"/>
      <c r="LBE13" s="175"/>
      <c r="LBF13" s="175"/>
      <c r="LBG13" s="175"/>
      <c r="LBH13" s="175"/>
      <c r="LBI13" s="175"/>
      <c r="LBJ13" s="175"/>
      <c r="LBK13" s="175"/>
      <c r="LBL13" s="175"/>
      <c r="LBM13" s="175"/>
      <c r="LBN13" s="175"/>
      <c r="LBO13" s="175"/>
      <c r="LBP13" s="175"/>
      <c r="LBQ13" s="175"/>
      <c r="LBR13" s="175"/>
      <c r="LBS13" s="175"/>
      <c r="LBT13" s="175"/>
      <c r="LBU13" s="175"/>
      <c r="LBV13" s="175"/>
      <c r="LBW13" s="175"/>
      <c r="LBX13" s="175"/>
      <c r="LBY13" s="175"/>
      <c r="LBZ13" s="175"/>
      <c r="LCA13" s="175"/>
      <c r="LCB13" s="175"/>
      <c r="LCC13" s="175"/>
      <c r="LCD13" s="175"/>
      <c r="LCE13" s="175"/>
      <c r="LCF13" s="175"/>
      <c r="LCG13" s="175"/>
      <c r="LCH13" s="175"/>
      <c r="LCI13" s="175"/>
      <c r="LCJ13" s="175"/>
      <c r="LCK13" s="175"/>
      <c r="LCL13" s="175"/>
      <c r="LCM13" s="175"/>
      <c r="LCN13" s="175"/>
      <c r="LCO13" s="175"/>
      <c r="LCP13" s="175"/>
      <c r="LCQ13" s="175"/>
      <c r="LCR13" s="175"/>
      <c r="LCS13" s="175"/>
      <c r="LCT13" s="175"/>
      <c r="LCU13" s="175"/>
      <c r="LCV13" s="175"/>
      <c r="LCW13" s="175"/>
      <c r="LCX13" s="175"/>
      <c r="LCY13" s="175"/>
      <c r="LCZ13" s="175"/>
      <c r="LDA13" s="175"/>
      <c r="LDB13" s="175"/>
      <c r="LDC13" s="175"/>
      <c r="LDD13" s="175"/>
      <c r="LDE13" s="175"/>
      <c r="LDF13" s="175"/>
      <c r="LDG13" s="175"/>
      <c r="LDH13" s="175"/>
      <c r="LDI13" s="175"/>
      <c r="LDJ13" s="175"/>
      <c r="LDK13" s="175"/>
      <c r="LDL13" s="175"/>
      <c r="LDM13" s="175"/>
      <c r="LDN13" s="175"/>
      <c r="LDO13" s="175"/>
      <c r="LDP13" s="175"/>
      <c r="LDQ13" s="175"/>
      <c r="LDR13" s="175"/>
      <c r="LDS13" s="175"/>
      <c r="LDT13" s="175"/>
      <c r="LDU13" s="175"/>
      <c r="LDV13" s="175"/>
      <c r="LDW13" s="175"/>
      <c r="LDX13" s="175"/>
      <c r="LDY13" s="175"/>
      <c r="LDZ13" s="175"/>
      <c r="LEA13" s="175"/>
      <c r="LEB13" s="175"/>
      <c r="LEC13" s="175"/>
      <c r="LED13" s="175"/>
      <c r="LEE13" s="175"/>
      <c r="LEF13" s="175"/>
      <c r="LEG13" s="175"/>
      <c r="LEH13" s="175"/>
      <c r="LEI13" s="175"/>
      <c r="LEJ13" s="175"/>
      <c r="LEK13" s="175"/>
      <c r="LEL13" s="175"/>
      <c r="LEM13" s="175"/>
      <c r="LEN13" s="175"/>
      <c r="LEO13" s="175"/>
      <c r="LEP13" s="175"/>
      <c r="LEQ13" s="175"/>
      <c r="LER13" s="175"/>
      <c r="LES13" s="175"/>
      <c r="LET13" s="175"/>
      <c r="LEU13" s="175"/>
      <c r="LEV13" s="175"/>
      <c r="LEW13" s="175"/>
      <c r="LEX13" s="175"/>
      <c r="LEY13" s="175"/>
      <c r="LEZ13" s="175"/>
      <c r="LFA13" s="175"/>
      <c r="LFB13" s="175"/>
      <c r="LFC13" s="175"/>
      <c r="LFD13" s="175"/>
      <c r="LFE13" s="175"/>
      <c r="LFF13" s="175"/>
      <c r="LFG13" s="175"/>
      <c r="LFH13" s="175"/>
      <c r="LFI13" s="175"/>
      <c r="LFJ13" s="175"/>
      <c r="LFK13" s="175"/>
      <c r="LFL13" s="175"/>
      <c r="LFM13" s="175"/>
      <c r="LFN13" s="175"/>
      <c r="LFO13" s="175"/>
      <c r="LFP13" s="175"/>
      <c r="LFQ13" s="175"/>
      <c r="LFR13" s="175"/>
      <c r="LFS13" s="175"/>
      <c r="LFT13" s="175"/>
      <c r="LFU13" s="175"/>
      <c r="LFV13" s="175"/>
      <c r="LFW13" s="175"/>
      <c r="LFX13" s="175"/>
      <c r="LFY13" s="175"/>
      <c r="LFZ13" s="175"/>
      <c r="LGA13" s="175"/>
      <c r="LGB13" s="175"/>
      <c r="LGC13" s="175"/>
      <c r="LGD13" s="175"/>
      <c r="LGE13" s="175"/>
      <c r="LGF13" s="175"/>
      <c r="LGG13" s="175"/>
      <c r="LGH13" s="175"/>
      <c r="LGI13" s="175"/>
      <c r="LGJ13" s="175"/>
      <c r="LGK13" s="175"/>
      <c r="LGL13" s="175"/>
      <c r="LGM13" s="175"/>
      <c r="LGN13" s="175"/>
      <c r="LGO13" s="175"/>
      <c r="LGP13" s="175"/>
      <c r="LGQ13" s="175"/>
      <c r="LGR13" s="175"/>
      <c r="LGS13" s="175"/>
      <c r="LGT13" s="175"/>
      <c r="LGU13" s="175"/>
      <c r="LGV13" s="175"/>
      <c r="LGW13" s="175"/>
      <c r="LGX13" s="175"/>
      <c r="LGY13" s="175"/>
      <c r="LGZ13" s="175"/>
      <c r="LHA13" s="175"/>
      <c r="LHB13" s="175"/>
      <c r="LHC13" s="175"/>
      <c r="LHD13" s="175"/>
      <c r="LHE13" s="175"/>
      <c r="LHF13" s="175"/>
      <c r="LHG13" s="175"/>
      <c r="LHH13" s="175"/>
      <c r="LHI13" s="175"/>
      <c r="LHJ13" s="175"/>
      <c r="LHK13" s="175"/>
      <c r="LHL13" s="175"/>
      <c r="LHM13" s="175"/>
      <c r="LHN13" s="175"/>
      <c r="LHO13" s="175"/>
      <c r="LHP13" s="175"/>
      <c r="LHQ13" s="175"/>
      <c r="LHR13" s="175"/>
      <c r="LHS13" s="175"/>
      <c r="LHT13" s="175"/>
      <c r="LHU13" s="175"/>
      <c r="LHV13" s="175"/>
      <c r="LHW13" s="175"/>
      <c r="LHX13" s="175"/>
      <c r="LHY13" s="175"/>
      <c r="LHZ13" s="175"/>
      <c r="LIA13" s="175"/>
      <c r="LIB13" s="175"/>
      <c r="LIC13" s="175"/>
      <c r="LID13" s="175"/>
      <c r="LIE13" s="175"/>
      <c r="LIF13" s="175"/>
      <c r="LIG13" s="175"/>
      <c r="LIH13" s="175"/>
      <c r="LII13" s="175"/>
      <c r="LIJ13" s="175"/>
      <c r="LIK13" s="175"/>
      <c r="LIL13" s="175"/>
      <c r="LIM13" s="175"/>
      <c r="LIN13" s="175"/>
      <c r="LIO13" s="175"/>
      <c r="LIP13" s="175"/>
      <c r="LIQ13" s="175"/>
      <c r="LIR13" s="175"/>
      <c r="LIS13" s="175"/>
      <c r="LIT13" s="175"/>
      <c r="LIU13" s="175"/>
      <c r="LIV13" s="175"/>
      <c r="LIW13" s="175"/>
      <c r="LIX13" s="175"/>
      <c r="LIY13" s="175"/>
      <c r="LIZ13" s="175"/>
      <c r="LJA13" s="175"/>
      <c r="LJB13" s="175"/>
      <c r="LJC13" s="175"/>
      <c r="LJD13" s="175"/>
      <c r="LJE13" s="175"/>
      <c r="LJF13" s="175"/>
      <c r="LJG13" s="175"/>
      <c r="LJH13" s="175"/>
      <c r="LJI13" s="175"/>
      <c r="LJJ13" s="175"/>
      <c r="LJK13" s="175"/>
      <c r="LJL13" s="175"/>
      <c r="LJM13" s="175"/>
      <c r="LJN13" s="175"/>
      <c r="LJO13" s="175"/>
      <c r="LJP13" s="175"/>
      <c r="LJQ13" s="175"/>
      <c r="LJR13" s="175"/>
      <c r="LJS13" s="175"/>
      <c r="LJT13" s="175"/>
      <c r="LJU13" s="175"/>
      <c r="LJV13" s="175"/>
      <c r="LJW13" s="175"/>
      <c r="LJX13" s="175"/>
      <c r="LJY13" s="175"/>
      <c r="LJZ13" s="175"/>
      <c r="LKA13" s="175"/>
      <c r="LKB13" s="175"/>
      <c r="LKC13" s="175"/>
      <c r="LKD13" s="175"/>
      <c r="LKE13" s="175"/>
      <c r="LKF13" s="175"/>
      <c r="LKG13" s="175"/>
      <c r="LKH13" s="175"/>
      <c r="LKI13" s="175"/>
      <c r="LKJ13" s="175"/>
      <c r="LKK13" s="175"/>
      <c r="LKL13" s="175"/>
      <c r="LKM13" s="175"/>
      <c r="LKN13" s="175"/>
      <c r="LKO13" s="175"/>
      <c r="LKP13" s="175"/>
      <c r="LKQ13" s="175"/>
      <c r="LKR13" s="175"/>
      <c r="LKS13" s="175"/>
      <c r="LKT13" s="175"/>
      <c r="LKU13" s="175"/>
      <c r="LKV13" s="175"/>
      <c r="LKW13" s="175"/>
      <c r="LKX13" s="175"/>
      <c r="LKY13" s="175"/>
      <c r="LKZ13" s="175"/>
      <c r="LLA13" s="175"/>
      <c r="LLB13" s="175"/>
      <c r="LLC13" s="175"/>
      <c r="LLD13" s="175"/>
      <c r="LLE13" s="175"/>
      <c r="LLF13" s="175"/>
      <c r="LLG13" s="175"/>
      <c r="LLH13" s="175"/>
      <c r="LLI13" s="175"/>
      <c r="LLJ13" s="175"/>
      <c r="LLK13" s="175"/>
      <c r="LLL13" s="175"/>
      <c r="LLM13" s="175"/>
      <c r="LLN13" s="175"/>
      <c r="LLO13" s="175"/>
      <c r="LLP13" s="175"/>
      <c r="LLQ13" s="175"/>
      <c r="LLR13" s="175"/>
      <c r="LLS13" s="175"/>
      <c r="LLT13" s="175"/>
      <c r="LLU13" s="175"/>
      <c r="LLV13" s="175"/>
      <c r="LLW13" s="175"/>
      <c r="LLX13" s="175"/>
      <c r="LLY13" s="175"/>
      <c r="LLZ13" s="175"/>
      <c r="LMA13" s="175"/>
      <c r="LMB13" s="175"/>
      <c r="LMC13" s="175"/>
      <c r="LMD13" s="175"/>
      <c r="LME13" s="175"/>
      <c r="LMF13" s="175"/>
      <c r="LMG13" s="175"/>
      <c r="LMH13" s="175"/>
      <c r="LMI13" s="175"/>
      <c r="LMJ13" s="175"/>
      <c r="LMK13" s="175"/>
      <c r="LML13" s="175"/>
      <c r="LMM13" s="175"/>
      <c r="LMN13" s="175"/>
      <c r="LMO13" s="175"/>
      <c r="LMP13" s="175"/>
      <c r="LMQ13" s="175"/>
      <c r="LMR13" s="175"/>
      <c r="LMS13" s="175"/>
      <c r="LMT13" s="175"/>
      <c r="LMU13" s="175"/>
      <c r="LMV13" s="175"/>
      <c r="LMW13" s="175"/>
      <c r="LMX13" s="175"/>
      <c r="LMY13" s="175"/>
      <c r="LMZ13" s="175"/>
      <c r="LNA13" s="175"/>
      <c r="LNB13" s="175"/>
      <c r="LNC13" s="175"/>
      <c r="LND13" s="175"/>
      <c r="LNE13" s="175"/>
      <c r="LNF13" s="175"/>
      <c r="LNG13" s="175"/>
      <c r="LNH13" s="175"/>
      <c r="LNI13" s="175"/>
      <c r="LNJ13" s="175"/>
      <c r="LNK13" s="175"/>
      <c r="LNL13" s="175"/>
      <c r="LNM13" s="175"/>
      <c r="LNN13" s="175"/>
      <c r="LNO13" s="175"/>
      <c r="LNP13" s="175"/>
      <c r="LNQ13" s="175"/>
      <c r="LNR13" s="175"/>
      <c r="LNS13" s="175"/>
      <c r="LNT13" s="175"/>
      <c r="LNU13" s="175"/>
      <c r="LNV13" s="175"/>
      <c r="LNW13" s="175"/>
      <c r="LNX13" s="175"/>
      <c r="LNY13" s="175"/>
      <c r="LNZ13" s="175"/>
      <c r="LOA13" s="175"/>
      <c r="LOB13" s="175"/>
      <c r="LOC13" s="175"/>
      <c r="LOD13" s="175"/>
      <c r="LOE13" s="175"/>
      <c r="LOF13" s="175"/>
      <c r="LOG13" s="175"/>
      <c r="LOH13" s="175"/>
      <c r="LOI13" s="175"/>
      <c r="LOJ13" s="175"/>
      <c r="LOK13" s="175"/>
      <c r="LOL13" s="175"/>
      <c r="LOM13" s="175"/>
      <c r="LON13" s="175"/>
      <c r="LOO13" s="175"/>
      <c r="LOP13" s="175"/>
      <c r="LOQ13" s="175"/>
      <c r="LOR13" s="175"/>
      <c r="LOS13" s="175"/>
      <c r="LOT13" s="175"/>
      <c r="LOU13" s="175"/>
      <c r="LOV13" s="175"/>
      <c r="LOW13" s="175"/>
      <c r="LOX13" s="175"/>
      <c r="LOY13" s="175"/>
      <c r="LOZ13" s="175"/>
      <c r="LPA13" s="175"/>
      <c r="LPB13" s="175"/>
      <c r="LPC13" s="175"/>
      <c r="LPD13" s="175"/>
      <c r="LPE13" s="175"/>
      <c r="LPF13" s="175"/>
      <c r="LPG13" s="175"/>
      <c r="LPH13" s="175"/>
      <c r="LPI13" s="175"/>
      <c r="LPJ13" s="175"/>
      <c r="LPK13" s="175"/>
      <c r="LPL13" s="175"/>
      <c r="LPM13" s="175"/>
      <c r="LPN13" s="175"/>
      <c r="LPO13" s="175"/>
      <c r="LPP13" s="175"/>
      <c r="LPQ13" s="175"/>
      <c r="LPR13" s="175"/>
      <c r="LPS13" s="175"/>
      <c r="LPT13" s="175"/>
      <c r="LPU13" s="175"/>
      <c r="LPV13" s="175"/>
      <c r="LPW13" s="175"/>
      <c r="LPX13" s="175"/>
      <c r="LPY13" s="175"/>
      <c r="LPZ13" s="175"/>
      <c r="LQA13" s="175"/>
      <c r="LQB13" s="175"/>
      <c r="LQC13" s="175"/>
      <c r="LQD13" s="175"/>
      <c r="LQE13" s="175"/>
      <c r="LQF13" s="175"/>
      <c r="LQG13" s="175"/>
      <c r="LQH13" s="175"/>
      <c r="LQI13" s="175"/>
      <c r="LQJ13" s="175"/>
      <c r="LQK13" s="175"/>
      <c r="LQL13" s="175"/>
      <c r="LQM13" s="175"/>
      <c r="LQN13" s="175"/>
      <c r="LQO13" s="175"/>
      <c r="LQP13" s="175"/>
      <c r="LQQ13" s="175"/>
      <c r="LQR13" s="175"/>
      <c r="LQS13" s="175"/>
      <c r="LQT13" s="175"/>
      <c r="LQU13" s="175"/>
      <c r="LQV13" s="175"/>
      <c r="LQW13" s="175"/>
      <c r="LQX13" s="175"/>
      <c r="LQY13" s="175"/>
      <c r="LQZ13" s="175"/>
      <c r="LRA13" s="175"/>
      <c r="LRB13" s="175"/>
      <c r="LRC13" s="175"/>
      <c r="LRD13" s="175"/>
      <c r="LRE13" s="175"/>
      <c r="LRF13" s="175"/>
      <c r="LRG13" s="175"/>
      <c r="LRH13" s="175"/>
      <c r="LRI13" s="175"/>
      <c r="LRJ13" s="175"/>
      <c r="LRK13" s="175"/>
      <c r="LRL13" s="175"/>
      <c r="LRM13" s="175"/>
      <c r="LRN13" s="175"/>
      <c r="LRO13" s="175"/>
      <c r="LRP13" s="175"/>
      <c r="LRQ13" s="175"/>
      <c r="LRR13" s="175"/>
      <c r="LRS13" s="175"/>
      <c r="LRT13" s="175"/>
      <c r="LRU13" s="175"/>
      <c r="LRV13" s="175"/>
      <c r="LRW13" s="175"/>
      <c r="LRX13" s="175"/>
      <c r="LRY13" s="175"/>
      <c r="LRZ13" s="175"/>
      <c r="LSA13" s="175"/>
      <c r="LSB13" s="175"/>
      <c r="LSC13" s="175"/>
      <c r="LSD13" s="175"/>
      <c r="LSE13" s="175"/>
      <c r="LSF13" s="175"/>
      <c r="LSG13" s="175"/>
      <c r="LSH13" s="175"/>
      <c r="LSI13" s="175"/>
      <c r="LSJ13" s="175"/>
      <c r="LSK13" s="175"/>
      <c r="LSL13" s="175"/>
      <c r="LSM13" s="175"/>
      <c r="LSN13" s="175"/>
      <c r="LSO13" s="175"/>
      <c r="LSP13" s="175"/>
      <c r="LSQ13" s="175"/>
      <c r="LSR13" s="175"/>
      <c r="LSS13" s="175"/>
      <c r="LST13" s="175"/>
      <c r="LSU13" s="175"/>
      <c r="LSV13" s="175"/>
      <c r="LSW13" s="175"/>
      <c r="LSX13" s="175"/>
      <c r="LSY13" s="175"/>
      <c r="LSZ13" s="175"/>
      <c r="LTA13" s="175"/>
      <c r="LTB13" s="175"/>
      <c r="LTC13" s="175"/>
      <c r="LTD13" s="175"/>
      <c r="LTE13" s="175"/>
      <c r="LTF13" s="175"/>
      <c r="LTG13" s="175"/>
      <c r="LTH13" s="175"/>
      <c r="LTI13" s="175"/>
      <c r="LTJ13" s="175"/>
      <c r="LTK13" s="175"/>
      <c r="LTL13" s="175"/>
      <c r="LTM13" s="175"/>
      <c r="LTN13" s="175"/>
      <c r="LTO13" s="175"/>
      <c r="LTP13" s="175"/>
      <c r="LTQ13" s="175"/>
      <c r="LTR13" s="175"/>
      <c r="LTS13" s="175"/>
      <c r="LTT13" s="175"/>
      <c r="LTU13" s="175"/>
      <c r="LTV13" s="175"/>
      <c r="LTW13" s="175"/>
      <c r="LTX13" s="175"/>
      <c r="LTY13" s="175"/>
      <c r="LTZ13" s="175"/>
      <c r="LUA13" s="175"/>
      <c r="LUB13" s="175"/>
      <c r="LUC13" s="175"/>
      <c r="LUD13" s="175"/>
      <c r="LUE13" s="175"/>
      <c r="LUF13" s="175"/>
      <c r="LUG13" s="175"/>
      <c r="LUH13" s="175"/>
      <c r="LUI13" s="175"/>
      <c r="LUJ13" s="175"/>
      <c r="LUK13" s="175"/>
      <c r="LUL13" s="175"/>
      <c r="LUM13" s="175"/>
      <c r="LUN13" s="175"/>
      <c r="LUO13" s="175"/>
      <c r="LUP13" s="175"/>
      <c r="LUQ13" s="175"/>
      <c r="LUR13" s="175"/>
      <c r="LUS13" s="175"/>
      <c r="LUT13" s="175"/>
      <c r="LUU13" s="175"/>
      <c r="LUV13" s="175"/>
      <c r="LUW13" s="175"/>
      <c r="LUX13" s="175"/>
      <c r="LUY13" s="175"/>
      <c r="LUZ13" s="175"/>
      <c r="LVA13" s="175"/>
      <c r="LVB13" s="175"/>
      <c r="LVC13" s="175"/>
      <c r="LVD13" s="175"/>
      <c r="LVE13" s="175"/>
      <c r="LVF13" s="175"/>
      <c r="LVG13" s="175"/>
      <c r="LVH13" s="175"/>
      <c r="LVI13" s="175"/>
      <c r="LVJ13" s="175"/>
      <c r="LVK13" s="175"/>
      <c r="LVL13" s="175"/>
      <c r="LVM13" s="175"/>
      <c r="LVN13" s="175"/>
      <c r="LVO13" s="175"/>
      <c r="LVP13" s="175"/>
      <c r="LVQ13" s="175"/>
      <c r="LVR13" s="175"/>
      <c r="LVS13" s="175"/>
      <c r="LVT13" s="175"/>
      <c r="LVU13" s="175"/>
      <c r="LVV13" s="175"/>
      <c r="LVW13" s="175"/>
      <c r="LVX13" s="175"/>
      <c r="LVY13" s="175"/>
      <c r="LVZ13" s="175"/>
      <c r="LWA13" s="175"/>
      <c r="LWB13" s="175"/>
      <c r="LWC13" s="175"/>
      <c r="LWD13" s="175"/>
      <c r="LWE13" s="175"/>
      <c r="LWF13" s="175"/>
      <c r="LWG13" s="175"/>
      <c r="LWH13" s="175"/>
      <c r="LWI13" s="175"/>
      <c r="LWJ13" s="175"/>
      <c r="LWK13" s="175"/>
      <c r="LWL13" s="175"/>
      <c r="LWM13" s="175"/>
      <c r="LWN13" s="175"/>
      <c r="LWO13" s="175"/>
      <c r="LWP13" s="175"/>
      <c r="LWQ13" s="175"/>
      <c r="LWR13" s="175"/>
      <c r="LWS13" s="175"/>
      <c r="LWT13" s="175"/>
      <c r="LWU13" s="175"/>
      <c r="LWV13" s="175"/>
      <c r="LWW13" s="175"/>
      <c r="LWX13" s="175"/>
      <c r="LWY13" s="175"/>
      <c r="LWZ13" s="175"/>
      <c r="LXA13" s="175"/>
      <c r="LXB13" s="175"/>
      <c r="LXC13" s="175"/>
      <c r="LXD13" s="175"/>
      <c r="LXE13" s="175"/>
      <c r="LXF13" s="175"/>
      <c r="LXG13" s="175"/>
      <c r="LXH13" s="175"/>
      <c r="LXI13" s="175"/>
      <c r="LXJ13" s="175"/>
      <c r="LXK13" s="175"/>
      <c r="LXL13" s="175"/>
      <c r="LXM13" s="175"/>
      <c r="LXN13" s="175"/>
      <c r="LXO13" s="175"/>
      <c r="LXP13" s="175"/>
      <c r="LXQ13" s="175"/>
      <c r="LXR13" s="175"/>
      <c r="LXS13" s="175"/>
      <c r="LXT13" s="175"/>
      <c r="LXU13" s="175"/>
      <c r="LXV13" s="175"/>
      <c r="LXW13" s="175"/>
      <c r="LXX13" s="175"/>
      <c r="LXY13" s="175"/>
      <c r="LXZ13" s="175"/>
      <c r="LYA13" s="175"/>
      <c r="LYB13" s="175"/>
      <c r="LYC13" s="175"/>
      <c r="LYD13" s="175"/>
      <c r="LYE13" s="175"/>
      <c r="LYF13" s="175"/>
      <c r="LYG13" s="175"/>
      <c r="LYH13" s="175"/>
      <c r="LYI13" s="175"/>
      <c r="LYJ13" s="175"/>
      <c r="LYK13" s="175"/>
      <c r="LYL13" s="175"/>
      <c r="LYM13" s="175"/>
      <c r="LYN13" s="175"/>
      <c r="LYO13" s="175"/>
      <c r="LYP13" s="175"/>
      <c r="LYQ13" s="175"/>
      <c r="LYR13" s="175"/>
      <c r="LYS13" s="175"/>
      <c r="LYT13" s="175"/>
      <c r="LYU13" s="175"/>
      <c r="LYV13" s="175"/>
      <c r="LYW13" s="175"/>
      <c r="LYX13" s="175"/>
      <c r="LYY13" s="175"/>
      <c r="LYZ13" s="175"/>
      <c r="LZA13" s="175"/>
      <c r="LZB13" s="175"/>
      <c r="LZC13" s="175"/>
      <c r="LZD13" s="175"/>
      <c r="LZE13" s="175"/>
      <c r="LZF13" s="175"/>
      <c r="LZG13" s="175"/>
      <c r="LZH13" s="175"/>
      <c r="LZI13" s="175"/>
      <c r="LZJ13" s="175"/>
      <c r="LZK13" s="175"/>
      <c r="LZL13" s="175"/>
      <c r="LZM13" s="175"/>
      <c r="LZN13" s="175"/>
      <c r="LZO13" s="175"/>
      <c r="LZP13" s="175"/>
      <c r="LZQ13" s="175"/>
      <c r="LZR13" s="175"/>
      <c r="LZS13" s="175"/>
      <c r="LZT13" s="175"/>
      <c r="LZU13" s="175"/>
      <c r="LZV13" s="175"/>
      <c r="LZW13" s="175"/>
      <c r="LZX13" s="175"/>
      <c r="LZY13" s="175"/>
      <c r="LZZ13" s="175"/>
      <c r="MAA13" s="175"/>
      <c r="MAB13" s="175"/>
      <c r="MAC13" s="175"/>
      <c r="MAD13" s="175"/>
      <c r="MAE13" s="175"/>
      <c r="MAF13" s="175"/>
      <c r="MAG13" s="175"/>
      <c r="MAH13" s="175"/>
      <c r="MAI13" s="175"/>
      <c r="MAJ13" s="175"/>
      <c r="MAK13" s="175"/>
      <c r="MAL13" s="175"/>
      <c r="MAM13" s="175"/>
      <c r="MAN13" s="175"/>
      <c r="MAO13" s="175"/>
      <c r="MAP13" s="175"/>
      <c r="MAQ13" s="175"/>
      <c r="MAR13" s="175"/>
      <c r="MAS13" s="175"/>
      <c r="MAT13" s="175"/>
      <c r="MAU13" s="175"/>
      <c r="MAV13" s="175"/>
      <c r="MAW13" s="175"/>
      <c r="MAX13" s="175"/>
      <c r="MAY13" s="175"/>
      <c r="MAZ13" s="175"/>
      <c r="MBA13" s="175"/>
      <c r="MBB13" s="175"/>
      <c r="MBC13" s="175"/>
      <c r="MBD13" s="175"/>
      <c r="MBE13" s="175"/>
      <c r="MBF13" s="175"/>
      <c r="MBG13" s="175"/>
      <c r="MBH13" s="175"/>
      <c r="MBI13" s="175"/>
      <c r="MBJ13" s="175"/>
      <c r="MBK13" s="175"/>
      <c r="MBL13" s="175"/>
      <c r="MBM13" s="175"/>
      <c r="MBN13" s="175"/>
      <c r="MBO13" s="175"/>
      <c r="MBP13" s="175"/>
      <c r="MBQ13" s="175"/>
      <c r="MBR13" s="175"/>
      <c r="MBS13" s="175"/>
      <c r="MBT13" s="175"/>
      <c r="MBU13" s="175"/>
      <c r="MBV13" s="175"/>
      <c r="MBW13" s="175"/>
      <c r="MBX13" s="175"/>
      <c r="MBY13" s="175"/>
      <c r="MBZ13" s="175"/>
      <c r="MCA13" s="175"/>
      <c r="MCB13" s="175"/>
      <c r="MCC13" s="175"/>
      <c r="MCD13" s="175"/>
      <c r="MCE13" s="175"/>
      <c r="MCF13" s="175"/>
      <c r="MCG13" s="175"/>
      <c r="MCH13" s="175"/>
      <c r="MCI13" s="175"/>
      <c r="MCJ13" s="175"/>
      <c r="MCK13" s="175"/>
      <c r="MCL13" s="175"/>
      <c r="MCM13" s="175"/>
      <c r="MCN13" s="175"/>
      <c r="MCO13" s="175"/>
      <c r="MCP13" s="175"/>
      <c r="MCQ13" s="175"/>
      <c r="MCR13" s="175"/>
      <c r="MCS13" s="175"/>
      <c r="MCT13" s="175"/>
      <c r="MCU13" s="175"/>
      <c r="MCV13" s="175"/>
      <c r="MCW13" s="175"/>
      <c r="MCX13" s="175"/>
      <c r="MCY13" s="175"/>
      <c r="MCZ13" s="175"/>
      <c r="MDA13" s="175"/>
      <c r="MDB13" s="175"/>
      <c r="MDC13" s="175"/>
      <c r="MDD13" s="175"/>
      <c r="MDE13" s="175"/>
      <c r="MDF13" s="175"/>
      <c r="MDG13" s="175"/>
      <c r="MDH13" s="175"/>
      <c r="MDI13" s="175"/>
      <c r="MDJ13" s="175"/>
      <c r="MDK13" s="175"/>
      <c r="MDL13" s="175"/>
      <c r="MDM13" s="175"/>
      <c r="MDN13" s="175"/>
      <c r="MDO13" s="175"/>
      <c r="MDP13" s="175"/>
      <c r="MDQ13" s="175"/>
      <c r="MDR13" s="175"/>
      <c r="MDS13" s="175"/>
      <c r="MDT13" s="175"/>
      <c r="MDU13" s="175"/>
      <c r="MDV13" s="175"/>
      <c r="MDW13" s="175"/>
      <c r="MDX13" s="175"/>
      <c r="MDY13" s="175"/>
      <c r="MDZ13" s="175"/>
      <c r="MEA13" s="175"/>
      <c r="MEB13" s="175"/>
      <c r="MEC13" s="175"/>
      <c r="MED13" s="175"/>
      <c r="MEE13" s="175"/>
      <c r="MEF13" s="175"/>
      <c r="MEG13" s="175"/>
      <c r="MEH13" s="175"/>
      <c r="MEI13" s="175"/>
      <c r="MEJ13" s="175"/>
      <c r="MEK13" s="175"/>
      <c r="MEL13" s="175"/>
      <c r="MEM13" s="175"/>
      <c r="MEN13" s="175"/>
      <c r="MEO13" s="175"/>
      <c r="MEP13" s="175"/>
      <c r="MEQ13" s="175"/>
      <c r="MER13" s="175"/>
      <c r="MES13" s="175"/>
      <c r="MET13" s="175"/>
      <c r="MEU13" s="175"/>
      <c r="MEV13" s="175"/>
      <c r="MEW13" s="175"/>
      <c r="MEX13" s="175"/>
      <c r="MEY13" s="175"/>
      <c r="MEZ13" s="175"/>
      <c r="MFA13" s="175"/>
      <c r="MFB13" s="175"/>
      <c r="MFC13" s="175"/>
      <c r="MFD13" s="175"/>
      <c r="MFE13" s="175"/>
      <c r="MFF13" s="175"/>
      <c r="MFG13" s="175"/>
      <c r="MFH13" s="175"/>
      <c r="MFI13" s="175"/>
      <c r="MFJ13" s="175"/>
      <c r="MFK13" s="175"/>
      <c r="MFL13" s="175"/>
      <c r="MFM13" s="175"/>
      <c r="MFN13" s="175"/>
      <c r="MFO13" s="175"/>
      <c r="MFP13" s="175"/>
      <c r="MFQ13" s="175"/>
      <c r="MFR13" s="175"/>
      <c r="MFS13" s="175"/>
      <c r="MFT13" s="175"/>
      <c r="MFU13" s="175"/>
      <c r="MFV13" s="175"/>
      <c r="MFW13" s="175"/>
      <c r="MFX13" s="175"/>
      <c r="MFY13" s="175"/>
      <c r="MFZ13" s="175"/>
      <c r="MGA13" s="175"/>
      <c r="MGB13" s="175"/>
      <c r="MGC13" s="175"/>
      <c r="MGD13" s="175"/>
      <c r="MGE13" s="175"/>
      <c r="MGF13" s="175"/>
      <c r="MGG13" s="175"/>
      <c r="MGH13" s="175"/>
      <c r="MGI13" s="175"/>
      <c r="MGJ13" s="175"/>
      <c r="MGK13" s="175"/>
      <c r="MGL13" s="175"/>
      <c r="MGM13" s="175"/>
      <c r="MGN13" s="175"/>
      <c r="MGO13" s="175"/>
      <c r="MGP13" s="175"/>
      <c r="MGQ13" s="175"/>
      <c r="MGR13" s="175"/>
      <c r="MGS13" s="175"/>
      <c r="MGT13" s="175"/>
      <c r="MGU13" s="175"/>
      <c r="MGV13" s="175"/>
      <c r="MGW13" s="175"/>
      <c r="MGX13" s="175"/>
      <c r="MGY13" s="175"/>
      <c r="MGZ13" s="175"/>
      <c r="MHA13" s="175"/>
      <c r="MHB13" s="175"/>
      <c r="MHC13" s="175"/>
      <c r="MHD13" s="175"/>
      <c r="MHE13" s="175"/>
      <c r="MHF13" s="175"/>
      <c r="MHG13" s="175"/>
      <c r="MHH13" s="175"/>
      <c r="MHI13" s="175"/>
      <c r="MHJ13" s="175"/>
      <c r="MHK13" s="175"/>
      <c r="MHL13" s="175"/>
      <c r="MHM13" s="175"/>
      <c r="MHN13" s="175"/>
      <c r="MHO13" s="175"/>
      <c r="MHP13" s="175"/>
      <c r="MHQ13" s="175"/>
      <c r="MHR13" s="175"/>
      <c r="MHS13" s="175"/>
      <c r="MHT13" s="175"/>
      <c r="MHU13" s="175"/>
      <c r="MHV13" s="175"/>
      <c r="MHW13" s="175"/>
      <c r="MHX13" s="175"/>
      <c r="MHY13" s="175"/>
      <c r="MHZ13" s="175"/>
      <c r="MIA13" s="175"/>
      <c r="MIB13" s="175"/>
      <c r="MIC13" s="175"/>
      <c r="MID13" s="175"/>
      <c r="MIE13" s="175"/>
      <c r="MIF13" s="175"/>
      <c r="MIG13" s="175"/>
      <c r="MIH13" s="175"/>
      <c r="MII13" s="175"/>
      <c r="MIJ13" s="175"/>
      <c r="MIK13" s="175"/>
      <c r="MIL13" s="175"/>
      <c r="MIM13" s="175"/>
      <c r="MIN13" s="175"/>
      <c r="MIO13" s="175"/>
      <c r="MIP13" s="175"/>
      <c r="MIQ13" s="175"/>
      <c r="MIR13" s="175"/>
      <c r="MIS13" s="175"/>
      <c r="MIT13" s="175"/>
      <c r="MIU13" s="175"/>
      <c r="MIV13" s="175"/>
      <c r="MIW13" s="175"/>
      <c r="MIX13" s="175"/>
      <c r="MIY13" s="175"/>
      <c r="MIZ13" s="175"/>
      <c r="MJA13" s="175"/>
      <c r="MJB13" s="175"/>
      <c r="MJC13" s="175"/>
      <c r="MJD13" s="175"/>
      <c r="MJE13" s="175"/>
      <c r="MJF13" s="175"/>
      <c r="MJG13" s="175"/>
      <c r="MJH13" s="175"/>
      <c r="MJI13" s="175"/>
      <c r="MJJ13" s="175"/>
      <c r="MJK13" s="175"/>
      <c r="MJL13" s="175"/>
      <c r="MJM13" s="175"/>
      <c r="MJN13" s="175"/>
      <c r="MJO13" s="175"/>
      <c r="MJP13" s="175"/>
      <c r="MJQ13" s="175"/>
      <c r="MJR13" s="175"/>
      <c r="MJS13" s="175"/>
      <c r="MJT13" s="175"/>
      <c r="MJU13" s="175"/>
      <c r="MJV13" s="175"/>
      <c r="MJW13" s="175"/>
      <c r="MJX13" s="175"/>
      <c r="MJY13" s="175"/>
      <c r="MJZ13" s="175"/>
      <c r="MKA13" s="175"/>
      <c r="MKB13" s="175"/>
      <c r="MKC13" s="175"/>
      <c r="MKD13" s="175"/>
      <c r="MKE13" s="175"/>
      <c r="MKF13" s="175"/>
      <c r="MKG13" s="175"/>
      <c r="MKH13" s="175"/>
      <c r="MKI13" s="175"/>
      <c r="MKJ13" s="175"/>
      <c r="MKK13" s="175"/>
      <c r="MKL13" s="175"/>
      <c r="MKM13" s="175"/>
      <c r="MKN13" s="175"/>
      <c r="MKO13" s="175"/>
      <c r="MKP13" s="175"/>
      <c r="MKQ13" s="175"/>
      <c r="MKR13" s="175"/>
      <c r="MKS13" s="175"/>
      <c r="MKT13" s="175"/>
      <c r="MKU13" s="175"/>
      <c r="MKV13" s="175"/>
      <c r="MKW13" s="175"/>
      <c r="MKX13" s="175"/>
      <c r="MKY13" s="175"/>
      <c r="MKZ13" s="175"/>
      <c r="MLA13" s="175"/>
      <c r="MLB13" s="175"/>
      <c r="MLC13" s="175"/>
      <c r="MLD13" s="175"/>
      <c r="MLE13" s="175"/>
      <c r="MLF13" s="175"/>
      <c r="MLG13" s="175"/>
      <c r="MLH13" s="175"/>
      <c r="MLI13" s="175"/>
      <c r="MLJ13" s="175"/>
      <c r="MLK13" s="175"/>
      <c r="MLL13" s="175"/>
      <c r="MLM13" s="175"/>
      <c r="MLN13" s="175"/>
      <c r="MLO13" s="175"/>
      <c r="MLP13" s="175"/>
      <c r="MLQ13" s="175"/>
      <c r="MLR13" s="175"/>
      <c r="MLS13" s="175"/>
      <c r="MLT13" s="175"/>
      <c r="MLU13" s="175"/>
      <c r="MLV13" s="175"/>
      <c r="MLW13" s="175"/>
      <c r="MLX13" s="175"/>
      <c r="MLY13" s="175"/>
      <c r="MLZ13" s="175"/>
      <c r="MMA13" s="175"/>
      <c r="MMB13" s="175"/>
      <c r="MMC13" s="175"/>
      <c r="MMD13" s="175"/>
      <c r="MME13" s="175"/>
      <c r="MMF13" s="175"/>
      <c r="MMG13" s="175"/>
      <c r="MMH13" s="175"/>
      <c r="MMI13" s="175"/>
      <c r="MMJ13" s="175"/>
      <c r="MMK13" s="175"/>
      <c r="MML13" s="175"/>
      <c r="MMM13" s="175"/>
      <c r="MMN13" s="175"/>
      <c r="MMO13" s="175"/>
      <c r="MMP13" s="175"/>
      <c r="MMQ13" s="175"/>
      <c r="MMR13" s="175"/>
      <c r="MMS13" s="175"/>
      <c r="MMT13" s="175"/>
      <c r="MMU13" s="175"/>
      <c r="MMV13" s="175"/>
      <c r="MMW13" s="175"/>
      <c r="MMX13" s="175"/>
      <c r="MMY13" s="175"/>
      <c r="MMZ13" s="175"/>
      <c r="MNA13" s="175"/>
      <c r="MNB13" s="175"/>
      <c r="MNC13" s="175"/>
      <c r="MND13" s="175"/>
      <c r="MNE13" s="175"/>
      <c r="MNF13" s="175"/>
      <c r="MNG13" s="175"/>
      <c r="MNH13" s="175"/>
      <c r="MNI13" s="175"/>
      <c r="MNJ13" s="175"/>
      <c r="MNK13" s="175"/>
      <c r="MNL13" s="175"/>
      <c r="MNM13" s="175"/>
      <c r="MNN13" s="175"/>
      <c r="MNO13" s="175"/>
      <c r="MNP13" s="175"/>
      <c r="MNQ13" s="175"/>
      <c r="MNR13" s="175"/>
      <c r="MNS13" s="175"/>
      <c r="MNT13" s="175"/>
      <c r="MNU13" s="175"/>
      <c r="MNV13" s="175"/>
      <c r="MNW13" s="175"/>
      <c r="MNX13" s="175"/>
      <c r="MNY13" s="175"/>
      <c r="MNZ13" s="175"/>
      <c r="MOA13" s="175"/>
      <c r="MOB13" s="175"/>
      <c r="MOC13" s="175"/>
      <c r="MOD13" s="175"/>
      <c r="MOE13" s="175"/>
      <c r="MOF13" s="175"/>
      <c r="MOG13" s="175"/>
      <c r="MOH13" s="175"/>
      <c r="MOI13" s="175"/>
      <c r="MOJ13" s="175"/>
      <c r="MOK13" s="175"/>
      <c r="MOL13" s="175"/>
      <c r="MOM13" s="175"/>
      <c r="MON13" s="175"/>
      <c r="MOO13" s="175"/>
      <c r="MOP13" s="175"/>
      <c r="MOQ13" s="175"/>
      <c r="MOR13" s="175"/>
      <c r="MOS13" s="175"/>
      <c r="MOT13" s="175"/>
      <c r="MOU13" s="175"/>
      <c r="MOV13" s="175"/>
      <c r="MOW13" s="175"/>
      <c r="MOX13" s="175"/>
      <c r="MOY13" s="175"/>
      <c r="MOZ13" s="175"/>
      <c r="MPA13" s="175"/>
      <c r="MPB13" s="175"/>
      <c r="MPC13" s="175"/>
      <c r="MPD13" s="175"/>
      <c r="MPE13" s="175"/>
      <c r="MPF13" s="175"/>
      <c r="MPG13" s="175"/>
      <c r="MPH13" s="175"/>
      <c r="MPI13" s="175"/>
      <c r="MPJ13" s="175"/>
      <c r="MPK13" s="175"/>
      <c r="MPL13" s="175"/>
      <c r="MPM13" s="175"/>
      <c r="MPN13" s="175"/>
      <c r="MPO13" s="175"/>
      <c r="MPP13" s="175"/>
      <c r="MPQ13" s="175"/>
      <c r="MPR13" s="175"/>
      <c r="MPS13" s="175"/>
      <c r="MPT13" s="175"/>
      <c r="MPU13" s="175"/>
      <c r="MPV13" s="175"/>
      <c r="MPW13" s="175"/>
      <c r="MPX13" s="175"/>
      <c r="MPY13" s="175"/>
      <c r="MPZ13" s="175"/>
      <c r="MQA13" s="175"/>
      <c r="MQB13" s="175"/>
      <c r="MQC13" s="175"/>
      <c r="MQD13" s="175"/>
      <c r="MQE13" s="175"/>
      <c r="MQF13" s="175"/>
      <c r="MQG13" s="175"/>
      <c r="MQH13" s="175"/>
      <c r="MQI13" s="175"/>
      <c r="MQJ13" s="175"/>
      <c r="MQK13" s="175"/>
      <c r="MQL13" s="175"/>
      <c r="MQM13" s="175"/>
      <c r="MQN13" s="175"/>
      <c r="MQO13" s="175"/>
      <c r="MQP13" s="175"/>
      <c r="MQQ13" s="175"/>
      <c r="MQR13" s="175"/>
      <c r="MQS13" s="175"/>
      <c r="MQT13" s="175"/>
      <c r="MQU13" s="175"/>
      <c r="MQV13" s="175"/>
      <c r="MQW13" s="175"/>
      <c r="MQX13" s="175"/>
      <c r="MQY13" s="175"/>
      <c r="MQZ13" s="175"/>
      <c r="MRA13" s="175"/>
      <c r="MRB13" s="175"/>
      <c r="MRC13" s="175"/>
      <c r="MRD13" s="175"/>
      <c r="MRE13" s="175"/>
      <c r="MRF13" s="175"/>
      <c r="MRG13" s="175"/>
      <c r="MRH13" s="175"/>
      <c r="MRI13" s="175"/>
      <c r="MRJ13" s="175"/>
      <c r="MRK13" s="175"/>
      <c r="MRL13" s="175"/>
      <c r="MRM13" s="175"/>
      <c r="MRN13" s="175"/>
      <c r="MRO13" s="175"/>
      <c r="MRP13" s="175"/>
      <c r="MRQ13" s="175"/>
      <c r="MRR13" s="175"/>
      <c r="MRS13" s="175"/>
      <c r="MRT13" s="175"/>
      <c r="MRU13" s="175"/>
      <c r="MRV13" s="175"/>
      <c r="MRW13" s="175"/>
      <c r="MRX13" s="175"/>
      <c r="MRY13" s="175"/>
      <c r="MRZ13" s="175"/>
      <c r="MSA13" s="175"/>
      <c r="MSB13" s="175"/>
      <c r="MSC13" s="175"/>
      <c r="MSD13" s="175"/>
      <c r="MSE13" s="175"/>
      <c r="MSF13" s="175"/>
      <c r="MSG13" s="175"/>
      <c r="MSH13" s="175"/>
      <c r="MSI13" s="175"/>
      <c r="MSJ13" s="175"/>
      <c r="MSK13" s="175"/>
      <c r="MSL13" s="175"/>
      <c r="MSM13" s="175"/>
      <c r="MSN13" s="175"/>
      <c r="MSO13" s="175"/>
      <c r="MSP13" s="175"/>
      <c r="MSQ13" s="175"/>
      <c r="MSR13" s="175"/>
      <c r="MSS13" s="175"/>
      <c r="MST13" s="175"/>
      <c r="MSU13" s="175"/>
      <c r="MSV13" s="175"/>
      <c r="MSW13" s="175"/>
      <c r="MSX13" s="175"/>
      <c r="MSY13" s="175"/>
      <c r="MSZ13" s="175"/>
      <c r="MTA13" s="175"/>
      <c r="MTB13" s="175"/>
      <c r="MTC13" s="175"/>
      <c r="MTD13" s="175"/>
      <c r="MTE13" s="175"/>
      <c r="MTF13" s="175"/>
      <c r="MTG13" s="175"/>
      <c r="MTH13" s="175"/>
      <c r="MTI13" s="175"/>
      <c r="MTJ13" s="175"/>
      <c r="MTK13" s="175"/>
      <c r="MTL13" s="175"/>
      <c r="MTM13" s="175"/>
      <c r="MTN13" s="175"/>
      <c r="MTO13" s="175"/>
      <c r="MTP13" s="175"/>
      <c r="MTQ13" s="175"/>
      <c r="MTR13" s="175"/>
      <c r="MTS13" s="175"/>
      <c r="MTT13" s="175"/>
      <c r="MTU13" s="175"/>
      <c r="MTV13" s="175"/>
      <c r="MTW13" s="175"/>
      <c r="MTX13" s="175"/>
      <c r="MTY13" s="175"/>
      <c r="MTZ13" s="175"/>
      <c r="MUA13" s="175"/>
      <c r="MUB13" s="175"/>
      <c r="MUC13" s="175"/>
      <c r="MUD13" s="175"/>
      <c r="MUE13" s="175"/>
      <c r="MUF13" s="175"/>
      <c r="MUG13" s="175"/>
      <c r="MUH13" s="175"/>
      <c r="MUI13" s="175"/>
      <c r="MUJ13" s="175"/>
      <c r="MUK13" s="175"/>
      <c r="MUL13" s="175"/>
      <c r="MUM13" s="175"/>
      <c r="MUN13" s="175"/>
      <c r="MUO13" s="175"/>
      <c r="MUP13" s="175"/>
      <c r="MUQ13" s="175"/>
      <c r="MUR13" s="175"/>
      <c r="MUS13" s="175"/>
      <c r="MUT13" s="175"/>
      <c r="MUU13" s="175"/>
      <c r="MUV13" s="175"/>
      <c r="MUW13" s="175"/>
      <c r="MUX13" s="175"/>
      <c r="MUY13" s="175"/>
      <c r="MUZ13" s="175"/>
      <c r="MVA13" s="175"/>
      <c r="MVB13" s="175"/>
      <c r="MVC13" s="175"/>
      <c r="MVD13" s="175"/>
      <c r="MVE13" s="175"/>
      <c r="MVF13" s="175"/>
      <c r="MVG13" s="175"/>
      <c r="MVH13" s="175"/>
      <c r="MVI13" s="175"/>
      <c r="MVJ13" s="175"/>
      <c r="MVK13" s="175"/>
      <c r="MVL13" s="175"/>
      <c r="MVM13" s="175"/>
      <c r="MVN13" s="175"/>
      <c r="MVO13" s="175"/>
      <c r="MVP13" s="175"/>
      <c r="MVQ13" s="175"/>
      <c r="MVR13" s="175"/>
      <c r="MVS13" s="175"/>
      <c r="MVT13" s="175"/>
      <c r="MVU13" s="175"/>
      <c r="MVV13" s="175"/>
      <c r="MVW13" s="175"/>
      <c r="MVX13" s="175"/>
      <c r="MVY13" s="175"/>
      <c r="MVZ13" s="175"/>
      <c r="MWA13" s="175"/>
      <c r="MWB13" s="175"/>
      <c r="MWC13" s="175"/>
      <c r="MWD13" s="175"/>
      <c r="MWE13" s="175"/>
      <c r="MWF13" s="175"/>
      <c r="MWG13" s="175"/>
      <c r="MWH13" s="175"/>
      <c r="MWI13" s="175"/>
      <c r="MWJ13" s="175"/>
      <c r="MWK13" s="175"/>
      <c r="MWL13" s="175"/>
      <c r="MWM13" s="175"/>
      <c r="MWN13" s="175"/>
      <c r="MWO13" s="175"/>
      <c r="MWP13" s="175"/>
      <c r="MWQ13" s="175"/>
      <c r="MWR13" s="175"/>
      <c r="MWS13" s="175"/>
      <c r="MWT13" s="175"/>
      <c r="MWU13" s="175"/>
      <c r="MWV13" s="175"/>
      <c r="MWW13" s="175"/>
      <c r="MWX13" s="175"/>
      <c r="MWY13" s="175"/>
      <c r="MWZ13" s="175"/>
      <c r="MXA13" s="175"/>
      <c r="MXB13" s="175"/>
      <c r="MXC13" s="175"/>
      <c r="MXD13" s="175"/>
      <c r="MXE13" s="175"/>
      <c r="MXF13" s="175"/>
      <c r="MXG13" s="175"/>
      <c r="MXH13" s="175"/>
      <c r="MXI13" s="175"/>
      <c r="MXJ13" s="175"/>
      <c r="MXK13" s="175"/>
      <c r="MXL13" s="175"/>
      <c r="MXM13" s="175"/>
      <c r="MXN13" s="175"/>
      <c r="MXO13" s="175"/>
      <c r="MXP13" s="175"/>
      <c r="MXQ13" s="175"/>
      <c r="MXR13" s="175"/>
      <c r="MXS13" s="175"/>
      <c r="MXT13" s="175"/>
      <c r="MXU13" s="175"/>
      <c r="MXV13" s="175"/>
      <c r="MXW13" s="175"/>
      <c r="MXX13" s="175"/>
      <c r="MXY13" s="175"/>
      <c r="MXZ13" s="175"/>
      <c r="MYA13" s="175"/>
      <c r="MYB13" s="175"/>
      <c r="MYC13" s="175"/>
      <c r="MYD13" s="175"/>
      <c r="MYE13" s="175"/>
      <c r="MYF13" s="175"/>
      <c r="MYG13" s="175"/>
      <c r="MYH13" s="175"/>
      <c r="MYI13" s="175"/>
      <c r="MYJ13" s="175"/>
      <c r="MYK13" s="175"/>
      <c r="MYL13" s="175"/>
      <c r="MYM13" s="175"/>
      <c r="MYN13" s="175"/>
      <c r="MYO13" s="175"/>
      <c r="MYP13" s="175"/>
      <c r="MYQ13" s="175"/>
      <c r="MYR13" s="175"/>
      <c r="MYS13" s="175"/>
      <c r="MYT13" s="175"/>
      <c r="MYU13" s="175"/>
      <c r="MYV13" s="175"/>
      <c r="MYW13" s="175"/>
      <c r="MYX13" s="175"/>
      <c r="MYY13" s="175"/>
      <c r="MYZ13" s="175"/>
      <c r="MZA13" s="175"/>
      <c r="MZB13" s="175"/>
      <c r="MZC13" s="175"/>
      <c r="MZD13" s="175"/>
      <c r="MZE13" s="175"/>
      <c r="MZF13" s="175"/>
      <c r="MZG13" s="175"/>
      <c r="MZH13" s="175"/>
      <c r="MZI13" s="175"/>
      <c r="MZJ13" s="175"/>
      <c r="MZK13" s="175"/>
      <c r="MZL13" s="175"/>
      <c r="MZM13" s="175"/>
      <c r="MZN13" s="175"/>
      <c r="MZO13" s="175"/>
      <c r="MZP13" s="175"/>
      <c r="MZQ13" s="175"/>
      <c r="MZR13" s="175"/>
      <c r="MZS13" s="175"/>
      <c r="MZT13" s="175"/>
      <c r="MZU13" s="175"/>
      <c r="MZV13" s="175"/>
      <c r="MZW13" s="175"/>
      <c r="MZX13" s="175"/>
      <c r="MZY13" s="175"/>
      <c r="MZZ13" s="175"/>
      <c r="NAA13" s="175"/>
      <c r="NAB13" s="175"/>
      <c r="NAC13" s="175"/>
      <c r="NAD13" s="175"/>
      <c r="NAE13" s="175"/>
      <c r="NAF13" s="175"/>
      <c r="NAG13" s="175"/>
      <c r="NAH13" s="175"/>
      <c r="NAI13" s="175"/>
      <c r="NAJ13" s="175"/>
      <c r="NAK13" s="175"/>
      <c r="NAL13" s="175"/>
      <c r="NAM13" s="175"/>
      <c r="NAN13" s="175"/>
      <c r="NAO13" s="175"/>
      <c r="NAP13" s="175"/>
      <c r="NAQ13" s="175"/>
      <c r="NAR13" s="175"/>
      <c r="NAS13" s="175"/>
      <c r="NAT13" s="175"/>
      <c r="NAU13" s="175"/>
      <c r="NAV13" s="175"/>
      <c r="NAW13" s="175"/>
      <c r="NAX13" s="175"/>
      <c r="NAY13" s="175"/>
      <c r="NAZ13" s="175"/>
      <c r="NBA13" s="175"/>
      <c r="NBB13" s="175"/>
      <c r="NBC13" s="175"/>
      <c r="NBD13" s="175"/>
      <c r="NBE13" s="175"/>
      <c r="NBF13" s="175"/>
      <c r="NBG13" s="175"/>
      <c r="NBH13" s="175"/>
      <c r="NBI13" s="175"/>
      <c r="NBJ13" s="175"/>
      <c r="NBK13" s="175"/>
      <c r="NBL13" s="175"/>
      <c r="NBM13" s="175"/>
      <c r="NBN13" s="175"/>
      <c r="NBO13" s="175"/>
      <c r="NBP13" s="175"/>
      <c r="NBQ13" s="175"/>
      <c r="NBR13" s="175"/>
      <c r="NBS13" s="175"/>
      <c r="NBT13" s="175"/>
      <c r="NBU13" s="175"/>
      <c r="NBV13" s="175"/>
      <c r="NBW13" s="175"/>
      <c r="NBX13" s="175"/>
      <c r="NBY13" s="175"/>
      <c r="NBZ13" s="175"/>
      <c r="NCA13" s="175"/>
      <c r="NCB13" s="175"/>
      <c r="NCC13" s="175"/>
      <c r="NCD13" s="175"/>
      <c r="NCE13" s="175"/>
      <c r="NCF13" s="175"/>
      <c r="NCG13" s="175"/>
      <c r="NCH13" s="175"/>
      <c r="NCI13" s="175"/>
      <c r="NCJ13" s="175"/>
      <c r="NCK13" s="175"/>
      <c r="NCL13" s="175"/>
      <c r="NCM13" s="175"/>
      <c r="NCN13" s="175"/>
      <c r="NCO13" s="175"/>
      <c r="NCP13" s="175"/>
      <c r="NCQ13" s="175"/>
      <c r="NCR13" s="175"/>
      <c r="NCS13" s="175"/>
      <c r="NCT13" s="175"/>
      <c r="NCU13" s="175"/>
      <c r="NCV13" s="175"/>
      <c r="NCW13" s="175"/>
      <c r="NCX13" s="175"/>
      <c r="NCY13" s="175"/>
      <c r="NCZ13" s="175"/>
      <c r="NDA13" s="175"/>
      <c r="NDB13" s="175"/>
      <c r="NDC13" s="175"/>
      <c r="NDD13" s="175"/>
      <c r="NDE13" s="175"/>
      <c r="NDF13" s="175"/>
      <c r="NDG13" s="175"/>
      <c r="NDH13" s="175"/>
      <c r="NDI13" s="175"/>
      <c r="NDJ13" s="175"/>
      <c r="NDK13" s="175"/>
      <c r="NDL13" s="175"/>
      <c r="NDM13" s="175"/>
      <c r="NDN13" s="175"/>
      <c r="NDO13" s="175"/>
      <c r="NDP13" s="175"/>
      <c r="NDQ13" s="175"/>
      <c r="NDR13" s="175"/>
      <c r="NDS13" s="175"/>
      <c r="NDT13" s="175"/>
      <c r="NDU13" s="175"/>
      <c r="NDV13" s="175"/>
      <c r="NDW13" s="175"/>
      <c r="NDX13" s="175"/>
      <c r="NDY13" s="175"/>
      <c r="NDZ13" s="175"/>
      <c r="NEA13" s="175"/>
      <c r="NEB13" s="175"/>
      <c r="NEC13" s="175"/>
      <c r="NED13" s="175"/>
      <c r="NEE13" s="175"/>
      <c r="NEF13" s="175"/>
      <c r="NEG13" s="175"/>
      <c r="NEH13" s="175"/>
      <c r="NEI13" s="175"/>
      <c r="NEJ13" s="175"/>
      <c r="NEK13" s="175"/>
      <c r="NEL13" s="175"/>
      <c r="NEM13" s="175"/>
      <c r="NEN13" s="175"/>
      <c r="NEO13" s="175"/>
      <c r="NEP13" s="175"/>
      <c r="NEQ13" s="175"/>
      <c r="NER13" s="175"/>
      <c r="NES13" s="175"/>
      <c r="NET13" s="175"/>
      <c r="NEU13" s="175"/>
      <c r="NEV13" s="175"/>
      <c r="NEW13" s="175"/>
      <c r="NEX13" s="175"/>
      <c r="NEY13" s="175"/>
      <c r="NEZ13" s="175"/>
      <c r="NFA13" s="175"/>
      <c r="NFB13" s="175"/>
      <c r="NFC13" s="175"/>
      <c r="NFD13" s="175"/>
      <c r="NFE13" s="175"/>
      <c r="NFF13" s="175"/>
      <c r="NFG13" s="175"/>
      <c r="NFH13" s="175"/>
      <c r="NFI13" s="175"/>
      <c r="NFJ13" s="175"/>
      <c r="NFK13" s="175"/>
      <c r="NFL13" s="175"/>
      <c r="NFM13" s="175"/>
      <c r="NFN13" s="175"/>
      <c r="NFO13" s="175"/>
      <c r="NFP13" s="175"/>
      <c r="NFQ13" s="175"/>
      <c r="NFR13" s="175"/>
      <c r="NFS13" s="175"/>
      <c r="NFT13" s="175"/>
      <c r="NFU13" s="175"/>
      <c r="NFV13" s="175"/>
      <c r="NFW13" s="175"/>
      <c r="NFX13" s="175"/>
      <c r="NFY13" s="175"/>
      <c r="NFZ13" s="175"/>
      <c r="NGA13" s="175"/>
      <c r="NGB13" s="175"/>
      <c r="NGC13" s="175"/>
      <c r="NGD13" s="175"/>
      <c r="NGE13" s="175"/>
      <c r="NGF13" s="175"/>
      <c r="NGG13" s="175"/>
      <c r="NGH13" s="175"/>
      <c r="NGI13" s="175"/>
      <c r="NGJ13" s="175"/>
      <c r="NGK13" s="175"/>
      <c r="NGL13" s="175"/>
      <c r="NGM13" s="175"/>
      <c r="NGN13" s="175"/>
      <c r="NGO13" s="175"/>
      <c r="NGP13" s="175"/>
      <c r="NGQ13" s="175"/>
      <c r="NGR13" s="175"/>
      <c r="NGS13" s="175"/>
      <c r="NGT13" s="175"/>
      <c r="NGU13" s="175"/>
      <c r="NGV13" s="175"/>
      <c r="NGW13" s="175"/>
      <c r="NGX13" s="175"/>
      <c r="NGY13" s="175"/>
      <c r="NGZ13" s="175"/>
      <c r="NHA13" s="175"/>
      <c r="NHB13" s="175"/>
      <c r="NHC13" s="175"/>
      <c r="NHD13" s="175"/>
      <c r="NHE13" s="175"/>
      <c r="NHF13" s="175"/>
      <c r="NHG13" s="175"/>
      <c r="NHH13" s="175"/>
      <c r="NHI13" s="175"/>
      <c r="NHJ13" s="175"/>
      <c r="NHK13" s="175"/>
      <c r="NHL13" s="175"/>
      <c r="NHM13" s="175"/>
      <c r="NHN13" s="175"/>
      <c r="NHO13" s="175"/>
      <c r="NHP13" s="175"/>
      <c r="NHQ13" s="175"/>
      <c r="NHR13" s="175"/>
      <c r="NHS13" s="175"/>
      <c r="NHT13" s="175"/>
      <c r="NHU13" s="175"/>
      <c r="NHV13" s="175"/>
      <c r="NHW13" s="175"/>
      <c r="NHX13" s="175"/>
      <c r="NHY13" s="175"/>
      <c r="NHZ13" s="175"/>
      <c r="NIA13" s="175"/>
      <c r="NIB13" s="175"/>
      <c r="NIC13" s="175"/>
      <c r="NID13" s="175"/>
      <c r="NIE13" s="175"/>
      <c r="NIF13" s="175"/>
      <c r="NIG13" s="175"/>
      <c r="NIH13" s="175"/>
      <c r="NII13" s="175"/>
      <c r="NIJ13" s="175"/>
      <c r="NIK13" s="175"/>
      <c r="NIL13" s="175"/>
      <c r="NIM13" s="175"/>
      <c r="NIN13" s="175"/>
      <c r="NIO13" s="175"/>
      <c r="NIP13" s="175"/>
      <c r="NIQ13" s="175"/>
      <c r="NIR13" s="175"/>
      <c r="NIS13" s="175"/>
      <c r="NIT13" s="175"/>
      <c r="NIU13" s="175"/>
      <c r="NIV13" s="175"/>
      <c r="NIW13" s="175"/>
      <c r="NIX13" s="175"/>
      <c r="NIY13" s="175"/>
      <c r="NIZ13" s="175"/>
      <c r="NJA13" s="175"/>
      <c r="NJB13" s="175"/>
      <c r="NJC13" s="175"/>
      <c r="NJD13" s="175"/>
      <c r="NJE13" s="175"/>
      <c r="NJF13" s="175"/>
      <c r="NJG13" s="175"/>
      <c r="NJH13" s="175"/>
      <c r="NJI13" s="175"/>
      <c r="NJJ13" s="175"/>
      <c r="NJK13" s="175"/>
      <c r="NJL13" s="175"/>
      <c r="NJM13" s="175"/>
      <c r="NJN13" s="175"/>
      <c r="NJO13" s="175"/>
      <c r="NJP13" s="175"/>
      <c r="NJQ13" s="175"/>
      <c r="NJR13" s="175"/>
      <c r="NJS13" s="175"/>
      <c r="NJT13" s="175"/>
      <c r="NJU13" s="175"/>
      <c r="NJV13" s="175"/>
      <c r="NJW13" s="175"/>
      <c r="NJX13" s="175"/>
      <c r="NJY13" s="175"/>
      <c r="NJZ13" s="175"/>
      <c r="NKA13" s="175"/>
      <c r="NKB13" s="175"/>
      <c r="NKC13" s="175"/>
      <c r="NKD13" s="175"/>
      <c r="NKE13" s="175"/>
      <c r="NKF13" s="175"/>
      <c r="NKG13" s="175"/>
      <c r="NKH13" s="175"/>
      <c r="NKI13" s="175"/>
      <c r="NKJ13" s="175"/>
      <c r="NKK13" s="175"/>
      <c r="NKL13" s="175"/>
      <c r="NKM13" s="175"/>
      <c r="NKN13" s="175"/>
      <c r="NKO13" s="175"/>
      <c r="NKP13" s="175"/>
      <c r="NKQ13" s="175"/>
      <c r="NKR13" s="175"/>
      <c r="NKS13" s="175"/>
      <c r="NKT13" s="175"/>
      <c r="NKU13" s="175"/>
      <c r="NKV13" s="175"/>
      <c r="NKW13" s="175"/>
      <c r="NKX13" s="175"/>
      <c r="NKY13" s="175"/>
      <c r="NKZ13" s="175"/>
      <c r="NLA13" s="175"/>
      <c r="NLB13" s="175"/>
      <c r="NLC13" s="175"/>
      <c r="NLD13" s="175"/>
      <c r="NLE13" s="175"/>
      <c r="NLF13" s="175"/>
      <c r="NLG13" s="175"/>
      <c r="NLH13" s="175"/>
      <c r="NLI13" s="175"/>
      <c r="NLJ13" s="175"/>
      <c r="NLK13" s="175"/>
      <c r="NLL13" s="175"/>
      <c r="NLM13" s="175"/>
      <c r="NLN13" s="175"/>
      <c r="NLO13" s="175"/>
      <c r="NLP13" s="175"/>
      <c r="NLQ13" s="175"/>
      <c r="NLR13" s="175"/>
      <c r="NLS13" s="175"/>
      <c r="NLT13" s="175"/>
      <c r="NLU13" s="175"/>
      <c r="NLV13" s="175"/>
      <c r="NLW13" s="175"/>
      <c r="NLX13" s="175"/>
      <c r="NLY13" s="175"/>
      <c r="NLZ13" s="175"/>
      <c r="NMA13" s="175"/>
      <c r="NMB13" s="175"/>
      <c r="NMC13" s="175"/>
      <c r="NMD13" s="175"/>
      <c r="NME13" s="175"/>
      <c r="NMF13" s="175"/>
      <c r="NMG13" s="175"/>
      <c r="NMH13" s="175"/>
      <c r="NMI13" s="175"/>
      <c r="NMJ13" s="175"/>
      <c r="NMK13" s="175"/>
      <c r="NML13" s="175"/>
      <c r="NMM13" s="175"/>
      <c r="NMN13" s="175"/>
      <c r="NMO13" s="175"/>
      <c r="NMP13" s="175"/>
      <c r="NMQ13" s="175"/>
      <c r="NMR13" s="175"/>
      <c r="NMS13" s="175"/>
      <c r="NMT13" s="175"/>
      <c r="NMU13" s="175"/>
      <c r="NMV13" s="175"/>
      <c r="NMW13" s="175"/>
      <c r="NMX13" s="175"/>
      <c r="NMY13" s="175"/>
      <c r="NMZ13" s="175"/>
      <c r="NNA13" s="175"/>
      <c r="NNB13" s="175"/>
      <c r="NNC13" s="175"/>
      <c r="NND13" s="175"/>
      <c r="NNE13" s="175"/>
      <c r="NNF13" s="175"/>
      <c r="NNG13" s="175"/>
      <c r="NNH13" s="175"/>
      <c r="NNI13" s="175"/>
      <c r="NNJ13" s="175"/>
      <c r="NNK13" s="175"/>
      <c r="NNL13" s="175"/>
      <c r="NNM13" s="175"/>
      <c r="NNN13" s="175"/>
      <c r="NNO13" s="175"/>
      <c r="NNP13" s="175"/>
      <c r="NNQ13" s="175"/>
      <c r="NNR13" s="175"/>
      <c r="NNS13" s="175"/>
      <c r="NNT13" s="175"/>
      <c r="NNU13" s="175"/>
      <c r="NNV13" s="175"/>
      <c r="NNW13" s="175"/>
      <c r="NNX13" s="175"/>
      <c r="NNY13" s="175"/>
      <c r="NNZ13" s="175"/>
      <c r="NOA13" s="175"/>
      <c r="NOB13" s="175"/>
      <c r="NOC13" s="175"/>
      <c r="NOD13" s="175"/>
      <c r="NOE13" s="175"/>
      <c r="NOF13" s="175"/>
      <c r="NOG13" s="175"/>
      <c r="NOH13" s="175"/>
      <c r="NOI13" s="175"/>
      <c r="NOJ13" s="175"/>
      <c r="NOK13" s="175"/>
      <c r="NOL13" s="175"/>
      <c r="NOM13" s="175"/>
      <c r="NON13" s="175"/>
      <c r="NOO13" s="175"/>
      <c r="NOP13" s="175"/>
      <c r="NOQ13" s="175"/>
      <c r="NOR13" s="175"/>
      <c r="NOS13" s="175"/>
      <c r="NOT13" s="175"/>
      <c r="NOU13" s="175"/>
      <c r="NOV13" s="175"/>
      <c r="NOW13" s="175"/>
      <c r="NOX13" s="175"/>
      <c r="NOY13" s="175"/>
      <c r="NOZ13" s="175"/>
      <c r="NPA13" s="175"/>
      <c r="NPB13" s="175"/>
      <c r="NPC13" s="175"/>
      <c r="NPD13" s="175"/>
      <c r="NPE13" s="175"/>
      <c r="NPF13" s="175"/>
      <c r="NPG13" s="175"/>
      <c r="NPH13" s="175"/>
      <c r="NPI13" s="175"/>
      <c r="NPJ13" s="175"/>
      <c r="NPK13" s="175"/>
      <c r="NPL13" s="175"/>
      <c r="NPM13" s="175"/>
      <c r="NPN13" s="175"/>
      <c r="NPO13" s="175"/>
      <c r="NPP13" s="175"/>
      <c r="NPQ13" s="175"/>
      <c r="NPR13" s="175"/>
      <c r="NPS13" s="175"/>
      <c r="NPT13" s="175"/>
      <c r="NPU13" s="175"/>
      <c r="NPV13" s="175"/>
      <c r="NPW13" s="175"/>
      <c r="NPX13" s="175"/>
      <c r="NPY13" s="175"/>
      <c r="NPZ13" s="175"/>
      <c r="NQA13" s="175"/>
      <c r="NQB13" s="175"/>
      <c r="NQC13" s="175"/>
      <c r="NQD13" s="175"/>
      <c r="NQE13" s="175"/>
      <c r="NQF13" s="175"/>
      <c r="NQG13" s="175"/>
      <c r="NQH13" s="175"/>
      <c r="NQI13" s="175"/>
      <c r="NQJ13" s="175"/>
      <c r="NQK13" s="175"/>
      <c r="NQL13" s="175"/>
      <c r="NQM13" s="175"/>
      <c r="NQN13" s="175"/>
      <c r="NQO13" s="175"/>
      <c r="NQP13" s="175"/>
      <c r="NQQ13" s="175"/>
      <c r="NQR13" s="175"/>
      <c r="NQS13" s="175"/>
      <c r="NQT13" s="175"/>
      <c r="NQU13" s="175"/>
      <c r="NQV13" s="175"/>
      <c r="NQW13" s="175"/>
      <c r="NQX13" s="175"/>
      <c r="NQY13" s="175"/>
      <c r="NQZ13" s="175"/>
      <c r="NRA13" s="175"/>
      <c r="NRB13" s="175"/>
      <c r="NRC13" s="175"/>
      <c r="NRD13" s="175"/>
      <c r="NRE13" s="175"/>
      <c r="NRF13" s="175"/>
      <c r="NRG13" s="175"/>
      <c r="NRH13" s="175"/>
      <c r="NRI13" s="175"/>
      <c r="NRJ13" s="175"/>
      <c r="NRK13" s="175"/>
      <c r="NRL13" s="175"/>
      <c r="NRM13" s="175"/>
      <c r="NRN13" s="175"/>
      <c r="NRO13" s="175"/>
      <c r="NRP13" s="175"/>
      <c r="NRQ13" s="175"/>
      <c r="NRR13" s="175"/>
      <c r="NRS13" s="175"/>
      <c r="NRT13" s="175"/>
      <c r="NRU13" s="175"/>
      <c r="NRV13" s="175"/>
      <c r="NRW13" s="175"/>
      <c r="NRX13" s="175"/>
      <c r="NRY13" s="175"/>
      <c r="NRZ13" s="175"/>
      <c r="NSA13" s="175"/>
      <c r="NSB13" s="175"/>
      <c r="NSC13" s="175"/>
      <c r="NSD13" s="175"/>
      <c r="NSE13" s="175"/>
      <c r="NSF13" s="175"/>
      <c r="NSG13" s="175"/>
      <c r="NSH13" s="175"/>
      <c r="NSI13" s="175"/>
      <c r="NSJ13" s="175"/>
      <c r="NSK13" s="175"/>
      <c r="NSL13" s="175"/>
      <c r="NSM13" s="175"/>
      <c r="NSN13" s="175"/>
      <c r="NSO13" s="175"/>
      <c r="NSP13" s="175"/>
      <c r="NSQ13" s="175"/>
      <c r="NSR13" s="175"/>
      <c r="NSS13" s="175"/>
      <c r="NST13" s="175"/>
      <c r="NSU13" s="175"/>
      <c r="NSV13" s="175"/>
      <c r="NSW13" s="175"/>
      <c r="NSX13" s="175"/>
      <c r="NSY13" s="175"/>
      <c r="NSZ13" s="175"/>
      <c r="NTA13" s="175"/>
      <c r="NTB13" s="175"/>
      <c r="NTC13" s="175"/>
      <c r="NTD13" s="175"/>
      <c r="NTE13" s="175"/>
      <c r="NTF13" s="175"/>
      <c r="NTG13" s="175"/>
      <c r="NTH13" s="175"/>
      <c r="NTI13" s="175"/>
      <c r="NTJ13" s="175"/>
      <c r="NTK13" s="175"/>
      <c r="NTL13" s="175"/>
      <c r="NTM13" s="175"/>
      <c r="NTN13" s="175"/>
      <c r="NTO13" s="175"/>
      <c r="NTP13" s="175"/>
      <c r="NTQ13" s="175"/>
      <c r="NTR13" s="175"/>
      <c r="NTS13" s="175"/>
      <c r="NTT13" s="175"/>
      <c r="NTU13" s="175"/>
      <c r="NTV13" s="175"/>
      <c r="NTW13" s="175"/>
      <c r="NTX13" s="175"/>
      <c r="NTY13" s="175"/>
      <c r="NTZ13" s="175"/>
      <c r="NUA13" s="175"/>
      <c r="NUB13" s="175"/>
      <c r="NUC13" s="175"/>
      <c r="NUD13" s="175"/>
      <c r="NUE13" s="175"/>
      <c r="NUF13" s="175"/>
      <c r="NUG13" s="175"/>
      <c r="NUH13" s="175"/>
      <c r="NUI13" s="175"/>
      <c r="NUJ13" s="175"/>
      <c r="NUK13" s="175"/>
      <c r="NUL13" s="175"/>
      <c r="NUM13" s="175"/>
      <c r="NUN13" s="175"/>
      <c r="NUO13" s="175"/>
      <c r="NUP13" s="175"/>
      <c r="NUQ13" s="175"/>
      <c r="NUR13" s="175"/>
      <c r="NUS13" s="175"/>
      <c r="NUT13" s="175"/>
      <c r="NUU13" s="175"/>
      <c r="NUV13" s="175"/>
      <c r="NUW13" s="175"/>
      <c r="NUX13" s="175"/>
      <c r="NUY13" s="175"/>
      <c r="NUZ13" s="175"/>
      <c r="NVA13" s="175"/>
      <c r="NVB13" s="175"/>
      <c r="NVC13" s="175"/>
      <c r="NVD13" s="175"/>
      <c r="NVE13" s="175"/>
      <c r="NVF13" s="175"/>
      <c r="NVG13" s="175"/>
      <c r="NVH13" s="175"/>
      <c r="NVI13" s="175"/>
      <c r="NVJ13" s="175"/>
      <c r="NVK13" s="175"/>
      <c r="NVL13" s="175"/>
      <c r="NVM13" s="175"/>
      <c r="NVN13" s="175"/>
      <c r="NVO13" s="175"/>
      <c r="NVP13" s="175"/>
      <c r="NVQ13" s="175"/>
      <c r="NVR13" s="175"/>
      <c r="NVS13" s="175"/>
      <c r="NVT13" s="175"/>
      <c r="NVU13" s="175"/>
      <c r="NVV13" s="175"/>
      <c r="NVW13" s="175"/>
      <c r="NVX13" s="175"/>
      <c r="NVY13" s="175"/>
      <c r="NVZ13" s="175"/>
      <c r="NWA13" s="175"/>
      <c r="NWB13" s="175"/>
      <c r="NWC13" s="175"/>
      <c r="NWD13" s="175"/>
      <c r="NWE13" s="175"/>
      <c r="NWF13" s="175"/>
      <c r="NWG13" s="175"/>
      <c r="NWH13" s="175"/>
      <c r="NWI13" s="175"/>
      <c r="NWJ13" s="175"/>
      <c r="NWK13" s="175"/>
      <c r="NWL13" s="175"/>
      <c r="NWM13" s="175"/>
      <c r="NWN13" s="175"/>
      <c r="NWO13" s="175"/>
      <c r="NWP13" s="175"/>
      <c r="NWQ13" s="175"/>
      <c r="NWR13" s="175"/>
      <c r="NWS13" s="175"/>
      <c r="NWT13" s="175"/>
      <c r="NWU13" s="175"/>
      <c r="NWV13" s="175"/>
      <c r="NWW13" s="175"/>
      <c r="NWX13" s="175"/>
      <c r="NWY13" s="175"/>
      <c r="NWZ13" s="175"/>
      <c r="NXA13" s="175"/>
      <c r="NXB13" s="175"/>
      <c r="NXC13" s="175"/>
      <c r="NXD13" s="175"/>
      <c r="NXE13" s="175"/>
      <c r="NXF13" s="175"/>
      <c r="NXG13" s="175"/>
      <c r="NXH13" s="175"/>
      <c r="NXI13" s="175"/>
      <c r="NXJ13" s="175"/>
      <c r="NXK13" s="175"/>
      <c r="NXL13" s="175"/>
      <c r="NXM13" s="175"/>
      <c r="NXN13" s="175"/>
      <c r="NXO13" s="175"/>
      <c r="NXP13" s="175"/>
      <c r="NXQ13" s="175"/>
      <c r="NXR13" s="175"/>
      <c r="NXS13" s="175"/>
      <c r="NXT13" s="175"/>
      <c r="NXU13" s="175"/>
      <c r="NXV13" s="175"/>
      <c r="NXW13" s="175"/>
      <c r="NXX13" s="175"/>
      <c r="NXY13" s="175"/>
      <c r="NXZ13" s="175"/>
      <c r="NYA13" s="175"/>
      <c r="NYB13" s="175"/>
      <c r="NYC13" s="175"/>
      <c r="NYD13" s="175"/>
      <c r="NYE13" s="175"/>
      <c r="NYF13" s="175"/>
      <c r="NYG13" s="175"/>
      <c r="NYH13" s="175"/>
      <c r="NYI13" s="175"/>
      <c r="NYJ13" s="175"/>
      <c r="NYK13" s="175"/>
      <c r="NYL13" s="175"/>
      <c r="NYM13" s="175"/>
      <c r="NYN13" s="175"/>
      <c r="NYO13" s="175"/>
      <c r="NYP13" s="175"/>
      <c r="NYQ13" s="175"/>
      <c r="NYR13" s="175"/>
      <c r="NYS13" s="175"/>
      <c r="NYT13" s="175"/>
      <c r="NYU13" s="175"/>
      <c r="NYV13" s="175"/>
      <c r="NYW13" s="175"/>
      <c r="NYX13" s="175"/>
      <c r="NYY13" s="175"/>
      <c r="NYZ13" s="175"/>
      <c r="NZA13" s="175"/>
      <c r="NZB13" s="175"/>
      <c r="NZC13" s="175"/>
      <c r="NZD13" s="175"/>
      <c r="NZE13" s="175"/>
      <c r="NZF13" s="175"/>
      <c r="NZG13" s="175"/>
      <c r="NZH13" s="175"/>
      <c r="NZI13" s="175"/>
      <c r="NZJ13" s="175"/>
      <c r="NZK13" s="175"/>
      <c r="NZL13" s="175"/>
      <c r="NZM13" s="175"/>
      <c r="NZN13" s="175"/>
      <c r="NZO13" s="175"/>
      <c r="NZP13" s="175"/>
      <c r="NZQ13" s="175"/>
      <c r="NZR13" s="175"/>
      <c r="NZS13" s="175"/>
      <c r="NZT13" s="175"/>
      <c r="NZU13" s="175"/>
      <c r="NZV13" s="175"/>
      <c r="NZW13" s="175"/>
      <c r="NZX13" s="175"/>
      <c r="NZY13" s="175"/>
      <c r="NZZ13" s="175"/>
      <c r="OAA13" s="175"/>
      <c r="OAB13" s="175"/>
      <c r="OAC13" s="175"/>
      <c r="OAD13" s="175"/>
      <c r="OAE13" s="175"/>
      <c r="OAF13" s="175"/>
      <c r="OAG13" s="175"/>
      <c r="OAH13" s="175"/>
      <c r="OAI13" s="175"/>
      <c r="OAJ13" s="175"/>
      <c r="OAK13" s="175"/>
      <c r="OAL13" s="175"/>
      <c r="OAM13" s="175"/>
      <c r="OAN13" s="175"/>
      <c r="OAO13" s="175"/>
      <c r="OAP13" s="175"/>
      <c r="OAQ13" s="175"/>
      <c r="OAR13" s="175"/>
      <c r="OAS13" s="175"/>
      <c r="OAT13" s="175"/>
      <c r="OAU13" s="175"/>
      <c r="OAV13" s="175"/>
      <c r="OAW13" s="175"/>
      <c r="OAX13" s="175"/>
      <c r="OAY13" s="175"/>
      <c r="OAZ13" s="175"/>
      <c r="OBA13" s="175"/>
      <c r="OBB13" s="175"/>
      <c r="OBC13" s="175"/>
      <c r="OBD13" s="175"/>
      <c r="OBE13" s="175"/>
      <c r="OBF13" s="175"/>
      <c r="OBG13" s="175"/>
      <c r="OBH13" s="175"/>
      <c r="OBI13" s="175"/>
      <c r="OBJ13" s="175"/>
      <c r="OBK13" s="175"/>
      <c r="OBL13" s="175"/>
      <c r="OBM13" s="175"/>
      <c r="OBN13" s="175"/>
      <c r="OBO13" s="175"/>
      <c r="OBP13" s="175"/>
      <c r="OBQ13" s="175"/>
      <c r="OBR13" s="175"/>
      <c r="OBS13" s="175"/>
      <c r="OBT13" s="175"/>
      <c r="OBU13" s="175"/>
      <c r="OBV13" s="175"/>
      <c r="OBW13" s="175"/>
      <c r="OBX13" s="175"/>
      <c r="OBY13" s="175"/>
      <c r="OBZ13" s="175"/>
      <c r="OCA13" s="175"/>
      <c r="OCB13" s="175"/>
      <c r="OCC13" s="175"/>
      <c r="OCD13" s="175"/>
      <c r="OCE13" s="175"/>
      <c r="OCF13" s="175"/>
      <c r="OCG13" s="175"/>
      <c r="OCH13" s="175"/>
      <c r="OCI13" s="175"/>
      <c r="OCJ13" s="175"/>
      <c r="OCK13" s="175"/>
      <c r="OCL13" s="175"/>
      <c r="OCM13" s="175"/>
      <c r="OCN13" s="175"/>
      <c r="OCO13" s="175"/>
      <c r="OCP13" s="175"/>
      <c r="OCQ13" s="175"/>
      <c r="OCR13" s="175"/>
      <c r="OCS13" s="175"/>
      <c r="OCT13" s="175"/>
      <c r="OCU13" s="175"/>
      <c r="OCV13" s="175"/>
      <c r="OCW13" s="175"/>
      <c r="OCX13" s="175"/>
      <c r="OCY13" s="175"/>
      <c r="OCZ13" s="175"/>
      <c r="ODA13" s="175"/>
      <c r="ODB13" s="175"/>
      <c r="ODC13" s="175"/>
      <c r="ODD13" s="175"/>
      <c r="ODE13" s="175"/>
      <c r="ODF13" s="175"/>
      <c r="ODG13" s="175"/>
      <c r="ODH13" s="175"/>
      <c r="ODI13" s="175"/>
      <c r="ODJ13" s="175"/>
      <c r="ODK13" s="175"/>
      <c r="ODL13" s="175"/>
      <c r="ODM13" s="175"/>
      <c r="ODN13" s="175"/>
      <c r="ODO13" s="175"/>
      <c r="ODP13" s="175"/>
      <c r="ODQ13" s="175"/>
      <c r="ODR13" s="175"/>
      <c r="ODS13" s="175"/>
      <c r="ODT13" s="175"/>
      <c r="ODU13" s="175"/>
      <c r="ODV13" s="175"/>
      <c r="ODW13" s="175"/>
      <c r="ODX13" s="175"/>
      <c r="ODY13" s="175"/>
      <c r="ODZ13" s="175"/>
      <c r="OEA13" s="175"/>
      <c r="OEB13" s="175"/>
      <c r="OEC13" s="175"/>
      <c r="OED13" s="175"/>
      <c r="OEE13" s="175"/>
      <c r="OEF13" s="175"/>
      <c r="OEG13" s="175"/>
      <c r="OEH13" s="175"/>
      <c r="OEI13" s="175"/>
      <c r="OEJ13" s="175"/>
      <c r="OEK13" s="175"/>
      <c r="OEL13" s="175"/>
      <c r="OEM13" s="175"/>
      <c r="OEN13" s="175"/>
      <c r="OEO13" s="175"/>
      <c r="OEP13" s="175"/>
      <c r="OEQ13" s="175"/>
      <c r="OER13" s="175"/>
      <c r="OES13" s="175"/>
      <c r="OET13" s="175"/>
      <c r="OEU13" s="175"/>
      <c r="OEV13" s="175"/>
      <c r="OEW13" s="175"/>
      <c r="OEX13" s="175"/>
      <c r="OEY13" s="175"/>
      <c r="OEZ13" s="175"/>
      <c r="OFA13" s="175"/>
      <c r="OFB13" s="175"/>
      <c r="OFC13" s="175"/>
      <c r="OFD13" s="175"/>
      <c r="OFE13" s="175"/>
      <c r="OFF13" s="175"/>
      <c r="OFG13" s="175"/>
      <c r="OFH13" s="175"/>
      <c r="OFI13" s="175"/>
      <c r="OFJ13" s="175"/>
      <c r="OFK13" s="175"/>
      <c r="OFL13" s="175"/>
      <c r="OFM13" s="175"/>
      <c r="OFN13" s="175"/>
      <c r="OFO13" s="175"/>
      <c r="OFP13" s="175"/>
      <c r="OFQ13" s="175"/>
      <c r="OFR13" s="175"/>
      <c r="OFS13" s="175"/>
      <c r="OFT13" s="175"/>
      <c r="OFU13" s="175"/>
      <c r="OFV13" s="175"/>
      <c r="OFW13" s="175"/>
      <c r="OFX13" s="175"/>
      <c r="OFY13" s="175"/>
      <c r="OFZ13" s="175"/>
      <c r="OGA13" s="175"/>
      <c r="OGB13" s="175"/>
      <c r="OGC13" s="175"/>
      <c r="OGD13" s="175"/>
      <c r="OGE13" s="175"/>
      <c r="OGF13" s="175"/>
      <c r="OGG13" s="175"/>
      <c r="OGH13" s="175"/>
      <c r="OGI13" s="175"/>
      <c r="OGJ13" s="175"/>
      <c r="OGK13" s="175"/>
      <c r="OGL13" s="175"/>
      <c r="OGM13" s="175"/>
      <c r="OGN13" s="175"/>
      <c r="OGO13" s="175"/>
      <c r="OGP13" s="175"/>
      <c r="OGQ13" s="175"/>
      <c r="OGR13" s="175"/>
      <c r="OGS13" s="175"/>
      <c r="OGT13" s="175"/>
      <c r="OGU13" s="175"/>
      <c r="OGV13" s="175"/>
      <c r="OGW13" s="175"/>
      <c r="OGX13" s="175"/>
      <c r="OGY13" s="175"/>
      <c r="OGZ13" s="175"/>
      <c r="OHA13" s="175"/>
      <c r="OHB13" s="175"/>
      <c r="OHC13" s="175"/>
      <c r="OHD13" s="175"/>
      <c r="OHE13" s="175"/>
      <c r="OHF13" s="175"/>
      <c r="OHG13" s="175"/>
      <c r="OHH13" s="175"/>
      <c r="OHI13" s="175"/>
      <c r="OHJ13" s="175"/>
      <c r="OHK13" s="175"/>
      <c r="OHL13" s="175"/>
      <c r="OHM13" s="175"/>
      <c r="OHN13" s="175"/>
      <c r="OHO13" s="175"/>
      <c r="OHP13" s="175"/>
      <c r="OHQ13" s="175"/>
      <c r="OHR13" s="175"/>
      <c r="OHS13" s="175"/>
      <c r="OHT13" s="175"/>
      <c r="OHU13" s="175"/>
      <c r="OHV13" s="175"/>
      <c r="OHW13" s="175"/>
      <c r="OHX13" s="175"/>
      <c r="OHY13" s="175"/>
      <c r="OHZ13" s="175"/>
      <c r="OIA13" s="175"/>
      <c r="OIB13" s="175"/>
      <c r="OIC13" s="175"/>
      <c r="OID13" s="175"/>
      <c r="OIE13" s="175"/>
      <c r="OIF13" s="175"/>
      <c r="OIG13" s="175"/>
      <c r="OIH13" s="175"/>
      <c r="OII13" s="175"/>
      <c r="OIJ13" s="175"/>
      <c r="OIK13" s="175"/>
      <c r="OIL13" s="175"/>
      <c r="OIM13" s="175"/>
      <c r="OIN13" s="175"/>
      <c r="OIO13" s="175"/>
      <c r="OIP13" s="175"/>
      <c r="OIQ13" s="175"/>
      <c r="OIR13" s="175"/>
      <c r="OIS13" s="175"/>
      <c r="OIT13" s="175"/>
      <c r="OIU13" s="175"/>
      <c r="OIV13" s="175"/>
      <c r="OIW13" s="175"/>
      <c r="OIX13" s="175"/>
      <c r="OIY13" s="175"/>
      <c r="OIZ13" s="175"/>
      <c r="OJA13" s="175"/>
      <c r="OJB13" s="175"/>
      <c r="OJC13" s="175"/>
      <c r="OJD13" s="175"/>
      <c r="OJE13" s="175"/>
      <c r="OJF13" s="175"/>
      <c r="OJG13" s="175"/>
      <c r="OJH13" s="175"/>
      <c r="OJI13" s="175"/>
      <c r="OJJ13" s="175"/>
      <c r="OJK13" s="175"/>
      <c r="OJL13" s="175"/>
      <c r="OJM13" s="175"/>
      <c r="OJN13" s="175"/>
      <c r="OJO13" s="175"/>
      <c r="OJP13" s="175"/>
      <c r="OJQ13" s="175"/>
      <c r="OJR13" s="175"/>
      <c r="OJS13" s="175"/>
      <c r="OJT13" s="175"/>
      <c r="OJU13" s="175"/>
      <c r="OJV13" s="175"/>
      <c r="OJW13" s="175"/>
      <c r="OJX13" s="175"/>
      <c r="OJY13" s="175"/>
      <c r="OJZ13" s="175"/>
      <c r="OKA13" s="175"/>
      <c r="OKB13" s="175"/>
      <c r="OKC13" s="175"/>
      <c r="OKD13" s="175"/>
      <c r="OKE13" s="175"/>
      <c r="OKF13" s="175"/>
      <c r="OKG13" s="175"/>
      <c r="OKH13" s="175"/>
      <c r="OKI13" s="175"/>
      <c r="OKJ13" s="175"/>
      <c r="OKK13" s="175"/>
      <c r="OKL13" s="175"/>
      <c r="OKM13" s="175"/>
      <c r="OKN13" s="175"/>
      <c r="OKO13" s="175"/>
      <c r="OKP13" s="175"/>
      <c r="OKQ13" s="175"/>
      <c r="OKR13" s="175"/>
      <c r="OKS13" s="175"/>
      <c r="OKT13" s="175"/>
      <c r="OKU13" s="175"/>
      <c r="OKV13" s="175"/>
      <c r="OKW13" s="175"/>
      <c r="OKX13" s="175"/>
      <c r="OKY13" s="175"/>
      <c r="OKZ13" s="175"/>
      <c r="OLA13" s="175"/>
      <c r="OLB13" s="175"/>
      <c r="OLC13" s="175"/>
      <c r="OLD13" s="175"/>
      <c r="OLE13" s="175"/>
      <c r="OLF13" s="175"/>
      <c r="OLG13" s="175"/>
      <c r="OLH13" s="175"/>
      <c r="OLI13" s="175"/>
      <c r="OLJ13" s="175"/>
      <c r="OLK13" s="175"/>
      <c r="OLL13" s="175"/>
      <c r="OLM13" s="175"/>
      <c r="OLN13" s="175"/>
      <c r="OLO13" s="175"/>
      <c r="OLP13" s="175"/>
      <c r="OLQ13" s="175"/>
      <c r="OLR13" s="175"/>
      <c r="OLS13" s="175"/>
      <c r="OLT13" s="175"/>
      <c r="OLU13" s="175"/>
      <c r="OLV13" s="175"/>
      <c r="OLW13" s="175"/>
      <c r="OLX13" s="175"/>
      <c r="OLY13" s="175"/>
      <c r="OLZ13" s="175"/>
      <c r="OMA13" s="175"/>
      <c r="OMB13" s="175"/>
      <c r="OMC13" s="175"/>
      <c r="OMD13" s="175"/>
      <c r="OME13" s="175"/>
      <c r="OMF13" s="175"/>
      <c r="OMG13" s="175"/>
      <c r="OMH13" s="175"/>
      <c r="OMI13" s="175"/>
      <c r="OMJ13" s="175"/>
      <c r="OMK13" s="175"/>
      <c r="OML13" s="175"/>
      <c r="OMM13" s="175"/>
      <c r="OMN13" s="175"/>
      <c r="OMO13" s="175"/>
      <c r="OMP13" s="175"/>
      <c r="OMQ13" s="175"/>
      <c r="OMR13" s="175"/>
      <c r="OMS13" s="175"/>
      <c r="OMT13" s="175"/>
      <c r="OMU13" s="175"/>
      <c r="OMV13" s="175"/>
      <c r="OMW13" s="175"/>
      <c r="OMX13" s="175"/>
      <c r="OMY13" s="175"/>
      <c r="OMZ13" s="175"/>
      <c r="ONA13" s="175"/>
      <c r="ONB13" s="175"/>
      <c r="ONC13" s="175"/>
      <c r="OND13" s="175"/>
      <c r="ONE13" s="175"/>
      <c r="ONF13" s="175"/>
      <c r="ONG13" s="175"/>
      <c r="ONH13" s="175"/>
      <c r="ONI13" s="175"/>
      <c r="ONJ13" s="175"/>
      <c r="ONK13" s="175"/>
      <c r="ONL13" s="175"/>
      <c r="ONM13" s="175"/>
      <c r="ONN13" s="175"/>
      <c r="ONO13" s="175"/>
      <c r="ONP13" s="175"/>
      <c r="ONQ13" s="175"/>
      <c r="ONR13" s="175"/>
      <c r="ONS13" s="175"/>
      <c r="ONT13" s="175"/>
      <c r="ONU13" s="175"/>
      <c r="ONV13" s="175"/>
      <c r="ONW13" s="175"/>
      <c r="ONX13" s="175"/>
      <c r="ONY13" s="175"/>
      <c r="ONZ13" s="175"/>
      <c r="OOA13" s="175"/>
      <c r="OOB13" s="175"/>
      <c r="OOC13" s="175"/>
      <c r="OOD13" s="175"/>
      <c r="OOE13" s="175"/>
      <c r="OOF13" s="175"/>
      <c r="OOG13" s="175"/>
      <c r="OOH13" s="175"/>
      <c r="OOI13" s="175"/>
      <c r="OOJ13" s="175"/>
      <c r="OOK13" s="175"/>
      <c r="OOL13" s="175"/>
      <c r="OOM13" s="175"/>
      <c r="OON13" s="175"/>
      <c r="OOO13" s="175"/>
      <c r="OOP13" s="175"/>
      <c r="OOQ13" s="175"/>
      <c r="OOR13" s="175"/>
      <c r="OOS13" s="175"/>
      <c r="OOT13" s="175"/>
      <c r="OOU13" s="175"/>
      <c r="OOV13" s="175"/>
      <c r="OOW13" s="175"/>
      <c r="OOX13" s="175"/>
      <c r="OOY13" s="175"/>
      <c r="OOZ13" s="175"/>
      <c r="OPA13" s="175"/>
      <c r="OPB13" s="175"/>
      <c r="OPC13" s="175"/>
      <c r="OPD13" s="175"/>
      <c r="OPE13" s="175"/>
      <c r="OPF13" s="175"/>
      <c r="OPG13" s="175"/>
      <c r="OPH13" s="175"/>
      <c r="OPI13" s="175"/>
      <c r="OPJ13" s="175"/>
      <c r="OPK13" s="175"/>
      <c r="OPL13" s="175"/>
      <c r="OPM13" s="175"/>
      <c r="OPN13" s="175"/>
      <c r="OPO13" s="175"/>
      <c r="OPP13" s="175"/>
      <c r="OPQ13" s="175"/>
      <c r="OPR13" s="175"/>
      <c r="OPS13" s="175"/>
      <c r="OPT13" s="175"/>
      <c r="OPU13" s="175"/>
      <c r="OPV13" s="175"/>
      <c r="OPW13" s="175"/>
      <c r="OPX13" s="175"/>
      <c r="OPY13" s="175"/>
      <c r="OPZ13" s="175"/>
      <c r="OQA13" s="175"/>
      <c r="OQB13" s="175"/>
      <c r="OQC13" s="175"/>
      <c r="OQD13" s="175"/>
      <c r="OQE13" s="175"/>
      <c r="OQF13" s="175"/>
      <c r="OQG13" s="175"/>
      <c r="OQH13" s="175"/>
      <c r="OQI13" s="175"/>
      <c r="OQJ13" s="175"/>
      <c r="OQK13" s="175"/>
      <c r="OQL13" s="175"/>
      <c r="OQM13" s="175"/>
      <c r="OQN13" s="175"/>
      <c r="OQO13" s="175"/>
      <c r="OQP13" s="175"/>
      <c r="OQQ13" s="175"/>
      <c r="OQR13" s="175"/>
      <c r="OQS13" s="175"/>
      <c r="OQT13" s="175"/>
      <c r="OQU13" s="175"/>
      <c r="OQV13" s="175"/>
      <c r="OQW13" s="175"/>
      <c r="OQX13" s="175"/>
      <c r="OQY13" s="175"/>
      <c r="OQZ13" s="175"/>
      <c r="ORA13" s="175"/>
      <c r="ORB13" s="175"/>
      <c r="ORC13" s="175"/>
      <c r="ORD13" s="175"/>
      <c r="ORE13" s="175"/>
      <c r="ORF13" s="175"/>
      <c r="ORG13" s="175"/>
      <c r="ORH13" s="175"/>
      <c r="ORI13" s="175"/>
      <c r="ORJ13" s="175"/>
      <c r="ORK13" s="175"/>
      <c r="ORL13" s="175"/>
      <c r="ORM13" s="175"/>
      <c r="ORN13" s="175"/>
      <c r="ORO13" s="175"/>
      <c r="ORP13" s="175"/>
      <c r="ORQ13" s="175"/>
      <c r="ORR13" s="175"/>
      <c r="ORS13" s="175"/>
      <c r="ORT13" s="175"/>
      <c r="ORU13" s="175"/>
      <c r="ORV13" s="175"/>
      <c r="ORW13" s="175"/>
      <c r="ORX13" s="175"/>
      <c r="ORY13" s="175"/>
      <c r="ORZ13" s="175"/>
      <c r="OSA13" s="175"/>
      <c r="OSB13" s="175"/>
      <c r="OSC13" s="175"/>
      <c r="OSD13" s="175"/>
      <c r="OSE13" s="175"/>
      <c r="OSF13" s="175"/>
      <c r="OSG13" s="175"/>
      <c r="OSH13" s="175"/>
      <c r="OSI13" s="175"/>
      <c r="OSJ13" s="175"/>
      <c r="OSK13" s="175"/>
      <c r="OSL13" s="175"/>
      <c r="OSM13" s="175"/>
      <c r="OSN13" s="175"/>
      <c r="OSO13" s="175"/>
      <c r="OSP13" s="175"/>
      <c r="OSQ13" s="175"/>
      <c r="OSR13" s="175"/>
      <c r="OSS13" s="175"/>
      <c r="OST13" s="175"/>
      <c r="OSU13" s="175"/>
      <c r="OSV13" s="175"/>
      <c r="OSW13" s="175"/>
      <c r="OSX13" s="175"/>
      <c r="OSY13" s="175"/>
      <c r="OSZ13" s="175"/>
      <c r="OTA13" s="175"/>
      <c r="OTB13" s="175"/>
      <c r="OTC13" s="175"/>
      <c r="OTD13" s="175"/>
      <c r="OTE13" s="175"/>
      <c r="OTF13" s="175"/>
      <c r="OTG13" s="175"/>
      <c r="OTH13" s="175"/>
      <c r="OTI13" s="175"/>
      <c r="OTJ13" s="175"/>
      <c r="OTK13" s="175"/>
      <c r="OTL13" s="175"/>
      <c r="OTM13" s="175"/>
      <c r="OTN13" s="175"/>
      <c r="OTO13" s="175"/>
      <c r="OTP13" s="175"/>
      <c r="OTQ13" s="175"/>
      <c r="OTR13" s="175"/>
      <c r="OTS13" s="175"/>
      <c r="OTT13" s="175"/>
      <c r="OTU13" s="175"/>
      <c r="OTV13" s="175"/>
      <c r="OTW13" s="175"/>
      <c r="OTX13" s="175"/>
      <c r="OTY13" s="175"/>
      <c r="OTZ13" s="175"/>
      <c r="OUA13" s="175"/>
      <c r="OUB13" s="175"/>
      <c r="OUC13" s="175"/>
      <c r="OUD13" s="175"/>
      <c r="OUE13" s="175"/>
      <c r="OUF13" s="175"/>
      <c r="OUG13" s="175"/>
      <c r="OUH13" s="175"/>
      <c r="OUI13" s="175"/>
      <c r="OUJ13" s="175"/>
      <c r="OUK13" s="175"/>
      <c r="OUL13" s="175"/>
      <c r="OUM13" s="175"/>
      <c r="OUN13" s="175"/>
      <c r="OUO13" s="175"/>
      <c r="OUP13" s="175"/>
      <c r="OUQ13" s="175"/>
      <c r="OUR13" s="175"/>
      <c r="OUS13" s="175"/>
      <c r="OUT13" s="175"/>
      <c r="OUU13" s="175"/>
      <c r="OUV13" s="175"/>
      <c r="OUW13" s="175"/>
      <c r="OUX13" s="175"/>
      <c r="OUY13" s="175"/>
      <c r="OUZ13" s="175"/>
      <c r="OVA13" s="175"/>
      <c r="OVB13" s="175"/>
      <c r="OVC13" s="175"/>
      <c r="OVD13" s="175"/>
      <c r="OVE13" s="175"/>
      <c r="OVF13" s="175"/>
      <c r="OVG13" s="175"/>
      <c r="OVH13" s="175"/>
      <c r="OVI13" s="175"/>
      <c r="OVJ13" s="175"/>
      <c r="OVK13" s="175"/>
      <c r="OVL13" s="175"/>
      <c r="OVM13" s="175"/>
      <c r="OVN13" s="175"/>
      <c r="OVO13" s="175"/>
      <c r="OVP13" s="175"/>
      <c r="OVQ13" s="175"/>
      <c r="OVR13" s="175"/>
      <c r="OVS13" s="175"/>
      <c r="OVT13" s="175"/>
      <c r="OVU13" s="175"/>
      <c r="OVV13" s="175"/>
      <c r="OVW13" s="175"/>
      <c r="OVX13" s="175"/>
      <c r="OVY13" s="175"/>
      <c r="OVZ13" s="175"/>
      <c r="OWA13" s="175"/>
      <c r="OWB13" s="175"/>
      <c r="OWC13" s="175"/>
      <c r="OWD13" s="175"/>
      <c r="OWE13" s="175"/>
      <c r="OWF13" s="175"/>
      <c r="OWG13" s="175"/>
      <c r="OWH13" s="175"/>
      <c r="OWI13" s="175"/>
      <c r="OWJ13" s="175"/>
      <c r="OWK13" s="175"/>
      <c r="OWL13" s="175"/>
      <c r="OWM13" s="175"/>
      <c r="OWN13" s="175"/>
      <c r="OWO13" s="175"/>
      <c r="OWP13" s="175"/>
      <c r="OWQ13" s="175"/>
      <c r="OWR13" s="175"/>
      <c r="OWS13" s="175"/>
      <c r="OWT13" s="175"/>
      <c r="OWU13" s="175"/>
      <c r="OWV13" s="175"/>
      <c r="OWW13" s="175"/>
      <c r="OWX13" s="175"/>
      <c r="OWY13" s="175"/>
      <c r="OWZ13" s="175"/>
      <c r="OXA13" s="175"/>
      <c r="OXB13" s="175"/>
      <c r="OXC13" s="175"/>
      <c r="OXD13" s="175"/>
      <c r="OXE13" s="175"/>
      <c r="OXF13" s="175"/>
      <c r="OXG13" s="175"/>
      <c r="OXH13" s="175"/>
      <c r="OXI13" s="175"/>
      <c r="OXJ13" s="175"/>
      <c r="OXK13" s="175"/>
      <c r="OXL13" s="175"/>
      <c r="OXM13" s="175"/>
      <c r="OXN13" s="175"/>
      <c r="OXO13" s="175"/>
      <c r="OXP13" s="175"/>
      <c r="OXQ13" s="175"/>
      <c r="OXR13" s="175"/>
      <c r="OXS13" s="175"/>
      <c r="OXT13" s="175"/>
      <c r="OXU13" s="175"/>
      <c r="OXV13" s="175"/>
      <c r="OXW13" s="175"/>
      <c r="OXX13" s="175"/>
      <c r="OXY13" s="175"/>
      <c r="OXZ13" s="175"/>
      <c r="OYA13" s="175"/>
      <c r="OYB13" s="175"/>
      <c r="OYC13" s="175"/>
      <c r="OYD13" s="175"/>
      <c r="OYE13" s="175"/>
      <c r="OYF13" s="175"/>
      <c r="OYG13" s="175"/>
      <c r="OYH13" s="175"/>
      <c r="OYI13" s="175"/>
      <c r="OYJ13" s="175"/>
      <c r="OYK13" s="175"/>
      <c r="OYL13" s="175"/>
      <c r="OYM13" s="175"/>
      <c r="OYN13" s="175"/>
      <c r="OYO13" s="175"/>
      <c r="OYP13" s="175"/>
      <c r="OYQ13" s="175"/>
      <c r="OYR13" s="175"/>
      <c r="OYS13" s="175"/>
      <c r="OYT13" s="175"/>
      <c r="OYU13" s="175"/>
      <c r="OYV13" s="175"/>
      <c r="OYW13" s="175"/>
      <c r="OYX13" s="175"/>
      <c r="OYY13" s="175"/>
      <c r="OYZ13" s="175"/>
      <c r="OZA13" s="175"/>
      <c r="OZB13" s="175"/>
      <c r="OZC13" s="175"/>
      <c r="OZD13" s="175"/>
      <c r="OZE13" s="175"/>
      <c r="OZF13" s="175"/>
      <c r="OZG13" s="175"/>
      <c r="OZH13" s="175"/>
      <c r="OZI13" s="175"/>
      <c r="OZJ13" s="175"/>
      <c r="OZK13" s="175"/>
      <c r="OZL13" s="175"/>
      <c r="OZM13" s="175"/>
      <c r="OZN13" s="175"/>
      <c r="OZO13" s="175"/>
      <c r="OZP13" s="175"/>
      <c r="OZQ13" s="175"/>
      <c r="OZR13" s="175"/>
      <c r="OZS13" s="175"/>
      <c r="OZT13" s="175"/>
      <c r="OZU13" s="175"/>
      <c r="OZV13" s="175"/>
      <c r="OZW13" s="175"/>
      <c r="OZX13" s="175"/>
      <c r="OZY13" s="175"/>
      <c r="OZZ13" s="175"/>
      <c r="PAA13" s="175"/>
      <c r="PAB13" s="175"/>
      <c r="PAC13" s="175"/>
      <c r="PAD13" s="175"/>
      <c r="PAE13" s="175"/>
      <c r="PAF13" s="175"/>
      <c r="PAG13" s="175"/>
      <c r="PAH13" s="175"/>
      <c r="PAI13" s="175"/>
      <c r="PAJ13" s="175"/>
      <c r="PAK13" s="175"/>
      <c r="PAL13" s="175"/>
      <c r="PAM13" s="175"/>
      <c r="PAN13" s="175"/>
      <c r="PAO13" s="175"/>
      <c r="PAP13" s="175"/>
      <c r="PAQ13" s="175"/>
      <c r="PAR13" s="175"/>
      <c r="PAS13" s="175"/>
      <c r="PAT13" s="175"/>
      <c r="PAU13" s="175"/>
      <c r="PAV13" s="175"/>
      <c r="PAW13" s="175"/>
      <c r="PAX13" s="175"/>
      <c r="PAY13" s="175"/>
      <c r="PAZ13" s="175"/>
      <c r="PBA13" s="175"/>
      <c r="PBB13" s="175"/>
      <c r="PBC13" s="175"/>
      <c r="PBD13" s="175"/>
      <c r="PBE13" s="175"/>
      <c r="PBF13" s="175"/>
      <c r="PBG13" s="175"/>
      <c r="PBH13" s="175"/>
      <c r="PBI13" s="175"/>
      <c r="PBJ13" s="175"/>
      <c r="PBK13" s="175"/>
      <c r="PBL13" s="175"/>
      <c r="PBM13" s="175"/>
      <c r="PBN13" s="175"/>
      <c r="PBO13" s="175"/>
      <c r="PBP13" s="175"/>
      <c r="PBQ13" s="175"/>
      <c r="PBR13" s="175"/>
      <c r="PBS13" s="175"/>
      <c r="PBT13" s="175"/>
      <c r="PBU13" s="175"/>
      <c r="PBV13" s="175"/>
      <c r="PBW13" s="175"/>
      <c r="PBX13" s="175"/>
      <c r="PBY13" s="175"/>
      <c r="PBZ13" s="175"/>
      <c r="PCA13" s="175"/>
      <c r="PCB13" s="175"/>
      <c r="PCC13" s="175"/>
      <c r="PCD13" s="175"/>
      <c r="PCE13" s="175"/>
      <c r="PCF13" s="175"/>
      <c r="PCG13" s="175"/>
      <c r="PCH13" s="175"/>
      <c r="PCI13" s="175"/>
      <c r="PCJ13" s="175"/>
      <c r="PCK13" s="175"/>
      <c r="PCL13" s="175"/>
      <c r="PCM13" s="175"/>
      <c r="PCN13" s="175"/>
      <c r="PCO13" s="175"/>
      <c r="PCP13" s="175"/>
      <c r="PCQ13" s="175"/>
      <c r="PCR13" s="175"/>
      <c r="PCS13" s="175"/>
      <c r="PCT13" s="175"/>
      <c r="PCU13" s="175"/>
      <c r="PCV13" s="175"/>
      <c r="PCW13" s="175"/>
      <c r="PCX13" s="175"/>
      <c r="PCY13" s="175"/>
      <c r="PCZ13" s="175"/>
      <c r="PDA13" s="175"/>
      <c r="PDB13" s="175"/>
      <c r="PDC13" s="175"/>
      <c r="PDD13" s="175"/>
      <c r="PDE13" s="175"/>
      <c r="PDF13" s="175"/>
      <c r="PDG13" s="175"/>
      <c r="PDH13" s="175"/>
      <c r="PDI13" s="175"/>
      <c r="PDJ13" s="175"/>
      <c r="PDK13" s="175"/>
      <c r="PDL13" s="175"/>
      <c r="PDM13" s="175"/>
      <c r="PDN13" s="175"/>
      <c r="PDO13" s="175"/>
      <c r="PDP13" s="175"/>
      <c r="PDQ13" s="175"/>
      <c r="PDR13" s="175"/>
      <c r="PDS13" s="175"/>
      <c r="PDT13" s="175"/>
      <c r="PDU13" s="175"/>
      <c r="PDV13" s="175"/>
      <c r="PDW13" s="175"/>
      <c r="PDX13" s="175"/>
      <c r="PDY13" s="175"/>
      <c r="PDZ13" s="175"/>
      <c r="PEA13" s="175"/>
      <c r="PEB13" s="175"/>
      <c r="PEC13" s="175"/>
      <c r="PED13" s="175"/>
      <c r="PEE13" s="175"/>
      <c r="PEF13" s="175"/>
      <c r="PEG13" s="175"/>
      <c r="PEH13" s="175"/>
      <c r="PEI13" s="175"/>
      <c r="PEJ13" s="175"/>
      <c r="PEK13" s="175"/>
      <c r="PEL13" s="175"/>
      <c r="PEM13" s="175"/>
      <c r="PEN13" s="175"/>
      <c r="PEO13" s="175"/>
      <c r="PEP13" s="175"/>
      <c r="PEQ13" s="175"/>
      <c r="PER13" s="175"/>
      <c r="PES13" s="175"/>
      <c r="PET13" s="175"/>
      <c r="PEU13" s="175"/>
      <c r="PEV13" s="175"/>
      <c r="PEW13" s="175"/>
      <c r="PEX13" s="175"/>
      <c r="PEY13" s="175"/>
      <c r="PEZ13" s="175"/>
      <c r="PFA13" s="175"/>
      <c r="PFB13" s="175"/>
      <c r="PFC13" s="175"/>
      <c r="PFD13" s="175"/>
      <c r="PFE13" s="175"/>
      <c r="PFF13" s="175"/>
      <c r="PFG13" s="175"/>
      <c r="PFH13" s="175"/>
      <c r="PFI13" s="175"/>
      <c r="PFJ13" s="175"/>
      <c r="PFK13" s="175"/>
      <c r="PFL13" s="175"/>
      <c r="PFM13" s="175"/>
      <c r="PFN13" s="175"/>
      <c r="PFO13" s="175"/>
      <c r="PFP13" s="175"/>
      <c r="PFQ13" s="175"/>
      <c r="PFR13" s="175"/>
      <c r="PFS13" s="175"/>
      <c r="PFT13" s="175"/>
      <c r="PFU13" s="175"/>
      <c r="PFV13" s="175"/>
      <c r="PFW13" s="175"/>
      <c r="PFX13" s="175"/>
      <c r="PFY13" s="175"/>
      <c r="PFZ13" s="175"/>
      <c r="PGA13" s="175"/>
      <c r="PGB13" s="175"/>
      <c r="PGC13" s="175"/>
      <c r="PGD13" s="175"/>
      <c r="PGE13" s="175"/>
      <c r="PGF13" s="175"/>
      <c r="PGG13" s="175"/>
      <c r="PGH13" s="175"/>
      <c r="PGI13" s="175"/>
      <c r="PGJ13" s="175"/>
      <c r="PGK13" s="175"/>
      <c r="PGL13" s="175"/>
      <c r="PGM13" s="175"/>
      <c r="PGN13" s="175"/>
      <c r="PGO13" s="175"/>
      <c r="PGP13" s="175"/>
      <c r="PGQ13" s="175"/>
      <c r="PGR13" s="175"/>
      <c r="PGS13" s="175"/>
      <c r="PGT13" s="175"/>
      <c r="PGU13" s="175"/>
      <c r="PGV13" s="175"/>
      <c r="PGW13" s="175"/>
      <c r="PGX13" s="175"/>
      <c r="PGY13" s="175"/>
      <c r="PGZ13" s="175"/>
      <c r="PHA13" s="175"/>
      <c r="PHB13" s="175"/>
      <c r="PHC13" s="175"/>
      <c r="PHD13" s="175"/>
      <c r="PHE13" s="175"/>
      <c r="PHF13" s="175"/>
      <c r="PHG13" s="175"/>
      <c r="PHH13" s="175"/>
      <c r="PHI13" s="175"/>
      <c r="PHJ13" s="175"/>
      <c r="PHK13" s="175"/>
      <c r="PHL13" s="175"/>
      <c r="PHM13" s="175"/>
      <c r="PHN13" s="175"/>
      <c r="PHO13" s="175"/>
      <c r="PHP13" s="175"/>
      <c r="PHQ13" s="175"/>
      <c r="PHR13" s="175"/>
      <c r="PHS13" s="175"/>
      <c r="PHT13" s="175"/>
      <c r="PHU13" s="175"/>
      <c r="PHV13" s="175"/>
      <c r="PHW13" s="175"/>
      <c r="PHX13" s="175"/>
      <c r="PHY13" s="175"/>
      <c r="PHZ13" s="175"/>
      <c r="PIA13" s="175"/>
      <c r="PIB13" s="175"/>
      <c r="PIC13" s="175"/>
      <c r="PID13" s="175"/>
      <c r="PIE13" s="175"/>
      <c r="PIF13" s="175"/>
      <c r="PIG13" s="175"/>
      <c r="PIH13" s="175"/>
      <c r="PII13" s="175"/>
      <c r="PIJ13" s="175"/>
      <c r="PIK13" s="175"/>
      <c r="PIL13" s="175"/>
      <c r="PIM13" s="175"/>
      <c r="PIN13" s="175"/>
      <c r="PIO13" s="175"/>
      <c r="PIP13" s="175"/>
      <c r="PIQ13" s="175"/>
      <c r="PIR13" s="175"/>
      <c r="PIS13" s="175"/>
      <c r="PIT13" s="175"/>
      <c r="PIU13" s="175"/>
      <c r="PIV13" s="175"/>
      <c r="PIW13" s="175"/>
      <c r="PIX13" s="175"/>
      <c r="PIY13" s="175"/>
      <c r="PIZ13" s="175"/>
      <c r="PJA13" s="175"/>
      <c r="PJB13" s="175"/>
      <c r="PJC13" s="175"/>
      <c r="PJD13" s="175"/>
      <c r="PJE13" s="175"/>
      <c r="PJF13" s="175"/>
      <c r="PJG13" s="175"/>
      <c r="PJH13" s="175"/>
      <c r="PJI13" s="175"/>
      <c r="PJJ13" s="175"/>
      <c r="PJK13" s="175"/>
      <c r="PJL13" s="175"/>
      <c r="PJM13" s="175"/>
      <c r="PJN13" s="175"/>
      <c r="PJO13" s="175"/>
      <c r="PJP13" s="175"/>
      <c r="PJQ13" s="175"/>
      <c r="PJR13" s="175"/>
      <c r="PJS13" s="175"/>
      <c r="PJT13" s="175"/>
      <c r="PJU13" s="175"/>
      <c r="PJV13" s="175"/>
      <c r="PJW13" s="175"/>
      <c r="PJX13" s="175"/>
      <c r="PJY13" s="175"/>
      <c r="PJZ13" s="175"/>
      <c r="PKA13" s="175"/>
      <c r="PKB13" s="175"/>
      <c r="PKC13" s="175"/>
      <c r="PKD13" s="175"/>
      <c r="PKE13" s="175"/>
      <c r="PKF13" s="175"/>
      <c r="PKG13" s="175"/>
      <c r="PKH13" s="175"/>
      <c r="PKI13" s="175"/>
      <c r="PKJ13" s="175"/>
      <c r="PKK13" s="175"/>
      <c r="PKL13" s="175"/>
      <c r="PKM13" s="175"/>
      <c r="PKN13" s="175"/>
      <c r="PKO13" s="175"/>
      <c r="PKP13" s="175"/>
      <c r="PKQ13" s="175"/>
      <c r="PKR13" s="175"/>
      <c r="PKS13" s="175"/>
      <c r="PKT13" s="175"/>
      <c r="PKU13" s="175"/>
      <c r="PKV13" s="175"/>
      <c r="PKW13" s="175"/>
      <c r="PKX13" s="175"/>
      <c r="PKY13" s="175"/>
      <c r="PKZ13" s="175"/>
      <c r="PLA13" s="175"/>
      <c r="PLB13" s="175"/>
      <c r="PLC13" s="175"/>
      <c r="PLD13" s="175"/>
      <c r="PLE13" s="175"/>
      <c r="PLF13" s="175"/>
      <c r="PLG13" s="175"/>
      <c r="PLH13" s="175"/>
      <c r="PLI13" s="175"/>
      <c r="PLJ13" s="175"/>
      <c r="PLK13" s="175"/>
      <c r="PLL13" s="175"/>
      <c r="PLM13" s="175"/>
      <c r="PLN13" s="175"/>
      <c r="PLO13" s="175"/>
      <c r="PLP13" s="175"/>
      <c r="PLQ13" s="175"/>
      <c r="PLR13" s="175"/>
      <c r="PLS13" s="175"/>
      <c r="PLT13" s="175"/>
      <c r="PLU13" s="175"/>
      <c r="PLV13" s="175"/>
      <c r="PLW13" s="175"/>
      <c r="PLX13" s="175"/>
      <c r="PLY13" s="175"/>
      <c r="PLZ13" s="175"/>
      <c r="PMA13" s="175"/>
      <c r="PMB13" s="175"/>
      <c r="PMC13" s="175"/>
      <c r="PMD13" s="175"/>
      <c r="PME13" s="175"/>
      <c r="PMF13" s="175"/>
      <c r="PMG13" s="175"/>
      <c r="PMH13" s="175"/>
      <c r="PMI13" s="175"/>
      <c r="PMJ13" s="175"/>
      <c r="PMK13" s="175"/>
      <c r="PML13" s="175"/>
      <c r="PMM13" s="175"/>
      <c r="PMN13" s="175"/>
      <c r="PMO13" s="175"/>
      <c r="PMP13" s="175"/>
      <c r="PMQ13" s="175"/>
      <c r="PMR13" s="175"/>
      <c r="PMS13" s="175"/>
      <c r="PMT13" s="175"/>
      <c r="PMU13" s="175"/>
      <c r="PMV13" s="175"/>
      <c r="PMW13" s="175"/>
      <c r="PMX13" s="175"/>
      <c r="PMY13" s="175"/>
      <c r="PMZ13" s="175"/>
      <c r="PNA13" s="175"/>
      <c r="PNB13" s="175"/>
      <c r="PNC13" s="175"/>
      <c r="PND13" s="175"/>
      <c r="PNE13" s="175"/>
      <c r="PNF13" s="175"/>
      <c r="PNG13" s="175"/>
      <c r="PNH13" s="175"/>
      <c r="PNI13" s="175"/>
      <c r="PNJ13" s="175"/>
      <c r="PNK13" s="175"/>
      <c r="PNL13" s="175"/>
      <c r="PNM13" s="175"/>
      <c r="PNN13" s="175"/>
      <c r="PNO13" s="175"/>
      <c r="PNP13" s="175"/>
      <c r="PNQ13" s="175"/>
      <c r="PNR13" s="175"/>
      <c r="PNS13" s="175"/>
      <c r="PNT13" s="175"/>
      <c r="PNU13" s="175"/>
      <c r="PNV13" s="175"/>
      <c r="PNW13" s="175"/>
      <c r="PNX13" s="175"/>
      <c r="PNY13" s="175"/>
      <c r="PNZ13" s="175"/>
      <c r="POA13" s="175"/>
      <c r="POB13" s="175"/>
      <c r="POC13" s="175"/>
      <c r="POD13" s="175"/>
      <c r="POE13" s="175"/>
      <c r="POF13" s="175"/>
      <c r="POG13" s="175"/>
      <c r="POH13" s="175"/>
      <c r="POI13" s="175"/>
      <c r="POJ13" s="175"/>
      <c r="POK13" s="175"/>
      <c r="POL13" s="175"/>
      <c r="POM13" s="175"/>
      <c r="PON13" s="175"/>
      <c r="POO13" s="175"/>
      <c r="POP13" s="175"/>
      <c r="POQ13" s="175"/>
      <c r="POR13" s="175"/>
      <c r="POS13" s="175"/>
      <c r="POT13" s="175"/>
      <c r="POU13" s="175"/>
      <c r="POV13" s="175"/>
      <c r="POW13" s="175"/>
      <c r="POX13" s="175"/>
      <c r="POY13" s="175"/>
      <c r="POZ13" s="175"/>
      <c r="PPA13" s="175"/>
      <c r="PPB13" s="175"/>
      <c r="PPC13" s="175"/>
      <c r="PPD13" s="175"/>
      <c r="PPE13" s="175"/>
      <c r="PPF13" s="175"/>
      <c r="PPG13" s="175"/>
      <c r="PPH13" s="175"/>
      <c r="PPI13" s="175"/>
      <c r="PPJ13" s="175"/>
      <c r="PPK13" s="175"/>
      <c r="PPL13" s="175"/>
      <c r="PPM13" s="175"/>
      <c r="PPN13" s="175"/>
      <c r="PPO13" s="175"/>
      <c r="PPP13" s="175"/>
      <c r="PPQ13" s="175"/>
      <c r="PPR13" s="175"/>
      <c r="PPS13" s="175"/>
      <c r="PPT13" s="175"/>
      <c r="PPU13" s="175"/>
      <c r="PPV13" s="175"/>
      <c r="PPW13" s="175"/>
      <c r="PPX13" s="175"/>
      <c r="PPY13" s="175"/>
      <c r="PPZ13" s="175"/>
      <c r="PQA13" s="175"/>
      <c r="PQB13" s="175"/>
      <c r="PQC13" s="175"/>
      <c r="PQD13" s="175"/>
      <c r="PQE13" s="175"/>
      <c r="PQF13" s="175"/>
      <c r="PQG13" s="175"/>
      <c r="PQH13" s="175"/>
      <c r="PQI13" s="175"/>
      <c r="PQJ13" s="175"/>
      <c r="PQK13" s="175"/>
      <c r="PQL13" s="175"/>
      <c r="PQM13" s="175"/>
      <c r="PQN13" s="175"/>
      <c r="PQO13" s="175"/>
      <c r="PQP13" s="175"/>
      <c r="PQQ13" s="175"/>
      <c r="PQR13" s="175"/>
      <c r="PQS13" s="175"/>
      <c r="PQT13" s="175"/>
      <c r="PQU13" s="175"/>
      <c r="PQV13" s="175"/>
      <c r="PQW13" s="175"/>
      <c r="PQX13" s="175"/>
      <c r="PQY13" s="175"/>
      <c r="PQZ13" s="175"/>
      <c r="PRA13" s="175"/>
      <c r="PRB13" s="175"/>
      <c r="PRC13" s="175"/>
      <c r="PRD13" s="175"/>
      <c r="PRE13" s="175"/>
      <c r="PRF13" s="175"/>
      <c r="PRG13" s="175"/>
      <c r="PRH13" s="175"/>
      <c r="PRI13" s="175"/>
      <c r="PRJ13" s="175"/>
      <c r="PRK13" s="175"/>
      <c r="PRL13" s="175"/>
      <c r="PRM13" s="175"/>
      <c r="PRN13" s="175"/>
      <c r="PRO13" s="175"/>
      <c r="PRP13" s="175"/>
      <c r="PRQ13" s="175"/>
      <c r="PRR13" s="175"/>
      <c r="PRS13" s="175"/>
      <c r="PRT13" s="175"/>
      <c r="PRU13" s="175"/>
      <c r="PRV13" s="175"/>
      <c r="PRW13" s="175"/>
      <c r="PRX13" s="175"/>
      <c r="PRY13" s="175"/>
      <c r="PRZ13" s="175"/>
      <c r="PSA13" s="175"/>
      <c r="PSB13" s="175"/>
      <c r="PSC13" s="175"/>
      <c r="PSD13" s="175"/>
      <c r="PSE13" s="175"/>
      <c r="PSF13" s="175"/>
      <c r="PSG13" s="175"/>
      <c r="PSH13" s="175"/>
      <c r="PSI13" s="175"/>
      <c r="PSJ13" s="175"/>
      <c r="PSK13" s="175"/>
      <c r="PSL13" s="175"/>
      <c r="PSM13" s="175"/>
      <c r="PSN13" s="175"/>
      <c r="PSO13" s="175"/>
      <c r="PSP13" s="175"/>
      <c r="PSQ13" s="175"/>
      <c r="PSR13" s="175"/>
      <c r="PSS13" s="175"/>
      <c r="PST13" s="175"/>
      <c r="PSU13" s="175"/>
      <c r="PSV13" s="175"/>
      <c r="PSW13" s="175"/>
      <c r="PSX13" s="175"/>
      <c r="PSY13" s="175"/>
      <c r="PSZ13" s="175"/>
      <c r="PTA13" s="175"/>
      <c r="PTB13" s="175"/>
      <c r="PTC13" s="175"/>
      <c r="PTD13" s="175"/>
      <c r="PTE13" s="175"/>
      <c r="PTF13" s="175"/>
      <c r="PTG13" s="175"/>
      <c r="PTH13" s="175"/>
      <c r="PTI13" s="175"/>
      <c r="PTJ13" s="175"/>
      <c r="PTK13" s="175"/>
      <c r="PTL13" s="175"/>
      <c r="PTM13" s="175"/>
      <c r="PTN13" s="175"/>
      <c r="PTO13" s="175"/>
      <c r="PTP13" s="175"/>
      <c r="PTQ13" s="175"/>
      <c r="PTR13" s="175"/>
      <c r="PTS13" s="175"/>
      <c r="PTT13" s="175"/>
      <c r="PTU13" s="175"/>
      <c r="PTV13" s="175"/>
      <c r="PTW13" s="175"/>
      <c r="PTX13" s="175"/>
      <c r="PTY13" s="175"/>
      <c r="PTZ13" s="175"/>
      <c r="PUA13" s="175"/>
      <c r="PUB13" s="175"/>
      <c r="PUC13" s="175"/>
      <c r="PUD13" s="175"/>
      <c r="PUE13" s="175"/>
      <c r="PUF13" s="175"/>
      <c r="PUG13" s="175"/>
      <c r="PUH13" s="175"/>
      <c r="PUI13" s="175"/>
      <c r="PUJ13" s="175"/>
      <c r="PUK13" s="175"/>
      <c r="PUL13" s="175"/>
      <c r="PUM13" s="175"/>
      <c r="PUN13" s="175"/>
      <c r="PUO13" s="175"/>
      <c r="PUP13" s="175"/>
      <c r="PUQ13" s="175"/>
      <c r="PUR13" s="175"/>
      <c r="PUS13" s="175"/>
      <c r="PUT13" s="175"/>
      <c r="PUU13" s="175"/>
      <c r="PUV13" s="175"/>
      <c r="PUW13" s="175"/>
      <c r="PUX13" s="175"/>
      <c r="PUY13" s="175"/>
      <c r="PUZ13" s="175"/>
      <c r="PVA13" s="175"/>
      <c r="PVB13" s="175"/>
      <c r="PVC13" s="175"/>
      <c r="PVD13" s="175"/>
      <c r="PVE13" s="175"/>
      <c r="PVF13" s="175"/>
      <c r="PVG13" s="175"/>
      <c r="PVH13" s="175"/>
      <c r="PVI13" s="175"/>
      <c r="PVJ13" s="175"/>
      <c r="PVK13" s="175"/>
      <c r="PVL13" s="175"/>
      <c r="PVM13" s="175"/>
      <c r="PVN13" s="175"/>
      <c r="PVO13" s="175"/>
      <c r="PVP13" s="175"/>
      <c r="PVQ13" s="175"/>
      <c r="PVR13" s="175"/>
      <c r="PVS13" s="175"/>
      <c r="PVT13" s="175"/>
      <c r="PVU13" s="175"/>
      <c r="PVV13" s="175"/>
      <c r="PVW13" s="175"/>
      <c r="PVX13" s="175"/>
      <c r="PVY13" s="175"/>
      <c r="PVZ13" s="175"/>
      <c r="PWA13" s="175"/>
      <c r="PWB13" s="175"/>
      <c r="PWC13" s="175"/>
      <c r="PWD13" s="175"/>
      <c r="PWE13" s="175"/>
      <c r="PWF13" s="175"/>
      <c r="PWG13" s="175"/>
      <c r="PWH13" s="175"/>
      <c r="PWI13" s="175"/>
      <c r="PWJ13" s="175"/>
      <c r="PWK13" s="175"/>
      <c r="PWL13" s="175"/>
      <c r="PWM13" s="175"/>
      <c r="PWN13" s="175"/>
      <c r="PWO13" s="175"/>
      <c r="PWP13" s="175"/>
      <c r="PWQ13" s="175"/>
      <c r="PWR13" s="175"/>
      <c r="PWS13" s="175"/>
      <c r="PWT13" s="175"/>
      <c r="PWU13" s="175"/>
      <c r="PWV13" s="175"/>
      <c r="PWW13" s="175"/>
      <c r="PWX13" s="175"/>
      <c r="PWY13" s="175"/>
      <c r="PWZ13" s="175"/>
      <c r="PXA13" s="175"/>
      <c r="PXB13" s="175"/>
      <c r="PXC13" s="175"/>
      <c r="PXD13" s="175"/>
      <c r="PXE13" s="175"/>
      <c r="PXF13" s="175"/>
      <c r="PXG13" s="175"/>
      <c r="PXH13" s="175"/>
      <c r="PXI13" s="175"/>
      <c r="PXJ13" s="175"/>
      <c r="PXK13" s="175"/>
      <c r="PXL13" s="175"/>
      <c r="PXM13" s="175"/>
      <c r="PXN13" s="175"/>
      <c r="PXO13" s="175"/>
      <c r="PXP13" s="175"/>
      <c r="PXQ13" s="175"/>
      <c r="PXR13" s="175"/>
      <c r="PXS13" s="175"/>
      <c r="PXT13" s="175"/>
      <c r="PXU13" s="175"/>
      <c r="PXV13" s="175"/>
      <c r="PXW13" s="175"/>
      <c r="PXX13" s="175"/>
      <c r="PXY13" s="175"/>
      <c r="PXZ13" s="175"/>
      <c r="PYA13" s="175"/>
      <c r="PYB13" s="175"/>
      <c r="PYC13" s="175"/>
      <c r="PYD13" s="175"/>
      <c r="PYE13" s="175"/>
      <c r="PYF13" s="175"/>
      <c r="PYG13" s="175"/>
      <c r="PYH13" s="175"/>
      <c r="PYI13" s="175"/>
      <c r="PYJ13" s="175"/>
      <c r="PYK13" s="175"/>
      <c r="PYL13" s="175"/>
      <c r="PYM13" s="175"/>
      <c r="PYN13" s="175"/>
      <c r="PYO13" s="175"/>
      <c r="PYP13" s="175"/>
      <c r="PYQ13" s="175"/>
      <c r="PYR13" s="175"/>
      <c r="PYS13" s="175"/>
      <c r="PYT13" s="175"/>
      <c r="PYU13" s="175"/>
      <c r="PYV13" s="175"/>
      <c r="PYW13" s="175"/>
      <c r="PYX13" s="175"/>
      <c r="PYY13" s="175"/>
      <c r="PYZ13" s="175"/>
      <c r="PZA13" s="175"/>
      <c r="PZB13" s="175"/>
      <c r="PZC13" s="175"/>
      <c r="PZD13" s="175"/>
      <c r="PZE13" s="175"/>
      <c r="PZF13" s="175"/>
      <c r="PZG13" s="175"/>
      <c r="PZH13" s="175"/>
      <c r="PZI13" s="175"/>
      <c r="PZJ13" s="175"/>
      <c r="PZK13" s="175"/>
      <c r="PZL13" s="175"/>
      <c r="PZM13" s="175"/>
      <c r="PZN13" s="175"/>
      <c r="PZO13" s="175"/>
      <c r="PZP13" s="175"/>
      <c r="PZQ13" s="175"/>
      <c r="PZR13" s="175"/>
      <c r="PZS13" s="175"/>
      <c r="PZT13" s="175"/>
      <c r="PZU13" s="175"/>
      <c r="PZV13" s="175"/>
      <c r="PZW13" s="175"/>
      <c r="PZX13" s="175"/>
      <c r="PZY13" s="175"/>
      <c r="PZZ13" s="175"/>
      <c r="QAA13" s="175"/>
      <c r="QAB13" s="175"/>
      <c r="QAC13" s="175"/>
      <c r="QAD13" s="175"/>
      <c r="QAE13" s="175"/>
      <c r="QAF13" s="175"/>
      <c r="QAG13" s="175"/>
      <c r="QAH13" s="175"/>
      <c r="QAI13" s="175"/>
      <c r="QAJ13" s="175"/>
      <c r="QAK13" s="175"/>
      <c r="QAL13" s="175"/>
      <c r="QAM13" s="175"/>
      <c r="QAN13" s="175"/>
      <c r="QAO13" s="175"/>
      <c r="QAP13" s="175"/>
      <c r="QAQ13" s="175"/>
      <c r="QAR13" s="175"/>
      <c r="QAS13" s="175"/>
      <c r="QAT13" s="175"/>
      <c r="QAU13" s="175"/>
      <c r="QAV13" s="175"/>
      <c r="QAW13" s="175"/>
      <c r="QAX13" s="175"/>
      <c r="QAY13" s="175"/>
      <c r="QAZ13" s="175"/>
      <c r="QBA13" s="175"/>
      <c r="QBB13" s="175"/>
      <c r="QBC13" s="175"/>
      <c r="QBD13" s="175"/>
      <c r="QBE13" s="175"/>
      <c r="QBF13" s="175"/>
      <c r="QBG13" s="175"/>
      <c r="QBH13" s="175"/>
      <c r="QBI13" s="175"/>
      <c r="QBJ13" s="175"/>
      <c r="QBK13" s="175"/>
      <c r="QBL13" s="175"/>
      <c r="QBM13" s="175"/>
      <c r="QBN13" s="175"/>
      <c r="QBO13" s="175"/>
      <c r="QBP13" s="175"/>
      <c r="QBQ13" s="175"/>
      <c r="QBR13" s="175"/>
      <c r="QBS13" s="175"/>
      <c r="QBT13" s="175"/>
      <c r="QBU13" s="175"/>
      <c r="QBV13" s="175"/>
      <c r="QBW13" s="175"/>
      <c r="QBX13" s="175"/>
      <c r="QBY13" s="175"/>
      <c r="QBZ13" s="175"/>
      <c r="QCA13" s="175"/>
      <c r="QCB13" s="175"/>
      <c r="QCC13" s="175"/>
      <c r="QCD13" s="175"/>
      <c r="QCE13" s="175"/>
      <c r="QCF13" s="175"/>
      <c r="QCG13" s="175"/>
      <c r="QCH13" s="175"/>
      <c r="QCI13" s="175"/>
      <c r="QCJ13" s="175"/>
      <c r="QCK13" s="175"/>
      <c r="QCL13" s="175"/>
      <c r="QCM13" s="175"/>
      <c r="QCN13" s="175"/>
      <c r="QCO13" s="175"/>
      <c r="QCP13" s="175"/>
      <c r="QCQ13" s="175"/>
      <c r="QCR13" s="175"/>
      <c r="QCS13" s="175"/>
      <c r="QCT13" s="175"/>
      <c r="QCU13" s="175"/>
      <c r="QCV13" s="175"/>
      <c r="QCW13" s="175"/>
      <c r="QCX13" s="175"/>
      <c r="QCY13" s="175"/>
      <c r="QCZ13" s="175"/>
      <c r="QDA13" s="175"/>
      <c r="QDB13" s="175"/>
      <c r="QDC13" s="175"/>
      <c r="QDD13" s="175"/>
      <c r="QDE13" s="175"/>
      <c r="QDF13" s="175"/>
      <c r="QDG13" s="175"/>
      <c r="QDH13" s="175"/>
      <c r="QDI13" s="175"/>
      <c r="QDJ13" s="175"/>
      <c r="QDK13" s="175"/>
      <c r="QDL13" s="175"/>
      <c r="QDM13" s="175"/>
      <c r="QDN13" s="175"/>
      <c r="QDO13" s="175"/>
      <c r="QDP13" s="175"/>
      <c r="QDQ13" s="175"/>
      <c r="QDR13" s="175"/>
      <c r="QDS13" s="175"/>
      <c r="QDT13" s="175"/>
      <c r="QDU13" s="175"/>
      <c r="QDV13" s="175"/>
      <c r="QDW13" s="175"/>
      <c r="QDX13" s="175"/>
      <c r="QDY13" s="175"/>
      <c r="QDZ13" s="175"/>
      <c r="QEA13" s="175"/>
      <c r="QEB13" s="175"/>
      <c r="QEC13" s="175"/>
      <c r="QED13" s="175"/>
      <c r="QEE13" s="175"/>
      <c r="QEF13" s="175"/>
      <c r="QEG13" s="175"/>
      <c r="QEH13" s="175"/>
      <c r="QEI13" s="175"/>
      <c r="QEJ13" s="175"/>
      <c r="QEK13" s="175"/>
      <c r="QEL13" s="175"/>
      <c r="QEM13" s="175"/>
      <c r="QEN13" s="175"/>
      <c r="QEO13" s="175"/>
      <c r="QEP13" s="175"/>
      <c r="QEQ13" s="175"/>
      <c r="QER13" s="175"/>
      <c r="QES13" s="175"/>
      <c r="QET13" s="175"/>
      <c r="QEU13" s="175"/>
      <c r="QEV13" s="175"/>
      <c r="QEW13" s="175"/>
      <c r="QEX13" s="175"/>
      <c r="QEY13" s="175"/>
      <c r="QEZ13" s="175"/>
      <c r="QFA13" s="175"/>
      <c r="QFB13" s="175"/>
      <c r="QFC13" s="175"/>
      <c r="QFD13" s="175"/>
      <c r="QFE13" s="175"/>
      <c r="QFF13" s="175"/>
      <c r="QFG13" s="175"/>
      <c r="QFH13" s="175"/>
      <c r="QFI13" s="175"/>
      <c r="QFJ13" s="175"/>
      <c r="QFK13" s="175"/>
      <c r="QFL13" s="175"/>
      <c r="QFM13" s="175"/>
      <c r="QFN13" s="175"/>
      <c r="QFO13" s="175"/>
      <c r="QFP13" s="175"/>
      <c r="QFQ13" s="175"/>
      <c r="QFR13" s="175"/>
      <c r="QFS13" s="175"/>
      <c r="QFT13" s="175"/>
      <c r="QFU13" s="175"/>
      <c r="QFV13" s="175"/>
      <c r="QFW13" s="175"/>
      <c r="QFX13" s="175"/>
      <c r="QFY13" s="175"/>
      <c r="QFZ13" s="175"/>
      <c r="QGA13" s="175"/>
      <c r="QGB13" s="175"/>
      <c r="QGC13" s="175"/>
      <c r="QGD13" s="175"/>
      <c r="QGE13" s="175"/>
      <c r="QGF13" s="175"/>
      <c r="QGG13" s="175"/>
      <c r="QGH13" s="175"/>
      <c r="QGI13" s="175"/>
      <c r="QGJ13" s="175"/>
      <c r="QGK13" s="175"/>
      <c r="QGL13" s="175"/>
      <c r="QGM13" s="175"/>
      <c r="QGN13" s="175"/>
      <c r="QGO13" s="175"/>
      <c r="QGP13" s="175"/>
      <c r="QGQ13" s="175"/>
      <c r="QGR13" s="175"/>
      <c r="QGS13" s="175"/>
      <c r="QGT13" s="175"/>
      <c r="QGU13" s="175"/>
      <c r="QGV13" s="175"/>
      <c r="QGW13" s="175"/>
      <c r="QGX13" s="175"/>
      <c r="QGY13" s="175"/>
      <c r="QGZ13" s="175"/>
      <c r="QHA13" s="175"/>
      <c r="QHB13" s="175"/>
      <c r="QHC13" s="175"/>
      <c r="QHD13" s="175"/>
      <c r="QHE13" s="175"/>
      <c r="QHF13" s="175"/>
      <c r="QHG13" s="175"/>
      <c r="QHH13" s="175"/>
      <c r="QHI13" s="175"/>
      <c r="QHJ13" s="175"/>
      <c r="QHK13" s="175"/>
      <c r="QHL13" s="175"/>
      <c r="QHM13" s="175"/>
      <c r="QHN13" s="175"/>
      <c r="QHO13" s="175"/>
      <c r="QHP13" s="175"/>
      <c r="QHQ13" s="175"/>
      <c r="QHR13" s="175"/>
      <c r="QHS13" s="175"/>
      <c r="QHT13" s="175"/>
      <c r="QHU13" s="175"/>
      <c r="QHV13" s="175"/>
      <c r="QHW13" s="175"/>
      <c r="QHX13" s="175"/>
      <c r="QHY13" s="175"/>
      <c r="QHZ13" s="175"/>
      <c r="QIA13" s="175"/>
      <c r="QIB13" s="175"/>
      <c r="QIC13" s="175"/>
      <c r="QID13" s="175"/>
      <c r="QIE13" s="175"/>
      <c r="QIF13" s="175"/>
      <c r="QIG13" s="175"/>
      <c r="QIH13" s="175"/>
      <c r="QII13" s="175"/>
      <c r="QIJ13" s="175"/>
      <c r="QIK13" s="175"/>
      <c r="QIL13" s="175"/>
      <c r="QIM13" s="175"/>
      <c r="QIN13" s="175"/>
      <c r="QIO13" s="175"/>
      <c r="QIP13" s="175"/>
      <c r="QIQ13" s="175"/>
      <c r="QIR13" s="175"/>
      <c r="QIS13" s="175"/>
      <c r="QIT13" s="175"/>
      <c r="QIU13" s="175"/>
      <c r="QIV13" s="175"/>
      <c r="QIW13" s="175"/>
      <c r="QIX13" s="175"/>
      <c r="QIY13" s="175"/>
      <c r="QIZ13" s="175"/>
      <c r="QJA13" s="175"/>
      <c r="QJB13" s="175"/>
      <c r="QJC13" s="175"/>
      <c r="QJD13" s="175"/>
      <c r="QJE13" s="175"/>
      <c r="QJF13" s="175"/>
      <c r="QJG13" s="175"/>
      <c r="QJH13" s="175"/>
      <c r="QJI13" s="175"/>
      <c r="QJJ13" s="175"/>
      <c r="QJK13" s="175"/>
      <c r="QJL13" s="175"/>
      <c r="QJM13" s="175"/>
      <c r="QJN13" s="175"/>
      <c r="QJO13" s="175"/>
      <c r="QJP13" s="175"/>
      <c r="QJQ13" s="175"/>
      <c r="QJR13" s="175"/>
      <c r="QJS13" s="175"/>
      <c r="QJT13" s="175"/>
      <c r="QJU13" s="175"/>
      <c r="QJV13" s="175"/>
      <c r="QJW13" s="175"/>
      <c r="QJX13" s="175"/>
      <c r="QJY13" s="175"/>
      <c r="QJZ13" s="175"/>
      <c r="QKA13" s="175"/>
      <c r="QKB13" s="175"/>
      <c r="QKC13" s="175"/>
      <c r="QKD13" s="175"/>
      <c r="QKE13" s="175"/>
      <c r="QKF13" s="175"/>
      <c r="QKG13" s="175"/>
      <c r="QKH13" s="175"/>
      <c r="QKI13" s="175"/>
      <c r="QKJ13" s="175"/>
      <c r="QKK13" s="175"/>
      <c r="QKL13" s="175"/>
      <c r="QKM13" s="175"/>
      <c r="QKN13" s="175"/>
      <c r="QKO13" s="175"/>
      <c r="QKP13" s="175"/>
      <c r="QKQ13" s="175"/>
      <c r="QKR13" s="175"/>
      <c r="QKS13" s="175"/>
      <c r="QKT13" s="175"/>
      <c r="QKU13" s="175"/>
      <c r="QKV13" s="175"/>
      <c r="QKW13" s="175"/>
      <c r="QKX13" s="175"/>
      <c r="QKY13" s="175"/>
      <c r="QKZ13" s="175"/>
      <c r="QLA13" s="175"/>
      <c r="QLB13" s="175"/>
      <c r="QLC13" s="175"/>
      <c r="QLD13" s="175"/>
      <c r="QLE13" s="175"/>
      <c r="QLF13" s="175"/>
      <c r="QLG13" s="175"/>
      <c r="QLH13" s="175"/>
      <c r="QLI13" s="175"/>
      <c r="QLJ13" s="175"/>
      <c r="QLK13" s="175"/>
      <c r="QLL13" s="175"/>
      <c r="QLM13" s="175"/>
      <c r="QLN13" s="175"/>
      <c r="QLO13" s="175"/>
      <c r="QLP13" s="175"/>
      <c r="QLQ13" s="175"/>
      <c r="QLR13" s="175"/>
      <c r="QLS13" s="175"/>
      <c r="QLT13" s="175"/>
      <c r="QLU13" s="175"/>
      <c r="QLV13" s="175"/>
      <c r="QLW13" s="175"/>
      <c r="QLX13" s="175"/>
      <c r="QLY13" s="175"/>
      <c r="QLZ13" s="175"/>
      <c r="QMA13" s="175"/>
      <c r="QMB13" s="175"/>
      <c r="QMC13" s="175"/>
      <c r="QMD13" s="175"/>
      <c r="QME13" s="175"/>
      <c r="QMF13" s="175"/>
      <c r="QMG13" s="175"/>
      <c r="QMH13" s="175"/>
      <c r="QMI13" s="175"/>
      <c r="QMJ13" s="175"/>
      <c r="QMK13" s="175"/>
      <c r="QML13" s="175"/>
      <c r="QMM13" s="175"/>
      <c r="QMN13" s="175"/>
      <c r="QMO13" s="175"/>
      <c r="QMP13" s="175"/>
      <c r="QMQ13" s="175"/>
      <c r="QMR13" s="175"/>
      <c r="QMS13" s="175"/>
      <c r="QMT13" s="175"/>
      <c r="QMU13" s="175"/>
      <c r="QMV13" s="175"/>
      <c r="QMW13" s="175"/>
      <c r="QMX13" s="175"/>
      <c r="QMY13" s="175"/>
      <c r="QMZ13" s="175"/>
      <c r="QNA13" s="175"/>
      <c r="QNB13" s="175"/>
      <c r="QNC13" s="175"/>
      <c r="QND13" s="175"/>
      <c r="QNE13" s="175"/>
      <c r="QNF13" s="175"/>
      <c r="QNG13" s="175"/>
      <c r="QNH13" s="175"/>
      <c r="QNI13" s="175"/>
      <c r="QNJ13" s="175"/>
      <c r="QNK13" s="175"/>
      <c r="QNL13" s="175"/>
      <c r="QNM13" s="175"/>
      <c r="QNN13" s="175"/>
      <c r="QNO13" s="175"/>
      <c r="QNP13" s="175"/>
      <c r="QNQ13" s="175"/>
      <c r="QNR13" s="175"/>
      <c r="QNS13" s="175"/>
      <c r="QNT13" s="175"/>
      <c r="QNU13" s="175"/>
      <c r="QNV13" s="175"/>
      <c r="QNW13" s="175"/>
      <c r="QNX13" s="175"/>
      <c r="QNY13" s="175"/>
      <c r="QNZ13" s="175"/>
      <c r="QOA13" s="175"/>
      <c r="QOB13" s="175"/>
      <c r="QOC13" s="175"/>
      <c r="QOD13" s="175"/>
      <c r="QOE13" s="175"/>
      <c r="QOF13" s="175"/>
      <c r="QOG13" s="175"/>
      <c r="QOH13" s="175"/>
      <c r="QOI13" s="175"/>
      <c r="QOJ13" s="175"/>
      <c r="QOK13" s="175"/>
      <c r="QOL13" s="175"/>
      <c r="QOM13" s="175"/>
      <c r="QON13" s="175"/>
      <c r="QOO13" s="175"/>
      <c r="QOP13" s="175"/>
      <c r="QOQ13" s="175"/>
      <c r="QOR13" s="175"/>
      <c r="QOS13" s="175"/>
      <c r="QOT13" s="175"/>
      <c r="QOU13" s="175"/>
      <c r="QOV13" s="175"/>
      <c r="QOW13" s="175"/>
      <c r="QOX13" s="175"/>
      <c r="QOY13" s="175"/>
      <c r="QOZ13" s="175"/>
      <c r="QPA13" s="175"/>
      <c r="QPB13" s="175"/>
      <c r="QPC13" s="175"/>
      <c r="QPD13" s="175"/>
      <c r="QPE13" s="175"/>
      <c r="QPF13" s="175"/>
      <c r="QPG13" s="175"/>
      <c r="QPH13" s="175"/>
      <c r="QPI13" s="175"/>
      <c r="QPJ13" s="175"/>
      <c r="QPK13" s="175"/>
      <c r="QPL13" s="175"/>
      <c r="QPM13" s="175"/>
      <c r="QPN13" s="175"/>
      <c r="QPO13" s="175"/>
      <c r="QPP13" s="175"/>
      <c r="QPQ13" s="175"/>
      <c r="QPR13" s="175"/>
      <c r="QPS13" s="175"/>
      <c r="QPT13" s="175"/>
      <c r="QPU13" s="175"/>
      <c r="QPV13" s="175"/>
      <c r="QPW13" s="175"/>
      <c r="QPX13" s="175"/>
      <c r="QPY13" s="175"/>
      <c r="QPZ13" s="175"/>
      <c r="QQA13" s="175"/>
      <c r="QQB13" s="175"/>
      <c r="QQC13" s="175"/>
      <c r="QQD13" s="175"/>
      <c r="QQE13" s="175"/>
      <c r="QQF13" s="175"/>
      <c r="QQG13" s="175"/>
      <c r="QQH13" s="175"/>
      <c r="QQI13" s="175"/>
      <c r="QQJ13" s="175"/>
      <c r="QQK13" s="175"/>
      <c r="QQL13" s="175"/>
      <c r="QQM13" s="175"/>
      <c r="QQN13" s="175"/>
      <c r="QQO13" s="175"/>
      <c r="QQP13" s="175"/>
      <c r="QQQ13" s="175"/>
      <c r="QQR13" s="175"/>
      <c r="QQS13" s="175"/>
      <c r="QQT13" s="175"/>
      <c r="QQU13" s="175"/>
      <c r="QQV13" s="175"/>
      <c r="QQW13" s="175"/>
      <c r="QQX13" s="175"/>
      <c r="QQY13" s="175"/>
      <c r="QQZ13" s="175"/>
      <c r="QRA13" s="175"/>
      <c r="QRB13" s="175"/>
      <c r="QRC13" s="175"/>
      <c r="QRD13" s="175"/>
      <c r="QRE13" s="175"/>
      <c r="QRF13" s="175"/>
      <c r="QRG13" s="175"/>
      <c r="QRH13" s="175"/>
      <c r="QRI13" s="175"/>
      <c r="QRJ13" s="175"/>
      <c r="QRK13" s="175"/>
      <c r="QRL13" s="175"/>
      <c r="QRM13" s="175"/>
      <c r="QRN13" s="175"/>
      <c r="QRO13" s="175"/>
      <c r="QRP13" s="175"/>
      <c r="QRQ13" s="175"/>
      <c r="QRR13" s="175"/>
      <c r="QRS13" s="175"/>
      <c r="QRT13" s="175"/>
      <c r="QRU13" s="175"/>
      <c r="QRV13" s="175"/>
      <c r="QRW13" s="175"/>
      <c r="QRX13" s="175"/>
      <c r="QRY13" s="175"/>
      <c r="QRZ13" s="175"/>
      <c r="QSA13" s="175"/>
      <c r="QSB13" s="175"/>
      <c r="QSC13" s="175"/>
      <c r="QSD13" s="175"/>
      <c r="QSE13" s="175"/>
      <c r="QSF13" s="175"/>
      <c r="QSG13" s="175"/>
      <c r="QSH13" s="175"/>
      <c r="QSI13" s="175"/>
      <c r="QSJ13" s="175"/>
      <c r="QSK13" s="175"/>
      <c r="QSL13" s="175"/>
      <c r="QSM13" s="175"/>
      <c r="QSN13" s="175"/>
      <c r="QSO13" s="175"/>
      <c r="QSP13" s="175"/>
      <c r="QSQ13" s="175"/>
      <c r="QSR13" s="175"/>
      <c r="QSS13" s="175"/>
      <c r="QST13" s="175"/>
      <c r="QSU13" s="175"/>
      <c r="QSV13" s="175"/>
      <c r="QSW13" s="175"/>
      <c r="QSX13" s="175"/>
      <c r="QSY13" s="175"/>
      <c r="QSZ13" s="175"/>
      <c r="QTA13" s="175"/>
      <c r="QTB13" s="175"/>
      <c r="QTC13" s="175"/>
      <c r="QTD13" s="175"/>
      <c r="QTE13" s="175"/>
      <c r="QTF13" s="175"/>
      <c r="QTG13" s="175"/>
      <c r="QTH13" s="175"/>
      <c r="QTI13" s="175"/>
      <c r="QTJ13" s="175"/>
      <c r="QTK13" s="175"/>
      <c r="QTL13" s="175"/>
      <c r="QTM13" s="175"/>
      <c r="QTN13" s="175"/>
      <c r="QTO13" s="175"/>
      <c r="QTP13" s="175"/>
      <c r="QTQ13" s="175"/>
      <c r="QTR13" s="175"/>
      <c r="QTS13" s="175"/>
      <c r="QTT13" s="175"/>
      <c r="QTU13" s="175"/>
      <c r="QTV13" s="175"/>
      <c r="QTW13" s="175"/>
      <c r="QTX13" s="175"/>
      <c r="QTY13" s="175"/>
      <c r="QTZ13" s="175"/>
      <c r="QUA13" s="175"/>
      <c r="QUB13" s="175"/>
      <c r="QUC13" s="175"/>
      <c r="QUD13" s="175"/>
      <c r="QUE13" s="175"/>
      <c r="QUF13" s="175"/>
      <c r="QUG13" s="175"/>
      <c r="QUH13" s="175"/>
      <c r="QUI13" s="175"/>
      <c r="QUJ13" s="175"/>
      <c r="QUK13" s="175"/>
      <c r="QUL13" s="175"/>
      <c r="QUM13" s="175"/>
      <c r="QUN13" s="175"/>
      <c r="QUO13" s="175"/>
      <c r="QUP13" s="175"/>
      <c r="QUQ13" s="175"/>
      <c r="QUR13" s="175"/>
      <c r="QUS13" s="175"/>
      <c r="QUT13" s="175"/>
      <c r="QUU13" s="175"/>
      <c r="QUV13" s="175"/>
      <c r="QUW13" s="175"/>
      <c r="QUX13" s="175"/>
      <c r="QUY13" s="175"/>
      <c r="QUZ13" s="175"/>
      <c r="QVA13" s="175"/>
      <c r="QVB13" s="175"/>
      <c r="QVC13" s="175"/>
      <c r="QVD13" s="175"/>
      <c r="QVE13" s="175"/>
      <c r="QVF13" s="175"/>
      <c r="QVG13" s="175"/>
      <c r="QVH13" s="175"/>
      <c r="QVI13" s="175"/>
      <c r="QVJ13" s="175"/>
      <c r="QVK13" s="175"/>
      <c r="QVL13" s="175"/>
      <c r="QVM13" s="175"/>
      <c r="QVN13" s="175"/>
      <c r="QVO13" s="175"/>
      <c r="QVP13" s="175"/>
      <c r="QVQ13" s="175"/>
      <c r="QVR13" s="175"/>
      <c r="QVS13" s="175"/>
      <c r="QVT13" s="175"/>
      <c r="QVU13" s="175"/>
      <c r="QVV13" s="175"/>
      <c r="QVW13" s="175"/>
      <c r="QVX13" s="175"/>
      <c r="QVY13" s="175"/>
      <c r="QVZ13" s="175"/>
      <c r="QWA13" s="175"/>
      <c r="QWB13" s="175"/>
      <c r="QWC13" s="175"/>
      <c r="QWD13" s="175"/>
      <c r="QWE13" s="175"/>
      <c r="QWF13" s="175"/>
      <c r="QWG13" s="175"/>
      <c r="QWH13" s="175"/>
      <c r="QWI13" s="175"/>
      <c r="QWJ13" s="175"/>
      <c r="QWK13" s="175"/>
      <c r="QWL13" s="175"/>
      <c r="QWM13" s="175"/>
      <c r="QWN13" s="175"/>
      <c r="QWO13" s="175"/>
      <c r="QWP13" s="175"/>
      <c r="QWQ13" s="175"/>
      <c r="QWR13" s="175"/>
      <c r="QWS13" s="175"/>
      <c r="QWT13" s="175"/>
      <c r="QWU13" s="175"/>
      <c r="QWV13" s="175"/>
      <c r="QWW13" s="175"/>
      <c r="QWX13" s="175"/>
      <c r="QWY13" s="175"/>
      <c r="QWZ13" s="175"/>
      <c r="QXA13" s="175"/>
      <c r="QXB13" s="175"/>
      <c r="QXC13" s="175"/>
      <c r="QXD13" s="175"/>
      <c r="QXE13" s="175"/>
      <c r="QXF13" s="175"/>
      <c r="QXG13" s="175"/>
      <c r="QXH13" s="175"/>
      <c r="QXI13" s="175"/>
      <c r="QXJ13" s="175"/>
      <c r="QXK13" s="175"/>
      <c r="QXL13" s="175"/>
      <c r="QXM13" s="175"/>
      <c r="QXN13" s="175"/>
      <c r="QXO13" s="175"/>
      <c r="QXP13" s="175"/>
      <c r="QXQ13" s="175"/>
      <c r="QXR13" s="175"/>
      <c r="QXS13" s="175"/>
      <c r="QXT13" s="175"/>
      <c r="QXU13" s="175"/>
      <c r="QXV13" s="175"/>
      <c r="QXW13" s="175"/>
      <c r="QXX13" s="175"/>
      <c r="QXY13" s="175"/>
      <c r="QXZ13" s="175"/>
      <c r="QYA13" s="175"/>
      <c r="QYB13" s="175"/>
      <c r="QYC13" s="175"/>
      <c r="QYD13" s="175"/>
      <c r="QYE13" s="175"/>
      <c r="QYF13" s="175"/>
      <c r="QYG13" s="175"/>
      <c r="QYH13" s="175"/>
      <c r="QYI13" s="175"/>
      <c r="QYJ13" s="175"/>
      <c r="QYK13" s="175"/>
      <c r="QYL13" s="175"/>
      <c r="QYM13" s="175"/>
      <c r="QYN13" s="175"/>
      <c r="QYO13" s="175"/>
      <c r="QYP13" s="175"/>
      <c r="QYQ13" s="175"/>
      <c r="QYR13" s="175"/>
      <c r="QYS13" s="175"/>
      <c r="QYT13" s="175"/>
      <c r="QYU13" s="175"/>
      <c r="QYV13" s="175"/>
      <c r="QYW13" s="175"/>
      <c r="QYX13" s="175"/>
      <c r="QYY13" s="175"/>
      <c r="QYZ13" s="175"/>
      <c r="QZA13" s="175"/>
      <c r="QZB13" s="175"/>
      <c r="QZC13" s="175"/>
      <c r="QZD13" s="175"/>
      <c r="QZE13" s="175"/>
      <c r="QZF13" s="175"/>
      <c r="QZG13" s="175"/>
      <c r="QZH13" s="175"/>
      <c r="QZI13" s="175"/>
      <c r="QZJ13" s="175"/>
      <c r="QZK13" s="175"/>
      <c r="QZL13" s="175"/>
      <c r="QZM13" s="175"/>
      <c r="QZN13" s="175"/>
      <c r="QZO13" s="175"/>
      <c r="QZP13" s="175"/>
      <c r="QZQ13" s="175"/>
      <c r="QZR13" s="175"/>
      <c r="QZS13" s="175"/>
      <c r="QZT13" s="175"/>
      <c r="QZU13" s="175"/>
      <c r="QZV13" s="175"/>
      <c r="QZW13" s="175"/>
      <c r="QZX13" s="175"/>
      <c r="QZY13" s="175"/>
      <c r="QZZ13" s="175"/>
      <c r="RAA13" s="175"/>
      <c r="RAB13" s="175"/>
      <c r="RAC13" s="175"/>
      <c r="RAD13" s="175"/>
      <c r="RAE13" s="175"/>
      <c r="RAF13" s="175"/>
      <c r="RAG13" s="175"/>
      <c r="RAH13" s="175"/>
      <c r="RAI13" s="175"/>
      <c r="RAJ13" s="175"/>
      <c r="RAK13" s="175"/>
      <c r="RAL13" s="175"/>
      <c r="RAM13" s="175"/>
      <c r="RAN13" s="175"/>
      <c r="RAO13" s="175"/>
      <c r="RAP13" s="175"/>
      <c r="RAQ13" s="175"/>
      <c r="RAR13" s="175"/>
      <c r="RAS13" s="175"/>
      <c r="RAT13" s="175"/>
      <c r="RAU13" s="175"/>
      <c r="RAV13" s="175"/>
      <c r="RAW13" s="175"/>
      <c r="RAX13" s="175"/>
      <c r="RAY13" s="175"/>
      <c r="RAZ13" s="175"/>
      <c r="RBA13" s="175"/>
      <c r="RBB13" s="175"/>
      <c r="RBC13" s="175"/>
      <c r="RBD13" s="175"/>
      <c r="RBE13" s="175"/>
      <c r="RBF13" s="175"/>
      <c r="RBG13" s="175"/>
      <c r="RBH13" s="175"/>
      <c r="RBI13" s="175"/>
      <c r="RBJ13" s="175"/>
      <c r="RBK13" s="175"/>
      <c r="RBL13" s="175"/>
      <c r="RBM13" s="175"/>
      <c r="RBN13" s="175"/>
      <c r="RBO13" s="175"/>
      <c r="RBP13" s="175"/>
      <c r="RBQ13" s="175"/>
      <c r="RBR13" s="175"/>
      <c r="RBS13" s="175"/>
      <c r="RBT13" s="175"/>
      <c r="RBU13" s="175"/>
      <c r="RBV13" s="175"/>
      <c r="RBW13" s="175"/>
      <c r="RBX13" s="175"/>
      <c r="RBY13" s="175"/>
      <c r="RBZ13" s="175"/>
      <c r="RCA13" s="175"/>
      <c r="RCB13" s="175"/>
      <c r="RCC13" s="175"/>
      <c r="RCD13" s="175"/>
      <c r="RCE13" s="175"/>
      <c r="RCF13" s="175"/>
      <c r="RCG13" s="175"/>
      <c r="RCH13" s="175"/>
      <c r="RCI13" s="175"/>
      <c r="RCJ13" s="175"/>
      <c r="RCK13" s="175"/>
      <c r="RCL13" s="175"/>
      <c r="RCM13" s="175"/>
      <c r="RCN13" s="175"/>
      <c r="RCO13" s="175"/>
      <c r="RCP13" s="175"/>
      <c r="RCQ13" s="175"/>
      <c r="RCR13" s="175"/>
      <c r="RCS13" s="175"/>
      <c r="RCT13" s="175"/>
      <c r="RCU13" s="175"/>
      <c r="RCV13" s="175"/>
      <c r="RCW13" s="175"/>
      <c r="RCX13" s="175"/>
      <c r="RCY13" s="175"/>
      <c r="RCZ13" s="175"/>
      <c r="RDA13" s="175"/>
      <c r="RDB13" s="175"/>
      <c r="RDC13" s="175"/>
      <c r="RDD13" s="175"/>
      <c r="RDE13" s="175"/>
      <c r="RDF13" s="175"/>
      <c r="RDG13" s="175"/>
      <c r="RDH13" s="175"/>
      <c r="RDI13" s="175"/>
      <c r="RDJ13" s="175"/>
      <c r="RDK13" s="175"/>
      <c r="RDL13" s="175"/>
      <c r="RDM13" s="175"/>
      <c r="RDN13" s="175"/>
      <c r="RDO13" s="175"/>
      <c r="RDP13" s="175"/>
      <c r="RDQ13" s="175"/>
      <c r="RDR13" s="175"/>
      <c r="RDS13" s="175"/>
      <c r="RDT13" s="175"/>
      <c r="RDU13" s="175"/>
      <c r="RDV13" s="175"/>
      <c r="RDW13" s="175"/>
      <c r="RDX13" s="175"/>
      <c r="RDY13" s="175"/>
      <c r="RDZ13" s="175"/>
      <c r="REA13" s="175"/>
      <c r="REB13" s="175"/>
      <c r="REC13" s="175"/>
      <c r="RED13" s="175"/>
      <c r="REE13" s="175"/>
      <c r="REF13" s="175"/>
      <c r="REG13" s="175"/>
      <c r="REH13" s="175"/>
      <c r="REI13" s="175"/>
      <c r="REJ13" s="175"/>
      <c r="REK13" s="175"/>
      <c r="REL13" s="175"/>
      <c r="REM13" s="175"/>
      <c r="REN13" s="175"/>
      <c r="REO13" s="175"/>
      <c r="REP13" s="175"/>
      <c r="REQ13" s="175"/>
      <c r="RER13" s="175"/>
      <c r="RES13" s="175"/>
      <c r="RET13" s="175"/>
      <c r="REU13" s="175"/>
      <c r="REV13" s="175"/>
      <c r="REW13" s="175"/>
      <c r="REX13" s="175"/>
      <c r="REY13" s="175"/>
      <c r="REZ13" s="175"/>
      <c r="RFA13" s="175"/>
      <c r="RFB13" s="175"/>
      <c r="RFC13" s="175"/>
      <c r="RFD13" s="175"/>
      <c r="RFE13" s="175"/>
      <c r="RFF13" s="175"/>
      <c r="RFG13" s="175"/>
      <c r="RFH13" s="175"/>
      <c r="RFI13" s="175"/>
      <c r="RFJ13" s="175"/>
      <c r="RFK13" s="175"/>
      <c r="RFL13" s="175"/>
      <c r="RFM13" s="175"/>
      <c r="RFN13" s="175"/>
      <c r="RFO13" s="175"/>
      <c r="RFP13" s="175"/>
      <c r="RFQ13" s="175"/>
      <c r="RFR13" s="175"/>
      <c r="RFS13" s="175"/>
      <c r="RFT13" s="175"/>
      <c r="RFU13" s="175"/>
      <c r="RFV13" s="175"/>
      <c r="RFW13" s="175"/>
      <c r="RFX13" s="175"/>
      <c r="RFY13" s="175"/>
      <c r="RFZ13" s="175"/>
      <c r="RGA13" s="175"/>
      <c r="RGB13" s="175"/>
      <c r="RGC13" s="175"/>
      <c r="RGD13" s="175"/>
      <c r="RGE13" s="175"/>
      <c r="RGF13" s="175"/>
      <c r="RGG13" s="175"/>
      <c r="RGH13" s="175"/>
      <c r="RGI13" s="175"/>
      <c r="RGJ13" s="175"/>
      <c r="RGK13" s="175"/>
      <c r="RGL13" s="175"/>
      <c r="RGM13" s="175"/>
      <c r="RGN13" s="175"/>
      <c r="RGO13" s="175"/>
      <c r="RGP13" s="175"/>
      <c r="RGQ13" s="175"/>
      <c r="RGR13" s="175"/>
      <c r="RGS13" s="175"/>
      <c r="RGT13" s="175"/>
      <c r="RGU13" s="175"/>
      <c r="RGV13" s="175"/>
      <c r="RGW13" s="175"/>
      <c r="RGX13" s="175"/>
      <c r="RGY13" s="175"/>
      <c r="RGZ13" s="175"/>
      <c r="RHA13" s="175"/>
      <c r="RHB13" s="175"/>
      <c r="RHC13" s="175"/>
      <c r="RHD13" s="175"/>
      <c r="RHE13" s="175"/>
      <c r="RHF13" s="175"/>
      <c r="RHG13" s="175"/>
      <c r="RHH13" s="175"/>
      <c r="RHI13" s="175"/>
      <c r="RHJ13" s="175"/>
      <c r="RHK13" s="175"/>
      <c r="RHL13" s="175"/>
      <c r="RHM13" s="175"/>
      <c r="RHN13" s="175"/>
      <c r="RHO13" s="175"/>
      <c r="RHP13" s="175"/>
      <c r="RHQ13" s="175"/>
      <c r="RHR13" s="175"/>
      <c r="RHS13" s="175"/>
      <c r="RHT13" s="175"/>
      <c r="RHU13" s="175"/>
      <c r="RHV13" s="175"/>
      <c r="RHW13" s="175"/>
      <c r="RHX13" s="175"/>
      <c r="RHY13" s="175"/>
      <c r="RHZ13" s="175"/>
      <c r="RIA13" s="175"/>
      <c r="RIB13" s="175"/>
      <c r="RIC13" s="175"/>
      <c r="RID13" s="175"/>
      <c r="RIE13" s="175"/>
      <c r="RIF13" s="175"/>
      <c r="RIG13" s="175"/>
      <c r="RIH13" s="175"/>
      <c r="RII13" s="175"/>
      <c r="RIJ13" s="175"/>
      <c r="RIK13" s="175"/>
      <c r="RIL13" s="175"/>
      <c r="RIM13" s="175"/>
      <c r="RIN13" s="175"/>
      <c r="RIO13" s="175"/>
      <c r="RIP13" s="175"/>
      <c r="RIQ13" s="175"/>
      <c r="RIR13" s="175"/>
      <c r="RIS13" s="175"/>
      <c r="RIT13" s="175"/>
      <c r="RIU13" s="175"/>
      <c r="RIV13" s="175"/>
      <c r="RIW13" s="175"/>
      <c r="RIX13" s="175"/>
      <c r="RIY13" s="175"/>
      <c r="RIZ13" s="175"/>
      <c r="RJA13" s="175"/>
      <c r="RJB13" s="175"/>
      <c r="RJC13" s="175"/>
      <c r="RJD13" s="175"/>
      <c r="RJE13" s="175"/>
      <c r="RJF13" s="175"/>
      <c r="RJG13" s="175"/>
      <c r="RJH13" s="175"/>
      <c r="RJI13" s="175"/>
      <c r="RJJ13" s="175"/>
      <c r="RJK13" s="175"/>
      <c r="RJL13" s="175"/>
      <c r="RJM13" s="175"/>
      <c r="RJN13" s="175"/>
      <c r="RJO13" s="175"/>
      <c r="RJP13" s="175"/>
      <c r="RJQ13" s="175"/>
      <c r="RJR13" s="175"/>
      <c r="RJS13" s="175"/>
      <c r="RJT13" s="175"/>
      <c r="RJU13" s="175"/>
      <c r="RJV13" s="175"/>
      <c r="RJW13" s="175"/>
      <c r="RJX13" s="175"/>
      <c r="RJY13" s="175"/>
      <c r="RJZ13" s="175"/>
      <c r="RKA13" s="175"/>
      <c r="RKB13" s="175"/>
      <c r="RKC13" s="175"/>
      <c r="RKD13" s="175"/>
      <c r="RKE13" s="175"/>
      <c r="RKF13" s="175"/>
      <c r="RKG13" s="175"/>
      <c r="RKH13" s="175"/>
      <c r="RKI13" s="175"/>
      <c r="RKJ13" s="175"/>
      <c r="RKK13" s="175"/>
      <c r="RKL13" s="175"/>
      <c r="RKM13" s="175"/>
      <c r="RKN13" s="175"/>
      <c r="RKO13" s="175"/>
      <c r="RKP13" s="175"/>
      <c r="RKQ13" s="175"/>
      <c r="RKR13" s="175"/>
      <c r="RKS13" s="175"/>
      <c r="RKT13" s="175"/>
      <c r="RKU13" s="175"/>
      <c r="RKV13" s="175"/>
      <c r="RKW13" s="175"/>
      <c r="RKX13" s="175"/>
      <c r="RKY13" s="175"/>
      <c r="RKZ13" s="175"/>
      <c r="RLA13" s="175"/>
      <c r="RLB13" s="175"/>
      <c r="RLC13" s="175"/>
      <c r="RLD13" s="175"/>
      <c r="RLE13" s="175"/>
      <c r="RLF13" s="175"/>
      <c r="RLG13" s="175"/>
      <c r="RLH13" s="175"/>
      <c r="RLI13" s="175"/>
      <c r="RLJ13" s="175"/>
      <c r="RLK13" s="175"/>
      <c r="RLL13" s="175"/>
      <c r="RLM13" s="175"/>
      <c r="RLN13" s="175"/>
      <c r="RLO13" s="175"/>
      <c r="RLP13" s="175"/>
      <c r="RLQ13" s="175"/>
      <c r="RLR13" s="175"/>
      <c r="RLS13" s="175"/>
      <c r="RLT13" s="175"/>
      <c r="RLU13" s="175"/>
      <c r="RLV13" s="175"/>
      <c r="RLW13" s="175"/>
      <c r="RLX13" s="175"/>
      <c r="RLY13" s="175"/>
      <c r="RLZ13" s="175"/>
      <c r="RMA13" s="175"/>
      <c r="RMB13" s="175"/>
      <c r="RMC13" s="175"/>
      <c r="RMD13" s="175"/>
      <c r="RME13" s="175"/>
      <c r="RMF13" s="175"/>
      <c r="RMG13" s="175"/>
      <c r="RMH13" s="175"/>
      <c r="RMI13" s="175"/>
      <c r="RMJ13" s="175"/>
      <c r="RMK13" s="175"/>
      <c r="RML13" s="175"/>
      <c r="RMM13" s="175"/>
      <c r="RMN13" s="175"/>
      <c r="RMO13" s="175"/>
      <c r="RMP13" s="175"/>
      <c r="RMQ13" s="175"/>
      <c r="RMR13" s="175"/>
      <c r="RMS13" s="175"/>
      <c r="RMT13" s="175"/>
      <c r="RMU13" s="175"/>
      <c r="RMV13" s="175"/>
      <c r="RMW13" s="175"/>
      <c r="RMX13" s="175"/>
      <c r="RMY13" s="175"/>
      <c r="RMZ13" s="175"/>
      <c r="RNA13" s="175"/>
      <c r="RNB13" s="175"/>
      <c r="RNC13" s="175"/>
      <c r="RND13" s="175"/>
      <c r="RNE13" s="175"/>
      <c r="RNF13" s="175"/>
      <c r="RNG13" s="175"/>
      <c r="RNH13" s="175"/>
      <c r="RNI13" s="175"/>
      <c r="RNJ13" s="175"/>
      <c r="RNK13" s="175"/>
      <c r="RNL13" s="175"/>
      <c r="RNM13" s="175"/>
      <c r="RNN13" s="175"/>
      <c r="RNO13" s="175"/>
      <c r="RNP13" s="175"/>
      <c r="RNQ13" s="175"/>
      <c r="RNR13" s="175"/>
      <c r="RNS13" s="175"/>
      <c r="RNT13" s="175"/>
      <c r="RNU13" s="175"/>
      <c r="RNV13" s="175"/>
      <c r="RNW13" s="175"/>
      <c r="RNX13" s="175"/>
      <c r="RNY13" s="175"/>
      <c r="RNZ13" s="175"/>
      <c r="ROA13" s="175"/>
      <c r="ROB13" s="175"/>
      <c r="ROC13" s="175"/>
      <c r="ROD13" s="175"/>
      <c r="ROE13" s="175"/>
      <c r="ROF13" s="175"/>
      <c r="ROG13" s="175"/>
      <c r="ROH13" s="175"/>
      <c r="ROI13" s="175"/>
      <c r="ROJ13" s="175"/>
      <c r="ROK13" s="175"/>
      <c r="ROL13" s="175"/>
      <c r="ROM13" s="175"/>
      <c r="RON13" s="175"/>
      <c r="ROO13" s="175"/>
      <c r="ROP13" s="175"/>
      <c r="ROQ13" s="175"/>
      <c r="ROR13" s="175"/>
      <c r="ROS13" s="175"/>
      <c r="ROT13" s="175"/>
      <c r="ROU13" s="175"/>
      <c r="ROV13" s="175"/>
      <c r="ROW13" s="175"/>
      <c r="ROX13" s="175"/>
      <c r="ROY13" s="175"/>
      <c r="ROZ13" s="175"/>
      <c r="RPA13" s="175"/>
      <c r="RPB13" s="175"/>
      <c r="RPC13" s="175"/>
      <c r="RPD13" s="175"/>
      <c r="RPE13" s="175"/>
      <c r="RPF13" s="175"/>
      <c r="RPG13" s="175"/>
      <c r="RPH13" s="175"/>
      <c r="RPI13" s="175"/>
      <c r="RPJ13" s="175"/>
      <c r="RPK13" s="175"/>
      <c r="RPL13" s="175"/>
      <c r="RPM13" s="175"/>
      <c r="RPN13" s="175"/>
      <c r="RPO13" s="175"/>
      <c r="RPP13" s="175"/>
      <c r="RPQ13" s="175"/>
      <c r="RPR13" s="175"/>
      <c r="RPS13" s="175"/>
      <c r="RPT13" s="175"/>
      <c r="RPU13" s="175"/>
      <c r="RPV13" s="175"/>
      <c r="RPW13" s="175"/>
      <c r="RPX13" s="175"/>
      <c r="RPY13" s="175"/>
      <c r="RPZ13" s="175"/>
      <c r="RQA13" s="175"/>
      <c r="RQB13" s="175"/>
      <c r="RQC13" s="175"/>
      <c r="RQD13" s="175"/>
      <c r="RQE13" s="175"/>
      <c r="RQF13" s="175"/>
      <c r="RQG13" s="175"/>
      <c r="RQH13" s="175"/>
      <c r="RQI13" s="175"/>
      <c r="RQJ13" s="175"/>
      <c r="RQK13" s="175"/>
      <c r="RQL13" s="175"/>
      <c r="RQM13" s="175"/>
      <c r="RQN13" s="175"/>
      <c r="RQO13" s="175"/>
      <c r="RQP13" s="175"/>
      <c r="RQQ13" s="175"/>
      <c r="RQR13" s="175"/>
      <c r="RQS13" s="175"/>
      <c r="RQT13" s="175"/>
      <c r="RQU13" s="175"/>
      <c r="RQV13" s="175"/>
      <c r="RQW13" s="175"/>
      <c r="RQX13" s="175"/>
      <c r="RQY13" s="175"/>
      <c r="RQZ13" s="175"/>
      <c r="RRA13" s="175"/>
      <c r="RRB13" s="175"/>
      <c r="RRC13" s="175"/>
      <c r="RRD13" s="175"/>
      <c r="RRE13" s="175"/>
      <c r="RRF13" s="175"/>
      <c r="RRG13" s="175"/>
      <c r="RRH13" s="175"/>
      <c r="RRI13" s="175"/>
      <c r="RRJ13" s="175"/>
      <c r="RRK13" s="175"/>
      <c r="RRL13" s="175"/>
      <c r="RRM13" s="175"/>
      <c r="RRN13" s="175"/>
      <c r="RRO13" s="175"/>
      <c r="RRP13" s="175"/>
      <c r="RRQ13" s="175"/>
      <c r="RRR13" s="175"/>
      <c r="RRS13" s="175"/>
      <c r="RRT13" s="175"/>
      <c r="RRU13" s="175"/>
      <c r="RRV13" s="175"/>
      <c r="RRW13" s="175"/>
      <c r="RRX13" s="175"/>
      <c r="RRY13" s="175"/>
      <c r="RRZ13" s="175"/>
      <c r="RSA13" s="175"/>
      <c r="RSB13" s="175"/>
      <c r="RSC13" s="175"/>
      <c r="RSD13" s="175"/>
      <c r="RSE13" s="175"/>
      <c r="RSF13" s="175"/>
      <c r="RSG13" s="175"/>
      <c r="RSH13" s="175"/>
      <c r="RSI13" s="175"/>
      <c r="RSJ13" s="175"/>
      <c r="RSK13" s="175"/>
      <c r="RSL13" s="175"/>
      <c r="RSM13" s="175"/>
      <c r="RSN13" s="175"/>
      <c r="RSO13" s="175"/>
      <c r="RSP13" s="175"/>
      <c r="RSQ13" s="175"/>
      <c r="RSR13" s="175"/>
      <c r="RSS13" s="175"/>
      <c r="RST13" s="175"/>
      <c r="RSU13" s="175"/>
      <c r="RSV13" s="175"/>
      <c r="RSW13" s="175"/>
      <c r="RSX13" s="175"/>
      <c r="RSY13" s="175"/>
      <c r="RSZ13" s="175"/>
      <c r="RTA13" s="175"/>
      <c r="RTB13" s="175"/>
      <c r="RTC13" s="175"/>
      <c r="RTD13" s="175"/>
      <c r="RTE13" s="175"/>
      <c r="RTF13" s="175"/>
      <c r="RTG13" s="175"/>
      <c r="RTH13" s="175"/>
      <c r="RTI13" s="175"/>
      <c r="RTJ13" s="175"/>
      <c r="RTK13" s="175"/>
      <c r="RTL13" s="175"/>
      <c r="RTM13" s="175"/>
      <c r="RTN13" s="175"/>
      <c r="RTO13" s="175"/>
      <c r="RTP13" s="175"/>
      <c r="RTQ13" s="175"/>
      <c r="RTR13" s="175"/>
      <c r="RTS13" s="175"/>
      <c r="RTT13" s="175"/>
      <c r="RTU13" s="175"/>
      <c r="RTV13" s="175"/>
      <c r="RTW13" s="175"/>
      <c r="RTX13" s="175"/>
      <c r="RTY13" s="175"/>
      <c r="RTZ13" s="175"/>
      <c r="RUA13" s="175"/>
      <c r="RUB13" s="175"/>
      <c r="RUC13" s="175"/>
      <c r="RUD13" s="175"/>
      <c r="RUE13" s="175"/>
      <c r="RUF13" s="175"/>
      <c r="RUG13" s="175"/>
      <c r="RUH13" s="175"/>
      <c r="RUI13" s="175"/>
      <c r="RUJ13" s="175"/>
      <c r="RUK13" s="175"/>
      <c r="RUL13" s="175"/>
      <c r="RUM13" s="175"/>
      <c r="RUN13" s="175"/>
      <c r="RUO13" s="175"/>
      <c r="RUP13" s="175"/>
      <c r="RUQ13" s="175"/>
      <c r="RUR13" s="175"/>
      <c r="RUS13" s="175"/>
      <c r="RUT13" s="175"/>
      <c r="RUU13" s="175"/>
      <c r="RUV13" s="175"/>
      <c r="RUW13" s="175"/>
      <c r="RUX13" s="175"/>
      <c r="RUY13" s="175"/>
      <c r="RUZ13" s="175"/>
      <c r="RVA13" s="175"/>
      <c r="RVB13" s="175"/>
      <c r="RVC13" s="175"/>
      <c r="RVD13" s="175"/>
      <c r="RVE13" s="175"/>
      <c r="RVF13" s="175"/>
      <c r="RVG13" s="175"/>
      <c r="RVH13" s="175"/>
      <c r="RVI13" s="175"/>
      <c r="RVJ13" s="175"/>
      <c r="RVK13" s="175"/>
      <c r="RVL13" s="175"/>
      <c r="RVM13" s="175"/>
      <c r="RVN13" s="175"/>
      <c r="RVO13" s="175"/>
      <c r="RVP13" s="175"/>
      <c r="RVQ13" s="175"/>
      <c r="RVR13" s="175"/>
      <c r="RVS13" s="175"/>
      <c r="RVT13" s="175"/>
      <c r="RVU13" s="175"/>
      <c r="RVV13" s="175"/>
      <c r="RVW13" s="175"/>
      <c r="RVX13" s="175"/>
      <c r="RVY13" s="175"/>
      <c r="RVZ13" s="175"/>
      <c r="RWA13" s="175"/>
      <c r="RWB13" s="175"/>
      <c r="RWC13" s="175"/>
      <c r="RWD13" s="175"/>
      <c r="RWE13" s="175"/>
      <c r="RWF13" s="175"/>
      <c r="RWG13" s="175"/>
      <c r="RWH13" s="175"/>
      <c r="RWI13" s="175"/>
      <c r="RWJ13" s="175"/>
      <c r="RWK13" s="175"/>
      <c r="RWL13" s="175"/>
      <c r="RWM13" s="175"/>
      <c r="RWN13" s="175"/>
      <c r="RWO13" s="175"/>
      <c r="RWP13" s="175"/>
      <c r="RWQ13" s="175"/>
      <c r="RWR13" s="175"/>
      <c r="RWS13" s="175"/>
      <c r="RWT13" s="175"/>
      <c r="RWU13" s="175"/>
      <c r="RWV13" s="175"/>
      <c r="RWW13" s="175"/>
      <c r="RWX13" s="175"/>
      <c r="RWY13" s="175"/>
      <c r="RWZ13" s="175"/>
      <c r="RXA13" s="175"/>
      <c r="RXB13" s="175"/>
      <c r="RXC13" s="175"/>
      <c r="RXD13" s="175"/>
      <c r="RXE13" s="175"/>
      <c r="RXF13" s="175"/>
      <c r="RXG13" s="175"/>
      <c r="RXH13" s="175"/>
      <c r="RXI13" s="175"/>
      <c r="RXJ13" s="175"/>
      <c r="RXK13" s="175"/>
      <c r="RXL13" s="175"/>
      <c r="RXM13" s="175"/>
      <c r="RXN13" s="175"/>
      <c r="RXO13" s="175"/>
      <c r="RXP13" s="175"/>
      <c r="RXQ13" s="175"/>
      <c r="RXR13" s="175"/>
      <c r="RXS13" s="175"/>
      <c r="RXT13" s="175"/>
      <c r="RXU13" s="175"/>
      <c r="RXV13" s="175"/>
      <c r="RXW13" s="175"/>
      <c r="RXX13" s="175"/>
      <c r="RXY13" s="175"/>
      <c r="RXZ13" s="175"/>
      <c r="RYA13" s="175"/>
      <c r="RYB13" s="175"/>
      <c r="RYC13" s="175"/>
      <c r="RYD13" s="175"/>
      <c r="RYE13" s="175"/>
      <c r="RYF13" s="175"/>
      <c r="RYG13" s="175"/>
      <c r="RYH13" s="175"/>
      <c r="RYI13" s="175"/>
      <c r="RYJ13" s="175"/>
      <c r="RYK13" s="175"/>
      <c r="RYL13" s="175"/>
      <c r="RYM13" s="175"/>
      <c r="RYN13" s="175"/>
      <c r="RYO13" s="175"/>
      <c r="RYP13" s="175"/>
      <c r="RYQ13" s="175"/>
      <c r="RYR13" s="175"/>
      <c r="RYS13" s="175"/>
      <c r="RYT13" s="175"/>
      <c r="RYU13" s="175"/>
      <c r="RYV13" s="175"/>
      <c r="RYW13" s="175"/>
      <c r="RYX13" s="175"/>
      <c r="RYY13" s="175"/>
      <c r="RYZ13" s="175"/>
      <c r="RZA13" s="175"/>
      <c r="RZB13" s="175"/>
      <c r="RZC13" s="175"/>
      <c r="RZD13" s="175"/>
      <c r="RZE13" s="175"/>
      <c r="RZF13" s="175"/>
      <c r="RZG13" s="175"/>
      <c r="RZH13" s="175"/>
      <c r="RZI13" s="175"/>
      <c r="RZJ13" s="175"/>
      <c r="RZK13" s="175"/>
      <c r="RZL13" s="175"/>
      <c r="RZM13" s="175"/>
      <c r="RZN13" s="175"/>
      <c r="RZO13" s="175"/>
      <c r="RZP13" s="175"/>
      <c r="RZQ13" s="175"/>
      <c r="RZR13" s="175"/>
      <c r="RZS13" s="175"/>
      <c r="RZT13" s="175"/>
      <c r="RZU13" s="175"/>
      <c r="RZV13" s="175"/>
      <c r="RZW13" s="175"/>
      <c r="RZX13" s="175"/>
      <c r="RZY13" s="175"/>
      <c r="RZZ13" s="175"/>
      <c r="SAA13" s="175"/>
      <c r="SAB13" s="175"/>
      <c r="SAC13" s="175"/>
      <c r="SAD13" s="175"/>
      <c r="SAE13" s="175"/>
      <c r="SAF13" s="175"/>
      <c r="SAG13" s="175"/>
      <c r="SAH13" s="175"/>
      <c r="SAI13" s="175"/>
      <c r="SAJ13" s="175"/>
      <c r="SAK13" s="175"/>
      <c r="SAL13" s="175"/>
      <c r="SAM13" s="175"/>
      <c r="SAN13" s="175"/>
      <c r="SAO13" s="175"/>
      <c r="SAP13" s="175"/>
      <c r="SAQ13" s="175"/>
      <c r="SAR13" s="175"/>
      <c r="SAS13" s="175"/>
      <c r="SAT13" s="175"/>
      <c r="SAU13" s="175"/>
      <c r="SAV13" s="175"/>
      <c r="SAW13" s="175"/>
      <c r="SAX13" s="175"/>
      <c r="SAY13" s="175"/>
      <c r="SAZ13" s="175"/>
      <c r="SBA13" s="175"/>
      <c r="SBB13" s="175"/>
      <c r="SBC13" s="175"/>
      <c r="SBD13" s="175"/>
      <c r="SBE13" s="175"/>
      <c r="SBF13" s="175"/>
      <c r="SBG13" s="175"/>
      <c r="SBH13" s="175"/>
      <c r="SBI13" s="175"/>
      <c r="SBJ13" s="175"/>
      <c r="SBK13" s="175"/>
      <c r="SBL13" s="175"/>
      <c r="SBM13" s="175"/>
      <c r="SBN13" s="175"/>
      <c r="SBO13" s="175"/>
      <c r="SBP13" s="175"/>
      <c r="SBQ13" s="175"/>
      <c r="SBR13" s="175"/>
      <c r="SBS13" s="175"/>
      <c r="SBT13" s="175"/>
      <c r="SBU13" s="175"/>
      <c r="SBV13" s="175"/>
      <c r="SBW13" s="175"/>
      <c r="SBX13" s="175"/>
      <c r="SBY13" s="175"/>
      <c r="SBZ13" s="175"/>
      <c r="SCA13" s="175"/>
      <c r="SCB13" s="175"/>
      <c r="SCC13" s="175"/>
      <c r="SCD13" s="175"/>
      <c r="SCE13" s="175"/>
      <c r="SCF13" s="175"/>
      <c r="SCG13" s="175"/>
      <c r="SCH13" s="175"/>
      <c r="SCI13" s="175"/>
      <c r="SCJ13" s="175"/>
      <c r="SCK13" s="175"/>
      <c r="SCL13" s="175"/>
      <c r="SCM13" s="175"/>
      <c r="SCN13" s="175"/>
      <c r="SCO13" s="175"/>
      <c r="SCP13" s="175"/>
      <c r="SCQ13" s="175"/>
      <c r="SCR13" s="175"/>
      <c r="SCS13" s="175"/>
      <c r="SCT13" s="175"/>
      <c r="SCU13" s="175"/>
      <c r="SCV13" s="175"/>
      <c r="SCW13" s="175"/>
      <c r="SCX13" s="175"/>
      <c r="SCY13" s="175"/>
      <c r="SCZ13" s="175"/>
      <c r="SDA13" s="175"/>
      <c r="SDB13" s="175"/>
      <c r="SDC13" s="175"/>
      <c r="SDD13" s="175"/>
      <c r="SDE13" s="175"/>
      <c r="SDF13" s="175"/>
      <c r="SDG13" s="175"/>
      <c r="SDH13" s="175"/>
      <c r="SDI13" s="175"/>
      <c r="SDJ13" s="175"/>
      <c r="SDK13" s="175"/>
      <c r="SDL13" s="175"/>
      <c r="SDM13" s="175"/>
      <c r="SDN13" s="175"/>
      <c r="SDO13" s="175"/>
      <c r="SDP13" s="175"/>
      <c r="SDQ13" s="175"/>
      <c r="SDR13" s="175"/>
      <c r="SDS13" s="175"/>
      <c r="SDT13" s="175"/>
      <c r="SDU13" s="175"/>
      <c r="SDV13" s="175"/>
      <c r="SDW13" s="175"/>
      <c r="SDX13" s="175"/>
      <c r="SDY13" s="175"/>
      <c r="SDZ13" s="175"/>
      <c r="SEA13" s="175"/>
      <c r="SEB13" s="175"/>
      <c r="SEC13" s="175"/>
      <c r="SED13" s="175"/>
      <c r="SEE13" s="175"/>
      <c r="SEF13" s="175"/>
      <c r="SEG13" s="175"/>
      <c r="SEH13" s="175"/>
      <c r="SEI13" s="175"/>
      <c r="SEJ13" s="175"/>
      <c r="SEK13" s="175"/>
      <c r="SEL13" s="175"/>
      <c r="SEM13" s="175"/>
      <c r="SEN13" s="175"/>
      <c r="SEO13" s="175"/>
      <c r="SEP13" s="175"/>
      <c r="SEQ13" s="175"/>
      <c r="SER13" s="175"/>
      <c r="SES13" s="175"/>
      <c r="SET13" s="175"/>
      <c r="SEU13" s="175"/>
      <c r="SEV13" s="175"/>
      <c r="SEW13" s="175"/>
      <c r="SEX13" s="175"/>
      <c r="SEY13" s="175"/>
      <c r="SEZ13" s="175"/>
      <c r="SFA13" s="175"/>
      <c r="SFB13" s="175"/>
      <c r="SFC13" s="175"/>
      <c r="SFD13" s="175"/>
      <c r="SFE13" s="175"/>
      <c r="SFF13" s="175"/>
      <c r="SFG13" s="175"/>
      <c r="SFH13" s="175"/>
      <c r="SFI13" s="175"/>
      <c r="SFJ13" s="175"/>
      <c r="SFK13" s="175"/>
      <c r="SFL13" s="175"/>
      <c r="SFM13" s="175"/>
      <c r="SFN13" s="175"/>
      <c r="SFO13" s="175"/>
      <c r="SFP13" s="175"/>
      <c r="SFQ13" s="175"/>
      <c r="SFR13" s="175"/>
      <c r="SFS13" s="175"/>
      <c r="SFT13" s="175"/>
      <c r="SFU13" s="175"/>
      <c r="SFV13" s="175"/>
      <c r="SFW13" s="175"/>
      <c r="SFX13" s="175"/>
      <c r="SFY13" s="175"/>
      <c r="SFZ13" s="175"/>
      <c r="SGA13" s="175"/>
      <c r="SGB13" s="175"/>
      <c r="SGC13" s="175"/>
      <c r="SGD13" s="175"/>
      <c r="SGE13" s="175"/>
      <c r="SGF13" s="175"/>
      <c r="SGG13" s="175"/>
      <c r="SGH13" s="175"/>
      <c r="SGI13" s="175"/>
      <c r="SGJ13" s="175"/>
      <c r="SGK13" s="175"/>
      <c r="SGL13" s="175"/>
      <c r="SGM13" s="175"/>
      <c r="SGN13" s="175"/>
      <c r="SGO13" s="175"/>
      <c r="SGP13" s="175"/>
      <c r="SGQ13" s="175"/>
      <c r="SGR13" s="175"/>
      <c r="SGS13" s="175"/>
      <c r="SGT13" s="175"/>
      <c r="SGU13" s="175"/>
      <c r="SGV13" s="175"/>
      <c r="SGW13" s="175"/>
      <c r="SGX13" s="175"/>
      <c r="SGY13" s="175"/>
      <c r="SGZ13" s="175"/>
      <c r="SHA13" s="175"/>
      <c r="SHB13" s="175"/>
      <c r="SHC13" s="175"/>
      <c r="SHD13" s="175"/>
      <c r="SHE13" s="175"/>
      <c r="SHF13" s="175"/>
      <c r="SHG13" s="175"/>
      <c r="SHH13" s="175"/>
      <c r="SHI13" s="175"/>
      <c r="SHJ13" s="175"/>
      <c r="SHK13" s="175"/>
      <c r="SHL13" s="175"/>
      <c r="SHM13" s="175"/>
      <c r="SHN13" s="175"/>
      <c r="SHO13" s="175"/>
      <c r="SHP13" s="175"/>
      <c r="SHQ13" s="175"/>
      <c r="SHR13" s="175"/>
      <c r="SHS13" s="175"/>
      <c r="SHT13" s="175"/>
      <c r="SHU13" s="175"/>
      <c r="SHV13" s="175"/>
      <c r="SHW13" s="175"/>
      <c r="SHX13" s="175"/>
      <c r="SHY13" s="175"/>
      <c r="SHZ13" s="175"/>
      <c r="SIA13" s="175"/>
      <c r="SIB13" s="175"/>
      <c r="SIC13" s="175"/>
      <c r="SID13" s="175"/>
      <c r="SIE13" s="175"/>
      <c r="SIF13" s="175"/>
      <c r="SIG13" s="175"/>
      <c r="SIH13" s="175"/>
      <c r="SII13" s="175"/>
      <c r="SIJ13" s="175"/>
      <c r="SIK13" s="175"/>
      <c r="SIL13" s="175"/>
      <c r="SIM13" s="175"/>
      <c r="SIN13" s="175"/>
      <c r="SIO13" s="175"/>
      <c r="SIP13" s="175"/>
      <c r="SIQ13" s="175"/>
      <c r="SIR13" s="175"/>
      <c r="SIS13" s="175"/>
      <c r="SIT13" s="175"/>
      <c r="SIU13" s="175"/>
      <c r="SIV13" s="175"/>
      <c r="SIW13" s="175"/>
      <c r="SIX13" s="175"/>
      <c r="SIY13" s="175"/>
      <c r="SIZ13" s="175"/>
      <c r="SJA13" s="175"/>
      <c r="SJB13" s="175"/>
      <c r="SJC13" s="175"/>
      <c r="SJD13" s="175"/>
      <c r="SJE13" s="175"/>
      <c r="SJF13" s="175"/>
      <c r="SJG13" s="175"/>
      <c r="SJH13" s="175"/>
      <c r="SJI13" s="175"/>
      <c r="SJJ13" s="175"/>
      <c r="SJK13" s="175"/>
      <c r="SJL13" s="175"/>
      <c r="SJM13" s="175"/>
      <c r="SJN13" s="175"/>
      <c r="SJO13" s="175"/>
      <c r="SJP13" s="175"/>
      <c r="SJQ13" s="175"/>
      <c r="SJR13" s="175"/>
      <c r="SJS13" s="175"/>
      <c r="SJT13" s="175"/>
      <c r="SJU13" s="175"/>
      <c r="SJV13" s="175"/>
      <c r="SJW13" s="175"/>
      <c r="SJX13" s="175"/>
      <c r="SJY13" s="175"/>
      <c r="SJZ13" s="175"/>
      <c r="SKA13" s="175"/>
      <c r="SKB13" s="175"/>
      <c r="SKC13" s="175"/>
      <c r="SKD13" s="175"/>
      <c r="SKE13" s="175"/>
      <c r="SKF13" s="175"/>
      <c r="SKG13" s="175"/>
      <c r="SKH13" s="175"/>
      <c r="SKI13" s="175"/>
      <c r="SKJ13" s="175"/>
      <c r="SKK13" s="175"/>
      <c r="SKL13" s="175"/>
      <c r="SKM13" s="175"/>
      <c r="SKN13" s="175"/>
      <c r="SKO13" s="175"/>
      <c r="SKP13" s="175"/>
      <c r="SKQ13" s="175"/>
      <c r="SKR13" s="175"/>
      <c r="SKS13" s="175"/>
      <c r="SKT13" s="175"/>
      <c r="SKU13" s="175"/>
      <c r="SKV13" s="175"/>
      <c r="SKW13" s="175"/>
      <c r="SKX13" s="175"/>
      <c r="SKY13" s="175"/>
      <c r="SKZ13" s="175"/>
      <c r="SLA13" s="175"/>
      <c r="SLB13" s="175"/>
      <c r="SLC13" s="175"/>
      <c r="SLD13" s="175"/>
      <c r="SLE13" s="175"/>
      <c r="SLF13" s="175"/>
      <c r="SLG13" s="175"/>
      <c r="SLH13" s="175"/>
      <c r="SLI13" s="175"/>
      <c r="SLJ13" s="175"/>
      <c r="SLK13" s="175"/>
      <c r="SLL13" s="175"/>
      <c r="SLM13" s="175"/>
      <c r="SLN13" s="175"/>
      <c r="SLO13" s="175"/>
      <c r="SLP13" s="175"/>
      <c r="SLQ13" s="175"/>
      <c r="SLR13" s="175"/>
      <c r="SLS13" s="175"/>
      <c r="SLT13" s="175"/>
      <c r="SLU13" s="175"/>
      <c r="SLV13" s="175"/>
      <c r="SLW13" s="175"/>
      <c r="SLX13" s="175"/>
      <c r="SLY13" s="175"/>
      <c r="SLZ13" s="175"/>
      <c r="SMA13" s="175"/>
      <c r="SMB13" s="175"/>
      <c r="SMC13" s="175"/>
      <c r="SMD13" s="175"/>
      <c r="SME13" s="175"/>
      <c r="SMF13" s="175"/>
      <c r="SMG13" s="175"/>
      <c r="SMH13" s="175"/>
      <c r="SMI13" s="175"/>
      <c r="SMJ13" s="175"/>
      <c r="SMK13" s="175"/>
      <c r="SML13" s="175"/>
      <c r="SMM13" s="175"/>
      <c r="SMN13" s="175"/>
      <c r="SMO13" s="175"/>
      <c r="SMP13" s="175"/>
      <c r="SMQ13" s="175"/>
      <c r="SMR13" s="175"/>
      <c r="SMS13" s="175"/>
      <c r="SMT13" s="175"/>
      <c r="SMU13" s="175"/>
      <c r="SMV13" s="175"/>
      <c r="SMW13" s="175"/>
      <c r="SMX13" s="175"/>
      <c r="SMY13" s="175"/>
      <c r="SMZ13" s="175"/>
      <c r="SNA13" s="175"/>
      <c r="SNB13" s="175"/>
      <c r="SNC13" s="175"/>
      <c r="SND13" s="175"/>
      <c r="SNE13" s="175"/>
      <c r="SNF13" s="175"/>
      <c r="SNG13" s="175"/>
      <c r="SNH13" s="175"/>
      <c r="SNI13" s="175"/>
      <c r="SNJ13" s="175"/>
      <c r="SNK13" s="175"/>
      <c r="SNL13" s="175"/>
      <c r="SNM13" s="175"/>
      <c r="SNN13" s="175"/>
      <c r="SNO13" s="175"/>
      <c r="SNP13" s="175"/>
      <c r="SNQ13" s="175"/>
      <c r="SNR13" s="175"/>
      <c r="SNS13" s="175"/>
      <c r="SNT13" s="175"/>
      <c r="SNU13" s="175"/>
      <c r="SNV13" s="175"/>
      <c r="SNW13" s="175"/>
      <c r="SNX13" s="175"/>
      <c r="SNY13" s="175"/>
      <c r="SNZ13" s="175"/>
      <c r="SOA13" s="175"/>
      <c r="SOB13" s="175"/>
      <c r="SOC13" s="175"/>
      <c r="SOD13" s="175"/>
      <c r="SOE13" s="175"/>
      <c r="SOF13" s="175"/>
      <c r="SOG13" s="175"/>
      <c r="SOH13" s="175"/>
      <c r="SOI13" s="175"/>
      <c r="SOJ13" s="175"/>
      <c r="SOK13" s="175"/>
      <c r="SOL13" s="175"/>
      <c r="SOM13" s="175"/>
      <c r="SON13" s="175"/>
      <c r="SOO13" s="175"/>
      <c r="SOP13" s="175"/>
      <c r="SOQ13" s="175"/>
      <c r="SOR13" s="175"/>
      <c r="SOS13" s="175"/>
      <c r="SOT13" s="175"/>
      <c r="SOU13" s="175"/>
      <c r="SOV13" s="175"/>
      <c r="SOW13" s="175"/>
      <c r="SOX13" s="175"/>
      <c r="SOY13" s="175"/>
      <c r="SOZ13" s="175"/>
      <c r="SPA13" s="175"/>
      <c r="SPB13" s="175"/>
      <c r="SPC13" s="175"/>
      <c r="SPD13" s="175"/>
      <c r="SPE13" s="175"/>
      <c r="SPF13" s="175"/>
      <c r="SPG13" s="175"/>
      <c r="SPH13" s="175"/>
      <c r="SPI13" s="175"/>
      <c r="SPJ13" s="175"/>
      <c r="SPK13" s="175"/>
      <c r="SPL13" s="175"/>
      <c r="SPM13" s="175"/>
      <c r="SPN13" s="175"/>
      <c r="SPO13" s="175"/>
      <c r="SPP13" s="175"/>
      <c r="SPQ13" s="175"/>
      <c r="SPR13" s="175"/>
      <c r="SPS13" s="175"/>
      <c r="SPT13" s="175"/>
      <c r="SPU13" s="175"/>
      <c r="SPV13" s="175"/>
      <c r="SPW13" s="175"/>
      <c r="SPX13" s="175"/>
      <c r="SPY13" s="175"/>
      <c r="SPZ13" s="175"/>
      <c r="SQA13" s="175"/>
      <c r="SQB13" s="175"/>
      <c r="SQC13" s="175"/>
      <c r="SQD13" s="175"/>
      <c r="SQE13" s="175"/>
      <c r="SQF13" s="175"/>
      <c r="SQG13" s="175"/>
      <c r="SQH13" s="175"/>
      <c r="SQI13" s="175"/>
      <c r="SQJ13" s="175"/>
      <c r="SQK13" s="175"/>
      <c r="SQL13" s="175"/>
      <c r="SQM13" s="175"/>
      <c r="SQN13" s="175"/>
      <c r="SQO13" s="175"/>
      <c r="SQP13" s="175"/>
      <c r="SQQ13" s="175"/>
      <c r="SQR13" s="175"/>
      <c r="SQS13" s="175"/>
      <c r="SQT13" s="175"/>
      <c r="SQU13" s="175"/>
      <c r="SQV13" s="175"/>
      <c r="SQW13" s="175"/>
      <c r="SQX13" s="175"/>
      <c r="SQY13" s="175"/>
      <c r="SQZ13" s="175"/>
      <c r="SRA13" s="175"/>
      <c r="SRB13" s="175"/>
      <c r="SRC13" s="175"/>
      <c r="SRD13" s="175"/>
      <c r="SRE13" s="175"/>
      <c r="SRF13" s="175"/>
      <c r="SRG13" s="175"/>
      <c r="SRH13" s="175"/>
      <c r="SRI13" s="175"/>
      <c r="SRJ13" s="175"/>
      <c r="SRK13" s="175"/>
      <c r="SRL13" s="175"/>
      <c r="SRM13" s="175"/>
      <c r="SRN13" s="175"/>
      <c r="SRO13" s="175"/>
      <c r="SRP13" s="175"/>
      <c r="SRQ13" s="175"/>
      <c r="SRR13" s="175"/>
      <c r="SRS13" s="175"/>
      <c r="SRT13" s="175"/>
      <c r="SRU13" s="175"/>
      <c r="SRV13" s="175"/>
      <c r="SRW13" s="175"/>
      <c r="SRX13" s="175"/>
      <c r="SRY13" s="175"/>
      <c r="SRZ13" s="175"/>
      <c r="SSA13" s="175"/>
      <c r="SSB13" s="175"/>
      <c r="SSC13" s="175"/>
      <c r="SSD13" s="175"/>
      <c r="SSE13" s="175"/>
      <c r="SSF13" s="175"/>
      <c r="SSG13" s="175"/>
      <c r="SSH13" s="175"/>
      <c r="SSI13" s="175"/>
      <c r="SSJ13" s="175"/>
      <c r="SSK13" s="175"/>
      <c r="SSL13" s="175"/>
      <c r="SSM13" s="175"/>
      <c r="SSN13" s="175"/>
      <c r="SSO13" s="175"/>
      <c r="SSP13" s="175"/>
      <c r="SSQ13" s="175"/>
      <c r="SSR13" s="175"/>
      <c r="SSS13" s="175"/>
      <c r="SST13" s="175"/>
      <c r="SSU13" s="175"/>
      <c r="SSV13" s="175"/>
      <c r="SSW13" s="175"/>
      <c r="SSX13" s="175"/>
      <c r="SSY13" s="175"/>
      <c r="SSZ13" s="175"/>
      <c r="STA13" s="175"/>
      <c r="STB13" s="175"/>
      <c r="STC13" s="175"/>
      <c r="STD13" s="175"/>
      <c r="STE13" s="175"/>
      <c r="STF13" s="175"/>
      <c r="STG13" s="175"/>
      <c r="STH13" s="175"/>
      <c r="STI13" s="175"/>
      <c r="STJ13" s="175"/>
      <c r="STK13" s="175"/>
      <c r="STL13" s="175"/>
      <c r="STM13" s="175"/>
      <c r="STN13" s="175"/>
      <c r="STO13" s="175"/>
      <c r="STP13" s="175"/>
      <c r="STQ13" s="175"/>
      <c r="STR13" s="175"/>
      <c r="STS13" s="175"/>
      <c r="STT13" s="175"/>
      <c r="STU13" s="175"/>
      <c r="STV13" s="175"/>
      <c r="STW13" s="175"/>
      <c r="STX13" s="175"/>
      <c r="STY13" s="175"/>
      <c r="STZ13" s="175"/>
      <c r="SUA13" s="175"/>
      <c r="SUB13" s="175"/>
      <c r="SUC13" s="175"/>
      <c r="SUD13" s="175"/>
      <c r="SUE13" s="175"/>
      <c r="SUF13" s="175"/>
      <c r="SUG13" s="175"/>
      <c r="SUH13" s="175"/>
      <c r="SUI13" s="175"/>
      <c r="SUJ13" s="175"/>
      <c r="SUK13" s="175"/>
      <c r="SUL13" s="175"/>
      <c r="SUM13" s="175"/>
      <c r="SUN13" s="175"/>
      <c r="SUO13" s="175"/>
      <c r="SUP13" s="175"/>
      <c r="SUQ13" s="175"/>
      <c r="SUR13" s="175"/>
      <c r="SUS13" s="175"/>
      <c r="SUT13" s="175"/>
      <c r="SUU13" s="175"/>
      <c r="SUV13" s="175"/>
      <c r="SUW13" s="175"/>
      <c r="SUX13" s="175"/>
      <c r="SUY13" s="175"/>
      <c r="SUZ13" s="175"/>
      <c r="SVA13" s="175"/>
      <c r="SVB13" s="175"/>
      <c r="SVC13" s="175"/>
      <c r="SVD13" s="175"/>
      <c r="SVE13" s="175"/>
      <c r="SVF13" s="175"/>
      <c r="SVG13" s="175"/>
      <c r="SVH13" s="175"/>
      <c r="SVI13" s="175"/>
      <c r="SVJ13" s="175"/>
      <c r="SVK13" s="175"/>
      <c r="SVL13" s="175"/>
      <c r="SVM13" s="175"/>
      <c r="SVN13" s="175"/>
      <c r="SVO13" s="175"/>
      <c r="SVP13" s="175"/>
      <c r="SVQ13" s="175"/>
      <c r="SVR13" s="175"/>
      <c r="SVS13" s="175"/>
      <c r="SVT13" s="175"/>
      <c r="SVU13" s="175"/>
      <c r="SVV13" s="175"/>
      <c r="SVW13" s="175"/>
      <c r="SVX13" s="175"/>
      <c r="SVY13" s="175"/>
      <c r="SVZ13" s="175"/>
      <c r="SWA13" s="175"/>
      <c r="SWB13" s="175"/>
      <c r="SWC13" s="175"/>
      <c r="SWD13" s="175"/>
      <c r="SWE13" s="175"/>
      <c r="SWF13" s="175"/>
      <c r="SWG13" s="175"/>
      <c r="SWH13" s="175"/>
      <c r="SWI13" s="175"/>
      <c r="SWJ13" s="175"/>
      <c r="SWK13" s="175"/>
      <c r="SWL13" s="175"/>
      <c r="SWM13" s="175"/>
      <c r="SWN13" s="175"/>
      <c r="SWO13" s="175"/>
      <c r="SWP13" s="175"/>
      <c r="SWQ13" s="175"/>
      <c r="SWR13" s="175"/>
      <c r="SWS13" s="175"/>
      <c r="SWT13" s="175"/>
      <c r="SWU13" s="175"/>
      <c r="SWV13" s="175"/>
      <c r="SWW13" s="175"/>
      <c r="SWX13" s="175"/>
      <c r="SWY13" s="175"/>
      <c r="SWZ13" s="175"/>
      <c r="SXA13" s="175"/>
      <c r="SXB13" s="175"/>
      <c r="SXC13" s="175"/>
      <c r="SXD13" s="175"/>
      <c r="SXE13" s="175"/>
      <c r="SXF13" s="175"/>
      <c r="SXG13" s="175"/>
      <c r="SXH13" s="175"/>
      <c r="SXI13" s="175"/>
      <c r="SXJ13" s="175"/>
      <c r="SXK13" s="175"/>
      <c r="SXL13" s="175"/>
      <c r="SXM13" s="175"/>
      <c r="SXN13" s="175"/>
      <c r="SXO13" s="175"/>
      <c r="SXP13" s="175"/>
      <c r="SXQ13" s="175"/>
      <c r="SXR13" s="175"/>
      <c r="SXS13" s="175"/>
      <c r="SXT13" s="175"/>
      <c r="SXU13" s="175"/>
      <c r="SXV13" s="175"/>
      <c r="SXW13" s="175"/>
      <c r="SXX13" s="175"/>
      <c r="SXY13" s="175"/>
      <c r="SXZ13" s="175"/>
      <c r="SYA13" s="175"/>
      <c r="SYB13" s="175"/>
      <c r="SYC13" s="175"/>
      <c r="SYD13" s="175"/>
      <c r="SYE13" s="175"/>
      <c r="SYF13" s="175"/>
      <c r="SYG13" s="175"/>
      <c r="SYH13" s="175"/>
      <c r="SYI13" s="175"/>
      <c r="SYJ13" s="175"/>
      <c r="SYK13" s="175"/>
      <c r="SYL13" s="175"/>
      <c r="SYM13" s="175"/>
      <c r="SYN13" s="175"/>
      <c r="SYO13" s="175"/>
      <c r="SYP13" s="175"/>
      <c r="SYQ13" s="175"/>
      <c r="SYR13" s="175"/>
      <c r="SYS13" s="175"/>
      <c r="SYT13" s="175"/>
      <c r="SYU13" s="175"/>
      <c r="SYV13" s="175"/>
      <c r="SYW13" s="175"/>
      <c r="SYX13" s="175"/>
      <c r="SYY13" s="175"/>
      <c r="SYZ13" s="175"/>
      <c r="SZA13" s="175"/>
      <c r="SZB13" s="175"/>
      <c r="SZC13" s="175"/>
      <c r="SZD13" s="175"/>
      <c r="SZE13" s="175"/>
      <c r="SZF13" s="175"/>
      <c r="SZG13" s="175"/>
      <c r="SZH13" s="175"/>
      <c r="SZI13" s="175"/>
      <c r="SZJ13" s="175"/>
      <c r="SZK13" s="175"/>
      <c r="SZL13" s="175"/>
      <c r="SZM13" s="175"/>
      <c r="SZN13" s="175"/>
      <c r="SZO13" s="175"/>
      <c r="SZP13" s="175"/>
      <c r="SZQ13" s="175"/>
      <c r="SZR13" s="175"/>
      <c r="SZS13" s="175"/>
      <c r="SZT13" s="175"/>
      <c r="SZU13" s="175"/>
      <c r="SZV13" s="175"/>
      <c r="SZW13" s="175"/>
      <c r="SZX13" s="175"/>
      <c r="SZY13" s="175"/>
      <c r="SZZ13" s="175"/>
      <c r="TAA13" s="175"/>
      <c r="TAB13" s="175"/>
      <c r="TAC13" s="175"/>
      <c r="TAD13" s="175"/>
      <c r="TAE13" s="175"/>
      <c r="TAF13" s="175"/>
      <c r="TAG13" s="175"/>
      <c r="TAH13" s="175"/>
      <c r="TAI13" s="175"/>
      <c r="TAJ13" s="175"/>
      <c r="TAK13" s="175"/>
      <c r="TAL13" s="175"/>
      <c r="TAM13" s="175"/>
      <c r="TAN13" s="175"/>
      <c r="TAO13" s="175"/>
      <c r="TAP13" s="175"/>
      <c r="TAQ13" s="175"/>
      <c r="TAR13" s="175"/>
      <c r="TAS13" s="175"/>
      <c r="TAT13" s="175"/>
      <c r="TAU13" s="175"/>
      <c r="TAV13" s="175"/>
      <c r="TAW13" s="175"/>
      <c r="TAX13" s="175"/>
      <c r="TAY13" s="175"/>
      <c r="TAZ13" s="175"/>
      <c r="TBA13" s="175"/>
      <c r="TBB13" s="175"/>
      <c r="TBC13" s="175"/>
      <c r="TBD13" s="175"/>
      <c r="TBE13" s="175"/>
      <c r="TBF13" s="175"/>
      <c r="TBG13" s="175"/>
      <c r="TBH13" s="175"/>
      <c r="TBI13" s="175"/>
      <c r="TBJ13" s="175"/>
      <c r="TBK13" s="175"/>
      <c r="TBL13" s="175"/>
      <c r="TBM13" s="175"/>
      <c r="TBN13" s="175"/>
      <c r="TBO13" s="175"/>
      <c r="TBP13" s="175"/>
      <c r="TBQ13" s="175"/>
      <c r="TBR13" s="175"/>
      <c r="TBS13" s="175"/>
      <c r="TBT13" s="175"/>
      <c r="TBU13" s="175"/>
      <c r="TBV13" s="175"/>
      <c r="TBW13" s="175"/>
      <c r="TBX13" s="175"/>
      <c r="TBY13" s="175"/>
      <c r="TBZ13" s="175"/>
      <c r="TCA13" s="175"/>
      <c r="TCB13" s="175"/>
      <c r="TCC13" s="175"/>
      <c r="TCD13" s="175"/>
      <c r="TCE13" s="175"/>
      <c r="TCF13" s="175"/>
      <c r="TCG13" s="175"/>
      <c r="TCH13" s="175"/>
      <c r="TCI13" s="175"/>
      <c r="TCJ13" s="175"/>
      <c r="TCK13" s="175"/>
      <c r="TCL13" s="175"/>
      <c r="TCM13" s="175"/>
      <c r="TCN13" s="175"/>
      <c r="TCO13" s="175"/>
      <c r="TCP13" s="175"/>
      <c r="TCQ13" s="175"/>
      <c r="TCR13" s="175"/>
      <c r="TCS13" s="175"/>
      <c r="TCT13" s="175"/>
      <c r="TCU13" s="175"/>
      <c r="TCV13" s="175"/>
      <c r="TCW13" s="175"/>
      <c r="TCX13" s="175"/>
      <c r="TCY13" s="175"/>
      <c r="TCZ13" s="175"/>
      <c r="TDA13" s="175"/>
      <c r="TDB13" s="175"/>
      <c r="TDC13" s="175"/>
      <c r="TDD13" s="175"/>
      <c r="TDE13" s="175"/>
      <c r="TDF13" s="175"/>
      <c r="TDG13" s="175"/>
      <c r="TDH13" s="175"/>
      <c r="TDI13" s="175"/>
      <c r="TDJ13" s="175"/>
      <c r="TDK13" s="175"/>
      <c r="TDL13" s="175"/>
      <c r="TDM13" s="175"/>
      <c r="TDN13" s="175"/>
      <c r="TDO13" s="175"/>
      <c r="TDP13" s="175"/>
      <c r="TDQ13" s="175"/>
      <c r="TDR13" s="175"/>
      <c r="TDS13" s="175"/>
      <c r="TDT13" s="175"/>
      <c r="TDU13" s="175"/>
      <c r="TDV13" s="175"/>
      <c r="TDW13" s="175"/>
      <c r="TDX13" s="175"/>
      <c r="TDY13" s="175"/>
      <c r="TDZ13" s="175"/>
      <c r="TEA13" s="175"/>
      <c r="TEB13" s="175"/>
      <c r="TEC13" s="175"/>
      <c r="TED13" s="175"/>
      <c r="TEE13" s="175"/>
      <c r="TEF13" s="175"/>
      <c r="TEG13" s="175"/>
      <c r="TEH13" s="175"/>
      <c r="TEI13" s="175"/>
      <c r="TEJ13" s="175"/>
      <c r="TEK13" s="175"/>
      <c r="TEL13" s="175"/>
      <c r="TEM13" s="175"/>
      <c r="TEN13" s="175"/>
      <c r="TEO13" s="175"/>
      <c r="TEP13" s="175"/>
      <c r="TEQ13" s="175"/>
      <c r="TER13" s="175"/>
      <c r="TES13" s="175"/>
      <c r="TET13" s="175"/>
      <c r="TEU13" s="175"/>
      <c r="TEV13" s="175"/>
      <c r="TEW13" s="175"/>
      <c r="TEX13" s="175"/>
      <c r="TEY13" s="175"/>
      <c r="TEZ13" s="175"/>
      <c r="TFA13" s="175"/>
      <c r="TFB13" s="175"/>
      <c r="TFC13" s="175"/>
      <c r="TFD13" s="175"/>
      <c r="TFE13" s="175"/>
      <c r="TFF13" s="175"/>
      <c r="TFG13" s="175"/>
      <c r="TFH13" s="175"/>
      <c r="TFI13" s="175"/>
      <c r="TFJ13" s="175"/>
      <c r="TFK13" s="175"/>
      <c r="TFL13" s="175"/>
      <c r="TFM13" s="175"/>
      <c r="TFN13" s="175"/>
      <c r="TFO13" s="175"/>
      <c r="TFP13" s="175"/>
      <c r="TFQ13" s="175"/>
      <c r="TFR13" s="175"/>
      <c r="TFS13" s="175"/>
      <c r="TFT13" s="175"/>
      <c r="TFU13" s="175"/>
      <c r="TFV13" s="175"/>
      <c r="TFW13" s="175"/>
      <c r="TFX13" s="175"/>
      <c r="TFY13" s="175"/>
      <c r="TFZ13" s="175"/>
      <c r="TGA13" s="175"/>
      <c r="TGB13" s="175"/>
      <c r="TGC13" s="175"/>
      <c r="TGD13" s="175"/>
      <c r="TGE13" s="175"/>
      <c r="TGF13" s="175"/>
      <c r="TGG13" s="175"/>
      <c r="TGH13" s="175"/>
      <c r="TGI13" s="175"/>
      <c r="TGJ13" s="175"/>
      <c r="TGK13" s="175"/>
      <c r="TGL13" s="175"/>
      <c r="TGM13" s="175"/>
      <c r="TGN13" s="175"/>
      <c r="TGO13" s="175"/>
      <c r="TGP13" s="175"/>
      <c r="TGQ13" s="175"/>
      <c r="TGR13" s="175"/>
      <c r="TGS13" s="175"/>
      <c r="TGT13" s="175"/>
      <c r="TGU13" s="175"/>
      <c r="TGV13" s="175"/>
      <c r="TGW13" s="175"/>
      <c r="TGX13" s="175"/>
      <c r="TGY13" s="175"/>
      <c r="TGZ13" s="175"/>
      <c r="THA13" s="175"/>
      <c r="THB13" s="175"/>
      <c r="THC13" s="175"/>
      <c r="THD13" s="175"/>
      <c r="THE13" s="175"/>
      <c r="THF13" s="175"/>
      <c r="THG13" s="175"/>
      <c r="THH13" s="175"/>
      <c r="THI13" s="175"/>
      <c r="THJ13" s="175"/>
      <c r="THK13" s="175"/>
      <c r="THL13" s="175"/>
      <c r="THM13" s="175"/>
      <c r="THN13" s="175"/>
      <c r="THO13" s="175"/>
      <c r="THP13" s="175"/>
      <c r="THQ13" s="175"/>
      <c r="THR13" s="175"/>
      <c r="THS13" s="175"/>
      <c r="THT13" s="175"/>
      <c r="THU13" s="175"/>
      <c r="THV13" s="175"/>
      <c r="THW13" s="175"/>
      <c r="THX13" s="175"/>
      <c r="THY13" s="175"/>
      <c r="THZ13" s="175"/>
      <c r="TIA13" s="175"/>
      <c r="TIB13" s="175"/>
      <c r="TIC13" s="175"/>
      <c r="TID13" s="175"/>
      <c r="TIE13" s="175"/>
      <c r="TIF13" s="175"/>
      <c r="TIG13" s="175"/>
      <c r="TIH13" s="175"/>
      <c r="TII13" s="175"/>
      <c r="TIJ13" s="175"/>
      <c r="TIK13" s="175"/>
      <c r="TIL13" s="175"/>
      <c r="TIM13" s="175"/>
      <c r="TIN13" s="175"/>
      <c r="TIO13" s="175"/>
      <c r="TIP13" s="175"/>
      <c r="TIQ13" s="175"/>
      <c r="TIR13" s="175"/>
      <c r="TIS13" s="175"/>
      <c r="TIT13" s="175"/>
      <c r="TIU13" s="175"/>
      <c r="TIV13" s="175"/>
      <c r="TIW13" s="175"/>
      <c r="TIX13" s="175"/>
      <c r="TIY13" s="175"/>
      <c r="TIZ13" s="175"/>
      <c r="TJA13" s="175"/>
      <c r="TJB13" s="175"/>
      <c r="TJC13" s="175"/>
      <c r="TJD13" s="175"/>
      <c r="TJE13" s="175"/>
      <c r="TJF13" s="175"/>
      <c r="TJG13" s="175"/>
      <c r="TJH13" s="175"/>
      <c r="TJI13" s="175"/>
      <c r="TJJ13" s="175"/>
      <c r="TJK13" s="175"/>
      <c r="TJL13" s="175"/>
      <c r="TJM13" s="175"/>
      <c r="TJN13" s="175"/>
      <c r="TJO13" s="175"/>
      <c r="TJP13" s="175"/>
      <c r="TJQ13" s="175"/>
      <c r="TJR13" s="175"/>
      <c r="TJS13" s="175"/>
      <c r="TJT13" s="175"/>
      <c r="TJU13" s="175"/>
      <c r="TJV13" s="175"/>
      <c r="TJW13" s="175"/>
      <c r="TJX13" s="175"/>
      <c r="TJY13" s="175"/>
      <c r="TJZ13" s="175"/>
      <c r="TKA13" s="175"/>
      <c r="TKB13" s="175"/>
      <c r="TKC13" s="175"/>
      <c r="TKD13" s="175"/>
      <c r="TKE13" s="175"/>
      <c r="TKF13" s="175"/>
      <c r="TKG13" s="175"/>
      <c r="TKH13" s="175"/>
      <c r="TKI13" s="175"/>
      <c r="TKJ13" s="175"/>
      <c r="TKK13" s="175"/>
      <c r="TKL13" s="175"/>
      <c r="TKM13" s="175"/>
      <c r="TKN13" s="175"/>
      <c r="TKO13" s="175"/>
      <c r="TKP13" s="175"/>
      <c r="TKQ13" s="175"/>
      <c r="TKR13" s="175"/>
      <c r="TKS13" s="175"/>
      <c r="TKT13" s="175"/>
      <c r="TKU13" s="175"/>
      <c r="TKV13" s="175"/>
      <c r="TKW13" s="175"/>
      <c r="TKX13" s="175"/>
      <c r="TKY13" s="175"/>
      <c r="TKZ13" s="175"/>
      <c r="TLA13" s="175"/>
      <c r="TLB13" s="175"/>
      <c r="TLC13" s="175"/>
      <c r="TLD13" s="175"/>
      <c r="TLE13" s="175"/>
      <c r="TLF13" s="175"/>
      <c r="TLG13" s="175"/>
      <c r="TLH13" s="175"/>
      <c r="TLI13" s="175"/>
      <c r="TLJ13" s="175"/>
      <c r="TLK13" s="175"/>
      <c r="TLL13" s="175"/>
      <c r="TLM13" s="175"/>
      <c r="TLN13" s="175"/>
      <c r="TLO13" s="175"/>
      <c r="TLP13" s="175"/>
      <c r="TLQ13" s="175"/>
      <c r="TLR13" s="175"/>
      <c r="TLS13" s="175"/>
      <c r="TLT13" s="175"/>
      <c r="TLU13" s="175"/>
      <c r="TLV13" s="175"/>
      <c r="TLW13" s="175"/>
      <c r="TLX13" s="175"/>
      <c r="TLY13" s="175"/>
      <c r="TLZ13" s="175"/>
      <c r="TMA13" s="175"/>
      <c r="TMB13" s="175"/>
      <c r="TMC13" s="175"/>
      <c r="TMD13" s="175"/>
      <c r="TME13" s="175"/>
      <c r="TMF13" s="175"/>
      <c r="TMG13" s="175"/>
      <c r="TMH13" s="175"/>
      <c r="TMI13" s="175"/>
      <c r="TMJ13" s="175"/>
      <c r="TMK13" s="175"/>
      <c r="TML13" s="175"/>
      <c r="TMM13" s="175"/>
      <c r="TMN13" s="175"/>
      <c r="TMO13" s="175"/>
      <c r="TMP13" s="175"/>
      <c r="TMQ13" s="175"/>
      <c r="TMR13" s="175"/>
      <c r="TMS13" s="175"/>
      <c r="TMT13" s="175"/>
      <c r="TMU13" s="175"/>
      <c r="TMV13" s="175"/>
      <c r="TMW13" s="175"/>
      <c r="TMX13" s="175"/>
      <c r="TMY13" s="175"/>
      <c r="TMZ13" s="175"/>
      <c r="TNA13" s="175"/>
      <c r="TNB13" s="175"/>
      <c r="TNC13" s="175"/>
      <c r="TND13" s="175"/>
      <c r="TNE13" s="175"/>
      <c r="TNF13" s="175"/>
      <c r="TNG13" s="175"/>
      <c r="TNH13" s="175"/>
      <c r="TNI13" s="175"/>
      <c r="TNJ13" s="175"/>
      <c r="TNK13" s="175"/>
      <c r="TNL13" s="175"/>
      <c r="TNM13" s="175"/>
      <c r="TNN13" s="175"/>
      <c r="TNO13" s="175"/>
      <c r="TNP13" s="175"/>
      <c r="TNQ13" s="175"/>
      <c r="TNR13" s="175"/>
      <c r="TNS13" s="175"/>
      <c r="TNT13" s="175"/>
      <c r="TNU13" s="175"/>
      <c r="TNV13" s="175"/>
      <c r="TNW13" s="175"/>
      <c r="TNX13" s="175"/>
      <c r="TNY13" s="175"/>
      <c r="TNZ13" s="175"/>
      <c r="TOA13" s="175"/>
      <c r="TOB13" s="175"/>
      <c r="TOC13" s="175"/>
      <c r="TOD13" s="175"/>
      <c r="TOE13" s="175"/>
      <c r="TOF13" s="175"/>
      <c r="TOG13" s="175"/>
      <c r="TOH13" s="175"/>
      <c r="TOI13" s="175"/>
      <c r="TOJ13" s="175"/>
      <c r="TOK13" s="175"/>
      <c r="TOL13" s="175"/>
      <c r="TOM13" s="175"/>
      <c r="TON13" s="175"/>
      <c r="TOO13" s="175"/>
      <c r="TOP13" s="175"/>
      <c r="TOQ13" s="175"/>
      <c r="TOR13" s="175"/>
      <c r="TOS13" s="175"/>
      <c r="TOT13" s="175"/>
      <c r="TOU13" s="175"/>
      <c r="TOV13" s="175"/>
      <c r="TOW13" s="175"/>
      <c r="TOX13" s="175"/>
      <c r="TOY13" s="175"/>
      <c r="TOZ13" s="175"/>
      <c r="TPA13" s="175"/>
      <c r="TPB13" s="175"/>
      <c r="TPC13" s="175"/>
      <c r="TPD13" s="175"/>
      <c r="TPE13" s="175"/>
      <c r="TPF13" s="175"/>
      <c r="TPG13" s="175"/>
      <c r="TPH13" s="175"/>
      <c r="TPI13" s="175"/>
      <c r="TPJ13" s="175"/>
      <c r="TPK13" s="175"/>
      <c r="TPL13" s="175"/>
      <c r="TPM13" s="175"/>
      <c r="TPN13" s="175"/>
      <c r="TPO13" s="175"/>
      <c r="TPP13" s="175"/>
      <c r="TPQ13" s="175"/>
      <c r="TPR13" s="175"/>
      <c r="TPS13" s="175"/>
      <c r="TPT13" s="175"/>
      <c r="TPU13" s="175"/>
      <c r="TPV13" s="175"/>
      <c r="TPW13" s="175"/>
      <c r="TPX13" s="175"/>
      <c r="TPY13" s="175"/>
      <c r="TPZ13" s="175"/>
      <c r="TQA13" s="175"/>
      <c r="TQB13" s="175"/>
      <c r="TQC13" s="175"/>
      <c r="TQD13" s="175"/>
      <c r="TQE13" s="175"/>
      <c r="TQF13" s="175"/>
      <c r="TQG13" s="175"/>
      <c r="TQH13" s="175"/>
      <c r="TQI13" s="175"/>
      <c r="TQJ13" s="175"/>
      <c r="TQK13" s="175"/>
      <c r="TQL13" s="175"/>
      <c r="TQM13" s="175"/>
      <c r="TQN13" s="175"/>
      <c r="TQO13" s="175"/>
      <c r="TQP13" s="175"/>
      <c r="TQQ13" s="175"/>
      <c r="TQR13" s="175"/>
      <c r="TQS13" s="175"/>
      <c r="TQT13" s="175"/>
      <c r="TQU13" s="175"/>
      <c r="TQV13" s="175"/>
      <c r="TQW13" s="175"/>
      <c r="TQX13" s="175"/>
      <c r="TQY13" s="175"/>
      <c r="TQZ13" s="175"/>
      <c r="TRA13" s="175"/>
      <c r="TRB13" s="175"/>
      <c r="TRC13" s="175"/>
      <c r="TRD13" s="175"/>
      <c r="TRE13" s="175"/>
      <c r="TRF13" s="175"/>
      <c r="TRG13" s="175"/>
      <c r="TRH13" s="175"/>
      <c r="TRI13" s="175"/>
      <c r="TRJ13" s="175"/>
      <c r="TRK13" s="175"/>
      <c r="TRL13" s="175"/>
      <c r="TRM13" s="175"/>
      <c r="TRN13" s="175"/>
      <c r="TRO13" s="175"/>
      <c r="TRP13" s="175"/>
      <c r="TRQ13" s="175"/>
      <c r="TRR13" s="175"/>
      <c r="TRS13" s="175"/>
      <c r="TRT13" s="175"/>
      <c r="TRU13" s="175"/>
      <c r="TRV13" s="175"/>
      <c r="TRW13" s="175"/>
      <c r="TRX13" s="175"/>
      <c r="TRY13" s="175"/>
      <c r="TRZ13" s="175"/>
      <c r="TSA13" s="175"/>
      <c r="TSB13" s="175"/>
      <c r="TSC13" s="175"/>
      <c r="TSD13" s="175"/>
      <c r="TSE13" s="175"/>
      <c r="TSF13" s="175"/>
      <c r="TSG13" s="175"/>
      <c r="TSH13" s="175"/>
      <c r="TSI13" s="175"/>
      <c r="TSJ13" s="175"/>
      <c r="TSK13" s="175"/>
      <c r="TSL13" s="175"/>
      <c r="TSM13" s="175"/>
      <c r="TSN13" s="175"/>
      <c r="TSO13" s="175"/>
      <c r="TSP13" s="175"/>
      <c r="TSQ13" s="175"/>
      <c r="TSR13" s="175"/>
      <c r="TSS13" s="175"/>
      <c r="TST13" s="175"/>
      <c r="TSU13" s="175"/>
      <c r="TSV13" s="175"/>
      <c r="TSW13" s="175"/>
      <c r="TSX13" s="175"/>
      <c r="TSY13" s="175"/>
      <c r="TSZ13" s="175"/>
      <c r="TTA13" s="175"/>
      <c r="TTB13" s="175"/>
      <c r="TTC13" s="175"/>
      <c r="TTD13" s="175"/>
      <c r="TTE13" s="175"/>
      <c r="TTF13" s="175"/>
      <c r="TTG13" s="175"/>
      <c r="TTH13" s="175"/>
      <c r="TTI13" s="175"/>
      <c r="TTJ13" s="175"/>
      <c r="TTK13" s="175"/>
      <c r="TTL13" s="175"/>
      <c r="TTM13" s="175"/>
      <c r="TTN13" s="175"/>
      <c r="TTO13" s="175"/>
      <c r="TTP13" s="175"/>
      <c r="TTQ13" s="175"/>
      <c r="TTR13" s="175"/>
      <c r="TTS13" s="175"/>
      <c r="TTT13" s="175"/>
      <c r="TTU13" s="175"/>
      <c r="TTV13" s="175"/>
      <c r="TTW13" s="175"/>
      <c r="TTX13" s="175"/>
      <c r="TTY13" s="175"/>
      <c r="TTZ13" s="175"/>
      <c r="TUA13" s="175"/>
      <c r="TUB13" s="175"/>
      <c r="TUC13" s="175"/>
      <c r="TUD13" s="175"/>
      <c r="TUE13" s="175"/>
      <c r="TUF13" s="175"/>
      <c r="TUG13" s="175"/>
      <c r="TUH13" s="175"/>
      <c r="TUI13" s="175"/>
      <c r="TUJ13" s="175"/>
      <c r="TUK13" s="175"/>
      <c r="TUL13" s="175"/>
      <c r="TUM13" s="175"/>
      <c r="TUN13" s="175"/>
      <c r="TUO13" s="175"/>
      <c r="TUP13" s="175"/>
      <c r="TUQ13" s="175"/>
      <c r="TUR13" s="175"/>
      <c r="TUS13" s="175"/>
      <c r="TUT13" s="175"/>
      <c r="TUU13" s="175"/>
      <c r="TUV13" s="175"/>
      <c r="TUW13" s="175"/>
      <c r="TUX13" s="175"/>
      <c r="TUY13" s="175"/>
      <c r="TUZ13" s="175"/>
      <c r="TVA13" s="175"/>
      <c r="TVB13" s="175"/>
      <c r="TVC13" s="175"/>
      <c r="TVD13" s="175"/>
      <c r="TVE13" s="175"/>
      <c r="TVF13" s="175"/>
      <c r="TVG13" s="175"/>
      <c r="TVH13" s="175"/>
      <c r="TVI13" s="175"/>
      <c r="TVJ13" s="175"/>
      <c r="TVK13" s="175"/>
      <c r="TVL13" s="175"/>
      <c r="TVM13" s="175"/>
      <c r="TVN13" s="175"/>
      <c r="TVO13" s="175"/>
      <c r="TVP13" s="175"/>
      <c r="TVQ13" s="175"/>
      <c r="TVR13" s="175"/>
      <c r="TVS13" s="175"/>
      <c r="TVT13" s="175"/>
      <c r="TVU13" s="175"/>
      <c r="TVV13" s="175"/>
      <c r="TVW13" s="175"/>
      <c r="TVX13" s="175"/>
      <c r="TVY13" s="175"/>
      <c r="TVZ13" s="175"/>
      <c r="TWA13" s="175"/>
      <c r="TWB13" s="175"/>
      <c r="TWC13" s="175"/>
      <c r="TWD13" s="175"/>
      <c r="TWE13" s="175"/>
      <c r="TWF13" s="175"/>
      <c r="TWG13" s="175"/>
      <c r="TWH13" s="175"/>
      <c r="TWI13" s="175"/>
      <c r="TWJ13" s="175"/>
      <c r="TWK13" s="175"/>
      <c r="TWL13" s="175"/>
      <c r="TWM13" s="175"/>
      <c r="TWN13" s="175"/>
      <c r="TWO13" s="175"/>
      <c r="TWP13" s="175"/>
      <c r="TWQ13" s="175"/>
      <c r="TWR13" s="175"/>
      <c r="TWS13" s="175"/>
      <c r="TWT13" s="175"/>
      <c r="TWU13" s="175"/>
      <c r="TWV13" s="175"/>
      <c r="TWW13" s="175"/>
      <c r="TWX13" s="175"/>
      <c r="TWY13" s="175"/>
      <c r="TWZ13" s="175"/>
      <c r="TXA13" s="175"/>
      <c r="TXB13" s="175"/>
      <c r="TXC13" s="175"/>
      <c r="TXD13" s="175"/>
      <c r="TXE13" s="175"/>
      <c r="TXF13" s="175"/>
      <c r="TXG13" s="175"/>
      <c r="TXH13" s="175"/>
      <c r="TXI13" s="175"/>
      <c r="TXJ13" s="175"/>
      <c r="TXK13" s="175"/>
      <c r="TXL13" s="175"/>
      <c r="TXM13" s="175"/>
      <c r="TXN13" s="175"/>
      <c r="TXO13" s="175"/>
      <c r="TXP13" s="175"/>
      <c r="TXQ13" s="175"/>
      <c r="TXR13" s="175"/>
      <c r="TXS13" s="175"/>
      <c r="TXT13" s="175"/>
      <c r="TXU13" s="175"/>
      <c r="TXV13" s="175"/>
      <c r="TXW13" s="175"/>
      <c r="TXX13" s="175"/>
      <c r="TXY13" s="175"/>
      <c r="TXZ13" s="175"/>
      <c r="TYA13" s="175"/>
      <c r="TYB13" s="175"/>
      <c r="TYC13" s="175"/>
      <c r="TYD13" s="175"/>
      <c r="TYE13" s="175"/>
      <c r="TYF13" s="175"/>
      <c r="TYG13" s="175"/>
      <c r="TYH13" s="175"/>
      <c r="TYI13" s="175"/>
      <c r="TYJ13" s="175"/>
      <c r="TYK13" s="175"/>
      <c r="TYL13" s="175"/>
      <c r="TYM13" s="175"/>
      <c r="TYN13" s="175"/>
      <c r="TYO13" s="175"/>
      <c r="TYP13" s="175"/>
      <c r="TYQ13" s="175"/>
      <c r="TYR13" s="175"/>
      <c r="TYS13" s="175"/>
      <c r="TYT13" s="175"/>
      <c r="TYU13" s="175"/>
      <c r="TYV13" s="175"/>
      <c r="TYW13" s="175"/>
      <c r="TYX13" s="175"/>
      <c r="TYY13" s="175"/>
      <c r="TYZ13" s="175"/>
      <c r="TZA13" s="175"/>
      <c r="TZB13" s="175"/>
      <c r="TZC13" s="175"/>
      <c r="TZD13" s="175"/>
      <c r="TZE13" s="175"/>
      <c r="TZF13" s="175"/>
      <c r="TZG13" s="175"/>
      <c r="TZH13" s="175"/>
      <c r="TZI13" s="175"/>
      <c r="TZJ13" s="175"/>
      <c r="TZK13" s="175"/>
      <c r="TZL13" s="175"/>
      <c r="TZM13" s="175"/>
      <c r="TZN13" s="175"/>
      <c r="TZO13" s="175"/>
      <c r="TZP13" s="175"/>
      <c r="TZQ13" s="175"/>
      <c r="TZR13" s="175"/>
      <c r="TZS13" s="175"/>
      <c r="TZT13" s="175"/>
      <c r="TZU13" s="175"/>
      <c r="TZV13" s="175"/>
      <c r="TZW13" s="175"/>
      <c r="TZX13" s="175"/>
      <c r="TZY13" s="175"/>
      <c r="TZZ13" s="175"/>
      <c r="UAA13" s="175"/>
      <c r="UAB13" s="175"/>
      <c r="UAC13" s="175"/>
      <c r="UAD13" s="175"/>
      <c r="UAE13" s="175"/>
      <c r="UAF13" s="175"/>
      <c r="UAG13" s="175"/>
      <c r="UAH13" s="175"/>
      <c r="UAI13" s="175"/>
      <c r="UAJ13" s="175"/>
      <c r="UAK13" s="175"/>
      <c r="UAL13" s="175"/>
      <c r="UAM13" s="175"/>
      <c r="UAN13" s="175"/>
      <c r="UAO13" s="175"/>
      <c r="UAP13" s="175"/>
      <c r="UAQ13" s="175"/>
      <c r="UAR13" s="175"/>
      <c r="UAS13" s="175"/>
      <c r="UAT13" s="175"/>
      <c r="UAU13" s="175"/>
      <c r="UAV13" s="175"/>
      <c r="UAW13" s="175"/>
      <c r="UAX13" s="175"/>
      <c r="UAY13" s="175"/>
      <c r="UAZ13" s="175"/>
      <c r="UBA13" s="175"/>
      <c r="UBB13" s="175"/>
      <c r="UBC13" s="175"/>
      <c r="UBD13" s="175"/>
      <c r="UBE13" s="175"/>
      <c r="UBF13" s="175"/>
      <c r="UBG13" s="175"/>
      <c r="UBH13" s="175"/>
      <c r="UBI13" s="175"/>
      <c r="UBJ13" s="175"/>
      <c r="UBK13" s="175"/>
      <c r="UBL13" s="175"/>
      <c r="UBM13" s="175"/>
      <c r="UBN13" s="175"/>
      <c r="UBO13" s="175"/>
      <c r="UBP13" s="175"/>
      <c r="UBQ13" s="175"/>
      <c r="UBR13" s="175"/>
      <c r="UBS13" s="175"/>
      <c r="UBT13" s="175"/>
      <c r="UBU13" s="175"/>
      <c r="UBV13" s="175"/>
      <c r="UBW13" s="175"/>
      <c r="UBX13" s="175"/>
      <c r="UBY13" s="175"/>
      <c r="UBZ13" s="175"/>
      <c r="UCA13" s="175"/>
      <c r="UCB13" s="175"/>
      <c r="UCC13" s="175"/>
      <c r="UCD13" s="175"/>
      <c r="UCE13" s="175"/>
      <c r="UCF13" s="175"/>
      <c r="UCG13" s="175"/>
      <c r="UCH13" s="175"/>
      <c r="UCI13" s="175"/>
      <c r="UCJ13" s="175"/>
      <c r="UCK13" s="175"/>
      <c r="UCL13" s="175"/>
      <c r="UCM13" s="175"/>
      <c r="UCN13" s="175"/>
      <c r="UCO13" s="175"/>
      <c r="UCP13" s="175"/>
      <c r="UCQ13" s="175"/>
      <c r="UCR13" s="175"/>
      <c r="UCS13" s="175"/>
      <c r="UCT13" s="175"/>
      <c r="UCU13" s="175"/>
      <c r="UCV13" s="175"/>
      <c r="UCW13" s="175"/>
      <c r="UCX13" s="175"/>
      <c r="UCY13" s="175"/>
      <c r="UCZ13" s="175"/>
      <c r="UDA13" s="175"/>
      <c r="UDB13" s="175"/>
      <c r="UDC13" s="175"/>
      <c r="UDD13" s="175"/>
      <c r="UDE13" s="175"/>
      <c r="UDF13" s="175"/>
      <c r="UDG13" s="175"/>
      <c r="UDH13" s="175"/>
      <c r="UDI13" s="175"/>
      <c r="UDJ13" s="175"/>
      <c r="UDK13" s="175"/>
      <c r="UDL13" s="175"/>
      <c r="UDM13" s="175"/>
      <c r="UDN13" s="175"/>
      <c r="UDO13" s="175"/>
      <c r="UDP13" s="175"/>
      <c r="UDQ13" s="175"/>
      <c r="UDR13" s="175"/>
      <c r="UDS13" s="175"/>
      <c r="UDT13" s="175"/>
      <c r="UDU13" s="175"/>
      <c r="UDV13" s="175"/>
      <c r="UDW13" s="175"/>
      <c r="UDX13" s="175"/>
      <c r="UDY13" s="175"/>
      <c r="UDZ13" s="175"/>
      <c r="UEA13" s="175"/>
      <c r="UEB13" s="175"/>
      <c r="UEC13" s="175"/>
      <c r="UED13" s="175"/>
      <c r="UEE13" s="175"/>
      <c r="UEF13" s="175"/>
      <c r="UEG13" s="175"/>
      <c r="UEH13" s="175"/>
      <c r="UEI13" s="175"/>
      <c r="UEJ13" s="175"/>
      <c r="UEK13" s="175"/>
      <c r="UEL13" s="175"/>
      <c r="UEM13" s="175"/>
      <c r="UEN13" s="175"/>
      <c r="UEO13" s="175"/>
      <c r="UEP13" s="175"/>
      <c r="UEQ13" s="175"/>
      <c r="UER13" s="175"/>
      <c r="UES13" s="175"/>
      <c r="UET13" s="175"/>
      <c r="UEU13" s="175"/>
      <c r="UEV13" s="175"/>
      <c r="UEW13" s="175"/>
      <c r="UEX13" s="175"/>
      <c r="UEY13" s="175"/>
      <c r="UEZ13" s="175"/>
      <c r="UFA13" s="175"/>
      <c r="UFB13" s="175"/>
      <c r="UFC13" s="175"/>
      <c r="UFD13" s="175"/>
      <c r="UFE13" s="175"/>
      <c r="UFF13" s="175"/>
      <c r="UFG13" s="175"/>
      <c r="UFH13" s="175"/>
      <c r="UFI13" s="175"/>
      <c r="UFJ13" s="175"/>
      <c r="UFK13" s="175"/>
      <c r="UFL13" s="175"/>
      <c r="UFM13" s="175"/>
      <c r="UFN13" s="175"/>
      <c r="UFO13" s="175"/>
      <c r="UFP13" s="175"/>
      <c r="UFQ13" s="175"/>
      <c r="UFR13" s="175"/>
      <c r="UFS13" s="175"/>
      <c r="UFT13" s="175"/>
      <c r="UFU13" s="175"/>
      <c r="UFV13" s="175"/>
      <c r="UFW13" s="175"/>
      <c r="UFX13" s="175"/>
      <c r="UFY13" s="175"/>
      <c r="UFZ13" s="175"/>
      <c r="UGA13" s="175"/>
      <c r="UGB13" s="175"/>
      <c r="UGC13" s="175"/>
      <c r="UGD13" s="175"/>
      <c r="UGE13" s="175"/>
      <c r="UGF13" s="175"/>
      <c r="UGG13" s="175"/>
      <c r="UGH13" s="175"/>
      <c r="UGI13" s="175"/>
      <c r="UGJ13" s="175"/>
      <c r="UGK13" s="175"/>
      <c r="UGL13" s="175"/>
      <c r="UGM13" s="175"/>
      <c r="UGN13" s="175"/>
      <c r="UGO13" s="175"/>
      <c r="UGP13" s="175"/>
      <c r="UGQ13" s="175"/>
      <c r="UGR13" s="175"/>
      <c r="UGS13" s="175"/>
      <c r="UGT13" s="175"/>
      <c r="UGU13" s="175"/>
      <c r="UGV13" s="175"/>
      <c r="UGW13" s="175"/>
      <c r="UGX13" s="175"/>
      <c r="UGY13" s="175"/>
      <c r="UGZ13" s="175"/>
      <c r="UHA13" s="175"/>
      <c r="UHB13" s="175"/>
      <c r="UHC13" s="175"/>
      <c r="UHD13" s="175"/>
      <c r="UHE13" s="175"/>
      <c r="UHF13" s="175"/>
      <c r="UHG13" s="175"/>
      <c r="UHH13" s="175"/>
      <c r="UHI13" s="175"/>
      <c r="UHJ13" s="175"/>
      <c r="UHK13" s="175"/>
      <c r="UHL13" s="175"/>
      <c r="UHM13" s="175"/>
      <c r="UHN13" s="175"/>
      <c r="UHO13" s="175"/>
      <c r="UHP13" s="175"/>
      <c r="UHQ13" s="175"/>
      <c r="UHR13" s="175"/>
      <c r="UHS13" s="175"/>
      <c r="UHT13" s="175"/>
      <c r="UHU13" s="175"/>
      <c r="UHV13" s="175"/>
      <c r="UHW13" s="175"/>
      <c r="UHX13" s="175"/>
      <c r="UHY13" s="175"/>
      <c r="UHZ13" s="175"/>
      <c r="UIA13" s="175"/>
      <c r="UIB13" s="175"/>
      <c r="UIC13" s="175"/>
      <c r="UID13" s="175"/>
      <c r="UIE13" s="175"/>
      <c r="UIF13" s="175"/>
      <c r="UIG13" s="175"/>
      <c r="UIH13" s="175"/>
      <c r="UII13" s="175"/>
      <c r="UIJ13" s="175"/>
      <c r="UIK13" s="175"/>
      <c r="UIL13" s="175"/>
      <c r="UIM13" s="175"/>
      <c r="UIN13" s="175"/>
      <c r="UIO13" s="175"/>
      <c r="UIP13" s="175"/>
      <c r="UIQ13" s="175"/>
      <c r="UIR13" s="175"/>
      <c r="UIS13" s="175"/>
      <c r="UIT13" s="175"/>
      <c r="UIU13" s="175"/>
      <c r="UIV13" s="175"/>
      <c r="UIW13" s="175"/>
      <c r="UIX13" s="175"/>
      <c r="UIY13" s="175"/>
      <c r="UIZ13" s="175"/>
      <c r="UJA13" s="175"/>
      <c r="UJB13" s="175"/>
      <c r="UJC13" s="175"/>
      <c r="UJD13" s="175"/>
      <c r="UJE13" s="175"/>
      <c r="UJF13" s="175"/>
      <c r="UJG13" s="175"/>
      <c r="UJH13" s="175"/>
      <c r="UJI13" s="175"/>
      <c r="UJJ13" s="175"/>
      <c r="UJK13" s="175"/>
      <c r="UJL13" s="175"/>
      <c r="UJM13" s="175"/>
      <c r="UJN13" s="175"/>
      <c r="UJO13" s="175"/>
      <c r="UJP13" s="175"/>
      <c r="UJQ13" s="175"/>
      <c r="UJR13" s="175"/>
      <c r="UJS13" s="175"/>
      <c r="UJT13" s="175"/>
      <c r="UJU13" s="175"/>
      <c r="UJV13" s="175"/>
      <c r="UJW13" s="175"/>
      <c r="UJX13" s="175"/>
      <c r="UJY13" s="175"/>
      <c r="UJZ13" s="175"/>
      <c r="UKA13" s="175"/>
      <c r="UKB13" s="175"/>
      <c r="UKC13" s="175"/>
      <c r="UKD13" s="175"/>
      <c r="UKE13" s="175"/>
      <c r="UKF13" s="175"/>
      <c r="UKG13" s="175"/>
      <c r="UKH13" s="175"/>
      <c r="UKI13" s="175"/>
      <c r="UKJ13" s="175"/>
      <c r="UKK13" s="175"/>
      <c r="UKL13" s="175"/>
      <c r="UKM13" s="175"/>
      <c r="UKN13" s="175"/>
      <c r="UKO13" s="175"/>
      <c r="UKP13" s="175"/>
      <c r="UKQ13" s="175"/>
      <c r="UKR13" s="175"/>
      <c r="UKS13" s="175"/>
      <c r="UKT13" s="175"/>
      <c r="UKU13" s="175"/>
      <c r="UKV13" s="175"/>
      <c r="UKW13" s="175"/>
      <c r="UKX13" s="175"/>
      <c r="UKY13" s="175"/>
      <c r="UKZ13" s="175"/>
      <c r="ULA13" s="175"/>
      <c r="ULB13" s="175"/>
      <c r="ULC13" s="175"/>
      <c r="ULD13" s="175"/>
      <c r="ULE13" s="175"/>
      <c r="ULF13" s="175"/>
      <c r="ULG13" s="175"/>
      <c r="ULH13" s="175"/>
      <c r="ULI13" s="175"/>
      <c r="ULJ13" s="175"/>
      <c r="ULK13" s="175"/>
      <c r="ULL13" s="175"/>
      <c r="ULM13" s="175"/>
      <c r="ULN13" s="175"/>
      <c r="ULO13" s="175"/>
      <c r="ULP13" s="175"/>
      <c r="ULQ13" s="175"/>
      <c r="ULR13" s="175"/>
      <c r="ULS13" s="175"/>
      <c r="ULT13" s="175"/>
      <c r="ULU13" s="175"/>
      <c r="ULV13" s="175"/>
      <c r="ULW13" s="175"/>
      <c r="ULX13" s="175"/>
      <c r="ULY13" s="175"/>
      <c r="ULZ13" s="175"/>
      <c r="UMA13" s="175"/>
      <c r="UMB13" s="175"/>
      <c r="UMC13" s="175"/>
      <c r="UMD13" s="175"/>
      <c r="UME13" s="175"/>
      <c r="UMF13" s="175"/>
      <c r="UMG13" s="175"/>
      <c r="UMH13" s="175"/>
      <c r="UMI13" s="175"/>
      <c r="UMJ13" s="175"/>
      <c r="UMK13" s="175"/>
      <c r="UML13" s="175"/>
      <c r="UMM13" s="175"/>
      <c r="UMN13" s="175"/>
      <c r="UMO13" s="175"/>
      <c r="UMP13" s="175"/>
      <c r="UMQ13" s="175"/>
      <c r="UMR13" s="175"/>
      <c r="UMS13" s="175"/>
      <c r="UMT13" s="175"/>
      <c r="UMU13" s="175"/>
      <c r="UMV13" s="175"/>
      <c r="UMW13" s="175"/>
      <c r="UMX13" s="175"/>
      <c r="UMY13" s="175"/>
      <c r="UMZ13" s="175"/>
      <c r="UNA13" s="175"/>
      <c r="UNB13" s="175"/>
      <c r="UNC13" s="175"/>
      <c r="UND13" s="175"/>
      <c r="UNE13" s="175"/>
      <c r="UNF13" s="175"/>
      <c r="UNG13" s="175"/>
      <c r="UNH13" s="175"/>
      <c r="UNI13" s="175"/>
      <c r="UNJ13" s="175"/>
      <c r="UNK13" s="175"/>
      <c r="UNL13" s="175"/>
      <c r="UNM13" s="175"/>
      <c r="UNN13" s="175"/>
      <c r="UNO13" s="175"/>
      <c r="UNP13" s="175"/>
      <c r="UNQ13" s="175"/>
      <c r="UNR13" s="175"/>
      <c r="UNS13" s="175"/>
      <c r="UNT13" s="175"/>
      <c r="UNU13" s="175"/>
      <c r="UNV13" s="175"/>
      <c r="UNW13" s="175"/>
      <c r="UNX13" s="175"/>
      <c r="UNY13" s="175"/>
      <c r="UNZ13" s="175"/>
      <c r="UOA13" s="175"/>
      <c r="UOB13" s="175"/>
      <c r="UOC13" s="175"/>
      <c r="UOD13" s="175"/>
      <c r="UOE13" s="175"/>
      <c r="UOF13" s="175"/>
      <c r="UOG13" s="175"/>
      <c r="UOH13" s="175"/>
      <c r="UOI13" s="175"/>
      <c r="UOJ13" s="175"/>
      <c r="UOK13" s="175"/>
      <c r="UOL13" s="175"/>
      <c r="UOM13" s="175"/>
      <c r="UON13" s="175"/>
      <c r="UOO13" s="175"/>
      <c r="UOP13" s="175"/>
      <c r="UOQ13" s="175"/>
      <c r="UOR13" s="175"/>
      <c r="UOS13" s="175"/>
      <c r="UOT13" s="175"/>
      <c r="UOU13" s="175"/>
      <c r="UOV13" s="175"/>
      <c r="UOW13" s="175"/>
      <c r="UOX13" s="175"/>
      <c r="UOY13" s="175"/>
      <c r="UOZ13" s="175"/>
      <c r="UPA13" s="175"/>
      <c r="UPB13" s="175"/>
      <c r="UPC13" s="175"/>
      <c r="UPD13" s="175"/>
      <c r="UPE13" s="175"/>
      <c r="UPF13" s="175"/>
      <c r="UPG13" s="175"/>
      <c r="UPH13" s="175"/>
      <c r="UPI13" s="175"/>
      <c r="UPJ13" s="175"/>
      <c r="UPK13" s="175"/>
      <c r="UPL13" s="175"/>
      <c r="UPM13" s="175"/>
      <c r="UPN13" s="175"/>
      <c r="UPO13" s="175"/>
      <c r="UPP13" s="175"/>
      <c r="UPQ13" s="175"/>
      <c r="UPR13" s="175"/>
      <c r="UPS13" s="175"/>
      <c r="UPT13" s="175"/>
      <c r="UPU13" s="175"/>
      <c r="UPV13" s="175"/>
      <c r="UPW13" s="175"/>
      <c r="UPX13" s="175"/>
      <c r="UPY13" s="175"/>
      <c r="UPZ13" s="175"/>
      <c r="UQA13" s="175"/>
      <c r="UQB13" s="175"/>
      <c r="UQC13" s="175"/>
      <c r="UQD13" s="175"/>
      <c r="UQE13" s="175"/>
      <c r="UQF13" s="175"/>
      <c r="UQG13" s="175"/>
      <c r="UQH13" s="175"/>
      <c r="UQI13" s="175"/>
      <c r="UQJ13" s="175"/>
      <c r="UQK13" s="175"/>
      <c r="UQL13" s="175"/>
      <c r="UQM13" s="175"/>
      <c r="UQN13" s="175"/>
      <c r="UQO13" s="175"/>
      <c r="UQP13" s="175"/>
      <c r="UQQ13" s="175"/>
      <c r="UQR13" s="175"/>
      <c r="UQS13" s="175"/>
      <c r="UQT13" s="175"/>
      <c r="UQU13" s="175"/>
      <c r="UQV13" s="175"/>
      <c r="UQW13" s="175"/>
      <c r="UQX13" s="175"/>
      <c r="UQY13" s="175"/>
      <c r="UQZ13" s="175"/>
      <c r="URA13" s="175"/>
      <c r="URB13" s="175"/>
      <c r="URC13" s="175"/>
      <c r="URD13" s="175"/>
      <c r="URE13" s="175"/>
      <c r="URF13" s="175"/>
      <c r="URG13" s="175"/>
      <c r="URH13" s="175"/>
      <c r="URI13" s="175"/>
      <c r="URJ13" s="175"/>
      <c r="URK13" s="175"/>
      <c r="URL13" s="175"/>
      <c r="URM13" s="175"/>
      <c r="URN13" s="175"/>
      <c r="URO13" s="175"/>
      <c r="URP13" s="175"/>
      <c r="URQ13" s="175"/>
      <c r="URR13" s="175"/>
      <c r="URS13" s="175"/>
      <c r="URT13" s="175"/>
      <c r="URU13" s="175"/>
      <c r="URV13" s="175"/>
      <c r="URW13" s="175"/>
      <c r="URX13" s="175"/>
      <c r="URY13" s="175"/>
      <c r="URZ13" s="175"/>
      <c r="USA13" s="175"/>
      <c r="USB13" s="175"/>
      <c r="USC13" s="175"/>
      <c r="USD13" s="175"/>
      <c r="USE13" s="175"/>
      <c r="USF13" s="175"/>
      <c r="USG13" s="175"/>
      <c r="USH13" s="175"/>
      <c r="USI13" s="175"/>
      <c r="USJ13" s="175"/>
      <c r="USK13" s="175"/>
      <c r="USL13" s="175"/>
      <c r="USM13" s="175"/>
      <c r="USN13" s="175"/>
      <c r="USO13" s="175"/>
      <c r="USP13" s="175"/>
      <c r="USQ13" s="175"/>
      <c r="USR13" s="175"/>
      <c r="USS13" s="175"/>
      <c r="UST13" s="175"/>
      <c r="USU13" s="175"/>
      <c r="USV13" s="175"/>
      <c r="USW13" s="175"/>
      <c r="USX13" s="175"/>
      <c r="USY13" s="175"/>
      <c r="USZ13" s="175"/>
      <c r="UTA13" s="175"/>
      <c r="UTB13" s="175"/>
      <c r="UTC13" s="175"/>
      <c r="UTD13" s="175"/>
      <c r="UTE13" s="175"/>
      <c r="UTF13" s="175"/>
      <c r="UTG13" s="175"/>
      <c r="UTH13" s="175"/>
      <c r="UTI13" s="175"/>
      <c r="UTJ13" s="175"/>
      <c r="UTK13" s="175"/>
      <c r="UTL13" s="175"/>
      <c r="UTM13" s="175"/>
      <c r="UTN13" s="175"/>
      <c r="UTO13" s="175"/>
      <c r="UTP13" s="175"/>
      <c r="UTQ13" s="175"/>
      <c r="UTR13" s="175"/>
      <c r="UTS13" s="175"/>
      <c r="UTT13" s="175"/>
      <c r="UTU13" s="175"/>
      <c r="UTV13" s="175"/>
      <c r="UTW13" s="175"/>
      <c r="UTX13" s="175"/>
      <c r="UTY13" s="175"/>
      <c r="UTZ13" s="175"/>
      <c r="UUA13" s="175"/>
      <c r="UUB13" s="175"/>
      <c r="UUC13" s="175"/>
      <c r="UUD13" s="175"/>
      <c r="UUE13" s="175"/>
      <c r="UUF13" s="175"/>
      <c r="UUG13" s="175"/>
      <c r="UUH13" s="175"/>
      <c r="UUI13" s="175"/>
      <c r="UUJ13" s="175"/>
      <c r="UUK13" s="175"/>
      <c r="UUL13" s="175"/>
      <c r="UUM13" s="175"/>
      <c r="UUN13" s="175"/>
      <c r="UUO13" s="175"/>
      <c r="UUP13" s="175"/>
      <c r="UUQ13" s="175"/>
      <c r="UUR13" s="175"/>
      <c r="UUS13" s="175"/>
      <c r="UUT13" s="175"/>
      <c r="UUU13" s="175"/>
      <c r="UUV13" s="175"/>
      <c r="UUW13" s="175"/>
      <c r="UUX13" s="175"/>
      <c r="UUY13" s="175"/>
      <c r="UUZ13" s="175"/>
      <c r="UVA13" s="175"/>
      <c r="UVB13" s="175"/>
      <c r="UVC13" s="175"/>
      <c r="UVD13" s="175"/>
      <c r="UVE13" s="175"/>
      <c r="UVF13" s="175"/>
      <c r="UVG13" s="175"/>
      <c r="UVH13" s="175"/>
      <c r="UVI13" s="175"/>
      <c r="UVJ13" s="175"/>
      <c r="UVK13" s="175"/>
      <c r="UVL13" s="175"/>
      <c r="UVM13" s="175"/>
      <c r="UVN13" s="175"/>
      <c r="UVO13" s="175"/>
      <c r="UVP13" s="175"/>
      <c r="UVQ13" s="175"/>
      <c r="UVR13" s="175"/>
      <c r="UVS13" s="175"/>
      <c r="UVT13" s="175"/>
      <c r="UVU13" s="175"/>
      <c r="UVV13" s="175"/>
      <c r="UVW13" s="175"/>
      <c r="UVX13" s="175"/>
      <c r="UVY13" s="175"/>
      <c r="UVZ13" s="175"/>
      <c r="UWA13" s="175"/>
      <c r="UWB13" s="175"/>
      <c r="UWC13" s="175"/>
      <c r="UWD13" s="175"/>
      <c r="UWE13" s="175"/>
      <c r="UWF13" s="175"/>
      <c r="UWG13" s="175"/>
      <c r="UWH13" s="175"/>
      <c r="UWI13" s="175"/>
      <c r="UWJ13" s="175"/>
      <c r="UWK13" s="175"/>
      <c r="UWL13" s="175"/>
      <c r="UWM13" s="175"/>
      <c r="UWN13" s="175"/>
      <c r="UWO13" s="175"/>
      <c r="UWP13" s="175"/>
      <c r="UWQ13" s="175"/>
      <c r="UWR13" s="175"/>
      <c r="UWS13" s="175"/>
      <c r="UWT13" s="175"/>
      <c r="UWU13" s="175"/>
      <c r="UWV13" s="175"/>
      <c r="UWW13" s="175"/>
      <c r="UWX13" s="175"/>
      <c r="UWY13" s="175"/>
      <c r="UWZ13" s="175"/>
      <c r="UXA13" s="175"/>
      <c r="UXB13" s="175"/>
      <c r="UXC13" s="175"/>
      <c r="UXD13" s="175"/>
      <c r="UXE13" s="175"/>
      <c r="UXF13" s="175"/>
      <c r="UXG13" s="175"/>
      <c r="UXH13" s="175"/>
      <c r="UXI13" s="175"/>
      <c r="UXJ13" s="175"/>
      <c r="UXK13" s="175"/>
      <c r="UXL13" s="175"/>
      <c r="UXM13" s="175"/>
      <c r="UXN13" s="175"/>
      <c r="UXO13" s="175"/>
      <c r="UXP13" s="175"/>
      <c r="UXQ13" s="175"/>
      <c r="UXR13" s="175"/>
      <c r="UXS13" s="175"/>
      <c r="UXT13" s="175"/>
      <c r="UXU13" s="175"/>
      <c r="UXV13" s="175"/>
      <c r="UXW13" s="175"/>
      <c r="UXX13" s="175"/>
      <c r="UXY13" s="175"/>
      <c r="UXZ13" s="175"/>
      <c r="UYA13" s="175"/>
      <c r="UYB13" s="175"/>
      <c r="UYC13" s="175"/>
      <c r="UYD13" s="175"/>
      <c r="UYE13" s="175"/>
      <c r="UYF13" s="175"/>
      <c r="UYG13" s="175"/>
      <c r="UYH13" s="175"/>
      <c r="UYI13" s="175"/>
      <c r="UYJ13" s="175"/>
      <c r="UYK13" s="175"/>
      <c r="UYL13" s="175"/>
      <c r="UYM13" s="175"/>
      <c r="UYN13" s="175"/>
      <c r="UYO13" s="175"/>
      <c r="UYP13" s="175"/>
      <c r="UYQ13" s="175"/>
      <c r="UYR13" s="175"/>
      <c r="UYS13" s="175"/>
      <c r="UYT13" s="175"/>
      <c r="UYU13" s="175"/>
      <c r="UYV13" s="175"/>
      <c r="UYW13" s="175"/>
      <c r="UYX13" s="175"/>
      <c r="UYY13" s="175"/>
      <c r="UYZ13" s="175"/>
      <c r="UZA13" s="175"/>
      <c r="UZB13" s="175"/>
      <c r="UZC13" s="175"/>
      <c r="UZD13" s="175"/>
      <c r="UZE13" s="175"/>
      <c r="UZF13" s="175"/>
      <c r="UZG13" s="175"/>
      <c r="UZH13" s="175"/>
      <c r="UZI13" s="175"/>
      <c r="UZJ13" s="175"/>
      <c r="UZK13" s="175"/>
      <c r="UZL13" s="175"/>
      <c r="UZM13" s="175"/>
      <c r="UZN13" s="175"/>
      <c r="UZO13" s="175"/>
      <c r="UZP13" s="175"/>
      <c r="UZQ13" s="175"/>
      <c r="UZR13" s="175"/>
      <c r="UZS13" s="175"/>
      <c r="UZT13" s="175"/>
      <c r="UZU13" s="175"/>
      <c r="UZV13" s="175"/>
      <c r="UZW13" s="175"/>
      <c r="UZX13" s="175"/>
      <c r="UZY13" s="175"/>
      <c r="UZZ13" s="175"/>
      <c r="VAA13" s="175"/>
      <c r="VAB13" s="175"/>
      <c r="VAC13" s="175"/>
      <c r="VAD13" s="175"/>
      <c r="VAE13" s="175"/>
      <c r="VAF13" s="175"/>
      <c r="VAG13" s="175"/>
      <c r="VAH13" s="175"/>
      <c r="VAI13" s="175"/>
      <c r="VAJ13" s="175"/>
      <c r="VAK13" s="175"/>
      <c r="VAL13" s="175"/>
      <c r="VAM13" s="175"/>
      <c r="VAN13" s="175"/>
      <c r="VAO13" s="175"/>
      <c r="VAP13" s="175"/>
      <c r="VAQ13" s="175"/>
      <c r="VAR13" s="175"/>
      <c r="VAS13" s="175"/>
      <c r="VAT13" s="175"/>
      <c r="VAU13" s="175"/>
      <c r="VAV13" s="175"/>
      <c r="VAW13" s="175"/>
      <c r="VAX13" s="175"/>
      <c r="VAY13" s="175"/>
      <c r="VAZ13" s="175"/>
      <c r="VBA13" s="175"/>
      <c r="VBB13" s="175"/>
      <c r="VBC13" s="175"/>
      <c r="VBD13" s="175"/>
      <c r="VBE13" s="175"/>
      <c r="VBF13" s="175"/>
      <c r="VBG13" s="175"/>
      <c r="VBH13" s="175"/>
      <c r="VBI13" s="175"/>
      <c r="VBJ13" s="175"/>
      <c r="VBK13" s="175"/>
      <c r="VBL13" s="175"/>
      <c r="VBM13" s="175"/>
      <c r="VBN13" s="175"/>
      <c r="VBO13" s="175"/>
      <c r="VBP13" s="175"/>
      <c r="VBQ13" s="175"/>
      <c r="VBR13" s="175"/>
      <c r="VBS13" s="175"/>
      <c r="VBT13" s="175"/>
      <c r="VBU13" s="175"/>
      <c r="VBV13" s="175"/>
      <c r="VBW13" s="175"/>
      <c r="VBX13" s="175"/>
      <c r="VBY13" s="175"/>
      <c r="VBZ13" s="175"/>
      <c r="VCA13" s="175"/>
      <c r="VCB13" s="175"/>
      <c r="VCC13" s="175"/>
      <c r="VCD13" s="175"/>
      <c r="VCE13" s="175"/>
      <c r="VCF13" s="175"/>
      <c r="VCG13" s="175"/>
      <c r="VCH13" s="175"/>
      <c r="VCI13" s="175"/>
      <c r="VCJ13" s="175"/>
      <c r="VCK13" s="175"/>
      <c r="VCL13" s="175"/>
      <c r="VCM13" s="175"/>
      <c r="VCN13" s="175"/>
      <c r="VCO13" s="175"/>
      <c r="VCP13" s="175"/>
      <c r="VCQ13" s="175"/>
      <c r="VCR13" s="175"/>
      <c r="VCS13" s="175"/>
      <c r="VCT13" s="175"/>
      <c r="VCU13" s="175"/>
      <c r="VCV13" s="175"/>
      <c r="VCW13" s="175"/>
      <c r="VCX13" s="175"/>
      <c r="VCY13" s="175"/>
      <c r="VCZ13" s="175"/>
      <c r="VDA13" s="175"/>
      <c r="VDB13" s="175"/>
      <c r="VDC13" s="175"/>
      <c r="VDD13" s="175"/>
      <c r="VDE13" s="175"/>
      <c r="VDF13" s="175"/>
      <c r="VDG13" s="175"/>
      <c r="VDH13" s="175"/>
      <c r="VDI13" s="175"/>
      <c r="VDJ13" s="175"/>
      <c r="VDK13" s="175"/>
      <c r="VDL13" s="175"/>
      <c r="VDM13" s="175"/>
      <c r="VDN13" s="175"/>
      <c r="VDO13" s="175"/>
      <c r="VDP13" s="175"/>
      <c r="VDQ13" s="175"/>
      <c r="VDR13" s="175"/>
      <c r="VDS13" s="175"/>
      <c r="VDT13" s="175"/>
      <c r="VDU13" s="175"/>
      <c r="VDV13" s="175"/>
      <c r="VDW13" s="175"/>
      <c r="VDX13" s="175"/>
      <c r="VDY13" s="175"/>
      <c r="VDZ13" s="175"/>
      <c r="VEA13" s="175"/>
      <c r="VEB13" s="175"/>
      <c r="VEC13" s="175"/>
      <c r="VED13" s="175"/>
      <c r="VEE13" s="175"/>
      <c r="VEF13" s="175"/>
      <c r="VEG13" s="175"/>
      <c r="VEH13" s="175"/>
      <c r="VEI13" s="175"/>
      <c r="VEJ13" s="175"/>
      <c r="VEK13" s="175"/>
      <c r="VEL13" s="175"/>
      <c r="VEM13" s="175"/>
      <c r="VEN13" s="175"/>
      <c r="VEO13" s="175"/>
      <c r="VEP13" s="175"/>
      <c r="VEQ13" s="175"/>
      <c r="VER13" s="175"/>
      <c r="VES13" s="175"/>
      <c r="VET13" s="175"/>
      <c r="VEU13" s="175"/>
      <c r="VEV13" s="175"/>
      <c r="VEW13" s="175"/>
      <c r="VEX13" s="175"/>
      <c r="VEY13" s="175"/>
      <c r="VEZ13" s="175"/>
      <c r="VFA13" s="175"/>
      <c r="VFB13" s="175"/>
      <c r="VFC13" s="175"/>
      <c r="VFD13" s="175"/>
      <c r="VFE13" s="175"/>
      <c r="VFF13" s="175"/>
      <c r="VFG13" s="175"/>
      <c r="VFH13" s="175"/>
      <c r="VFI13" s="175"/>
      <c r="VFJ13" s="175"/>
      <c r="VFK13" s="175"/>
      <c r="VFL13" s="175"/>
      <c r="VFM13" s="175"/>
      <c r="VFN13" s="175"/>
      <c r="VFO13" s="175"/>
      <c r="VFP13" s="175"/>
      <c r="VFQ13" s="175"/>
      <c r="VFR13" s="175"/>
      <c r="VFS13" s="175"/>
      <c r="VFT13" s="175"/>
      <c r="VFU13" s="175"/>
      <c r="VFV13" s="175"/>
      <c r="VFW13" s="175"/>
      <c r="VFX13" s="175"/>
      <c r="VFY13" s="175"/>
      <c r="VFZ13" s="175"/>
      <c r="VGA13" s="175"/>
      <c r="VGB13" s="175"/>
      <c r="VGC13" s="175"/>
      <c r="VGD13" s="175"/>
      <c r="VGE13" s="175"/>
      <c r="VGF13" s="175"/>
      <c r="VGG13" s="175"/>
      <c r="VGH13" s="175"/>
      <c r="VGI13" s="175"/>
      <c r="VGJ13" s="175"/>
      <c r="VGK13" s="175"/>
      <c r="VGL13" s="175"/>
      <c r="VGM13" s="175"/>
      <c r="VGN13" s="175"/>
      <c r="VGO13" s="175"/>
      <c r="VGP13" s="175"/>
      <c r="VGQ13" s="175"/>
      <c r="VGR13" s="175"/>
      <c r="VGS13" s="175"/>
      <c r="VGT13" s="175"/>
      <c r="VGU13" s="175"/>
      <c r="VGV13" s="175"/>
      <c r="VGW13" s="175"/>
      <c r="VGX13" s="175"/>
      <c r="VGY13" s="175"/>
      <c r="VGZ13" s="175"/>
      <c r="VHA13" s="175"/>
      <c r="VHB13" s="175"/>
      <c r="VHC13" s="175"/>
      <c r="VHD13" s="175"/>
      <c r="VHE13" s="175"/>
      <c r="VHF13" s="175"/>
      <c r="VHG13" s="175"/>
      <c r="VHH13" s="175"/>
      <c r="VHI13" s="175"/>
      <c r="VHJ13" s="175"/>
      <c r="VHK13" s="175"/>
      <c r="VHL13" s="175"/>
      <c r="VHM13" s="175"/>
      <c r="VHN13" s="175"/>
      <c r="VHO13" s="175"/>
      <c r="VHP13" s="175"/>
      <c r="VHQ13" s="175"/>
      <c r="VHR13" s="175"/>
      <c r="VHS13" s="175"/>
      <c r="VHT13" s="175"/>
      <c r="VHU13" s="175"/>
      <c r="VHV13" s="175"/>
      <c r="VHW13" s="175"/>
      <c r="VHX13" s="175"/>
      <c r="VHY13" s="175"/>
      <c r="VHZ13" s="175"/>
      <c r="VIA13" s="175"/>
      <c r="VIB13" s="175"/>
      <c r="VIC13" s="175"/>
      <c r="VID13" s="175"/>
      <c r="VIE13" s="175"/>
      <c r="VIF13" s="175"/>
      <c r="VIG13" s="175"/>
      <c r="VIH13" s="175"/>
      <c r="VII13" s="175"/>
      <c r="VIJ13" s="175"/>
      <c r="VIK13" s="175"/>
      <c r="VIL13" s="175"/>
      <c r="VIM13" s="175"/>
      <c r="VIN13" s="175"/>
      <c r="VIO13" s="175"/>
      <c r="VIP13" s="175"/>
      <c r="VIQ13" s="175"/>
      <c r="VIR13" s="175"/>
      <c r="VIS13" s="175"/>
      <c r="VIT13" s="175"/>
      <c r="VIU13" s="175"/>
      <c r="VIV13" s="175"/>
      <c r="VIW13" s="175"/>
      <c r="VIX13" s="175"/>
      <c r="VIY13" s="175"/>
      <c r="VIZ13" s="175"/>
      <c r="VJA13" s="175"/>
      <c r="VJB13" s="175"/>
      <c r="VJC13" s="175"/>
      <c r="VJD13" s="175"/>
      <c r="VJE13" s="175"/>
      <c r="VJF13" s="175"/>
      <c r="VJG13" s="175"/>
      <c r="VJH13" s="175"/>
      <c r="VJI13" s="175"/>
      <c r="VJJ13" s="175"/>
      <c r="VJK13" s="175"/>
      <c r="VJL13" s="175"/>
      <c r="VJM13" s="175"/>
      <c r="VJN13" s="175"/>
      <c r="VJO13" s="175"/>
      <c r="VJP13" s="175"/>
      <c r="VJQ13" s="175"/>
      <c r="VJR13" s="175"/>
      <c r="VJS13" s="175"/>
      <c r="VJT13" s="175"/>
      <c r="VJU13" s="175"/>
      <c r="VJV13" s="175"/>
      <c r="VJW13" s="175"/>
      <c r="VJX13" s="175"/>
      <c r="VJY13" s="175"/>
      <c r="VJZ13" s="175"/>
      <c r="VKA13" s="175"/>
      <c r="VKB13" s="175"/>
      <c r="VKC13" s="175"/>
      <c r="VKD13" s="175"/>
      <c r="VKE13" s="175"/>
      <c r="VKF13" s="175"/>
      <c r="VKG13" s="175"/>
      <c r="VKH13" s="175"/>
      <c r="VKI13" s="175"/>
      <c r="VKJ13" s="175"/>
      <c r="VKK13" s="175"/>
      <c r="VKL13" s="175"/>
      <c r="VKM13" s="175"/>
      <c r="VKN13" s="175"/>
      <c r="VKO13" s="175"/>
      <c r="VKP13" s="175"/>
      <c r="VKQ13" s="175"/>
      <c r="VKR13" s="175"/>
      <c r="VKS13" s="175"/>
      <c r="VKT13" s="175"/>
      <c r="VKU13" s="175"/>
      <c r="VKV13" s="175"/>
      <c r="VKW13" s="175"/>
      <c r="VKX13" s="175"/>
      <c r="VKY13" s="175"/>
      <c r="VKZ13" s="175"/>
      <c r="VLA13" s="175"/>
      <c r="VLB13" s="175"/>
      <c r="VLC13" s="175"/>
      <c r="VLD13" s="175"/>
      <c r="VLE13" s="175"/>
      <c r="VLF13" s="175"/>
      <c r="VLG13" s="175"/>
      <c r="VLH13" s="175"/>
      <c r="VLI13" s="175"/>
      <c r="VLJ13" s="175"/>
      <c r="VLK13" s="175"/>
      <c r="VLL13" s="175"/>
      <c r="VLM13" s="175"/>
      <c r="VLN13" s="175"/>
      <c r="VLO13" s="175"/>
      <c r="VLP13" s="175"/>
      <c r="VLQ13" s="175"/>
      <c r="VLR13" s="175"/>
      <c r="VLS13" s="175"/>
      <c r="VLT13" s="175"/>
      <c r="VLU13" s="175"/>
      <c r="VLV13" s="175"/>
      <c r="VLW13" s="175"/>
      <c r="VLX13" s="175"/>
      <c r="VLY13" s="175"/>
      <c r="VLZ13" s="175"/>
      <c r="VMA13" s="175"/>
      <c r="VMB13" s="175"/>
      <c r="VMC13" s="175"/>
      <c r="VMD13" s="175"/>
      <c r="VME13" s="175"/>
      <c r="VMF13" s="175"/>
      <c r="VMG13" s="175"/>
      <c r="VMH13" s="175"/>
      <c r="VMI13" s="175"/>
      <c r="VMJ13" s="175"/>
      <c r="VMK13" s="175"/>
      <c r="VML13" s="175"/>
      <c r="VMM13" s="175"/>
      <c r="VMN13" s="175"/>
      <c r="VMO13" s="175"/>
      <c r="VMP13" s="175"/>
      <c r="VMQ13" s="175"/>
      <c r="VMR13" s="175"/>
      <c r="VMS13" s="175"/>
      <c r="VMT13" s="175"/>
      <c r="VMU13" s="175"/>
      <c r="VMV13" s="175"/>
      <c r="VMW13" s="175"/>
      <c r="VMX13" s="175"/>
      <c r="VMY13" s="175"/>
      <c r="VMZ13" s="175"/>
      <c r="VNA13" s="175"/>
      <c r="VNB13" s="175"/>
      <c r="VNC13" s="175"/>
      <c r="VND13" s="175"/>
      <c r="VNE13" s="175"/>
      <c r="VNF13" s="175"/>
      <c r="VNG13" s="175"/>
      <c r="VNH13" s="175"/>
      <c r="VNI13" s="175"/>
      <c r="VNJ13" s="175"/>
      <c r="VNK13" s="175"/>
      <c r="VNL13" s="175"/>
      <c r="VNM13" s="175"/>
      <c r="VNN13" s="175"/>
      <c r="VNO13" s="175"/>
      <c r="VNP13" s="175"/>
      <c r="VNQ13" s="175"/>
      <c r="VNR13" s="175"/>
      <c r="VNS13" s="175"/>
      <c r="VNT13" s="175"/>
      <c r="VNU13" s="175"/>
      <c r="VNV13" s="175"/>
      <c r="VNW13" s="175"/>
      <c r="VNX13" s="175"/>
      <c r="VNY13" s="175"/>
      <c r="VNZ13" s="175"/>
      <c r="VOA13" s="175"/>
      <c r="VOB13" s="175"/>
      <c r="VOC13" s="175"/>
      <c r="VOD13" s="175"/>
      <c r="VOE13" s="175"/>
      <c r="VOF13" s="175"/>
      <c r="VOG13" s="175"/>
      <c r="VOH13" s="175"/>
      <c r="VOI13" s="175"/>
      <c r="VOJ13" s="175"/>
      <c r="VOK13" s="175"/>
      <c r="VOL13" s="175"/>
      <c r="VOM13" s="175"/>
      <c r="VON13" s="175"/>
      <c r="VOO13" s="175"/>
      <c r="VOP13" s="175"/>
      <c r="VOQ13" s="175"/>
      <c r="VOR13" s="175"/>
      <c r="VOS13" s="175"/>
      <c r="VOT13" s="175"/>
      <c r="VOU13" s="175"/>
      <c r="VOV13" s="175"/>
      <c r="VOW13" s="175"/>
      <c r="VOX13" s="175"/>
      <c r="VOY13" s="175"/>
      <c r="VOZ13" s="175"/>
      <c r="VPA13" s="175"/>
      <c r="VPB13" s="175"/>
      <c r="VPC13" s="175"/>
      <c r="VPD13" s="175"/>
      <c r="VPE13" s="175"/>
      <c r="VPF13" s="175"/>
      <c r="VPG13" s="175"/>
      <c r="VPH13" s="175"/>
      <c r="VPI13" s="175"/>
      <c r="VPJ13" s="175"/>
      <c r="VPK13" s="175"/>
      <c r="VPL13" s="175"/>
      <c r="VPM13" s="175"/>
      <c r="VPN13" s="175"/>
      <c r="VPO13" s="175"/>
      <c r="VPP13" s="175"/>
      <c r="VPQ13" s="175"/>
      <c r="VPR13" s="175"/>
      <c r="VPS13" s="175"/>
      <c r="VPT13" s="175"/>
      <c r="VPU13" s="175"/>
      <c r="VPV13" s="175"/>
      <c r="VPW13" s="175"/>
      <c r="VPX13" s="175"/>
      <c r="VPY13" s="175"/>
      <c r="VPZ13" s="175"/>
      <c r="VQA13" s="175"/>
      <c r="VQB13" s="175"/>
      <c r="VQC13" s="175"/>
      <c r="VQD13" s="175"/>
      <c r="VQE13" s="175"/>
      <c r="VQF13" s="175"/>
      <c r="VQG13" s="175"/>
      <c r="VQH13" s="175"/>
      <c r="VQI13" s="175"/>
      <c r="VQJ13" s="175"/>
      <c r="VQK13" s="175"/>
      <c r="VQL13" s="175"/>
      <c r="VQM13" s="175"/>
      <c r="VQN13" s="175"/>
      <c r="VQO13" s="175"/>
      <c r="VQP13" s="175"/>
      <c r="VQQ13" s="175"/>
      <c r="VQR13" s="175"/>
      <c r="VQS13" s="175"/>
      <c r="VQT13" s="175"/>
      <c r="VQU13" s="175"/>
      <c r="VQV13" s="175"/>
      <c r="VQW13" s="175"/>
      <c r="VQX13" s="175"/>
      <c r="VQY13" s="175"/>
      <c r="VQZ13" s="175"/>
      <c r="VRA13" s="175"/>
      <c r="VRB13" s="175"/>
      <c r="VRC13" s="175"/>
      <c r="VRD13" s="175"/>
      <c r="VRE13" s="175"/>
      <c r="VRF13" s="175"/>
      <c r="VRG13" s="175"/>
      <c r="VRH13" s="175"/>
      <c r="VRI13" s="175"/>
      <c r="VRJ13" s="175"/>
      <c r="VRK13" s="175"/>
      <c r="VRL13" s="175"/>
      <c r="VRM13" s="175"/>
      <c r="VRN13" s="175"/>
      <c r="VRO13" s="175"/>
      <c r="VRP13" s="175"/>
      <c r="VRQ13" s="175"/>
      <c r="VRR13" s="175"/>
      <c r="VRS13" s="175"/>
      <c r="VRT13" s="175"/>
      <c r="VRU13" s="175"/>
      <c r="VRV13" s="175"/>
      <c r="VRW13" s="175"/>
      <c r="VRX13" s="175"/>
      <c r="VRY13" s="175"/>
      <c r="VRZ13" s="175"/>
      <c r="VSA13" s="175"/>
      <c r="VSB13" s="175"/>
      <c r="VSC13" s="175"/>
      <c r="VSD13" s="175"/>
      <c r="VSE13" s="175"/>
      <c r="VSF13" s="175"/>
      <c r="VSG13" s="175"/>
      <c r="VSH13" s="175"/>
      <c r="VSI13" s="175"/>
      <c r="VSJ13" s="175"/>
      <c r="VSK13" s="175"/>
      <c r="VSL13" s="175"/>
      <c r="VSM13" s="175"/>
      <c r="VSN13" s="175"/>
      <c r="VSO13" s="175"/>
      <c r="VSP13" s="175"/>
      <c r="VSQ13" s="175"/>
      <c r="VSR13" s="175"/>
      <c r="VSS13" s="175"/>
      <c r="VST13" s="175"/>
      <c r="VSU13" s="175"/>
      <c r="VSV13" s="175"/>
      <c r="VSW13" s="175"/>
      <c r="VSX13" s="175"/>
      <c r="VSY13" s="175"/>
      <c r="VSZ13" s="175"/>
      <c r="VTA13" s="175"/>
      <c r="VTB13" s="175"/>
      <c r="VTC13" s="175"/>
      <c r="VTD13" s="175"/>
      <c r="VTE13" s="175"/>
      <c r="VTF13" s="175"/>
      <c r="VTG13" s="175"/>
      <c r="VTH13" s="175"/>
      <c r="VTI13" s="175"/>
      <c r="VTJ13" s="175"/>
      <c r="VTK13" s="175"/>
      <c r="VTL13" s="175"/>
      <c r="VTM13" s="175"/>
      <c r="VTN13" s="175"/>
      <c r="VTO13" s="175"/>
      <c r="VTP13" s="175"/>
      <c r="VTQ13" s="175"/>
      <c r="VTR13" s="175"/>
      <c r="VTS13" s="175"/>
      <c r="VTT13" s="175"/>
      <c r="VTU13" s="175"/>
      <c r="VTV13" s="175"/>
      <c r="VTW13" s="175"/>
      <c r="VTX13" s="175"/>
      <c r="VTY13" s="175"/>
      <c r="VTZ13" s="175"/>
      <c r="VUA13" s="175"/>
      <c r="VUB13" s="175"/>
      <c r="VUC13" s="175"/>
      <c r="VUD13" s="175"/>
      <c r="VUE13" s="175"/>
      <c r="VUF13" s="175"/>
      <c r="VUG13" s="175"/>
      <c r="VUH13" s="175"/>
      <c r="VUI13" s="175"/>
      <c r="VUJ13" s="175"/>
      <c r="VUK13" s="175"/>
      <c r="VUL13" s="175"/>
      <c r="VUM13" s="175"/>
      <c r="VUN13" s="175"/>
      <c r="VUO13" s="175"/>
      <c r="VUP13" s="175"/>
      <c r="VUQ13" s="175"/>
      <c r="VUR13" s="175"/>
      <c r="VUS13" s="175"/>
      <c r="VUT13" s="175"/>
      <c r="VUU13" s="175"/>
      <c r="VUV13" s="175"/>
      <c r="VUW13" s="175"/>
      <c r="VUX13" s="175"/>
      <c r="VUY13" s="175"/>
      <c r="VUZ13" s="175"/>
      <c r="VVA13" s="175"/>
      <c r="VVB13" s="175"/>
      <c r="VVC13" s="175"/>
      <c r="VVD13" s="175"/>
      <c r="VVE13" s="175"/>
      <c r="VVF13" s="175"/>
      <c r="VVG13" s="175"/>
      <c r="VVH13" s="175"/>
      <c r="VVI13" s="175"/>
      <c r="VVJ13" s="175"/>
      <c r="VVK13" s="175"/>
      <c r="VVL13" s="175"/>
      <c r="VVM13" s="175"/>
      <c r="VVN13" s="175"/>
      <c r="VVO13" s="175"/>
      <c r="VVP13" s="175"/>
      <c r="VVQ13" s="175"/>
      <c r="VVR13" s="175"/>
      <c r="VVS13" s="175"/>
      <c r="VVT13" s="175"/>
      <c r="VVU13" s="175"/>
      <c r="VVV13" s="175"/>
      <c r="VVW13" s="175"/>
      <c r="VVX13" s="175"/>
      <c r="VVY13" s="175"/>
      <c r="VVZ13" s="175"/>
      <c r="VWA13" s="175"/>
      <c r="VWB13" s="175"/>
      <c r="VWC13" s="175"/>
      <c r="VWD13" s="175"/>
      <c r="VWE13" s="175"/>
      <c r="VWF13" s="175"/>
      <c r="VWG13" s="175"/>
      <c r="VWH13" s="175"/>
      <c r="VWI13" s="175"/>
      <c r="VWJ13" s="175"/>
      <c r="VWK13" s="175"/>
      <c r="VWL13" s="175"/>
      <c r="VWM13" s="175"/>
      <c r="VWN13" s="175"/>
      <c r="VWO13" s="175"/>
      <c r="VWP13" s="175"/>
      <c r="VWQ13" s="175"/>
      <c r="VWR13" s="175"/>
      <c r="VWS13" s="175"/>
      <c r="VWT13" s="175"/>
      <c r="VWU13" s="175"/>
      <c r="VWV13" s="175"/>
      <c r="VWW13" s="175"/>
      <c r="VWX13" s="175"/>
      <c r="VWY13" s="175"/>
      <c r="VWZ13" s="175"/>
      <c r="VXA13" s="175"/>
      <c r="VXB13" s="175"/>
      <c r="VXC13" s="175"/>
      <c r="VXD13" s="175"/>
      <c r="VXE13" s="175"/>
      <c r="VXF13" s="175"/>
      <c r="VXG13" s="175"/>
      <c r="VXH13" s="175"/>
      <c r="VXI13" s="175"/>
      <c r="VXJ13" s="175"/>
      <c r="VXK13" s="175"/>
      <c r="VXL13" s="175"/>
      <c r="VXM13" s="175"/>
      <c r="VXN13" s="175"/>
      <c r="VXO13" s="175"/>
      <c r="VXP13" s="175"/>
      <c r="VXQ13" s="175"/>
      <c r="VXR13" s="175"/>
      <c r="VXS13" s="175"/>
      <c r="VXT13" s="175"/>
      <c r="VXU13" s="175"/>
      <c r="VXV13" s="175"/>
      <c r="VXW13" s="175"/>
      <c r="VXX13" s="175"/>
      <c r="VXY13" s="175"/>
      <c r="VXZ13" s="175"/>
      <c r="VYA13" s="175"/>
      <c r="VYB13" s="175"/>
      <c r="VYC13" s="175"/>
      <c r="VYD13" s="175"/>
      <c r="VYE13" s="175"/>
      <c r="VYF13" s="175"/>
      <c r="VYG13" s="175"/>
      <c r="VYH13" s="175"/>
      <c r="VYI13" s="175"/>
      <c r="VYJ13" s="175"/>
      <c r="VYK13" s="175"/>
      <c r="VYL13" s="175"/>
      <c r="VYM13" s="175"/>
      <c r="VYN13" s="175"/>
      <c r="VYO13" s="175"/>
      <c r="VYP13" s="175"/>
      <c r="VYQ13" s="175"/>
      <c r="VYR13" s="175"/>
      <c r="VYS13" s="175"/>
      <c r="VYT13" s="175"/>
      <c r="VYU13" s="175"/>
      <c r="VYV13" s="175"/>
      <c r="VYW13" s="175"/>
      <c r="VYX13" s="175"/>
      <c r="VYY13" s="175"/>
      <c r="VYZ13" s="175"/>
      <c r="VZA13" s="175"/>
      <c r="VZB13" s="175"/>
      <c r="VZC13" s="175"/>
      <c r="VZD13" s="175"/>
      <c r="VZE13" s="175"/>
      <c r="VZF13" s="175"/>
      <c r="VZG13" s="175"/>
      <c r="VZH13" s="175"/>
      <c r="VZI13" s="175"/>
      <c r="VZJ13" s="175"/>
      <c r="VZK13" s="175"/>
      <c r="VZL13" s="175"/>
      <c r="VZM13" s="175"/>
      <c r="VZN13" s="175"/>
      <c r="VZO13" s="175"/>
      <c r="VZP13" s="175"/>
      <c r="VZQ13" s="175"/>
      <c r="VZR13" s="175"/>
      <c r="VZS13" s="175"/>
      <c r="VZT13" s="175"/>
      <c r="VZU13" s="175"/>
      <c r="VZV13" s="175"/>
      <c r="VZW13" s="175"/>
      <c r="VZX13" s="175"/>
      <c r="VZY13" s="175"/>
      <c r="VZZ13" s="175"/>
      <c r="WAA13" s="175"/>
      <c r="WAB13" s="175"/>
      <c r="WAC13" s="175"/>
      <c r="WAD13" s="175"/>
      <c r="WAE13" s="175"/>
      <c r="WAF13" s="175"/>
      <c r="WAG13" s="175"/>
      <c r="WAH13" s="175"/>
      <c r="WAI13" s="175"/>
      <c r="WAJ13" s="175"/>
      <c r="WAK13" s="175"/>
      <c r="WAL13" s="175"/>
      <c r="WAM13" s="175"/>
      <c r="WAN13" s="175"/>
      <c r="WAO13" s="175"/>
      <c r="WAP13" s="175"/>
      <c r="WAQ13" s="175"/>
      <c r="WAR13" s="175"/>
      <c r="WAS13" s="175"/>
      <c r="WAT13" s="175"/>
      <c r="WAU13" s="175"/>
      <c r="WAV13" s="175"/>
      <c r="WAW13" s="175"/>
      <c r="WAX13" s="175"/>
      <c r="WAY13" s="175"/>
      <c r="WAZ13" s="175"/>
      <c r="WBA13" s="175"/>
      <c r="WBB13" s="175"/>
      <c r="WBC13" s="175"/>
      <c r="WBD13" s="175"/>
      <c r="WBE13" s="175"/>
      <c r="WBF13" s="175"/>
      <c r="WBG13" s="175"/>
      <c r="WBH13" s="175"/>
      <c r="WBI13" s="175"/>
      <c r="WBJ13" s="175"/>
      <c r="WBK13" s="175"/>
      <c r="WBL13" s="175"/>
      <c r="WBM13" s="175"/>
      <c r="WBN13" s="175"/>
      <c r="WBO13" s="175"/>
      <c r="WBP13" s="175"/>
      <c r="WBQ13" s="175"/>
      <c r="WBR13" s="175"/>
      <c r="WBS13" s="175"/>
      <c r="WBT13" s="175"/>
      <c r="WBU13" s="175"/>
      <c r="WBV13" s="175"/>
      <c r="WBW13" s="175"/>
      <c r="WBX13" s="175"/>
      <c r="WBY13" s="175"/>
      <c r="WBZ13" s="175"/>
      <c r="WCA13" s="175"/>
      <c r="WCB13" s="175"/>
      <c r="WCC13" s="175"/>
      <c r="WCD13" s="175"/>
      <c r="WCE13" s="175"/>
      <c r="WCF13" s="175"/>
      <c r="WCG13" s="175"/>
      <c r="WCH13" s="175"/>
      <c r="WCI13" s="175"/>
      <c r="WCJ13" s="175"/>
      <c r="WCK13" s="175"/>
      <c r="WCL13" s="175"/>
      <c r="WCM13" s="175"/>
      <c r="WCN13" s="175"/>
      <c r="WCO13" s="175"/>
      <c r="WCP13" s="175"/>
      <c r="WCQ13" s="175"/>
      <c r="WCR13" s="175"/>
      <c r="WCS13" s="175"/>
      <c r="WCT13" s="175"/>
      <c r="WCU13" s="175"/>
      <c r="WCV13" s="175"/>
      <c r="WCW13" s="175"/>
      <c r="WCX13" s="175"/>
      <c r="WCY13" s="175"/>
      <c r="WCZ13" s="175"/>
      <c r="WDA13" s="175"/>
      <c r="WDB13" s="175"/>
      <c r="WDC13" s="175"/>
      <c r="WDD13" s="175"/>
      <c r="WDE13" s="175"/>
      <c r="WDF13" s="175"/>
      <c r="WDG13" s="175"/>
      <c r="WDH13" s="175"/>
      <c r="WDI13" s="175"/>
      <c r="WDJ13" s="175"/>
      <c r="WDK13" s="175"/>
      <c r="WDL13" s="175"/>
      <c r="WDM13" s="175"/>
      <c r="WDN13" s="175"/>
      <c r="WDO13" s="175"/>
      <c r="WDP13" s="175"/>
      <c r="WDQ13" s="175"/>
      <c r="WDR13" s="175"/>
      <c r="WDS13" s="175"/>
      <c r="WDT13" s="175"/>
      <c r="WDU13" s="175"/>
      <c r="WDV13" s="175"/>
      <c r="WDW13" s="175"/>
      <c r="WDX13" s="175"/>
      <c r="WDY13" s="175"/>
      <c r="WDZ13" s="175"/>
      <c r="WEA13" s="175"/>
      <c r="WEB13" s="175"/>
      <c r="WEC13" s="175"/>
      <c r="WED13" s="175"/>
      <c r="WEE13" s="175"/>
      <c r="WEF13" s="175"/>
      <c r="WEG13" s="175"/>
      <c r="WEH13" s="175"/>
      <c r="WEI13" s="175"/>
      <c r="WEJ13" s="175"/>
      <c r="WEK13" s="175"/>
      <c r="WEL13" s="175"/>
      <c r="WEM13" s="175"/>
      <c r="WEN13" s="175"/>
      <c r="WEO13" s="175"/>
      <c r="WEP13" s="175"/>
      <c r="WEQ13" s="175"/>
      <c r="WER13" s="175"/>
      <c r="WES13" s="175"/>
      <c r="WET13" s="175"/>
      <c r="WEU13" s="175"/>
      <c r="WEV13" s="175"/>
      <c r="WEW13" s="175"/>
      <c r="WEX13" s="175"/>
      <c r="WEY13" s="175"/>
      <c r="WEZ13" s="175"/>
      <c r="WFA13" s="175"/>
      <c r="WFB13" s="175"/>
      <c r="WFC13" s="175"/>
      <c r="WFD13" s="175"/>
      <c r="WFE13" s="175"/>
      <c r="WFF13" s="175"/>
      <c r="WFG13" s="175"/>
      <c r="WFH13" s="175"/>
      <c r="WFI13" s="175"/>
      <c r="WFJ13" s="175"/>
      <c r="WFK13" s="175"/>
      <c r="WFL13" s="175"/>
      <c r="WFM13" s="175"/>
      <c r="WFN13" s="175"/>
      <c r="WFO13" s="175"/>
      <c r="WFP13" s="175"/>
      <c r="WFQ13" s="175"/>
      <c r="WFR13" s="175"/>
      <c r="WFS13" s="175"/>
      <c r="WFT13" s="175"/>
      <c r="WFU13" s="175"/>
      <c r="WFV13" s="175"/>
      <c r="WFW13" s="175"/>
      <c r="WFX13" s="175"/>
      <c r="WFY13" s="175"/>
      <c r="WFZ13" s="175"/>
      <c r="WGA13" s="175"/>
      <c r="WGB13" s="175"/>
      <c r="WGC13" s="175"/>
      <c r="WGD13" s="175"/>
      <c r="WGE13" s="175"/>
      <c r="WGF13" s="175"/>
      <c r="WGG13" s="175"/>
      <c r="WGH13" s="175"/>
      <c r="WGI13" s="175"/>
      <c r="WGJ13" s="175"/>
      <c r="WGK13" s="175"/>
      <c r="WGL13" s="175"/>
      <c r="WGM13" s="175"/>
      <c r="WGN13" s="175"/>
      <c r="WGO13" s="175"/>
      <c r="WGP13" s="175"/>
      <c r="WGQ13" s="175"/>
      <c r="WGR13" s="175"/>
      <c r="WGS13" s="175"/>
      <c r="WGT13" s="175"/>
      <c r="WGU13" s="175"/>
      <c r="WGV13" s="175"/>
      <c r="WGW13" s="175"/>
      <c r="WGX13" s="175"/>
      <c r="WGY13" s="175"/>
      <c r="WGZ13" s="175"/>
      <c r="WHA13" s="175"/>
      <c r="WHB13" s="175"/>
      <c r="WHC13" s="175"/>
      <c r="WHD13" s="175"/>
      <c r="WHE13" s="175"/>
      <c r="WHF13" s="175"/>
      <c r="WHG13" s="175"/>
      <c r="WHH13" s="175"/>
      <c r="WHI13" s="175"/>
      <c r="WHJ13" s="175"/>
      <c r="WHK13" s="175"/>
      <c r="WHL13" s="175"/>
      <c r="WHM13" s="175"/>
      <c r="WHN13" s="175"/>
      <c r="WHO13" s="175"/>
      <c r="WHP13" s="175"/>
      <c r="WHQ13" s="175"/>
      <c r="WHR13" s="175"/>
      <c r="WHS13" s="175"/>
      <c r="WHT13" s="175"/>
      <c r="WHU13" s="175"/>
      <c r="WHV13" s="175"/>
      <c r="WHW13" s="175"/>
      <c r="WHX13" s="175"/>
      <c r="WHY13" s="175"/>
      <c r="WHZ13" s="175"/>
      <c r="WIA13" s="175"/>
      <c r="WIB13" s="175"/>
      <c r="WIC13" s="175"/>
      <c r="WID13" s="175"/>
      <c r="WIE13" s="175"/>
      <c r="WIF13" s="175"/>
      <c r="WIG13" s="175"/>
      <c r="WIH13" s="175"/>
      <c r="WII13" s="175"/>
      <c r="WIJ13" s="175"/>
      <c r="WIK13" s="175"/>
      <c r="WIL13" s="175"/>
      <c r="WIM13" s="175"/>
      <c r="WIN13" s="175"/>
      <c r="WIO13" s="175"/>
      <c r="WIP13" s="175"/>
      <c r="WIQ13" s="175"/>
      <c r="WIR13" s="175"/>
      <c r="WIS13" s="175"/>
      <c r="WIT13" s="175"/>
      <c r="WIU13" s="175"/>
      <c r="WIV13" s="175"/>
      <c r="WIW13" s="175"/>
      <c r="WIX13" s="175"/>
      <c r="WIY13" s="175"/>
      <c r="WIZ13" s="175"/>
      <c r="WJA13" s="175"/>
      <c r="WJB13" s="175"/>
      <c r="WJC13" s="175"/>
      <c r="WJD13" s="175"/>
      <c r="WJE13" s="175"/>
      <c r="WJF13" s="175"/>
      <c r="WJG13" s="175"/>
      <c r="WJH13" s="175"/>
      <c r="WJI13" s="175"/>
      <c r="WJJ13" s="175"/>
      <c r="WJK13" s="175"/>
      <c r="WJL13" s="175"/>
      <c r="WJM13" s="175"/>
      <c r="WJN13" s="175"/>
      <c r="WJO13" s="175"/>
      <c r="WJP13" s="175"/>
      <c r="WJQ13" s="175"/>
      <c r="WJR13" s="175"/>
      <c r="WJS13" s="175"/>
      <c r="WJT13" s="175"/>
      <c r="WJU13" s="175"/>
      <c r="WJV13" s="175"/>
      <c r="WJW13" s="175"/>
      <c r="WJX13" s="175"/>
      <c r="WJY13" s="175"/>
      <c r="WJZ13" s="175"/>
      <c r="WKA13" s="175"/>
      <c r="WKB13" s="175"/>
      <c r="WKC13" s="175"/>
      <c r="WKD13" s="175"/>
      <c r="WKE13" s="175"/>
      <c r="WKF13" s="175"/>
      <c r="WKG13" s="175"/>
      <c r="WKH13" s="175"/>
      <c r="WKI13" s="175"/>
      <c r="WKJ13" s="175"/>
      <c r="WKK13" s="175"/>
      <c r="WKL13" s="175"/>
      <c r="WKM13" s="175"/>
      <c r="WKN13" s="175"/>
      <c r="WKO13" s="175"/>
      <c r="WKP13" s="175"/>
      <c r="WKQ13" s="175"/>
      <c r="WKR13" s="175"/>
      <c r="WKS13" s="175"/>
      <c r="WKT13" s="175"/>
      <c r="WKU13" s="175"/>
      <c r="WKV13" s="175"/>
      <c r="WKW13" s="175"/>
      <c r="WKX13" s="175"/>
      <c r="WKY13" s="175"/>
      <c r="WKZ13" s="175"/>
      <c r="WLA13" s="175"/>
      <c r="WLB13" s="175"/>
      <c r="WLC13" s="175"/>
      <c r="WLD13" s="175"/>
      <c r="WLE13" s="175"/>
      <c r="WLF13" s="175"/>
      <c r="WLG13" s="175"/>
      <c r="WLH13" s="175"/>
      <c r="WLI13" s="175"/>
      <c r="WLJ13" s="175"/>
      <c r="WLK13" s="175"/>
      <c r="WLL13" s="175"/>
      <c r="WLM13" s="175"/>
      <c r="WLN13" s="175"/>
      <c r="WLO13" s="175"/>
      <c r="WLP13" s="175"/>
      <c r="WLQ13" s="175"/>
      <c r="WLR13" s="175"/>
      <c r="WLS13" s="175"/>
      <c r="WLT13" s="175"/>
      <c r="WLU13" s="175"/>
      <c r="WLV13" s="175"/>
      <c r="WLW13" s="175"/>
      <c r="WLX13" s="175"/>
      <c r="WLY13" s="175"/>
      <c r="WLZ13" s="175"/>
      <c r="WMA13" s="175"/>
      <c r="WMB13" s="175"/>
      <c r="WMC13" s="175"/>
      <c r="WMD13" s="175"/>
      <c r="WME13" s="175"/>
      <c r="WMF13" s="175"/>
      <c r="WMG13" s="175"/>
      <c r="WMH13" s="175"/>
      <c r="WMI13" s="175"/>
      <c r="WMJ13" s="175"/>
      <c r="WMK13" s="175"/>
      <c r="WML13" s="175"/>
      <c r="WMM13" s="175"/>
      <c r="WMN13" s="175"/>
      <c r="WMO13" s="175"/>
      <c r="WMP13" s="175"/>
      <c r="WMQ13" s="175"/>
      <c r="WMR13" s="175"/>
      <c r="WMS13" s="175"/>
      <c r="WMT13" s="175"/>
      <c r="WMU13" s="175"/>
      <c r="WMV13" s="175"/>
      <c r="WMW13" s="175"/>
      <c r="WMX13" s="175"/>
      <c r="WMY13" s="175"/>
      <c r="WMZ13" s="175"/>
      <c r="WNA13" s="175"/>
      <c r="WNB13" s="175"/>
      <c r="WNC13" s="175"/>
      <c r="WND13" s="175"/>
      <c r="WNE13" s="175"/>
      <c r="WNF13" s="175"/>
      <c r="WNG13" s="175"/>
      <c r="WNH13" s="175"/>
      <c r="WNI13" s="175"/>
      <c r="WNJ13" s="175"/>
      <c r="WNK13" s="175"/>
      <c r="WNL13" s="175"/>
      <c r="WNM13" s="175"/>
      <c r="WNN13" s="175"/>
      <c r="WNO13" s="175"/>
      <c r="WNP13" s="175"/>
      <c r="WNQ13" s="175"/>
      <c r="WNR13" s="175"/>
      <c r="WNS13" s="175"/>
      <c r="WNT13" s="175"/>
      <c r="WNU13" s="175"/>
      <c r="WNV13" s="175"/>
      <c r="WNW13" s="175"/>
      <c r="WNX13" s="175"/>
      <c r="WNY13" s="175"/>
      <c r="WNZ13" s="175"/>
      <c r="WOA13" s="175"/>
      <c r="WOB13" s="175"/>
      <c r="WOC13" s="175"/>
      <c r="WOD13" s="175"/>
      <c r="WOE13" s="175"/>
      <c r="WOF13" s="175"/>
      <c r="WOG13" s="175"/>
      <c r="WOH13" s="175"/>
      <c r="WOI13" s="175"/>
      <c r="WOJ13" s="175"/>
      <c r="WOK13" s="175"/>
      <c r="WOL13" s="175"/>
      <c r="WOM13" s="175"/>
      <c r="WON13" s="175"/>
      <c r="WOO13" s="175"/>
      <c r="WOP13" s="175"/>
      <c r="WOQ13" s="175"/>
      <c r="WOR13" s="175"/>
      <c r="WOS13" s="175"/>
      <c r="WOT13" s="175"/>
      <c r="WOU13" s="175"/>
      <c r="WOV13" s="175"/>
      <c r="WOW13" s="175"/>
      <c r="WOX13" s="175"/>
      <c r="WOY13" s="175"/>
      <c r="WOZ13" s="175"/>
      <c r="WPA13" s="175"/>
      <c r="WPB13" s="175"/>
      <c r="WPC13" s="175"/>
      <c r="WPD13" s="175"/>
      <c r="WPE13" s="175"/>
      <c r="WPF13" s="175"/>
      <c r="WPG13" s="175"/>
      <c r="WPH13" s="175"/>
      <c r="WPI13" s="175"/>
      <c r="WPJ13" s="175"/>
      <c r="WPK13" s="175"/>
      <c r="WPL13" s="175"/>
      <c r="WPM13" s="175"/>
      <c r="WPN13" s="175"/>
      <c r="WPO13" s="175"/>
      <c r="WPP13" s="175"/>
      <c r="WPQ13" s="175"/>
      <c r="WPR13" s="175"/>
      <c r="WPS13" s="175"/>
      <c r="WPT13" s="175"/>
      <c r="WPU13" s="175"/>
      <c r="WPV13" s="175"/>
      <c r="WPW13" s="175"/>
      <c r="WPX13" s="175"/>
      <c r="WPY13" s="175"/>
      <c r="WPZ13" s="175"/>
      <c r="WQA13" s="175"/>
      <c r="WQB13" s="175"/>
      <c r="WQC13" s="175"/>
      <c r="WQD13" s="175"/>
      <c r="WQE13" s="175"/>
      <c r="WQF13" s="175"/>
      <c r="WQG13" s="175"/>
      <c r="WQH13" s="175"/>
      <c r="WQI13" s="175"/>
      <c r="WQJ13" s="175"/>
      <c r="WQK13" s="175"/>
      <c r="WQL13" s="175"/>
      <c r="WQM13" s="175"/>
      <c r="WQN13" s="175"/>
      <c r="WQO13" s="175"/>
      <c r="WQP13" s="175"/>
      <c r="WQQ13" s="175"/>
      <c r="WQR13" s="175"/>
      <c r="WQS13" s="175"/>
      <c r="WQT13" s="175"/>
      <c r="WQU13" s="175"/>
      <c r="WQV13" s="175"/>
      <c r="WQW13" s="175"/>
      <c r="WQX13" s="175"/>
      <c r="WQY13" s="175"/>
      <c r="WQZ13" s="175"/>
      <c r="WRA13" s="175"/>
      <c r="WRB13" s="175"/>
      <c r="WRC13" s="175"/>
      <c r="WRD13" s="175"/>
      <c r="WRE13" s="175"/>
      <c r="WRF13" s="175"/>
      <c r="WRG13" s="175"/>
      <c r="WRH13" s="175"/>
      <c r="WRI13" s="175"/>
      <c r="WRJ13" s="175"/>
      <c r="WRK13" s="175"/>
      <c r="WRL13" s="175"/>
      <c r="WRM13" s="175"/>
      <c r="WRN13" s="175"/>
      <c r="WRO13" s="175"/>
      <c r="WRP13" s="175"/>
      <c r="WRQ13" s="175"/>
      <c r="WRR13" s="175"/>
      <c r="WRS13" s="175"/>
      <c r="WRT13" s="175"/>
      <c r="WRU13" s="175"/>
      <c r="WRV13" s="175"/>
      <c r="WRW13" s="175"/>
      <c r="WRX13" s="175"/>
      <c r="WRY13" s="175"/>
      <c r="WRZ13" s="175"/>
      <c r="WSA13" s="175"/>
      <c r="WSB13" s="175"/>
      <c r="WSC13" s="175"/>
      <c r="WSD13" s="175"/>
      <c r="WSE13" s="175"/>
      <c r="WSF13" s="175"/>
      <c r="WSG13" s="175"/>
      <c r="WSH13" s="175"/>
      <c r="WSI13" s="175"/>
      <c r="WSJ13" s="175"/>
      <c r="WSK13" s="175"/>
      <c r="WSL13" s="175"/>
      <c r="WSM13" s="175"/>
      <c r="WSN13" s="175"/>
      <c r="WSO13" s="175"/>
      <c r="WSP13" s="175"/>
      <c r="WSQ13" s="175"/>
      <c r="WSR13" s="175"/>
      <c r="WSS13" s="175"/>
      <c r="WST13" s="175"/>
      <c r="WSU13" s="175"/>
      <c r="WSV13" s="175"/>
      <c r="WSW13" s="175"/>
      <c r="WSX13" s="175"/>
      <c r="WSY13" s="175"/>
      <c r="WSZ13" s="175"/>
      <c r="WTA13" s="175"/>
      <c r="WTB13" s="175"/>
      <c r="WTC13" s="175"/>
      <c r="WTD13" s="175"/>
      <c r="WTE13" s="175"/>
      <c r="WTF13" s="175"/>
      <c r="WTG13" s="175"/>
      <c r="WTH13" s="175"/>
      <c r="WTI13" s="175"/>
      <c r="WTJ13" s="175"/>
      <c r="WTK13" s="175"/>
      <c r="WTL13" s="175"/>
      <c r="WTM13" s="175"/>
      <c r="WTN13" s="175"/>
      <c r="WTO13" s="175"/>
      <c r="WTP13" s="175"/>
      <c r="WTQ13" s="175"/>
      <c r="WTR13" s="175"/>
      <c r="WTS13" s="175"/>
      <c r="WTT13" s="175"/>
      <c r="WTU13" s="175"/>
      <c r="WTV13" s="175"/>
      <c r="WTW13" s="175"/>
      <c r="WTX13" s="175"/>
      <c r="WTY13" s="175"/>
      <c r="WTZ13" s="175"/>
      <c r="WUA13" s="175"/>
      <c r="WUB13" s="175"/>
      <c r="WUC13" s="175"/>
      <c r="WUD13" s="175"/>
      <c r="WUE13" s="175"/>
      <c r="WUF13" s="175"/>
      <c r="WUG13" s="175"/>
      <c r="WUH13" s="175"/>
      <c r="WUI13" s="175"/>
      <c r="WUJ13" s="175"/>
      <c r="WUK13" s="175"/>
      <c r="WUL13" s="175"/>
      <c r="WUM13" s="175"/>
      <c r="WUN13" s="175"/>
      <c r="WUO13" s="175"/>
      <c r="WUP13" s="175"/>
      <c r="WUQ13" s="175"/>
      <c r="WUR13" s="175"/>
      <c r="WUS13" s="175"/>
      <c r="WUT13" s="175"/>
      <c r="WUU13" s="175"/>
      <c r="WUV13" s="175"/>
      <c r="WUW13" s="175"/>
      <c r="WUX13" s="175"/>
      <c r="WUY13" s="175"/>
      <c r="WUZ13" s="175"/>
      <c r="WVA13" s="175"/>
      <c r="WVB13" s="175"/>
      <c r="WVC13" s="175"/>
      <c r="WVD13" s="175"/>
      <c r="WVE13" s="175"/>
      <c r="WVF13" s="175"/>
      <c r="WVG13" s="175"/>
      <c r="WVH13" s="175"/>
      <c r="WVI13" s="175"/>
      <c r="WVJ13" s="175"/>
      <c r="WVK13" s="175"/>
      <c r="WVL13" s="175"/>
      <c r="WVM13" s="175"/>
      <c r="WVN13" s="175"/>
      <c r="WVO13" s="175"/>
      <c r="WVP13" s="175"/>
      <c r="WVQ13" s="175"/>
      <c r="WVR13" s="175"/>
      <c r="WVS13" s="175"/>
      <c r="WVT13" s="175"/>
      <c r="WVU13" s="175"/>
      <c r="WVV13" s="175"/>
      <c r="WVW13" s="175"/>
      <c r="WVX13" s="175"/>
      <c r="WVY13" s="175"/>
      <c r="WVZ13" s="175"/>
      <c r="WWA13" s="175"/>
      <c r="WWB13" s="175"/>
      <c r="WWC13" s="175"/>
      <c r="WWD13" s="175"/>
      <c r="WWE13" s="175"/>
      <c r="WWF13" s="175"/>
      <c r="WWG13" s="175"/>
      <c r="WWH13" s="175"/>
      <c r="WWI13" s="175"/>
      <c r="WWJ13" s="175"/>
      <c r="WWK13" s="175"/>
      <c r="WWL13" s="175"/>
      <c r="WWM13" s="175"/>
      <c r="WWN13" s="175"/>
      <c r="WWO13" s="175"/>
      <c r="WWP13" s="175"/>
      <c r="WWQ13" s="175"/>
      <c r="WWR13" s="175"/>
      <c r="WWS13" s="175"/>
      <c r="WWT13" s="175"/>
      <c r="WWU13" s="175"/>
      <c r="WWV13" s="175"/>
      <c r="WWW13" s="175"/>
      <c r="WWX13" s="175"/>
      <c r="WWY13" s="175"/>
      <c r="WWZ13" s="175"/>
      <c r="WXA13" s="175"/>
      <c r="WXB13" s="175"/>
      <c r="WXC13" s="175"/>
      <c r="WXD13" s="175"/>
      <c r="WXE13" s="175"/>
      <c r="WXF13" s="175"/>
      <c r="WXG13" s="175"/>
      <c r="WXH13" s="175"/>
      <c r="WXI13" s="175"/>
      <c r="WXJ13" s="175"/>
      <c r="WXK13" s="175"/>
      <c r="WXL13" s="175"/>
      <c r="WXM13" s="175"/>
      <c r="WXN13" s="175"/>
      <c r="WXO13" s="175"/>
      <c r="WXP13" s="175"/>
      <c r="WXQ13" s="175"/>
      <c r="WXR13" s="175"/>
      <c r="WXS13" s="175"/>
      <c r="WXT13" s="175"/>
      <c r="WXU13" s="175"/>
      <c r="WXV13" s="175"/>
      <c r="WXW13" s="175"/>
      <c r="WXX13" s="175"/>
      <c r="WXY13" s="175"/>
      <c r="WXZ13" s="175"/>
      <c r="WYA13" s="175"/>
      <c r="WYB13" s="175"/>
      <c r="WYC13" s="175"/>
      <c r="WYD13" s="175"/>
      <c r="WYE13" s="175"/>
      <c r="WYF13" s="175"/>
      <c r="WYG13" s="175"/>
      <c r="WYH13" s="175"/>
      <c r="WYI13" s="175"/>
      <c r="WYJ13" s="175"/>
      <c r="WYK13" s="175"/>
      <c r="WYL13" s="175"/>
      <c r="WYM13" s="175"/>
      <c r="WYN13" s="175"/>
      <c r="WYO13" s="175"/>
      <c r="WYP13" s="175"/>
      <c r="WYQ13" s="175"/>
      <c r="WYR13" s="175"/>
      <c r="WYS13" s="175"/>
      <c r="WYT13" s="175"/>
      <c r="WYU13" s="175"/>
      <c r="WYV13" s="175"/>
      <c r="WYW13" s="175"/>
      <c r="WYX13" s="175"/>
      <c r="WYY13" s="175"/>
      <c r="WYZ13" s="175"/>
      <c r="WZA13" s="175"/>
      <c r="WZB13" s="175"/>
      <c r="WZC13" s="175"/>
      <c r="WZD13" s="175"/>
      <c r="WZE13" s="175"/>
      <c r="WZF13" s="175"/>
      <c r="WZG13" s="175"/>
      <c r="WZH13" s="175"/>
      <c r="WZI13" s="175"/>
      <c r="WZJ13" s="175"/>
      <c r="WZK13" s="175"/>
      <c r="WZL13" s="175"/>
      <c r="WZM13" s="175"/>
      <c r="WZN13" s="175"/>
      <c r="WZO13" s="175"/>
      <c r="WZP13" s="175"/>
      <c r="WZQ13" s="175"/>
      <c r="WZR13" s="175"/>
      <c r="WZS13" s="175"/>
      <c r="WZT13" s="175"/>
      <c r="WZU13" s="175"/>
      <c r="WZV13" s="175"/>
      <c r="WZW13" s="175"/>
      <c r="WZX13" s="175"/>
      <c r="WZY13" s="175"/>
      <c r="WZZ13" s="175"/>
      <c r="XAA13" s="175"/>
      <c r="XAB13" s="175"/>
      <c r="XAC13" s="175"/>
      <c r="XAD13" s="175"/>
      <c r="XAE13" s="175"/>
      <c r="XAF13" s="175"/>
      <c r="XAG13" s="175"/>
      <c r="XAH13" s="175"/>
      <c r="XAI13" s="175"/>
      <c r="XAJ13" s="175"/>
      <c r="XAK13" s="175"/>
      <c r="XAL13" s="175"/>
      <c r="XAM13" s="175"/>
      <c r="XAN13" s="175"/>
      <c r="XAO13" s="175"/>
      <c r="XAP13" s="175"/>
      <c r="XAQ13" s="175"/>
      <c r="XAR13" s="175"/>
      <c r="XAS13" s="175"/>
      <c r="XAT13" s="175"/>
      <c r="XAU13" s="175"/>
      <c r="XAV13" s="175"/>
      <c r="XAW13" s="175"/>
      <c r="XAX13" s="175"/>
      <c r="XAY13" s="175"/>
      <c r="XAZ13" s="175"/>
      <c r="XBA13" s="175"/>
      <c r="XBB13" s="175"/>
      <c r="XBC13" s="175"/>
      <c r="XBD13" s="175"/>
      <c r="XBE13" s="175"/>
      <c r="XBF13" s="175"/>
      <c r="XBG13" s="175"/>
      <c r="XBH13" s="175"/>
      <c r="XBI13" s="175"/>
      <c r="XBJ13" s="175"/>
      <c r="XBK13" s="175"/>
      <c r="XBL13" s="175"/>
      <c r="XBM13" s="175"/>
      <c r="XBN13" s="175"/>
      <c r="XBO13" s="175"/>
      <c r="XBP13" s="175"/>
      <c r="XBQ13" s="175"/>
      <c r="XBR13" s="175"/>
      <c r="XBS13" s="175"/>
      <c r="XBT13" s="175"/>
      <c r="XBU13" s="175"/>
      <c r="XBV13" s="175"/>
      <c r="XBW13" s="175"/>
      <c r="XBX13" s="175"/>
      <c r="XBY13" s="175"/>
      <c r="XBZ13" s="175"/>
      <c r="XCA13" s="175"/>
      <c r="XCB13" s="175"/>
      <c r="XCC13" s="175"/>
      <c r="XCD13" s="175"/>
      <c r="XCE13" s="175"/>
      <c r="XCF13" s="175"/>
      <c r="XCG13" s="175"/>
      <c r="XCH13" s="175"/>
      <c r="XCI13" s="175"/>
      <c r="XCJ13" s="175"/>
      <c r="XCK13" s="175"/>
      <c r="XCL13" s="175"/>
      <c r="XCM13" s="175"/>
      <c r="XCN13" s="175"/>
      <c r="XCO13" s="175"/>
      <c r="XCP13" s="175"/>
      <c r="XCQ13" s="175"/>
      <c r="XCR13" s="175"/>
      <c r="XCS13" s="175"/>
      <c r="XCT13" s="175"/>
      <c r="XCU13" s="175"/>
      <c r="XCV13" s="175"/>
      <c r="XCW13" s="175"/>
      <c r="XCX13" s="175"/>
      <c r="XCY13" s="175"/>
      <c r="XCZ13" s="175"/>
      <c r="XDA13" s="175"/>
      <c r="XDB13" s="175"/>
      <c r="XDC13" s="175"/>
      <c r="XDD13" s="175"/>
      <c r="XDE13" s="175"/>
      <c r="XDF13" s="175"/>
      <c r="XDG13" s="175"/>
      <c r="XDH13" s="175"/>
      <c r="XDI13" s="175"/>
      <c r="XDJ13" s="175"/>
      <c r="XDK13" s="175"/>
      <c r="XDL13" s="175"/>
      <c r="XDM13" s="175"/>
      <c r="XDN13" s="175"/>
      <c r="XDO13" s="175"/>
      <c r="XDP13" s="175"/>
      <c r="XDQ13" s="175"/>
      <c r="XDR13" s="175"/>
      <c r="XDS13" s="175"/>
      <c r="XDT13" s="175"/>
      <c r="XDU13" s="175"/>
      <c r="XDV13" s="175"/>
      <c r="XDW13" s="175"/>
      <c r="XDX13" s="175"/>
      <c r="XDY13" s="175"/>
      <c r="XDZ13" s="175"/>
      <c r="XEA13" s="175"/>
      <c r="XEB13" s="175"/>
      <c r="XEC13" s="175"/>
      <c r="XED13" s="175"/>
      <c r="XEE13" s="175"/>
      <c r="XEF13" s="175"/>
      <c r="XEG13" s="175"/>
      <c r="XEH13" s="175"/>
      <c r="XEI13" s="175"/>
      <c r="XEJ13" s="175"/>
      <c r="XEK13" s="175"/>
      <c r="XEL13" s="175"/>
      <c r="XEM13" s="175"/>
      <c r="XEN13" s="175"/>
    </row>
    <row r="14" spans="1:16368" ht="36.75" customHeight="1">
      <c r="A14" s="682" t="s">
        <v>60</v>
      </c>
      <c r="B14" s="682"/>
      <c r="C14" s="285">
        <f>'Conto economico'!D14</f>
        <v>1792001.0607560002</v>
      </c>
      <c r="D14" s="342">
        <f t="shared" ref="D14:N14" si="11">+D15+D16+D18+D20+D21+D24+D25+D27+D32+D33+D34</f>
        <v>296596.82967799995</v>
      </c>
      <c r="E14" s="342">
        <f t="shared" si="11"/>
        <v>468.75</v>
      </c>
      <c r="F14" s="342">
        <f t="shared" si="11"/>
        <v>0</v>
      </c>
      <c r="G14" s="342">
        <f t="shared" si="11"/>
        <v>1007854.9445835</v>
      </c>
      <c r="H14" s="342">
        <f t="shared" si="11"/>
        <v>384596.23073850002</v>
      </c>
      <c r="I14" s="342">
        <f t="shared" si="11"/>
        <v>0</v>
      </c>
      <c r="J14" s="342">
        <f t="shared" si="11"/>
        <v>102484.305756</v>
      </c>
      <c r="K14" s="342">
        <f t="shared" si="11"/>
        <v>0</v>
      </c>
      <c r="L14" s="342">
        <f t="shared" si="11"/>
        <v>0</v>
      </c>
      <c r="M14" s="342">
        <f t="shared" si="11"/>
        <v>0</v>
      </c>
      <c r="N14" s="342">
        <f t="shared" si="11"/>
        <v>0</v>
      </c>
      <c r="O14" s="282">
        <f t="shared" ref="O14:O34" si="12">+SUM(D14:N14)-C14</f>
        <v>0</v>
      </c>
      <c r="P14" s="602"/>
      <c r="Q14" s="285">
        <f>+'Conto economico'!I14</f>
        <v>0</v>
      </c>
      <c r="R14" s="342">
        <f t="shared" ref="R14:AB14" si="13">+R15+R16+R18+R20+R21+R24+R25+R27+R32+R33+R34</f>
        <v>0</v>
      </c>
      <c r="S14" s="342">
        <f t="shared" si="13"/>
        <v>0</v>
      </c>
      <c r="T14" s="342">
        <f t="shared" si="13"/>
        <v>0</v>
      </c>
      <c r="U14" s="342">
        <f t="shared" si="13"/>
        <v>0</v>
      </c>
      <c r="V14" s="342">
        <f t="shared" si="13"/>
        <v>0</v>
      </c>
      <c r="W14" s="342">
        <f t="shared" si="13"/>
        <v>0</v>
      </c>
      <c r="X14" s="342">
        <f t="shared" si="13"/>
        <v>0</v>
      </c>
      <c r="Y14" s="342">
        <f t="shared" si="13"/>
        <v>0</v>
      </c>
      <c r="Z14" s="342">
        <f t="shared" si="13"/>
        <v>0</v>
      </c>
      <c r="AA14" s="342">
        <f t="shared" si="13"/>
        <v>0</v>
      </c>
      <c r="AB14" s="342">
        <f t="shared" si="13"/>
        <v>0</v>
      </c>
      <c r="AC14" s="282">
        <f t="shared" ref="AC14:AC34" si="14">+SUM(R14:AB14)-Q14</f>
        <v>0</v>
      </c>
      <c r="AD14" s="602"/>
      <c r="AE14" s="285">
        <f>'Conto economico'!N14</f>
        <v>1927394.7855719998</v>
      </c>
      <c r="AF14" s="342">
        <f t="shared" ref="AF14:AP14" si="15">+AF15+AF16+AF18+AF20+AF21+AF24+AF25+AF27+AF32+AF33+AF34</f>
        <v>320612.80346000433</v>
      </c>
      <c r="AG14" s="342">
        <f t="shared" si="15"/>
        <v>2379.8000000000002</v>
      </c>
      <c r="AH14" s="342">
        <f t="shared" si="15"/>
        <v>0</v>
      </c>
      <c r="AI14" s="342">
        <f t="shared" si="15"/>
        <v>1089462.7552652883</v>
      </c>
      <c r="AJ14" s="342">
        <f t="shared" si="15"/>
        <v>415737.67282370722</v>
      </c>
      <c r="AK14" s="342">
        <f t="shared" si="15"/>
        <v>0</v>
      </c>
      <c r="AL14" s="342">
        <f t="shared" si="15"/>
        <v>99201.754023000001</v>
      </c>
      <c r="AM14" s="342">
        <f t="shared" si="15"/>
        <v>0</v>
      </c>
      <c r="AN14" s="342">
        <f t="shared" si="15"/>
        <v>0</v>
      </c>
      <c r="AO14" s="342">
        <f t="shared" si="15"/>
        <v>0</v>
      </c>
      <c r="AP14" s="342">
        <f t="shared" si="15"/>
        <v>0</v>
      </c>
      <c r="AQ14" s="282">
        <f t="shared" ref="AQ14:AQ34" si="16">+SUM(AF14:AP14)-AE14</f>
        <v>0</v>
      </c>
      <c r="BC14" s="1"/>
    </row>
    <row r="15" spans="1:16368" ht="15">
      <c r="A15" s="78"/>
      <c r="B15" s="81" t="s">
        <v>1</v>
      </c>
      <c r="C15" s="282">
        <f>'Conto economico'!D15</f>
        <v>356350.94</v>
      </c>
      <c r="D15" s="86">
        <f>17.56%*C15</f>
        <v>62575.225063999991</v>
      </c>
      <c r="E15" s="86"/>
      <c r="F15" s="86"/>
      <c r="G15" s="86">
        <f>59.67%*C15</f>
        <v>212634.60589800001</v>
      </c>
      <c r="H15" s="86">
        <f>22.77%*C15</f>
        <v>81141.109037999995</v>
      </c>
      <c r="I15" s="84"/>
      <c r="J15" s="84"/>
      <c r="K15" s="84"/>
      <c r="L15" s="84"/>
      <c r="M15" s="92"/>
      <c r="N15" s="84"/>
      <c r="O15" s="282">
        <f t="shared" si="12"/>
        <v>0</v>
      </c>
      <c r="P15" s="78"/>
      <c r="Q15" s="282">
        <f>+'Conto economico'!I15</f>
        <v>0</v>
      </c>
      <c r="R15" s="638"/>
      <c r="S15" s="639"/>
      <c r="T15" s="639"/>
      <c r="U15" s="639"/>
      <c r="V15" s="639"/>
      <c r="W15" s="639"/>
      <c r="X15" s="639"/>
      <c r="Y15" s="639"/>
      <c r="Z15" s="639"/>
      <c r="AA15" s="640"/>
      <c r="AB15" s="641"/>
      <c r="AC15" s="282">
        <f t="shared" si="14"/>
        <v>0</v>
      </c>
      <c r="AD15" s="78"/>
      <c r="AE15" s="282">
        <f>'Conto economico'!N15</f>
        <v>322533.16999999993</v>
      </c>
      <c r="AF15" s="86">
        <f>17.56%*AE15</f>
        <v>56636.824651999981</v>
      </c>
      <c r="AG15" s="86"/>
      <c r="AH15" s="86"/>
      <c r="AI15" s="86">
        <f>59.67%*AE15</f>
        <v>192455.54253899996</v>
      </c>
      <c r="AJ15" s="86">
        <f>22.77%*AE15</f>
        <v>73440.802808999972</v>
      </c>
      <c r="AK15" s="84"/>
      <c r="AL15" s="84"/>
      <c r="AM15" s="84"/>
      <c r="AN15" s="84"/>
      <c r="AO15" s="92"/>
      <c r="AP15" s="84"/>
      <c r="AQ15" s="282">
        <f t="shared" si="16"/>
        <v>0</v>
      </c>
      <c r="BC15" s="1"/>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row>
    <row r="16" spans="1:16368" s="4" customFormat="1" ht="15">
      <c r="A16" s="78"/>
      <c r="B16" s="81" t="s">
        <v>2</v>
      </c>
      <c r="C16" s="282">
        <f>'Conto economico'!D16</f>
        <v>155029.96000000005</v>
      </c>
      <c r="D16" s="86">
        <f>17.56%*C16</f>
        <v>27223.260976000005</v>
      </c>
      <c r="E16" s="86"/>
      <c r="F16" s="86"/>
      <c r="G16" s="86">
        <f>59.67%*C16</f>
        <v>92506.377132000038</v>
      </c>
      <c r="H16" s="86">
        <f>22.77%*C16</f>
        <v>35300.321892000007</v>
      </c>
      <c r="I16" s="84"/>
      <c r="J16" s="84"/>
      <c r="K16" s="84"/>
      <c r="L16" s="84"/>
      <c r="M16" s="92"/>
      <c r="N16" s="84"/>
      <c r="O16" s="282">
        <f t="shared" si="12"/>
        <v>0</v>
      </c>
      <c r="P16" s="78"/>
      <c r="Q16" s="282">
        <f>+'Conto economico'!I16</f>
        <v>0</v>
      </c>
      <c r="R16" s="642"/>
      <c r="S16" s="643"/>
      <c r="T16" s="643"/>
      <c r="U16" s="643"/>
      <c r="V16" s="643"/>
      <c r="W16" s="643"/>
      <c r="X16" s="643"/>
      <c r="Y16" s="643"/>
      <c r="Z16" s="643"/>
      <c r="AA16" s="643"/>
      <c r="AB16" s="644"/>
      <c r="AC16" s="282">
        <f t="shared" si="14"/>
        <v>0</v>
      </c>
      <c r="AD16" s="78"/>
      <c r="AE16" s="282">
        <f>'Conto economico'!N16</f>
        <v>149568.47</v>
      </c>
      <c r="AF16" s="86">
        <f>17.56%*AE16</f>
        <v>26264.223331999998</v>
      </c>
      <c r="AG16" s="86"/>
      <c r="AH16" s="86"/>
      <c r="AI16" s="86">
        <f>59.67%*AE16</f>
        <v>89247.506049000003</v>
      </c>
      <c r="AJ16" s="86">
        <f>22.77%*AE16</f>
        <v>34056.740618999997</v>
      </c>
      <c r="AK16" s="84"/>
      <c r="AL16" s="84"/>
      <c r="AM16" s="84"/>
      <c r="AN16" s="84"/>
      <c r="AO16" s="92"/>
      <c r="AP16" s="84"/>
      <c r="AQ16" s="282">
        <f t="shared" si="16"/>
        <v>0</v>
      </c>
      <c r="AR16" s="175"/>
      <c r="AS16" s="175"/>
      <c r="AT16" s="175"/>
      <c r="AU16" s="175"/>
      <c r="AV16" s="175"/>
      <c r="AW16" s="175"/>
      <c r="AX16" s="175"/>
      <c r="AY16" s="175"/>
      <c r="AZ16" s="175"/>
      <c r="BA16" s="175"/>
      <c r="BB16" s="175"/>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row>
    <row r="17" spans="1:16368" s="1" customFormat="1" ht="25.5">
      <c r="A17" s="78"/>
      <c r="B17" s="100" t="s">
        <v>213</v>
      </c>
      <c r="C17" s="282">
        <f>'Conto economico'!D17</f>
        <v>0</v>
      </c>
      <c r="D17" s="84"/>
      <c r="E17" s="84"/>
      <c r="F17" s="84"/>
      <c r="G17" s="84"/>
      <c r="H17" s="84"/>
      <c r="I17" s="84"/>
      <c r="J17" s="84"/>
      <c r="K17" s="84"/>
      <c r="L17" s="84"/>
      <c r="M17" s="92"/>
      <c r="N17" s="84"/>
      <c r="O17" s="282">
        <f t="shared" si="12"/>
        <v>0</v>
      </c>
      <c r="P17" s="78"/>
      <c r="Q17" s="282">
        <f>+'Conto economico'!I17</f>
        <v>0</v>
      </c>
      <c r="R17" s="642"/>
      <c r="S17" s="643"/>
      <c r="T17" s="643"/>
      <c r="U17" s="643"/>
      <c r="V17" s="643"/>
      <c r="W17" s="643"/>
      <c r="X17" s="643"/>
      <c r="Y17" s="643"/>
      <c r="Z17" s="643"/>
      <c r="AA17" s="643"/>
      <c r="AB17" s="644"/>
      <c r="AC17" s="282">
        <f t="shared" si="14"/>
        <v>0</v>
      </c>
      <c r="AD17" s="78"/>
      <c r="AE17" s="282">
        <f>'Conto economico'!N17</f>
        <v>0</v>
      </c>
      <c r="AF17" s="84"/>
      <c r="AG17" s="84"/>
      <c r="AH17" s="84"/>
      <c r="AI17" s="84"/>
      <c r="AJ17" s="84"/>
      <c r="AK17" s="84"/>
      <c r="AL17" s="84"/>
      <c r="AM17" s="84"/>
      <c r="AN17" s="84"/>
      <c r="AO17" s="92"/>
      <c r="AP17" s="84"/>
      <c r="AQ17" s="282">
        <f t="shared" si="16"/>
        <v>0</v>
      </c>
      <c r="AR17" s="175"/>
      <c r="AS17" s="175"/>
      <c r="AT17" s="175"/>
      <c r="AU17" s="175"/>
      <c r="AV17" s="175"/>
      <c r="AW17" s="175"/>
      <c r="AX17" s="175"/>
      <c r="AY17" s="175"/>
      <c r="AZ17" s="175"/>
      <c r="BA17" s="175"/>
      <c r="BB17" s="175"/>
    </row>
    <row r="18" spans="1:16368" s="1" customFormat="1" ht="15">
      <c r="A18" s="78"/>
      <c r="B18" s="81" t="s">
        <v>3</v>
      </c>
      <c r="C18" s="282">
        <f>'Conto economico'!D18</f>
        <v>11683.31</v>
      </c>
      <c r="D18" s="86">
        <f>17.56%*C18</f>
        <v>2051.5892359999998</v>
      </c>
      <c r="E18" s="86"/>
      <c r="F18" s="86"/>
      <c r="G18" s="86">
        <f>59.67%*C18</f>
        <v>6971.4310770000002</v>
      </c>
      <c r="H18" s="86">
        <f>22.77%*C18</f>
        <v>2660.2896869999995</v>
      </c>
      <c r="I18" s="84"/>
      <c r="J18" s="84"/>
      <c r="K18" s="84"/>
      <c r="L18" s="84"/>
      <c r="M18" s="92"/>
      <c r="N18" s="84"/>
      <c r="O18" s="282">
        <f t="shared" si="12"/>
        <v>0</v>
      </c>
      <c r="P18" s="78"/>
      <c r="Q18" s="282">
        <f>+'Conto economico'!I18</f>
        <v>0</v>
      </c>
      <c r="R18" s="642"/>
      <c r="S18" s="643"/>
      <c r="T18" s="643"/>
      <c r="U18" s="643"/>
      <c r="V18" s="643"/>
      <c r="W18" s="643"/>
      <c r="X18" s="643"/>
      <c r="Y18" s="643"/>
      <c r="Z18" s="643"/>
      <c r="AA18" s="643"/>
      <c r="AB18" s="644"/>
      <c r="AC18" s="282">
        <f t="shared" si="14"/>
        <v>0</v>
      </c>
      <c r="AD18" s="78"/>
      <c r="AE18" s="282">
        <f>'Conto economico'!N18</f>
        <v>26434.240000000002</v>
      </c>
      <c r="AF18" s="86">
        <f>17.56%*AE18</f>
        <v>4641.8525439999994</v>
      </c>
      <c r="AG18" s="86"/>
      <c r="AH18" s="86"/>
      <c r="AI18" s="86">
        <f>59.67%*AE18</f>
        <v>15773.311008000001</v>
      </c>
      <c r="AJ18" s="86">
        <f>22.77%*AE18</f>
        <v>6019.0764479999998</v>
      </c>
      <c r="AK18" s="84"/>
      <c r="AL18" s="84"/>
      <c r="AM18" s="84"/>
      <c r="AN18" s="84"/>
      <c r="AO18" s="92"/>
      <c r="AP18" s="84"/>
      <c r="AQ18" s="282">
        <f t="shared" si="16"/>
        <v>0</v>
      </c>
      <c r="AR18" s="175"/>
      <c r="AS18" s="175"/>
      <c r="AT18" s="175"/>
      <c r="AU18" s="175"/>
      <c r="AV18" s="175"/>
      <c r="AW18" s="175"/>
      <c r="AX18" s="175"/>
      <c r="AY18" s="175"/>
      <c r="AZ18" s="175"/>
      <c r="BA18" s="175"/>
      <c r="BB18" s="175"/>
    </row>
    <row r="19" spans="1:16368" s="1" customFormat="1" ht="15">
      <c r="A19" s="78"/>
      <c r="B19" s="100" t="s">
        <v>214</v>
      </c>
      <c r="C19" s="282">
        <f>'Conto economico'!D19</f>
        <v>0</v>
      </c>
      <c r="D19" s="84"/>
      <c r="E19" s="84"/>
      <c r="F19" s="84"/>
      <c r="G19" s="84"/>
      <c r="H19" s="84"/>
      <c r="I19" s="84"/>
      <c r="J19" s="84"/>
      <c r="K19" s="84"/>
      <c r="L19" s="84"/>
      <c r="M19" s="92"/>
      <c r="N19" s="84"/>
      <c r="O19" s="282">
        <f t="shared" si="12"/>
        <v>0</v>
      </c>
      <c r="P19" s="78"/>
      <c r="Q19" s="282">
        <f>+'Conto economico'!I19</f>
        <v>0</v>
      </c>
      <c r="R19" s="642"/>
      <c r="S19" s="643"/>
      <c r="T19" s="643"/>
      <c r="U19" s="643"/>
      <c r="V19" s="643"/>
      <c r="W19" s="643"/>
      <c r="X19" s="643"/>
      <c r="Y19" s="643"/>
      <c r="Z19" s="643"/>
      <c r="AA19" s="643"/>
      <c r="AB19" s="644"/>
      <c r="AC19" s="282">
        <f t="shared" si="14"/>
        <v>0</v>
      </c>
      <c r="AD19" s="78"/>
      <c r="AE19" s="282">
        <f>'Conto economico'!N19</f>
        <v>0</v>
      </c>
      <c r="AF19" s="84"/>
      <c r="AG19" s="84"/>
      <c r="AH19" s="84"/>
      <c r="AI19" s="84"/>
      <c r="AJ19" s="84"/>
      <c r="AK19" s="84"/>
      <c r="AL19" s="84"/>
      <c r="AM19" s="84"/>
      <c r="AN19" s="84"/>
      <c r="AO19" s="92"/>
      <c r="AP19" s="84"/>
      <c r="AQ19" s="282">
        <f t="shared" si="16"/>
        <v>0</v>
      </c>
      <c r="AR19" s="175"/>
      <c r="AS19" s="175"/>
      <c r="AT19" s="175"/>
      <c r="AU19" s="175"/>
      <c r="AV19" s="175"/>
      <c r="AW19" s="175"/>
      <c r="AX19" s="175"/>
      <c r="AY19" s="175"/>
      <c r="AZ19" s="175"/>
      <c r="BA19" s="175"/>
      <c r="BB19" s="175"/>
    </row>
    <row r="20" spans="1:16368" s="1" customFormat="1" ht="15">
      <c r="A20" s="78"/>
      <c r="B20" s="81" t="s">
        <v>4</v>
      </c>
      <c r="C20" s="282">
        <f>'Conto economico'!D20</f>
        <v>1084980.7450000001</v>
      </c>
      <c r="D20" s="86">
        <f>17.56%*C20</f>
        <v>190522.61882199999</v>
      </c>
      <c r="E20" s="86"/>
      <c r="F20" s="86"/>
      <c r="G20" s="86">
        <f>59.67%*C20</f>
        <v>647408.01054150006</v>
      </c>
      <c r="H20" s="86">
        <f>22.77%*C20</f>
        <v>247050.11563650001</v>
      </c>
      <c r="I20" s="84"/>
      <c r="J20" s="84"/>
      <c r="K20" s="84"/>
      <c r="L20" s="84"/>
      <c r="M20" s="92"/>
      <c r="N20" s="84"/>
      <c r="O20" s="282">
        <f t="shared" si="12"/>
        <v>0</v>
      </c>
      <c r="P20" s="78"/>
      <c r="Q20" s="282">
        <f>+'Conto economico'!I20</f>
        <v>0</v>
      </c>
      <c r="R20" s="642"/>
      <c r="S20" s="643"/>
      <c r="T20" s="643"/>
      <c r="U20" s="643"/>
      <c r="V20" s="643"/>
      <c r="W20" s="643"/>
      <c r="X20" s="643"/>
      <c r="Y20" s="643"/>
      <c r="Z20" s="643"/>
      <c r="AA20" s="643"/>
      <c r="AB20" s="644"/>
      <c r="AC20" s="282">
        <f t="shared" si="14"/>
        <v>0</v>
      </c>
      <c r="AD20" s="78"/>
      <c r="AE20" s="282">
        <f>'Conto economico'!N20</f>
        <v>1235024.885</v>
      </c>
      <c r="AF20" s="86">
        <f>17.56%*AE20</f>
        <v>216870.36980599997</v>
      </c>
      <c r="AG20" s="86"/>
      <c r="AH20" s="86"/>
      <c r="AI20" s="86">
        <f>59.67%*AE20</f>
        <v>736939.34887950006</v>
      </c>
      <c r="AJ20" s="86">
        <f>22.77%*AE20</f>
        <v>281215.16631449998</v>
      </c>
      <c r="AK20" s="84"/>
      <c r="AL20" s="84"/>
      <c r="AM20" s="84"/>
      <c r="AN20" s="84"/>
      <c r="AO20" s="92"/>
      <c r="AP20" s="84"/>
      <c r="AQ20" s="282">
        <f t="shared" si="16"/>
        <v>0</v>
      </c>
      <c r="AR20" s="175"/>
      <c r="AS20" s="175"/>
      <c r="AT20" s="175"/>
      <c r="AU20" s="175"/>
      <c r="AV20" s="175"/>
      <c r="AW20" s="175"/>
      <c r="AX20" s="175"/>
      <c r="AY20" s="175"/>
      <c r="AZ20" s="175"/>
      <c r="BA20" s="175"/>
      <c r="BB20" s="175"/>
      <c r="BC20" s="4"/>
    </row>
    <row r="21" spans="1:16368" s="1" customFormat="1" ht="15">
      <c r="A21" s="78"/>
      <c r="B21" s="85" t="s">
        <v>216</v>
      </c>
      <c r="C21" s="282">
        <f>'Conto economico'!D21</f>
        <v>69677.119999999995</v>
      </c>
      <c r="D21" s="86">
        <f>17.56%*C21</f>
        <v>12235.302271999997</v>
      </c>
      <c r="E21" s="86"/>
      <c r="F21" s="86"/>
      <c r="G21" s="86">
        <f>59.67%*C21</f>
        <v>41576.337503999996</v>
      </c>
      <c r="H21" s="86">
        <f>22.77%*C21</f>
        <v>15865.480223999997</v>
      </c>
      <c r="I21" s="88"/>
      <c r="J21" s="88"/>
      <c r="K21" s="88"/>
      <c r="L21" s="88"/>
      <c r="M21" s="88"/>
      <c r="N21" s="88"/>
      <c r="O21" s="282">
        <f t="shared" si="12"/>
        <v>0</v>
      </c>
      <c r="P21" s="78"/>
      <c r="Q21" s="282">
        <f>+'Conto economico'!I21</f>
        <v>0</v>
      </c>
      <c r="R21" s="642"/>
      <c r="S21" s="643"/>
      <c r="T21" s="643"/>
      <c r="U21" s="643"/>
      <c r="V21" s="643"/>
      <c r="W21" s="643"/>
      <c r="X21" s="643"/>
      <c r="Y21" s="643"/>
      <c r="Z21" s="643"/>
      <c r="AA21" s="643"/>
      <c r="AB21" s="644"/>
      <c r="AC21" s="282">
        <f t="shared" si="14"/>
        <v>0</v>
      </c>
      <c r="AD21" s="78"/>
      <c r="AE21" s="282">
        <f>'Conto economico'!N21</f>
        <v>77020.759999999995</v>
      </c>
      <c r="AF21" s="86">
        <f>17.56%*AE21</f>
        <v>13524.845455999997</v>
      </c>
      <c r="AG21" s="86"/>
      <c r="AH21" s="86"/>
      <c r="AI21" s="86">
        <f>59.67%*AE21</f>
        <v>45958.287491999996</v>
      </c>
      <c r="AJ21" s="86">
        <f>22.77%*AE21</f>
        <v>17537.627051999996</v>
      </c>
      <c r="AK21" s="88"/>
      <c r="AL21" s="88"/>
      <c r="AM21" s="88"/>
      <c r="AN21" s="88"/>
      <c r="AO21" s="88"/>
      <c r="AP21" s="88"/>
      <c r="AQ21" s="282">
        <f t="shared" si="16"/>
        <v>0</v>
      </c>
      <c r="AR21" s="175"/>
      <c r="AS21" s="175"/>
      <c r="AT21" s="175"/>
      <c r="AU21" s="175"/>
      <c r="AV21" s="175"/>
      <c r="AW21" s="175"/>
      <c r="AX21" s="175"/>
      <c r="AY21" s="175"/>
      <c r="AZ21" s="175"/>
      <c r="BA21" s="175"/>
      <c r="BB21" s="175"/>
      <c r="BC21" s="175"/>
    </row>
    <row r="22" spans="1:16368" s="1" customFormat="1" ht="38.25">
      <c r="A22" s="78"/>
      <c r="B22" s="101" t="s">
        <v>215</v>
      </c>
      <c r="C22" s="282">
        <f>'Conto economico'!D22</f>
        <v>0</v>
      </c>
      <c r="D22" s="92"/>
      <c r="E22" s="92"/>
      <c r="F22" s="92"/>
      <c r="G22" s="92"/>
      <c r="H22" s="92"/>
      <c r="I22" s="92"/>
      <c r="J22" s="92"/>
      <c r="K22" s="92"/>
      <c r="L22" s="92"/>
      <c r="M22" s="99"/>
      <c r="N22" s="97"/>
      <c r="O22" s="282">
        <f t="shared" si="12"/>
        <v>0</v>
      </c>
      <c r="P22" s="78"/>
      <c r="Q22" s="282">
        <f>+'Conto economico'!I22</f>
        <v>0</v>
      </c>
      <c r="R22" s="642"/>
      <c r="S22" s="643"/>
      <c r="T22" s="643"/>
      <c r="U22" s="643"/>
      <c r="V22" s="643"/>
      <c r="W22" s="643"/>
      <c r="X22" s="643"/>
      <c r="Y22" s="643"/>
      <c r="Z22" s="643"/>
      <c r="AA22" s="643"/>
      <c r="AB22" s="644"/>
      <c r="AC22" s="282">
        <f t="shared" si="14"/>
        <v>0</v>
      </c>
      <c r="AD22" s="78"/>
      <c r="AE22" s="282">
        <f>'Conto economico'!N22</f>
        <v>0</v>
      </c>
      <c r="AF22" s="92"/>
      <c r="AG22" s="92"/>
      <c r="AH22" s="92"/>
      <c r="AI22" s="92"/>
      <c r="AJ22" s="92"/>
      <c r="AK22" s="92"/>
      <c r="AL22" s="92"/>
      <c r="AM22" s="92"/>
      <c r="AN22" s="92"/>
      <c r="AO22" s="99"/>
      <c r="AP22" s="97"/>
      <c r="AQ22" s="282">
        <f t="shared" si="16"/>
        <v>0</v>
      </c>
      <c r="AR22" s="175"/>
      <c r="AS22" s="175"/>
      <c r="AT22" s="175"/>
      <c r="AU22" s="175"/>
      <c r="AV22" s="175"/>
      <c r="AW22" s="175"/>
      <c r="AX22" s="175"/>
      <c r="AY22" s="175"/>
      <c r="AZ22" s="175"/>
      <c r="BA22" s="175"/>
      <c r="BB22" s="175"/>
      <c r="BC22" s="4"/>
    </row>
    <row r="23" spans="1:16368" s="1" customFormat="1" ht="25.5">
      <c r="A23" s="78"/>
      <c r="B23" s="101" t="s">
        <v>261</v>
      </c>
      <c r="C23" s="282">
        <f>'Conto economico'!D23</f>
        <v>0</v>
      </c>
      <c r="D23" s="92"/>
      <c r="E23" s="92"/>
      <c r="F23" s="92"/>
      <c r="G23" s="92"/>
      <c r="H23" s="92"/>
      <c r="I23" s="92"/>
      <c r="J23" s="92"/>
      <c r="K23" s="92"/>
      <c r="L23" s="92"/>
      <c r="M23" s="84"/>
      <c r="N23" s="98"/>
      <c r="O23" s="282">
        <f t="shared" si="12"/>
        <v>0</v>
      </c>
      <c r="P23" s="78"/>
      <c r="Q23" s="282">
        <f>+'Conto economico'!I23</f>
        <v>0</v>
      </c>
      <c r="R23" s="642"/>
      <c r="S23" s="643"/>
      <c r="T23" s="643"/>
      <c r="U23" s="643"/>
      <c r="V23" s="643"/>
      <c r="W23" s="643"/>
      <c r="X23" s="643"/>
      <c r="Y23" s="643"/>
      <c r="Z23" s="643"/>
      <c r="AA23" s="643"/>
      <c r="AB23" s="644"/>
      <c r="AC23" s="282">
        <f t="shared" si="14"/>
        <v>0</v>
      </c>
      <c r="AD23" s="78"/>
      <c r="AE23" s="282">
        <f>'Conto economico'!N23</f>
        <v>0</v>
      </c>
      <c r="AF23" s="92"/>
      <c r="AG23" s="92"/>
      <c r="AH23" s="92"/>
      <c r="AI23" s="92"/>
      <c r="AJ23" s="92"/>
      <c r="AK23" s="92"/>
      <c r="AL23" s="92"/>
      <c r="AM23" s="92"/>
      <c r="AN23" s="92"/>
      <c r="AO23" s="84"/>
      <c r="AP23" s="98"/>
      <c r="AQ23" s="282">
        <f t="shared" si="16"/>
        <v>0</v>
      </c>
      <c r="AR23" s="175"/>
      <c r="AS23" s="175"/>
      <c r="AT23" s="175"/>
      <c r="AU23" s="175"/>
      <c r="AV23" s="175"/>
      <c r="AW23" s="175"/>
      <c r="AX23" s="175"/>
      <c r="AY23" s="175"/>
      <c r="AZ23" s="175"/>
      <c r="BA23" s="175"/>
      <c r="BB23" s="175"/>
      <c r="BC23" s="175"/>
    </row>
    <row r="24" spans="1:16368" s="1" customFormat="1" ht="15">
      <c r="A24" s="78"/>
      <c r="B24" s="81" t="s">
        <v>5</v>
      </c>
      <c r="C24" s="282">
        <f>'Conto economico'!D24</f>
        <v>0</v>
      </c>
      <c r="D24" s="84"/>
      <c r="E24" s="84"/>
      <c r="F24" s="84"/>
      <c r="G24" s="84"/>
      <c r="H24" s="84"/>
      <c r="I24" s="84"/>
      <c r="J24" s="84"/>
      <c r="K24" s="84"/>
      <c r="L24" s="84"/>
      <c r="M24" s="92"/>
      <c r="N24" s="84"/>
      <c r="O24" s="282">
        <f t="shared" si="12"/>
        <v>0</v>
      </c>
      <c r="P24" s="78"/>
      <c r="Q24" s="282">
        <f>+'Conto economico'!I24</f>
        <v>0</v>
      </c>
      <c r="R24" s="642"/>
      <c r="S24" s="643"/>
      <c r="T24" s="643"/>
      <c r="U24" s="643"/>
      <c r="V24" s="643"/>
      <c r="W24" s="643"/>
      <c r="X24" s="643"/>
      <c r="Y24" s="643"/>
      <c r="Z24" s="643"/>
      <c r="AA24" s="643"/>
      <c r="AB24" s="644"/>
      <c r="AC24" s="282">
        <f t="shared" si="14"/>
        <v>0</v>
      </c>
      <c r="AD24" s="78"/>
      <c r="AE24" s="282">
        <f>'Conto economico'!N24</f>
        <v>0</v>
      </c>
      <c r="AF24" s="84"/>
      <c r="AG24" s="84"/>
      <c r="AH24" s="84"/>
      <c r="AI24" s="84"/>
      <c r="AJ24" s="84"/>
      <c r="AK24" s="84"/>
      <c r="AL24" s="84"/>
      <c r="AM24" s="84"/>
      <c r="AN24" s="84"/>
      <c r="AO24" s="92"/>
      <c r="AP24" s="84"/>
      <c r="AQ24" s="282">
        <f t="shared" si="16"/>
        <v>0</v>
      </c>
      <c r="AR24" s="175"/>
      <c r="AS24" s="175"/>
      <c r="AT24" s="175"/>
      <c r="AU24" s="175"/>
      <c r="AV24" s="175"/>
      <c r="AW24" s="175"/>
      <c r="AX24" s="175"/>
      <c r="AY24" s="175"/>
      <c r="AZ24" s="175"/>
      <c r="BA24" s="175"/>
      <c r="BB24" s="175"/>
      <c r="BC24" s="175"/>
    </row>
    <row r="25" spans="1:16368" s="1" customFormat="1" ht="15">
      <c r="A25" s="78"/>
      <c r="B25" s="85" t="s">
        <v>6</v>
      </c>
      <c r="C25" s="282">
        <f>'Conto economico'!D25</f>
        <v>0</v>
      </c>
      <c r="D25" s="88"/>
      <c r="E25" s="88"/>
      <c r="F25" s="88"/>
      <c r="G25" s="88"/>
      <c r="H25" s="88"/>
      <c r="I25" s="88"/>
      <c r="J25" s="88"/>
      <c r="K25" s="88"/>
      <c r="L25" s="88"/>
      <c r="M25" s="88"/>
      <c r="N25" s="88"/>
      <c r="O25" s="282">
        <f t="shared" si="12"/>
        <v>0</v>
      </c>
      <c r="P25" s="78"/>
      <c r="Q25" s="282">
        <f>+'Conto economico'!I25</f>
        <v>0</v>
      </c>
      <c r="R25" s="642"/>
      <c r="S25" s="643"/>
      <c r="T25" s="643"/>
      <c r="U25" s="643"/>
      <c r="V25" s="643"/>
      <c r="W25" s="643"/>
      <c r="X25" s="643"/>
      <c r="Y25" s="643"/>
      <c r="Z25" s="643"/>
      <c r="AA25" s="643"/>
      <c r="AB25" s="644"/>
      <c r="AC25" s="282">
        <f t="shared" si="14"/>
        <v>0</v>
      </c>
      <c r="AD25" s="78"/>
      <c r="AE25" s="282">
        <f>'Conto economico'!N25</f>
        <v>0</v>
      </c>
      <c r="AF25" s="88"/>
      <c r="AG25" s="88"/>
      <c r="AH25" s="88"/>
      <c r="AI25" s="88"/>
      <c r="AJ25" s="88"/>
      <c r="AK25" s="88"/>
      <c r="AL25" s="88"/>
      <c r="AM25" s="88"/>
      <c r="AN25" s="88"/>
      <c r="AO25" s="88"/>
      <c r="AP25" s="88"/>
      <c r="AQ25" s="282">
        <f t="shared" si="16"/>
        <v>0</v>
      </c>
      <c r="AR25" s="175"/>
      <c r="AS25" s="175"/>
      <c r="AT25" s="175"/>
      <c r="AU25" s="175"/>
      <c r="AV25" s="175"/>
      <c r="AW25" s="175"/>
      <c r="AX25" s="175"/>
      <c r="AY25" s="175"/>
      <c r="AZ25" s="175"/>
      <c r="BA25" s="175"/>
      <c r="BB25" s="175"/>
      <c r="BC25" s="175"/>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row>
    <row r="26" spans="1:16368" s="1" customFormat="1" ht="25.5">
      <c r="A26" s="78"/>
      <c r="B26" s="101" t="s">
        <v>262</v>
      </c>
      <c r="C26" s="282">
        <f>'Conto economico'!D26</f>
        <v>0</v>
      </c>
      <c r="D26" s="92"/>
      <c r="E26" s="92"/>
      <c r="F26" s="92"/>
      <c r="G26" s="92"/>
      <c r="H26" s="92"/>
      <c r="I26" s="92"/>
      <c r="J26" s="92"/>
      <c r="K26" s="92"/>
      <c r="L26" s="92"/>
      <c r="M26" s="102"/>
      <c r="N26" s="97"/>
      <c r="O26" s="282">
        <f t="shared" si="12"/>
        <v>0</v>
      </c>
      <c r="P26" s="78"/>
      <c r="Q26" s="282">
        <f>+'Conto economico'!I26</f>
        <v>0</v>
      </c>
      <c r="R26" s="642"/>
      <c r="S26" s="643"/>
      <c r="T26" s="643"/>
      <c r="U26" s="643"/>
      <c r="V26" s="643"/>
      <c r="W26" s="643"/>
      <c r="X26" s="643"/>
      <c r="Y26" s="643"/>
      <c r="Z26" s="643"/>
      <c r="AA26" s="643"/>
      <c r="AB26" s="644"/>
      <c r="AC26" s="282">
        <f t="shared" si="14"/>
        <v>0</v>
      </c>
      <c r="AD26" s="78"/>
      <c r="AE26" s="282">
        <f>'Conto economico'!N26</f>
        <v>0</v>
      </c>
      <c r="AF26" s="92"/>
      <c r="AG26" s="92"/>
      <c r="AH26" s="92"/>
      <c r="AI26" s="92"/>
      <c r="AJ26" s="92"/>
      <c r="AK26" s="92"/>
      <c r="AL26" s="92"/>
      <c r="AM26" s="92"/>
      <c r="AN26" s="92"/>
      <c r="AO26" s="102"/>
      <c r="AP26" s="97"/>
      <c r="AQ26" s="282">
        <f t="shared" si="16"/>
        <v>0</v>
      </c>
      <c r="AR26" s="175"/>
      <c r="AS26" s="175"/>
      <c r="AT26" s="175"/>
      <c r="AU26" s="175"/>
      <c r="AV26" s="175"/>
      <c r="AW26" s="175"/>
      <c r="AX26" s="175"/>
      <c r="AY26" s="175"/>
      <c r="AZ26" s="175"/>
      <c r="BA26" s="175"/>
      <c r="BB26" s="175"/>
      <c r="BC26" s="175"/>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row>
    <row r="27" spans="1:16368" s="4" customFormat="1" ht="15">
      <c r="A27" s="78"/>
      <c r="B27" s="85" t="s">
        <v>7</v>
      </c>
      <c r="C27" s="282">
        <f>'Conto economico'!D27</f>
        <v>0</v>
      </c>
      <c r="D27" s="88"/>
      <c r="E27" s="88"/>
      <c r="F27" s="88"/>
      <c r="G27" s="88"/>
      <c r="H27" s="88"/>
      <c r="I27" s="88"/>
      <c r="J27" s="88"/>
      <c r="K27" s="88"/>
      <c r="L27" s="88"/>
      <c r="M27" s="88"/>
      <c r="N27" s="88"/>
      <c r="O27" s="282">
        <f t="shared" si="12"/>
        <v>0</v>
      </c>
      <c r="P27" s="78"/>
      <c r="Q27" s="282">
        <f>+'Conto economico'!I27</f>
        <v>0</v>
      </c>
      <c r="R27" s="642"/>
      <c r="S27" s="643"/>
      <c r="T27" s="643"/>
      <c r="U27" s="643"/>
      <c r="V27" s="643"/>
      <c r="W27" s="643"/>
      <c r="X27" s="643"/>
      <c r="Y27" s="643"/>
      <c r="Z27" s="643"/>
      <c r="AA27" s="643"/>
      <c r="AB27" s="644"/>
      <c r="AC27" s="282">
        <f t="shared" si="14"/>
        <v>0</v>
      </c>
      <c r="AD27" s="78"/>
      <c r="AE27" s="282">
        <f>'Conto economico'!N27</f>
        <v>0</v>
      </c>
      <c r="AF27" s="88"/>
      <c r="AG27" s="88"/>
      <c r="AH27" s="88"/>
      <c r="AI27" s="88"/>
      <c r="AJ27" s="88"/>
      <c r="AK27" s="88"/>
      <c r="AL27" s="88"/>
      <c r="AM27" s="88"/>
      <c r="AN27" s="88"/>
      <c r="AO27" s="88"/>
      <c r="AP27" s="88"/>
      <c r="AQ27" s="282">
        <f t="shared" si="16"/>
        <v>0</v>
      </c>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5"/>
      <c r="FF27" s="175"/>
      <c r="FG27" s="175"/>
      <c r="FH27" s="175"/>
      <c r="FI27" s="175"/>
      <c r="FJ27" s="175"/>
      <c r="FK27" s="175"/>
      <c r="FL27" s="175"/>
      <c r="FM27" s="175"/>
      <c r="FN27" s="175"/>
      <c r="FO27" s="175"/>
      <c r="FP27" s="175"/>
      <c r="FQ27" s="175"/>
      <c r="FR27" s="175"/>
      <c r="FS27" s="175"/>
      <c r="FT27" s="175"/>
      <c r="FU27" s="175"/>
      <c r="FV27" s="175"/>
      <c r="FW27" s="175"/>
      <c r="FX27" s="175"/>
      <c r="FY27" s="175"/>
      <c r="FZ27" s="175"/>
      <c r="GA27" s="175"/>
      <c r="GB27" s="175"/>
      <c r="GC27" s="175"/>
      <c r="GD27" s="175"/>
      <c r="GE27" s="175"/>
      <c r="GF27" s="175"/>
      <c r="GG27" s="175"/>
      <c r="GH27" s="175"/>
      <c r="GI27" s="175"/>
      <c r="GJ27" s="175"/>
      <c r="GK27" s="175"/>
      <c r="GL27" s="175"/>
      <c r="GM27" s="175"/>
      <c r="GN27" s="175"/>
      <c r="GO27" s="175"/>
      <c r="GP27" s="175"/>
      <c r="GQ27" s="175"/>
      <c r="GR27" s="175"/>
      <c r="GS27" s="175"/>
      <c r="GT27" s="175"/>
      <c r="GU27" s="175"/>
      <c r="GV27" s="175"/>
      <c r="GW27" s="175"/>
      <c r="GX27" s="175"/>
      <c r="GY27" s="175"/>
      <c r="GZ27" s="175"/>
      <c r="HA27" s="175"/>
      <c r="HB27" s="175"/>
      <c r="HC27" s="175"/>
      <c r="HD27" s="175"/>
      <c r="HE27" s="175"/>
      <c r="HF27" s="175"/>
      <c r="HG27" s="175"/>
      <c r="HH27" s="175"/>
      <c r="HI27" s="175"/>
      <c r="HJ27" s="175"/>
      <c r="HK27" s="175"/>
      <c r="HL27" s="175"/>
      <c r="HM27" s="175"/>
      <c r="HN27" s="175"/>
      <c r="HO27" s="175"/>
      <c r="HP27" s="175"/>
      <c r="HQ27" s="175"/>
      <c r="HR27" s="175"/>
      <c r="HS27" s="175"/>
      <c r="HT27" s="175"/>
      <c r="HU27" s="175"/>
      <c r="HV27" s="175"/>
      <c r="HW27" s="175"/>
      <c r="HX27" s="175"/>
      <c r="HY27" s="175"/>
      <c r="HZ27" s="175"/>
      <c r="IA27" s="175"/>
      <c r="IB27" s="175"/>
      <c r="IC27" s="175"/>
      <c r="ID27" s="175"/>
      <c r="IE27" s="175"/>
      <c r="IF27" s="175"/>
      <c r="IG27" s="175"/>
      <c r="IH27" s="175"/>
      <c r="II27" s="175"/>
      <c r="IJ27" s="175"/>
      <c r="IK27" s="175"/>
      <c r="IL27" s="175"/>
      <c r="IM27" s="175"/>
      <c r="IN27" s="175"/>
      <c r="IO27" s="175"/>
      <c r="IP27" s="175"/>
      <c r="IQ27" s="175"/>
      <c r="IR27" s="175"/>
      <c r="IS27" s="175"/>
      <c r="IT27" s="175"/>
      <c r="IU27" s="175"/>
      <c r="IV27" s="175"/>
      <c r="IW27" s="175"/>
      <c r="IX27" s="175"/>
      <c r="IY27" s="175"/>
      <c r="IZ27" s="175"/>
      <c r="JA27" s="175"/>
      <c r="JB27" s="175"/>
      <c r="JC27" s="175"/>
      <c r="JD27" s="175"/>
      <c r="JE27" s="175"/>
      <c r="JF27" s="175"/>
      <c r="JG27" s="175"/>
      <c r="JH27" s="175"/>
      <c r="JI27" s="175"/>
      <c r="JJ27" s="175"/>
      <c r="JK27" s="175"/>
      <c r="JL27" s="175"/>
      <c r="JM27" s="175"/>
      <c r="JN27" s="175"/>
      <c r="JO27" s="175"/>
      <c r="JP27" s="175"/>
      <c r="JQ27" s="175"/>
      <c r="JR27" s="175"/>
      <c r="JS27" s="175"/>
      <c r="JT27" s="175"/>
      <c r="JU27" s="175"/>
      <c r="JV27" s="175"/>
      <c r="JW27" s="175"/>
      <c r="JX27" s="175"/>
      <c r="JY27" s="175"/>
      <c r="JZ27" s="175"/>
      <c r="KA27" s="175"/>
      <c r="KB27" s="175"/>
      <c r="KC27" s="175"/>
      <c r="KD27" s="175"/>
      <c r="KE27" s="175"/>
      <c r="KF27" s="175"/>
      <c r="KG27" s="175"/>
      <c r="KH27" s="175"/>
      <c r="KI27" s="175"/>
      <c r="KJ27" s="175"/>
      <c r="KK27" s="175"/>
      <c r="KL27" s="175"/>
      <c r="KM27" s="175"/>
      <c r="KN27" s="175"/>
      <c r="KO27" s="175"/>
      <c r="KP27" s="175"/>
      <c r="KQ27" s="175"/>
      <c r="KR27" s="175"/>
      <c r="KS27" s="175"/>
      <c r="KT27" s="175"/>
      <c r="KU27" s="175"/>
      <c r="KV27" s="175"/>
      <c r="KW27" s="175"/>
      <c r="KX27" s="175"/>
      <c r="KY27" s="175"/>
      <c r="KZ27" s="175"/>
      <c r="LA27" s="175"/>
      <c r="LB27" s="175"/>
      <c r="LC27" s="175"/>
      <c r="LD27" s="175"/>
      <c r="LE27" s="175"/>
      <c r="LF27" s="175"/>
      <c r="LG27" s="175"/>
      <c r="LH27" s="175"/>
      <c r="LI27" s="175"/>
      <c r="LJ27" s="175"/>
      <c r="LK27" s="175"/>
      <c r="LL27" s="175"/>
      <c r="LM27" s="175"/>
      <c r="LN27" s="175"/>
      <c r="LO27" s="175"/>
      <c r="LP27" s="175"/>
      <c r="LQ27" s="175"/>
      <c r="LR27" s="175"/>
      <c r="LS27" s="175"/>
      <c r="LT27" s="175"/>
      <c r="LU27" s="175"/>
      <c r="LV27" s="175"/>
      <c r="LW27" s="175"/>
      <c r="LX27" s="175"/>
      <c r="LY27" s="175"/>
      <c r="LZ27" s="175"/>
      <c r="MA27" s="175"/>
      <c r="MB27" s="175"/>
      <c r="MC27" s="175"/>
      <c r="MD27" s="175"/>
      <c r="ME27" s="175"/>
      <c r="MF27" s="175"/>
      <c r="MG27" s="175"/>
      <c r="MH27" s="175"/>
      <c r="MI27" s="175"/>
      <c r="MJ27" s="175"/>
      <c r="MK27" s="175"/>
      <c r="ML27" s="175"/>
      <c r="MM27" s="175"/>
      <c r="MN27" s="175"/>
      <c r="MO27" s="175"/>
      <c r="MP27" s="175"/>
      <c r="MQ27" s="175"/>
      <c r="MR27" s="175"/>
      <c r="MS27" s="175"/>
      <c r="MT27" s="175"/>
      <c r="MU27" s="175"/>
      <c r="MV27" s="175"/>
      <c r="MW27" s="175"/>
      <c r="MX27" s="175"/>
      <c r="MY27" s="175"/>
      <c r="MZ27" s="175"/>
      <c r="NA27" s="175"/>
      <c r="NB27" s="175"/>
      <c r="NC27" s="175"/>
      <c r="ND27" s="175"/>
      <c r="NE27" s="175"/>
      <c r="NF27" s="175"/>
      <c r="NG27" s="175"/>
      <c r="NH27" s="175"/>
      <c r="NI27" s="175"/>
      <c r="NJ27" s="175"/>
      <c r="NK27" s="175"/>
      <c r="NL27" s="175"/>
      <c r="NM27" s="175"/>
      <c r="NN27" s="175"/>
      <c r="NO27" s="175"/>
      <c r="NP27" s="175"/>
      <c r="NQ27" s="175"/>
      <c r="NR27" s="175"/>
      <c r="NS27" s="175"/>
      <c r="NT27" s="175"/>
      <c r="NU27" s="175"/>
      <c r="NV27" s="175"/>
      <c r="NW27" s="175"/>
      <c r="NX27" s="175"/>
      <c r="NY27" s="175"/>
      <c r="NZ27" s="175"/>
      <c r="OA27" s="175"/>
      <c r="OB27" s="175"/>
      <c r="OC27" s="175"/>
      <c r="OD27" s="175"/>
      <c r="OE27" s="175"/>
      <c r="OF27" s="175"/>
      <c r="OG27" s="175"/>
      <c r="OH27" s="175"/>
      <c r="OI27" s="175"/>
      <c r="OJ27" s="175"/>
      <c r="OK27" s="175"/>
      <c r="OL27" s="175"/>
      <c r="OM27" s="175"/>
      <c r="ON27" s="175"/>
      <c r="OO27" s="175"/>
      <c r="OP27" s="175"/>
      <c r="OQ27" s="175"/>
      <c r="OR27" s="175"/>
      <c r="OS27" s="175"/>
      <c r="OT27" s="175"/>
      <c r="OU27" s="175"/>
      <c r="OV27" s="175"/>
      <c r="OW27" s="175"/>
      <c r="OX27" s="175"/>
      <c r="OY27" s="175"/>
      <c r="OZ27" s="175"/>
      <c r="PA27" s="175"/>
      <c r="PB27" s="175"/>
      <c r="PC27" s="175"/>
      <c r="PD27" s="175"/>
      <c r="PE27" s="175"/>
      <c r="PF27" s="175"/>
      <c r="PG27" s="175"/>
      <c r="PH27" s="175"/>
      <c r="PI27" s="175"/>
      <c r="PJ27" s="175"/>
      <c r="PK27" s="175"/>
      <c r="PL27" s="175"/>
      <c r="PM27" s="175"/>
      <c r="PN27" s="175"/>
      <c r="PO27" s="175"/>
      <c r="PP27" s="175"/>
      <c r="PQ27" s="175"/>
      <c r="PR27" s="175"/>
      <c r="PS27" s="175"/>
      <c r="PT27" s="175"/>
      <c r="PU27" s="175"/>
      <c r="PV27" s="175"/>
      <c r="PW27" s="175"/>
      <c r="PX27" s="175"/>
      <c r="PY27" s="175"/>
      <c r="PZ27" s="175"/>
      <c r="QA27" s="175"/>
      <c r="QB27" s="175"/>
      <c r="QC27" s="175"/>
      <c r="QD27" s="175"/>
      <c r="QE27" s="175"/>
      <c r="QF27" s="175"/>
      <c r="QG27" s="175"/>
      <c r="QH27" s="175"/>
      <c r="QI27" s="175"/>
      <c r="QJ27" s="175"/>
      <c r="QK27" s="175"/>
      <c r="QL27" s="175"/>
      <c r="QM27" s="175"/>
      <c r="QN27" s="175"/>
      <c r="QO27" s="175"/>
      <c r="QP27" s="175"/>
      <c r="QQ27" s="175"/>
      <c r="QR27" s="175"/>
      <c r="QS27" s="175"/>
      <c r="QT27" s="175"/>
      <c r="QU27" s="175"/>
      <c r="QV27" s="175"/>
      <c r="QW27" s="175"/>
      <c r="QX27" s="175"/>
      <c r="QY27" s="175"/>
      <c r="QZ27" s="175"/>
      <c r="RA27" s="175"/>
      <c r="RB27" s="175"/>
      <c r="RC27" s="175"/>
      <c r="RD27" s="175"/>
      <c r="RE27" s="175"/>
      <c r="RF27" s="175"/>
      <c r="RG27" s="175"/>
      <c r="RH27" s="175"/>
      <c r="RI27" s="175"/>
      <c r="RJ27" s="175"/>
      <c r="RK27" s="175"/>
      <c r="RL27" s="175"/>
      <c r="RM27" s="175"/>
      <c r="RN27" s="175"/>
      <c r="RO27" s="175"/>
      <c r="RP27" s="175"/>
      <c r="RQ27" s="175"/>
      <c r="RR27" s="175"/>
      <c r="RS27" s="175"/>
      <c r="RT27" s="175"/>
      <c r="RU27" s="175"/>
      <c r="RV27" s="175"/>
      <c r="RW27" s="175"/>
      <c r="RX27" s="175"/>
      <c r="RY27" s="175"/>
      <c r="RZ27" s="175"/>
      <c r="SA27" s="175"/>
      <c r="SB27" s="175"/>
      <c r="SC27" s="175"/>
      <c r="SD27" s="175"/>
      <c r="SE27" s="175"/>
      <c r="SF27" s="175"/>
      <c r="SG27" s="175"/>
      <c r="SH27" s="175"/>
      <c r="SI27" s="175"/>
      <c r="SJ27" s="175"/>
      <c r="SK27" s="175"/>
      <c r="SL27" s="175"/>
      <c r="SM27" s="175"/>
      <c r="SN27" s="175"/>
      <c r="SO27" s="175"/>
      <c r="SP27" s="175"/>
      <c r="SQ27" s="175"/>
      <c r="SR27" s="175"/>
      <c r="SS27" s="175"/>
      <c r="ST27" s="175"/>
      <c r="SU27" s="175"/>
      <c r="SV27" s="175"/>
      <c r="SW27" s="175"/>
      <c r="SX27" s="175"/>
      <c r="SY27" s="175"/>
      <c r="SZ27" s="175"/>
      <c r="TA27" s="175"/>
      <c r="TB27" s="175"/>
      <c r="TC27" s="175"/>
      <c r="TD27" s="175"/>
      <c r="TE27" s="175"/>
      <c r="TF27" s="175"/>
      <c r="TG27" s="175"/>
      <c r="TH27" s="175"/>
      <c r="TI27" s="175"/>
      <c r="TJ27" s="175"/>
      <c r="TK27" s="175"/>
      <c r="TL27" s="175"/>
      <c r="TM27" s="175"/>
      <c r="TN27" s="175"/>
      <c r="TO27" s="175"/>
      <c r="TP27" s="175"/>
      <c r="TQ27" s="175"/>
      <c r="TR27" s="175"/>
      <c r="TS27" s="175"/>
      <c r="TT27" s="175"/>
      <c r="TU27" s="175"/>
      <c r="TV27" s="175"/>
      <c r="TW27" s="175"/>
      <c r="TX27" s="175"/>
      <c r="TY27" s="175"/>
      <c r="TZ27" s="175"/>
      <c r="UA27" s="175"/>
      <c r="UB27" s="175"/>
      <c r="UC27" s="175"/>
      <c r="UD27" s="175"/>
      <c r="UE27" s="175"/>
      <c r="UF27" s="175"/>
      <c r="UG27" s="175"/>
      <c r="UH27" s="175"/>
      <c r="UI27" s="175"/>
      <c r="UJ27" s="175"/>
      <c r="UK27" s="175"/>
      <c r="UL27" s="175"/>
      <c r="UM27" s="175"/>
      <c r="UN27" s="175"/>
      <c r="UO27" s="175"/>
      <c r="UP27" s="175"/>
      <c r="UQ27" s="175"/>
      <c r="UR27" s="175"/>
      <c r="US27" s="175"/>
      <c r="UT27" s="175"/>
      <c r="UU27" s="175"/>
      <c r="UV27" s="175"/>
      <c r="UW27" s="175"/>
      <c r="UX27" s="175"/>
      <c r="UY27" s="175"/>
      <c r="UZ27" s="175"/>
      <c r="VA27" s="175"/>
      <c r="VB27" s="175"/>
      <c r="VC27" s="175"/>
      <c r="VD27" s="175"/>
      <c r="VE27" s="175"/>
      <c r="VF27" s="175"/>
      <c r="VG27" s="175"/>
      <c r="VH27" s="175"/>
      <c r="VI27" s="175"/>
      <c r="VJ27" s="175"/>
      <c r="VK27" s="175"/>
      <c r="VL27" s="175"/>
      <c r="VM27" s="175"/>
      <c r="VN27" s="175"/>
      <c r="VO27" s="175"/>
      <c r="VP27" s="175"/>
      <c r="VQ27" s="175"/>
      <c r="VR27" s="175"/>
      <c r="VS27" s="175"/>
      <c r="VT27" s="175"/>
      <c r="VU27" s="175"/>
      <c r="VV27" s="175"/>
      <c r="VW27" s="175"/>
      <c r="VX27" s="175"/>
      <c r="VY27" s="175"/>
      <c r="VZ27" s="175"/>
      <c r="WA27" s="175"/>
      <c r="WB27" s="175"/>
      <c r="WC27" s="175"/>
      <c r="WD27" s="175"/>
      <c r="WE27" s="175"/>
      <c r="WF27" s="175"/>
      <c r="WG27" s="175"/>
      <c r="WH27" s="175"/>
      <c r="WI27" s="175"/>
      <c r="WJ27" s="175"/>
      <c r="WK27" s="175"/>
      <c r="WL27" s="175"/>
      <c r="WM27" s="175"/>
      <c r="WN27" s="175"/>
      <c r="WO27" s="175"/>
      <c r="WP27" s="175"/>
      <c r="WQ27" s="175"/>
      <c r="WR27" s="175"/>
      <c r="WS27" s="175"/>
      <c r="WT27" s="175"/>
      <c r="WU27" s="175"/>
      <c r="WV27" s="175"/>
      <c r="WW27" s="175"/>
      <c r="WX27" s="175"/>
      <c r="WY27" s="175"/>
      <c r="WZ27" s="175"/>
      <c r="XA27" s="175"/>
      <c r="XB27" s="175"/>
      <c r="XC27" s="175"/>
      <c r="XD27" s="175"/>
      <c r="XE27" s="175"/>
      <c r="XF27" s="175"/>
      <c r="XG27" s="175"/>
      <c r="XH27" s="175"/>
      <c r="XI27" s="175"/>
      <c r="XJ27" s="175"/>
      <c r="XK27" s="175"/>
      <c r="XL27" s="175"/>
      <c r="XM27" s="175"/>
      <c r="XN27" s="175"/>
      <c r="XO27" s="175"/>
      <c r="XP27" s="175"/>
      <c r="XQ27" s="175"/>
      <c r="XR27" s="175"/>
      <c r="XS27" s="175"/>
      <c r="XT27" s="175"/>
      <c r="XU27" s="175"/>
      <c r="XV27" s="175"/>
      <c r="XW27" s="175"/>
      <c r="XX27" s="175"/>
      <c r="XY27" s="175"/>
      <c r="XZ27" s="175"/>
      <c r="YA27" s="175"/>
      <c r="YB27" s="175"/>
      <c r="YC27" s="175"/>
      <c r="YD27" s="175"/>
      <c r="YE27" s="175"/>
      <c r="YF27" s="175"/>
      <c r="YG27" s="175"/>
      <c r="YH27" s="175"/>
      <c r="YI27" s="175"/>
      <c r="YJ27" s="175"/>
      <c r="YK27" s="175"/>
      <c r="YL27" s="175"/>
      <c r="YM27" s="175"/>
      <c r="YN27" s="175"/>
      <c r="YO27" s="175"/>
      <c r="YP27" s="175"/>
      <c r="YQ27" s="175"/>
      <c r="YR27" s="175"/>
      <c r="YS27" s="175"/>
      <c r="YT27" s="175"/>
      <c r="YU27" s="175"/>
      <c r="YV27" s="175"/>
      <c r="YW27" s="175"/>
      <c r="YX27" s="175"/>
      <c r="YY27" s="175"/>
      <c r="YZ27" s="175"/>
      <c r="ZA27" s="175"/>
      <c r="ZB27" s="175"/>
      <c r="ZC27" s="175"/>
      <c r="ZD27" s="175"/>
      <c r="ZE27" s="175"/>
      <c r="ZF27" s="175"/>
      <c r="ZG27" s="175"/>
      <c r="ZH27" s="175"/>
      <c r="ZI27" s="175"/>
      <c r="ZJ27" s="175"/>
      <c r="ZK27" s="175"/>
      <c r="ZL27" s="175"/>
      <c r="ZM27" s="175"/>
      <c r="ZN27" s="175"/>
      <c r="ZO27" s="175"/>
      <c r="ZP27" s="175"/>
      <c r="ZQ27" s="175"/>
      <c r="ZR27" s="175"/>
      <c r="ZS27" s="175"/>
      <c r="ZT27" s="175"/>
      <c r="ZU27" s="175"/>
      <c r="ZV27" s="175"/>
      <c r="ZW27" s="175"/>
      <c r="ZX27" s="175"/>
      <c r="ZY27" s="175"/>
      <c r="ZZ27" s="175"/>
      <c r="AAA27" s="175"/>
      <c r="AAB27" s="175"/>
      <c r="AAC27" s="175"/>
      <c r="AAD27" s="175"/>
      <c r="AAE27" s="175"/>
      <c r="AAF27" s="175"/>
      <c r="AAG27" s="175"/>
      <c r="AAH27" s="175"/>
      <c r="AAI27" s="175"/>
      <c r="AAJ27" s="175"/>
      <c r="AAK27" s="175"/>
      <c r="AAL27" s="175"/>
      <c r="AAM27" s="175"/>
      <c r="AAN27" s="175"/>
      <c r="AAO27" s="175"/>
      <c r="AAP27" s="175"/>
      <c r="AAQ27" s="175"/>
      <c r="AAR27" s="175"/>
      <c r="AAS27" s="175"/>
      <c r="AAT27" s="175"/>
      <c r="AAU27" s="175"/>
      <c r="AAV27" s="175"/>
      <c r="AAW27" s="175"/>
      <c r="AAX27" s="175"/>
      <c r="AAY27" s="175"/>
      <c r="AAZ27" s="175"/>
      <c r="ABA27" s="175"/>
      <c r="ABB27" s="175"/>
      <c r="ABC27" s="175"/>
      <c r="ABD27" s="175"/>
      <c r="ABE27" s="175"/>
      <c r="ABF27" s="175"/>
      <c r="ABG27" s="175"/>
      <c r="ABH27" s="175"/>
      <c r="ABI27" s="175"/>
      <c r="ABJ27" s="175"/>
      <c r="ABK27" s="175"/>
      <c r="ABL27" s="175"/>
      <c r="ABM27" s="175"/>
      <c r="ABN27" s="175"/>
      <c r="ABO27" s="175"/>
      <c r="ABP27" s="175"/>
      <c r="ABQ27" s="175"/>
      <c r="ABR27" s="175"/>
      <c r="ABS27" s="175"/>
      <c r="ABT27" s="175"/>
      <c r="ABU27" s="175"/>
      <c r="ABV27" s="175"/>
      <c r="ABW27" s="175"/>
      <c r="ABX27" s="175"/>
      <c r="ABY27" s="175"/>
      <c r="ABZ27" s="175"/>
      <c r="ACA27" s="175"/>
      <c r="ACB27" s="175"/>
      <c r="ACC27" s="175"/>
      <c r="ACD27" s="175"/>
      <c r="ACE27" s="175"/>
      <c r="ACF27" s="175"/>
      <c r="ACG27" s="175"/>
      <c r="ACH27" s="175"/>
      <c r="ACI27" s="175"/>
      <c r="ACJ27" s="175"/>
      <c r="ACK27" s="175"/>
      <c r="ACL27" s="175"/>
      <c r="ACM27" s="175"/>
      <c r="ACN27" s="175"/>
      <c r="ACO27" s="175"/>
      <c r="ACP27" s="175"/>
      <c r="ACQ27" s="175"/>
      <c r="ACR27" s="175"/>
      <c r="ACS27" s="175"/>
      <c r="ACT27" s="175"/>
      <c r="ACU27" s="175"/>
      <c r="ACV27" s="175"/>
      <c r="ACW27" s="175"/>
      <c r="ACX27" s="175"/>
      <c r="ACY27" s="175"/>
      <c r="ACZ27" s="175"/>
      <c r="ADA27" s="175"/>
      <c r="ADB27" s="175"/>
      <c r="ADC27" s="175"/>
      <c r="ADD27" s="175"/>
      <c r="ADE27" s="175"/>
      <c r="ADF27" s="175"/>
      <c r="ADG27" s="175"/>
      <c r="ADH27" s="175"/>
      <c r="ADI27" s="175"/>
      <c r="ADJ27" s="175"/>
      <c r="ADK27" s="175"/>
      <c r="ADL27" s="175"/>
      <c r="ADM27" s="175"/>
      <c r="ADN27" s="175"/>
      <c r="ADO27" s="175"/>
      <c r="ADP27" s="175"/>
      <c r="ADQ27" s="175"/>
      <c r="ADR27" s="175"/>
      <c r="ADS27" s="175"/>
      <c r="ADT27" s="175"/>
      <c r="ADU27" s="175"/>
      <c r="ADV27" s="175"/>
      <c r="ADW27" s="175"/>
      <c r="ADX27" s="175"/>
      <c r="ADY27" s="175"/>
      <c r="ADZ27" s="175"/>
      <c r="AEA27" s="175"/>
      <c r="AEB27" s="175"/>
      <c r="AEC27" s="175"/>
      <c r="AED27" s="175"/>
      <c r="AEE27" s="175"/>
      <c r="AEF27" s="175"/>
      <c r="AEG27" s="175"/>
      <c r="AEH27" s="175"/>
      <c r="AEI27" s="175"/>
      <c r="AEJ27" s="175"/>
      <c r="AEK27" s="175"/>
      <c r="AEL27" s="175"/>
      <c r="AEM27" s="175"/>
      <c r="AEN27" s="175"/>
      <c r="AEO27" s="175"/>
      <c r="AEP27" s="175"/>
      <c r="AEQ27" s="175"/>
      <c r="AER27" s="175"/>
      <c r="AES27" s="175"/>
      <c r="AET27" s="175"/>
      <c r="AEU27" s="175"/>
      <c r="AEV27" s="175"/>
      <c r="AEW27" s="175"/>
      <c r="AEX27" s="175"/>
      <c r="AEY27" s="175"/>
      <c r="AEZ27" s="175"/>
      <c r="AFA27" s="175"/>
      <c r="AFB27" s="175"/>
      <c r="AFC27" s="175"/>
      <c r="AFD27" s="175"/>
      <c r="AFE27" s="175"/>
      <c r="AFF27" s="175"/>
      <c r="AFG27" s="175"/>
      <c r="AFH27" s="175"/>
      <c r="AFI27" s="175"/>
      <c r="AFJ27" s="175"/>
      <c r="AFK27" s="175"/>
      <c r="AFL27" s="175"/>
      <c r="AFM27" s="175"/>
      <c r="AFN27" s="175"/>
      <c r="AFO27" s="175"/>
      <c r="AFP27" s="175"/>
      <c r="AFQ27" s="175"/>
      <c r="AFR27" s="175"/>
      <c r="AFS27" s="175"/>
      <c r="AFT27" s="175"/>
      <c r="AFU27" s="175"/>
      <c r="AFV27" s="175"/>
      <c r="AFW27" s="175"/>
      <c r="AFX27" s="175"/>
      <c r="AFY27" s="175"/>
      <c r="AFZ27" s="175"/>
      <c r="AGA27" s="175"/>
      <c r="AGB27" s="175"/>
      <c r="AGC27" s="175"/>
      <c r="AGD27" s="175"/>
      <c r="AGE27" s="175"/>
      <c r="AGF27" s="175"/>
      <c r="AGG27" s="175"/>
      <c r="AGH27" s="175"/>
      <c r="AGI27" s="175"/>
      <c r="AGJ27" s="175"/>
      <c r="AGK27" s="175"/>
      <c r="AGL27" s="175"/>
      <c r="AGM27" s="175"/>
      <c r="AGN27" s="175"/>
      <c r="AGO27" s="175"/>
      <c r="AGP27" s="175"/>
      <c r="AGQ27" s="175"/>
      <c r="AGR27" s="175"/>
      <c r="AGS27" s="175"/>
      <c r="AGT27" s="175"/>
      <c r="AGU27" s="175"/>
      <c r="AGV27" s="175"/>
      <c r="AGW27" s="175"/>
      <c r="AGX27" s="175"/>
      <c r="AGY27" s="175"/>
      <c r="AGZ27" s="175"/>
      <c r="AHA27" s="175"/>
      <c r="AHB27" s="175"/>
      <c r="AHC27" s="175"/>
      <c r="AHD27" s="175"/>
      <c r="AHE27" s="175"/>
      <c r="AHF27" s="175"/>
      <c r="AHG27" s="175"/>
      <c r="AHH27" s="175"/>
      <c r="AHI27" s="175"/>
      <c r="AHJ27" s="175"/>
      <c r="AHK27" s="175"/>
      <c r="AHL27" s="175"/>
      <c r="AHM27" s="175"/>
      <c r="AHN27" s="175"/>
      <c r="AHO27" s="175"/>
      <c r="AHP27" s="175"/>
      <c r="AHQ27" s="175"/>
      <c r="AHR27" s="175"/>
      <c r="AHS27" s="175"/>
      <c r="AHT27" s="175"/>
      <c r="AHU27" s="175"/>
      <c r="AHV27" s="175"/>
      <c r="AHW27" s="175"/>
      <c r="AHX27" s="175"/>
      <c r="AHY27" s="175"/>
      <c r="AHZ27" s="175"/>
      <c r="AIA27" s="175"/>
      <c r="AIB27" s="175"/>
      <c r="AIC27" s="175"/>
      <c r="AID27" s="175"/>
      <c r="AIE27" s="175"/>
      <c r="AIF27" s="175"/>
      <c r="AIG27" s="175"/>
      <c r="AIH27" s="175"/>
      <c r="AII27" s="175"/>
      <c r="AIJ27" s="175"/>
      <c r="AIK27" s="175"/>
      <c r="AIL27" s="175"/>
      <c r="AIM27" s="175"/>
      <c r="AIN27" s="175"/>
      <c r="AIO27" s="175"/>
      <c r="AIP27" s="175"/>
      <c r="AIQ27" s="175"/>
      <c r="AIR27" s="175"/>
      <c r="AIS27" s="175"/>
      <c r="AIT27" s="175"/>
      <c r="AIU27" s="175"/>
      <c r="AIV27" s="175"/>
      <c r="AIW27" s="175"/>
      <c r="AIX27" s="175"/>
      <c r="AIY27" s="175"/>
      <c r="AIZ27" s="175"/>
      <c r="AJA27" s="175"/>
      <c r="AJB27" s="175"/>
      <c r="AJC27" s="175"/>
      <c r="AJD27" s="175"/>
      <c r="AJE27" s="175"/>
      <c r="AJF27" s="175"/>
      <c r="AJG27" s="175"/>
      <c r="AJH27" s="175"/>
      <c r="AJI27" s="175"/>
      <c r="AJJ27" s="175"/>
      <c r="AJK27" s="175"/>
      <c r="AJL27" s="175"/>
      <c r="AJM27" s="175"/>
      <c r="AJN27" s="175"/>
      <c r="AJO27" s="175"/>
      <c r="AJP27" s="175"/>
      <c r="AJQ27" s="175"/>
      <c r="AJR27" s="175"/>
      <c r="AJS27" s="175"/>
      <c r="AJT27" s="175"/>
      <c r="AJU27" s="175"/>
      <c r="AJV27" s="175"/>
      <c r="AJW27" s="175"/>
      <c r="AJX27" s="175"/>
      <c r="AJY27" s="175"/>
      <c r="AJZ27" s="175"/>
      <c r="AKA27" s="175"/>
      <c r="AKB27" s="175"/>
      <c r="AKC27" s="175"/>
      <c r="AKD27" s="175"/>
      <c r="AKE27" s="175"/>
      <c r="AKF27" s="175"/>
      <c r="AKG27" s="175"/>
      <c r="AKH27" s="175"/>
      <c r="AKI27" s="175"/>
      <c r="AKJ27" s="175"/>
      <c r="AKK27" s="175"/>
      <c r="AKL27" s="175"/>
      <c r="AKM27" s="175"/>
      <c r="AKN27" s="175"/>
      <c r="AKO27" s="175"/>
      <c r="AKP27" s="175"/>
      <c r="AKQ27" s="175"/>
      <c r="AKR27" s="175"/>
      <c r="AKS27" s="175"/>
      <c r="AKT27" s="175"/>
      <c r="AKU27" s="175"/>
      <c r="AKV27" s="175"/>
      <c r="AKW27" s="175"/>
      <c r="AKX27" s="175"/>
      <c r="AKY27" s="175"/>
      <c r="AKZ27" s="175"/>
      <c r="ALA27" s="175"/>
      <c r="ALB27" s="175"/>
      <c r="ALC27" s="175"/>
      <c r="ALD27" s="175"/>
      <c r="ALE27" s="175"/>
      <c r="ALF27" s="175"/>
      <c r="ALG27" s="175"/>
      <c r="ALH27" s="175"/>
      <c r="ALI27" s="175"/>
      <c r="ALJ27" s="175"/>
      <c r="ALK27" s="175"/>
      <c r="ALL27" s="175"/>
      <c r="ALM27" s="175"/>
      <c r="ALN27" s="175"/>
      <c r="ALO27" s="175"/>
      <c r="ALP27" s="175"/>
      <c r="ALQ27" s="175"/>
      <c r="ALR27" s="175"/>
      <c r="ALS27" s="175"/>
      <c r="ALT27" s="175"/>
      <c r="ALU27" s="175"/>
      <c r="ALV27" s="175"/>
      <c r="ALW27" s="175"/>
      <c r="ALX27" s="175"/>
      <c r="ALY27" s="175"/>
      <c r="ALZ27" s="175"/>
      <c r="AMA27" s="175"/>
      <c r="AMB27" s="175"/>
      <c r="AMC27" s="175"/>
      <c r="AMD27" s="175"/>
      <c r="AME27" s="175"/>
      <c r="AMF27" s="175"/>
      <c r="AMG27" s="175"/>
      <c r="AMH27" s="175"/>
      <c r="AMI27" s="175"/>
      <c r="AMJ27" s="175"/>
      <c r="AMK27" s="175"/>
      <c r="AML27" s="175"/>
      <c r="AMM27" s="175"/>
      <c r="AMN27" s="175"/>
      <c r="AMO27" s="175"/>
      <c r="AMP27" s="175"/>
      <c r="AMQ27" s="175"/>
      <c r="AMR27" s="175"/>
      <c r="AMS27" s="175"/>
      <c r="AMT27" s="175"/>
      <c r="AMU27" s="175"/>
      <c r="AMV27" s="175"/>
      <c r="AMW27" s="175"/>
      <c r="AMX27" s="175"/>
      <c r="AMY27" s="175"/>
      <c r="AMZ27" s="175"/>
      <c r="ANA27" s="175"/>
      <c r="ANB27" s="175"/>
      <c r="ANC27" s="175"/>
      <c r="AND27" s="175"/>
      <c r="ANE27" s="175"/>
      <c r="ANF27" s="175"/>
      <c r="ANG27" s="175"/>
      <c r="ANH27" s="175"/>
      <c r="ANI27" s="175"/>
      <c r="ANJ27" s="175"/>
      <c r="ANK27" s="175"/>
      <c r="ANL27" s="175"/>
      <c r="ANM27" s="175"/>
      <c r="ANN27" s="175"/>
      <c r="ANO27" s="175"/>
      <c r="ANP27" s="175"/>
      <c r="ANQ27" s="175"/>
      <c r="ANR27" s="175"/>
      <c r="ANS27" s="175"/>
      <c r="ANT27" s="175"/>
      <c r="ANU27" s="175"/>
      <c r="ANV27" s="175"/>
      <c r="ANW27" s="175"/>
      <c r="ANX27" s="175"/>
      <c r="ANY27" s="175"/>
      <c r="ANZ27" s="175"/>
      <c r="AOA27" s="175"/>
      <c r="AOB27" s="175"/>
      <c r="AOC27" s="175"/>
      <c r="AOD27" s="175"/>
      <c r="AOE27" s="175"/>
      <c r="AOF27" s="175"/>
      <c r="AOG27" s="175"/>
      <c r="AOH27" s="175"/>
      <c r="AOI27" s="175"/>
      <c r="AOJ27" s="175"/>
      <c r="AOK27" s="175"/>
      <c r="AOL27" s="175"/>
      <c r="AOM27" s="175"/>
      <c r="AON27" s="175"/>
      <c r="AOO27" s="175"/>
      <c r="AOP27" s="175"/>
      <c r="AOQ27" s="175"/>
      <c r="AOR27" s="175"/>
      <c r="AOS27" s="175"/>
      <c r="AOT27" s="175"/>
      <c r="AOU27" s="175"/>
      <c r="AOV27" s="175"/>
      <c r="AOW27" s="175"/>
      <c r="AOX27" s="175"/>
      <c r="AOY27" s="175"/>
      <c r="AOZ27" s="175"/>
      <c r="APA27" s="175"/>
      <c r="APB27" s="175"/>
      <c r="APC27" s="175"/>
      <c r="APD27" s="175"/>
      <c r="APE27" s="175"/>
      <c r="APF27" s="175"/>
      <c r="APG27" s="175"/>
      <c r="APH27" s="175"/>
      <c r="API27" s="175"/>
      <c r="APJ27" s="175"/>
      <c r="APK27" s="175"/>
      <c r="APL27" s="175"/>
      <c r="APM27" s="175"/>
      <c r="APN27" s="175"/>
      <c r="APO27" s="175"/>
      <c r="APP27" s="175"/>
      <c r="APQ27" s="175"/>
      <c r="APR27" s="175"/>
      <c r="APS27" s="175"/>
      <c r="APT27" s="175"/>
      <c r="APU27" s="175"/>
      <c r="APV27" s="175"/>
      <c r="APW27" s="175"/>
      <c r="APX27" s="175"/>
      <c r="APY27" s="175"/>
      <c r="APZ27" s="175"/>
      <c r="AQA27" s="175"/>
      <c r="AQB27" s="175"/>
      <c r="AQC27" s="175"/>
      <c r="AQD27" s="175"/>
      <c r="AQE27" s="175"/>
      <c r="AQF27" s="175"/>
      <c r="AQG27" s="175"/>
      <c r="AQH27" s="175"/>
      <c r="AQI27" s="175"/>
      <c r="AQJ27" s="175"/>
      <c r="AQK27" s="175"/>
      <c r="AQL27" s="175"/>
      <c r="AQM27" s="175"/>
      <c r="AQN27" s="175"/>
      <c r="AQO27" s="175"/>
      <c r="AQP27" s="175"/>
      <c r="AQQ27" s="175"/>
      <c r="AQR27" s="175"/>
      <c r="AQS27" s="175"/>
      <c r="AQT27" s="175"/>
      <c r="AQU27" s="175"/>
      <c r="AQV27" s="175"/>
      <c r="AQW27" s="175"/>
      <c r="AQX27" s="175"/>
      <c r="AQY27" s="175"/>
      <c r="AQZ27" s="175"/>
      <c r="ARA27" s="175"/>
      <c r="ARB27" s="175"/>
      <c r="ARC27" s="175"/>
      <c r="ARD27" s="175"/>
      <c r="ARE27" s="175"/>
      <c r="ARF27" s="175"/>
      <c r="ARG27" s="175"/>
      <c r="ARH27" s="175"/>
      <c r="ARI27" s="175"/>
      <c r="ARJ27" s="175"/>
      <c r="ARK27" s="175"/>
      <c r="ARL27" s="175"/>
      <c r="ARM27" s="175"/>
      <c r="ARN27" s="175"/>
      <c r="ARO27" s="175"/>
      <c r="ARP27" s="175"/>
      <c r="ARQ27" s="175"/>
      <c r="ARR27" s="175"/>
      <c r="ARS27" s="175"/>
      <c r="ART27" s="175"/>
      <c r="ARU27" s="175"/>
      <c r="ARV27" s="175"/>
      <c r="ARW27" s="175"/>
      <c r="ARX27" s="175"/>
      <c r="ARY27" s="175"/>
      <c r="ARZ27" s="175"/>
      <c r="ASA27" s="175"/>
      <c r="ASB27" s="175"/>
      <c r="ASC27" s="175"/>
      <c r="ASD27" s="175"/>
      <c r="ASE27" s="175"/>
      <c r="ASF27" s="175"/>
      <c r="ASG27" s="175"/>
      <c r="ASH27" s="175"/>
      <c r="ASI27" s="175"/>
      <c r="ASJ27" s="175"/>
      <c r="ASK27" s="175"/>
      <c r="ASL27" s="175"/>
      <c r="ASM27" s="175"/>
      <c r="ASN27" s="175"/>
      <c r="ASO27" s="175"/>
      <c r="ASP27" s="175"/>
      <c r="ASQ27" s="175"/>
      <c r="ASR27" s="175"/>
      <c r="ASS27" s="175"/>
      <c r="AST27" s="175"/>
      <c r="ASU27" s="175"/>
      <c r="ASV27" s="175"/>
      <c r="ASW27" s="175"/>
      <c r="ASX27" s="175"/>
      <c r="ASY27" s="175"/>
      <c r="ASZ27" s="175"/>
      <c r="ATA27" s="175"/>
      <c r="ATB27" s="175"/>
      <c r="ATC27" s="175"/>
      <c r="ATD27" s="175"/>
      <c r="ATE27" s="175"/>
      <c r="ATF27" s="175"/>
      <c r="ATG27" s="175"/>
      <c r="ATH27" s="175"/>
      <c r="ATI27" s="175"/>
      <c r="ATJ27" s="175"/>
      <c r="ATK27" s="175"/>
      <c r="ATL27" s="175"/>
      <c r="ATM27" s="175"/>
      <c r="ATN27" s="175"/>
      <c r="ATO27" s="175"/>
      <c r="ATP27" s="175"/>
      <c r="ATQ27" s="175"/>
      <c r="ATR27" s="175"/>
      <c r="ATS27" s="175"/>
      <c r="ATT27" s="175"/>
      <c r="ATU27" s="175"/>
      <c r="ATV27" s="175"/>
      <c r="ATW27" s="175"/>
      <c r="ATX27" s="175"/>
      <c r="ATY27" s="175"/>
      <c r="ATZ27" s="175"/>
      <c r="AUA27" s="175"/>
      <c r="AUB27" s="175"/>
      <c r="AUC27" s="175"/>
      <c r="AUD27" s="175"/>
      <c r="AUE27" s="175"/>
      <c r="AUF27" s="175"/>
      <c r="AUG27" s="175"/>
      <c r="AUH27" s="175"/>
      <c r="AUI27" s="175"/>
      <c r="AUJ27" s="175"/>
      <c r="AUK27" s="175"/>
      <c r="AUL27" s="175"/>
      <c r="AUM27" s="175"/>
      <c r="AUN27" s="175"/>
      <c r="AUO27" s="175"/>
      <c r="AUP27" s="175"/>
      <c r="AUQ27" s="175"/>
      <c r="AUR27" s="175"/>
      <c r="AUS27" s="175"/>
      <c r="AUT27" s="175"/>
      <c r="AUU27" s="175"/>
      <c r="AUV27" s="175"/>
      <c r="AUW27" s="175"/>
      <c r="AUX27" s="175"/>
      <c r="AUY27" s="175"/>
      <c r="AUZ27" s="175"/>
      <c r="AVA27" s="175"/>
      <c r="AVB27" s="175"/>
      <c r="AVC27" s="175"/>
      <c r="AVD27" s="175"/>
      <c r="AVE27" s="175"/>
      <c r="AVF27" s="175"/>
      <c r="AVG27" s="175"/>
      <c r="AVH27" s="175"/>
      <c r="AVI27" s="175"/>
      <c r="AVJ27" s="175"/>
      <c r="AVK27" s="175"/>
      <c r="AVL27" s="175"/>
      <c r="AVM27" s="175"/>
      <c r="AVN27" s="175"/>
      <c r="AVO27" s="175"/>
      <c r="AVP27" s="175"/>
      <c r="AVQ27" s="175"/>
      <c r="AVR27" s="175"/>
      <c r="AVS27" s="175"/>
      <c r="AVT27" s="175"/>
      <c r="AVU27" s="175"/>
      <c r="AVV27" s="175"/>
      <c r="AVW27" s="175"/>
      <c r="AVX27" s="175"/>
      <c r="AVY27" s="175"/>
      <c r="AVZ27" s="175"/>
      <c r="AWA27" s="175"/>
      <c r="AWB27" s="175"/>
      <c r="AWC27" s="175"/>
      <c r="AWD27" s="175"/>
      <c r="AWE27" s="175"/>
      <c r="AWF27" s="175"/>
      <c r="AWG27" s="175"/>
      <c r="AWH27" s="175"/>
      <c r="AWI27" s="175"/>
      <c r="AWJ27" s="175"/>
      <c r="AWK27" s="175"/>
      <c r="AWL27" s="175"/>
      <c r="AWM27" s="175"/>
      <c r="AWN27" s="175"/>
      <c r="AWO27" s="175"/>
      <c r="AWP27" s="175"/>
      <c r="AWQ27" s="175"/>
      <c r="AWR27" s="175"/>
      <c r="AWS27" s="175"/>
      <c r="AWT27" s="175"/>
      <c r="AWU27" s="175"/>
      <c r="AWV27" s="175"/>
      <c r="AWW27" s="175"/>
      <c r="AWX27" s="175"/>
      <c r="AWY27" s="175"/>
      <c r="AWZ27" s="175"/>
      <c r="AXA27" s="175"/>
      <c r="AXB27" s="175"/>
      <c r="AXC27" s="175"/>
      <c r="AXD27" s="175"/>
      <c r="AXE27" s="175"/>
      <c r="AXF27" s="175"/>
      <c r="AXG27" s="175"/>
      <c r="AXH27" s="175"/>
      <c r="AXI27" s="175"/>
      <c r="AXJ27" s="175"/>
      <c r="AXK27" s="175"/>
      <c r="AXL27" s="175"/>
      <c r="AXM27" s="175"/>
      <c r="AXN27" s="175"/>
      <c r="AXO27" s="175"/>
      <c r="AXP27" s="175"/>
      <c r="AXQ27" s="175"/>
      <c r="AXR27" s="175"/>
      <c r="AXS27" s="175"/>
      <c r="AXT27" s="175"/>
      <c r="AXU27" s="175"/>
      <c r="AXV27" s="175"/>
      <c r="AXW27" s="175"/>
      <c r="AXX27" s="175"/>
      <c r="AXY27" s="175"/>
      <c r="AXZ27" s="175"/>
      <c r="AYA27" s="175"/>
      <c r="AYB27" s="175"/>
      <c r="AYC27" s="175"/>
      <c r="AYD27" s="175"/>
      <c r="AYE27" s="175"/>
      <c r="AYF27" s="175"/>
      <c r="AYG27" s="175"/>
      <c r="AYH27" s="175"/>
      <c r="AYI27" s="175"/>
      <c r="AYJ27" s="175"/>
      <c r="AYK27" s="175"/>
      <c r="AYL27" s="175"/>
      <c r="AYM27" s="175"/>
      <c r="AYN27" s="175"/>
      <c r="AYO27" s="175"/>
      <c r="AYP27" s="175"/>
      <c r="AYQ27" s="175"/>
      <c r="AYR27" s="175"/>
      <c r="AYS27" s="175"/>
      <c r="AYT27" s="175"/>
      <c r="AYU27" s="175"/>
      <c r="AYV27" s="175"/>
      <c r="AYW27" s="175"/>
      <c r="AYX27" s="175"/>
      <c r="AYY27" s="175"/>
      <c r="AYZ27" s="175"/>
      <c r="AZA27" s="175"/>
      <c r="AZB27" s="175"/>
      <c r="AZC27" s="175"/>
      <c r="AZD27" s="175"/>
      <c r="AZE27" s="175"/>
      <c r="AZF27" s="175"/>
      <c r="AZG27" s="175"/>
      <c r="AZH27" s="175"/>
      <c r="AZI27" s="175"/>
      <c r="AZJ27" s="175"/>
      <c r="AZK27" s="175"/>
      <c r="AZL27" s="175"/>
      <c r="AZM27" s="175"/>
      <c r="AZN27" s="175"/>
      <c r="AZO27" s="175"/>
      <c r="AZP27" s="175"/>
      <c r="AZQ27" s="175"/>
      <c r="AZR27" s="175"/>
      <c r="AZS27" s="175"/>
      <c r="AZT27" s="175"/>
      <c r="AZU27" s="175"/>
      <c r="AZV27" s="175"/>
      <c r="AZW27" s="175"/>
      <c r="AZX27" s="175"/>
      <c r="AZY27" s="175"/>
      <c r="AZZ27" s="175"/>
      <c r="BAA27" s="175"/>
      <c r="BAB27" s="175"/>
      <c r="BAC27" s="175"/>
      <c r="BAD27" s="175"/>
      <c r="BAE27" s="175"/>
      <c r="BAF27" s="175"/>
      <c r="BAG27" s="175"/>
      <c r="BAH27" s="175"/>
      <c r="BAI27" s="175"/>
      <c r="BAJ27" s="175"/>
      <c r="BAK27" s="175"/>
      <c r="BAL27" s="175"/>
      <c r="BAM27" s="175"/>
      <c r="BAN27" s="175"/>
      <c r="BAO27" s="175"/>
      <c r="BAP27" s="175"/>
      <c r="BAQ27" s="175"/>
      <c r="BAR27" s="175"/>
      <c r="BAS27" s="175"/>
      <c r="BAT27" s="175"/>
      <c r="BAU27" s="175"/>
      <c r="BAV27" s="175"/>
      <c r="BAW27" s="175"/>
      <c r="BAX27" s="175"/>
      <c r="BAY27" s="175"/>
      <c r="BAZ27" s="175"/>
      <c r="BBA27" s="175"/>
      <c r="BBB27" s="175"/>
      <c r="BBC27" s="175"/>
      <c r="BBD27" s="175"/>
      <c r="BBE27" s="175"/>
      <c r="BBF27" s="175"/>
      <c r="BBG27" s="175"/>
      <c r="BBH27" s="175"/>
      <c r="BBI27" s="175"/>
      <c r="BBJ27" s="175"/>
      <c r="BBK27" s="175"/>
      <c r="BBL27" s="175"/>
      <c r="BBM27" s="175"/>
      <c r="BBN27" s="175"/>
      <c r="BBO27" s="175"/>
      <c r="BBP27" s="175"/>
      <c r="BBQ27" s="175"/>
      <c r="BBR27" s="175"/>
      <c r="BBS27" s="175"/>
      <c r="BBT27" s="175"/>
      <c r="BBU27" s="175"/>
      <c r="BBV27" s="175"/>
      <c r="BBW27" s="175"/>
      <c r="BBX27" s="175"/>
      <c r="BBY27" s="175"/>
      <c r="BBZ27" s="175"/>
      <c r="BCA27" s="175"/>
      <c r="BCB27" s="175"/>
      <c r="BCC27" s="175"/>
      <c r="BCD27" s="175"/>
      <c r="BCE27" s="175"/>
      <c r="BCF27" s="175"/>
      <c r="BCG27" s="175"/>
      <c r="BCH27" s="175"/>
      <c r="BCI27" s="175"/>
      <c r="BCJ27" s="175"/>
      <c r="BCK27" s="175"/>
      <c r="BCL27" s="175"/>
      <c r="BCM27" s="175"/>
      <c r="BCN27" s="175"/>
      <c r="BCO27" s="175"/>
      <c r="BCP27" s="175"/>
      <c r="BCQ27" s="175"/>
      <c r="BCR27" s="175"/>
      <c r="BCS27" s="175"/>
      <c r="BCT27" s="175"/>
      <c r="BCU27" s="175"/>
      <c r="BCV27" s="175"/>
      <c r="BCW27" s="175"/>
      <c r="BCX27" s="175"/>
      <c r="BCY27" s="175"/>
      <c r="BCZ27" s="175"/>
      <c r="BDA27" s="175"/>
      <c r="BDB27" s="175"/>
      <c r="BDC27" s="175"/>
      <c r="BDD27" s="175"/>
      <c r="BDE27" s="175"/>
      <c r="BDF27" s="175"/>
      <c r="BDG27" s="175"/>
      <c r="BDH27" s="175"/>
      <c r="BDI27" s="175"/>
      <c r="BDJ27" s="175"/>
      <c r="BDK27" s="175"/>
      <c r="BDL27" s="175"/>
      <c r="BDM27" s="175"/>
      <c r="BDN27" s="175"/>
      <c r="BDO27" s="175"/>
      <c r="BDP27" s="175"/>
      <c r="BDQ27" s="175"/>
      <c r="BDR27" s="175"/>
      <c r="BDS27" s="175"/>
      <c r="BDT27" s="175"/>
      <c r="BDU27" s="175"/>
      <c r="BDV27" s="175"/>
      <c r="BDW27" s="175"/>
      <c r="BDX27" s="175"/>
      <c r="BDY27" s="175"/>
      <c r="BDZ27" s="175"/>
      <c r="BEA27" s="175"/>
      <c r="BEB27" s="175"/>
      <c r="BEC27" s="175"/>
      <c r="BED27" s="175"/>
      <c r="BEE27" s="175"/>
      <c r="BEF27" s="175"/>
      <c r="BEG27" s="175"/>
      <c r="BEH27" s="175"/>
      <c r="BEI27" s="175"/>
      <c r="BEJ27" s="175"/>
      <c r="BEK27" s="175"/>
      <c r="BEL27" s="175"/>
      <c r="BEM27" s="175"/>
      <c r="BEN27" s="175"/>
      <c r="BEO27" s="175"/>
      <c r="BEP27" s="175"/>
      <c r="BEQ27" s="175"/>
      <c r="BER27" s="175"/>
      <c r="BES27" s="175"/>
      <c r="BET27" s="175"/>
      <c r="BEU27" s="175"/>
      <c r="BEV27" s="175"/>
      <c r="BEW27" s="175"/>
      <c r="BEX27" s="175"/>
      <c r="BEY27" s="175"/>
      <c r="BEZ27" s="175"/>
      <c r="BFA27" s="175"/>
      <c r="BFB27" s="175"/>
      <c r="BFC27" s="175"/>
      <c r="BFD27" s="175"/>
      <c r="BFE27" s="175"/>
      <c r="BFF27" s="175"/>
      <c r="BFG27" s="175"/>
      <c r="BFH27" s="175"/>
      <c r="BFI27" s="175"/>
      <c r="BFJ27" s="175"/>
      <c r="BFK27" s="175"/>
      <c r="BFL27" s="175"/>
      <c r="BFM27" s="175"/>
      <c r="BFN27" s="175"/>
      <c r="BFO27" s="175"/>
      <c r="BFP27" s="175"/>
      <c r="BFQ27" s="175"/>
      <c r="BFR27" s="175"/>
      <c r="BFS27" s="175"/>
      <c r="BFT27" s="175"/>
      <c r="BFU27" s="175"/>
      <c r="BFV27" s="175"/>
      <c r="BFW27" s="175"/>
      <c r="BFX27" s="175"/>
      <c r="BFY27" s="175"/>
      <c r="BFZ27" s="175"/>
      <c r="BGA27" s="175"/>
      <c r="BGB27" s="175"/>
      <c r="BGC27" s="175"/>
      <c r="BGD27" s="175"/>
      <c r="BGE27" s="175"/>
      <c r="BGF27" s="175"/>
      <c r="BGG27" s="175"/>
      <c r="BGH27" s="175"/>
      <c r="BGI27" s="175"/>
      <c r="BGJ27" s="175"/>
      <c r="BGK27" s="175"/>
      <c r="BGL27" s="175"/>
      <c r="BGM27" s="175"/>
      <c r="BGN27" s="175"/>
      <c r="BGO27" s="175"/>
      <c r="BGP27" s="175"/>
      <c r="BGQ27" s="175"/>
      <c r="BGR27" s="175"/>
      <c r="BGS27" s="175"/>
      <c r="BGT27" s="175"/>
      <c r="BGU27" s="175"/>
      <c r="BGV27" s="175"/>
      <c r="BGW27" s="175"/>
      <c r="BGX27" s="175"/>
      <c r="BGY27" s="175"/>
      <c r="BGZ27" s="175"/>
      <c r="BHA27" s="175"/>
      <c r="BHB27" s="175"/>
      <c r="BHC27" s="175"/>
      <c r="BHD27" s="175"/>
      <c r="BHE27" s="175"/>
      <c r="BHF27" s="175"/>
      <c r="BHG27" s="175"/>
      <c r="BHH27" s="175"/>
      <c r="BHI27" s="175"/>
      <c r="BHJ27" s="175"/>
      <c r="BHK27" s="175"/>
      <c r="BHL27" s="175"/>
      <c r="BHM27" s="175"/>
      <c r="BHN27" s="175"/>
      <c r="BHO27" s="175"/>
      <c r="BHP27" s="175"/>
      <c r="BHQ27" s="175"/>
      <c r="BHR27" s="175"/>
      <c r="BHS27" s="175"/>
      <c r="BHT27" s="175"/>
      <c r="BHU27" s="175"/>
      <c r="BHV27" s="175"/>
      <c r="BHW27" s="175"/>
      <c r="BHX27" s="175"/>
      <c r="BHY27" s="175"/>
      <c r="BHZ27" s="175"/>
      <c r="BIA27" s="175"/>
      <c r="BIB27" s="175"/>
      <c r="BIC27" s="175"/>
      <c r="BID27" s="175"/>
      <c r="BIE27" s="175"/>
      <c r="BIF27" s="175"/>
      <c r="BIG27" s="175"/>
      <c r="BIH27" s="175"/>
      <c r="BII27" s="175"/>
      <c r="BIJ27" s="175"/>
      <c r="BIK27" s="175"/>
      <c r="BIL27" s="175"/>
      <c r="BIM27" s="175"/>
      <c r="BIN27" s="175"/>
      <c r="BIO27" s="175"/>
      <c r="BIP27" s="175"/>
      <c r="BIQ27" s="175"/>
      <c r="BIR27" s="175"/>
      <c r="BIS27" s="175"/>
      <c r="BIT27" s="175"/>
      <c r="BIU27" s="175"/>
      <c r="BIV27" s="175"/>
      <c r="BIW27" s="175"/>
      <c r="BIX27" s="175"/>
      <c r="BIY27" s="175"/>
      <c r="BIZ27" s="175"/>
      <c r="BJA27" s="175"/>
      <c r="BJB27" s="175"/>
      <c r="BJC27" s="175"/>
      <c r="BJD27" s="175"/>
      <c r="BJE27" s="175"/>
      <c r="BJF27" s="175"/>
      <c r="BJG27" s="175"/>
      <c r="BJH27" s="175"/>
      <c r="BJI27" s="175"/>
      <c r="BJJ27" s="175"/>
      <c r="BJK27" s="175"/>
      <c r="BJL27" s="175"/>
      <c r="BJM27" s="175"/>
      <c r="BJN27" s="175"/>
      <c r="BJO27" s="175"/>
      <c r="BJP27" s="175"/>
      <c r="BJQ27" s="175"/>
      <c r="BJR27" s="175"/>
      <c r="BJS27" s="175"/>
      <c r="BJT27" s="175"/>
      <c r="BJU27" s="175"/>
      <c r="BJV27" s="175"/>
      <c r="BJW27" s="175"/>
      <c r="BJX27" s="175"/>
      <c r="BJY27" s="175"/>
      <c r="BJZ27" s="175"/>
      <c r="BKA27" s="175"/>
      <c r="BKB27" s="175"/>
      <c r="BKC27" s="175"/>
      <c r="BKD27" s="175"/>
      <c r="BKE27" s="175"/>
      <c r="BKF27" s="175"/>
      <c r="BKG27" s="175"/>
      <c r="BKH27" s="175"/>
      <c r="BKI27" s="175"/>
      <c r="BKJ27" s="175"/>
      <c r="BKK27" s="175"/>
      <c r="BKL27" s="175"/>
      <c r="BKM27" s="175"/>
      <c r="BKN27" s="175"/>
      <c r="BKO27" s="175"/>
      <c r="BKP27" s="175"/>
      <c r="BKQ27" s="175"/>
      <c r="BKR27" s="175"/>
      <c r="BKS27" s="175"/>
      <c r="BKT27" s="175"/>
      <c r="BKU27" s="175"/>
      <c r="BKV27" s="175"/>
      <c r="BKW27" s="175"/>
      <c r="BKX27" s="175"/>
      <c r="BKY27" s="175"/>
      <c r="BKZ27" s="175"/>
      <c r="BLA27" s="175"/>
      <c r="BLB27" s="175"/>
      <c r="BLC27" s="175"/>
      <c r="BLD27" s="175"/>
      <c r="BLE27" s="175"/>
      <c r="BLF27" s="175"/>
      <c r="BLG27" s="175"/>
      <c r="BLH27" s="175"/>
      <c r="BLI27" s="175"/>
      <c r="BLJ27" s="175"/>
      <c r="BLK27" s="175"/>
      <c r="BLL27" s="175"/>
      <c r="BLM27" s="175"/>
      <c r="BLN27" s="175"/>
      <c r="BLO27" s="175"/>
      <c r="BLP27" s="175"/>
      <c r="BLQ27" s="175"/>
      <c r="BLR27" s="175"/>
      <c r="BLS27" s="175"/>
      <c r="BLT27" s="175"/>
      <c r="BLU27" s="175"/>
      <c r="BLV27" s="175"/>
      <c r="BLW27" s="175"/>
      <c r="BLX27" s="175"/>
      <c r="BLY27" s="175"/>
      <c r="BLZ27" s="175"/>
      <c r="BMA27" s="175"/>
      <c r="BMB27" s="175"/>
      <c r="BMC27" s="175"/>
      <c r="BMD27" s="175"/>
      <c r="BME27" s="175"/>
      <c r="BMF27" s="175"/>
      <c r="BMG27" s="175"/>
      <c r="BMH27" s="175"/>
      <c r="BMI27" s="175"/>
      <c r="BMJ27" s="175"/>
      <c r="BMK27" s="175"/>
      <c r="BML27" s="175"/>
      <c r="BMM27" s="175"/>
      <c r="BMN27" s="175"/>
      <c r="BMO27" s="175"/>
      <c r="BMP27" s="175"/>
      <c r="BMQ27" s="175"/>
      <c r="BMR27" s="175"/>
      <c r="BMS27" s="175"/>
      <c r="BMT27" s="175"/>
      <c r="BMU27" s="175"/>
      <c r="BMV27" s="175"/>
      <c r="BMW27" s="175"/>
      <c r="BMX27" s="175"/>
      <c r="BMY27" s="175"/>
      <c r="BMZ27" s="175"/>
      <c r="BNA27" s="175"/>
      <c r="BNB27" s="175"/>
      <c r="BNC27" s="175"/>
      <c r="BND27" s="175"/>
      <c r="BNE27" s="175"/>
      <c r="BNF27" s="175"/>
      <c r="BNG27" s="175"/>
      <c r="BNH27" s="175"/>
      <c r="BNI27" s="175"/>
      <c r="BNJ27" s="175"/>
      <c r="BNK27" s="175"/>
      <c r="BNL27" s="175"/>
      <c r="BNM27" s="175"/>
      <c r="BNN27" s="175"/>
      <c r="BNO27" s="175"/>
      <c r="BNP27" s="175"/>
      <c r="BNQ27" s="175"/>
      <c r="BNR27" s="175"/>
      <c r="BNS27" s="175"/>
      <c r="BNT27" s="175"/>
      <c r="BNU27" s="175"/>
      <c r="BNV27" s="175"/>
      <c r="BNW27" s="175"/>
      <c r="BNX27" s="175"/>
      <c r="BNY27" s="175"/>
      <c r="BNZ27" s="175"/>
      <c r="BOA27" s="175"/>
      <c r="BOB27" s="175"/>
      <c r="BOC27" s="175"/>
      <c r="BOD27" s="175"/>
      <c r="BOE27" s="175"/>
      <c r="BOF27" s="175"/>
      <c r="BOG27" s="175"/>
      <c r="BOH27" s="175"/>
      <c r="BOI27" s="175"/>
      <c r="BOJ27" s="175"/>
      <c r="BOK27" s="175"/>
      <c r="BOL27" s="175"/>
      <c r="BOM27" s="175"/>
      <c r="BON27" s="175"/>
      <c r="BOO27" s="175"/>
      <c r="BOP27" s="175"/>
      <c r="BOQ27" s="175"/>
      <c r="BOR27" s="175"/>
      <c r="BOS27" s="175"/>
      <c r="BOT27" s="175"/>
      <c r="BOU27" s="175"/>
      <c r="BOV27" s="175"/>
      <c r="BOW27" s="175"/>
      <c r="BOX27" s="175"/>
      <c r="BOY27" s="175"/>
      <c r="BOZ27" s="175"/>
      <c r="BPA27" s="175"/>
      <c r="BPB27" s="175"/>
      <c r="BPC27" s="175"/>
      <c r="BPD27" s="175"/>
      <c r="BPE27" s="175"/>
      <c r="BPF27" s="175"/>
      <c r="BPG27" s="175"/>
      <c r="BPH27" s="175"/>
      <c r="BPI27" s="175"/>
      <c r="BPJ27" s="175"/>
      <c r="BPK27" s="175"/>
      <c r="BPL27" s="175"/>
      <c r="BPM27" s="175"/>
      <c r="BPN27" s="175"/>
      <c r="BPO27" s="175"/>
      <c r="BPP27" s="175"/>
      <c r="BPQ27" s="175"/>
      <c r="BPR27" s="175"/>
      <c r="BPS27" s="175"/>
      <c r="BPT27" s="175"/>
      <c r="BPU27" s="175"/>
      <c r="BPV27" s="175"/>
      <c r="BPW27" s="175"/>
      <c r="BPX27" s="175"/>
      <c r="BPY27" s="175"/>
      <c r="BPZ27" s="175"/>
      <c r="BQA27" s="175"/>
      <c r="BQB27" s="175"/>
      <c r="BQC27" s="175"/>
      <c r="BQD27" s="175"/>
      <c r="BQE27" s="175"/>
      <c r="BQF27" s="175"/>
      <c r="BQG27" s="175"/>
      <c r="BQH27" s="175"/>
      <c r="BQI27" s="175"/>
      <c r="BQJ27" s="175"/>
      <c r="BQK27" s="175"/>
      <c r="BQL27" s="175"/>
      <c r="BQM27" s="175"/>
      <c r="BQN27" s="175"/>
      <c r="BQO27" s="175"/>
      <c r="BQP27" s="175"/>
      <c r="BQQ27" s="175"/>
      <c r="BQR27" s="175"/>
      <c r="BQS27" s="175"/>
      <c r="BQT27" s="175"/>
      <c r="BQU27" s="175"/>
      <c r="BQV27" s="175"/>
      <c r="BQW27" s="175"/>
      <c r="BQX27" s="175"/>
      <c r="BQY27" s="175"/>
      <c r="BQZ27" s="175"/>
      <c r="BRA27" s="175"/>
      <c r="BRB27" s="175"/>
      <c r="BRC27" s="175"/>
      <c r="BRD27" s="175"/>
      <c r="BRE27" s="175"/>
      <c r="BRF27" s="175"/>
      <c r="BRG27" s="175"/>
      <c r="BRH27" s="175"/>
      <c r="BRI27" s="175"/>
      <c r="BRJ27" s="175"/>
      <c r="BRK27" s="175"/>
      <c r="BRL27" s="175"/>
      <c r="BRM27" s="175"/>
      <c r="BRN27" s="175"/>
      <c r="BRO27" s="175"/>
      <c r="BRP27" s="175"/>
      <c r="BRQ27" s="175"/>
      <c r="BRR27" s="175"/>
      <c r="BRS27" s="175"/>
      <c r="BRT27" s="175"/>
      <c r="BRU27" s="175"/>
      <c r="BRV27" s="175"/>
      <c r="BRW27" s="175"/>
      <c r="BRX27" s="175"/>
      <c r="BRY27" s="175"/>
      <c r="BRZ27" s="175"/>
      <c r="BSA27" s="175"/>
      <c r="BSB27" s="175"/>
      <c r="BSC27" s="175"/>
      <c r="BSD27" s="175"/>
      <c r="BSE27" s="175"/>
      <c r="BSF27" s="175"/>
      <c r="BSG27" s="175"/>
      <c r="BSH27" s="175"/>
      <c r="BSI27" s="175"/>
      <c r="BSJ27" s="175"/>
      <c r="BSK27" s="175"/>
      <c r="BSL27" s="175"/>
      <c r="BSM27" s="175"/>
      <c r="BSN27" s="175"/>
      <c r="BSO27" s="175"/>
      <c r="BSP27" s="175"/>
      <c r="BSQ27" s="175"/>
      <c r="BSR27" s="175"/>
      <c r="BSS27" s="175"/>
      <c r="BST27" s="175"/>
      <c r="BSU27" s="175"/>
      <c r="BSV27" s="175"/>
      <c r="BSW27" s="175"/>
      <c r="BSX27" s="175"/>
      <c r="BSY27" s="175"/>
      <c r="BSZ27" s="175"/>
      <c r="BTA27" s="175"/>
      <c r="BTB27" s="175"/>
      <c r="BTC27" s="175"/>
      <c r="BTD27" s="175"/>
      <c r="BTE27" s="175"/>
      <c r="BTF27" s="175"/>
      <c r="BTG27" s="175"/>
      <c r="BTH27" s="175"/>
      <c r="BTI27" s="175"/>
      <c r="BTJ27" s="175"/>
      <c r="BTK27" s="175"/>
      <c r="BTL27" s="175"/>
      <c r="BTM27" s="175"/>
      <c r="BTN27" s="175"/>
      <c r="BTO27" s="175"/>
      <c r="BTP27" s="175"/>
      <c r="BTQ27" s="175"/>
      <c r="BTR27" s="175"/>
      <c r="BTS27" s="175"/>
      <c r="BTT27" s="175"/>
      <c r="BTU27" s="175"/>
      <c r="BTV27" s="175"/>
      <c r="BTW27" s="175"/>
      <c r="BTX27" s="175"/>
      <c r="BTY27" s="175"/>
      <c r="BTZ27" s="175"/>
      <c r="BUA27" s="175"/>
      <c r="BUB27" s="175"/>
      <c r="BUC27" s="175"/>
      <c r="BUD27" s="175"/>
      <c r="BUE27" s="175"/>
      <c r="BUF27" s="175"/>
      <c r="BUG27" s="175"/>
      <c r="BUH27" s="175"/>
      <c r="BUI27" s="175"/>
      <c r="BUJ27" s="175"/>
      <c r="BUK27" s="175"/>
      <c r="BUL27" s="175"/>
      <c r="BUM27" s="175"/>
      <c r="BUN27" s="175"/>
      <c r="BUO27" s="175"/>
      <c r="BUP27" s="175"/>
      <c r="BUQ27" s="175"/>
      <c r="BUR27" s="175"/>
      <c r="BUS27" s="175"/>
      <c r="BUT27" s="175"/>
      <c r="BUU27" s="175"/>
      <c r="BUV27" s="175"/>
      <c r="BUW27" s="175"/>
      <c r="BUX27" s="175"/>
      <c r="BUY27" s="175"/>
      <c r="BUZ27" s="175"/>
      <c r="BVA27" s="175"/>
      <c r="BVB27" s="175"/>
      <c r="BVC27" s="175"/>
      <c r="BVD27" s="175"/>
      <c r="BVE27" s="175"/>
      <c r="BVF27" s="175"/>
      <c r="BVG27" s="175"/>
      <c r="BVH27" s="175"/>
      <c r="BVI27" s="175"/>
      <c r="BVJ27" s="175"/>
      <c r="BVK27" s="175"/>
      <c r="BVL27" s="175"/>
      <c r="BVM27" s="175"/>
      <c r="BVN27" s="175"/>
      <c r="BVO27" s="175"/>
      <c r="BVP27" s="175"/>
      <c r="BVQ27" s="175"/>
      <c r="BVR27" s="175"/>
      <c r="BVS27" s="175"/>
      <c r="BVT27" s="175"/>
      <c r="BVU27" s="175"/>
      <c r="BVV27" s="175"/>
      <c r="BVW27" s="175"/>
      <c r="BVX27" s="175"/>
      <c r="BVY27" s="175"/>
      <c r="BVZ27" s="175"/>
      <c r="BWA27" s="175"/>
      <c r="BWB27" s="175"/>
      <c r="BWC27" s="175"/>
      <c r="BWD27" s="175"/>
      <c r="BWE27" s="175"/>
      <c r="BWF27" s="175"/>
      <c r="BWG27" s="175"/>
      <c r="BWH27" s="175"/>
      <c r="BWI27" s="175"/>
      <c r="BWJ27" s="175"/>
      <c r="BWK27" s="175"/>
      <c r="BWL27" s="175"/>
      <c r="BWM27" s="175"/>
      <c r="BWN27" s="175"/>
      <c r="BWO27" s="175"/>
      <c r="BWP27" s="175"/>
      <c r="BWQ27" s="175"/>
      <c r="BWR27" s="175"/>
      <c r="BWS27" s="175"/>
      <c r="BWT27" s="175"/>
      <c r="BWU27" s="175"/>
      <c r="BWV27" s="175"/>
      <c r="BWW27" s="175"/>
      <c r="BWX27" s="175"/>
      <c r="BWY27" s="175"/>
      <c r="BWZ27" s="175"/>
      <c r="BXA27" s="175"/>
      <c r="BXB27" s="175"/>
      <c r="BXC27" s="175"/>
      <c r="BXD27" s="175"/>
      <c r="BXE27" s="175"/>
      <c r="BXF27" s="175"/>
      <c r="BXG27" s="175"/>
      <c r="BXH27" s="175"/>
      <c r="BXI27" s="175"/>
      <c r="BXJ27" s="175"/>
      <c r="BXK27" s="175"/>
      <c r="BXL27" s="175"/>
      <c r="BXM27" s="175"/>
      <c r="BXN27" s="175"/>
      <c r="BXO27" s="175"/>
      <c r="BXP27" s="175"/>
      <c r="BXQ27" s="175"/>
      <c r="BXR27" s="175"/>
      <c r="BXS27" s="175"/>
      <c r="BXT27" s="175"/>
      <c r="BXU27" s="175"/>
      <c r="BXV27" s="175"/>
      <c r="BXW27" s="175"/>
      <c r="BXX27" s="175"/>
      <c r="BXY27" s="175"/>
      <c r="BXZ27" s="175"/>
      <c r="BYA27" s="175"/>
      <c r="BYB27" s="175"/>
      <c r="BYC27" s="175"/>
      <c r="BYD27" s="175"/>
      <c r="BYE27" s="175"/>
      <c r="BYF27" s="175"/>
      <c r="BYG27" s="175"/>
      <c r="BYH27" s="175"/>
      <c r="BYI27" s="175"/>
      <c r="BYJ27" s="175"/>
      <c r="BYK27" s="175"/>
      <c r="BYL27" s="175"/>
      <c r="BYM27" s="175"/>
      <c r="BYN27" s="175"/>
      <c r="BYO27" s="175"/>
      <c r="BYP27" s="175"/>
      <c r="BYQ27" s="175"/>
      <c r="BYR27" s="175"/>
      <c r="BYS27" s="175"/>
      <c r="BYT27" s="175"/>
      <c r="BYU27" s="175"/>
      <c r="BYV27" s="175"/>
      <c r="BYW27" s="175"/>
      <c r="BYX27" s="175"/>
      <c r="BYY27" s="175"/>
      <c r="BYZ27" s="175"/>
      <c r="BZA27" s="175"/>
      <c r="BZB27" s="175"/>
      <c r="BZC27" s="175"/>
      <c r="BZD27" s="175"/>
      <c r="BZE27" s="175"/>
      <c r="BZF27" s="175"/>
      <c r="BZG27" s="175"/>
      <c r="BZH27" s="175"/>
      <c r="BZI27" s="175"/>
      <c r="BZJ27" s="175"/>
      <c r="BZK27" s="175"/>
      <c r="BZL27" s="175"/>
      <c r="BZM27" s="175"/>
      <c r="BZN27" s="175"/>
      <c r="BZO27" s="175"/>
      <c r="BZP27" s="175"/>
      <c r="BZQ27" s="175"/>
      <c r="BZR27" s="175"/>
      <c r="BZS27" s="175"/>
      <c r="BZT27" s="175"/>
      <c r="BZU27" s="175"/>
      <c r="BZV27" s="175"/>
      <c r="BZW27" s="175"/>
      <c r="BZX27" s="175"/>
      <c r="BZY27" s="175"/>
      <c r="BZZ27" s="175"/>
      <c r="CAA27" s="175"/>
      <c r="CAB27" s="175"/>
      <c r="CAC27" s="175"/>
      <c r="CAD27" s="175"/>
      <c r="CAE27" s="175"/>
      <c r="CAF27" s="175"/>
      <c r="CAG27" s="175"/>
      <c r="CAH27" s="175"/>
      <c r="CAI27" s="175"/>
      <c r="CAJ27" s="175"/>
      <c r="CAK27" s="175"/>
      <c r="CAL27" s="175"/>
      <c r="CAM27" s="175"/>
      <c r="CAN27" s="175"/>
      <c r="CAO27" s="175"/>
      <c r="CAP27" s="175"/>
      <c r="CAQ27" s="175"/>
      <c r="CAR27" s="175"/>
      <c r="CAS27" s="175"/>
      <c r="CAT27" s="175"/>
      <c r="CAU27" s="175"/>
      <c r="CAV27" s="175"/>
      <c r="CAW27" s="175"/>
      <c r="CAX27" s="175"/>
      <c r="CAY27" s="175"/>
      <c r="CAZ27" s="175"/>
      <c r="CBA27" s="175"/>
      <c r="CBB27" s="175"/>
      <c r="CBC27" s="175"/>
      <c r="CBD27" s="175"/>
      <c r="CBE27" s="175"/>
      <c r="CBF27" s="175"/>
      <c r="CBG27" s="175"/>
      <c r="CBH27" s="175"/>
      <c r="CBI27" s="175"/>
      <c r="CBJ27" s="175"/>
      <c r="CBK27" s="175"/>
      <c r="CBL27" s="175"/>
      <c r="CBM27" s="175"/>
      <c r="CBN27" s="175"/>
      <c r="CBO27" s="175"/>
      <c r="CBP27" s="175"/>
      <c r="CBQ27" s="175"/>
      <c r="CBR27" s="175"/>
      <c r="CBS27" s="175"/>
      <c r="CBT27" s="175"/>
      <c r="CBU27" s="175"/>
      <c r="CBV27" s="175"/>
      <c r="CBW27" s="175"/>
      <c r="CBX27" s="175"/>
      <c r="CBY27" s="175"/>
      <c r="CBZ27" s="175"/>
      <c r="CCA27" s="175"/>
      <c r="CCB27" s="175"/>
      <c r="CCC27" s="175"/>
      <c r="CCD27" s="175"/>
      <c r="CCE27" s="175"/>
      <c r="CCF27" s="175"/>
      <c r="CCG27" s="175"/>
      <c r="CCH27" s="175"/>
      <c r="CCI27" s="175"/>
      <c r="CCJ27" s="175"/>
      <c r="CCK27" s="175"/>
      <c r="CCL27" s="175"/>
      <c r="CCM27" s="175"/>
      <c r="CCN27" s="175"/>
      <c r="CCO27" s="175"/>
      <c r="CCP27" s="175"/>
      <c r="CCQ27" s="175"/>
      <c r="CCR27" s="175"/>
      <c r="CCS27" s="175"/>
      <c r="CCT27" s="175"/>
      <c r="CCU27" s="175"/>
      <c r="CCV27" s="175"/>
      <c r="CCW27" s="175"/>
      <c r="CCX27" s="175"/>
      <c r="CCY27" s="175"/>
      <c r="CCZ27" s="175"/>
      <c r="CDA27" s="175"/>
      <c r="CDB27" s="175"/>
      <c r="CDC27" s="175"/>
      <c r="CDD27" s="175"/>
      <c r="CDE27" s="175"/>
      <c r="CDF27" s="175"/>
      <c r="CDG27" s="175"/>
      <c r="CDH27" s="175"/>
      <c r="CDI27" s="175"/>
      <c r="CDJ27" s="175"/>
      <c r="CDK27" s="175"/>
      <c r="CDL27" s="175"/>
      <c r="CDM27" s="175"/>
      <c r="CDN27" s="175"/>
      <c r="CDO27" s="175"/>
      <c r="CDP27" s="175"/>
      <c r="CDQ27" s="175"/>
      <c r="CDR27" s="175"/>
      <c r="CDS27" s="175"/>
      <c r="CDT27" s="175"/>
      <c r="CDU27" s="175"/>
      <c r="CDV27" s="175"/>
      <c r="CDW27" s="175"/>
      <c r="CDX27" s="175"/>
      <c r="CDY27" s="175"/>
      <c r="CDZ27" s="175"/>
      <c r="CEA27" s="175"/>
      <c r="CEB27" s="175"/>
      <c r="CEC27" s="175"/>
      <c r="CED27" s="175"/>
      <c r="CEE27" s="175"/>
      <c r="CEF27" s="175"/>
      <c r="CEG27" s="175"/>
      <c r="CEH27" s="175"/>
      <c r="CEI27" s="175"/>
      <c r="CEJ27" s="175"/>
      <c r="CEK27" s="175"/>
      <c r="CEL27" s="175"/>
      <c r="CEM27" s="175"/>
      <c r="CEN27" s="175"/>
      <c r="CEO27" s="175"/>
      <c r="CEP27" s="175"/>
      <c r="CEQ27" s="175"/>
      <c r="CER27" s="175"/>
      <c r="CES27" s="175"/>
      <c r="CET27" s="175"/>
      <c r="CEU27" s="175"/>
      <c r="CEV27" s="175"/>
      <c r="CEW27" s="175"/>
      <c r="CEX27" s="175"/>
      <c r="CEY27" s="175"/>
      <c r="CEZ27" s="175"/>
      <c r="CFA27" s="175"/>
      <c r="CFB27" s="175"/>
      <c r="CFC27" s="175"/>
      <c r="CFD27" s="175"/>
      <c r="CFE27" s="175"/>
      <c r="CFF27" s="175"/>
      <c r="CFG27" s="175"/>
      <c r="CFH27" s="175"/>
      <c r="CFI27" s="175"/>
      <c r="CFJ27" s="175"/>
      <c r="CFK27" s="175"/>
      <c r="CFL27" s="175"/>
      <c r="CFM27" s="175"/>
      <c r="CFN27" s="175"/>
      <c r="CFO27" s="175"/>
      <c r="CFP27" s="175"/>
      <c r="CFQ27" s="175"/>
      <c r="CFR27" s="175"/>
      <c r="CFS27" s="175"/>
      <c r="CFT27" s="175"/>
      <c r="CFU27" s="175"/>
      <c r="CFV27" s="175"/>
      <c r="CFW27" s="175"/>
      <c r="CFX27" s="175"/>
      <c r="CFY27" s="175"/>
      <c r="CFZ27" s="175"/>
      <c r="CGA27" s="175"/>
      <c r="CGB27" s="175"/>
      <c r="CGC27" s="175"/>
      <c r="CGD27" s="175"/>
      <c r="CGE27" s="175"/>
      <c r="CGF27" s="175"/>
      <c r="CGG27" s="175"/>
      <c r="CGH27" s="175"/>
      <c r="CGI27" s="175"/>
      <c r="CGJ27" s="175"/>
      <c r="CGK27" s="175"/>
      <c r="CGL27" s="175"/>
      <c r="CGM27" s="175"/>
      <c r="CGN27" s="175"/>
      <c r="CGO27" s="175"/>
      <c r="CGP27" s="175"/>
      <c r="CGQ27" s="175"/>
      <c r="CGR27" s="175"/>
      <c r="CGS27" s="175"/>
      <c r="CGT27" s="175"/>
      <c r="CGU27" s="175"/>
      <c r="CGV27" s="175"/>
      <c r="CGW27" s="175"/>
      <c r="CGX27" s="175"/>
      <c r="CGY27" s="175"/>
      <c r="CGZ27" s="175"/>
      <c r="CHA27" s="175"/>
      <c r="CHB27" s="175"/>
      <c r="CHC27" s="175"/>
      <c r="CHD27" s="175"/>
      <c r="CHE27" s="175"/>
      <c r="CHF27" s="175"/>
      <c r="CHG27" s="175"/>
      <c r="CHH27" s="175"/>
      <c r="CHI27" s="175"/>
      <c r="CHJ27" s="175"/>
      <c r="CHK27" s="175"/>
      <c r="CHL27" s="175"/>
      <c r="CHM27" s="175"/>
      <c r="CHN27" s="175"/>
      <c r="CHO27" s="175"/>
      <c r="CHP27" s="175"/>
      <c r="CHQ27" s="175"/>
      <c r="CHR27" s="175"/>
      <c r="CHS27" s="175"/>
      <c r="CHT27" s="175"/>
      <c r="CHU27" s="175"/>
      <c r="CHV27" s="175"/>
      <c r="CHW27" s="175"/>
      <c r="CHX27" s="175"/>
      <c r="CHY27" s="175"/>
      <c r="CHZ27" s="175"/>
      <c r="CIA27" s="175"/>
      <c r="CIB27" s="175"/>
      <c r="CIC27" s="175"/>
      <c r="CID27" s="175"/>
      <c r="CIE27" s="175"/>
      <c r="CIF27" s="175"/>
      <c r="CIG27" s="175"/>
      <c r="CIH27" s="175"/>
      <c r="CII27" s="175"/>
      <c r="CIJ27" s="175"/>
      <c r="CIK27" s="175"/>
      <c r="CIL27" s="175"/>
      <c r="CIM27" s="175"/>
      <c r="CIN27" s="175"/>
      <c r="CIO27" s="175"/>
      <c r="CIP27" s="175"/>
      <c r="CIQ27" s="175"/>
      <c r="CIR27" s="175"/>
      <c r="CIS27" s="175"/>
      <c r="CIT27" s="175"/>
      <c r="CIU27" s="175"/>
      <c r="CIV27" s="175"/>
      <c r="CIW27" s="175"/>
      <c r="CIX27" s="175"/>
      <c r="CIY27" s="175"/>
      <c r="CIZ27" s="175"/>
      <c r="CJA27" s="175"/>
      <c r="CJB27" s="175"/>
      <c r="CJC27" s="175"/>
      <c r="CJD27" s="175"/>
      <c r="CJE27" s="175"/>
      <c r="CJF27" s="175"/>
      <c r="CJG27" s="175"/>
      <c r="CJH27" s="175"/>
      <c r="CJI27" s="175"/>
      <c r="CJJ27" s="175"/>
      <c r="CJK27" s="175"/>
      <c r="CJL27" s="175"/>
      <c r="CJM27" s="175"/>
      <c r="CJN27" s="175"/>
      <c r="CJO27" s="175"/>
      <c r="CJP27" s="175"/>
      <c r="CJQ27" s="175"/>
      <c r="CJR27" s="175"/>
      <c r="CJS27" s="175"/>
      <c r="CJT27" s="175"/>
      <c r="CJU27" s="175"/>
      <c r="CJV27" s="175"/>
      <c r="CJW27" s="175"/>
      <c r="CJX27" s="175"/>
      <c r="CJY27" s="175"/>
      <c r="CJZ27" s="175"/>
      <c r="CKA27" s="175"/>
      <c r="CKB27" s="175"/>
      <c r="CKC27" s="175"/>
      <c r="CKD27" s="175"/>
      <c r="CKE27" s="175"/>
      <c r="CKF27" s="175"/>
      <c r="CKG27" s="175"/>
      <c r="CKH27" s="175"/>
      <c r="CKI27" s="175"/>
      <c r="CKJ27" s="175"/>
      <c r="CKK27" s="175"/>
      <c r="CKL27" s="175"/>
      <c r="CKM27" s="175"/>
      <c r="CKN27" s="175"/>
      <c r="CKO27" s="175"/>
      <c r="CKP27" s="175"/>
      <c r="CKQ27" s="175"/>
      <c r="CKR27" s="175"/>
      <c r="CKS27" s="175"/>
      <c r="CKT27" s="175"/>
      <c r="CKU27" s="175"/>
      <c r="CKV27" s="175"/>
      <c r="CKW27" s="175"/>
      <c r="CKX27" s="175"/>
      <c r="CKY27" s="175"/>
      <c r="CKZ27" s="175"/>
      <c r="CLA27" s="175"/>
      <c r="CLB27" s="175"/>
      <c r="CLC27" s="175"/>
      <c r="CLD27" s="175"/>
      <c r="CLE27" s="175"/>
      <c r="CLF27" s="175"/>
      <c r="CLG27" s="175"/>
      <c r="CLH27" s="175"/>
      <c r="CLI27" s="175"/>
      <c r="CLJ27" s="175"/>
      <c r="CLK27" s="175"/>
      <c r="CLL27" s="175"/>
      <c r="CLM27" s="175"/>
      <c r="CLN27" s="175"/>
      <c r="CLO27" s="175"/>
      <c r="CLP27" s="175"/>
      <c r="CLQ27" s="175"/>
      <c r="CLR27" s="175"/>
      <c r="CLS27" s="175"/>
      <c r="CLT27" s="175"/>
      <c r="CLU27" s="175"/>
      <c r="CLV27" s="175"/>
      <c r="CLW27" s="175"/>
      <c r="CLX27" s="175"/>
      <c r="CLY27" s="175"/>
      <c r="CLZ27" s="175"/>
      <c r="CMA27" s="175"/>
      <c r="CMB27" s="175"/>
      <c r="CMC27" s="175"/>
      <c r="CMD27" s="175"/>
      <c r="CME27" s="175"/>
      <c r="CMF27" s="175"/>
      <c r="CMG27" s="175"/>
      <c r="CMH27" s="175"/>
      <c r="CMI27" s="175"/>
      <c r="CMJ27" s="175"/>
      <c r="CMK27" s="175"/>
      <c r="CML27" s="175"/>
      <c r="CMM27" s="175"/>
      <c r="CMN27" s="175"/>
      <c r="CMO27" s="175"/>
      <c r="CMP27" s="175"/>
      <c r="CMQ27" s="175"/>
      <c r="CMR27" s="175"/>
      <c r="CMS27" s="175"/>
      <c r="CMT27" s="175"/>
      <c r="CMU27" s="175"/>
      <c r="CMV27" s="175"/>
      <c r="CMW27" s="175"/>
      <c r="CMX27" s="175"/>
      <c r="CMY27" s="175"/>
      <c r="CMZ27" s="175"/>
      <c r="CNA27" s="175"/>
      <c r="CNB27" s="175"/>
      <c r="CNC27" s="175"/>
      <c r="CND27" s="175"/>
      <c r="CNE27" s="175"/>
      <c r="CNF27" s="175"/>
      <c r="CNG27" s="175"/>
      <c r="CNH27" s="175"/>
      <c r="CNI27" s="175"/>
      <c r="CNJ27" s="175"/>
      <c r="CNK27" s="175"/>
      <c r="CNL27" s="175"/>
      <c r="CNM27" s="175"/>
      <c r="CNN27" s="175"/>
      <c r="CNO27" s="175"/>
      <c r="CNP27" s="175"/>
      <c r="CNQ27" s="175"/>
      <c r="CNR27" s="175"/>
      <c r="CNS27" s="175"/>
      <c r="CNT27" s="175"/>
      <c r="CNU27" s="175"/>
      <c r="CNV27" s="175"/>
      <c r="CNW27" s="175"/>
      <c r="CNX27" s="175"/>
      <c r="CNY27" s="175"/>
      <c r="CNZ27" s="175"/>
      <c r="COA27" s="175"/>
      <c r="COB27" s="175"/>
      <c r="COC27" s="175"/>
      <c r="COD27" s="175"/>
      <c r="COE27" s="175"/>
      <c r="COF27" s="175"/>
      <c r="COG27" s="175"/>
      <c r="COH27" s="175"/>
      <c r="COI27" s="175"/>
      <c r="COJ27" s="175"/>
      <c r="COK27" s="175"/>
      <c r="COL27" s="175"/>
      <c r="COM27" s="175"/>
      <c r="CON27" s="175"/>
      <c r="COO27" s="175"/>
      <c r="COP27" s="175"/>
      <c r="COQ27" s="175"/>
      <c r="COR27" s="175"/>
      <c r="COS27" s="175"/>
      <c r="COT27" s="175"/>
      <c r="COU27" s="175"/>
      <c r="COV27" s="175"/>
      <c r="COW27" s="175"/>
      <c r="COX27" s="175"/>
      <c r="COY27" s="175"/>
      <c r="COZ27" s="175"/>
      <c r="CPA27" s="175"/>
      <c r="CPB27" s="175"/>
      <c r="CPC27" s="175"/>
      <c r="CPD27" s="175"/>
      <c r="CPE27" s="175"/>
      <c r="CPF27" s="175"/>
      <c r="CPG27" s="175"/>
      <c r="CPH27" s="175"/>
      <c r="CPI27" s="175"/>
      <c r="CPJ27" s="175"/>
      <c r="CPK27" s="175"/>
      <c r="CPL27" s="175"/>
      <c r="CPM27" s="175"/>
      <c r="CPN27" s="175"/>
      <c r="CPO27" s="175"/>
      <c r="CPP27" s="175"/>
      <c r="CPQ27" s="175"/>
      <c r="CPR27" s="175"/>
      <c r="CPS27" s="175"/>
      <c r="CPT27" s="175"/>
      <c r="CPU27" s="175"/>
      <c r="CPV27" s="175"/>
      <c r="CPW27" s="175"/>
      <c r="CPX27" s="175"/>
      <c r="CPY27" s="175"/>
      <c r="CPZ27" s="175"/>
      <c r="CQA27" s="175"/>
      <c r="CQB27" s="175"/>
      <c r="CQC27" s="175"/>
      <c r="CQD27" s="175"/>
      <c r="CQE27" s="175"/>
      <c r="CQF27" s="175"/>
      <c r="CQG27" s="175"/>
      <c r="CQH27" s="175"/>
      <c r="CQI27" s="175"/>
      <c r="CQJ27" s="175"/>
      <c r="CQK27" s="175"/>
      <c r="CQL27" s="175"/>
      <c r="CQM27" s="175"/>
      <c r="CQN27" s="175"/>
      <c r="CQO27" s="175"/>
      <c r="CQP27" s="175"/>
      <c r="CQQ27" s="175"/>
      <c r="CQR27" s="175"/>
      <c r="CQS27" s="175"/>
      <c r="CQT27" s="175"/>
      <c r="CQU27" s="175"/>
      <c r="CQV27" s="175"/>
      <c r="CQW27" s="175"/>
      <c r="CQX27" s="175"/>
      <c r="CQY27" s="175"/>
      <c r="CQZ27" s="175"/>
      <c r="CRA27" s="175"/>
      <c r="CRB27" s="175"/>
      <c r="CRC27" s="175"/>
      <c r="CRD27" s="175"/>
      <c r="CRE27" s="175"/>
      <c r="CRF27" s="175"/>
      <c r="CRG27" s="175"/>
      <c r="CRH27" s="175"/>
      <c r="CRI27" s="175"/>
      <c r="CRJ27" s="175"/>
      <c r="CRK27" s="175"/>
      <c r="CRL27" s="175"/>
      <c r="CRM27" s="175"/>
      <c r="CRN27" s="175"/>
      <c r="CRO27" s="175"/>
      <c r="CRP27" s="175"/>
      <c r="CRQ27" s="175"/>
      <c r="CRR27" s="175"/>
      <c r="CRS27" s="175"/>
      <c r="CRT27" s="175"/>
      <c r="CRU27" s="175"/>
      <c r="CRV27" s="175"/>
      <c r="CRW27" s="175"/>
      <c r="CRX27" s="175"/>
      <c r="CRY27" s="175"/>
      <c r="CRZ27" s="175"/>
      <c r="CSA27" s="175"/>
      <c r="CSB27" s="175"/>
      <c r="CSC27" s="175"/>
      <c r="CSD27" s="175"/>
      <c r="CSE27" s="175"/>
      <c r="CSF27" s="175"/>
      <c r="CSG27" s="175"/>
      <c r="CSH27" s="175"/>
      <c r="CSI27" s="175"/>
      <c r="CSJ27" s="175"/>
      <c r="CSK27" s="175"/>
      <c r="CSL27" s="175"/>
      <c r="CSM27" s="175"/>
      <c r="CSN27" s="175"/>
      <c r="CSO27" s="175"/>
      <c r="CSP27" s="175"/>
      <c r="CSQ27" s="175"/>
      <c r="CSR27" s="175"/>
      <c r="CSS27" s="175"/>
      <c r="CST27" s="175"/>
      <c r="CSU27" s="175"/>
      <c r="CSV27" s="175"/>
      <c r="CSW27" s="175"/>
      <c r="CSX27" s="175"/>
      <c r="CSY27" s="175"/>
      <c r="CSZ27" s="175"/>
      <c r="CTA27" s="175"/>
      <c r="CTB27" s="175"/>
      <c r="CTC27" s="175"/>
      <c r="CTD27" s="175"/>
      <c r="CTE27" s="175"/>
      <c r="CTF27" s="175"/>
      <c r="CTG27" s="175"/>
      <c r="CTH27" s="175"/>
      <c r="CTI27" s="175"/>
      <c r="CTJ27" s="175"/>
      <c r="CTK27" s="175"/>
      <c r="CTL27" s="175"/>
      <c r="CTM27" s="175"/>
      <c r="CTN27" s="175"/>
      <c r="CTO27" s="175"/>
      <c r="CTP27" s="175"/>
      <c r="CTQ27" s="175"/>
      <c r="CTR27" s="175"/>
      <c r="CTS27" s="175"/>
      <c r="CTT27" s="175"/>
      <c r="CTU27" s="175"/>
      <c r="CTV27" s="175"/>
      <c r="CTW27" s="175"/>
      <c r="CTX27" s="175"/>
      <c r="CTY27" s="175"/>
      <c r="CTZ27" s="175"/>
      <c r="CUA27" s="175"/>
      <c r="CUB27" s="175"/>
      <c r="CUC27" s="175"/>
      <c r="CUD27" s="175"/>
      <c r="CUE27" s="175"/>
      <c r="CUF27" s="175"/>
      <c r="CUG27" s="175"/>
      <c r="CUH27" s="175"/>
      <c r="CUI27" s="175"/>
      <c r="CUJ27" s="175"/>
      <c r="CUK27" s="175"/>
      <c r="CUL27" s="175"/>
      <c r="CUM27" s="175"/>
      <c r="CUN27" s="175"/>
      <c r="CUO27" s="175"/>
      <c r="CUP27" s="175"/>
      <c r="CUQ27" s="175"/>
      <c r="CUR27" s="175"/>
      <c r="CUS27" s="175"/>
      <c r="CUT27" s="175"/>
      <c r="CUU27" s="175"/>
      <c r="CUV27" s="175"/>
      <c r="CUW27" s="175"/>
      <c r="CUX27" s="175"/>
      <c r="CUY27" s="175"/>
      <c r="CUZ27" s="175"/>
      <c r="CVA27" s="175"/>
      <c r="CVB27" s="175"/>
      <c r="CVC27" s="175"/>
      <c r="CVD27" s="175"/>
      <c r="CVE27" s="175"/>
      <c r="CVF27" s="175"/>
      <c r="CVG27" s="175"/>
      <c r="CVH27" s="175"/>
      <c r="CVI27" s="175"/>
      <c r="CVJ27" s="175"/>
      <c r="CVK27" s="175"/>
      <c r="CVL27" s="175"/>
      <c r="CVM27" s="175"/>
      <c r="CVN27" s="175"/>
      <c r="CVO27" s="175"/>
      <c r="CVP27" s="175"/>
      <c r="CVQ27" s="175"/>
      <c r="CVR27" s="175"/>
      <c r="CVS27" s="175"/>
      <c r="CVT27" s="175"/>
      <c r="CVU27" s="175"/>
      <c r="CVV27" s="175"/>
      <c r="CVW27" s="175"/>
      <c r="CVX27" s="175"/>
      <c r="CVY27" s="175"/>
      <c r="CVZ27" s="175"/>
      <c r="CWA27" s="175"/>
      <c r="CWB27" s="175"/>
      <c r="CWC27" s="175"/>
      <c r="CWD27" s="175"/>
      <c r="CWE27" s="175"/>
      <c r="CWF27" s="175"/>
      <c r="CWG27" s="175"/>
      <c r="CWH27" s="175"/>
      <c r="CWI27" s="175"/>
      <c r="CWJ27" s="175"/>
      <c r="CWK27" s="175"/>
      <c r="CWL27" s="175"/>
      <c r="CWM27" s="175"/>
      <c r="CWN27" s="175"/>
      <c r="CWO27" s="175"/>
      <c r="CWP27" s="175"/>
      <c r="CWQ27" s="175"/>
      <c r="CWR27" s="175"/>
      <c r="CWS27" s="175"/>
      <c r="CWT27" s="175"/>
      <c r="CWU27" s="175"/>
      <c r="CWV27" s="175"/>
      <c r="CWW27" s="175"/>
      <c r="CWX27" s="175"/>
      <c r="CWY27" s="175"/>
      <c r="CWZ27" s="175"/>
      <c r="CXA27" s="175"/>
      <c r="CXB27" s="175"/>
      <c r="CXC27" s="175"/>
      <c r="CXD27" s="175"/>
      <c r="CXE27" s="175"/>
      <c r="CXF27" s="175"/>
      <c r="CXG27" s="175"/>
      <c r="CXH27" s="175"/>
      <c r="CXI27" s="175"/>
      <c r="CXJ27" s="175"/>
      <c r="CXK27" s="175"/>
      <c r="CXL27" s="175"/>
      <c r="CXM27" s="175"/>
      <c r="CXN27" s="175"/>
      <c r="CXO27" s="175"/>
      <c r="CXP27" s="175"/>
      <c r="CXQ27" s="175"/>
      <c r="CXR27" s="175"/>
      <c r="CXS27" s="175"/>
      <c r="CXT27" s="175"/>
      <c r="CXU27" s="175"/>
      <c r="CXV27" s="175"/>
      <c r="CXW27" s="175"/>
      <c r="CXX27" s="175"/>
      <c r="CXY27" s="175"/>
      <c r="CXZ27" s="175"/>
      <c r="CYA27" s="175"/>
      <c r="CYB27" s="175"/>
      <c r="CYC27" s="175"/>
      <c r="CYD27" s="175"/>
      <c r="CYE27" s="175"/>
      <c r="CYF27" s="175"/>
      <c r="CYG27" s="175"/>
      <c r="CYH27" s="175"/>
      <c r="CYI27" s="175"/>
      <c r="CYJ27" s="175"/>
      <c r="CYK27" s="175"/>
      <c r="CYL27" s="175"/>
      <c r="CYM27" s="175"/>
      <c r="CYN27" s="175"/>
      <c r="CYO27" s="175"/>
      <c r="CYP27" s="175"/>
      <c r="CYQ27" s="175"/>
      <c r="CYR27" s="175"/>
      <c r="CYS27" s="175"/>
      <c r="CYT27" s="175"/>
      <c r="CYU27" s="175"/>
      <c r="CYV27" s="175"/>
      <c r="CYW27" s="175"/>
      <c r="CYX27" s="175"/>
      <c r="CYY27" s="175"/>
      <c r="CYZ27" s="175"/>
      <c r="CZA27" s="175"/>
      <c r="CZB27" s="175"/>
      <c r="CZC27" s="175"/>
      <c r="CZD27" s="175"/>
      <c r="CZE27" s="175"/>
      <c r="CZF27" s="175"/>
      <c r="CZG27" s="175"/>
      <c r="CZH27" s="175"/>
      <c r="CZI27" s="175"/>
      <c r="CZJ27" s="175"/>
      <c r="CZK27" s="175"/>
      <c r="CZL27" s="175"/>
      <c r="CZM27" s="175"/>
      <c r="CZN27" s="175"/>
      <c r="CZO27" s="175"/>
      <c r="CZP27" s="175"/>
      <c r="CZQ27" s="175"/>
      <c r="CZR27" s="175"/>
      <c r="CZS27" s="175"/>
      <c r="CZT27" s="175"/>
      <c r="CZU27" s="175"/>
      <c r="CZV27" s="175"/>
      <c r="CZW27" s="175"/>
      <c r="CZX27" s="175"/>
      <c r="CZY27" s="175"/>
      <c r="CZZ27" s="175"/>
      <c r="DAA27" s="175"/>
      <c r="DAB27" s="175"/>
      <c r="DAC27" s="175"/>
      <c r="DAD27" s="175"/>
      <c r="DAE27" s="175"/>
      <c r="DAF27" s="175"/>
      <c r="DAG27" s="175"/>
      <c r="DAH27" s="175"/>
      <c r="DAI27" s="175"/>
      <c r="DAJ27" s="175"/>
      <c r="DAK27" s="175"/>
      <c r="DAL27" s="175"/>
      <c r="DAM27" s="175"/>
      <c r="DAN27" s="175"/>
      <c r="DAO27" s="175"/>
      <c r="DAP27" s="175"/>
      <c r="DAQ27" s="175"/>
      <c r="DAR27" s="175"/>
      <c r="DAS27" s="175"/>
      <c r="DAT27" s="175"/>
      <c r="DAU27" s="175"/>
      <c r="DAV27" s="175"/>
      <c r="DAW27" s="175"/>
      <c r="DAX27" s="175"/>
      <c r="DAY27" s="175"/>
      <c r="DAZ27" s="175"/>
      <c r="DBA27" s="175"/>
      <c r="DBB27" s="175"/>
      <c r="DBC27" s="175"/>
      <c r="DBD27" s="175"/>
      <c r="DBE27" s="175"/>
      <c r="DBF27" s="175"/>
      <c r="DBG27" s="175"/>
      <c r="DBH27" s="175"/>
      <c r="DBI27" s="175"/>
      <c r="DBJ27" s="175"/>
      <c r="DBK27" s="175"/>
      <c r="DBL27" s="175"/>
      <c r="DBM27" s="175"/>
      <c r="DBN27" s="175"/>
      <c r="DBO27" s="175"/>
      <c r="DBP27" s="175"/>
      <c r="DBQ27" s="175"/>
      <c r="DBR27" s="175"/>
      <c r="DBS27" s="175"/>
      <c r="DBT27" s="175"/>
      <c r="DBU27" s="175"/>
      <c r="DBV27" s="175"/>
      <c r="DBW27" s="175"/>
      <c r="DBX27" s="175"/>
      <c r="DBY27" s="175"/>
      <c r="DBZ27" s="175"/>
      <c r="DCA27" s="175"/>
      <c r="DCB27" s="175"/>
      <c r="DCC27" s="175"/>
      <c r="DCD27" s="175"/>
      <c r="DCE27" s="175"/>
      <c r="DCF27" s="175"/>
      <c r="DCG27" s="175"/>
      <c r="DCH27" s="175"/>
      <c r="DCI27" s="175"/>
      <c r="DCJ27" s="175"/>
      <c r="DCK27" s="175"/>
      <c r="DCL27" s="175"/>
      <c r="DCM27" s="175"/>
      <c r="DCN27" s="175"/>
      <c r="DCO27" s="175"/>
      <c r="DCP27" s="175"/>
      <c r="DCQ27" s="175"/>
      <c r="DCR27" s="175"/>
      <c r="DCS27" s="175"/>
      <c r="DCT27" s="175"/>
      <c r="DCU27" s="175"/>
      <c r="DCV27" s="175"/>
      <c r="DCW27" s="175"/>
      <c r="DCX27" s="175"/>
      <c r="DCY27" s="175"/>
      <c r="DCZ27" s="175"/>
      <c r="DDA27" s="175"/>
      <c r="DDB27" s="175"/>
      <c r="DDC27" s="175"/>
      <c r="DDD27" s="175"/>
      <c r="DDE27" s="175"/>
      <c r="DDF27" s="175"/>
      <c r="DDG27" s="175"/>
      <c r="DDH27" s="175"/>
      <c r="DDI27" s="175"/>
      <c r="DDJ27" s="175"/>
      <c r="DDK27" s="175"/>
      <c r="DDL27" s="175"/>
      <c r="DDM27" s="175"/>
      <c r="DDN27" s="175"/>
      <c r="DDO27" s="175"/>
      <c r="DDP27" s="175"/>
      <c r="DDQ27" s="175"/>
      <c r="DDR27" s="175"/>
      <c r="DDS27" s="175"/>
      <c r="DDT27" s="175"/>
      <c r="DDU27" s="175"/>
      <c r="DDV27" s="175"/>
      <c r="DDW27" s="175"/>
      <c r="DDX27" s="175"/>
      <c r="DDY27" s="175"/>
      <c r="DDZ27" s="175"/>
      <c r="DEA27" s="175"/>
      <c r="DEB27" s="175"/>
      <c r="DEC27" s="175"/>
      <c r="DED27" s="175"/>
      <c r="DEE27" s="175"/>
      <c r="DEF27" s="175"/>
      <c r="DEG27" s="175"/>
      <c r="DEH27" s="175"/>
      <c r="DEI27" s="175"/>
      <c r="DEJ27" s="175"/>
      <c r="DEK27" s="175"/>
      <c r="DEL27" s="175"/>
      <c r="DEM27" s="175"/>
      <c r="DEN27" s="175"/>
      <c r="DEO27" s="175"/>
      <c r="DEP27" s="175"/>
      <c r="DEQ27" s="175"/>
      <c r="DER27" s="175"/>
      <c r="DES27" s="175"/>
      <c r="DET27" s="175"/>
      <c r="DEU27" s="175"/>
      <c r="DEV27" s="175"/>
      <c r="DEW27" s="175"/>
      <c r="DEX27" s="175"/>
      <c r="DEY27" s="175"/>
      <c r="DEZ27" s="175"/>
      <c r="DFA27" s="175"/>
      <c r="DFB27" s="175"/>
      <c r="DFC27" s="175"/>
      <c r="DFD27" s="175"/>
      <c r="DFE27" s="175"/>
      <c r="DFF27" s="175"/>
      <c r="DFG27" s="175"/>
      <c r="DFH27" s="175"/>
      <c r="DFI27" s="175"/>
      <c r="DFJ27" s="175"/>
      <c r="DFK27" s="175"/>
      <c r="DFL27" s="175"/>
      <c r="DFM27" s="175"/>
      <c r="DFN27" s="175"/>
      <c r="DFO27" s="175"/>
      <c r="DFP27" s="175"/>
      <c r="DFQ27" s="175"/>
      <c r="DFR27" s="175"/>
      <c r="DFS27" s="175"/>
      <c r="DFT27" s="175"/>
      <c r="DFU27" s="175"/>
      <c r="DFV27" s="175"/>
      <c r="DFW27" s="175"/>
      <c r="DFX27" s="175"/>
      <c r="DFY27" s="175"/>
      <c r="DFZ27" s="175"/>
      <c r="DGA27" s="175"/>
      <c r="DGB27" s="175"/>
      <c r="DGC27" s="175"/>
      <c r="DGD27" s="175"/>
      <c r="DGE27" s="175"/>
      <c r="DGF27" s="175"/>
      <c r="DGG27" s="175"/>
      <c r="DGH27" s="175"/>
      <c r="DGI27" s="175"/>
      <c r="DGJ27" s="175"/>
      <c r="DGK27" s="175"/>
      <c r="DGL27" s="175"/>
      <c r="DGM27" s="175"/>
      <c r="DGN27" s="175"/>
      <c r="DGO27" s="175"/>
      <c r="DGP27" s="175"/>
      <c r="DGQ27" s="175"/>
      <c r="DGR27" s="175"/>
      <c r="DGS27" s="175"/>
      <c r="DGT27" s="175"/>
      <c r="DGU27" s="175"/>
      <c r="DGV27" s="175"/>
      <c r="DGW27" s="175"/>
      <c r="DGX27" s="175"/>
      <c r="DGY27" s="175"/>
      <c r="DGZ27" s="175"/>
      <c r="DHA27" s="175"/>
      <c r="DHB27" s="175"/>
      <c r="DHC27" s="175"/>
      <c r="DHD27" s="175"/>
      <c r="DHE27" s="175"/>
      <c r="DHF27" s="175"/>
      <c r="DHG27" s="175"/>
      <c r="DHH27" s="175"/>
      <c r="DHI27" s="175"/>
      <c r="DHJ27" s="175"/>
      <c r="DHK27" s="175"/>
      <c r="DHL27" s="175"/>
      <c r="DHM27" s="175"/>
      <c r="DHN27" s="175"/>
      <c r="DHO27" s="175"/>
      <c r="DHP27" s="175"/>
      <c r="DHQ27" s="175"/>
      <c r="DHR27" s="175"/>
      <c r="DHS27" s="175"/>
      <c r="DHT27" s="175"/>
      <c r="DHU27" s="175"/>
      <c r="DHV27" s="175"/>
      <c r="DHW27" s="175"/>
      <c r="DHX27" s="175"/>
      <c r="DHY27" s="175"/>
      <c r="DHZ27" s="175"/>
      <c r="DIA27" s="175"/>
      <c r="DIB27" s="175"/>
      <c r="DIC27" s="175"/>
      <c r="DID27" s="175"/>
      <c r="DIE27" s="175"/>
      <c r="DIF27" s="175"/>
      <c r="DIG27" s="175"/>
      <c r="DIH27" s="175"/>
      <c r="DII27" s="175"/>
      <c r="DIJ27" s="175"/>
      <c r="DIK27" s="175"/>
      <c r="DIL27" s="175"/>
      <c r="DIM27" s="175"/>
      <c r="DIN27" s="175"/>
      <c r="DIO27" s="175"/>
      <c r="DIP27" s="175"/>
      <c r="DIQ27" s="175"/>
      <c r="DIR27" s="175"/>
      <c r="DIS27" s="175"/>
      <c r="DIT27" s="175"/>
      <c r="DIU27" s="175"/>
      <c r="DIV27" s="175"/>
      <c r="DIW27" s="175"/>
      <c r="DIX27" s="175"/>
      <c r="DIY27" s="175"/>
      <c r="DIZ27" s="175"/>
      <c r="DJA27" s="175"/>
      <c r="DJB27" s="175"/>
      <c r="DJC27" s="175"/>
      <c r="DJD27" s="175"/>
      <c r="DJE27" s="175"/>
      <c r="DJF27" s="175"/>
      <c r="DJG27" s="175"/>
      <c r="DJH27" s="175"/>
      <c r="DJI27" s="175"/>
      <c r="DJJ27" s="175"/>
      <c r="DJK27" s="175"/>
      <c r="DJL27" s="175"/>
      <c r="DJM27" s="175"/>
      <c r="DJN27" s="175"/>
      <c r="DJO27" s="175"/>
      <c r="DJP27" s="175"/>
      <c r="DJQ27" s="175"/>
      <c r="DJR27" s="175"/>
      <c r="DJS27" s="175"/>
      <c r="DJT27" s="175"/>
      <c r="DJU27" s="175"/>
      <c r="DJV27" s="175"/>
      <c r="DJW27" s="175"/>
      <c r="DJX27" s="175"/>
      <c r="DJY27" s="175"/>
      <c r="DJZ27" s="175"/>
      <c r="DKA27" s="175"/>
      <c r="DKB27" s="175"/>
      <c r="DKC27" s="175"/>
      <c r="DKD27" s="175"/>
      <c r="DKE27" s="175"/>
      <c r="DKF27" s="175"/>
      <c r="DKG27" s="175"/>
      <c r="DKH27" s="175"/>
      <c r="DKI27" s="175"/>
      <c r="DKJ27" s="175"/>
      <c r="DKK27" s="175"/>
      <c r="DKL27" s="175"/>
      <c r="DKM27" s="175"/>
      <c r="DKN27" s="175"/>
      <c r="DKO27" s="175"/>
      <c r="DKP27" s="175"/>
      <c r="DKQ27" s="175"/>
      <c r="DKR27" s="175"/>
      <c r="DKS27" s="175"/>
      <c r="DKT27" s="175"/>
      <c r="DKU27" s="175"/>
      <c r="DKV27" s="175"/>
      <c r="DKW27" s="175"/>
      <c r="DKX27" s="175"/>
      <c r="DKY27" s="175"/>
      <c r="DKZ27" s="175"/>
      <c r="DLA27" s="175"/>
      <c r="DLB27" s="175"/>
      <c r="DLC27" s="175"/>
      <c r="DLD27" s="175"/>
      <c r="DLE27" s="175"/>
      <c r="DLF27" s="175"/>
      <c r="DLG27" s="175"/>
      <c r="DLH27" s="175"/>
      <c r="DLI27" s="175"/>
      <c r="DLJ27" s="175"/>
      <c r="DLK27" s="175"/>
      <c r="DLL27" s="175"/>
      <c r="DLM27" s="175"/>
      <c r="DLN27" s="175"/>
      <c r="DLO27" s="175"/>
      <c r="DLP27" s="175"/>
      <c r="DLQ27" s="175"/>
      <c r="DLR27" s="175"/>
      <c r="DLS27" s="175"/>
      <c r="DLT27" s="175"/>
      <c r="DLU27" s="175"/>
      <c r="DLV27" s="175"/>
      <c r="DLW27" s="175"/>
      <c r="DLX27" s="175"/>
      <c r="DLY27" s="175"/>
      <c r="DLZ27" s="175"/>
      <c r="DMA27" s="175"/>
      <c r="DMB27" s="175"/>
      <c r="DMC27" s="175"/>
      <c r="DMD27" s="175"/>
      <c r="DME27" s="175"/>
      <c r="DMF27" s="175"/>
      <c r="DMG27" s="175"/>
      <c r="DMH27" s="175"/>
      <c r="DMI27" s="175"/>
      <c r="DMJ27" s="175"/>
      <c r="DMK27" s="175"/>
      <c r="DML27" s="175"/>
      <c r="DMM27" s="175"/>
      <c r="DMN27" s="175"/>
      <c r="DMO27" s="175"/>
      <c r="DMP27" s="175"/>
      <c r="DMQ27" s="175"/>
      <c r="DMR27" s="175"/>
      <c r="DMS27" s="175"/>
      <c r="DMT27" s="175"/>
      <c r="DMU27" s="175"/>
      <c r="DMV27" s="175"/>
      <c r="DMW27" s="175"/>
      <c r="DMX27" s="175"/>
      <c r="DMY27" s="175"/>
      <c r="DMZ27" s="175"/>
      <c r="DNA27" s="175"/>
      <c r="DNB27" s="175"/>
      <c r="DNC27" s="175"/>
      <c r="DND27" s="175"/>
      <c r="DNE27" s="175"/>
      <c r="DNF27" s="175"/>
      <c r="DNG27" s="175"/>
      <c r="DNH27" s="175"/>
      <c r="DNI27" s="175"/>
      <c r="DNJ27" s="175"/>
      <c r="DNK27" s="175"/>
      <c r="DNL27" s="175"/>
      <c r="DNM27" s="175"/>
      <c r="DNN27" s="175"/>
      <c r="DNO27" s="175"/>
      <c r="DNP27" s="175"/>
      <c r="DNQ27" s="175"/>
      <c r="DNR27" s="175"/>
      <c r="DNS27" s="175"/>
      <c r="DNT27" s="175"/>
      <c r="DNU27" s="175"/>
      <c r="DNV27" s="175"/>
      <c r="DNW27" s="175"/>
      <c r="DNX27" s="175"/>
      <c r="DNY27" s="175"/>
      <c r="DNZ27" s="175"/>
      <c r="DOA27" s="175"/>
      <c r="DOB27" s="175"/>
      <c r="DOC27" s="175"/>
      <c r="DOD27" s="175"/>
      <c r="DOE27" s="175"/>
      <c r="DOF27" s="175"/>
      <c r="DOG27" s="175"/>
      <c r="DOH27" s="175"/>
      <c r="DOI27" s="175"/>
      <c r="DOJ27" s="175"/>
      <c r="DOK27" s="175"/>
      <c r="DOL27" s="175"/>
      <c r="DOM27" s="175"/>
      <c r="DON27" s="175"/>
      <c r="DOO27" s="175"/>
      <c r="DOP27" s="175"/>
      <c r="DOQ27" s="175"/>
      <c r="DOR27" s="175"/>
      <c r="DOS27" s="175"/>
      <c r="DOT27" s="175"/>
      <c r="DOU27" s="175"/>
      <c r="DOV27" s="175"/>
      <c r="DOW27" s="175"/>
      <c r="DOX27" s="175"/>
      <c r="DOY27" s="175"/>
      <c r="DOZ27" s="175"/>
      <c r="DPA27" s="175"/>
      <c r="DPB27" s="175"/>
      <c r="DPC27" s="175"/>
      <c r="DPD27" s="175"/>
      <c r="DPE27" s="175"/>
      <c r="DPF27" s="175"/>
      <c r="DPG27" s="175"/>
      <c r="DPH27" s="175"/>
      <c r="DPI27" s="175"/>
      <c r="DPJ27" s="175"/>
      <c r="DPK27" s="175"/>
      <c r="DPL27" s="175"/>
      <c r="DPM27" s="175"/>
      <c r="DPN27" s="175"/>
      <c r="DPO27" s="175"/>
      <c r="DPP27" s="175"/>
      <c r="DPQ27" s="175"/>
      <c r="DPR27" s="175"/>
      <c r="DPS27" s="175"/>
      <c r="DPT27" s="175"/>
      <c r="DPU27" s="175"/>
      <c r="DPV27" s="175"/>
      <c r="DPW27" s="175"/>
      <c r="DPX27" s="175"/>
      <c r="DPY27" s="175"/>
      <c r="DPZ27" s="175"/>
      <c r="DQA27" s="175"/>
      <c r="DQB27" s="175"/>
      <c r="DQC27" s="175"/>
      <c r="DQD27" s="175"/>
      <c r="DQE27" s="175"/>
      <c r="DQF27" s="175"/>
      <c r="DQG27" s="175"/>
      <c r="DQH27" s="175"/>
      <c r="DQI27" s="175"/>
      <c r="DQJ27" s="175"/>
      <c r="DQK27" s="175"/>
      <c r="DQL27" s="175"/>
      <c r="DQM27" s="175"/>
      <c r="DQN27" s="175"/>
      <c r="DQO27" s="175"/>
      <c r="DQP27" s="175"/>
      <c r="DQQ27" s="175"/>
      <c r="DQR27" s="175"/>
      <c r="DQS27" s="175"/>
      <c r="DQT27" s="175"/>
      <c r="DQU27" s="175"/>
      <c r="DQV27" s="175"/>
      <c r="DQW27" s="175"/>
      <c r="DQX27" s="175"/>
      <c r="DQY27" s="175"/>
      <c r="DQZ27" s="175"/>
      <c r="DRA27" s="175"/>
      <c r="DRB27" s="175"/>
      <c r="DRC27" s="175"/>
      <c r="DRD27" s="175"/>
      <c r="DRE27" s="175"/>
      <c r="DRF27" s="175"/>
      <c r="DRG27" s="175"/>
      <c r="DRH27" s="175"/>
      <c r="DRI27" s="175"/>
      <c r="DRJ27" s="175"/>
      <c r="DRK27" s="175"/>
      <c r="DRL27" s="175"/>
      <c r="DRM27" s="175"/>
      <c r="DRN27" s="175"/>
      <c r="DRO27" s="175"/>
      <c r="DRP27" s="175"/>
      <c r="DRQ27" s="175"/>
      <c r="DRR27" s="175"/>
      <c r="DRS27" s="175"/>
      <c r="DRT27" s="175"/>
      <c r="DRU27" s="175"/>
      <c r="DRV27" s="175"/>
      <c r="DRW27" s="175"/>
      <c r="DRX27" s="175"/>
      <c r="DRY27" s="175"/>
      <c r="DRZ27" s="175"/>
      <c r="DSA27" s="175"/>
      <c r="DSB27" s="175"/>
      <c r="DSC27" s="175"/>
      <c r="DSD27" s="175"/>
      <c r="DSE27" s="175"/>
      <c r="DSF27" s="175"/>
      <c r="DSG27" s="175"/>
      <c r="DSH27" s="175"/>
      <c r="DSI27" s="175"/>
      <c r="DSJ27" s="175"/>
      <c r="DSK27" s="175"/>
      <c r="DSL27" s="175"/>
      <c r="DSM27" s="175"/>
      <c r="DSN27" s="175"/>
      <c r="DSO27" s="175"/>
      <c r="DSP27" s="175"/>
      <c r="DSQ27" s="175"/>
      <c r="DSR27" s="175"/>
      <c r="DSS27" s="175"/>
      <c r="DST27" s="175"/>
      <c r="DSU27" s="175"/>
      <c r="DSV27" s="175"/>
      <c r="DSW27" s="175"/>
      <c r="DSX27" s="175"/>
      <c r="DSY27" s="175"/>
      <c r="DSZ27" s="175"/>
      <c r="DTA27" s="175"/>
      <c r="DTB27" s="175"/>
      <c r="DTC27" s="175"/>
      <c r="DTD27" s="175"/>
      <c r="DTE27" s="175"/>
      <c r="DTF27" s="175"/>
      <c r="DTG27" s="175"/>
      <c r="DTH27" s="175"/>
      <c r="DTI27" s="175"/>
      <c r="DTJ27" s="175"/>
      <c r="DTK27" s="175"/>
      <c r="DTL27" s="175"/>
      <c r="DTM27" s="175"/>
      <c r="DTN27" s="175"/>
      <c r="DTO27" s="175"/>
      <c r="DTP27" s="175"/>
      <c r="DTQ27" s="175"/>
      <c r="DTR27" s="175"/>
      <c r="DTS27" s="175"/>
      <c r="DTT27" s="175"/>
      <c r="DTU27" s="175"/>
      <c r="DTV27" s="175"/>
      <c r="DTW27" s="175"/>
      <c r="DTX27" s="175"/>
      <c r="DTY27" s="175"/>
      <c r="DTZ27" s="175"/>
      <c r="DUA27" s="175"/>
      <c r="DUB27" s="175"/>
      <c r="DUC27" s="175"/>
      <c r="DUD27" s="175"/>
      <c r="DUE27" s="175"/>
      <c r="DUF27" s="175"/>
      <c r="DUG27" s="175"/>
      <c r="DUH27" s="175"/>
      <c r="DUI27" s="175"/>
      <c r="DUJ27" s="175"/>
      <c r="DUK27" s="175"/>
      <c r="DUL27" s="175"/>
      <c r="DUM27" s="175"/>
      <c r="DUN27" s="175"/>
      <c r="DUO27" s="175"/>
      <c r="DUP27" s="175"/>
      <c r="DUQ27" s="175"/>
      <c r="DUR27" s="175"/>
      <c r="DUS27" s="175"/>
      <c r="DUT27" s="175"/>
      <c r="DUU27" s="175"/>
      <c r="DUV27" s="175"/>
      <c r="DUW27" s="175"/>
      <c r="DUX27" s="175"/>
      <c r="DUY27" s="175"/>
      <c r="DUZ27" s="175"/>
      <c r="DVA27" s="175"/>
      <c r="DVB27" s="175"/>
      <c r="DVC27" s="175"/>
      <c r="DVD27" s="175"/>
      <c r="DVE27" s="175"/>
      <c r="DVF27" s="175"/>
      <c r="DVG27" s="175"/>
      <c r="DVH27" s="175"/>
      <c r="DVI27" s="175"/>
      <c r="DVJ27" s="175"/>
      <c r="DVK27" s="175"/>
      <c r="DVL27" s="175"/>
      <c r="DVM27" s="175"/>
      <c r="DVN27" s="175"/>
      <c r="DVO27" s="175"/>
      <c r="DVP27" s="175"/>
      <c r="DVQ27" s="175"/>
      <c r="DVR27" s="175"/>
      <c r="DVS27" s="175"/>
      <c r="DVT27" s="175"/>
      <c r="DVU27" s="175"/>
      <c r="DVV27" s="175"/>
      <c r="DVW27" s="175"/>
      <c r="DVX27" s="175"/>
      <c r="DVY27" s="175"/>
      <c r="DVZ27" s="175"/>
      <c r="DWA27" s="175"/>
      <c r="DWB27" s="175"/>
      <c r="DWC27" s="175"/>
      <c r="DWD27" s="175"/>
      <c r="DWE27" s="175"/>
      <c r="DWF27" s="175"/>
      <c r="DWG27" s="175"/>
      <c r="DWH27" s="175"/>
      <c r="DWI27" s="175"/>
      <c r="DWJ27" s="175"/>
      <c r="DWK27" s="175"/>
      <c r="DWL27" s="175"/>
      <c r="DWM27" s="175"/>
      <c r="DWN27" s="175"/>
      <c r="DWO27" s="175"/>
      <c r="DWP27" s="175"/>
      <c r="DWQ27" s="175"/>
      <c r="DWR27" s="175"/>
      <c r="DWS27" s="175"/>
      <c r="DWT27" s="175"/>
      <c r="DWU27" s="175"/>
      <c r="DWV27" s="175"/>
      <c r="DWW27" s="175"/>
      <c r="DWX27" s="175"/>
      <c r="DWY27" s="175"/>
      <c r="DWZ27" s="175"/>
      <c r="DXA27" s="175"/>
      <c r="DXB27" s="175"/>
      <c r="DXC27" s="175"/>
      <c r="DXD27" s="175"/>
      <c r="DXE27" s="175"/>
      <c r="DXF27" s="175"/>
      <c r="DXG27" s="175"/>
      <c r="DXH27" s="175"/>
      <c r="DXI27" s="175"/>
      <c r="DXJ27" s="175"/>
      <c r="DXK27" s="175"/>
      <c r="DXL27" s="175"/>
      <c r="DXM27" s="175"/>
      <c r="DXN27" s="175"/>
      <c r="DXO27" s="175"/>
      <c r="DXP27" s="175"/>
      <c r="DXQ27" s="175"/>
      <c r="DXR27" s="175"/>
      <c r="DXS27" s="175"/>
      <c r="DXT27" s="175"/>
      <c r="DXU27" s="175"/>
      <c r="DXV27" s="175"/>
      <c r="DXW27" s="175"/>
      <c r="DXX27" s="175"/>
      <c r="DXY27" s="175"/>
      <c r="DXZ27" s="175"/>
      <c r="DYA27" s="175"/>
      <c r="DYB27" s="175"/>
      <c r="DYC27" s="175"/>
      <c r="DYD27" s="175"/>
      <c r="DYE27" s="175"/>
      <c r="DYF27" s="175"/>
      <c r="DYG27" s="175"/>
      <c r="DYH27" s="175"/>
      <c r="DYI27" s="175"/>
      <c r="DYJ27" s="175"/>
      <c r="DYK27" s="175"/>
      <c r="DYL27" s="175"/>
      <c r="DYM27" s="175"/>
      <c r="DYN27" s="175"/>
      <c r="DYO27" s="175"/>
      <c r="DYP27" s="175"/>
      <c r="DYQ27" s="175"/>
      <c r="DYR27" s="175"/>
      <c r="DYS27" s="175"/>
      <c r="DYT27" s="175"/>
      <c r="DYU27" s="175"/>
      <c r="DYV27" s="175"/>
      <c r="DYW27" s="175"/>
      <c r="DYX27" s="175"/>
      <c r="DYY27" s="175"/>
      <c r="DYZ27" s="175"/>
      <c r="DZA27" s="175"/>
      <c r="DZB27" s="175"/>
      <c r="DZC27" s="175"/>
      <c r="DZD27" s="175"/>
      <c r="DZE27" s="175"/>
      <c r="DZF27" s="175"/>
      <c r="DZG27" s="175"/>
      <c r="DZH27" s="175"/>
      <c r="DZI27" s="175"/>
      <c r="DZJ27" s="175"/>
      <c r="DZK27" s="175"/>
      <c r="DZL27" s="175"/>
      <c r="DZM27" s="175"/>
      <c r="DZN27" s="175"/>
      <c r="DZO27" s="175"/>
      <c r="DZP27" s="175"/>
      <c r="DZQ27" s="175"/>
      <c r="DZR27" s="175"/>
      <c r="DZS27" s="175"/>
      <c r="DZT27" s="175"/>
      <c r="DZU27" s="175"/>
      <c r="DZV27" s="175"/>
      <c r="DZW27" s="175"/>
      <c r="DZX27" s="175"/>
      <c r="DZY27" s="175"/>
      <c r="DZZ27" s="175"/>
      <c r="EAA27" s="175"/>
      <c r="EAB27" s="175"/>
      <c r="EAC27" s="175"/>
      <c r="EAD27" s="175"/>
      <c r="EAE27" s="175"/>
      <c r="EAF27" s="175"/>
      <c r="EAG27" s="175"/>
      <c r="EAH27" s="175"/>
      <c r="EAI27" s="175"/>
      <c r="EAJ27" s="175"/>
      <c r="EAK27" s="175"/>
      <c r="EAL27" s="175"/>
      <c r="EAM27" s="175"/>
      <c r="EAN27" s="175"/>
      <c r="EAO27" s="175"/>
      <c r="EAP27" s="175"/>
      <c r="EAQ27" s="175"/>
      <c r="EAR27" s="175"/>
      <c r="EAS27" s="175"/>
      <c r="EAT27" s="175"/>
      <c r="EAU27" s="175"/>
      <c r="EAV27" s="175"/>
      <c r="EAW27" s="175"/>
      <c r="EAX27" s="175"/>
      <c r="EAY27" s="175"/>
      <c r="EAZ27" s="175"/>
      <c r="EBA27" s="175"/>
      <c r="EBB27" s="175"/>
      <c r="EBC27" s="175"/>
      <c r="EBD27" s="175"/>
      <c r="EBE27" s="175"/>
      <c r="EBF27" s="175"/>
      <c r="EBG27" s="175"/>
      <c r="EBH27" s="175"/>
      <c r="EBI27" s="175"/>
      <c r="EBJ27" s="175"/>
      <c r="EBK27" s="175"/>
      <c r="EBL27" s="175"/>
      <c r="EBM27" s="175"/>
      <c r="EBN27" s="175"/>
      <c r="EBO27" s="175"/>
      <c r="EBP27" s="175"/>
      <c r="EBQ27" s="175"/>
      <c r="EBR27" s="175"/>
      <c r="EBS27" s="175"/>
      <c r="EBT27" s="175"/>
      <c r="EBU27" s="175"/>
      <c r="EBV27" s="175"/>
      <c r="EBW27" s="175"/>
      <c r="EBX27" s="175"/>
      <c r="EBY27" s="175"/>
      <c r="EBZ27" s="175"/>
      <c r="ECA27" s="175"/>
      <c r="ECB27" s="175"/>
      <c r="ECC27" s="175"/>
      <c r="ECD27" s="175"/>
      <c r="ECE27" s="175"/>
      <c r="ECF27" s="175"/>
      <c r="ECG27" s="175"/>
      <c r="ECH27" s="175"/>
      <c r="ECI27" s="175"/>
      <c r="ECJ27" s="175"/>
      <c r="ECK27" s="175"/>
      <c r="ECL27" s="175"/>
      <c r="ECM27" s="175"/>
      <c r="ECN27" s="175"/>
      <c r="ECO27" s="175"/>
      <c r="ECP27" s="175"/>
      <c r="ECQ27" s="175"/>
      <c r="ECR27" s="175"/>
      <c r="ECS27" s="175"/>
      <c r="ECT27" s="175"/>
      <c r="ECU27" s="175"/>
      <c r="ECV27" s="175"/>
      <c r="ECW27" s="175"/>
      <c r="ECX27" s="175"/>
      <c r="ECY27" s="175"/>
      <c r="ECZ27" s="175"/>
      <c r="EDA27" s="175"/>
      <c r="EDB27" s="175"/>
      <c r="EDC27" s="175"/>
      <c r="EDD27" s="175"/>
      <c r="EDE27" s="175"/>
      <c r="EDF27" s="175"/>
      <c r="EDG27" s="175"/>
      <c r="EDH27" s="175"/>
      <c r="EDI27" s="175"/>
      <c r="EDJ27" s="175"/>
      <c r="EDK27" s="175"/>
      <c r="EDL27" s="175"/>
      <c r="EDM27" s="175"/>
      <c r="EDN27" s="175"/>
      <c r="EDO27" s="175"/>
      <c r="EDP27" s="175"/>
      <c r="EDQ27" s="175"/>
      <c r="EDR27" s="175"/>
      <c r="EDS27" s="175"/>
      <c r="EDT27" s="175"/>
      <c r="EDU27" s="175"/>
      <c r="EDV27" s="175"/>
      <c r="EDW27" s="175"/>
      <c r="EDX27" s="175"/>
      <c r="EDY27" s="175"/>
      <c r="EDZ27" s="175"/>
      <c r="EEA27" s="175"/>
      <c r="EEB27" s="175"/>
      <c r="EEC27" s="175"/>
      <c r="EED27" s="175"/>
      <c r="EEE27" s="175"/>
      <c r="EEF27" s="175"/>
      <c r="EEG27" s="175"/>
      <c r="EEH27" s="175"/>
      <c r="EEI27" s="175"/>
      <c r="EEJ27" s="175"/>
      <c r="EEK27" s="175"/>
      <c r="EEL27" s="175"/>
      <c r="EEM27" s="175"/>
      <c r="EEN27" s="175"/>
      <c r="EEO27" s="175"/>
      <c r="EEP27" s="175"/>
      <c r="EEQ27" s="175"/>
      <c r="EER27" s="175"/>
      <c r="EES27" s="175"/>
      <c r="EET27" s="175"/>
      <c r="EEU27" s="175"/>
      <c r="EEV27" s="175"/>
      <c r="EEW27" s="175"/>
      <c r="EEX27" s="175"/>
      <c r="EEY27" s="175"/>
      <c r="EEZ27" s="175"/>
      <c r="EFA27" s="175"/>
      <c r="EFB27" s="175"/>
      <c r="EFC27" s="175"/>
      <c r="EFD27" s="175"/>
      <c r="EFE27" s="175"/>
      <c r="EFF27" s="175"/>
      <c r="EFG27" s="175"/>
      <c r="EFH27" s="175"/>
      <c r="EFI27" s="175"/>
      <c r="EFJ27" s="175"/>
      <c r="EFK27" s="175"/>
      <c r="EFL27" s="175"/>
      <c r="EFM27" s="175"/>
      <c r="EFN27" s="175"/>
      <c r="EFO27" s="175"/>
      <c r="EFP27" s="175"/>
      <c r="EFQ27" s="175"/>
      <c r="EFR27" s="175"/>
      <c r="EFS27" s="175"/>
      <c r="EFT27" s="175"/>
      <c r="EFU27" s="175"/>
      <c r="EFV27" s="175"/>
      <c r="EFW27" s="175"/>
      <c r="EFX27" s="175"/>
      <c r="EFY27" s="175"/>
      <c r="EFZ27" s="175"/>
      <c r="EGA27" s="175"/>
      <c r="EGB27" s="175"/>
      <c r="EGC27" s="175"/>
      <c r="EGD27" s="175"/>
      <c r="EGE27" s="175"/>
      <c r="EGF27" s="175"/>
      <c r="EGG27" s="175"/>
      <c r="EGH27" s="175"/>
      <c r="EGI27" s="175"/>
      <c r="EGJ27" s="175"/>
      <c r="EGK27" s="175"/>
      <c r="EGL27" s="175"/>
      <c r="EGM27" s="175"/>
      <c r="EGN27" s="175"/>
      <c r="EGO27" s="175"/>
      <c r="EGP27" s="175"/>
      <c r="EGQ27" s="175"/>
      <c r="EGR27" s="175"/>
      <c r="EGS27" s="175"/>
      <c r="EGT27" s="175"/>
      <c r="EGU27" s="175"/>
      <c r="EGV27" s="175"/>
      <c r="EGW27" s="175"/>
      <c r="EGX27" s="175"/>
      <c r="EGY27" s="175"/>
      <c r="EGZ27" s="175"/>
      <c r="EHA27" s="175"/>
      <c r="EHB27" s="175"/>
      <c r="EHC27" s="175"/>
      <c r="EHD27" s="175"/>
      <c r="EHE27" s="175"/>
      <c r="EHF27" s="175"/>
      <c r="EHG27" s="175"/>
      <c r="EHH27" s="175"/>
      <c r="EHI27" s="175"/>
      <c r="EHJ27" s="175"/>
      <c r="EHK27" s="175"/>
      <c r="EHL27" s="175"/>
      <c r="EHM27" s="175"/>
      <c r="EHN27" s="175"/>
      <c r="EHO27" s="175"/>
      <c r="EHP27" s="175"/>
      <c r="EHQ27" s="175"/>
      <c r="EHR27" s="175"/>
      <c r="EHS27" s="175"/>
      <c r="EHT27" s="175"/>
      <c r="EHU27" s="175"/>
      <c r="EHV27" s="175"/>
      <c r="EHW27" s="175"/>
      <c r="EHX27" s="175"/>
      <c r="EHY27" s="175"/>
      <c r="EHZ27" s="175"/>
      <c r="EIA27" s="175"/>
      <c r="EIB27" s="175"/>
      <c r="EIC27" s="175"/>
      <c r="EID27" s="175"/>
      <c r="EIE27" s="175"/>
      <c r="EIF27" s="175"/>
      <c r="EIG27" s="175"/>
      <c r="EIH27" s="175"/>
      <c r="EII27" s="175"/>
      <c r="EIJ27" s="175"/>
      <c r="EIK27" s="175"/>
      <c r="EIL27" s="175"/>
      <c r="EIM27" s="175"/>
      <c r="EIN27" s="175"/>
      <c r="EIO27" s="175"/>
      <c r="EIP27" s="175"/>
      <c r="EIQ27" s="175"/>
      <c r="EIR27" s="175"/>
      <c r="EIS27" s="175"/>
      <c r="EIT27" s="175"/>
      <c r="EIU27" s="175"/>
      <c r="EIV27" s="175"/>
      <c r="EIW27" s="175"/>
      <c r="EIX27" s="175"/>
      <c r="EIY27" s="175"/>
      <c r="EIZ27" s="175"/>
      <c r="EJA27" s="175"/>
      <c r="EJB27" s="175"/>
      <c r="EJC27" s="175"/>
      <c r="EJD27" s="175"/>
      <c r="EJE27" s="175"/>
      <c r="EJF27" s="175"/>
      <c r="EJG27" s="175"/>
      <c r="EJH27" s="175"/>
      <c r="EJI27" s="175"/>
      <c r="EJJ27" s="175"/>
      <c r="EJK27" s="175"/>
      <c r="EJL27" s="175"/>
      <c r="EJM27" s="175"/>
      <c r="EJN27" s="175"/>
      <c r="EJO27" s="175"/>
      <c r="EJP27" s="175"/>
      <c r="EJQ27" s="175"/>
      <c r="EJR27" s="175"/>
      <c r="EJS27" s="175"/>
      <c r="EJT27" s="175"/>
      <c r="EJU27" s="175"/>
      <c r="EJV27" s="175"/>
      <c r="EJW27" s="175"/>
      <c r="EJX27" s="175"/>
      <c r="EJY27" s="175"/>
      <c r="EJZ27" s="175"/>
      <c r="EKA27" s="175"/>
      <c r="EKB27" s="175"/>
      <c r="EKC27" s="175"/>
      <c r="EKD27" s="175"/>
      <c r="EKE27" s="175"/>
      <c r="EKF27" s="175"/>
      <c r="EKG27" s="175"/>
      <c r="EKH27" s="175"/>
      <c r="EKI27" s="175"/>
      <c r="EKJ27" s="175"/>
      <c r="EKK27" s="175"/>
      <c r="EKL27" s="175"/>
      <c r="EKM27" s="175"/>
      <c r="EKN27" s="175"/>
      <c r="EKO27" s="175"/>
      <c r="EKP27" s="175"/>
      <c r="EKQ27" s="175"/>
      <c r="EKR27" s="175"/>
      <c r="EKS27" s="175"/>
      <c r="EKT27" s="175"/>
      <c r="EKU27" s="175"/>
      <c r="EKV27" s="175"/>
      <c r="EKW27" s="175"/>
      <c r="EKX27" s="175"/>
      <c r="EKY27" s="175"/>
      <c r="EKZ27" s="175"/>
      <c r="ELA27" s="175"/>
      <c r="ELB27" s="175"/>
      <c r="ELC27" s="175"/>
      <c r="ELD27" s="175"/>
      <c r="ELE27" s="175"/>
      <c r="ELF27" s="175"/>
      <c r="ELG27" s="175"/>
      <c r="ELH27" s="175"/>
      <c r="ELI27" s="175"/>
      <c r="ELJ27" s="175"/>
      <c r="ELK27" s="175"/>
      <c r="ELL27" s="175"/>
      <c r="ELM27" s="175"/>
      <c r="ELN27" s="175"/>
      <c r="ELO27" s="175"/>
      <c r="ELP27" s="175"/>
      <c r="ELQ27" s="175"/>
      <c r="ELR27" s="175"/>
      <c r="ELS27" s="175"/>
      <c r="ELT27" s="175"/>
      <c r="ELU27" s="175"/>
      <c r="ELV27" s="175"/>
      <c r="ELW27" s="175"/>
      <c r="ELX27" s="175"/>
      <c r="ELY27" s="175"/>
      <c r="ELZ27" s="175"/>
      <c r="EMA27" s="175"/>
      <c r="EMB27" s="175"/>
      <c r="EMC27" s="175"/>
      <c r="EMD27" s="175"/>
      <c r="EME27" s="175"/>
      <c r="EMF27" s="175"/>
      <c r="EMG27" s="175"/>
      <c r="EMH27" s="175"/>
      <c r="EMI27" s="175"/>
      <c r="EMJ27" s="175"/>
      <c r="EMK27" s="175"/>
      <c r="EML27" s="175"/>
      <c r="EMM27" s="175"/>
      <c r="EMN27" s="175"/>
      <c r="EMO27" s="175"/>
      <c r="EMP27" s="175"/>
      <c r="EMQ27" s="175"/>
      <c r="EMR27" s="175"/>
      <c r="EMS27" s="175"/>
      <c r="EMT27" s="175"/>
      <c r="EMU27" s="175"/>
      <c r="EMV27" s="175"/>
      <c r="EMW27" s="175"/>
      <c r="EMX27" s="175"/>
      <c r="EMY27" s="175"/>
      <c r="EMZ27" s="175"/>
      <c r="ENA27" s="175"/>
      <c r="ENB27" s="175"/>
      <c r="ENC27" s="175"/>
      <c r="END27" s="175"/>
      <c r="ENE27" s="175"/>
      <c r="ENF27" s="175"/>
      <c r="ENG27" s="175"/>
      <c r="ENH27" s="175"/>
      <c r="ENI27" s="175"/>
      <c r="ENJ27" s="175"/>
      <c r="ENK27" s="175"/>
      <c r="ENL27" s="175"/>
      <c r="ENM27" s="175"/>
      <c r="ENN27" s="175"/>
      <c r="ENO27" s="175"/>
      <c r="ENP27" s="175"/>
      <c r="ENQ27" s="175"/>
      <c r="ENR27" s="175"/>
      <c r="ENS27" s="175"/>
      <c r="ENT27" s="175"/>
      <c r="ENU27" s="175"/>
      <c r="ENV27" s="175"/>
      <c r="ENW27" s="175"/>
      <c r="ENX27" s="175"/>
      <c r="ENY27" s="175"/>
      <c r="ENZ27" s="175"/>
      <c r="EOA27" s="175"/>
      <c r="EOB27" s="175"/>
      <c r="EOC27" s="175"/>
      <c r="EOD27" s="175"/>
      <c r="EOE27" s="175"/>
      <c r="EOF27" s="175"/>
      <c r="EOG27" s="175"/>
      <c r="EOH27" s="175"/>
      <c r="EOI27" s="175"/>
      <c r="EOJ27" s="175"/>
      <c r="EOK27" s="175"/>
      <c r="EOL27" s="175"/>
      <c r="EOM27" s="175"/>
      <c r="EON27" s="175"/>
      <c r="EOO27" s="175"/>
      <c r="EOP27" s="175"/>
      <c r="EOQ27" s="175"/>
      <c r="EOR27" s="175"/>
      <c r="EOS27" s="175"/>
      <c r="EOT27" s="175"/>
      <c r="EOU27" s="175"/>
      <c r="EOV27" s="175"/>
      <c r="EOW27" s="175"/>
      <c r="EOX27" s="175"/>
      <c r="EOY27" s="175"/>
      <c r="EOZ27" s="175"/>
      <c r="EPA27" s="175"/>
      <c r="EPB27" s="175"/>
      <c r="EPC27" s="175"/>
      <c r="EPD27" s="175"/>
      <c r="EPE27" s="175"/>
      <c r="EPF27" s="175"/>
      <c r="EPG27" s="175"/>
      <c r="EPH27" s="175"/>
      <c r="EPI27" s="175"/>
      <c r="EPJ27" s="175"/>
      <c r="EPK27" s="175"/>
      <c r="EPL27" s="175"/>
      <c r="EPM27" s="175"/>
      <c r="EPN27" s="175"/>
      <c r="EPO27" s="175"/>
      <c r="EPP27" s="175"/>
      <c r="EPQ27" s="175"/>
      <c r="EPR27" s="175"/>
      <c r="EPS27" s="175"/>
      <c r="EPT27" s="175"/>
      <c r="EPU27" s="175"/>
      <c r="EPV27" s="175"/>
      <c r="EPW27" s="175"/>
      <c r="EPX27" s="175"/>
      <c r="EPY27" s="175"/>
      <c r="EPZ27" s="175"/>
      <c r="EQA27" s="175"/>
      <c r="EQB27" s="175"/>
      <c r="EQC27" s="175"/>
      <c r="EQD27" s="175"/>
      <c r="EQE27" s="175"/>
      <c r="EQF27" s="175"/>
      <c r="EQG27" s="175"/>
      <c r="EQH27" s="175"/>
      <c r="EQI27" s="175"/>
      <c r="EQJ27" s="175"/>
      <c r="EQK27" s="175"/>
      <c r="EQL27" s="175"/>
      <c r="EQM27" s="175"/>
      <c r="EQN27" s="175"/>
      <c r="EQO27" s="175"/>
      <c r="EQP27" s="175"/>
      <c r="EQQ27" s="175"/>
      <c r="EQR27" s="175"/>
      <c r="EQS27" s="175"/>
      <c r="EQT27" s="175"/>
      <c r="EQU27" s="175"/>
      <c r="EQV27" s="175"/>
      <c r="EQW27" s="175"/>
      <c r="EQX27" s="175"/>
      <c r="EQY27" s="175"/>
      <c r="EQZ27" s="175"/>
      <c r="ERA27" s="175"/>
      <c r="ERB27" s="175"/>
      <c r="ERC27" s="175"/>
      <c r="ERD27" s="175"/>
      <c r="ERE27" s="175"/>
      <c r="ERF27" s="175"/>
      <c r="ERG27" s="175"/>
      <c r="ERH27" s="175"/>
      <c r="ERI27" s="175"/>
      <c r="ERJ27" s="175"/>
      <c r="ERK27" s="175"/>
      <c r="ERL27" s="175"/>
      <c r="ERM27" s="175"/>
      <c r="ERN27" s="175"/>
      <c r="ERO27" s="175"/>
      <c r="ERP27" s="175"/>
      <c r="ERQ27" s="175"/>
      <c r="ERR27" s="175"/>
      <c r="ERS27" s="175"/>
      <c r="ERT27" s="175"/>
      <c r="ERU27" s="175"/>
      <c r="ERV27" s="175"/>
      <c r="ERW27" s="175"/>
      <c r="ERX27" s="175"/>
      <c r="ERY27" s="175"/>
      <c r="ERZ27" s="175"/>
      <c r="ESA27" s="175"/>
      <c r="ESB27" s="175"/>
      <c r="ESC27" s="175"/>
      <c r="ESD27" s="175"/>
      <c r="ESE27" s="175"/>
      <c r="ESF27" s="175"/>
      <c r="ESG27" s="175"/>
      <c r="ESH27" s="175"/>
      <c r="ESI27" s="175"/>
      <c r="ESJ27" s="175"/>
      <c r="ESK27" s="175"/>
      <c r="ESL27" s="175"/>
      <c r="ESM27" s="175"/>
      <c r="ESN27" s="175"/>
      <c r="ESO27" s="175"/>
      <c r="ESP27" s="175"/>
      <c r="ESQ27" s="175"/>
      <c r="ESR27" s="175"/>
      <c r="ESS27" s="175"/>
      <c r="EST27" s="175"/>
      <c r="ESU27" s="175"/>
      <c r="ESV27" s="175"/>
      <c r="ESW27" s="175"/>
      <c r="ESX27" s="175"/>
      <c r="ESY27" s="175"/>
      <c r="ESZ27" s="175"/>
      <c r="ETA27" s="175"/>
      <c r="ETB27" s="175"/>
      <c r="ETC27" s="175"/>
      <c r="ETD27" s="175"/>
      <c r="ETE27" s="175"/>
      <c r="ETF27" s="175"/>
      <c r="ETG27" s="175"/>
      <c r="ETH27" s="175"/>
      <c r="ETI27" s="175"/>
      <c r="ETJ27" s="175"/>
      <c r="ETK27" s="175"/>
      <c r="ETL27" s="175"/>
      <c r="ETM27" s="175"/>
      <c r="ETN27" s="175"/>
      <c r="ETO27" s="175"/>
      <c r="ETP27" s="175"/>
      <c r="ETQ27" s="175"/>
      <c r="ETR27" s="175"/>
      <c r="ETS27" s="175"/>
      <c r="ETT27" s="175"/>
      <c r="ETU27" s="175"/>
      <c r="ETV27" s="175"/>
      <c r="ETW27" s="175"/>
      <c r="ETX27" s="175"/>
      <c r="ETY27" s="175"/>
      <c r="ETZ27" s="175"/>
      <c r="EUA27" s="175"/>
      <c r="EUB27" s="175"/>
      <c r="EUC27" s="175"/>
      <c r="EUD27" s="175"/>
      <c r="EUE27" s="175"/>
      <c r="EUF27" s="175"/>
      <c r="EUG27" s="175"/>
      <c r="EUH27" s="175"/>
      <c r="EUI27" s="175"/>
      <c r="EUJ27" s="175"/>
      <c r="EUK27" s="175"/>
      <c r="EUL27" s="175"/>
      <c r="EUM27" s="175"/>
      <c r="EUN27" s="175"/>
      <c r="EUO27" s="175"/>
      <c r="EUP27" s="175"/>
      <c r="EUQ27" s="175"/>
      <c r="EUR27" s="175"/>
      <c r="EUS27" s="175"/>
      <c r="EUT27" s="175"/>
      <c r="EUU27" s="175"/>
      <c r="EUV27" s="175"/>
      <c r="EUW27" s="175"/>
      <c r="EUX27" s="175"/>
      <c r="EUY27" s="175"/>
      <c r="EUZ27" s="175"/>
      <c r="EVA27" s="175"/>
      <c r="EVB27" s="175"/>
      <c r="EVC27" s="175"/>
      <c r="EVD27" s="175"/>
      <c r="EVE27" s="175"/>
      <c r="EVF27" s="175"/>
      <c r="EVG27" s="175"/>
      <c r="EVH27" s="175"/>
      <c r="EVI27" s="175"/>
      <c r="EVJ27" s="175"/>
      <c r="EVK27" s="175"/>
      <c r="EVL27" s="175"/>
      <c r="EVM27" s="175"/>
      <c r="EVN27" s="175"/>
      <c r="EVO27" s="175"/>
      <c r="EVP27" s="175"/>
      <c r="EVQ27" s="175"/>
      <c r="EVR27" s="175"/>
      <c r="EVS27" s="175"/>
      <c r="EVT27" s="175"/>
      <c r="EVU27" s="175"/>
      <c r="EVV27" s="175"/>
      <c r="EVW27" s="175"/>
      <c r="EVX27" s="175"/>
      <c r="EVY27" s="175"/>
      <c r="EVZ27" s="175"/>
      <c r="EWA27" s="175"/>
      <c r="EWB27" s="175"/>
      <c r="EWC27" s="175"/>
      <c r="EWD27" s="175"/>
      <c r="EWE27" s="175"/>
      <c r="EWF27" s="175"/>
      <c r="EWG27" s="175"/>
      <c r="EWH27" s="175"/>
      <c r="EWI27" s="175"/>
      <c r="EWJ27" s="175"/>
      <c r="EWK27" s="175"/>
      <c r="EWL27" s="175"/>
      <c r="EWM27" s="175"/>
      <c r="EWN27" s="175"/>
      <c r="EWO27" s="175"/>
      <c r="EWP27" s="175"/>
      <c r="EWQ27" s="175"/>
      <c r="EWR27" s="175"/>
      <c r="EWS27" s="175"/>
      <c r="EWT27" s="175"/>
      <c r="EWU27" s="175"/>
      <c r="EWV27" s="175"/>
      <c r="EWW27" s="175"/>
      <c r="EWX27" s="175"/>
      <c r="EWY27" s="175"/>
      <c r="EWZ27" s="175"/>
      <c r="EXA27" s="175"/>
      <c r="EXB27" s="175"/>
      <c r="EXC27" s="175"/>
      <c r="EXD27" s="175"/>
      <c r="EXE27" s="175"/>
      <c r="EXF27" s="175"/>
      <c r="EXG27" s="175"/>
      <c r="EXH27" s="175"/>
      <c r="EXI27" s="175"/>
      <c r="EXJ27" s="175"/>
      <c r="EXK27" s="175"/>
      <c r="EXL27" s="175"/>
      <c r="EXM27" s="175"/>
      <c r="EXN27" s="175"/>
      <c r="EXO27" s="175"/>
      <c r="EXP27" s="175"/>
      <c r="EXQ27" s="175"/>
      <c r="EXR27" s="175"/>
      <c r="EXS27" s="175"/>
      <c r="EXT27" s="175"/>
      <c r="EXU27" s="175"/>
      <c r="EXV27" s="175"/>
      <c r="EXW27" s="175"/>
      <c r="EXX27" s="175"/>
      <c r="EXY27" s="175"/>
      <c r="EXZ27" s="175"/>
      <c r="EYA27" s="175"/>
      <c r="EYB27" s="175"/>
      <c r="EYC27" s="175"/>
      <c r="EYD27" s="175"/>
      <c r="EYE27" s="175"/>
      <c r="EYF27" s="175"/>
      <c r="EYG27" s="175"/>
      <c r="EYH27" s="175"/>
      <c r="EYI27" s="175"/>
      <c r="EYJ27" s="175"/>
      <c r="EYK27" s="175"/>
      <c r="EYL27" s="175"/>
      <c r="EYM27" s="175"/>
      <c r="EYN27" s="175"/>
      <c r="EYO27" s="175"/>
      <c r="EYP27" s="175"/>
      <c r="EYQ27" s="175"/>
      <c r="EYR27" s="175"/>
      <c r="EYS27" s="175"/>
      <c r="EYT27" s="175"/>
      <c r="EYU27" s="175"/>
      <c r="EYV27" s="175"/>
      <c r="EYW27" s="175"/>
      <c r="EYX27" s="175"/>
      <c r="EYY27" s="175"/>
      <c r="EYZ27" s="175"/>
      <c r="EZA27" s="175"/>
      <c r="EZB27" s="175"/>
      <c r="EZC27" s="175"/>
      <c r="EZD27" s="175"/>
      <c r="EZE27" s="175"/>
      <c r="EZF27" s="175"/>
      <c r="EZG27" s="175"/>
      <c r="EZH27" s="175"/>
      <c r="EZI27" s="175"/>
      <c r="EZJ27" s="175"/>
      <c r="EZK27" s="175"/>
      <c r="EZL27" s="175"/>
      <c r="EZM27" s="175"/>
      <c r="EZN27" s="175"/>
      <c r="EZO27" s="175"/>
      <c r="EZP27" s="175"/>
      <c r="EZQ27" s="175"/>
      <c r="EZR27" s="175"/>
      <c r="EZS27" s="175"/>
      <c r="EZT27" s="175"/>
      <c r="EZU27" s="175"/>
      <c r="EZV27" s="175"/>
      <c r="EZW27" s="175"/>
      <c r="EZX27" s="175"/>
      <c r="EZY27" s="175"/>
      <c r="EZZ27" s="175"/>
      <c r="FAA27" s="175"/>
      <c r="FAB27" s="175"/>
      <c r="FAC27" s="175"/>
      <c r="FAD27" s="175"/>
      <c r="FAE27" s="175"/>
      <c r="FAF27" s="175"/>
      <c r="FAG27" s="175"/>
      <c r="FAH27" s="175"/>
      <c r="FAI27" s="175"/>
      <c r="FAJ27" s="175"/>
      <c r="FAK27" s="175"/>
      <c r="FAL27" s="175"/>
      <c r="FAM27" s="175"/>
      <c r="FAN27" s="175"/>
      <c r="FAO27" s="175"/>
      <c r="FAP27" s="175"/>
      <c r="FAQ27" s="175"/>
      <c r="FAR27" s="175"/>
      <c r="FAS27" s="175"/>
      <c r="FAT27" s="175"/>
      <c r="FAU27" s="175"/>
      <c r="FAV27" s="175"/>
      <c r="FAW27" s="175"/>
      <c r="FAX27" s="175"/>
      <c r="FAY27" s="175"/>
      <c r="FAZ27" s="175"/>
      <c r="FBA27" s="175"/>
      <c r="FBB27" s="175"/>
      <c r="FBC27" s="175"/>
      <c r="FBD27" s="175"/>
      <c r="FBE27" s="175"/>
      <c r="FBF27" s="175"/>
      <c r="FBG27" s="175"/>
      <c r="FBH27" s="175"/>
      <c r="FBI27" s="175"/>
      <c r="FBJ27" s="175"/>
      <c r="FBK27" s="175"/>
      <c r="FBL27" s="175"/>
      <c r="FBM27" s="175"/>
      <c r="FBN27" s="175"/>
      <c r="FBO27" s="175"/>
      <c r="FBP27" s="175"/>
      <c r="FBQ27" s="175"/>
      <c r="FBR27" s="175"/>
      <c r="FBS27" s="175"/>
      <c r="FBT27" s="175"/>
      <c r="FBU27" s="175"/>
      <c r="FBV27" s="175"/>
      <c r="FBW27" s="175"/>
      <c r="FBX27" s="175"/>
      <c r="FBY27" s="175"/>
      <c r="FBZ27" s="175"/>
      <c r="FCA27" s="175"/>
      <c r="FCB27" s="175"/>
      <c r="FCC27" s="175"/>
      <c r="FCD27" s="175"/>
      <c r="FCE27" s="175"/>
      <c r="FCF27" s="175"/>
      <c r="FCG27" s="175"/>
      <c r="FCH27" s="175"/>
      <c r="FCI27" s="175"/>
      <c r="FCJ27" s="175"/>
      <c r="FCK27" s="175"/>
      <c r="FCL27" s="175"/>
      <c r="FCM27" s="175"/>
      <c r="FCN27" s="175"/>
      <c r="FCO27" s="175"/>
      <c r="FCP27" s="175"/>
      <c r="FCQ27" s="175"/>
      <c r="FCR27" s="175"/>
      <c r="FCS27" s="175"/>
      <c r="FCT27" s="175"/>
      <c r="FCU27" s="175"/>
      <c r="FCV27" s="175"/>
      <c r="FCW27" s="175"/>
      <c r="FCX27" s="175"/>
      <c r="FCY27" s="175"/>
      <c r="FCZ27" s="175"/>
      <c r="FDA27" s="175"/>
      <c r="FDB27" s="175"/>
      <c r="FDC27" s="175"/>
      <c r="FDD27" s="175"/>
      <c r="FDE27" s="175"/>
      <c r="FDF27" s="175"/>
      <c r="FDG27" s="175"/>
      <c r="FDH27" s="175"/>
      <c r="FDI27" s="175"/>
      <c r="FDJ27" s="175"/>
      <c r="FDK27" s="175"/>
      <c r="FDL27" s="175"/>
      <c r="FDM27" s="175"/>
      <c r="FDN27" s="175"/>
      <c r="FDO27" s="175"/>
      <c r="FDP27" s="175"/>
      <c r="FDQ27" s="175"/>
      <c r="FDR27" s="175"/>
      <c r="FDS27" s="175"/>
      <c r="FDT27" s="175"/>
      <c r="FDU27" s="175"/>
      <c r="FDV27" s="175"/>
      <c r="FDW27" s="175"/>
      <c r="FDX27" s="175"/>
      <c r="FDY27" s="175"/>
      <c r="FDZ27" s="175"/>
      <c r="FEA27" s="175"/>
      <c r="FEB27" s="175"/>
      <c r="FEC27" s="175"/>
      <c r="FED27" s="175"/>
      <c r="FEE27" s="175"/>
      <c r="FEF27" s="175"/>
      <c r="FEG27" s="175"/>
      <c r="FEH27" s="175"/>
      <c r="FEI27" s="175"/>
      <c r="FEJ27" s="175"/>
      <c r="FEK27" s="175"/>
      <c r="FEL27" s="175"/>
      <c r="FEM27" s="175"/>
      <c r="FEN27" s="175"/>
      <c r="FEO27" s="175"/>
      <c r="FEP27" s="175"/>
      <c r="FEQ27" s="175"/>
      <c r="FER27" s="175"/>
      <c r="FES27" s="175"/>
      <c r="FET27" s="175"/>
      <c r="FEU27" s="175"/>
      <c r="FEV27" s="175"/>
      <c r="FEW27" s="175"/>
      <c r="FEX27" s="175"/>
      <c r="FEY27" s="175"/>
      <c r="FEZ27" s="175"/>
      <c r="FFA27" s="175"/>
      <c r="FFB27" s="175"/>
      <c r="FFC27" s="175"/>
      <c r="FFD27" s="175"/>
      <c r="FFE27" s="175"/>
      <c r="FFF27" s="175"/>
      <c r="FFG27" s="175"/>
      <c r="FFH27" s="175"/>
      <c r="FFI27" s="175"/>
      <c r="FFJ27" s="175"/>
      <c r="FFK27" s="175"/>
      <c r="FFL27" s="175"/>
      <c r="FFM27" s="175"/>
      <c r="FFN27" s="175"/>
      <c r="FFO27" s="175"/>
      <c r="FFP27" s="175"/>
      <c r="FFQ27" s="175"/>
      <c r="FFR27" s="175"/>
      <c r="FFS27" s="175"/>
      <c r="FFT27" s="175"/>
      <c r="FFU27" s="175"/>
      <c r="FFV27" s="175"/>
      <c r="FFW27" s="175"/>
      <c r="FFX27" s="175"/>
      <c r="FFY27" s="175"/>
      <c r="FFZ27" s="175"/>
      <c r="FGA27" s="175"/>
      <c r="FGB27" s="175"/>
      <c r="FGC27" s="175"/>
      <c r="FGD27" s="175"/>
      <c r="FGE27" s="175"/>
      <c r="FGF27" s="175"/>
      <c r="FGG27" s="175"/>
      <c r="FGH27" s="175"/>
      <c r="FGI27" s="175"/>
      <c r="FGJ27" s="175"/>
      <c r="FGK27" s="175"/>
      <c r="FGL27" s="175"/>
      <c r="FGM27" s="175"/>
      <c r="FGN27" s="175"/>
      <c r="FGO27" s="175"/>
      <c r="FGP27" s="175"/>
      <c r="FGQ27" s="175"/>
      <c r="FGR27" s="175"/>
      <c r="FGS27" s="175"/>
      <c r="FGT27" s="175"/>
      <c r="FGU27" s="175"/>
      <c r="FGV27" s="175"/>
      <c r="FGW27" s="175"/>
      <c r="FGX27" s="175"/>
      <c r="FGY27" s="175"/>
      <c r="FGZ27" s="175"/>
      <c r="FHA27" s="175"/>
      <c r="FHB27" s="175"/>
      <c r="FHC27" s="175"/>
      <c r="FHD27" s="175"/>
      <c r="FHE27" s="175"/>
      <c r="FHF27" s="175"/>
      <c r="FHG27" s="175"/>
      <c r="FHH27" s="175"/>
      <c r="FHI27" s="175"/>
      <c r="FHJ27" s="175"/>
      <c r="FHK27" s="175"/>
      <c r="FHL27" s="175"/>
      <c r="FHM27" s="175"/>
      <c r="FHN27" s="175"/>
      <c r="FHO27" s="175"/>
      <c r="FHP27" s="175"/>
      <c r="FHQ27" s="175"/>
      <c r="FHR27" s="175"/>
      <c r="FHS27" s="175"/>
      <c r="FHT27" s="175"/>
      <c r="FHU27" s="175"/>
      <c r="FHV27" s="175"/>
      <c r="FHW27" s="175"/>
      <c r="FHX27" s="175"/>
      <c r="FHY27" s="175"/>
      <c r="FHZ27" s="175"/>
      <c r="FIA27" s="175"/>
      <c r="FIB27" s="175"/>
      <c r="FIC27" s="175"/>
      <c r="FID27" s="175"/>
      <c r="FIE27" s="175"/>
      <c r="FIF27" s="175"/>
      <c r="FIG27" s="175"/>
      <c r="FIH27" s="175"/>
      <c r="FII27" s="175"/>
      <c r="FIJ27" s="175"/>
      <c r="FIK27" s="175"/>
      <c r="FIL27" s="175"/>
      <c r="FIM27" s="175"/>
      <c r="FIN27" s="175"/>
      <c r="FIO27" s="175"/>
      <c r="FIP27" s="175"/>
      <c r="FIQ27" s="175"/>
      <c r="FIR27" s="175"/>
      <c r="FIS27" s="175"/>
      <c r="FIT27" s="175"/>
      <c r="FIU27" s="175"/>
      <c r="FIV27" s="175"/>
      <c r="FIW27" s="175"/>
      <c r="FIX27" s="175"/>
      <c r="FIY27" s="175"/>
      <c r="FIZ27" s="175"/>
      <c r="FJA27" s="175"/>
      <c r="FJB27" s="175"/>
      <c r="FJC27" s="175"/>
      <c r="FJD27" s="175"/>
      <c r="FJE27" s="175"/>
      <c r="FJF27" s="175"/>
      <c r="FJG27" s="175"/>
      <c r="FJH27" s="175"/>
      <c r="FJI27" s="175"/>
      <c r="FJJ27" s="175"/>
      <c r="FJK27" s="175"/>
      <c r="FJL27" s="175"/>
      <c r="FJM27" s="175"/>
      <c r="FJN27" s="175"/>
      <c r="FJO27" s="175"/>
      <c r="FJP27" s="175"/>
      <c r="FJQ27" s="175"/>
      <c r="FJR27" s="175"/>
      <c r="FJS27" s="175"/>
      <c r="FJT27" s="175"/>
      <c r="FJU27" s="175"/>
      <c r="FJV27" s="175"/>
      <c r="FJW27" s="175"/>
      <c r="FJX27" s="175"/>
      <c r="FJY27" s="175"/>
      <c r="FJZ27" s="175"/>
      <c r="FKA27" s="175"/>
      <c r="FKB27" s="175"/>
      <c r="FKC27" s="175"/>
      <c r="FKD27" s="175"/>
      <c r="FKE27" s="175"/>
      <c r="FKF27" s="175"/>
      <c r="FKG27" s="175"/>
      <c r="FKH27" s="175"/>
      <c r="FKI27" s="175"/>
      <c r="FKJ27" s="175"/>
      <c r="FKK27" s="175"/>
      <c r="FKL27" s="175"/>
      <c r="FKM27" s="175"/>
      <c r="FKN27" s="175"/>
      <c r="FKO27" s="175"/>
      <c r="FKP27" s="175"/>
      <c r="FKQ27" s="175"/>
      <c r="FKR27" s="175"/>
      <c r="FKS27" s="175"/>
      <c r="FKT27" s="175"/>
      <c r="FKU27" s="175"/>
      <c r="FKV27" s="175"/>
      <c r="FKW27" s="175"/>
      <c r="FKX27" s="175"/>
      <c r="FKY27" s="175"/>
      <c r="FKZ27" s="175"/>
      <c r="FLA27" s="175"/>
      <c r="FLB27" s="175"/>
      <c r="FLC27" s="175"/>
      <c r="FLD27" s="175"/>
      <c r="FLE27" s="175"/>
      <c r="FLF27" s="175"/>
      <c r="FLG27" s="175"/>
      <c r="FLH27" s="175"/>
      <c r="FLI27" s="175"/>
      <c r="FLJ27" s="175"/>
      <c r="FLK27" s="175"/>
      <c r="FLL27" s="175"/>
      <c r="FLM27" s="175"/>
      <c r="FLN27" s="175"/>
      <c r="FLO27" s="175"/>
      <c r="FLP27" s="175"/>
      <c r="FLQ27" s="175"/>
      <c r="FLR27" s="175"/>
      <c r="FLS27" s="175"/>
      <c r="FLT27" s="175"/>
      <c r="FLU27" s="175"/>
      <c r="FLV27" s="175"/>
      <c r="FLW27" s="175"/>
      <c r="FLX27" s="175"/>
      <c r="FLY27" s="175"/>
      <c r="FLZ27" s="175"/>
      <c r="FMA27" s="175"/>
      <c r="FMB27" s="175"/>
      <c r="FMC27" s="175"/>
      <c r="FMD27" s="175"/>
      <c r="FME27" s="175"/>
      <c r="FMF27" s="175"/>
      <c r="FMG27" s="175"/>
      <c r="FMH27" s="175"/>
      <c r="FMI27" s="175"/>
      <c r="FMJ27" s="175"/>
      <c r="FMK27" s="175"/>
      <c r="FML27" s="175"/>
      <c r="FMM27" s="175"/>
      <c r="FMN27" s="175"/>
      <c r="FMO27" s="175"/>
      <c r="FMP27" s="175"/>
      <c r="FMQ27" s="175"/>
      <c r="FMR27" s="175"/>
      <c r="FMS27" s="175"/>
      <c r="FMT27" s="175"/>
      <c r="FMU27" s="175"/>
      <c r="FMV27" s="175"/>
      <c r="FMW27" s="175"/>
      <c r="FMX27" s="175"/>
      <c r="FMY27" s="175"/>
      <c r="FMZ27" s="175"/>
      <c r="FNA27" s="175"/>
      <c r="FNB27" s="175"/>
      <c r="FNC27" s="175"/>
      <c r="FND27" s="175"/>
      <c r="FNE27" s="175"/>
      <c r="FNF27" s="175"/>
      <c r="FNG27" s="175"/>
      <c r="FNH27" s="175"/>
      <c r="FNI27" s="175"/>
      <c r="FNJ27" s="175"/>
      <c r="FNK27" s="175"/>
      <c r="FNL27" s="175"/>
      <c r="FNM27" s="175"/>
      <c r="FNN27" s="175"/>
      <c r="FNO27" s="175"/>
      <c r="FNP27" s="175"/>
      <c r="FNQ27" s="175"/>
      <c r="FNR27" s="175"/>
      <c r="FNS27" s="175"/>
      <c r="FNT27" s="175"/>
      <c r="FNU27" s="175"/>
      <c r="FNV27" s="175"/>
      <c r="FNW27" s="175"/>
      <c r="FNX27" s="175"/>
      <c r="FNY27" s="175"/>
      <c r="FNZ27" s="175"/>
      <c r="FOA27" s="175"/>
      <c r="FOB27" s="175"/>
      <c r="FOC27" s="175"/>
      <c r="FOD27" s="175"/>
      <c r="FOE27" s="175"/>
      <c r="FOF27" s="175"/>
      <c r="FOG27" s="175"/>
      <c r="FOH27" s="175"/>
      <c r="FOI27" s="175"/>
      <c r="FOJ27" s="175"/>
      <c r="FOK27" s="175"/>
      <c r="FOL27" s="175"/>
      <c r="FOM27" s="175"/>
      <c r="FON27" s="175"/>
      <c r="FOO27" s="175"/>
      <c r="FOP27" s="175"/>
      <c r="FOQ27" s="175"/>
      <c r="FOR27" s="175"/>
      <c r="FOS27" s="175"/>
      <c r="FOT27" s="175"/>
      <c r="FOU27" s="175"/>
      <c r="FOV27" s="175"/>
      <c r="FOW27" s="175"/>
      <c r="FOX27" s="175"/>
      <c r="FOY27" s="175"/>
      <c r="FOZ27" s="175"/>
      <c r="FPA27" s="175"/>
      <c r="FPB27" s="175"/>
      <c r="FPC27" s="175"/>
      <c r="FPD27" s="175"/>
      <c r="FPE27" s="175"/>
      <c r="FPF27" s="175"/>
      <c r="FPG27" s="175"/>
      <c r="FPH27" s="175"/>
      <c r="FPI27" s="175"/>
      <c r="FPJ27" s="175"/>
      <c r="FPK27" s="175"/>
      <c r="FPL27" s="175"/>
      <c r="FPM27" s="175"/>
      <c r="FPN27" s="175"/>
      <c r="FPO27" s="175"/>
      <c r="FPP27" s="175"/>
      <c r="FPQ27" s="175"/>
      <c r="FPR27" s="175"/>
      <c r="FPS27" s="175"/>
      <c r="FPT27" s="175"/>
      <c r="FPU27" s="175"/>
      <c r="FPV27" s="175"/>
      <c r="FPW27" s="175"/>
      <c r="FPX27" s="175"/>
      <c r="FPY27" s="175"/>
      <c r="FPZ27" s="175"/>
      <c r="FQA27" s="175"/>
      <c r="FQB27" s="175"/>
      <c r="FQC27" s="175"/>
      <c r="FQD27" s="175"/>
      <c r="FQE27" s="175"/>
      <c r="FQF27" s="175"/>
      <c r="FQG27" s="175"/>
      <c r="FQH27" s="175"/>
      <c r="FQI27" s="175"/>
      <c r="FQJ27" s="175"/>
      <c r="FQK27" s="175"/>
      <c r="FQL27" s="175"/>
      <c r="FQM27" s="175"/>
      <c r="FQN27" s="175"/>
      <c r="FQO27" s="175"/>
      <c r="FQP27" s="175"/>
      <c r="FQQ27" s="175"/>
      <c r="FQR27" s="175"/>
      <c r="FQS27" s="175"/>
      <c r="FQT27" s="175"/>
      <c r="FQU27" s="175"/>
      <c r="FQV27" s="175"/>
      <c r="FQW27" s="175"/>
      <c r="FQX27" s="175"/>
      <c r="FQY27" s="175"/>
      <c r="FQZ27" s="175"/>
      <c r="FRA27" s="175"/>
      <c r="FRB27" s="175"/>
      <c r="FRC27" s="175"/>
      <c r="FRD27" s="175"/>
      <c r="FRE27" s="175"/>
      <c r="FRF27" s="175"/>
      <c r="FRG27" s="175"/>
      <c r="FRH27" s="175"/>
      <c r="FRI27" s="175"/>
      <c r="FRJ27" s="175"/>
      <c r="FRK27" s="175"/>
      <c r="FRL27" s="175"/>
      <c r="FRM27" s="175"/>
      <c r="FRN27" s="175"/>
      <c r="FRO27" s="175"/>
      <c r="FRP27" s="175"/>
      <c r="FRQ27" s="175"/>
      <c r="FRR27" s="175"/>
      <c r="FRS27" s="175"/>
      <c r="FRT27" s="175"/>
      <c r="FRU27" s="175"/>
      <c r="FRV27" s="175"/>
      <c r="FRW27" s="175"/>
      <c r="FRX27" s="175"/>
      <c r="FRY27" s="175"/>
      <c r="FRZ27" s="175"/>
      <c r="FSA27" s="175"/>
      <c r="FSB27" s="175"/>
      <c r="FSC27" s="175"/>
      <c r="FSD27" s="175"/>
      <c r="FSE27" s="175"/>
      <c r="FSF27" s="175"/>
      <c r="FSG27" s="175"/>
      <c r="FSH27" s="175"/>
      <c r="FSI27" s="175"/>
      <c r="FSJ27" s="175"/>
      <c r="FSK27" s="175"/>
      <c r="FSL27" s="175"/>
      <c r="FSM27" s="175"/>
      <c r="FSN27" s="175"/>
      <c r="FSO27" s="175"/>
      <c r="FSP27" s="175"/>
      <c r="FSQ27" s="175"/>
      <c r="FSR27" s="175"/>
      <c r="FSS27" s="175"/>
      <c r="FST27" s="175"/>
      <c r="FSU27" s="175"/>
      <c r="FSV27" s="175"/>
      <c r="FSW27" s="175"/>
      <c r="FSX27" s="175"/>
      <c r="FSY27" s="175"/>
      <c r="FSZ27" s="175"/>
      <c r="FTA27" s="175"/>
      <c r="FTB27" s="175"/>
      <c r="FTC27" s="175"/>
      <c r="FTD27" s="175"/>
      <c r="FTE27" s="175"/>
      <c r="FTF27" s="175"/>
      <c r="FTG27" s="175"/>
      <c r="FTH27" s="175"/>
      <c r="FTI27" s="175"/>
      <c r="FTJ27" s="175"/>
      <c r="FTK27" s="175"/>
      <c r="FTL27" s="175"/>
      <c r="FTM27" s="175"/>
      <c r="FTN27" s="175"/>
      <c r="FTO27" s="175"/>
      <c r="FTP27" s="175"/>
      <c r="FTQ27" s="175"/>
      <c r="FTR27" s="175"/>
      <c r="FTS27" s="175"/>
      <c r="FTT27" s="175"/>
      <c r="FTU27" s="175"/>
      <c r="FTV27" s="175"/>
      <c r="FTW27" s="175"/>
      <c r="FTX27" s="175"/>
      <c r="FTY27" s="175"/>
      <c r="FTZ27" s="175"/>
      <c r="FUA27" s="175"/>
      <c r="FUB27" s="175"/>
      <c r="FUC27" s="175"/>
      <c r="FUD27" s="175"/>
      <c r="FUE27" s="175"/>
      <c r="FUF27" s="175"/>
      <c r="FUG27" s="175"/>
      <c r="FUH27" s="175"/>
      <c r="FUI27" s="175"/>
      <c r="FUJ27" s="175"/>
      <c r="FUK27" s="175"/>
      <c r="FUL27" s="175"/>
      <c r="FUM27" s="175"/>
      <c r="FUN27" s="175"/>
      <c r="FUO27" s="175"/>
      <c r="FUP27" s="175"/>
      <c r="FUQ27" s="175"/>
      <c r="FUR27" s="175"/>
      <c r="FUS27" s="175"/>
      <c r="FUT27" s="175"/>
      <c r="FUU27" s="175"/>
      <c r="FUV27" s="175"/>
      <c r="FUW27" s="175"/>
      <c r="FUX27" s="175"/>
      <c r="FUY27" s="175"/>
      <c r="FUZ27" s="175"/>
      <c r="FVA27" s="175"/>
      <c r="FVB27" s="175"/>
      <c r="FVC27" s="175"/>
      <c r="FVD27" s="175"/>
      <c r="FVE27" s="175"/>
      <c r="FVF27" s="175"/>
      <c r="FVG27" s="175"/>
      <c r="FVH27" s="175"/>
      <c r="FVI27" s="175"/>
      <c r="FVJ27" s="175"/>
      <c r="FVK27" s="175"/>
      <c r="FVL27" s="175"/>
      <c r="FVM27" s="175"/>
      <c r="FVN27" s="175"/>
      <c r="FVO27" s="175"/>
      <c r="FVP27" s="175"/>
      <c r="FVQ27" s="175"/>
      <c r="FVR27" s="175"/>
      <c r="FVS27" s="175"/>
      <c r="FVT27" s="175"/>
      <c r="FVU27" s="175"/>
      <c r="FVV27" s="175"/>
      <c r="FVW27" s="175"/>
      <c r="FVX27" s="175"/>
      <c r="FVY27" s="175"/>
      <c r="FVZ27" s="175"/>
      <c r="FWA27" s="175"/>
      <c r="FWB27" s="175"/>
      <c r="FWC27" s="175"/>
      <c r="FWD27" s="175"/>
      <c r="FWE27" s="175"/>
      <c r="FWF27" s="175"/>
      <c r="FWG27" s="175"/>
      <c r="FWH27" s="175"/>
      <c r="FWI27" s="175"/>
      <c r="FWJ27" s="175"/>
      <c r="FWK27" s="175"/>
      <c r="FWL27" s="175"/>
      <c r="FWM27" s="175"/>
      <c r="FWN27" s="175"/>
      <c r="FWO27" s="175"/>
      <c r="FWP27" s="175"/>
      <c r="FWQ27" s="175"/>
      <c r="FWR27" s="175"/>
      <c r="FWS27" s="175"/>
      <c r="FWT27" s="175"/>
      <c r="FWU27" s="175"/>
      <c r="FWV27" s="175"/>
      <c r="FWW27" s="175"/>
      <c r="FWX27" s="175"/>
      <c r="FWY27" s="175"/>
      <c r="FWZ27" s="175"/>
      <c r="FXA27" s="175"/>
      <c r="FXB27" s="175"/>
      <c r="FXC27" s="175"/>
      <c r="FXD27" s="175"/>
      <c r="FXE27" s="175"/>
      <c r="FXF27" s="175"/>
      <c r="FXG27" s="175"/>
      <c r="FXH27" s="175"/>
      <c r="FXI27" s="175"/>
      <c r="FXJ27" s="175"/>
      <c r="FXK27" s="175"/>
      <c r="FXL27" s="175"/>
      <c r="FXM27" s="175"/>
      <c r="FXN27" s="175"/>
      <c r="FXO27" s="175"/>
      <c r="FXP27" s="175"/>
      <c r="FXQ27" s="175"/>
      <c r="FXR27" s="175"/>
      <c r="FXS27" s="175"/>
      <c r="FXT27" s="175"/>
      <c r="FXU27" s="175"/>
      <c r="FXV27" s="175"/>
      <c r="FXW27" s="175"/>
      <c r="FXX27" s="175"/>
      <c r="FXY27" s="175"/>
      <c r="FXZ27" s="175"/>
      <c r="FYA27" s="175"/>
      <c r="FYB27" s="175"/>
      <c r="FYC27" s="175"/>
      <c r="FYD27" s="175"/>
      <c r="FYE27" s="175"/>
      <c r="FYF27" s="175"/>
      <c r="FYG27" s="175"/>
      <c r="FYH27" s="175"/>
      <c r="FYI27" s="175"/>
      <c r="FYJ27" s="175"/>
      <c r="FYK27" s="175"/>
      <c r="FYL27" s="175"/>
      <c r="FYM27" s="175"/>
      <c r="FYN27" s="175"/>
      <c r="FYO27" s="175"/>
      <c r="FYP27" s="175"/>
      <c r="FYQ27" s="175"/>
      <c r="FYR27" s="175"/>
      <c r="FYS27" s="175"/>
      <c r="FYT27" s="175"/>
      <c r="FYU27" s="175"/>
      <c r="FYV27" s="175"/>
      <c r="FYW27" s="175"/>
      <c r="FYX27" s="175"/>
      <c r="FYY27" s="175"/>
      <c r="FYZ27" s="175"/>
      <c r="FZA27" s="175"/>
      <c r="FZB27" s="175"/>
      <c r="FZC27" s="175"/>
      <c r="FZD27" s="175"/>
      <c r="FZE27" s="175"/>
      <c r="FZF27" s="175"/>
      <c r="FZG27" s="175"/>
      <c r="FZH27" s="175"/>
      <c r="FZI27" s="175"/>
      <c r="FZJ27" s="175"/>
      <c r="FZK27" s="175"/>
      <c r="FZL27" s="175"/>
      <c r="FZM27" s="175"/>
      <c r="FZN27" s="175"/>
      <c r="FZO27" s="175"/>
      <c r="FZP27" s="175"/>
      <c r="FZQ27" s="175"/>
      <c r="FZR27" s="175"/>
      <c r="FZS27" s="175"/>
      <c r="FZT27" s="175"/>
      <c r="FZU27" s="175"/>
      <c r="FZV27" s="175"/>
      <c r="FZW27" s="175"/>
      <c r="FZX27" s="175"/>
      <c r="FZY27" s="175"/>
      <c r="FZZ27" s="175"/>
      <c r="GAA27" s="175"/>
      <c r="GAB27" s="175"/>
      <c r="GAC27" s="175"/>
      <c r="GAD27" s="175"/>
      <c r="GAE27" s="175"/>
      <c r="GAF27" s="175"/>
      <c r="GAG27" s="175"/>
      <c r="GAH27" s="175"/>
      <c r="GAI27" s="175"/>
      <c r="GAJ27" s="175"/>
      <c r="GAK27" s="175"/>
      <c r="GAL27" s="175"/>
      <c r="GAM27" s="175"/>
      <c r="GAN27" s="175"/>
      <c r="GAO27" s="175"/>
      <c r="GAP27" s="175"/>
      <c r="GAQ27" s="175"/>
      <c r="GAR27" s="175"/>
      <c r="GAS27" s="175"/>
      <c r="GAT27" s="175"/>
      <c r="GAU27" s="175"/>
      <c r="GAV27" s="175"/>
      <c r="GAW27" s="175"/>
      <c r="GAX27" s="175"/>
      <c r="GAY27" s="175"/>
      <c r="GAZ27" s="175"/>
      <c r="GBA27" s="175"/>
      <c r="GBB27" s="175"/>
      <c r="GBC27" s="175"/>
      <c r="GBD27" s="175"/>
      <c r="GBE27" s="175"/>
      <c r="GBF27" s="175"/>
      <c r="GBG27" s="175"/>
      <c r="GBH27" s="175"/>
      <c r="GBI27" s="175"/>
      <c r="GBJ27" s="175"/>
      <c r="GBK27" s="175"/>
      <c r="GBL27" s="175"/>
      <c r="GBM27" s="175"/>
      <c r="GBN27" s="175"/>
      <c r="GBO27" s="175"/>
      <c r="GBP27" s="175"/>
      <c r="GBQ27" s="175"/>
      <c r="GBR27" s="175"/>
      <c r="GBS27" s="175"/>
      <c r="GBT27" s="175"/>
      <c r="GBU27" s="175"/>
      <c r="GBV27" s="175"/>
      <c r="GBW27" s="175"/>
      <c r="GBX27" s="175"/>
      <c r="GBY27" s="175"/>
      <c r="GBZ27" s="175"/>
      <c r="GCA27" s="175"/>
      <c r="GCB27" s="175"/>
      <c r="GCC27" s="175"/>
      <c r="GCD27" s="175"/>
      <c r="GCE27" s="175"/>
      <c r="GCF27" s="175"/>
      <c r="GCG27" s="175"/>
      <c r="GCH27" s="175"/>
      <c r="GCI27" s="175"/>
      <c r="GCJ27" s="175"/>
      <c r="GCK27" s="175"/>
      <c r="GCL27" s="175"/>
      <c r="GCM27" s="175"/>
      <c r="GCN27" s="175"/>
      <c r="GCO27" s="175"/>
      <c r="GCP27" s="175"/>
      <c r="GCQ27" s="175"/>
      <c r="GCR27" s="175"/>
      <c r="GCS27" s="175"/>
      <c r="GCT27" s="175"/>
      <c r="GCU27" s="175"/>
      <c r="GCV27" s="175"/>
      <c r="GCW27" s="175"/>
      <c r="GCX27" s="175"/>
      <c r="GCY27" s="175"/>
      <c r="GCZ27" s="175"/>
      <c r="GDA27" s="175"/>
      <c r="GDB27" s="175"/>
      <c r="GDC27" s="175"/>
      <c r="GDD27" s="175"/>
      <c r="GDE27" s="175"/>
      <c r="GDF27" s="175"/>
      <c r="GDG27" s="175"/>
      <c r="GDH27" s="175"/>
      <c r="GDI27" s="175"/>
      <c r="GDJ27" s="175"/>
      <c r="GDK27" s="175"/>
      <c r="GDL27" s="175"/>
      <c r="GDM27" s="175"/>
      <c r="GDN27" s="175"/>
      <c r="GDO27" s="175"/>
      <c r="GDP27" s="175"/>
      <c r="GDQ27" s="175"/>
      <c r="GDR27" s="175"/>
      <c r="GDS27" s="175"/>
      <c r="GDT27" s="175"/>
      <c r="GDU27" s="175"/>
      <c r="GDV27" s="175"/>
      <c r="GDW27" s="175"/>
      <c r="GDX27" s="175"/>
      <c r="GDY27" s="175"/>
      <c r="GDZ27" s="175"/>
      <c r="GEA27" s="175"/>
      <c r="GEB27" s="175"/>
      <c r="GEC27" s="175"/>
      <c r="GED27" s="175"/>
      <c r="GEE27" s="175"/>
      <c r="GEF27" s="175"/>
      <c r="GEG27" s="175"/>
      <c r="GEH27" s="175"/>
      <c r="GEI27" s="175"/>
      <c r="GEJ27" s="175"/>
      <c r="GEK27" s="175"/>
      <c r="GEL27" s="175"/>
      <c r="GEM27" s="175"/>
      <c r="GEN27" s="175"/>
      <c r="GEO27" s="175"/>
      <c r="GEP27" s="175"/>
      <c r="GEQ27" s="175"/>
      <c r="GER27" s="175"/>
      <c r="GES27" s="175"/>
      <c r="GET27" s="175"/>
      <c r="GEU27" s="175"/>
      <c r="GEV27" s="175"/>
      <c r="GEW27" s="175"/>
      <c r="GEX27" s="175"/>
      <c r="GEY27" s="175"/>
      <c r="GEZ27" s="175"/>
      <c r="GFA27" s="175"/>
      <c r="GFB27" s="175"/>
      <c r="GFC27" s="175"/>
      <c r="GFD27" s="175"/>
      <c r="GFE27" s="175"/>
      <c r="GFF27" s="175"/>
      <c r="GFG27" s="175"/>
      <c r="GFH27" s="175"/>
      <c r="GFI27" s="175"/>
      <c r="GFJ27" s="175"/>
      <c r="GFK27" s="175"/>
      <c r="GFL27" s="175"/>
      <c r="GFM27" s="175"/>
      <c r="GFN27" s="175"/>
      <c r="GFO27" s="175"/>
      <c r="GFP27" s="175"/>
      <c r="GFQ27" s="175"/>
      <c r="GFR27" s="175"/>
      <c r="GFS27" s="175"/>
      <c r="GFT27" s="175"/>
      <c r="GFU27" s="175"/>
      <c r="GFV27" s="175"/>
      <c r="GFW27" s="175"/>
      <c r="GFX27" s="175"/>
      <c r="GFY27" s="175"/>
      <c r="GFZ27" s="175"/>
      <c r="GGA27" s="175"/>
      <c r="GGB27" s="175"/>
      <c r="GGC27" s="175"/>
      <c r="GGD27" s="175"/>
      <c r="GGE27" s="175"/>
      <c r="GGF27" s="175"/>
      <c r="GGG27" s="175"/>
      <c r="GGH27" s="175"/>
      <c r="GGI27" s="175"/>
      <c r="GGJ27" s="175"/>
      <c r="GGK27" s="175"/>
      <c r="GGL27" s="175"/>
      <c r="GGM27" s="175"/>
      <c r="GGN27" s="175"/>
      <c r="GGO27" s="175"/>
      <c r="GGP27" s="175"/>
      <c r="GGQ27" s="175"/>
      <c r="GGR27" s="175"/>
      <c r="GGS27" s="175"/>
      <c r="GGT27" s="175"/>
      <c r="GGU27" s="175"/>
      <c r="GGV27" s="175"/>
      <c r="GGW27" s="175"/>
      <c r="GGX27" s="175"/>
      <c r="GGY27" s="175"/>
      <c r="GGZ27" s="175"/>
      <c r="GHA27" s="175"/>
      <c r="GHB27" s="175"/>
      <c r="GHC27" s="175"/>
      <c r="GHD27" s="175"/>
      <c r="GHE27" s="175"/>
      <c r="GHF27" s="175"/>
      <c r="GHG27" s="175"/>
      <c r="GHH27" s="175"/>
      <c r="GHI27" s="175"/>
      <c r="GHJ27" s="175"/>
      <c r="GHK27" s="175"/>
      <c r="GHL27" s="175"/>
      <c r="GHM27" s="175"/>
      <c r="GHN27" s="175"/>
      <c r="GHO27" s="175"/>
      <c r="GHP27" s="175"/>
      <c r="GHQ27" s="175"/>
      <c r="GHR27" s="175"/>
      <c r="GHS27" s="175"/>
      <c r="GHT27" s="175"/>
      <c r="GHU27" s="175"/>
      <c r="GHV27" s="175"/>
      <c r="GHW27" s="175"/>
      <c r="GHX27" s="175"/>
      <c r="GHY27" s="175"/>
      <c r="GHZ27" s="175"/>
      <c r="GIA27" s="175"/>
      <c r="GIB27" s="175"/>
      <c r="GIC27" s="175"/>
      <c r="GID27" s="175"/>
      <c r="GIE27" s="175"/>
      <c r="GIF27" s="175"/>
      <c r="GIG27" s="175"/>
      <c r="GIH27" s="175"/>
      <c r="GII27" s="175"/>
      <c r="GIJ27" s="175"/>
      <c r="GIK27" s="175"/>
      <c r="GIL27" s="175"/>
      <c r="GIM27" s="175"/>
      <c r="GIN27" s="175"/>
      <c r="GIO27" s="175"/>
      <c r="GIP27" s="175"/>
      <c r="GIQ27" s="175"/>
      <c r="GIR27" s="175"/>
      <c r="GIS27" s="175"/>
      <c r="GIT27" s="175"/>
      <c r="GIU27" s="175"/>
      <c r="GIV27" s="175"/>
      <c r="GIW27" s="175"/>
      <c r="GIX27" s="175"/>
      <c r="GIY27" s="175"/>
      <c r="GIZ27" s="175"/>
      <c r="GJA27" s="175"/>
      <c r="GJB27" s="175"/>
      <c r="GJC27" s="175"/>
      <c r="GJD27" s="175"/>
      <c r="GJE27" s="175"/>
      <c r="GJF27" s="175"/>
      <c r="GJG27" s="175"/>
      <c r="GJH27" s="175"/>
      <c r="GJI27" s="175"/>
      <c r="GJJ27" s="175"/>
      <c r="GJK27" s="175"/>
      <c r="GJL27" s="175"/>
      <c r="GJM27" s="175"/>
      <c r="GJN27" s="175"/>
      <c r="GJO27" s="175"/>
      <c r="GJP27" s="175"/>
      <c r="GJQ27" s="175"/>
      <c r="GJR27" s="175"/>
      <c r="GJS27" s="175"/>
      <c r="GJT27" s="175"/>
      <c r="GJU27" s="175"/>
      <c r="GJV27" s="175"/>
      <c r="GJW27" s="175"/>
      <c r="GJX27" s="175"/>
      <c r="GJY27" s="175"/>
      <c r="GJZ27" s="175"/>
      <c r="GKA27" s="175"/>
      <c r="GKB27" s="175"/>
      <c r="GKC27" s="175"/>
      <c r="GKD27" s="175"/>
      <c r="GKE27" s="175"/>
      <c r="GKF27" s="175"/>
      <c r="GKG27" s="175"/>
      <c r="GKH27" s="175"/>
      <c r="GKI27" s="175"/>
      <c r="GKJ27" s="175"/>
      <c r="GKK27" s="175"/>
      <c r="GKL27" s="175"/>
      <c r="GKM27" s="175"/>
      <c r="GKN27" s="175"/>
      <c r="GKO27" s="175"/>
      <c r="GKP27" s="175"/>
      <c r="GKQ27" s="175"/>
      <c r="GKR27" s="175"/>
      <c r="GKS27" s="175"/>
      <c r="GKT27" s="175"/>
      <c r="GKU27" s="175"/>
      <c r="GKV27" s="175"/>
      <c r="GKW27" s="175"/>
      <c r="GKX27" s="175"/>
      <c r="GKY27" s="175"/>
      <c r="GKZ27" s="175"/>
      <c r="GLA27" s="175"/>
      <c r="GLB27" s="175"/>
      <c r="GLC27" s="175"/>
      <c r="GLD27" s="175"/>
      <c r="GLE27" s="175"/>
      <c r="GLF27" s="175"/>
      <c r="GLG27" s="175"/>
      <c r="GLH27" s="175"/>
      <c r="GLI27" s="175"/>
      <c r="GLJ27" s="175"/>
      <c r="GLK27" s="175"/>
      <c r="GLL27" s="175"/>
      <c r="GLM27" s="175"/>
      <c r="GLN27" s="175"/>
      <c r="GLO27" s="175"/>
      <c r="GLP27" s="175"/>
      <c r="GLQ27" s="175"/>
      <c r="GLR27" s="175"/>
      <c r="GLS27" s="175"/>
      <c r="GLT27" s="175"/>
      <c r="GLU27" s="175"/>
      <c r="GLV27" s="175"/>
      <c r="GLW27" s="175"/>
      <c r="GLX27" s="175"/>
      <c r="GLY27" s="175"/>
      <c r="GLZ27" s="175"/>
      <c r="GMA27" s="175"/>
      <c r="GMB27" s="175"/>
      <c r="GMC27" s="175"/>
      <c r="GMD27" s="175"/>
      <c r="GME27" s="175"/>
      <c r="GMF27" s="175"/>
      <c r="GMG27" s="175"/>
      <c r="GMH27" s="175"/>
      <c r="GMI27" s="175"/>
      <c r="GMJ27" s="175"/>
      <c r="GMK27" s="175"/>
      <c r="GML27" s="175"/>
      <c r="GMM27" s="175"/>
      <c r="GMN27" s="175"/>
      <c r="GMO27" s="175"/>
      <c r="GMP27" s="175"/>
      <c r="GMQ27" s="175"/>
      <c r="GMR27" s="175"/>
      <c r="GMS27" s="175"/>
      <c r="GMT27" s="175"/>
      <c r="GMU27" s="175"/>
      <c r="GMV27" s="175"/>
      <c r="GMW27" s="175"/>
      <c r="GMX27" s="175"/>
      <c r="GMY27" s="175"/>
      <c r="GMZ27" s="175"/>
      <c r="GNA27" s="175"/>
      <c r="GNB27" s="175"/>
      <c r="GNC27" s="175"/>
      <c r="GND27" s="175"/>
      <c r="GNE27" s="175"/>
      <c r="GNF27" s="175"/>
      <c r="GNG27" s="175"/>
      <c r="GNH27" s="175"/>
      <c r="GNI27" s="175"/>
      <c r="GNJ27" s="175"/>
      <c r="GNK27" s="175"/>
      <c r="GNL27" s="175"/>
      <c r="GNM27" s="175"/>
      <c r="GNN27" s="175"/>
      <c r="GNO27" s="175"/>
      <c r="GNP27" s="175"/>
      <c r="GNQ27" s="175"/>
      <c r="GNR27" s="175"/>
      <c r="GNS27" s="175"/>
      <c r="GNT27" s="175"/>
      <c r="GNU27" s="175"/>
      <c r="GNV27" s="175"/>
      <c r="GNW27" s="175"/>
      <c r="GNX27" s="175"/>
      <c r="GNY27" s="175"/>
      <c r="GNZ27" s="175"/>
      <c r="GOA27" s="175"/>
      <c r="GOB27" s="175"/>
      <c r="GOC27" s="175"/>
      <c r="GOD27" s="175"/>
      <c r="GOE27" s="175"/>
      <c r="GOF27" s="175"/>
      <c r="GOG27" s="175"/>
      <c r="GOH27" s="175"/>
      <c r="GOI27" s="175"/>
      <c r="GOJ27" s="175"/>
      <c r="GOK27" s="175"/>
      <c r="GOL27" s="175"/>
      <c r="GOM27" s="175"/>
      <c r="GON27" s="175"/>
      <c r="GOO27" s="175"/>
      <c r="GOP27" s="175"/>
      <c r="GOQ27" s="175"/>
      <c r="GOR27" s="175"/>
      <c r="GOS27" s="175"/>
      <c r="GOT27" s="175"/>
      <c r="GOU27" s="175"/>
      <c r="GOV27" s="175"/>
      <c r="GOW27" s="175"/>
      <c r="GOX27" s="175"/>
      <c r="GOY27" s="175"/>
      <c r="GOZ27" s="175"/>
      <c r="GPA27" s="175"/>
      <c r="GPB27" s="175"/>
      <c r="GPC27" s="175"/>
      <c r="GPD27" s="175"/>
      <c r="GPE27" s="175"/>
      <c r="GPF27" s="175"/>
      <c r="GPG27" s="175"/>
      <c r="GPH27" s="175"/>
      <c r="GPI27" s="175"/>
      <c r="GPJ27" s="175"/>
      <c r="GPK27" s="175"/>
      <c r="GPL27" s="175"/>
      <c r="GPM27" s="175"/>
      <c r="GPN27" s="175"/>
      <c r="GPO27" s="175"/>
      <c r="GPP27" s="175"/>
      <c r="GPQ27" s="175"/>
      <c r="GPR27" s="175"/>
      <c r="GPS27" s="175"/>
      <c r="GPT27" s="175"/>
      <c r="GPU27" s="175"/>
      <c r="GPV27" s="175"/>
      <c r="GPW27" s="175"/>
      <c r="GPX27" s="175"/>
      <c r="GPY27" s="175"/>
      <c r="GPZ27" s="175"/>
      <c r="GQA27" s="175"/>
      <c r="GQB27" s="175"/>
      <c r="GQC27" s="175"/>
      <c r="GQD27" s="175"/>
      <c r="GQE27" s="175"/>
      <c r="GQF27" s="175"/>
      <c r="GQG27" s="175"/>
      <c r="GQH27" s="175"/>
      <c r="GQI27" s="175"/>
      <c r="GQJ27" s="175"/>
      <c r="GQK27" s="175"/>
      <c r="GQL27" s="175"/>
      <c r="GQM27" s="175"/>
      <c r="GQN27" s="175"/>
      <c r="GQO27" s="175"/>
      <c r="GQP27" s="175"/>
      <c r="GQQ27" s="175"/>
      <c r="GQR27" s="175"/>
      <c r="GQS27" s="175"/>
      <c r="GQT27" s="175"/>
      <c r="GQU27" s="175"/>
      <c r="GQV27" s="175"/>
      <c r="GQW27" s="175"/>
      <c r="GQX27" s="175"/>
      <c r="GQY27" s="175"/>
      <c r="GQZ27" s="175"/>
      <c r="GRA27" s="175"/>
      <c r="GRB27" s="175"/>
      <c r="GRC27" s="175"/>
      <c r="GRD27" s="175"/>
      <c r="GRE27" s="175"/>
      <c r="GRF27" s="175"/>
      <c r="GRG27" s="175"/>
      <c r="GRH27" s="175"/>
      <c r="GRI27" s="175"/>
      <c r="GRJ27" s="175"/>
      <c r="GRK27" s="175"/>
      <c r="GRL27" s="175"/>
      <c r="GRM27" s="175"/>
      <c r="GRN27" s="175"/>
      <c r="GRO27" s="175"/>
      <c r="GRP27" s="175"/>
      <c r="GRQ27" s="175"/>
      <c r="GRR27" s="175"/>
      <c r="GRS27" s="175"/>
      <c r="GRT27" s="175"/>
      <c r="GRU27" s="175"/>
      <c r="GRV27" s="175"/>
      <c r="GRW27" s="175"/>
      <c r="GRX27" s="175"/>
      <c r="GRY27" s="175"/>
      <c r="GRZ27" s="175"/>
      <c r="GSA27" s="175"/>
      <c r="GSB27" s="175"/>
      <c r="GSC27" s="175"/>
      <c r="GSD27" s="175"/>
      <c r="GSE27" s="175"/>
      <c r="GSF27" s="175"/>
      <c r="GSG27" s="175"/>
      <c r="GSH27" s="175"/>
      <c r="GSI27" s="175"/>
      <c r="GSJ27" s="175"/>
      <c r="GSK27" s="175"/>
      <c r="GSL27" s="175"/>
      <c r="GSM27" s="175"/>
      <c r="GSN27" s="175"/>
      <c r="GSO27" s="175"/>
      <c r="GSP27" s="175"/>
      <c r="GSQ27" s="175"/>
      <c r="GSR27" s="175"/>
      <c r="GSS27" s="175"/>
      <c r="GST27" s="175"/>
      <c r="GSU27" s="175"/>
      <c r="GSV27" s="175"/>
      <c r="GSW27" s="175"/>
      <c r="GSX27" s="175"/>
      <c r="GSY27" s="175"/>
      <c r="GSZ27" s="175"/>
      <c r="GTA27" s="175"/>
      <c r="GTB27" s="175"/>
      <c r="GTC27" s="175"/>
      <c r="GTD27" s="175"/>
      <c r="GTE27" s="175"/>
      <c r="GTF27" s="175"/>
      <c r="GTG27" s="175"/>
      <c r="GTH27" s="175"/>
      <c r="GTI27" s="175"/>
      <c r="GTJ27" s="175"/>
      <c r="GTK27" s="175"/>
      <c r="GTL27" s="175"/>
      <c r="GTM27" s="175"/>
      <c r="GTN27" s="175"/>
      <c r="GTO27" s="175"/>
      <c r="GTP27" s="175"/>
      <c r="GTQ27" s="175"/>
      <c r="GTR27" s="175"/>
      <c r="GTS27" s="175"/>
      <c r="GTT27" s="175"/>
      <c r="GTU27" s="175"/>
      <c r="GTV27" s="175"/>
      <c r="GTW27" s="175"/>
      <c r="GTX27" s="175"/>
      <c r="GTY27" s="175"/>
      <c r="GTZ27" s="175"/>
      <c r="GUA27" s="175"/>
      <c r="GUB27" s="175"/>
      <c r="GUC27" s="175"/>
      <c r="GUD27" s="175"/>
      <c r="GUE27" s="175"/>
      <c r="GUF27" s="175"/>
      <c r="GUG27" s="175"/>
      <c r="GUH27" s="175"/>
      <c r="GUI27" s="175"/>
      <c r="GUJ27" s="175"/>
      <c r="GUK27" s="175"/>
      <c r="GUL27" s="175"/>
      <c r="GUM27" s="175"/>
      <c r="GUN27" s="175"/>
      <c r="GUO27" s="175"/>
      <c r="GUP27" s="175"/>
      <c r="GUQ27" s="175"/>
      <c r="GUR27" s="175"/>
      <c r="GUS27" s="175"/>
      <c r="GUT27" s="175"/>
      <c r="GUU27" s="175"/>
      <c r="GUV27" s="175"/>
      <c r="GUW27" s="175"/>
      <c r="GUX27" s="175"/>
      <c r="GUY27" s="175"/>
      <c r="GUZ27" s="175"/>
      <c r="GVA27" s="175"/>
      <c r="GVB27" s="175"/>
      <c r="GVC27" s="175"/>
      <c r="GVD27" s="175"/>
      <c r="GVE27" s="175"/>
      <c r="GVF27" s="175"/>
      <c r="GVG27" s="175"/>
      <c r="GVH27" s="175"/>
      <c r="GVI27" s="175"/>
      <c r="GVJ27" s="175"/>
      <c r="GVK27" s="175"/>
      <c r="GVL27" s="175"/>
      <c r="GVM27" s="175"/>
      <c r="GVN27" s="175"/>
      <c r="GVO27" s="175"/>
      <c r="GVP27" s="175"/>
      <c r="GVQ27" s="175"/>
      <c r="GVR27" s="175"/>
      <c r="GVS27" s="175"/>
      <c r="GVT27" s="175"/>
      <c r="GVU27" s="175"/>
      <c r="GVV27" s="175"/>
      <c r="GVW27" s="175"/>
      <c r="GVX27" s="175"/>
      <c r="GVY27" s="175"/>
      <c r="GVZ27" s="175"/>
      <c r="GWA27" s="175"/>
      <c r="GWB27" s="175"/>
      <c r="GWC27" s="175"/>
      <c r="GWD27" s="175"/>
      <c r="GWE27" s="175"/>
      <c r="GWF27" s="175"/>
      <c r="GWG27" s="175"/>
      <c r="GWH27" s="175"/>
      <c r="GWI27" s="175"/>
      <c r="GWJ27" s="175"/>
      <c r="GWK27" s="175"/>
      <c r="GWL27" s="175"/>
      <c r="GWM27" s="175"/>
      <c r="GWN27" s="175"/>
      <c r="GWO27" s="175"/>
      <c r="GWP27" s="175"/>
      <c r="GWQ27" s="175"/>
      <c r="GWR27" s="175"/>
      <c r="GWS27" s="175"/>
      <c r="GWT27" s="175"/>
      <c r="GWU27" s="175"/>
      <c r="GWV27" s="175"/>
      <c r="GWW27" s="175"/>
      <c r="GWX27" s="175"/>
      <c r="GWY27" s="175"/>
      <c r="GWZ27" s="175"/>
      <c r="GXA27" s="175"/>
      <c r="GXB27" s="175"/>
      <c r="GXC27" s="175"/>
      <c r="GXD27" s="175"/>
      <c r="GXE27" s="175"/>
      <c r="GXF27" s="175"/>
      <c r="GXG27" s="175"/>
      <c r="GXH27" s="175"/>
      <c r="GXI27" s="175"/>
      <c r="GXJ27" s="175"/>
      <c r="GXK27" s="175"/>
      <c r="GXL27" s="175"/>
      <c r="GXM27" s="175"/>
      <c r="GXN27" s="175"/>
      <c r="GXO27" s="175"/>
      <c r="GXP27" s="175"/>
      <c r="GXQ27" s="175"/>
      <c r="GXR27" s="175"/>
      <c r="GXS27" s="175"/>
      <c r="GXT27" s="175"/>
      <c r="GXU27" s="175"/>
      <c r="GXV27" s="175"/>
      <c r="GXW27" s="175"/>
      <c r="GXX27" s="175"/>
      <c r="GXY27" s="175"/>
      <c r="GXZ27" s="175"/>
      <c r="GYA27" s="175"/>
      <c r="GYB27" s="175"/>
      <c r="GYC27" s="175"/>
      <c r="GYD27" s="175"/>
      <c r="GYE27" s="175"/>
      <c r="GYF27" s="175"/>
      <c r="GYG27" s="175"/>
      <c r="GYH27" s="175"/>
      <c r="GYI27" s="175"/>
      <c r="GYJ27" s="175"/>
      <c r="GYK27" s="175"/>
      <c r="GYL27" s="175"/>
      <c r="GYM27" s="175"/>
      <c r="GYN27" s="175"/>
      <c r="GYO27" s="175"/>
      <c r="GYP27" s="175"/>
      <c r="GYQ27" s="175"/>
      <c r="GYR27" s="175"/>
      <c r="GYS27" s="175"/>
      <c r="GYT27" s="175"/>
      <c r="GYU27" s="175"/>
      <c r="GYV27" s="175"/>
      <c r="GYW27" s="175"/>
      <c r="GYX27" s="175"/>
      <c r="GYY27" s="175"/>
      <c r="GYZ27" s="175"/>
      <c r="GZA27" s="175"/>
      <c r="GZB27" s="175"/>
      <c r="GZC27" s="175"/>
      <c r="GZD27" s="175"/>
      <c r="GZE27" s="175"/>
      <c r="GZF27" s="175"/>
      <c r="GZG27" s="175"/>
      <c r="GZH27" s="175"/>
      <c r="GZI27" s="175"/>
      <c r="GZJ27" s="175"/>
      <c r="GZK27" s="175"/>
      <c r="GZL27" s="175"/>
      <c r="GZM27" s="175"/>
      <c r="GZN27" s="175"/>
      <c r="GZO27" s="175"/>
      <c r="GZP27" s="175"/>
      <c r="GZQ27" s="175"/>
      <c r="GZR27" s="175"/>
      <c r="GZS27" s="175"/>
      <c r="GZT27" s="175"/>
      <c r="GZU27" s="175"/>
      <c r="GZV27" s="175"/>
      <c r="GZW27" s="175"/>
      <c r="GZX27" s="175"/>
      <c r="GZY27" s="175"/>
      <c r="GZZ27" s="175"/>
      <c r="HAA27" s="175"/>
      <c r="HAB27" s="175"/>
      <c r="HAC27" s="175"/>
      <c r="HAD27" s="175"/>
      <c r="HAE27" s="175"/>
      <c r="HAF27" s="175"/>
      <c r="HAG27" s="175"/>
      <c r="HAH27" s="175"/>
      <c r="HAI27" s="175"/>
      <c r="HAJ27" s="175"/>
      <c r="HAK27" s="175"/>
      <c r="HAL27" s="175"/>
      <c r="HAM27" s="175"/>
      <c r="HAN27" s="175"/>
      <c r="HAO27" s="175"/>
      <c r="HAP27" s="175"/>
      <c r="HAQ27" s="175"/>
      <c r="HAR27" s="175"/>
      <c r="HAS27" s="175"/>
      <c r="HAT27" s="175"/>
      <c r="HAU27" s="175"/>
      <c r="HAV27" s="175"/>
      <c r="HAW27" s="175"/>
      <c r="HAX27" s="175"/>
      <c r="HAY27" s="175"/>
      <c r="HAZ27" s="175"/>
      <c r="HBA27" s="175"/>
      <c r="HBB27" s="175"/>
      <c r="HBC27" s="175"/>
      <c r="HBD27" s="175"/>
      <c r="HBE27" s="175"/>
      <c r="HBF27" s="175"/>
      <c r="HBG27" s="175"/>
      <c r="HBH27" s="175"/>
      <c r="HBI27" s="175"/>
      <c r="HBJ27" s="175"/>
      <c r="HBK27" s="175"/>
      <c r="HBL27" s="175"/>
      <c r="HBM27" s="175"/>
      <c r="HBN27" s="175"/>
      <c r="HBO27" s="175"/>
      <c r="HBP27" s="175"/>
      <c r="HBQ27" s="175"/>
      <c r="HBR27" s="175"/>
      <c r="HBS27" s="175"/>
      <c r="HBT27" s="175"/>
      <c r="HBU27" s="175"/>
      <c r="HBV27" s="175"/>
      <c r="HBW27" s="175"/>
      <c r="HBX27" s="175"/>
      <c r="HBY27" s="175"/>
      <c r="HBZ27" s="175"/>
      <c r="HCA27" s="175"/>
      <c r="HCB27" s="175"/>
      <c r="HCC27" s="175"/>
      <c r="HCD27" s="175"/>
      <c r="HCE27" s="175"/>
      <c r="HCF27" s="175"/>
      <c r="HCG27" s="175"/>
      <c r="HCH27" s="175"/>
      <c r="HCI27" s="175"/>
      <c r="HCJ27" s="175"/>
      <c r="HCK27" s="175"/>
      <c r="HCL27" s="175"/>
      <c r="HCM27" s="175"/>
      <c r="HCN27" s="175"/>
      <c r="HCO27" s="175"/>
      <c r="HCP27" s="175"/>
      <c r="HCQ27" s="175"/>
      <c r="HCR27" s="175"/>
      <c r="HCS27" s="175"/>
      <c r="HCT27" s="175"/>
      <c r="HCU27" s="175"/>
      <c r="HCV27" s="175"/>
      <c r="HCW27" s="175"/>
      <c r="HCX27" s="175"/>
      <c r="HCY27" s="175"/>
      <c r="HCZ27" s="175"/>
      <c r="HDA27" s="175"/>
      <c r="HDB27" s="175"/>
      <c r="HDC27" s="175"/>
      <c r="HDD27" s="175"/>
      <c r="HDE27" s="175"/>
      <c r="HDF27" s="175"/>
      <c r="HDG27" s="175"/>
      <c r="HDH27" s="175"/>
      <c r="HDI27" s="175"/>
      <c r="HDJ27" s="175"/>
      <c r="HDK27" s="175"/>
      <c r="HDL27" s="175"/>
      <c r="HDM27" s="175"/>
      <c r="HDN27" s="175"/>
      <c r="HDO27" s="175"/>
      <c r="HDP27" s="175"/>
      <c r="HDQ27" s="175"/>
      <c r="HDR27" s="175"/>
      <c r="HDS27" s="175"/>
      <c r="HDT27" s="175"/>
      <c r="HDU27" s="175"/>
      <c r="HDV27" s="175"/>
      <c r="HDW27" s="175"/>
      <c r="HDX27" s="175"/>
      <c r="HDY27" s="175"/>
      <c r="HDZ27" s="175"/>
      <c r="HEA27" s="175"/>
      <c r="HEB27" s="175"/>
      <c r="HEC27" s="175"/>
      <c r="HED27" s="175"/>
      <c r="HEE27" s="175"/>
      <c r="HEF27" s="175"/>
      <c r="HEG27" s="175"/>
      <c r="HEH27" s="175"/>
      <c r="HEI27" s="175"/>
      <c r="HEJ27" s="175"/>
      <c r="HEK27" s="175"/>
      <c r="HEL27" s="175"/>
      <c r="HEM27" s="175"/>
      <c r="HEN27" s="175"/>
      <c r="HEO27" s="175"/>
      <c r="HEP27" s="175"/>
      <c r="HEQ27" s="175"/>
      <c r="HER27" s="175"/>
      <c r="HES27" s="175"/>
      <c r="HET27" s="175"/>
      <c r="HEU27" s="175"/>
      <c r="HEV27" s="175"/>
      <c r="HEW27" s="175"/>
      <c r="HEX27" s="175"/>
      <c r="HEY27" s="175"/>
      <c r="HEZ27" s="175"/>
      <c r="HFA27" s="175"/>
      <c r="HFB27" s="175"/>
      <c r="HFC27" s="175"/>
      <c r="HFD27" s="175"/>
      <c r="HFE27" s="175"/>
      <c r="HFF27" s="175"/>
      <c r="HFG27" s="175"/>
      <c r="HFH27" s="175"/>
      <c r="HFI27" s="175"/>
      <c r="HFJ27" s="175"/>
      <c r="HFK27" s="175"/>
      <c r="HFL27" s="175"/>
      <c r="HFM27" s="175"/>
      <c r="HFN27" s="175"/>
      <c r="HFO27" s="175"/>
      <c r="HFP27" s="175"/>
      <c r="HFQ27" s="175"/>
      <c r="HFR27" s="175"/>
      <c r="HFS27" s="175"/>
      <c r="HFT27" s="175"/>
      <c r="HFU27" s="175"/>
      <c r="HFV27" s="175"/>
      <c r="HFW27" s="175"/>
      <c r="HFX27" s="175"/>
      <c r="HFY27" s="175"/>
      <c r="HFZ27" s="175"/>
      <c r="HGA27" s="175"/>
      <c r="HGB27" s="175"/>
      <c r="HGC27" s="175"/>
      <c r="HGD27" s="175"/>
      <c r="HGE27" s="175"/>
      <c r="HGF27" s="175"/>
      <c r="HGG27" s="175"/>
      <c r="HGH27" s="175"/>
      <c r="HGI27" s="175"/>
      <c r="HGJ27" s="175"/>
      <c r="HGK27" s="175"/>
      <c r="HGL27" s="175"/>
      <c r="HGM27" s="175"/>
      <c r="HGN27" s="175"/>
      <c r="HGO27" s="175"/>
      <c r="HGP27" s="175"/>
      <c r="HGQ27" s="175"/>
      <c r="HGR27" s="175"/>
      <c r="HGS27" s="175"/>
      <c r="HGT27" s="175"/>
      <c r="HGU27" s="175"/>
      <c r="HGV27" s="175"/>
      <c r="HGW27" s="175"/>
      <c r="HGX27" s="175"/>
      <c r="HGY27" s="175"/>
      <c r="HGZ27" s="175"/>
      <c r="HHA27" s="175"/>
      <c r="HHB27" s="175"/>
      <c r="HHC27" s="175"/>
      <c r="HHD27" s="175"/>
      <c r="HHE27" s="175"/>
      <c r="HHF27" s="175"/>
      <c r="HHG27" s="175"/>
      <c r="HHH27" s="175"/>
      <c r="HHI27" s="175"/>
      <c r="HHJ27" s="175"/>
      <c r="HHK27" s="175"/>
      <c r="HHL27" s="175"/>
      <c r="HHM27" s="175"/>
      <c r="HHN27" s="175"/>
      <c r="HHO27" s="175"/>
      <c r="HHP27" s="175"/>
      <c r="HHQ27" s="175"/>
      <c r="HHR27" s="175"/>
      <c r="HHS27" s="175"/>
      <c r="HHT27" s="175"/>
      <c r="HHU27" s="175"/>
      <c r="HHV27" s="175"/>
      <c r="HHW27" s="175"/>
      <c r="HHX27" s="175"/>
      <c r="HHY27" s="175"/>
      <c r="HHZ27" s="175"/>
      <c r="HIA27" s="175"/>
      <c r="HIB27" s="175"/>
      <c r="HIC27" s="175"/>
      <c r="HID27" s="175"/>
      <c r="HIE27" s="175"/>
      <c r="HIF27" s="175"/>
      <c r="HIG27" s="175"/>
      <c r="HIH27" s="175"/>
      <c r="HII27" s="175"/>
      <c r="HIJ27" s="175"/>
      <c r="HIK27" s="175"/>
      <c r="HIL27" s="175"/>
      <c r="HIM27" s="175"/>
      <c r="HIN27" s="175"/>
      <c r="HIO27" s="175"/>
      <c r="HIP27" s="175"/>
      <c r="HIQ27" s="175"/>
      <c r="HIR27" s="175"/>
      <c r="HIS27" s="175"/>
      <c r="HIT27" s="175"/>
      <c r="HIU27" s="175"/>
      <c r="HIV27" s="175"/>
      <c r="HIW27" s="175"/>
      <c r="HIX27" s="175"/>
      <c r="HIY27" s="175"/>
      <c r="HIZ27" s="175"/>
      <c r="HJA27" s="175"/>
      <c r="HJB27" s="175"/>
      <c r="HJC27" s="175"/>
      <c r="HJD27" s="175"/>
      <c r="HJE27" s="175"/>
      <c r="HJF27" s="175"/>
      <c r="HJG27" s="175"/>
      <c r="HJH27" s="175"/>
      <c r="HJI27" s="175"/>
      <c r="HJJ27" s="175"/>
      <c r="HJK27" s="175"/>
      <c r="HJL27" s="175"/>
      <c r="HJM27" s="175"/>
      <c r="HJN27" s="175"/>
      <c r="HJO27" s="175"/>
      <c r="HJP27" s="175"/>
      <c r="HJQ27" s="175"/>
      <c r="HJR27" s="175"/>
      <c r="HJS27" s="175"/>
      <c r="HJT27" s="175"/>
      <c r="HJU27" s="175"/>
      <c r="HJV27" s="175"/>
      <c r="HJW27" s="175"/>
      <c r="HJX27" s="175"/>
      <c r="HJY27" s="175"/>
      <c r="HJZ27" s="175"/>
      <c r="HKA27" s="175"/>
      <c r="HKB27" s="175"/>
      <c r="HKC27" s="175"/>
      <c r="HKD27" s="175"/>
      <c r="HKE27" s="175"/>
      <c r="HKF27" s="175"/>
      <c r="HKG27" s="175"/>
      <c r="HKH27" s="175"/>
      <c r="HKI27" s="175"/>
      <c r="HKJ27" s="175"/>
      <c r="HKK27" s="175"/>
      <c r="HKL27" s="175"/>
      <c r="HKM27" s="175"/>
      <c r="HKN27" s="175"/>
      <c r="HKO27" s="175"/>
      <c r="HKP27" s="175"/>
      <c r="HKQ27" s="175"/>
      <c r="HKR27" s="175"/>
      <c r="HKS27" s="175"/>
      <c r="HKT27" s="175"/>
      <c r="HKU27" s="175"/>
      <c r="HKV27" s="175"/>
      <c r="HKW27" s="175"/>
      <c r="HKX27" s="175"/>
      <c r="HKY27" s="175"/>
      <c r="HKZ27" s="175"/>
      <c r="HLA27" s="175"/>
      <c r="HLB27" s="175"/>
      <c r="HLC27" s="175"/>
      <c r="HLD27" s="175"/>
      <c r="HLE27" s="175"/>
      <c r="HLF27" s="175"/>
      <c r="HLG27" s="175"/>
      <c r="HLH27" s="175"/>
      <c r="HLI27" s="175"/>
      <c r="HLJ27" s="175"/>
      <c r="HLK27" s="175"/>
      <c r="HLL27" s="175"/>
      <c r="HLM27" s="175"/>
      <c r="HLN27" s="175"/>
      <c r="HLO27" s="175"/>
      <c r="HLP27" s="175"/>
      <c r="HLQ27" s="175"/>
      <c r="HLR27" s="175"/>
      <c r="HLS27" s="175"/>
      <c r="HLT27" s="175"/>
      <c r="HLU27" s="175"/>
      <c r="HLV27" s="175"/>
      <c r="HLW27" s="175"/>
      <c r="HLX27" s="175"/>
      <c r="HLY27" s="175"/>
      <c r="HLZ27" s="175"/>
      <c r="HMA27" s="175"/>
      <c r="HMB27" s="175"/>
      <c r="HMC27" s="175"/>
      <c r="HMD27" s="175"/>
      <c r="HME27" s="175"/>
      <c r="HMF27" s="175"/>
      <c r="HMG27" s="175"/>
      <c r="HMH27" s="175"/>
      <c r="HMI27" s="175"/>
      <c r="HMJ27" s="175"/>
      <c r="HMK27" s="175"/>
      <c r="HML27" s="175"/>
      <c r="HMM27" s="175"/>
      <c r="HMN27" s="175"/>
      <c r="HMO27" s="175"/>
      <c r="HMP27" s="175"/>
      <c r="HMQ27" s="175"/>
      <c r="HMR27" s="175"/>
      <c r="HMS27" s="175"/>
      <c r="HMT27" s="175"/>
      <c r="HMU27" s="175"/>
      <c r="HMV27" s="175"/>
      <c r="HMW27" s="175"/>
      <c r="HMX27" s="175"/>
      <c r="HMY27" s="175"/>
      <c r="HMZ27" s="175"/>
      <c r="HNA27" s="175"/>
      <c r="HNB27" s="175"/>
      <c r="HNC27" s="175"/>
      <c r="HND27" s="175"/>
      <c r="HNE27" s="175"/>
      <c r="HNF27" s="175"/>
      <c r="HNG27" s="175"/>
      <c r="HNH27" s="175"/>
      <c r="HNI27" s="175"/>
      <c r="HNJ27" s="175"/>
      <c r="HNK27" s="175"/>
      <c r="HNL27" s="175"/>
      <c r="HNM27" s="175"/>
      <c r="HNN27" s="175"/>
      <c r="HNO27" s="175"/>
      <c r="HNP27" s="175"/>
      <c r="HNQ27" s="175"/>
      <c r="HNR27" s="175"/>
      <c r="HNS27" s="175"/>
      <c r="HNT27" s="175"/>
      <c r="HNU27" s="175"/>
      <c r="HNV27" s="175"/>
      <c r="HNW27" s="175"/>
      <c r="HNX27" s="175"/>
      <c r="HNY27" s="175"/>
      <c r="HNZ27" s="175"/>
      <c r="HOA27" s="175"/>
      <c r="HOB27" s="175"/>
      <c r="HOC27" s="175"/>
      <c r="HOD27" s="175"/>
      <c r="HOE27" s="175"/>
      <c r="HOF27" s="175"/>
      <c r="HOG27" s="175"/>
      <c r="HOH27" s="175"/>
      <c r="HOI27" s="175"/>
      <c r="HOJ27" s="175"/>
      <c r="HOK27" s="175"/>
      <c r="HOL27" s="175"/>
      <c r="HOM27" s="175"/>
      <c r="HON27" s="175"/>
      <c r="HOO27" s="175"/>
      <c r="HOP27" s="175"/>
      <c r="HOQ27" s="175"/>
      <c r="HOR27" s="175"/>
      <c r="HOS27" s="175"/>
      <c r="HOT27" s="175"/>
      <c r="HOU27" s="175"/>
      <c r="HOV27" s="175"/>
      <c r="HOW27" s="175"/>
      <c r="HOX27" s="175"/>
      <c r="HOY27" s="175"/>
      <c r="HOZ27" s="175"/>
      <c r="HPA27" s="175"/>
      <c r="HPB27" s="175"/>
      <c r="HPC27" s="175"/>
      <c r="HPD27" s="175"/>
      <c r="HPE27" s="175"/>
      <c r="HPF27" s="175"/>
      <c r="HPG27" s="175"/>
      <c r="HPH27" s="175"/>
      <c r="HPI27" s="175"/>
      <c r="HPJ27" s="175"/>
      <c r="HPK27" s="175"/>
      <c r="HPL27" s="175"/>
      <c r="HPM27" s="175"/>
      <c r="HPN27" s="175"/>
      <c r="HPO27" s="175"/>
      <c r="HPP27" s="175"/>
      <c r="HPQ27" s="175"/>
      <c r="HPR27" s="175"/>
      <c r="HPS27" s="175"/>
      <c r="HPT27" s="175"/>
      <c r="HPU27" s="175"/>
      <c r="HPV27" s="175"/>
      <c r="HPW27" s="175"/>
      <c r="HPX27" s="175"/>
      <c r="HPY27" s="175"/>
      <c r="HPZ27" s="175"/>
      <c r="HQA27" s="175"/>
      <c r="HQB27" s="175"/>
      <c r="HQC27" s="175"/>
      <c r="HQD27" s="175"/>
      <c r="HQE27" s="175"/>
      <c r="HQF27" s="175"/>
      <c r="HQG27" s="175"/>
      <c r="HQH27" s="175"/>
      <c r="HQI27" s="175"/>
      <c r="HQJ27" s="175"/>
      <c r="HQK27" s="175"/>
      <c r="HQL27" s="175"/>
      <c r="HQM27" s="175"/>
      <c r="HQN27" s="175"/>
      <c r="HQO27" s="175"/>
      <c r="HQP27" s="175"/>
      <c r="HQQ27" s="175"/>
      <c r="HQR27" s="175"/>
      <c r="HQS27" s="175"/>
      <c r="HQT27" s="175"/>
      <c r="HQU27" s="175"/>
      <c r="HQV27" s="175"/>
      <c r="HQW27" s="175"/>
      <c r="HQX27" s="175"/>
      <c r="HQY27" s="175"/>
      <c r="HQZ27" s="175"/>
      <c r="HRA27" s="175"/>
      <c r="HRB27" s="175"/>
      <c r="HRC27" s="175"/>
      <c r="HRD27" s="175"/>
      <c r="HRE27" s="175"/>
      <c r="HRF27" s="175"/>
      <c r="HRG27" s="175"/>
      <c r="HRH27" s="175"/>
      <c r="HRI27" s="175"/>
      <c r="HRJ27" s="175"/>
      <c r="HRK27" s="175"/>
      <c r="HRL27" s="175"/>
      <c r="HRM27" s="175"/>
      <c r="HRN27" s="175"/>
      <c r="HRO27" s="175"/>
      <c r="HRP27" s="175"/>
      <c r="HRQ27" s="175"/>
      <c r="HRR27" s="175"/>
      <c r="HRS27" s="175"/>
      <c r="HRT27" s="175"/>
      <c r="HRU27" s="175"/>
      <c r="HRV27" s="175"/>
      <c r="HRW27" s="175"/>
      <c r="HRX27" s="175"/>
      <c r="HRY27" s="175"/>
      <c r="HRZ27" s="175"/>
      <c r="HSA27" s="175"/>
      <c r="HSB27" s="175"/>
      <c r="HSC27" s="175"/>
      <c r="HSD27" s="175"/>
      <c r="HSE27" s="175"/>
      <c r="HSF27" s="175"/>
      <c r="HSG27" s="175"/>
      <c r="HSH27" s="175"/>
      <c r="HSI27" s="175"/>
      <c r="HSJ27" s="175"/>
      <c r="HSK27" s="175"/>
      <c r="HSL27" s="175"/>
      <c r="HSM27" s="175"/>
      <c r="HSN27" s="175"/>
      <c r="HSO27" s="175"/>
      <c r="HSP27" s="175"/>
      <c r="HSQ27" s="175"/>
      <c r="HSR27" s="175"/>
      <c r="HSS27" s="175"/>
      <c r="HST27" s="175"/>
      <c r="HSU27" s="175"/>
      <c r="HSV27" s="175"/>
      <c r="HSW27" s="175"/>
      <c r="HSX27" s="175"/>
      <c r="HSY27" s="175"/>
      <c r="HSZ27" s="175"/>
      <c r="HTA27" s="175"/>
      <c r="HTB27" s="175"/>
      <c r="HTC27" s="175"/>
      <c r="HTD27" s="175"/>
      <c r="HTE27" s="175"/>
      <c r="HTF27" s="175"/>
      <c r="HTG27" s="175"/>
      <c r="HTH27" s="175"/>
      <c r="HTI27" s="175"/>
      <c r="HTJ27" s="175"/>
      <c r="HTK27" s="175"/>
      <c r="HTL27" s="175"/>
      <c r="HTM27" s="175"/>
      <c r="HTN27" s="175"/>
      <c r="HTO27" s="175"/>
      <c r="HTP27" s="175"/>
      <c r="HTQ27" s="175"/>
      <c r="HTR27" s="175"/>
      <c r="HTS27" s="175"/>
      <c r="HTT27" s="175"/>
      <c r="HTU27" s="175"/>
      <c r="HTV27" s="175"/>
      <c r="HTW27" s="175"/>
      <c r="HTX27" s="175"/>
      <c r="HTY27" s="175"/>
      <c r="HTZ27" s="175"/>
      <c r="HUA27" s="175"/>
      <c r="HUB27" s="175"/>
      <c r="HUC27" s="175"/>
      <c r="HUD27" s="175"/>
      <c r="HUE27" s="175"/>
      <c r="HUF27" s="175"/>
      <c r="HUG27" s="175"/>
      <c r="HUH27" s="175"/>
      <c r="HUI27" s="175"/>
      <c r="HUJ27" s="175"/>
      <c r="HUK27" s="175"/>
      <c r="HUL27" s="175"/>
      <c r="HUM27" s="175"/>
      <c r="HUN27" s="175"/>
      <c r="HUO27" s="175"/>
      <c r="HUP27" s="175"/>
      <c r="HUQ27" s="175"/>
      <c r="HUR27" s="175"/>
      <c r="HUS27" s="175"/>
      <c r="HUT27" s="175"/>
      <c r="HUU27" s="175"/>
      <c r="HUV27" s="175"/>
      <c r="HUW27" s="175"/>
      <c r="HUX27" s="175"/>
      <c r="HUY27" s="175"/>
      <c r="HUZ27" s="175"/>
      <c r="HVA27" s="175"/>
      <c r="HVB27" s="175"/>
      <c r="HVC27" s="175"/>
      <c r="HVD27" s="175"/>
      <c r="HVE27" s="175"/>
      <c r="HVF27" s="175"/>
      <c r="HVG27" s="175"/>
      <c r="HVH27" s="175"/>
      <c r="HVI27" s="175"/>
      <c r="HVJ27" s="175"/>
      <c r="HVK27" s="175"/>
      <c r="HVL27" s="175"/>
      <c r="HVM27" s="175"/>
      <c r="HVN27" s="175"/>
      <c r="HVO27" s="175"/>
      <c r="HVP27" s="175"/>
      <c r="HVQ27" s="175"/>
      <c r="HVR27" s="175"/>
      <c r="HVS27" s="175"/>
      <c r="HVT27" s="175"/>
      <c r="HVU27" s="175"/>
      <c r="HVV27" s="175"/>
      <c r="HVW27" s="175"/>
      <c r="HVX27" s="175"/>
      <c r="HVY27" s="175"/>
      <c r="HVZ27" s="175"/>
      <c r="HWA27" s="175"/>
      <c r="HWB27" s="175"/>
      <c r="HWC27" s="175"/>
      <c r="HWD27" s="175"/>
      <c r="HWE27" s="175"/>
      <c r="HWF27" s="175"/>
      <c r="HWG27" s="175"/>
      <c r="HWH27" s="175"/>
      <c r="HWI27" s="175"/>
      <c r="HWJ27" s="175"/>
      <c r="HWK27" s="175"/>
      <c r="HWL27" s="175"/>
      <c r="HWM27" s="175"/>
      <c r="HWN27" s="175"/>
      <c r="HWO27" s="175"/>
      <c r="HWP27" s="175"/>
      <c r="HWQ27" s="175"/>
      <c r="HWR27" s="175"/>
      <c r="HWS27" s="175"/>
      <c r="HWT27" s="175"/>
      <c r="HWU27" s="175"/>
      <c r="HWV27" s="175"/>
      <c r="HWW27" s="175"/>
      <c r="HWX27" s="175"/>
      <c r="HWY27" s="175"/>
      <c r="HWZ27" s="175"/>
      <c r="HXA27" s="175"/>
      <c r="HXB27" s="175"/>
      <c r="HXC27" s="175"/>
      <c r="HXD27" s="175"/>
      <c r="HXE27" s="175"/>
      <c r="HXF27" s="175"/>
      <c r="HXG27" s="175"/>
      <c r="HXH27" s="175"/>
      <c r="HXI27" s="175"/>
      <c r="HXJ27" s="175"/>
      <c r="HXK27" s="175"/>
      <c r="HXL27" s="175"/>
      <c r="HXM27" s="175"/>
      <c r="HXN27" s="175"/>
      <c r="HXO27" s="175"/>
      <c r="HXP27" s="175"/>
      <c r="HXQ27" s="175"/>
      <c r="HXR27" s="175"/>
      <c r="HXS27" s="175"/>
      <c r="HXT27" s="175"/>
      <c r="HXU27" s="175"/>
      <c r="HXV27" s="175"/>
      <c r="HXW27" s="175"/>
      <c r="HXX27" s="175"/>
      <c r="HXY27" s="175"/>
      <c r="HXZ27" s="175"/>
      <c r="HYA27" s="175"/>
      <c r="HYB27" s="175"/>
      <c r="HYC27" s="175"/>
      <c r="HYD27" s="175"/>
      <c r="HYE27" s="175"/>
      <c r="HYF27" s="175"/>
      <c r="HYG27" s="175"/>
      <c r="HYH27" s="175"/>
      <c r="HYI27" s="175"/>
      <c r="HYJ27" s="175"/>
      <c r="HYK27" s="175"/>
      <c r="HYL27" s="175"/>
      <c r="HYM27" s="175"/>
      <c r="HYN27" s="175"/>
      <c r="HYO27" s="175"/>
      <c r="HYP27" s="175"/>
      <c r="HYQ27" s="175"/>
      <c r="HYR27" s="175"/>
      <c r="HYS27" s="175"/>
      <c r="HYT27" s="175"/>
      <c r="HYU27" s="175"/>
      <c r="HYV27" s="175"/>
      <c r="HYW27" s="175"/>
      <c r="HYX27" s="175"/>
      <c r="HYY27" s="175"/>
      <c r="HYZ27" s="175"/>
      <c r="HZA27" s="175"/>
      <c r="HZB27" s="175"/>
      <c r="HZC27" s="175"/>
      <c r="HZD27" s="175"/>
      <c r="HZE27" s="175"/>
      <c r="HZF27" s="175"/>
      <c r="HZG27" s="175"/>
      <c r="HZH27" s="175"/>
      <c r="HZI27" s="175"/>
      <c r="HZJ27" s="175"/>
      <c r="HZK27" s="175"/>
      <c r="HZL27" s="175"/>
      <c r="HZM27" s="175"/>
      <c r="HZN27" s="175"/>
      <c r="HZO27" s="175"/>
      <c r="HZP27" s="175"/>
      <c r="HZQ27" s="175"/>
      <c r="HZR27" s="175"/>
      <c r="HZS27" s="175"/>
      <c r="HZT27" s="175"/>
      <c r="HZU27" s="175"/>
      <c r="HZV27" s="175"/>
      <c r="HZW27" s="175"/>
      <c r="HZX27" s="175"/>
      <c r="HZY27" s="175"/>
      <c r="HZZ27" s="175"/>
      <c r="IAA27" s="175"/>
      <c r="IAB27" s="175"/>
      <c r="IAC27" s="175"/>
      <c r="IAD27" s="175"/>
      <c r="IAE27" s="175"/>
      <c r="IAF27" s="175"/>
      <c r="IAG27" s="175"/>
      <c r="IAH27" s="175"/>
      <c r="IAI27" s="175"/>
      <c r="IAJ27" s="175"/>
      <c r="IAK27" s="175"/>
      <c r="IAL27" s="175"/>
      <c r="IAM27" s="175"/>
      <c r="IAN27" s="175"/>
      <c r="IAO27" s="175"/>
      <c r="IAP27" s="175"/>
      <c r="IAQ27" s="175"/>
      <c r="IAR27" s="175"/>
      <c r="IAS27" s="175"/>
      <c r="IAT27" s="175"/>
      <c r="IAU27" s="175"/>
      <c r="IAV27" s="175"/>
      <c r="IAW27" s="175"/>
      <c r="IAX27" s="175"/>
      <c r="IAY27" s="175"/>
      <c r="IAZ27" s="175"/>
      <c r="IBA27" s="175"/>
      <c r="IBB27" s="175"/>
      <c r="IBC27" s="175"/>
      <c r="IBD27" s="175"/>
      <c r="IBE27" s="175"/>
      <c r="IBF27" s="175"/>
      <c r="IBG27" s="175"/>
      <c r="IBH27" s="175"/>
      <c r="IBI27" s="175"/>
      <c r="IBJ27" s="175"/>
      <c r="IBK27" s="175"/>
      <c r="IBL27" s="175"/>
      <c r="IBM27" s="175"/>
      <c r="IBN27" s="175"/>
      <c r="IBO27" s="175"/>
      <c r="IBP27" s="175"/>
      <c r="IBQ27" s="175"/>
      <c r="IBR27" s="175"/>
      <c r="IBS27" s="175"/>
      <c r="IBT27" s="175"/>
      <c r="IBU27" s="175"/>
      <c r="IBV27" s="175"/>
      <c r="IBW27" s="175"/>
      <c r="IBX27" s="175"/>
      <c r="IBY27" s="175"/>
      <c r="IBZ27" s="175"/>
      <c r="ICA27" s="175"/>
      <c r="ICB27" s="175"/>
      <c r="ICC27" s="175"/>
      <c r="ICD27" s="175"/>
      <c r="ICE27" s="175"/>
      <c r="ICF27" s="175"/>
      <c r="ICG27" s="175"/>
      <c r="ICH27" s="175"/>
      <c r="ICI27" s="175"/>
      <c r="ICJ27" s="175"/>
      <c r="ICK27" s="175"/>
      <c r="ICL27" s="175"/>
      <c r="ICM27" s="175"/>
      <c r="ICN27" s="175"/>
      <c r="ICO27" s="175"/>
      <c r="ICP27" s="175"/>
      <c r="ICQ27" s="175"/>
      <c r="ICR27" s="175"/>
      <c r="ICS27" s="175"/>
      <c r="ICT27" s="175"/>
      <c r="ICU27" s="175"/>
      <c r="ICV27" s="175"/>
      <c r="ICW27" s="175"/>
      <c r="ICX27" s="175"/>
      <c r="ICY27" s="175"/>
      <c r="ICZ27" s="175"/>
      <c r="IDA27" s="175"/>
      <c r="IDB27" s="175"/>
      <c r="IDC27" s="175"/>
      <c r="IDD27" s="175"/>
      <c r="IDE27" s="175"/>
      <c r="IDF27" s="175"/>
      <c r="IDG27" s="175"/>
      <c r="IDH27" s="175"/>
      <c r="IDI27" s="175"/>
      <c r="IDJ27" s="175"/>
      <c r="IDK27" s="175"/>
      <c r="IDL27" s="175"/>
      <c r="IDM27" s="175"/>
      <c r="IDN27" s="175"/>
      <c r="IDO27" s="175"/>
      <c r="IDP27" s="175"/>
      <c r="IDQ27" s="175"/>
      <c r="IDR27" s="175"/>
      <c r="IDS27" s="175"/>
      <c r="IDT27" s="175"/>
      <c r="IDU27" s="175"/>
      <c r="IDV27" s="175"/>
      <c r="IDW27" s="175"/>
      <c r="IDX27" s="175"/>
      <c r="IDY27" s="175"/>
      <c r="IDZ27" s="175"/>
      <c r="IEA27" s="175"/>
      <c r="IEB27" s="175"/>
      <c r="IEC27" s="175"/>
      <c r="IED27" s="175"/>
      <c r="IEE27" s="175"/>
      <c r="IEF27" s="175"/>
      <c r="IEG27" s="175"/>
      <c r="IEH27" s="175"/>
      <c r="IEI27" s="175"/>
      <c r="IEJ27" s="175"/>
      <c r="IEK27" s="175"/>
      <c r="IEL27" s="175"/>
      <c r="IEM27" s="175"/>
      <c r="IEN27" s="175"/>
      <c r="IEO27" s="175"/>
      <c r="IEP27" s="175"/>
      <c r="IEQ27" s="175"/>
      <c r="IER27" s="175"/>
      <c r="IES27" s="175"/>
      <c r="IET27" s="175"/>
      <c r="IEU27" s="175"/>
      <c r="IEV27" s="175"/>
      <c r="IEW27" s="175"/>
      <c r="IEX27" s="175"/>
      <c r="IEY27" s="175"/>
      <c r="IEZ27" s="175"/>
      <c r="IFA27" s="175"/>
      <c r="IFB27" s="175"/>
      <c r="IFC27" s="175"/>
      <c r="IFD27" s="175"/>
      <c r="IFE27" s="175"/>
      <c r="IFF27" s="175"/>
      <c r="IFG27" s="175"/>
      <c r="IFH27" s="175"/>
      <c r="IFI27" s="175"/>
      <c r="IFJ27" s="175"/>
      <c r="IFK27" s="175"/>
      <c r="IFL27" s="175"/>
      <c r="IFM27" s="175"/>
      <c r="IFN27" s="175"/>
      <c r="IFO27" s="175"/>
      <c r="IFP27" s="175"/>
      <c r="IFQ27" s="175"/>
      <c r="IFR27" s="175"/>
      <c r="IFS27" s="175"/>
      <c r="IFT27" s="175"/>
      <c r="IFU27" s="175"/>
      <c r="IFV27" s="175"/>
      <c r="IFW27" s="175"/>
      <c r="IFX27" s="175"/>
      <c r="IFY27" s="175"/>
      <c r="IFZ27" s="175"/>
      <c r="IGA27" s="175"/>
      <c r="IGB27" s="175"/>
      <c r="IGC27" s="175"/>
      <c r="IGD27" s="175"/>
      <c r="IGE27" s="175"/>
      <c r="IGF27" s="175"/>
      <c r="IGG27" s="175"/>
      <c r="IGH27" s="175"/>
      <c r="IGI27" s="175"/>
      <c r="IGJ27" s="175"/>
      <c r="IGK27" s="175"/>
      <c r="IGL27" s="175"/>
      <c r="IGM27" s="175"/>
      <c r="IGN27" s="175"/>
      <c r="IGO27" s="175"/>
      <c r="IGP27" s="175"/>
      <c r="IGQ27" s="175"/>
      <c r="IGR27" s="175"/>
      <c r="IGS27" s="175"/>
      <c r="IGT27" s="175"/>
      <c r="IGU27" s="175"/>
      <c r="IGV27" s="175"/>
      <c r="IGW27" s="175"/>
      <c r="IGX27" s="175"/>
      <c r="IGY27" s="175"/>
      <c r="IGZ27" s="175"/>
      <c r="IHA27" s="175"/>
      <c r="IHB27" s="175"/>
      <c r="IHC27" s="175"/>
      <c r="IHD27" s="175"/>
      <c r="IHE27" s="175"/>
      <c r="IHF27" s="175"/>
      <c r="IHG27" s="175"/>
      <c r="IHH27" s="175"/>
      <c r="IHI27" s="175"/>
      <c r="IHJ27" s="175"/>
      <c r="IHK27" s="175"/>
      <c r="IHL27" s="175"/>
      <c r="IHM27" s="175"/>
      <c r="IHN27" s="175"/>
      <c r="IHO27" s="175"/>
      <c r="IHP27" s="175"/>
      <c r="IHQ27" s="175"/>
      <c r="IHR27" s="175"/>
      <c r="IHS27" s="175"/>
      <c r="IHT27" s="175"/>
      <c r="IHU27" s="175"/>
      <c r="IHV27" s="175"/>
      <c r="IHW27" s="175"/>
      <c r="IHX27" s="175"/>
      <c r="IHY27" s="175"/>
      <c r="IHZ27" s="175"/>
      <c r="IIA27" s="175"/>
      <c r="IIB27" s="175"/>
      <c r="IIC27" s="175"/>
      <c r="IID27" s="175"/>
      <c r="IIE27" s="175"/>
      <c r="IIF27" s="175"/>
      <c r="IIG27" s="175"/>
      <c r="IIH27" s="175"/>
      <c r="III27" s="175"/>
      <c r="IIJ27" s="175"/>
      <c r="IIK27" s="175"/>
      <c r="IIL27" s="175"/>
      <c r="IIM27" s="175"/>
      <c r="IIN27" s="175"/>
      <c r="IIO27" s="175"/>
      <c r="IIP27" s="175"/>
      <c r="IIQ27" s="175"/>
      <c r="IIR27" s="175"/>
      <c r="IIS27" s="175"/>
      <c r="IIT27" s="175"/>
      <c r="IIU27" s="175"/>
      <c r="IIV27" s="175"/>
      <c r="IIW27" s="175"/>
      <c r="IIX27" s="175"/>
      <c r="IIY27" s="175"/>
      <c r="IIZ27" s="175"/>
      <c r="IJA27" s="175"/>
      <c r="IJB27" s="175"/>
      <c r="IJC27" s="175"/>
      <c r="IJD27" s="175"/>
      <c r="IJE27" s="175"/>
      <c r="IJF27" s="175"/>
      <c r="IJG27" s="175"/>
      <c r="IJH27" s="175"/>
      <c r="IJI27" s="175"/>
      <c r="IJJ27" s="175"/>
      <c r="IJK27" s="175"/>
      <c r="IJL27" s="175"/>
      <c r="IJM27" s="175"/>
      <c r="IJN27" s="175"/>
      <c r="IJO27" s="175"/>
      <c r="IJP27" s="175"/>
      <c r="IJQ27" s="175"/>
      <c r="IJR27" s="175"/>
      <c r="IJS27" s="175"/>
      <c r="IJT27" s="175"/>
      <c r="IJU27" s="175"/>
      <c r="IJV27" s="175"/>
      <c r="IJW27" s="175"/>
      <c r="IJX27" s="175"/>
      <c r="IJY27" s="175"/>
      <c r="IJZ27" s="175"/>
      <c r="IKA27" s="175"/>
      <c r="IKB27" s="175"/>
      <c r="IKC27" s="175"/>
      <c r="IKD27" s="175"/>
      <c r="IKE27" s="175"/>
      <c r="IKF27" s="175"/>
      <c r="IKG27" s="175"/>
      <c r="IKH27" s="175"/>
      <c r="IKI27" s="175"/>
      <c r="IKJ27" s="175"/>
      <c r="IKK27" s="175"/>
      <c r="IKL27" s="175"/>
      <c r="IKM27" s="175"/>
      <c r="IKN27" s="175"/>
      <c r="IKO27" s="175"/>
      <c r="IKP27" s="175"/>
      <c r="IKQ27" s="175"/>
      <c r="IKR27" s="175"/>
      <c r="IKS27" s="175"/>
      <c r="IKT27" s="175"/>
      <c r="IKU27" s="175"/>
      <c r="IKV27" s="175"/>
      <c r="IKW27" s="175"/>
      <c r="IKX27" s="175"/>
      <c r="IKY27" s="175"/>
      <c r="IKZ27" s="175"/>
      <c r="ILA27" s="175"/>
      <c r="ILB27" s="175"/>
      <c r="ILC27" s="175"/>
      <c r="ILD27" s="175"/>
      <c r="ILE27" s="175"/>
      <c r="ILF27" s="175"/>
      <c r="ILG27" s="175"/>
      <c r="ILH27" s="175"/>
      <c r="ILI27" s="175"/>
      <c r="ILJ27" s="175"/>
      <c r="ILK27" s="175"/>
      <c r="ILL27" s="175"/>
      <c r="ILM27" s="175"/>
      <c r="ILN27" s="175"/>
      <c r="ILO27" s="175"/>
      <c r="ILP27" s="175"/>
      <c r="ILQ27" s="175"/>
      <c r="ILR27" s="175"/>
      <c r="ILS27" s="175"/>
      <c r="ILT27" s="175"/>
      <c r="ILU27" s="175"/>
      <c r="ILV27" s="175"/>
      <c r="ILW27" s="175"/>
      <c r="ILX27" s="175"/>
      <c r="ILY27" s="175"/>
      <c r="ILZ27" s="175"/>
      <c r="IMA27" s="175"/>
      <c r="IMB27" s="175"/>
      <c r="IMC27" s="175"/>
      <c r="IMD27" s="175"/>
      <c r="IME27" s="175"/>
      <c r="IMF27" s="175"/>
      <c r="IMG27" s="175"/>
      <c r="IMH27" s="175"/>
      <c r="IMI27" s="175"/>
      <c r="IMJ27" s="175"/>
      <c r="IMK27" s="175"/>
      <c r="IML27" s="175"/>
      <c r="IMM27" s="175"/>
      <c r="IMN27" s="175"/>
      <c r="IMO27" s="175"/>
      <c r="IMP27" s="175"/>
      <c r="IMQ27" s="175"/>
      <c r="IMR27" s="175"/>
      <c r="IMS27" s="175"/>
      <c r="IMT27" s="175"/>
      <c r="IMU27" s="175"/>
      <c r="IMV27" s="175"/>
      <c r="IMW27" s="175"/>
      <c r="IMX27" s="175"/>
      <c r="IMY27" s="175"/>
      <c r="IMZ27" s="175"/>
      <c r="INA27" s="175"/>
      <c r="INB27" s="175"/>
      <c r="INC27" s="175"/>
      <c r="IND27" s="175"/>
      <c r="INE27" s="175"/>
      <c r="INF27" s="175"/>
      <c r="ING27" s="175"/>
      <c r="INH27" s="175"/>
      <c r="INI27" s="175"/>
      <c r="INJ27" s="175"/>
      <c r="INK27" s="175"/>
      <c r="INL27" s="175"/>
      <c r="INM27" s="175"/>
      <c r="INN27" s="175"/>
      <c r="INO27" s="175"/>
      <c r="INP27" s="175"/>
      <c r="INQ27" s="175"/>
      <c r="INR27" s="175"/>
      <c r="INS27" s="175"/>
      <c r="INT27" s="175"/>
      <c r="INU27" s="175"/>
      <c r="INV27" s="175"/>
      <c r="INW27" s="175"/>
      <c r="INX27" s="175"/>
      <c r="INY27" s="175"/>
      <c r="INZ27" s="175"/>
      <c r="IOA27" s="175"/>
      <c r="IOB27" s="175"/>
      <c r="IOC27" s="175"/>
      <c r="IOD27" s="175"/>
      <c r="IOE27" s="175"/>
      <c r="IOF27" s="175"/>
      <c r="IOG27" s="175"/>
      <c r="IOH27" s="175"/>
      <c r="IOI27" s="175"/>
      <c r="IOJ27" s="175"/>
      <c r="IOK27" s="175"/>
      <c r="IOL27" s="175"/>
      <c r="IOM27" s="175"/>
      <c r="ION27" s="175"/>
      <c r="IOO27" s="175"/>
      <c r="IOP27" s="175"/>
      <c r="IOQ27" s="175"/>
      <c r="IOR27" s="175"/>
      <c r="IOS27" s="175"/>
      <c r="IOT27" s="175"/>
      <c r="IOU27" s="175"/>
      <c r="IOV27" s="175"/>
      <c r="IOW27" s="175"/>
      <c r="IOX27" s="175"/>
      <c r="IOY27" s="175"/>
      <c r="IOZ27" s="175"/>
      <c r="IPA27" s="175"/>
      <c r="IPB27" s="175"/>
      <c r="IPC27" s="175"/>
      <c r="IPD27" s="175"/>
      <c r="IPE27" s="175"/>
      <c r="IPF27" s="175"/>
      <c r="IPG27" s="175"/>
      <c r="IPH27" s="175"/>
      <c r="IPI27" s="175"/>
      <c r="IPJ27" s="175"/>
      <c r="IPK27" s="175"/>
      <c r="IPL27" s="175"/>
      <c r="IPM27" s="175"/>
      <c r="IPN27" s="175"/>
      <c r="IPO27" s="175"/>
      <c r="IPP27" s="175"/>
      <c r="IPQ27" s="175"/>
      <c r="IPR27" s="175"/>
      <c r="IPS27" s="175"/>
      <c r="IPT27" s="175"/>
      <c r="IPU27" s="175"/>
      <c r="IPV27" s="175"/>
      <c r="IPW27" s="175"/>
      <c r="IPX27" s="175"/>
      <c r="IPY27" s="175"/>
      <c r="IPZ27" s="175"/>
      <c r="IQA27" s="175"/>
      <c r="IQB27" s="175"/>
      <c r="IQC27" s="175"/>
      <c r="IQD27" s="175"/>
      <c r="IQE27" s="175"/>
      <c r="IQF27" s="175"/>
      <c r="IQG27" s="175"/>
      <c r="IQH27" s="175"/>
      <c r="IQI27" s="175"/>
      <c r="IQJ27" s="175"/>
      <c r="IQK27" s="175"/>
      <c r="IQL27" s="175"/>
      <c r="IQM27" s="175"/>
      <c r="IQN27" s="175"/>
      <c r="IQO27" s="175"/>
      <c r="IQP27" s="175"/>
      <c r="IQQ27" s="175"/>
      <c r="IQR27" s="175"/>
      <c r="IQS27" s="175"/>
      <c r="IQT27" s="175"/>
      <c r="IQU27" s="175"/>
      <c r="IQV27" s="175"/>
      <c r="IQW27" s="175"/>
      <c r="IQX27" s="175"/>
      <c r="IQY27" s="175"/>
      <c r="IQZ27" s="175"/>
      <c r="IRA27" s="175"/>
      <c r="IRB27" s="175"/>
      <c r="IRC27" s="175"/>
      <c r="IRD27" s="175"/>
      <c r="IRE27" s="175"/>
      <c r="IRF27" s="175"/>
      <c r="IRG27" s="175"/>
      <c r="IRH27" s="175"/>
      <c r="IRI27" s="175"/>
      <c r="IRJ27" s="175"/>
      <c r="IRK27" s="175"/>
      <c r="IRL27" s="175"/>
      <c r="IRM27" s="175"/>
      <c r="IRN27" s="175"/>
      <c r="IRO27" s="175"/>
      <c r="IRP27" s="175"/>
      <c r="IRQ27" s="175"/>
      <c r="IRR27" s="175"/>
      <c r="IRS27" s="175"/>
      <c r="IRT27" s="175"/>
      <c r="IRU27" s="175"/>
      <c r="IRV27" s="175"/>
      <c r="IRW27" s="175"/>
      <c r="IRX27" s="175"/>
      <c r="IRY27" s="175"/>
      <c r="IRZ27" s="175"/>
      <c r="ISA27" s="175"/>
      <c r="ISB27" s="175"/>
      <c r="ISC27" s="175"/>
      <c r="ISD27" s="175"/>
      <c r="ISE27" s="175"/>
      <c r="ISF27" s="175"/>
      <c r="ISG27" s="175"/>
      <c r="ISH27" s="175"/>
      <c r="ISI27" s="175"/>
      <c r="ISJ27" s="175"/>
      <c r="ISK27" s="175"/>
      <c r="ISL27" s="175"/>
      <c r="ISM27" s="175"/>
      <c r="ISN27" s="175"/>
      <c r="ISO27" s="175"/>
      <c r="ISP27" s="175"/>
      <c r="ISQ27" s="175"/>
      <c r="ISR27" s="175"/>
      <c r="ISS27" s="175"/>
      <c r="IST27" s="175"/>
      <c r="ISU27" s="175"/>
      <c r="ISV27" s="175"/>
      <c r="ISW27" s="175"/>
      <c r="ISX27" s="175"/>
      <c r="ISY27" s="175"/>
      <c r="ISZ27" s="175"/>
      <c r="ITA27" s="175"/>
      <c r="ITB27" s="175"/>
      <c r="ITC27" s="175"/>
      <c r="ITD27" s="175"/>
      <c r="ITE27" s="175"/>
      <c r="ITF27" s="175"/>
      <c r="ITG27" s="175"/>
      <c r="ITH27" s="175"/>
      <c r="ITI27" s="175"/>
      <c r="ITJ27" s="175"/>
      <c r="ITK27" s="175"/>
      <c r="ITL27" s="175"/>
      <c r="ITM27" s="175"/>
      <c r="ITN27" s="175"/>
      <c r="ITO27" s="175"/>
      <c r="ITP27" s="175"/>
      <c r="ITQ27" s="175"/>
      <c r="ITR27" s="175"/>
      <c r="ITS27" s="175"/>
      <c r="ITT27" s="175"/>
      <c r="ITU27" s="175"/>
      <c r="ITV27" s="175"/>
      <c r="ITW27" s="175"/>
      <c r="ITX27" s="175"/>
      <c r="ITY27" s="175"/>
      <c r="ITZ27" s="175"/>
      <c r="IUA27" s="175"/>
      <c r="IUB27" s="175"/>
      <c r="IUC27" s="175"/>
      <c r="IUD27" s="175"/>
      <c r="IUE27" s="175"/>
      <c r="IUF27" s="175"/>
      <c r="IUG27" s="175"/>
      <c r="IUH27" s="175"/>
      <c r="IUI27" s="175"/>
      <c r="IUJ27" s="175"/>
      <c r="IUK27" s="175"/>
      <c r="IUL27" s="175"/>
      <c r="IUM27" s="175"/>
      <c r="IUN27" s="175"/>
      <c r="IUO27" s="175"/>
      <c r="IUP27" s="175"/>
      <c r="IUQ27" s="175"/>
      <c r="IUR27" s="175"/>
      <c r="IUS27" s="175"/>
      <c r="IUT27" s="175"/>
      <c r="IUU27" s="175"/>
      <c r="IUV27" s="175"/>
      <c r="IUW27" s="175"/>
      <c r="IUX27" s="175"/>
      <c r="IUY27" s="175"/>
      <c r="IUZ27" s="175"/>
      <c r="IVA27" s="175"/>
      <c r="IVB27" s="175"/>
      <c r="IVC27" s="175"/>
      <c r="IVD27" s="175"/>
      <c r="IVE27" s="175"/>
      <c r="IVF27" s="175"/>
      <c r="IVG27" s="175"/>
      <c r="IVH27" s="175"/>
      <c r="IVI27" s="175"/>
      <c r="IVJ27" s="175"/>
      <c r="IVK27" s="175"/>
      <c r="IVL27" s="175"/>
      <c r="IVM27" s="175"/>
      <c r="IVN27" s="175"/>
      <c r="IVO27" s="175"/>
      <c r="IVP27" s="175"/>
      <c r="IVQ27" s="175"/>
      <c r="IVR27" s="175"/>
      <c r="IVS27" s="175"/>
      <c r="IVT27" s="175"/>
      <c r="IVU27" s="175"/>
      <c r="IVV27" s="175"/>
      <c r="IVW27" s="175"/>
      <c r="IVX27" s="175"/>
      <c r="IVY27" s="175"/>
      <c r="IVZ27" s="175"/>
      <c r="IWA27" s="175"/>
      <c r="IWB27" s="175"/>
      <c r="IWC27" s="175"/>
      <c r="IWD27" s="175"/>
      <c r="IWE27" s="175"/>
      <c r="IWF27" s="175"/>
      <c r="IWG27" s="175"/>
      <c r="IWH27" s="175"/>
      <c r="IWI27" s="175"/>
      <c r="IWJ27" s="175"/>
      <c r="IWK27" s="175"/>
      <c r="IWL27" s="175"/>
      <c r="IWM27" s="175"/>
      <c r="IWN27" s="175"/>
      <c r="IWO27" s="175"/>
      <c r="IWP27" s="175"/>
      <c r="IWQ27" s="175"/>
      <c r="IWR27" s="175"/>
      <c r="IWS27" s="175"/>
      <c r="IWT27" s="175"/>
      <c r="IWU27" s="175"/>
      <c r="IWV27" s="175"/>
      <c r="IWW27" s="175"/>
      <c r="IWX27" s="175"/>
      <c r="IWY27" s="175"/>
      <c r="IWZ27" s="175"/>
      <c r="IXA27" s="175"/>
      <c r="IXB27" s="175"/>
      <c r="IXC27" s="175"/>
      <c r="IXD27" s="175"/>
      <c r="IXE27" s="175"/>
      <c r="IXF27" s="175"/>
      <c r="IXG27" s="175"/>
      <c r="IXH27" s="175"/>
      <c r="IXI27" s="175"/>
      <c r="IXJ27" s="175"/>
      <c r="IXK27" s="175"/>
      <c r="IXL27" s="175"/>
      <c r="IXM27" s="175"/>
      <c r="IXN27" s="175"/>
      <c r="IXO27" s="175"/>
      <c r="IXP27" s="175"/>
      <c r="IXQ27" s="175"/>
      <c r="IXR27" s="175"/>
      <c r="IXS27" s="175"/>
      <c r="IXT27" s="175"/>
      <c r="IXU27" s="175"/>
      <c r="IXV27" s="175"/>
      <c r="IXW27" s="175"/>
      <c r="IXX27" s="175"/>
      <c r="IXY27" s="175"/>
      <c r="IXZ27" s="175"/>
      <c r="IYA27" s="175"/>
      <c r="IYB27" s="175"/>
      <c r="IYC27" s="175"/>
      <c r="IYD27" s="175"/>
      <c r="IYE27" s="175"/>
      <c r="IYF27" s="175"/>
      <c r="IYG27" s="175"/>
      <c r="IYH27" s="175"/>
      <c r="IYI27" s="175"/>
      <c r="IYJ27" s="175"/>
      <c r="IYK27" s="175"/>
      <c r="IYL27" s="175"/>
      <c r="IYM27" s="175"/>
      <c r="IYN27" s="175"/>
      <c r="IYO27" s="175"/>
      <c r="IYP27" s="175"/>
      <c r="IYQ27" s="175"/>
      <c r="IYR27" s="175"/>
      <c r="IYS27" s="175"/>
      <c r="IYT27" s="175"/>
      <c r="IYU27" s="175"/>
      <c r="IYV27" s="175"/>
      <c r="IYW27" s="175"/>
      <c r="IYX27" s="175"/>
      <c r="IYY27" s="175"/>
      <c r="IYZ27" s="175"/>
      <c r="IZA27" s="175"/>
      <c r="IZB27" s="175"/>
      <c r="IZC27" s="175"/>
      <c r="IZD27" s="175"/>
      <c r="IZE27" s="175"/>
      <c r="IZF27" s="175"/>
      <c r="IZG27" s="175"/>
      <c r="IZH27" s="175"/>
      <c r="IZI27" s="175"/>
      <c r="IZJ27" s="175"/>
      <c r="IZK27" s="175"/>
      <c r="IZL27" s="175"/>
      <c r="IZM27" s="175"/>
      <c r="IZN27" s="175"/>
      <c r="IZO27" s="175"/>
      <c r="IZP27" s="175"/>
      <c r="IZQ27" s="175"/>
      <c r="IZR27" s="175"/>
      <c r="IZS27" s="175"/>
      <c r="IZT27" s="175"/>
      <c r="IZU27" s="175"/>
      <c r="IZV27" s="175"/>
      <c r="IZW27" s="175"/>
      <c r="IZX27" s="175"/>
      <c r="IZY27" s="175"/>
      <c r="IZZ27" s="175"/>
      <c r="JAA27" s="175"/>
      <c r="JAB27" s="175"/>
      <c r="JAC27" s="175"/>
      <c r="JAD27" s="175"/>
      <c r="JAE27" s="175"/>
      <c r="JAF27" s="175"/>
      <c r="JAG27" s="175"/>
      <c r="JAH27" s="175"/>
      <c r="JAI27" s="175"/>
      <c r="JAJ27" s="175"/>
      <c r="JAK27" s="175"/>
      <c r="JAL27" s="175"/>
      <c r="JAM27" s="175"/>
      <c r="JAN27" s="175"/>
      <c r="JAO27" s="175"/>
      <c r="JAP27" s="175"/>
      <c r="JAQ27" s="175"/>
      <c r="JAR27" s="175"/>
      <c r="JAS27" s="175"/>
      <c r="JAT27" s="175"/>
      <c r="JAU27" s="175"/>
      <c r="JAV27" s="175"/>
      <c r="JAW27" s="175"/>
      <c r="JAX27" s="175"/>
      <c r="JAY27" s="175"/>
      <c r="JAZ27" s="175"/>
      <c r="JBA27" s="175"/>
      <c r="JBB27" s="175"/>
      <c r="JBC27" s="175"/>
      <c r="JBD27" s="175"/>
      <c r="JBE27" s="175"/>
      <c r="JBF27" s="175"/>
      <c r="JBG27" s="175"/>
      <c r="JBH27" s="175"/>
      <c r="JBI27" s="175"/>
      <c r="JBJ27" s="175"/>
      <c r="JBK27" s="175"/>
      <c r="JBL27" s="175"/>
      <c r="JBM27" s="175"/>
      <c r="JBN27" s="175"/>
      <c r="JBO27" s="175"/>
      <c r="JBP27" s="175"/>
      <c r="JBQ27" s="175"/>
      <c r="JBR27" s="175"/>
      <c r="JBS27" s="175"/>
      <c r="JBT27" s="175"/>
      <c r="JBU27" s="175"/>
      <c r="JBV27" s="175"/>
      <c r="JBW27" s="175"/>
      <c r="JBX27" s="175"/>
      <c r="JBY27" s="175"/>
      <c r="JBZ27" s="175"/>
      <c r="JCA27" s="175"/>
      <c r="JCB27" s="175"/>
      <c r="JCC27" s="175"/>
      <c r="JCD27" s="175"/>
      <c r="JCE27" s="175"/>
      <c r="JCF27" s="175"/>
      <c r="JCG27" s="175"/>
      <c r="JCH27" s="175"/>
      <c r="JCI27" s="175"/>
      <c r="JCJ27" s="175"/>
      <c r="JCK27" s="175"/>
      <c r="JCL27" s="175"/>
      <c r="JCM27" s="175"/>
      <c r="JCN27" s="175"/>
      <c r="JCO27" s="175"/>
      <c r="JCP27" s="175"/>
      <c r="JCQ27" s="175"/>
      <c r="JCR27" s="175"/>
      <c r="JCS27" s="175"/>
      <c r="JCT27" s="175"/>
      <c r="JCU27" s="175"/>
      <c r="JCV27" s="175"/>
      <c r="JCW27" s="175"/>
      <c r="JCX27" s="175"/>
      <c r="JCY27" s="175"/>
      <c r="JCZ27" s="175"/>
      <c r="JDA27" s="175"/>
      <c r="JDB27" s="175"/>
      <c r="JDC27" s="175"/>
      <c r="JDD27" s="175"/>
      <c r="JDE27" s="175"/>
      <c r="JDF27" s="175"/>
      <c r="JDG27" s="175"/>
      <c r="JDH27" s="175"/>
      <c r="JDI27" s="175"/>
      <c r="JDJ27" s="175"/>
      <c r="JDK27" s="175"/>
      <c r="JDL27" s="175"/>
      <c r="JDM27" s="175"/>
      <c r="JDN27" s="175"/>
      <c r="JDO27" s="175"/>
      <c r="JDP27" s="175"/>
      <c r="JDQ27" s="175"/>
      <c r="JDR27" s="175"/>
      <c r="JDS27" s="175"/>
      <c r="JDT27" s="175"/>
      <c r="JDU27" s="175"/>
      <c r="JDV27" s="175"/>
      <c r="JDW27" s="175"/>
      <c r="JDX27" s="175"/>
      <c r="JDY27" s="175"/>
      <c r="JDZ27" s="175"/>
      <c r="JEA27" s="175"/>
      <c r="JEB27" s="175"/>
      <c r="JEC27" s="175"/>
      <c r="JED27" s="175"/>
      <c r="JEE27" s="175"/>
      <c r="JEF27" s="175"/>
      <c r="JEG27" s="175"/>
      <c r="JEH27" s="175"/>
      <c r="JEI27" s="175"/>
      <c r="JEJ27" s="175"/>
      <c r="JEK27" s="175"/>
      <c r="JEL27" s="175"/>
      <c r="JEM27" s="175"/>
      <c r="JEN27" s="175"/>
      <c r="JEO27" s="175"/>
      <c r="JEP27" s="175"/>
      <c r="JEQ27" s="175"/>
      <c r="JER27" s="175"/>
      <c r="JES27" s="175"/>
      <c r="JET27" s="175"/>
      <c r="JEU27" s="175"/>
      <c r="JEV27" s="175"/>
      <c r="JEW27" s="175"/>
      <c r="JEX27" s="175"/>
      <c r="JEY27" s="175"/>
      <c r="JEZ27" s="175"/>
      <c r="JFA27" s="175"/>
      <c r="JFB27" s="175"/>
      <c r="JFC27" s="175"/>
      <c r="JFD27" s="175"/>
      <c r="JFE27" s="175"/>
      <c r="JFF27" s="175"/>
      <c r="JFG27" s="175"/>
      <c r="JFH27" s="175"/>
      <c r="JFI27" s="175"/>
      <c r="JFJ27" s="175"/>
      <c r="JFK27" s="175"/>
      <c r="JFL27" s="175"/>
      <c r="JFM27" s="175"/>
      <c r="JFN27" s="175"/>
      <c r="JFO27" s="175"/>
      <c r="JFP27" s="175"/>
      <c r="JFQ27" s="175"/>
      <c r="JFR27" s="175"/>
      <c r="JFS27" s="175"/>
      <c r="JFT27" s="175"/>
      <c r="JFU27" s="175"/>
      <c r="JFV27" s="175"/>
      <c r="JFW27" s="175"/>
      <c r="JFX27" s="175"/>
      <c r="JFY27" s="175"/>
      <c r="JFZ27" s="175"/>
      <c r="JGA27" s="175"/>
      <c r="JGB27" s="175"/>
      <c r="JGC27" s="175"/>
      <c r="JGD27" s="175"/>
      <c r="JGE27" s="175"/>
      <c r="JGF27" s="175"/>
      <c r="JGG27" s="175"/>
      <c r="JGH27" s="175"/>
      <c r="JGI27" s="175"/>
      <c r="JGJ27" s="175"/>
      <c r="JGK27" s="175"/>
      <c r="JGL27" s="175"/>
      <c r="JGM27" s="175"/>
      <c r="JGN27" s="175"/>
      <c r="JGO27" s="175"/>
      <c r="JGP27" s="175"/>
      <c r="JGQ27" s="175"/>
      <c r="JGR27" s="175"/>
      <c r="JGS27" s="175"/>
      <c r="JGT27" s="175"/>
      <c r="JGU27" s="175"/>
      <c r="JGV27" s="175"/>
      <c r="JGW27" s="175"/>
      <c r="JGX27" s="175"/>
      <c r="JGY27" s="175"/>
      <c r="JGZ27" s="175"/>
      <c r="JHA27" s="175"/>
      <c r="JHB27" s="175"/>
      <c r="JHC27" s="175"/>
      <c r="JHD27" s="175"/>
      <c r="JHE27" s="175"/>
      <c r="JHF27" s="175"/>
      <c r="JHG27" s="175"/>
      <c r="JHH27" s="175"/>
      <c r="JHI27" s="175"/>
      <c r="JHJ27" s="175"/>
      <c r="JHK27" s="175"/>
      <c r="JHL27" s="175"/>
      <c r="JHM27" s="175"/>
      <c r="JHN27" s="175"/>
      <c r="JHO27" s="175"/>
      <c r="JHP27" s="175"/>
      <c r="JHQ27" s="175"/>
      <c r="JHR27" s="175"/>
      <c r="JHS27" s="175"/>
      <c r="JHT27" s="175"/>
      <c r="JHU27" s="175"/>
      <c r="JHV27" s="175"/>
      <c r="JHW27" s="175"/>
      <c r="JHX27" s="175"/>
      <c r="JHY27" s="175"/>
      <c r="JHZ27" s="175"/>
      <c r="JIA27" s="175"/>
      <c r="JIB27" s="175"/>
      <c r="JIC27" s="175"/>
      <c r="JID27" s="175"/>
      <c r="JIE27" s="175"/>
      <c r="JIF27" s="175"/>
      <c r="JIG27" s="175"/>
      <c r="JIH27" s="175"/>
      <c r="JII27" s="175"/>
      <c r="JIJ27" s="175"/>
      <c r="JIK27" s="175"/>
      <c r="JIL27" s="175"/>
      <c r="JIM27" s="175"/>
      <c r="JIN27" s="175"/>
      <c r="JIO27" s="175"/>
      <c r="JIP27" s="175"/>
      <c r="JIQ27" s="175"/>
      <c r="JIR27" s="175"/>
      <c r="JIS27" s="175"/>
      <c r="JIT27" s="175"/>
      <c r="JIU27" s="175"/>
      <c r="JIV27" s="175"/>
      <c r="JIW27" s="175"/>
      <c r="JIX27" s="175"/>
      <c r="JIY27" s="175"/>
      <c r="JIZ27" s="175"/>
      <c r="JJA27" s="175"/>
      <c r="JJB27" s="175"/>
      <c r="JJC27" s="175"/>
      <c r="JJD27" s="175"/>
      <c r="JJE27" s="175"/>
      <c r="JJF27" s="175"/>
      <c r="JJG27" s="175"/>
      <c r="JJH27" s="175"/>
      <c r="JJI27" s="175"/>
      <c r="JJJ27" s="175"/>
      <c r="JJK27" s="175"/>
      <c r="JJL27" s="175"/>
      <c r="JJM27" s="175"/>
      <c r="JJN27" s="175"/>
      <c r="JJO27" s="175"/>
      <c r="JJP27" s="175"/>
      <c r="JJQ27" s="175"/>
      <c r="JJR27" s="175"/>
      <c r="JJS27" s="175"/>
      <c r="JJT27" s="175"/>
      <c r="JJU27" s="175"/>
      <c r="JJV27" s="175"/>
      <c r="JJW27" s="175"/>
      <c r="JJX27" s="175"/>
      <c r="JJY27" s="175"/>
      <c r="JJZ27" s="175"/>
      <c r="JKA27" s="175"/>
      <c r="JKB27" s="175"/>
      <c r="JKC27" s="175"/>
      <c r="JKD27" s="175"/>
      <c r="JKE27" s="175"/>
      <c r="JKF27" s="175"/>
      <c r="JKG27" s="175"/>
      <c r="JKH27" s="175"/>
      <c r="JKI27" s="175"/>
      <c r="JKJ27" s="175"/>
      <c r="JKK27" s="175"/>
      <c r="JKL27" s="175"/>
      <c r="JKM27" s="175"/>
      <c r="JKN27" s="175"/>
      <c r="JKO27" s="175"/>
      <c r="JKP27" s="175"/>
      <c r="JKQ27" s="175"/>
      <c r="JKR27" s="175"/>
      <c r="JKS27" s="175"/>
      <c r="JKT27" s="175"/>
      <c r="JKU27" s="175"/>
      <c r="JKV27" s="175"/>
      <c r="JKW27" s="175"/>
      <c r="JKX27" s="175"/>
      <c r="JKY27" s="175"/>
      <c r="JKZ27" s="175"/>
      <c r="JLA27" s="175"/>
      <c r="JLB27" s="175"/>
      <c r="JLC27" s="175"/>
      <c r="JLD27" s="175"/>
      <c r="JLE27" s="175"/>
      <c r="JLF27" s="175"/>
      <c r="JLG27" s="175"/>
      <c r="JLH27" s="175"/>
      <c r="JLI27" s="175"/>
      <c r="JLJ27" s="175"/>
      <c r="JLK27" s="175"/>
      <c r="JLL27" s="175"/>
      <c r="JLM27" s="175"/>
      <c r="JLN27" s="175"/>
      <c r="JLO27" s="175"/>
      <c r="JLP27" s="175"/>
      <c r="JLQ27" s="175"/>
      <c r="JLR27" s="175"/>
      <c r="JLS27" s="175"/>
      <c r="JLT27" s="175"/>
      <c r="JLU27" s="175"/>
      <c r="JLV27" s="175"/>
      <c r="JLW27" s="175"/>
      <c r="JLX27" s="175"/>
      <c r="JLY27" s="175"/>
      <c r="JLZ27" s="175"/>
      <c r="JMA27" s="175"/>
      <c r="JMB27" s="175"/>
      <c r="JMC27" s="175"/>
      <c r="JMD27" s="175"/>
      <c r="JME27" s="175"/>
      <c r="JMF27" s="175"/>
      <c r="JMG27" s="175"/>
      <c r="JMH27" s="175"/>
      <c r="JMI27" s="175"/>
      <c r="JMJ27" s="175"/>
      <c r="JMK27" s="175"/>
      <c r="JML27" s="175"/>
      <c r="JMM27" s="175"/>
      <c r="JMN27" s="175"/>
      <c r="JMO27" s="175"/>
      <c r="JMP27" s="175"/>
      <c r="JMQ27" s="175"/>
      <c r="JMR27" s="175"/>
      <c r="JMS27" s="175"/>
      <c r="JMT27" s="175"/>
      <c r="JMU27" s="175"/>
      <c r="JMV27" s="175"/>
      <c r="JMW27" s="175"/>
      <c r="JMX27" s="175"/>
      <c r="JMY27" s="175"/>
      <c r="JMZ27" s="175"/>
      <c r="JNA27" s="175"/>
      <c r="JNB27" s="175"/>
      <c r="JNC27" s="175"/>
      <c r="JND27" s="175"/>
      <c r="JNE27" s="175"/>
      <c r="JNF27" s="175"/>
      <c r="JNG27" s="175"/>
      <c r="JNH27" s="175"/>
      <c r="JNI27" s="175"/>
      <c r="JNJ27" s="175"/>
      <c r="JNK27" s="175"/>
      <c r="JNL27" s="175"/>
      <c r="JNM27" s="175"/>
      <c r="JNN27" s="175"/>
      <c r="JNO27" s="175"/>
      <c r="JNP27" s="175"/>
      <c r="JNQ27" s="175"/>
      <c r="JNR27" s="175"/>
      <c r="JNS27" s="175"/>
      <c r="JNT27" s="175"/>
      <c r="JNU27" s="175"/>
      <c r="JNV27" s="175"/>
      <c r="JNW27" s="175"/>
      <c r="JNX27" s="175"/>
      <c r="JNY27" s="175"/>
      <c r="JNZ27" s="175"/>
      <c r="JOA27" s="175"/>
      <c r="JOB27" s="175"/>
      <c r="JOC27" s="175"/>
      <c r="JOD27" s="175"/>
      <c r="JOE27" s="175"/>
      <c r="JOF27" s="175"/>
      <c r="JOG27" s="175"/>
      <c r="JOH27" s="175"/>
      <c r="JOI27" s="175"/>
      <c r="JOJ27" s="175"/>
      <c r="JOK27" s="175"/>
      <c r="JOL27" s="175"/>
      <c r="JOM27" s="175"/>
      <c r="JON27" s="175"/>
      <c r="JOO27" s="175"/>
      <c r="JOP27" s="175"/>
      <c r="JOQ27" s="175"/>
      <c r="JOR27" s="175"/>
      <c r="JOS27" s="175"/>
      <c r="JOT27" s="175"/>
      <c r="JOU27" s="175"/>
      <c r="JOV27" s="175"/>
      <c r="JOW27" s="175"/>
      <c r="JOX27" s="175"/>
      <c r="JOY27" s="175"/>
      <c r="JOZ27" s="175"/>
      <c r="JPA27" s="175"/>
      <c r="JPB27" s="175"/>
      <c r="JPC27" s="175"/>
      <c r="JPD27" s="175"/>
      <c r="JPE27" s="175"/>
      <c r="JPF27" s="175"/>
      <c r="JPG27" s="175"/>
      <c r="JPH27" s="175"/>
      <c r="JPI27" s="175"/>
      <c r="JPJ27" s="175"/>
      <c r="JPK27" s="175"/>
      <c r="JPL27" s="175"/>
      <c r="JPM27" s="175"/>
      <c r="JPN27" s="175"/>
      <c r="JPO27" s="175"/>
      <c r="JPP27" s="175"/>
      <c r="JPQ27" s="175"/>
      <c r="JPR27" s="175"/>
      <c r="JPS27" s="175"/>
      <c r="JPT27" s="175"/>
      <c r="JPU27" s="175"/>
      <c r="JPV27" s="175"/>
      <c r="JPW27" s="175"/>
      <c r="JPX27" s="175"/>
      <c r="JPY27" s="175"/>
      <c r="JPZ27" s="175"/>
      <c r="JQA27" s="175"/>
      <c r="JQB27" s="175"/>
      <c r="JQC27" s="175"/>
      <c r="JQD27" s="175"/>
      <c r="JQE27" s="175"/>
      <c r="JQF27" s="175"/>
      <c r="JQG27" s="175"/>
      <c r="JQH27" s="175"/>
      <c r="JQI27" s="175"/>
      <c r="JQJ27" s="175"/>
      <c r="JQK27" s="175"/>
      <c r="JQL27" s="175"/>
      <c r="JQM27" s="175"/>
      <c r="JQN27" s="175"/>
      <c r="JQO27" s="175"/>
      <c r="JQP27" s="175"/>
      <c r="JQQ27" s="175"/>
      <c r="JQR27" s="175"/>
      <c r="JQS27" s="175"/>
      <c r="JQT27" s="175"/>
      <c r="JQU27" s="175"/>
      <c r="JQV27" s="175"/>
      <c r="JQW27" s="175"/>
      <c r="JQX27" s="175"/>
      <c r="JQY27" s="175"/>
      <c r="JQZ27" s="175"/>
      <c r="JRA27" s="175"/>
      <c r="JRB27" s="175"/>
      <c r="JRC27" s="175"/>
      <c r="JRD27" s="175"/>
      <c r="JRE27" s="175"/>
      <c r="JRF27" s="175"/>
      <c r="JRG27" s="175"/>
      <c r="JRH27" s="175"/>
      <c r="JRI27" s="175"/>
      <c r="JRJ27" s="175"/>
      <c r="JRK27" s="175"/>
      <c r="JRL27" s="175"/>
      <c r="JRM27" s="175"/>
      <c r="JRN27" s="175"/>
      <c r="JRO27" s="175"/>
      <c r="JRP27" s="175"/>
      <c r="JRQ27" s="175"/>
      <c r="JRR27" s="175"/>
      <c r="JRS27" s="175"/>
      <c r="JRT27" s="175"/>
      <c r="JRU27" s="175"/>
      <c r="JRV27" s="175"/>
      <c r="JRW27" s="175"/>
      <c r="JRX27" s="175"/>
      <c r="JRY27" s="175"/>
      <c r="JRZ27" s="175"/>
      <c r="JSA27" s="175"/>
      <c r="JSB27" s="175"/>
      <c r="JSC27" s="175"/>
      <c r="JSD27" s="175"/>
      <c r="JSE27" s="175"/>
      <c r="JSF27" s="175"/>
      <c r="JSG27" s="175"/>
      <c r="JSH27" s="175"/>
      <c r="JSI27" s="175"/>
      <c r="JSJ27" s="175"/>
      <c r="JSK27" s="175"/>
      <c r="JSL27" s="175"/>
      <c r="JSM27" s="175"/>
      <c r="JSN27" s="175"/>
      <c r="JSO27" s="175"/>
      <c r="JSP27" s="175"/>
      <c r="JSQ27" s="175"/>
      <c r="JSR27" s="175"/>
      <c r="JSS27" s="175"/>
      <c r="JST27" s="175"/>
      <c r="JSU27" s="175"/>
      <c r="JSV27" s="175"/>
      <c r="JSW27" s="175"/>
      <c r="JSX27" s="175"/>
      <c r="JSY27" s="175"/>
      <c r="JSZ27" s="175"/>
      <c r="JTA27" s="175"/>
      <c r="JTB27" s="175"/>
      <c r="JTC27" s="175"/>
      <c r="JTD27" s="175"/>
      <c r="JTE27" s="175"/>
      <c r="JTF27" s="175"/>
      <c r="JTG27" s="175"/>
      <c r="JTH27" s="175"/>
      <c r="JTI27" s="175"/>
      <c r="JTJ27" s="175"/>
      <c r="JTK27" s="175"/>
      <c r="JTL27" s="175"/>
      <c r="JTM27" s="175"/>
      <c r="JTN27" s="175"/>
      <c r="JTO27" s="175"/>
      <c r="JTP27" s="175"/>
      <c r="JTQ27" s="175"/>
      <c r="JTR27" s="175"/>
      <c r="JTS27" s="175"/>
      <c r="JTT27" s="175"/>
      <c r="JTU27" s="175"/>
      <c r="JTV27" s="175"/>
      <c r="JTW27" s="175"/>
      <c r="JTX27" s="175"/>
      <c r="JTY27" s="175"/>
      <c r="JTZ27" s="175"/>
      <c r="JUA27" s="175"/>
      <c r="JUB27" s="175"/>
      <c r="JUC27" s="175"/>
      <c r="JUD27" s="175"/>
      <c r="JUE27" s="175"/>
      <c r="JUF27" s="175"/>
      <c r="JUG27" s="175"/>
      <c r="JUH27" s="175"/>
      <c r="JUI27" s="175"/>
      <c r="JUJ27" s="175"/>
      <c r="JUK27" s="175"/>
      <c r="JUL27" s="175"/>
      <c r="JUM27" s="175"/>
      <c r="JUN27" s="175"/>
      <c r="JUO27" s="175"/>
      <c r="JUP27" s="175"/>
      <c r="JUQ27" s="175"/>
      <c r="JUR27" s="175"/>
      <c r="JUS27" s="175"/>
      <c r="JUT27" s="175"/>
      <c r="JUU27" s="175"/>
      <c r="JUV27" s="175"/>
      <c r="JUW27" s="175"/>
      <c r="JUX27" s="175"/>
      <c r="JUY27" s="175"/>
      <c r="JUZ27" s="175"/>
      <c r="JVA27" s="175"/>
      <c r="JVB27" s="175"/>
      <c r="JVC27" s="175"/>
      <c r="JVD27" s="175"/>
      <c r="JVE27" s="175"/>
      <c r="JVF27" s="175"/>
      <c r="JVG27" s="175"/>
      <c r="JVH27" s="175"/>
      <c r="JVI27" s="175"/>
      <c r="JVJ27" s="175"/>
      <c r="JVK27" s="175"/>
      <c r="JVL27" s="175"/>
      <c r="JVM27" s="175"/>
      <c r="JVN27" s="175"/>
      <c r="JVO27" s="175"/>
      <c r="JVP27" s="175"/>
      <c r="JVQ27" s="175"/>
      <c r="JVR27" s="175"/>
      <c r="JVS27" s="175"/>
      <c r="JVT27" s="175"/>
      <c r="JVU27" s="175"/>
      <c r="JVV27" s="175"/>
      <c r="JVW27" s="175"/>
      <c r="JVX27" s="175"/>
      <c r="JVY27" s="175"/>
      <c r="JVZ27" s="175"/>
      <c r="JWA27" s="175"/>
      <c r="JWB27" s="175"/>
      <c r="JWC27" s="175"/>
      <c r="JWD27" s="175"/>
      <c r="JWE27" s="175"/>
      <c r="JWF27" s="175"/>
      <c r="JWG27" s="175"/>
      <c r="JWH27" s="175"/>
      <c r="JWI27" s="175"/>
      <c r="JWJ27" s="175"/>
      <c r="JWK27" s="175"/>
      <c r="JWL27" s="175"/>
      <c r="JWM27" s="175"/>
      <c r="JWN27" s="175"/>
      <c r="JWO27" s="175"/>
      <c r="JWP27" s="175"/>
      <c r="JWQ27" s="175"/>
      <c r="JWR27" s="175"/>
      <c r="JWS27" s="175"/>
      <c r="JWT27" s="175"/>
      <c r="JWU27" s="175"/>
      <c r="JWV27" s="175"/>
      <c r="JWW27" s="175"/>
      <c r="JWX27" s="175"/>
      <c r="JWY27" s="175"/>
      <c r="JWZ27" s="175"/>
      <c r="JXA27" s="175"/>
      <c r="JXB27" s="175"/>
      <c r="JXC27" s="175"/>
      <c r="JXD27" s="175"/>
      <c r="JXE27" s="175"/>
      <c r="JXF27" s="175"/>
      <c r="JXG27" s="175"/>
      <c r="JXH27" s="175"/>
      <c r="JXI27" s="175"/>
      <c r="JXJ27" s="175"/>
      <c r="JXK27" s="175"/>
      <c r="JXL27" s="175"/>
      <c r="JXM27" s="175"/>
      <c r="JXN27" s="175"/>
      <c r="JXO27" s="175"/>
      <c r="JXP27" s="175"/>
      <c r="JXQ27" s="175"/>
      <c r="JXR27" s="175"/>
      <c r="JXS27" s="175"/>
      <c r="JXT27" s="175"/>
      <c r="JXU27" s="175"/>
      <c r="JXV27" s="175"/>
      <c r="JXW27" s="175"/>
      <c r="JXX27" s="175"/>
      <c r="JXY27" s="175"/>
      <c r="JXZ27" s="175"/>
      <c r="JYA27" s="175"/>
      <c r="JYB27" s="175"/>
      <c r="JYC27" s="175"/>
      <c r="JYD27" s="175"/>
      <c r="JYE27" s="175"/>
      <c r="JYF27" s="175"/>
      <c r="JYG27" s="175"/>
      <c r="JYH27" s="175"/>
      <c r="JYI27" s="175"/>
      <c r="JYJ27" s="175"/>
      <c r="JYK27" s="175"/>
      <c r="JYL27" s="175"/>
      <c r="JYM27" s="175"/>
      <c r="JYN27" s="175"/>
      <c r="JYO27" s="175"/>
      <c r="JYP27" s="175"/>
      <c r="JYQ27" s="175"/>
      <c r="JYR27" s="175"/>
      <c r="JYS27" s="175"/>
      <c r="JYT27" s="175"/>
      <c r="JYU27" s="175"/>
      <c r="JYV27" s="175"/>
      <c r="JYW27" s="175"/>
      <c r="JYX27" s="175"/>
      <c r="JYY27" s="175"/>
      <c r="JYZ27" s="175"/>
      <c r="JZA27" s="175"/>
      <c r="JZB27" s="175"/>
      <c r="JZC27" s="175"/>
      <c r="JZD27" s="175"/>
      <c r="JZE27" s="175"/>
      <c r="JZF27" s="175"/>
      <c r="JZG27" s="175"/>
      <c r="JZH27" s="175"/>
      <c r="JZI27" s="175"/>
      <c r="JZJ27" s="175"/>
      <c r="JZK27" s="175"/>
      <c r="JZL27" s="175"/>
      <c r="JZM27" s="175"/>
      <c r="JZN27" s="175"/>
      <c r="JZO27" s="175"/>
      <c r="JZP27" s="175"/>
      <c r="JZQ27" s="175"/>
      <c r="JZR27" s="175"/>
      <c r="JZS27" s="175"/>
      <c r="JZT27" s="175"/>
      <c r="JZU27" s="175"/>
      <c r="JZV27" s="175"/>
      <c r="JZW27" s="175"/>
      <c r="JZX27" s="175"/>
      <c r="JZY27" s="175"/>
      <c r="JZZ27" s="175"/>
      <c r="KAA27" s="175"/>
      <c r="KAB27" s="175"/>
      <c r="KAC27" s="175"/>
      <c r="KAD27" s="175"/>
      <c r="KAE27" s="175"/>
      <c r="KAF27" s="175"/>
      <c r="KAG27" s="175"/>
      <c r="KAH27" s="175"/>
      <c r="KAI27" s="175"/>
      <c r="KAJ27" s="175"/>
      <c r="KAK27" s="175"/>
      <c r="KAL27" s="175"/>
      <c r="KAM27" s="175"/>
      <c r="KAN27" s="175"/>
      <c r="KAO27" s="175"/>
      <c r="KAP27" s="175"/>
      <c r="KAQ27" s="175"/>
      <c r="KAR27" s="175"/>
      <c r="KAS27" s="175"/>
      <c r="KAT27" s="175"/>
      <c r="KAU27" s="175"/>
      <c r="KAV27" s="175"/>
      <c r="KAW27" s="175"/>
      <c r="KAX27" s="175"/>
      <c r="KAY27" s="175"/>
      <c r="KAZ27" s="175"/>
      <c r="KBA27" s="175"/>
      <c r="KBB27" s="175"/>
      <c r="KBC27" s="175"/>
      <c r="KBD27" s="175"/>
      <c r="KBE27" s="175"/>
      <c r="KBF27" s="175"/>
      <c r="KBG27" s="175"/>
      <c r="KBH27" s="175"/>
      <c r="KBI27" s="175"/>
      <c r="KBJ27" s="175"/>
      <c r="KBK27" s="175"/>
      <c r="KBL27" s="175"/>
      <c r="KBM27" s="175"/>
      <c r="KBN27" s="175"/>
      <c r="KBO27" s="175"/>
      <c r="KBP27" s="175"/>
      <c r="KBQ27" s="175"/>
      <c r="KBR27" s="175"/>
      <c r="KBS27" s="175"/>
      <c r="KBT27" s="175"/>
      <c r="KBU27" s="175"/>
      <c r="KBV27" s="175"/>
      <c r="KBW27" s="175"/>
      <c r="KBX27" s="175"/>
      <c r="KBY27" s="175"/>
      <c r="KBZ27" s="175"/>
      <c r="KCA27" s="175"/>
      <c r="KCB27" s="175"/>
      <c r="KCC27" s="175"/>
      <c r="KCD27" s="175"/>
      <c r="KCE27" s="175"/>
      <c r="KCF27" s="175"/>
      <c r="KCG27" s="175"/>
      <c r="KCH27" s="175"/>
      <c r="KCI27" s="175"/>
      <c r="KCJ27" s="175"/>
      <c r="KCK27" s="175"/>
      <c r="KCL27" s="175"/>
      <c r="KCM27" s="175"/>
      <c r="KCN27" s="175"/>
      <c r="KCO27" s="175"/>
      <c r="KCP27" s="175"/>
      <c r="KCQ27" s="175"/>
      <c r="KCR27" s="175"/>
      <c r="KCS27" s="175"/>
      <c r="KCT27" s="175"/>
      <c r="KCU27" s="175"/>
      <c r="KCV27" s="175"/>
      <c r="KCW27" s="175"/>
      <c r="KCX27" s="175"/>
      <c r="KCY27" s="175"/>
      <c r="KCZ27" s="175"/>
      <c r="KDA27" s="175"/>
      <c r="KDB27" s="175"/>
      <c r="KDC27" s="175"/>
      <c r="KDD27" s="175"/>
      <c r="KDE27" s="175"/>
      <c r="KDF27" s="175"/>
      <c r="KDG27" s="175"/>
      <c r="KDH27" s="175"/>
      <c r="KDI27" s="175"/>
      <c r="KDJ27" s="175"/>
      <c r="KDK27" s="175"/>
      <c r="KDL27" s="175"/>
      <c r="KDM27" s="175"/>
      <c r="KDN27" s="175"/>
      <c r="KDO27" s="175"/>
      <c r="KDP27" s="175"/>
      <c r="KDQ27" s="175"/>
      <c r="KDR27" s="175"/>
      <c r="KDS27" s="175"/>
      <c r="KDT27" s="175"/>
      <c r="KDU27" s="175"/>
      <c r="KDV27" s="175"/>
      <c r="KDW27" s="175"/>
      <c r="KDX27" s="175"/>
      <c r="KDY27" s="175"/>
      <c r="KDZ27" s="175"/>
      <c r="KEA27" s="175"/>
      <c r="KEB27" s="175"/>
      <c r="KEC27" s="175"/>
      <c r="KED27" s="175"/>
      <c r="KEE27" s="175"/>
      <c r="KEF27" s="175"/>
      <c r="KEG27" s="175"/>
      <c r="KEH27" s="175"/>
      <c r="KEI27" s="175"/>
      <c r="KEJ27" s="175"/>
      <c r="KEK27" s="175"/>
      <c r="KEL27" s="175"/>
      <c r="KEM27" s="175"/>
      <c r="KEN27" s="175"/>
      <c r="KEO27" s="175"/>
      <c r="KEP27" s="175"/>
      <c r="KEQ27" s="175"/>
      <c r="KER27" s="175"/>
      <c r="KES27" s="175"/>
      <c r="KET27" s="175"/>
      <c r="KEU27" s="175"/>
      <c r="KEV27" s="175"/>
      <c r="KEW27" s="175"/>
      <c r="KEX27" s="175"/>
      <c r="KEY27" s="175"/>
      <c r="KEZ27" s="175"/>
      <c r="KFA27" s="175"/>
      <c r="KFB27" s="175"/>
      <c r="KFC27" s="175"/>
      <c r="KFD27" s="175"/>
      <c r="KFE27" s="175"/>
      <c r="KFF27" s="175"/>
      <c r="KFG27" s="175"/>
      <c r="KFH27" s="175"/>
      <c r="KFI27" s="175"/>
      <c r="KFJ27" s="175"/>
      <c r="KFK27" s="175"/>
      <c r="KFL27" s="175"/>
      <c r="KFM27" s="175"/>
      <c r="KFN27" s="175"/>
      <c r="KFO27" s="175"/>
      <c r="KFP27" s="175"/>
      <c r="KFQ27" s="175"/>
      <c r="KFR27" s="175"/>
      <c r="KFS27" s="175"/>
      <c r="KFT27" s="175"/>
      <c r="KFU27" s="175"/>
      <c r="KFV27" s="175"/>
      <c r="KFW27" s="175"/>
      <c r="KFX27" s="175"/>
      <c r="KFY27" s="175"/>
      <c r="KFZ27" s="175"/>
      <c r="KGA27" s="175"/>
      <c r="KGB27" s="175"/>
      <c r="KGC27" s="175"/>
      <c r="KGD27" s="175"/>
      <c r="KGE27" s="175"/>
      <c r="KGF27" s="175"/>
      <c r="KGG27" s="175"/>
      <c r="KGH27" s="175"/>
      <c r="KGI27" s="175"/>
      <c r="KGJ27" s="175"/>
      <c r="KGK27" s="175"/>
      <c r="KGL27" s="175"/>
      <c r="KGM27" s="175"/>
      <c r="KGN27" s="175"/>
      <c r="KGO27" s="175"/>
      <c r="KGP27" s="175"/>
      <c r="KGQ27" s="175"/>
      <c r="KGR27" s="175"/>
      <c r="KGS27" s="175"/>
      <c r="KGT27" s="175"/>
      <c r="KGU27" s="175"/>
      <c r="KGV27" s="175"/>
      <c r="KGW27" s="175"/>
      <c r="KGX27" s="175"/>
      <c r="KGY27" s="175"/>
      <c r="KGZ27" s="175"/>
      <c r="KHA27" s="175"/>
      <c r="KHB27" s="175"/>
      <c r="KHC27" s="175"/>
      <c r="KHD27" s="175"/>
      <c r="KHE27" s="175"/>
      <c r="KHF27" s="175"/>
      <c r="KHG27" s="175"/>
      <c r="KHH27" s="175"/>
      <c r="KHI27" s="175"/>
      <c r="KHJ27" s="175"/>
      <c r="KHK27" s="175"/>
      <c r="KHL27" s="175"/>
      <c r="KHM27" s="175"/>
      <c r="KHN27" s="175"/>
      <c r="KHO27" s="175"/>
      <c r="KHP27" s="175"/>
      <c r="KHQ27" s="175"/>
      <c r="KHR27" s="175"/>
      <c r="KHS27" s="175"/>
      <c r="KHT27" s="175"/>
      <c r="KHU27" s="175"/>
      <c r="KHV27" s="175"/>
      <c r="KHW27" s="175"/>
      <c r="KHX27" s="175"/>
      <c r="KHY27" s="175"/>
      <c r="KHZ27" s="175"/>
      <c r="KIA27" s="175"/>
      <c r="KIB27" s="175"/>
      <c r="KIC27" s="175"/>
      <c r="KID27" s="175"/>
      <c r="KIE27" s="175"/>
      <c r="KIF27" s="175"/>
      <c r="KIG27" s="175"/>
      <c r="KIH27" s="175"/>
      <c r="KII27" s="175"/>
      <c r="KIJ27" s="175"/>
      <c r="KIK27" s="175"/>
      <c r="KIL27" s="175"/>
      <c r="KIM27" s="175"/>
      <c r="KIN27" s="175"/>
      <c r="KIO27" s="175"/>
      <c r="KIP27" s="175"/>
      <c r="KIQ27" s="175"/>
      <c r="KIR27" s="175"/>
      <c r="KIS27" s="175"/>
      <c r="KIT27" s="175"/>
      <c r="KIU27" s="175"/>
      <c r="KIV27" s="175"/>
      <c r="KIW27" s="175"/>
      <c r="KIX27" s="175"/>
      <c r="KIY27" s="175"/>
      <c r="KIZ27" s="175"/>
      <c r="KJA27" s="175"/>
      <c r="KJB27" s="175"/>
      <c r="KJC27" s="175"/>
      <c r="KJD27" s="175"/>
      <c r="KJE27" s="175"/>
      <c r="KJF27" s="175"/>
      <c r="KJG27" s="175"/>
      <c r="KJH27" s="175"/>
      <c r="KJI27" s="175"/>
      <c r="KJJ27" s="175"/>
      <c r="KJK27" s="175"/>
      <c r="KJL27" s="175"/>
      <c r="KJM27" s="175"/>
      <c r="KJN27" s="175"/>
      <c r="KJO27" s="175"/>
      <c r="KJP27" s="175"/>
      <c r="KJQ27" s="175"/>
      <c r="KJR27" s="175"/>
      <c r="KJS27" s="175"/>
      <c r="KJT27" s="175"/>
      <c r="KJU27" s="175"/>
      <c r="KJV27" s="175"/>
      <c r="KJW27" s="175"/>
      <c r="KJX27" s="175"/>
      <c r="KJY27" s="175"/>
      <c r="KJZ27" s="175"/>
      <c r="KKA27" s="175"/>
      <c r="KKB27" s="175"/>
      <c r="KKC27" s="175"/>
      <c r="KKD27" s="175"/>
      <c r="KKE27" s="175"/>
      <c r="KKF27" s="175"/>
      <c r="KKG27" s="175"/>
      <c r="KKH27" s="175"/>
      <c r="KKI27" s="175"/>
      <c r="KKJ27" s="175"/>
      <c r="KKK27" s="175"/>
      <c r="KKL27" s="175"/>
      <c r="KKM27" s="175"/>
      <c r="KKN27" s="175"/>
      <c r="KKO27" s="175"/>
      <c r="KKP27" s="175"/>
      <c r="KKQ27" s="175"/>
      <c r="KKR27" s="175"/>
      <c r="KKS27" s="175"/>
      <c r="KKT27" s="175"/>
      <c r="KKU27" s="175"/>
      <c r="KKV27" s="175"/>
      <c r="KKW27" s="175"/>
      <c r="KKX27" s="175"/>
      <c r="KKY27" s="175"/>
      <c r="KKZ27" s="175"/>
      <c r="KLA27" s="175"/>
      <c r="KLB27" s="175"/>
      <c r="KLC27" s="175"/>
      <c r="KLD27" s="175"/>
      <c r="KLE27" s="175"/>
      <c r="KLF27" s="175"/>
      <c r="KLG27" s="175"/>
      <c r="KLH27" s="175"/>
      <c r="KLI27" s="175"/>
      <c r="KLJ27" s="175"/>
      <c r="KLK27" s="175"/>
      <c r="KLL27" s="175"/>
      <c r="KLM27" s="175"/>
      <c r="KLN27" s="175"/>
      <c r="KLO27" s="175"/>
      <c r="KLP27" s="175"/>
      <c r="KLQ27" s="175"/>
      <c r="KLR27" s="175"/>
      <c r="KLS27" s="175"/>
      <c r="KLT27" s="175"/>
      <c r="KLU27" s="175"/>
      <c r="KLV27" s="175"/>
      <c r="KLW27" s="175"/>
      <c r="KLX27" s="175"/>
      <c r="KLY27" s="175"/>
      <c r="KLZ27" s="175"/>
      <c r="KMA27" s="175"/>
      <c r="KMB27" s="175"/>
      <c r="KMC27" s="175"/>
      <c r="KMD27" s="175"/>
      <c r="KME27" s="175"/>
      <c r="KMF27" s="175"/>
      <c r="KMG27" s="175"/>
      <c r="KMH27" s="175"/>
      <c r="KMI27" s="175"/>
      <c r="KMJ27" s="175"/>
      <c r="KMK27" s="175"/>
      <c r="KML27" s="175"/>
      <c r="KMM27" s="175"/>
      <c r="KMN27" s="175"/>
      <c r="KMO27" s="175"/>
      <c r="KMP27" s="175"/>
      <c r="KMQ27" s="175"/>
      <c r="KMR27" s="175"/>
      <c r="KMS27" s="175"/>
      <c r="KMT27" s="175"/>
      <c r="KMU27" s="175"/>
      <c r="KMV27" s="175"/>
      <c r="KMW27" s="175"/>
      <c r="KMX27" s="175"/>
      <c r="KMY27" s="175"/>
      <c r="KMZ27" s="175"/>
      <c r="KNA27" s="175"/>
      <c r="KNB27" s="175"/>
      <c r="KNC27" s="175"/>
      <c r="KND27" s="175"/>
      <c r="KNE27" s="175"/>
      <c r="KNF27" s="175"/>
      <c r="KNG27" s="175"/>
      <c r="KNH27" s="175"/>
      <c r="KNI27" s="175"/>
      <c r="KNJ27" s="175"/>
      <c r="KNK27" s="175"/>
      <c r="KNL27" s="175"/>
      <c r="KNM27" s="175"/>
      <c r="KNN27" s="175"/>
      <c r="KNO27" s="175"/>
      <c r="KNP27" s="175"/>
      <c r="KNQ27" s="175"/>
      <c r="KNR27" s="175"/>
      <c r="KNS27" s="175"/>
      <c r="KNT27" s="175"/>
      <c r="KNU27" s="175"/>
      <c r="KNV27" s="175"/>
      <c r="KNW27" s="175"/>
      <c r="KNX27" s="175"/>
      <c r="KNY27" s="175"/>
      <c r="KNZ27" s="175"/>
      <c r="KOA27" s="175"/>
      <c r="KOB27" s="175"/>
      <c r="KOC27" s="175"/>
      <c r="KOD27" s="175"/>
      <c r="KOE27" s="175"/>
      <c r="KOF27" s="175"/>
      <c r="KOG27" s="175"/>
      <c r="KOH27" s="175"/>
      <c r="KOI27" s="175"/>
      <c r="KOJ27" s="175"/>
      <c r="KOK27" s="175"/>
      <c r="KOL27" s="175"/>
      <c r="KOM27" s="175"/>
      <c r="KON27" s="175"/>
      <c r="KOO27" s="175"/>
      <c r="KOP27" s="175"/>
      <c r="KOQ27" s="175"/>
      <c r="KOR27" s="175"/>
      <c r="KOS27" s="175"/>
      <c r="KOT27" s="175"/>
      <c r="KOU27" s="175"/>
      <c r="KOV27" s="175"/>
      <c r="KOW27" s="175"/>
      <c r="KOX27" s="175"/>
      <c r="KOY27" s="175"/>
      <c r="KOZ27" s="175"/>
      <c r="KPA27" s="175"/>
      <c r="KPB27" s="175"/>
      <c r="KPC27" s="175"/>
      <c r="KPD27" s="175"/>
      <c r="KPE27" s="175"/>
      <c r="KPF27" s="175"/>
      <c r="KPG27" s="175"/>
      <c r="KPH27" s="175"/>
      <c r="KPI27" s="175"/>
      <c r="KPJ27" s="175"/>
      <c r="KPK27" s="175"/>
      <c r="KPL27" s="175"/>
      <c r="KPM27" s="175"/>
      <c r="KPN27" s="175"/>
      <c r="KPO27" s="175"/>
      <c r="KPP27" s="175"/>
      <c r="KPQ27" s="175"/>
      <c r="KPR27" s="175"/>
      <c r="KPS27" s="175"/>
      <c r="KPT27" s="175"/>
      <c r="KPU27" s="175"/>
      <c r="KPV27" s="175"/>
      <c r="KPW27" s="175"/>
      <c r="KPX27" s="175"/>
      <c r="KPY27" s="175"/>
      <c r="KPZ27" s="175"/>
      <c r="KQA27" s="175"/>
      <c r="KQB27" s="175"/>
      <c r="KQC27" s="175"/>
      <c r="KQD27" s="175"/>
      <c r="KQE27" s="175"/>
      <c r="KQF27" s="175"/>
      <c r="KQG27" s="175"/>
      <c r="KQH27" s="175"/>
      <c r="KQI27" s="175"/>
      <c r="KQJ27" s="175"/>
      <c r="KQK27" s="175"/>
      <c r="KQL27" s="175"/>
      <c r="KQM27" s="175"/>
      <c r="KQN27" s="175"/>
      <c r="KQO27" s="175"/>
      <c r="KQP27" s="175"/>
      <c r="KQQ27" s="175"/>
      <c r="KQR27" s="175"/>
      <c r="KQS27" s="175"/>
      <c r="KQT27" s="175"/>
      <c r="KQU27" s="175"/>
      <c r="KQV27" s="175"/>
      <c r="KQW27" s="175"/>
      <c r="KQX27" s="175"/>
      <c r="KQY27" s="175"/>
      <c r="KQZ27" s="175"/>
      <c r="KRA27" s="175"/>
      <c r="KRB27" s="175"/>
      <c r="KRC27" s="175"/>
      <c r="KRD27" s="175"/>
      <c r="KRE27" s="175"/>
      <c r="KRF27" s="175"/>
      <c r="KRG27" s="175"/>
      <c r="KRH27" s="175"/>
      <c r="KRI27" s="175"/>
      <c r="KRJ27" s="175"/>
      <c r="KRK27" s="175"/>
      <c r="KRL27" s="175"/>
      <c r="KRM27" s="175"/>
      <c r="KRN27" s="175"/>
      <c r="KRO27" s="175"/>
      <c r="KRP27" s="175"/>
      <c r="KRQ27" s="175"/>
      <c r="KRR27" s="175"/>
      <c r="KRS27" s="175"/>
      <c r="KRT27" s="175"/>
      <c r="KRU27" s="175"/>
      <c r="KRV27" s="175"/>
      <c r="KRW27" s="175"/>
      <c r="KRX27" s="175"/>
      <c r="KRY27" s="175"/>
      <c r="KRZ27" s="175"/>
      <c r="KSA27" s="175"/>
      <c r="KSB27" s="175"/>
      <c r="KSC27" s="175"/>
      <c r="KSD27" s="175"/>
      <c r="KSE27" s="175"/>
      <c r="KSF27" s="175"/>
      <c r="KSG27" s="175"/>
      <c r="KSH27" s="175"/>
      <c r="KSI27" s="175"/>
      <c r="KSJ27" s="175"/>
      <c r="KSK27" s="175"/>
      <c r="KSL27" s="175"/>
      <c r="KSM27" s="175"/>
      <c r="KSN27" s="175"/>
      <c r="KSO27" s="175"/>
      <c r="KSP27" s="175"/>
      <c r="KSQ27" s="175"/>
      <c r="KSR27" s="175"/>
      <c r="KSS27" s="175"/>
      <c r="KST27" s="175"/>
      <c r="KSU27" s="175"/>
      <c r="KSV27" s="175"/>
      <c r="KSW27" s="175"/>
      <c r="KSX27" s="175"/>
      <c r="KSY27" s="175"/>
      <c r="KSZ27" s="175"/>
      <c r="KTA27" s="175"/>
      <c r="KTB27" s="175"/>
      <c r="KTC27" s="175"/>
      <c r="KTD27" s="175"/>
      <c r="KTE27" s="175"/>
      <c r="KTF27" s="175"/>
      <c r="KTG27" s="175"/>
      <c r="KTH27" s="175"/>
      <c r="KTI27" s="175"/>
      <c r="KTJ27" s="175"/>
      <c r="KTK27" s="175"/>
      <c r="KTL27" s="175"/>
      <c r="KTM27" s="175"/>
      <c r="KTN27" s="175"/>
      <c r="KTO27" s="175"/>
      <c r="KTP27" s="175"/>
      <c r="KTQ27" s="175"/>
      <c r="KTR27" s="175"/>
      <c r="KTS27" s="175"/>
      <c r="KTT27" s="175"/>
      <c r="KTU27" s="175"/>
      <c r="KTV27" s="175"/>
      <c r="KTW27" s="175"/>
      <c r="KTX27" s="175"/>
      <c r="KTY27" s="175"/>
      <c r="KTZ27" s="175"/>
      <c r="KUA27" s="175"/>
      <c r="KUB27" s="175"/>
      <c r="KUC27" s="175"/>
      <c r="KUD27" s="175"/>
      <c r="KUE27" s="175"/>
      <c r="KUF27" s="175"/>
      <c r="KUG27" s="175"/>
      <c r="KUH27" s="175"/>
      <c r="KUI27" s="175"/>
      <c r="KUJ27" s="175"/>
      <c r="KUK27" s="175"/>
      <c r="KUL27" s="175"/>
      <c r="KUM27" s="175"/>
      <c r="KUN27" s="175"/>
      <c r="KUO27" s="175"/>
      <c r="KUP27" s="175"/>
      <c r="KUQ27" s="175"/>
      <c r="KUR27" s="175"/>
      <c r="KUS27" s="175"/>
      <c r="KUT27" s="175"/>
      <c r="KUU27" s="175"/>
      <c r="KUV27" s="175"/>
      <c r="KUW27" s="175"/>
      <c r="KUX27" s="175"/>
      <c r="KUY27" s="175"/>
      <c r="KUZ27" s="175"/>
      <c r="KVA27" s="175"/>
      <c r="KVB27" s="175"/>
      <c r="KVC27" s="175"/>
      <c r="KVD27" s="175"/>
      <c r="KVE27" s="175"/>
      <c r="KVF27" s="175"/>
      <c r="KVG27" s="175"/>
      <c r="KVH27" s="175"/>
      <c r="KVI27" s="175"/>
      <c r="KVJ27" s="175"/>
      <c r="KVK27" s="175"/>
      <c r="KVL27" s="175"/>
      <c r="KVM27" s="175"/>
      <c r="KVN27" s="175"/>
      <c r="KVO27" s="175"/>
      <c r="KVP27" s="175"/>
      <c r="KVQ27" s="175"/>
      <c r="KVR27" s="175"/>
      <c r="KVS27" s="175"/>
      <c r="KVT27" s="175"/>
      <c r="KVU27" s="175"/>
      <c r="KVV27" s="175"/>
      <c r="KVW27" s="175"/>
      <c r="KVX27" s="175"/>
      <c r="KVY27" s="175"/>
      <c r="KVZ27" s="175"/>
      <c r="KWA27" s="175"/>
      <c r="KWB27" s="175"/>
      <c r="KWC27" s="175"/>
      <c r="KWD27" s="175"/>
      <c r="KWE27" s="175"/>
      <c r="KWF27" s="175"/>
      <c r="KWG27" s="175"/>
      <c r="KWH27" s="175"/>
      <c r="KWI27" s="175"/>
      <c r="KWJ27" s="175"/>
      <c r="KWK27" s="175"/>
      <c r="KWL27" s="175"/>
      <c r="KWM27" s="175"/>
      <c r="KWN27" s="175"/>
      <c r="KWO27" s="175"/>
      <c r="KWP27" s="175"/>
      <c r="KWQ27" s="175"/>
      <c r="KWR27" s="175"/>
      <c r="KWS27" s="175"/>
      <c r="KWT27" s="175"/>
      <c r="KWU27" s="175"/>
      <c r="KWV27" s="175"/>
      <c r="KWW27" s="175"/>
      <c r="KWX27" s="175"/>
      <c r="KWY27" s="175"/>
      <c r="KWZ27" s="175"/>
      <c r="KXA27" s="175"/>
      <c r="KXB27" s="175"/>
      <c r="KXC27" s="175"/>
      <c r="KXD27" s="175"/>
      <c r="KXE27" s="175"/>
      <c r="KXF27" s="175"/>
      <c r="KXG27" s="175"/>
      <c r="KXH27" s="175"/>
      <c r="KXI27" s="175"/>
      <c r="KXJ27" s="175"/>
      <c r="KXK27" s="175"/>
      <c r="KXL27" s="175"/>
      <c r="KXM27" s="175"/>
      <c r="KXN27" s="175"/>
      <c r="KXO27" s="175"/>
      <c r="KXP27" s="175"/>
      <c r="KXQ27" s="175"/>
      <c r="KXR27" s="175"/>
      <c r="KXS27" s="175"/>
      <c r="KXT27" s="175"/>
      <c r="KXU27" s="175"/>
      <c r="KXV27" s="175"/>
      <c r="KXW27" s="175"/>
      <c r="KXX27" s="175"/>
      <c r="KXY27" s="175"/>
      <c r="KXZ27" s="175"/>
      <c r="KYA27" s="175"/>
      <c r="KYB27" s="175"/>
      <c r="KYC27" s="175"/>
      <c r="KYD27" s="175"/>
      <c r="KYE27" s="175"/>
      <c r="KYF27" s="175"/>
      <c r="KYG27" s="175"/>
      <c r="KYH27" s="175"/>
      <c r="KYI27" s="175"/>
      <c r="KYJ27" s="175"/>
      <c r="KYK27" s="175"/>
      <c r="KYL27" s="175"/>
      <c r="KYM27" s="175"/>
      <c r="KYN27" s="175"/>
      <c r="KYO27" s="175"/>
      <c r="KYP27" s="175"/>
      <c r="KYQ27" s="175"/>
      <c r="KYR27" s="175"/>
      <c r="KYS27" s="175"/>
      <c r="KYT27" s="175"/>
      <c r="KYU27" s="175"/>
      <c r="KYV27" s="175"/>
      <c r="KYW27" s="175"/>
      <c r="KYX27" s="175"/>
      <c r="KYY27" s="175"/>
      <c r="KYZ27" s="175"/>
      <c r="KZA27" s="175"/>
      <c r="KZB27" s="175"/>
      <c r="KZC27" s="175"/>
      <c r="KZD27" s="175"/>
      <c r="KZE27" s="175"/>
      <c r="KZF27" s="175"/>
      <c r="KZG27" s="175"/>
      <c r="KZH27" s="175"/>
      <c r="KZI27" s="175"/>
      <c r="KZJ27" s="175"/>
      <c r="KZK27" s="175"/>
      <c r="KZL27" s="175"/>
      <c r="KZM27" s="175"/>
      <c r="KZN27" s="175"/>
      <c r="KZO27" s="175"/>
      <c r="KZP27" s="175"/>
      <c r="KZQ27" s="175"/>
      <c r="KZR27" s="175"/>
      <c r="KZS27" s="175"/>
      <c r="KZT27" s="175"/>
      <c r="KZU27" s="175"/>
      <c r="KZV27" s="175"/>
      <c r="KZW27" s="175"/>
      <c r="KZX27" s="175"/>
      <c r="KZY27" s="175"/>
      <c r="KZZ27" s="175"/>
      <c r="LAA27" s="175"/>
      <c r="LAB27" s="175"/>
      <c r="LAC27" s="175"/>
      <c r="LAD27" s="175"/>
      <c r="LAE27" s="175"/>
      <c r="LAF27" s="175"/>
      <c r="LAG27" s="175"/>
      <c r="LAH27" s="175"/>
      <c r="LAI27" s="175"/>
      <c r="LAJ27" s="175"/>
      <c r="LAK27" s="175"/>
      <c r="LAL27" s="175"/>
      <c r="LAM27" s="175"/>
      <c r="LAN27" s="175"/>
      <c r="LAO27" s="175"/>
      <c r="LAP27" s="175"/>
      <c r="LAQ27" s="175"/>
      <c r="LAR27" s="175"/>
      <c r="LAS27" s="175"/>
      <c r="LAT27" s="175"/>
      <c r="LAU27" s="175"/>
      <c r="LAV27" s="175"/>
      <c r="LAW27" s="175"/>
      <c r="LAX27" s="175"/>
      <c r="LAY27" s="175"/>
      <c r="LAZ27" s="175"/>
      <c r="LBA27" s="175"/>
      <c r="LBB27" s="175"/>
      <c r="LBC27" s="175"/>
      <c r="LBD27" s="175"/>
      <c r="LBE27" s="175"/>
      <c r="LBF27" s="175"/>
      <c r="LBG27" s="175"/>
      <c r="LBH27" s="175"/>
      <c r="LBI27" s="175"/>
      <c r="LBJ27" s="175"/>
      <c r="LBK27" s="175"/>
      <c r="LBL27" s="175"/>
      <c r="LBM27" s="175"/>
      <c r="LBN27" s="175"/>
      <c r="LBO27" s="175"/>
      <c r="LBP27" s="175"/>
      <c r="LBQ27" s="175"/>
      <c r="LBR27" s="175"/>
      <c r="LBS27" s="175"/>
      <c r="LBT27" s="175"/>
      <c r="LBU27" s="175"/>
      <c r="LBV27" s="175"/>
      <c r="LBW27" s="175"/>
      <c r="LBX27" s="175"/>
      <c r="LBY27" s="175"/>
      <c r="LBZ27" s="175"/>
      <c r="LCA27" s="175"/>
      <c r="LCB27" s="175"/>
      <c r="LCC27" s="175"/>
      <c r="LCD27" s="175"/>
      <c r="LCE27" s="175"/>
      <c r="LCF27" s="175"/>
      <c r="LCG27" s="175"/>
      <c r="LCH27" s="175"/>
      <c r="LCI27" s="175"/>
      <c r="LCJ27" s="175"/>
      <c r="LCK27" s="175"/>
      <c r="LCL27" s="175"/>
      <c r="LCM27" s="175"/>
      <c r="LCN27" s="175"/>
      <c r="LCO27" s="175"/>
      <c r="LCP27" s="175"/>
      <c r="LCQ27" s="175"/>
      <c r="LCR27" s="175"/>
      <c r="LCS27" s="175"/>
      <c r="LCT27" s="175"/>
      <c r="LCU27" s="175"/>
      <c r="LCV27" s="175"/>
      <c r="LCW27" s="175"/>
      <c r="LCX27" s="175"/>
      <c r="LCY27" s="175"/>
      <c r="LCZ27" s="175"/>
      <c r="LDA27" s="175"/>
      <c r="LDB27" s="175"/>
      <c r="LDC27" s="175"/>
      <c r="LDD27" s="175"/>
      <c r="LDE27" s="175"/>
      <c r="LDF27" s="175"/>
      <c r="LDG27" s="175"/>
      <c r="LDH27" s="175"/>
      <c r="LDI27" s="175"/>
      <c r="LDJ27" s="175"/>
      <c r="LDK27" s="175"/>
      <c r="LDL27" s="175"/>
      <c r="LDM27" s="175"/>
      <c r="LDN27" s="175"/>
      <c r="LDO27" s="175"/>
      <c r="LDP27" s="175"/>
      <c r="LDQ27" s="175"/>
      <c r="LDR27" s="175"/>
      <c r="LDS27" s="175"/>
      <c r="LDT27" s="175"/>
      <c r="LDU27" s="175"/>
      <c r="LDV27" s="175"/>
      <c r="LDW27" s="175"/>
      <c r="LDX27" s="175"/>
      <c r="LDY27" s="175"/>
      <c r="LDZ27" s="175"/>
      <c r="LEA27" s="175"/>
      <c r="LEB27" s="175"/>
      <c r="LEC27" s="175"/>
      <c r="LED27" s="175"/>
      <c r="LEE27" s="175"/>
      <c r="LEF27" s="175"/>
      <c r="LEG27" s="175"/>
      <c r="LEH27" s="175"/>
      <c r="LEI27" s="175"/>
      <c r="LEJ27" s="175"/>
      <c r="LEK27" s="175"/>
      <c r="LEL27" s="175"/>
      <c r="LEM27" s="175"/>
      <c r="LEN27" s="175"/>
      <c r="LEO27" s="175"/>
      <c r="LEP27" s="175"/>
      <c r="LEQ27" s="175"/>
      <c r="LER27" s="175"/>
      <c r="LES27" s="175"/>
      <c r="LET27" s="175"/>
      <c r="LEU27" s="175"/>
      <c r="LEV27" s="175"/>
      <c r="LEW27" s="175"/>
      <c r="LEX27" s="175"/>
      <c r="LEY27" s="175"/>
      <c r="LEZ27" s="175"/>
      <c r="LFA27" s="175"/>
      <c r="LFB27" s="175"/>
      <c r="LFC27" s="175"/>
      <c r="LFD27" s="175"/>
      <c r="LFE27" s="175"/>
      <c r="LFF27" s="175"/>
      <c r="LFG27" s="175"/>
      <c r="LFH27" s="175"/>
      <c r="LFI27" s="175"/>
      <c r="LFJ27" s="175"/>
      <c r="LFK27" s="175"/>
      <c r="LFL27" s="175"/>
      <c r="LFM27" s="175"/>
      <c r="LFN27" s="175"/>
      <c r="LFO27" s="175"/>
      <c r="LFP27" s="175"/>
      <c r="LFQ27" s="175"/>
      <c r="LFR27" s="175"/>
      <c r="LFS27" s="175"/>
      <c r="LFT27" s="175"/>
      <c r="LFU27" s="175"/>
      <c r="LFV27" s="175"/>
      <c r="LFW27" s="175"/>
      <c r="LFX27" s="175"/>
      <c r="LFY27" s="175"/>
      <c r="LFZ27" s="175"/>
      <c r="LGA27" s="175"/>
      <c r="LGB27" s="175"/>
      <c r="LGC27" s="175"/>
      <c r="LGD27" s="175"/>
      <c r="LGE27" s="175"/>
      <c r="LGF27" s="175"/>
      <c r="LGG27" s="175"/>
      <c r="LGH27" s="175"/>
      <c r="LGI27" s="175"/>
      <c r="LGJ27" s="175"/>
      <c r="LGK27" s="175"/>
      <c r="LGL27" s="175"/>
      <c r="LGM27" s="175"/>
      <c r="LGN27" s="175"/>
      <c r="LGO27" s="175"/>
      <c r="LGP27" s="175"/>
      <c r="LGQ27" s="175"/>
      <c r="LGR27" s="175"/>
      <c r="LGS27" s="175"/>
      <c r="LGT27" s="175"/>
      <c r="LGU27" s="175"/>
      <c r="LGV27" s="175"/>
      <c r="LGW27" s="175"/>
      <c r="LGX27" s="175"/>
      <c r="LGY27" s="175"/>
      <c r="LGZ27" s="175"/>
      <c r="LHA27" s="175"/>
      <c r="LHB27" s="175"/>
      <c r="LHC27" s="175"/>
      <c r="LHD27" s="175"/>
      <c r="LHE27" s="175"/>
      <c r="LHF27" s="175"/>
      <c r="LHG27" s="175"/>
      <c r="LHH27" s="175"/>
      <c r="LHI27" s="175"/>
      <c r="LHJ27" s="175"/>
      <c r="LHK27" s="175"/>
      <c r="LHL27" s="175"/>
      <c r="LHM27" s="175"/>
      <c r="LHN27" s="175"/>
      <c r="LHO27" s="175"/>
      <c r="LHP27" s="175"/>
      <c r="LHQ27" s="175"/>
      <c r="LHR27" s="175"/>
      <c r="LHS27" s="175"/>
      <c r="LHT27" s="175"/>
      <c r="LHU27" s="175"/>
      <c r="LHV27" s="175"/>
      <c r="LHW27" s="175"/>
      <c r="LHX27" s="175"/>
      <c r="LHY27" s="175"/>
      <c r="LHZ27" s="175"/>
      <c r="LIA27" s="175"/>
      <c r="LIB27" s="175"/>
      <c r="LIC27" s="175"/>
      <c r="LID27" s="175"/>
      <c r="LIE27" s="175"/>
      <c r="LIF27" s="175"/>
      <c r="LIG27" s="175"/>
      <c r="LIH27" s="175"/>
      <c r="LII27" s="175"/>
      <c r="LIJ27" s="175"/>
      <c r="LIK27" s="175"/>
      <c r="LIL27" s="175"/>
      <c r="LIM27" s="175"/>
      <c r="LIN27" s="175"/>
      <c r="LIO27" s="175"/>
      <c r="LIP27" s="175"/>
      <c r="LIQ27" s="175"/>
      <c r="LIR27" s="175"/>
      <c r="LIS27" s="175"/>
      <c r="LIT27" s="175"/>
      <c r="LIU27" s="175"/>
      <c r="LIV27" s="175"/>
      <c r="LIW27" s="175"/>
      <c r="LIX27" s="175"/>
      <c r="LIY27" s="175"/>
      <c r="LIZ27" s="175"/>
      <c r="LJA27" s="175"/>
      <c r="LJB27" s="175"/>
      <c r="LJC27" s="175"/>
      <c r="LJD27" s="175"/>
      <c r="LJE27" s="175"/>
      <c r="LJF27" s="175"/>
      <c r="LJG27" s="175"/>
      <c r="LJH27" s="175"/>
      <c r="LJI27" s="175"/>
      <c r="LJJ27" s="175"/>
      <c r="LJK27" s="175"/>
      <c r="LJL27" s="175"/>
      <c r="LJM27" s="175"/>
      <c r="LJN27" s="175"/>
      <c r="LJO27" s="175"/>
      <c r="LJP27" s="175"/>
      <c r="LJQ27" s="175"/>
      <c r="LJR27" s="175"/>
      <c r="LJS27" s="175"/>
      <c r="LJT27" s="175"/>
      <c r="LJU27" s="175"/>
      <c r="LJV27" s="175"/>
      <c r="LJW27" s="175"/>
      <c r="LJX27" s="175"/>
      <c r="LJY27" s="175"/>
      <c r="LJZ27" s="175"/>
      <c r="LKA27" s="175"/>
      <c r="LKB27" s="175"/>
      <c r="LKC27" s="175"/>
      <c r="LKD27" s="175"/>
      <c r="LKE27" s="175"/>
      <c r="LKF27" s="175"/>
      <c r="LKG27" s="175"/>
      <c r="LKH27" s="175"/>
      <c r="LKI27" s="175"/>
      <c r="LKJ27" s="175"/>
      <c r="LKK27" s="175"/>
      <c r="LKL27" s="175"/>
      <c r="LKM27" s="175"/>
      <c r="LKN27" s="175"/>
      <c r="LKO27" s="175"/>
      <c r="LKP27" s="175"/>
      <c r="LKQ27" s="175"/>
      <c r="LKR27" s="175"/>
      <c r="LKS27" s="175"/>
      <c r="LKT27" s="175"/>
      <c r="LKU27" s="175"/>
      <c r="LKV27" s="175"/>
      <c r="LKW27" s="175"/>
      <c r="LKX27" s="175"/>
      <c r="LKY27" s="175"/>
      <c r="LKZ27" s="175"/>
      <c r="LLA27" s="175"/>
      <c r="LLB27" s="175"/>
      <c r="LLC27" s="175"/>
      <c r="LLD27" s="175"/>
      <c r="LLE27" s="175"/>
      <c r="LLF27" s="175"/>
      <c r="LLG27" s="175"/>
      <c r="LLH27" s="175"/>
      <c r="LLI27" s="175"/>
      <c r="LLJ27" s="175"/>
      <c r="LLK27" s="175"/>
      <c r="LLL27" s="175"/>
      <c r="LLM27" s="175"/>
      <c r="LLN27" s="175"/>
      <c r="LLO27" s="175"/>
      <c r="LLP27" s="175"/>
      <c r="LLQ27" s="175"/>
      <c r="LLR27" s="175"/>
      <c r="LLS27" s="175"/>
      <c r="LLT27" s="175"/>
      <c r="LLU27" s="175"/>
      <c r="LLV27" s="175"/>
      <c r="LLW27" s="175"/>
      <c r="LLX27" s="175"/>
      <c r="LLY27" s="175"/>
      <c r="LLZ27" s="175"/>
      <c r="LMA27" s="175"/>
      <c r="LMB27" s="175"/>
      <c r="LMC27" s="175"/>
      <c r="LMD27" s="175"/>
      <c r="LME27" s="175"/>
      <c r="LMF27" s="175"/>
      <c r="LMG27" s="175"/>
      <c r="LMH27" s="175"/>
      <c r="LMI27" s="175"/>
      <c r="LMJ27" s="175"/>
      <c r="LMK27" s="175"/>
      <c r="LML27" s="175"/>
      <c r="LMM27" s="175"/>
      <c r="LMN27" s="175"/>
      <c r="LMO27" s="175"/>
      <c r="LMP27" s="175"/>
      <c r="LMQ27" s="175"/>
      <c r="LMR27" s="175"/>
      <c r="LMS27" s="175"/>
      <c r="LMT27" s="175"/>
      <c r="LMU27" s="175"/>
      <c r="LMV27" s="175"/>
      <c r="LMW27" s="175"/>
      <c r="LMX27" s="175"/>
      <c r="LMY27" s="175"/>
      <c r="LMZ27" s="175"/>
      <c r="LNA27" s="175"/>
      <c r="LNB27" s="175"/>
      <c r="LNC27" s="175"/>
      <c r="LND27" s="175"/>
      <c r="LNE27" s="175"/>
      <c r="LNF27" s="175"/>
      <c r="LNG27" s="175"/>
      <c r="LNH27" s="175"/>
      <c r="LNI27" s="175"/>
      <c r="LNJ27" s="175"/>
      <c r="LNK27" s="175"/>
      <c r="LNL27" s="175"/>
      <c r="LNM27" s="175"/>
      <c r="LNN27" s="175"/>
      <c r="LNO27" s="175"/>
      <c r="LNP27" s="175"/>
      <c r="LNQ27" s="175"/>
      <c r="LNR27" s="175"/>
      <c r="LNS27" s="175"/>
      <c r="LNT27" s="175"/>
      <c r="LNU27" s="175"/>
      <c r="LNV27" s="175"/>
      <c r="LNW27" s="175"/>
      <c r="LNX27" s="175"/>
      <c r="LNY27" s="175"/>
      <c r="LNZ27" s="175"/>
      <c r="LOA27" s="175"/>
      <c r="LOB27" s="175"/>
      <c r="LOC27" s="175"/>
      <c r="LOD27" s="175"/>
      <c r="LOE27" s="175"/>
      <c r="LOF27" s="175"/>
      <c r="LOG27" s="175"/>
      <c r="LOH27" s="175"/>
      <c r="LOI27" s="175"/>
      <c r="LOJ27" s="175"/>
      <c r="LOK27" s="175"/>
      <c r="LOL27" s="175"/>
      <c r="LOM27" s="175"/>
      <c r="LON27" s="175"/>
      <c r="LOO27" s="175"/>
      <c r="LOP27" s="175"/>
      <c r="LOQ27" s="175"/>
      <c r="LOR27" s="175"/>
      <c r="LOS27" s="175"/>
      <c r="LOT27" s="175"/>
      <c r="LOU27" s="175"/>
      <c r="LOV27" s="175"/>
      <c r="LOW27" s="175"/>
      <c r="LOX27" s="175"/>
      <c r="LOY27" s="175"/>
      <c r="LOZ27" s="175"/>
      <c r="LPA27" s="175"/>
      <c r="LPB27" s="175"/>
      <c r="LPC27" s="175"/>
      <c r="LPD27" s="175"/>
      <c r="LPE27" s="175"/>
      <c r="LPF27" s="175"/>
      <c r="LPG27" s="175"/>
      <c r="LPH27" s="175"/>
      <c r="LPI27" s="175"/>
      <c r="LPJ27" s="175"/>
      <c r="LPK27" s="175"/>
      <c r="LPL27" s="175"/>
      <c r="LPM27" s="175"/>
      <c r="LPN27" s="175"/>
      <c r="LPO27" s="175"/>
      <c r="LPP27" s="175"/>
      <c r="LPQ27" s="175"/>
      <c r="LPR27" s="175"/>
      <c r="LPS27" s="175"/>
      <c r="LPT27" s="175"/>
      <c r="LPU27" s="175"/>
      <c r="LPV27" s="175"/>
      <c r="LPW27" s="175"/>
      <c r="LPX27" s="175"/>
      <c r="LPY27" s="175"/>
      <c r="LPZ27" s="175"/>
      <c r="LQA27" s="175"/>
      <c r="LQB27" s="175"/>
      <c r="LQC27" s="175"/>
      <c r="LQD27" s="175"/>
      <c r="LQE27" s="175"/>
      <c r="LQF27" s="175"/>
      <c r="LQG27" s="175"/>
      <c r="LQH27" s="175"/>
      <c r="LQI27" s="175"/>
      <c r="LQJ27" s="175"/>
      <c r="LQK27" s="175"/>
      <c r="LQL27" s="175"/>
      <c r="LQM27" s="175"/>
      <c r="LQN27" s="175"/>
      <c r="LQO27" s="175"/>
      <c r="LQP27" s="175"/>
      <c r="LQQ27" s="175"/>
      <c r="LQR27" s="175"/>
      <c r="LQS27" s="175"/>
      <c r="LQT27" s="175"/>
      <c r="LQU27" s="175"/>
      <c r="LQV27" s="175"/>
      <c r="LQW27" s="175"/>
      <c r="LQX27" s="175"/>
      <c r="LQY27" s="175"/>
      <c r="LQZ27" s="175"/>
      <c r="LRA27" s="175"/>
      <c r="LRB27" s="175"/>
      <c r="LRC27" s="175"/>
      <c r="LRD27" s="175"/>
      <c r="LRE27" s="175"/>
      <c r="LRF27" s="175"/>
      <c r="LRG27" s="175"/>
      <c r="LRH27" s="175"/>
      <c r="LRI27" s="175"/>
      <c r="LRJ27" s="175"/>
      <c r="LRK27" s="175"/>
      <c r="LRL27" s="175"/>
      <c r="LRM27" s="175"/>
      <c r="LRN27" s="175"/>
      <c r="LRO27" s="175"/>
      <c r="LRP27" s="175"/>
      <c r="LRQ27" s="175"/>
      <c r="LRR27" s="175"/>
      <c r="LRS27" s="175"/>
      <c r="LRT27" s="175"/>
      <c r="LRU27" s="175"/>
      <c r="LRV27" s="175"/>
      <c r="LRW27" s="175"/>
      <c r="LRX27" s="175"/>
      <c r="LRY27" s="175"/>
      <c r="LRZ27" s="175"/>
      <c r="LSA27" s="175"/>
      <c r="LSB27" s="175"/>
      <c r="LSC27" s="175"/>
      <c r="LSD27" s="175"/>
      <c r="LSE27" s="175"/>
      <c r="LSF27" s="175"/>
      <c r="LSG27" s="175"/>
      <c r="LSH27" s="175"/>
      <c r="LSI27" s="175"/>
      <c r="LSJ27" s="175"/>
      <c r="LSK27" s="175"/>
      <c r="LSL27" s="175"/>
      <c r="LSM27" s="175"/>
      <c r="LSN27" s="175"/>
      <c r="LSO27" s="175"/>
      <c r="LSP27" s="175"/>
      <c r="LSQ27" s="175"/>
      <c r="LSR27" s="175"/>
      <c r="LSS27" s="175"/>
      <c r="LST27" s="175"/>
      <c r="LSU27" s="175"/>
      <c r="LSV27" s="175"/>
      <c r="LSW27" s="175"/>
      <c r="LSX27" s="175"/>
      <c r="LSY27" s="175"/>
      <c r="LSZ27" s="175"/>
      <c r="LTA27" s="175"/>
      <c r="LTB27" s="175"/>
      <c r="LTC27" s="175"/>
      <c r="LTD27" s="175"/>
      <c r="LTE27" s="175"/>
      <c r="LTF27" s="175"/>
      <c r="LTG27" s="175"/>
      <c r="LTH27" s="175"/>
      <c r="LTI27" s="175"/>
      <c r="LTJ27" s="175"/>
      <c r="LTK27" s="175"/>
      <c r="LTL27" s="175"/>
      <c r="LTM27" s="175"/>
      <c r="LTN27" s="175"/>
      <c r="LTO27" s="175"/>
      <c r="LTP27" s="175"/>
      <c r="LTQ27" s="175"/>
      <c r="LTR27" s="175"/>
      <c r="LTS27" s="175"/>
      <c r="LTT27" s="175"/>
      <c r="LTU27" s="175"/>
      <c r="LTV27" s="175"/>
      <c r="LTW27" s="175"/>
      <c r="LTX27" s="175"/>
      <c r="LTY27" s="175"/>
      <c r="LTZ27" s="175"/>
      <c r="LUA27" s="175"/>
      <c r="LUB27" s="175"/>
      <c r="LUC27" s="175"/>
      <c r="LUD27" s="175"/>
      <c r="LUE27" s="175"/>
      <c r="LUF27" s="175"/>
      <c r="LUG27" s="175"/>
      <c r="LUH27" s="175"/>
      <c r="LUI27" s="175"/>
      <c r="LUJ27" s="175"/>
      <c r="LUK27" s="175"/>
      <c r="LUL27" s="175"/>
      <c r="LUM27" s="175"/>
      <c r="LUN27" s="175"/>
      <c r="LUO27" s="175"/>
      <c r="LUP27" s="175"/>
      <c r="LUQ27" s="175"/>
      <c r="LUR27" s="175"/>
      <c r="LUS27" s="175"/>
      <c r="LUT27" s="175"/>
      <c r="LUU27" s="175"/>
      <c r="LUV27" s="175"/>
      <c r="LUW27" s="175"/>
      <c r="LUX27" s="175"/>
      <c r="LUY27" s="175"/>
      <c r="LUZ27" s="175"/>
      <c r="LVA27" s="175"/>
      <c r="LVB27" s="175"/>
      <c r="LVC27" s="175"/>
      <c r="LVD27" s="175"/>
      <c r="LVE27" s="175"/>
      <c r="LVF27" s="175"/>
      <c r="LVG27" s="175"/>
      <c r="LVH27" s="175"/>
      <c r="LVI27" s="175"/>
      <c r="LVJ27" s="175"/>
      <c r="LVK27" s="175"/>
      <c r="LVL27" s="175"/>
      <c r="LVM27" s="175"/>
      <c r="LVN27" s="175"/>
      <c r="LVO27" s="175"/>
      <c r="LVP27" s="175"/>
      <c r="LVQ27" s="175"/>
      <c r="LVR27" s="175"/>
      <c r="LVS27" s="175"/>
      <c r="LVT27" s="175"/>
      <c r="LVU27" s="175"/>
      <c r="LVV27" s="175"/>
      <c r="LVW27" s="175"/>
      <c r="LVX27" s="175"/>
      <c r="LVY27" s="175"/>
      <c r="LVZ27" s="175"/>
      <c r="LWA27" s="175"/>
      <c r="LWB27" s="175"/>
      <c r="LWC27" s="175"/>
      <c r="LWD27" s="175"/>
      <c r="LWE27" s="175"/>
      <c r="LWF27" s="175"/>
      <c r="LWG27" s="175"/>
      <c r="LWH27" s="175"/>
      <c r="LWI27" s="175"/>
      <c r="LWJ27" s="175"/>
      <c r="LWK27" s="175"/>
      <c r="LWL27" s="175"/>
      <c r="LWM27" s="175"/>
      <c r="LWN27" s="175"/>
      <c r="LWO27" s="175"/>
      <c r="LWP27" s="175"/>
      <c r="LWQ27" s="175"/>
      <c r="LWR27" s="175"/>
      <c r="LWS27" s="175"/>
      <c r="LWT27" s="175"/>
      <c r="LWU27" s="175"/>
      <c r="LWV27" s="175"/>
      <c r="LWW27" s="175"/>
      <c r="LWX27" s="175"/>
      <c r="LWY27" s="175"/>
      <c r="LWZ27" s="175"/>
      <c r="LXA27" s="175"/>
      <c r="LXB27" s="175"/>
      <c r="LXC27" s="175"/>
      <c r="LXD27" s="175"/>
      <c r="LXE27" s="175"/>
      <c r="LXF27" s="175"/>
      <c r="LXG27" s="175"/>
      <c r="LXH27" s="175"/>
      <c r="LXI27" s="175"/>
      <c r="LXJ27" s="175"/>
      <c r="LXK27" s="175"/>
      <c r="LXL27" s="175"/>
      <c r="LXM27" s="175"/>
      <c r="LXN27" s="175"/>
      <c r="LXO27" s="175"/>
      <c r="LXP27" s="175"/>
      <c r="LXQ27" s="175"/>
      <c r="LXR27" s="175"/>
      <c r="LXS27" s="175"/>
      <c r="LXT27" s="175"/>
      <c r="LXU27" s="175"/>
      <c r="LXV27" s="175"/>
      <c r="LXW27" s="175"/>
      <c r="LXX27" s="175"/>
      <c r="LXY27" s="175"/>
      <c r="LXZ27" s="175"/>
      <c r="LYA27" s="175"/>
      <c r="LYB27" s="175"/>
      <c r="LYC27" s="175"/>
      <c r="LYD27" s="175"/>
      <c r="LYE27" s="175"/>
      <c r="LYF27" s="175"/>
      <c r="LYG27" s="175"/>
      <c r="LYH27" s="175"/>
      <c r="LYI27" s="175"/>
      <c r="LYJ27" s="175"/>
      <c r="LYK27" s="175"/>
      <c r="LYL27" s="175"/>
      <c r="LYM27" s="175"/>
      <c r="LYN27" s="175"/>
      <c r="LYO27" s="175"/>
      <c r="LYP27" s="175"/>
      <c r="LYQ27" s="175"/>
      <c r="LYR27" s="175"/>
      <c r="LYS27" s="175"/>
      <c r="LYT27" s="175"/>
      <c r="LYU27" s="175"/>
      <c r="LYV27" s="175"/>
      <c r="LYW27" s="175"/>
      <c r="LYX27" s="175"/>
      <c r="LYY27" s="175"/>
      <c r="LYZ27" s="175"/>
      <c r="LZA27" s="175"/>
      <c r="LZB27" s="175"/>
      <c r="LZC27" s="175"/>
      <c r="LZD27" s="175"/>
      <c r="LZE27" s="175"/>
      <c r="LZF27" s="175"/>
      <c r="LZG27" s="175"/>
      <c r="LZH27" s="175"/>
      <c r="LZI27" s="175"/>
      <c r="LZJ27" s="175"/>
      <c r="LZK27" s="175"/>
      <c r="LZL27" s="175"/>
      <c r="LZM27" s="175"/>
      <c r="LZN27" s="175"/>
      <c r="LZO27" s="175"/>
      <c r="LZP27" s="175"/>
      <c r="LZQ27" s="175"/>
      <c r="LZR27" s="175"/>
      <c r="LZS27" s="175"/>
      <c r="LZT27" s="175"/>
      <c r="LZU27" s="175"/>
      <c r="LZV27" s="175"/>
      <c r="LZW27" s="175"/>
      <c r="LZX27" s="175"/>
      <c r="LZY27" s="175"/>
      <c r="LZZ27" s="175"/>
      <c r="MAA27" s="175"/>
      <c r="MAB27" s="175"/>
      <c r="MAC27" s="175"/>
      <c r="MAD27" s="175"/>
      <c r="MAE27" s="175"/>
      <c r="MAF27" s="175"/>
      <c r="MAG27" s="175"/>
      <c r="MAH27" s="175"/>
      <c r="MAI27" s="175"/>
      <c r="MAJ27" s="175"/>
      <c r="MAK27" s="175"/>
      <c r="MAL27" s="175"/>
      <c r="MAM27" s="175"/>
      <c r="MAN27" s="175"/>
      <c r="MAO27" s="175"/>
      <c r="MAP27" s="175"/>
      <c r="MAQ27" s="175"/>
      <c r="MAR27" s="175"/>
      <c r="MAS27" s="175"/>
      <c r="MAT27" s="175"/>
      <c r="MAU27" s="175"/>
      <c r="MAV27" s="175"/>
      <c r="MAW27" s="175"/>
      <c r="MAX27" s="175"/>
      <c r="MAY27" s="175"/>
      <c r="MAZ27" s="175"/>
      <c r="MBA27" s="175"/>
      <c r="MBB27" s="175"/>
      <c r="MBC27" s="175"/>
      <c r="MBD27" s="175"/>
      <c r="MBE27" s="175"/>
      <c r="MBF27" s="175"/>
      <c r="MBG27" s="175"/>
      <c r="MBH27" s="175"/>
      <c r="MBI27" s="175"/>
      <c r="MBJ27" s="175"/>
      <c r="MBK27" s="175"/>
      <c r="MBL27" s="175"/>
      <c r="MBM27" s="175"/>
      <c r="MBN27" s="175"/>
      <c r="MBO27" s="175"/>
      <c r="MBP27" s="175"/>
      <c r="MBQ27" s="175"/>
      <c r="MBR27" s="175"/>
      <c r="MBS27" s="175"/>
      <c r="MBT27" s="175"/>
      <c r="MBU27" s="175"/>
      <c r="MBV27" s="175"/>
      <c r="MBW27" s="175"/>
      <c r="MBX27" s="175"/>
      <c r="MBY27" s="175"/>
      <c r="MBZ27" s="175"/>
      <c r="MCA27" s="175"/>
      <c r="MCB27" s="175"/>
      <c r="MCC27" s="175"/>
      <c r="MCD27" s="175"/>
      <c r="MCE27" s="175"/>
      <c r="MCF27" s="175"/>
      <c r="MCG27" s="175"/>
      <c r="MCH27" s="175"/>
      <c r="MCI27" s="175"/>
      <c r="MCJ27" s="175"/>
      <c r="MCK27" s="175"/>
      <c r="MCL27" s="175"/>
      <c r="MCM27" s="175"/>
      <c r="MCN27" s="175"/>
      <c r="MCO27" s="175"/>
      <c r="MCP27" s="175"/>
      <c r="MCQ27" s="175"/>
      <c r="MCR27" s="175"/>
      <c r="MCS27" s="175"/>
      <c r="MCT27" s="175"/>
      <c r="MCU27" s="175"/>
      <c r="MCV27" s="175"/>
      <c r="MCW27" s="175"/>
      <c r="MCX27" s="175"/>
      <c r="MCY27" s="175"/>
      <c r="MCZ27" s="175"/>
      <c r="MDA27" s="175"/>
      <c r="MDB27" s="175"/>
      <c r="MDC27" s="175"/>
      <c r="MDD27" s="175"/>
      <c r="MDE27" s="175"/>
      <c r="MDF27" s="175"/>
      <c r="MDG27" s="175"/>
      <c r="MDH27" s="175"/>
      <c r="MDI27" s="175"/>
      <c r="MDJ27" s="175"/>
      <c r="MDK27" s="175"/>
      <c r="MDL27" s="175"/>
      <c r="MDM27" s="175"/>
      <c r="MDN27" s="175"/>
      <c r="MDO27" s="175"/>
      <c r="MDP27" s="175"/>
      <c r="MDQ27" s="175"/>
      <c r="MDR27" s="175"/>
      <c r="MDS27" s="175"/>
      <c r="MDT27" s="175"/>
      <c r="MDU27" s="175"/>
      <c r="MDV27" s="175"/>
      <c r="MDW27" s="175"/>
      <c r="MDX27" s="175"/>
      <c r="MDY27" s="175"/>
      <c r="MDZ27" s="175"/>
      <c r="MEA27" s="175"/>
      <c r="MEB27" s="175"/>
      <c r="MEC27" s="175"/>
      <c r="MED27" s="175"/>
      <c r="MEE27" s="175"/>
      <c r="MEF27" s="175"/>
      <c r="MEG27" s="175"/>
      <c r="MEH27" s="175"/>
      <c r="MEI27" s="175"/>
      <c r="MEJ27" s="175"/>
      <c r="MEK27" s="175"/>
      <c r="MEL27" s="175"/>
      <c r="MEM27" s="175"/>
      <c r="MEN27" s="175"/>
      <c r="MEO27" s="175"/>
      <c r="MEP27" s="175"/>
      <c r="MEQ27" s="175"/>
      <c r="MER27" s="175"/>
      <c r="MES27" s="175"/>
      <c r="MET27" s="175"/>
      <c r="MEU27" s="175"/>
      <c r="MEV27" s="175"/>
      <c r="MEW27" s="175"/>
      <c r="MEX27" s="175"/>
      <c r="MEY27" s="175"/>
      <c r="MEZ27" s="175"/>
      <c r="MFA27" s="175"/>
      <c r="MFB27" s="175"/>
      <c r="MFC27" s="175"/>
      <c r="MFD27" s="175"/>
      <c r="MFE27" s="175"/>
      <c r="MFF27" s="175"/>
      <c r="MFG27" s="175"/>
      <c r="MFH27" s="175"/>
      <c r="MFI27" s="175"/>
      <c r="MFJ27" s="175"/>
      <c r="MFK27" s="175"/>
      <c r="MFL27" s="175"/>
      <c r="MFM27" s="175"/>
      <c r="MFN27" s="175"/>
      <c r="MFO27" s="175"/>
      <c r="MFP27" s="175"/>
      <c r="MFQ27" s="175"/>
      <c r="MFR27" s="175"/>
      <c r="MFS27" s="175"/>
      <c r="MFT27" s="175"/>
      <c r="MFU27" s="175"/>
      <c r="MFV27" s="175"/>
      <c r="MFW27" s="175"/>
      <c r="MFX27" s="175"/>
      <c r="MFY27" s="175"/>
      <c r="MFZ27" s="175"/>
      <c r="MGA27" s="175"/>
      <c r="MGB27" s="175"/>
      <c r="MGC27" s="175"/>
      <c r="MGD27" s="175"/>
      <c r="MGE27" s="175"/>
      <c r="MGF27" s="175"/>
      <c r="MGG27" s="175"/>
      <c r="MGH27" s="175"/>
      <c r="MGI27" s="175"/>
      <c r="MGJ27" s="175"/>
      <c r="MGK27" s="175"/>
      <c r="MGL27" s="175"/>
      <c r="MGM27" s="175"/>
      <c r="MGN27" s="175"/>
      <c r="MGO27" s="175"/>
      <c r="MGP27" s="175"/>
      <c r="MGQ27" s="175"/>
      <c r="MGR27" s="175"/>
      <c r="MGS27" s="175"/>
      <c r="MGT27" s="175"/>
      <c r="MGU27" s="175"/>
      <c r="MGV27" s="175"/>
      <c r="MGW27" s="175"/>
      <c r="MGX27" s="175"/>
      <c r="MGY27" s="175"/>
      <c r="MGZ27" s="175"/>
      <c r="MHA27" s="175"/>
      <c r="MHB27" s="175"/>
      <c r="MHC27" s="175"/>
      <c r="MHD27" s="175"/>
      <c r="MHE27" s="175"/>
      <c r="MHF27" s="175"/>
      <c r="MHG27" s="175"/>
      <c r="MHH27" s="175"/>
      <c r="MHI27" s="175"/>
      <c r="MHJ27" s="175"/>
      <c r="MHK27" s="175"/>
      <c r="MHL27" s="175"/>
      <c r="MHM27" s="175"/>
      <c r="MHN27" s="175"/>
      <c r="MHO27" s="175"/>
      <c r="MHP27" s="175"/>
      <c r="MHQ27" s="175"/>
      <c r="MHR27" s="175"/>
      <c r="MHS27" s="175"/>
      <c r="MHT27" s="175"/>
      <c r="MHU27" s="175"/>
      <c r="MHV27" s="175"/>
      <c r="MHW27" s="175"/>
      <c r="MHX27" s="175"/>
      <c r="MHY27" s="175"/>
      <c r="MHZ27" s="175"/>
      <c r="MIA27" s="175"/>
      <c r="MIB27" s="175"/>
      <c r="MIC27" s="175"/>
      <c r="MID27" s="175"/>
      <c r="MIE27" s="175"/>
      <c r="MIF27" s="175"/>
      <c r="MIG27" s="175"/>
      <c r="MIH27" s="175"/>
      <c r="MII27" s="175"/>
      <c r="MIJ27" s="175"/>
      <c r="MIK27" s="175"/>
      <c r="MIL27" s="175"/>
      <c r="MIM27" s="175"/>
      <c r="MIN27" s="175"/>
      <c r="MIO27" s="175"/>
      <c r="MIP27" s="175"/>
      <c r="MIQ27" s="175"/>
      <c r="MIR27" s="175"/>
      <c r="MIS27" s="175"/>
      <c r="MIT27" s="175"/>
      <c r="MIU27" s="175"/>
      <c r="MIV27" s="175"/>
      <c r="MIW27" s="175"/>
      <c r="MIX27" s="175"/>
      <c r="MIY27" s="175"/>
      <c r="MIZ27" s="175"/>
      <c r="MJA27" s="175"/>
      <c r="MJB27" s="175"/>
      <c r="MJC27" s="175"/>
      <c r="MJD27" s="175"/>
      <c r="MJE27" s="175"/>
      <c r="MJF27" s="175"/>
      <c r="MJG27" s="175"/>
      <c r="MJH27" s="175"/>
      <c r="MJI27" s="175"/>
      <c r="MJJ27" s="175"/>
      <c r="MJK27" s="175"/>
      <c r="MJL27" s="175"/>
      <c r="MJM27" s="175"/>
      <c r="MJN27" s="175"/>
      <c r="MJO27" s="175"/>
      <c r="MJP27" s="175"/>
      <c r="MJQ27" s="175"/>
      <c r="MJR27" s="175"/>
      <c r="MJS27" s="175"/>
      <c r="MJT27" s="175"/>
      <c r="MJU27" s="175"/>
      <c r="MJV27" s="175"/>
      <c r="MJW27" s="175"/>
      <c r="MJX27" s="175"/>
      <c r="MJY27" s="175"/>
      <c r="MJZ27" s="175"/>
      <c r="MKA27" s="175"/>
      <c r="MKB27" s="175"/>
      <c r="MKC27" s="175"/>
      <c r="MKD27" s="175"/>
      <c r="MKE27" s="175"/>
      <c r="MKF27" s="175"/>
      <c r="MKG27" s="175"/>
      <c r="MKH27" s="175"/>
      <c r="MKI27" s="175"/>
      <c r="MKJ27" s="175"/>
      <c r="MKK27" s="175"/>
      <c r="MKL27" s="175"/>
      <c r="MKM27" s="175"/>
      <c r="MKN27" s="175"/>
      <c r="MKO27" s="175"/>
      <c r="MKP27" s="175"/>
      <c r="MKQ27" s="175"/>
      <c r="MKR27" s="175"/>
      <c r="MKS27" s="175"/>
      <c r="MKT27" s="175"/>
      <c r="MKU27" s="175"/>
      <c r="MKV27" s="175"/>
      <c r="MKW27" s="175"/>
      <c r="MKX27" s="175"/>
      <c r="MKY27" s="175"/>
      <c r="MKZ27" s="175"/>
      <c r="MLA27" s="175"/>
      <c r="MLB27" s="175"/>
      <c r="MLC27" s="175"/>
      <c r="MLD27" s="175"/>
      <c r="MLE27" s="175"/>
      <c r="MLF27" s="175"/>
      <c r="MLG27" s="175"/>
      <c r="MLH27" s="175"/>
      <c r="MLI27" s="175"/>
      <c r="MLJ27" s="175"/>
      <c r="MLK27" s="175"/>
      <c r="MLL27" s="175"/>
      <c r="MLM27" s="175"/>
      <c r="MLN27" s="175"/>
      <c r="MLO27" s="175"/>
      <c r="MLP27" s="175"/>
      <c r="MLQ27" s="175"/>
      <c r="MLR27" s="175"/>
      <c r="MLS27" s="175"/>
      <c r="MLT27" s="175"/>
      <c r="MLU27" s="175"/>
      <c r="MLV27" s="175"/>
      <c r="MLW27" s="175"/>
      <c r="MLX27" s="175"/>
      <c r="MLY27" s="175"/>
      <c r="MLZ27" s="175"/>
      <c r="MMA27" s="175"/>
      <c r="MMB27" s="175"/>
      <c r="MMC27" s="175"/>
      <c r="MMD27" s="175"/>
      <c r="MME27" s="175"/>
      <c r="MMF27" s="175"/>
      <c r="MMG27" s="175"/>
      <c r="MMH27" s="175"/>
      <c r="MMI27" s="175"/>
      <c r="MMJ27" s="175"/>
      <c r="MMK27" s="175"/>
      <c r="MML27" s="175"/>
      <c r="MMM27" s="175"/>
      <c r="MMN27" s="175"/>
      <c r="MMO27" s="175"/>
      <c r="MMP27" s="175"/>
      <c r="MMQ27" s="175"/>
      <c r="MMR27" s="175"/>
      <c r="MMS27" s="175"/>
      <c r="MMT27" s="175"/>
      <c r="MMU27" s="175"/>
      <c r="MMV27" s="175"/>
      <c r="MMW27" s="175"/>
      <c r="MMX27" s="175"/>
      <c r="MMY27" s="175"/>
      <c r="MMZ27" s="175"/>
      <c r="MNA27" s="175"/>
      <c r="MNB27" s="175"/>
      <c r="MNC27" s="175"/>
      <c r="MND27" s="175"/>
      <c r="MNE27" s="175"/>
      <c r="MNF27" s="175"/>
      <c r="MNG27" s="175"/>
      <c r="MNH27" s="175"/>
      <c r="MNI27" s="175"/>
      <c r="MNJ27" s="175"/>
      <c r="MNK27" s="175"/>
      <c r="MNL27" s="175"/>
      <c r="MNM27" s="175"/>
      <c r="MNN27" s="175"/>
      <c r="MNO27" s="175"/>
      <c r="MNP27" s="175"/>
      <c r="MNQ27" s="175"/>
      <c r="MNR27" s="175"/>
      <c r="MNS27" s="175"/>
      <c r="MNT27" s="175"/>
      <c r="MNU27" s="175"/>
      <c r="MNV27" s="175"/>
      <c r="MNW27" s="175"/>
      <c r="MNX27" s="175"/>
      <c r="MNY27" s="175"/>
      <c r="MNZ27" s="175"/>
      <c r="MOA27" s="175"/>
      <c r="MOB27" s="175"/>
      <c r="MOC27" s="175"/>
      <c r="MOD27" s="175"/>
      <c r="MOE27" s="175"/>
      <c r="MOF27" s="175"/>
      <c r="MOG27" s="175"/>
      <c r="MOH27" s="175"/>
      <c r="MOI27" s="175"/>
      <c r="MOJ27" s="175"/>
      <c r="MOK27" s="175"/>
      <c r="MOL27" s="175"/>
      <c r="MOM27" s="175"/>
      <c r="MON27" s="175"/>
      <c r="MOO27" s="175"/>
      <c r="MOP27" s="175"/>
      <c r="MOQ27" s="175"/>
      <c r="MOR27" s="175"/>
      <c r="MOS27" s="175"/>
      <c r="MOT27" s="175"/>
      <c r="MOU27" s="175"/>
      <c r="MOV27" s="175"/>
      <c r="MOW27" s="175"/>
      <c r="MOX27" s="175"/>
      <c r="MOY27" s="175"/>
      <c r="MOZ27" s="175"/>
      <c r="MPA27" s="175"/>
      <c r="MPB27" s="175"/>
      <c r="MPC27" s="175"/>
      <c r="MPD27" s="175"/>
      <c r="MPE27" s="175"/>
      <c r="MPF27" s="175"/>
      <c r="MPG27" s="175"/>
      <c r="MPH27" s="175"/>
      <c r="MPI27" s="175"/>
      <c r="MPJ27" s="175"/>
      <c r="MPK27" s="175"/>
      <c r="MPL27" s="175"/>
      <c r="MPM27" s="175"/>
      <c r="MPN27" s="175"/>
      <c r="MPO27" s="175"/>
      <c r="MPP27" s="175"/>
      <c r="MPQ27" s="175"/>
      <c r="MPR27" s="175"/>
      <c r="MPS27" s="175"/>
      <c r="MPT27" s="175"/>
      <c r="MPU27" s="175"/>
      <c r="MPV27" s="175"/>
      <c r="MPW27" s="175"/>
      <c r="MPX27" s="175"/>
      <c r="MPY27" s="175"/>
      <c r="MPZ27" s="175"/>
      <c r="MQA27" s="175"/>
      <c r="MQB27" s="175"/>
      <c r="MQC27" s="175"/>
      <c r="MQD27" s="175"/>
      <c r="MQE27" s="175"/>
      <c r="MQF27" s="175"/>
      <c r="MQG27" s="175"/>
      <c r="MQH27" s="175"/>
      <c r="MQI27" s="175"/>
      <c r="MQJ27" s="175"/>
      <c r="MQK27" s="175"/>
      <c r="MQL27" s="175"/>
      <c r="MQM27" s="175"/>
      <c r="MQN27" s="175"/>
      <c r="MQO27" s="175"/>
      <c r="MQP27" s="175"/>
      <c r="MQQ27" s="175"/>
      <c r="MQR27" s="175"/>
      <c r="MQS27" s="175"/>
      <c r="MQT27" s="175"/>
      <c r="MQU27" s="175"/>
      <c r="MQV27" s="175"/>
      <c r="MQW27" s="175"/>
      <c r="MQX27" s="175"/>
      <c r="MQY27" s="175"/>
      <c r="MQZ27" s="175"/>
      <c r="MRA27" s="175"/>
      <c r="MRB27" s="175"/>
      <c r="MRC27" s="175"/>
      <c r="MRD27" s="175"/>
      <c r="MRE27" s="175"/>
      <c r="MRF27" s="175"/>
      <c r="MRG27" s="175"/>
      <c r="MRH27" s="175"/>
      <c r="MRI27" s="175"/>
      <c r="MRJ27" s="175"/>
      <c r="MRK27" s="175"/>
      <c r="MRL27" s="175"/>
      <c r="MRM27" s="175"/>
      <c r="MRN27" s="175"/>
      <c r="MRO27" s="175"/>
      <c r="MRP27" s="175"/>
      <c r="MRQ27" s="175"/>
      <c r="MRR27" s="175"/>
      <c r="MRS27" s="175"/>
      <c r="MRT27" s="175"/>
      <c r="MRU27" s="175"/>
      <c r="MRV27" s="175"/>
      <c r="MRW27" s="175"/>
      <c r="MRX27" s="175"/>
      <c r="MRY27" s="175"/>
      <c r="MRZ27" s="175"/>
      <c r="MSA27" s="175"/>
      <c r="MSB27" s="175"/>
      <c r="MSC27" s="175"/>
      <c r="MSD27" s="175"/>
      <c r="MSE27" s="175"/>
      <c r="MSF27" s="175"/>
      <c r="MSG27" s="175"/>
      <c r="MSH27" s="175"/>
      <c r="MSI27" s="175"/>
      <c r="MSJ27" s="175"/>
      <c r="MSK27" s="175"/>
      <c r="MSL27" s="175"/>
      <c r="MSM27" s="175"/>
      <c r="MSN27" s="175"/>
      <c r="MSO27" s="175"/>
      <c r="MSP27" s="175"/>
      <c r="MSQ27" s="175"/>
      <c r="MSR27" s="175"/>
      <c r="MSS27" s="175"/>
      <c r="MST27" s="175"/>
      <c r="MSU27" s="175"/>
      <c r="MSV27" s="175"/>
      <c r="MSW27" s="175"/>
      <c r="MSX27" s="175"/>
      <c r="MSY27" s="175"/>
      <c r="MSZ27" s="175"/>
      <c r="MTA27" s="175"/>
      <c r="MTB27" s="175"/>
      <c r="MTC27" s="175"/>
      <c r="MTD27" s="175"/>
      <c r="MTE27" s="175"/>
      <c r="MTF27" s="175"/>
      <c r="MTG27" s="175"/>
      <c r="MTH27" s="175"/>
      <c r="MTI27" s="175"/>
      <c r="MTJ27" s="175"/>
      <c r="MTK27" s="175"/>
      <c r="MTL27" s="175"/>
      <c r="MTM27" s="175"/>
      <c r="MTN27" s="175"/>
      <c r="MTO27" s="175"/>
      <c r="MTP27" s="175"/>
      <c r="MTQ27" s="175"/>
      <c r="MTR27" s="175"/>
      <c r="MTS27" s="175"/>
      <c r="MTT27" s="175"/>
      <c r="MTU27" s="175"/>
      <c r="MTV27" s="175"/>
      <c r="MTW27" s="175"/>
      <c r="MTX27" s="175"/>
      <c r="MTY27" s="175"/>
      <c r="MTZ27" s="175"/>
      <c r="MUA27" s="175"/>
      <c r="MUB27" s="175"/>
      <c r="MUC27" s="175"/>
      <c r="MUD27" s="175"/>
      <c r="MUE27" s="175"/>
      <c r="MUF27" s="175"/>
      <c r="MUG27" s="175"/>
      <c r="MUH27" s="175"/>
      <c r="MUI27" s="175"/>
      <c r="MUJ27" s="175"/>
      <c r="MUK27" s="175"/>
      <c r="MUL27" s="175"/>
      <c r="MUM27" s="175"/>
      <c r="MUN27" s="175"/>
      <c r="MUO27" s="175"/>
      <c r="MUP27" s="175"/>
      <c r="MUQ27" s="175"/>
      <c r="MUR27" s="175"/>
      <c r="MUS27" s="175"/>
      <c r="MUT27" s="175"/>
      <c r="MUU27" s="175"/>
      <c r="MUV27" s="175"/>
      <c r="MUW27" s="175"/>
      <c r="MUX27" s="175"/>
      <c r="MUY27" s="175"/>
      <c r="MUZ27" s="175"/>
      <c r="MVA27" s="175"/>
      <c r="MVB27" s="175"/>
      <c r="MVC27" s="175"/>
      <c r="MVD27" s="175"/>
      <c r="MVE27" s="175"/>
      <c r="MVF27" s="175"/>
      <c r="MVG27" s="175"/>
      <c r="MVH27" s="175"/>
      <c r="MVI27" s="175"/>
      <c r="MVJ27" s="175"/>
      <c r="MVK27" s="175"/>
      <c r="MVL27" s="175"/>
      <c r="MVM27" s="175"/>
      <c r="MVN27" s="175"/>
      <c r="MVO27" s="175"/>
      <c r="MVP27" s="175"/>
      <c r="MVQ27" s="175"/>
      <c r="MVR27" s="175"/>
      <c r="MVS27" s="175"/>
      <c r="MVT27" s="175"/>
      <c r="MVU27" s="175"/>
      <c r="MVV27" s="175"/>
      <c r="MVW27" s="175"/>
      <c r="MVX27" s="175"/>
      <c r="MVY27" s="175"/>
      <c r="MVZ27" s="175"/>
      <c r="MWA27" s="175"/>
      <c r="MWB27" s="175"/>
      <c r="MWC27" s="175"/>
      <c r="MWD27" s="175"/>
      <c r="MWE27" s="175"/>
      <c r="MWF27" s="175"/>
      <c r="MWG27" s="175"/>
      <c r="MWH27" s="175"/>
      <c r="MWI27" s="175"/>
      <c r="MWJ27" s="175"/>
      <c r="MWK27" s="175"/>
      <c r="MWL27" s="175"/>
      <c r="MWM27" s="175"/>
      <c r="MWN27" s="175"/>
      <c r="MWO27" s="175"/>
      <c r="MWP27" s="175"/>
      <c r="MWQ27" s="175"/>
      <c r="MWR27" s="175"/>
      <c r="MWS27" s="175"/>
      <c r="MWT27" s="175"/>
      <c r="MWU27" s="175"/>
      <c r="MWV27" s="175"/>
      <c r="MWW27" s="175"/>
      <c r="MWX27" s="175"/>
      <c r="MWY27" s="175"/>
      <c r="MWZ27" s="175"/>
      <c r="MXA27" s="175"/>
      <c r="MXB27" s="175"/>
      <c r="MXC27" s="175"/>
      <c r="MXD27" s="175"/>
      <c r="MXE27" s="175"/>
      <c r="MXF27" s="175"/>
      <c r="MXG27" s="175"/>
      <c r="MXH27" s="175"/>
      <c r="MXI27" s="175"/>
      <c r="MXJ27" s="175"/>
      <c r="MXK27" s="175"/>
      <c r="MXL27" s="175"/>
      <c r="MXM27" s="175"/>
      <c r="MXN27" s="175"/>
      <c r="MXO27" s="175"/>
      <c r="MXP27" s="175"/>
      <c r="MXQ27" s="175"/>
      <c r="MXR27" s="175"/>
      <c r="MXS27" s="175"/>
      <c r="MXT27" s="175"/>
      <c r="MXU27" s="175"/>
      <c r="MXV27" s="175"/>
      <c r="MXW27" s="175"/>
      <c r="MXX27" s="175"/>
      <c r="MXY27" s="175"/>
      <c r="MXZ27" s="175"/>
      <c r="MYA27" s="175"/>
      <c r="MYB27" s="175"/>
      <c r="MYC27" s="175"/>
      <c r="MYD27" s="175"/>
      <c r="MYE27" s="175"/>
      <c r="MYF27" s="175"/>
      <c r="MYG27" s="175"/>
      <c r="MYH27" s="175"/>
      <c r="MYI27" s="175"/>
      <c r="MYJ27" s="175"/>
      <c r="MYK27" s="175"/>
      <c r="MYL27" s="175"/>
      <c r="MYM27" s="175"/>
      <c r="MYN27" s="175"/>
      <c r="MYO27" s="175"/>
      <c r="MYP27" s="175"/>
      <c r="MYQ27" s="175"/>
      <c r="MYR27" s="175"/>
      <c r="MYS27" s="175"/>
      <c r="MYT27" s="175"/>
      <c r="MYU27" s="175"/>
      <c r="MYV27" s="175"/>
      <c r="MYW27" s="175"/>
      <c r="MYX27" s="175"/>
      <c r="MYY27" s="175"/>
      <c r="MYZ27" s="175"/>
      <c r="MZA27" s="175"/>
      <c r="MZB27" s="175"/>
      <c r="MZC27" s="175"/>
      <c r="MZD27" s="175"/>
      <c r="MZE27" s="175"/>
      <c r="MZF27" s="175"/>
      <c r="MZG27" s="175"/>
      <c r="MZH27" s="175"/>
      <c r="MZI27" s="175"/>
      <c r="MZJ27" s="175"/>
      <c r="MZK27" s="175"/>
      <c r="MZL27" s="175"/>
      <c r="MZM27" s="175"/>
      <c r="MZN27" s="175"/>
      <c r="MZO27" s="175"/>
      <c r="MZP27" s="175"/>
      <c r="MZQ27" s="175"/>
      <c r="MZR27" s="175"/>
      <c r="MZS27" s="175"/>
      <c r="MZT27" s="175"/>
      <c r="MZU27" s="175"/>
      <c r="MZV27" s="175"/>
      <c r="MZW27" s="175"/>
      <c r="MZX27" s="175"/>
      <c r="MZY27" s="175"/>
      <c r="MZZ27" s="175"/>
      <c r="NAA27" s="175"/>
      <c r="NAB27" s="175"/>
      <c r="NAC27" s="175"/>
      <c r="NAD27" s="175"/>
      <c r="NAE27" s="175"/>
      <c r="NAF27" s="175"/>
      <c r="NAG27" s="175"/>
      <c r="NAH27" s="175"/>
      <c r="NAI27" s="175"/>
      <c r="NAJ27" s="175"/>
      <c r="NAK27" s="175"/>
      <c r="NAL27" s="175"/>
      <c r="NAM27" s="175"/>
      <c r="NAN27" s="175"/>
      <c r="NAO27" s="175"/>
      <c r="NAP27" s="175"/>
      <c r="NAQ27" s="175"/>
      <c r="NAR27" s="175"/>
      <c r="NAS27" s="175"/>
      <c r="NAT27" s="175"/>
      <c r="NAU27" s="175"/>
      <c r="NAV27" s="175"/>
      <c r="NAW27" s="175"/>
      <c r="NAX27" s="175"/>
      <c r="NAY27" s="175"/>
      <c r="NAZ27" s="175"/>
      <c r="NBA27" s="175"/>
      <c r="NBB27" s="175"/>
      <c r="NBC27" s="175"/>
      <c r="NBD27" s="175"/>
      <c r="NBE27" s="175"/>
      <c r="NBF27" s="175"/>
      <c r="NBG27" s="175"/>
      <c r="NBH27" s="175"/>
      <c r="NBI27" s="175"/>
      <c r="NBJ27" s="175"/>
      <c r="NBK27" s="175"/>
      <c r="NBL27" s="175"/>
      <c r="NBM27" s="175"/>
      <c r="NBN27" s="175"/>
      <c r="NBO27" s="175"/>
      <c r="NBP27" s="175"/>
      <c r="NBQ27" s="175"/>
      <c r="NBR27" s="175"/>
      <c r="NBS27" s="175"/>
      <c r="NBT27" s="175"/>
      <c r="NBU27" s="175"/>
      <c r="NBV27" s="175"/>
      <c r="NBW27" s="175"/>
      <c r="NBX27" s="175"/>
      <c r="NBY27" s="175"/>
      <c r="NBZ27" s="175"/>
      <c r="NCA27" s="175"/>
      <c r="NCB27" s="175"/>
      <c r="NCC27" s="175"/>
      <c r="NCD27" s="175"/>
      <c r="NCE27" s="175"/>
      <c r="NCF27" s="175"/>
      <c r="NCG27" s="175"/>
      <c r="NCH27" s="175"/>
      <c r="NCI27" s="175"/>
      <c r="NCJ27" s="175"/>
      <c r="NCK27" s="175"/>
      <c r="NCL27" s="175"/>
      <c r="NCM27" s="175"/>
      <c r="NCN27" s="175"/>
      <c r="NCO27" s="175"/>
      <c r="NCP27" s="175"/>
      <c r="NCQ27" s="175"/>
      <c r="NCR27" s="175"/>
      <c r="NCS27" s="175"/>
      <c r="NCT27" s="175"/>
      <c r="NCU27" s="175"/>
      <c r="NCV27" s="175"/>
      <c r="NCW27" s="175"/>
      <c r="NCX27" s="175"/>
      <c r="NCY27" s="175"/>
      <c r="NCZ27" s="175"/>
      <c r="NDA27" s="175"/>
      <c r="NDB27" s="175"/>
      <c r="NDC27" s="175"/>
      <c r="NDD27" s="175"/>
      <c r="NDE27" s="175"/>
      <c r="NDF27" s="175"/>
      <c r="NDG27" s="175"/>
      <c r="NDH27" s="175"/>
      <c r="NDI27" s="175"/>
      <c r="NDJ27" s="175"/>
      <c r="NDK27" s="175"/>
      <c r="NDL27" s="175"/>
      <c r="NDM27" s="175"/>
      <c r="NDN27" s="175"/>
      <c r="NDO27" s="175"/>
      <c r="NDP27" s="175"/>
      <c r="NDQ27" s="175"/>
      <c r="NDR27" s="175"/>
      <c r="NDS27" s="175"/>
      <c r="NDT27" s="175"/>
      <c r="NDU27" s="175"/>
      <c r="NDV27" s="175"/>
      <c r="NDW27" s="175"/>
      <c r="NDX27" s="175"/>
      <c r="NDY27" s="175"/>
      <c r="NDZ27" s="175"/>
      <c r="NEA27" s="175"/>
      <c r="NEB27" s="175"/>
      <c r="NEC27" s="175"/>
      <c r="NED27" s="175"/>
      <c r="NEE27" s="175"/>
      <c r="NEF27" s="175"/>
      <c r="NEG27" s="175"/>
      <c r="NEH27" s="175"/>
      <c r="NEI27" s="175"/>
      <c r="NEJ27" s="175"/>
      <c r="NEK27" s="175"/>
      <c r="NEL27" s="175"/>
      <c r="NEM27" s="175"/>
      <c r="NEN27" s="175"/>
      <c r="NEO27" s="175"/>
      <c r="NEP27" s="175"/>
      <c r="NEQ27" s="175"/>
      <c r="NER27" s="175"/>
      <c r="NES27" s="175"/>
      <c r="NET27" s="175"/>
      <c r="NEU27" s="175"/>
      <c r="NEV27" s="175"/>
      <c r="NEW27" s="175"/>
      <c r="NEX27" s="175"/>
      <c r="NEY27" s="175"/>
      <c r="NEZ27" s="175"/>
      <c r="NFA27" s="175"/>
      <c r="NFB27" s="175"/>
      <c r="NFC27" s="175"/>
      <c r="NFD27" s="175"/>
      <c r="NFE27" s="175"/>
      <c r="NFF27" s="175"/>
      <c r="NFG27" s="175"/>
      <c r="NFH27" s="175"/>
      <c r="NFI27" s="175"/>
      <c r="NFJ27" s="175"/>
      <c r="NFK27" s="175"/>
      <c r="NFL27" s="175"/>
      <c r="NFM27" s="175"/>
      <c r="NFN27" s="175"/>
      <c r="NFO27" s="175"/>
      <c r="NFP27" s="175"/>
      <c r="NFQ27" s="175"/>
      <c r="NFR27" s="175"/>
      <c r="NFS27" s="175"/>
      <c r="NFT27" s="175"/>
      <c r="NFU27" s="175"/>
      <c r="NFV27" s="175"/>
      <c r="NFW27" s="175"/>
      <c r="NFX27" s="175"/>
      <c r="NFY27" s="175"/>
      <c r="NFZ27" s="175"/>
      <c r="NGA27" s="175"/>
      <c r="NGB27" s="175"/>
      <c r="NGC27" s="175"/>
      <c r="NGD27" s="175"/>
      <c r="NGE27" s="175"/>
      <c r="NGF27" s="175"/>
      <c r="NGG27" s="175"/>
      <c r="NGH27" s="175"/>
      <c r="NGI27" s="175"/>
      <c r="NGJ27" s="175"/>
      <c r="NGK27" s="175"/>
      <c r="NGL27" s="175"/>
      <c r="NGM27" s="175"/>
      <c r="NGN27" s="175"/>
      <c r="NGO27" s="175"/>
      <c r="NGP27" s="175"/>
      <c r="NGQ27" s="175"/>
      <c r="NGR27" s="175"/>
      <c r="NGS27" s="175"/>
      <c r="NGT27" s="175"/>
      <c r="NGU27" s="175"/>
      <c r="NGV27" s="175"/>
      <c r="NGW27" s="175"/>
      <c r="NGX27" s="175"/>
      <c r="NGY27" s="175"/>
      <c r="NGZ27" s="175"/>
      <c r="NHA27" s="175"/>
      <c r="NHB27" s="175"/>
      <c r="NHC27" s="175"/>
      <c r="NHD27" s="175"/>
      <c r="NHE27" s="175"/>
      <c r="NHF27" s="175"/>
      <c r="NHG27" s="175"/>
      <c r="NHH27" s="175"/>
      <c r="NHI27" s="175"/>
      <c r="NHJ27" s="175"/>
      <c r="NHK27" s="175"/>
      <c r="NHL27" s="175"/>
      <c r="NHM27" s="175"/>
      <c r="NHN27" s="175"/>
      <c r="NHO27" s="175"/>
      <c r="NHP27" s="175"/>
      <c r="NHQ27" s="175"/>
      <c r="NHR27" s="175"/>
      <c r="NHS27" s="175"/>
      <c r="NHT27" s="175"/>
      <c r="NHU27" s="175"/>
      <c r="NHV27" s="175"/>
      <c r="NHW27" s="175"/>
      <c r="NHX27" s="175"/>
      <c r="NHY27" s="175"/>
      <c r="NHZ27" s="175"/>
      <c r="NIA27" s="175"/>
      <c r="NIB27" s="175"/>
      <c r="NIC27" s="175"/>
      <c r="NID27" s="175"/>
      <c r="NIE27" s="175"/>
      <c r="NIF27" s="175"/>
      <c r="NIG27" s="175"/>
      <c r="NIH27" s="175"/>
      <c r="NII27" s="175"/>
      <c r="NIJ27" s="175"/>
      <c r="NIK27" s="175"/>
      <c r="NIL27" s="175"/>
      <c r="NIM27" s="175"/>
      <c r="NIN27" s="175"/>
      <c r="NIO27" s="175"/>
      <c r="NIP27" s="175"/>
      <c r="NIQ27" s="175"/>
      <c r="NIR27" s="175"/>
      <c r="NIS27" s="175"/>
      <c r="NIT27" s="175"/>
      <c r="NIU27" s="175"/>
      <c r="NIV27" s="175"/>
      <c r="NIW27" s="175"/>
      <c r="NIX27" s="175"/>
      <c r="NIY27" s="175"/>
      <c r="NIZ27" s="175"/>
      <c r="NJA27" s="175"/>
      <c r="NJB27" s="175"/>
      <c r="NJC27" s="175"/>
      <c r="NJD27" s="175"/>
      <c r="NJE27" s="175"/>
      <c r="NJF27" s="175"/>
      <c r="NJG27" s="175"/>
      <c r="NJH27" s="175"/>
      <c r="NJI27" s="175"/>
      <c r="NJJ27" s="175"/>
      <c r="NJK27" s="175"/>
      <c r="NJL27" s="175"/>
      <c r="NJM27" s="175"/>
      <c r="NJN27" s="175"/>
      <c r="NJO27" s="175"/>
      <c r="NJP27" s="175"/>
      <c r="NJQ27" s="175"/>
      <c r="NJR27" s="175"/>
      <c r="NJS27" s="175"/>
      <c r="NJT27" s="175"/>
      <c r="NJU27" s="175"/>
      <c r="NJV27" s="175"/>
      <c r="NJW27" s="175"/>
      <c r="NJX27" s="175"/>
      <c r="NJY27" s="175"/>
      <c r="NJZ27" s="175"/>
      <c r="NKA27" s="175"/>
      <c r="NKB27" s="175"/>
      <c r="NKC27" s="175"/>
      <c r="NKD27" s="175"/>
      <c r="NKE27" s="175"/>
      <c r="NKF27" s="175"/>
      <c r="NKG27" s="175"/>
      <c r="NKH27" s="175"/>
      <c r="NKI27" s="175"/>
      <c r="NKJ27" s="175"/>
      <c r="NKK27" s="175"/>
      <c r="NKL27" s="175"/>
      <c r="NKM27" s="175"/>
      <c r="NKN27" s="175"/>
      <c r="NKO27" s="175"/>
      <c r="NKP27" s="175"/>
      <c r="NKQ27" s="175"/>
      <c r="NKR27" s="175"/>
      <c r="NKS27" s="175"/>
      <c r="NKT27" s="175"/>
      <c r="NKU27" s="175"/>
      <c r="NKV27" s="175"/>
      <c r="NKW27" s="175"/>
      <c r="NKX27" s="175"/>
      <c r="NKY27" s="175"/>
      <c r="NKZ27" s="175"/>
      <c r="NLA27" s="175"/>
      <c r="NLB27" s="175"/>
      <c r="NLC27" s="175"/>
      <c r="NLD27" s="175"/>
      <c r="NLE27" s="175"/>
      <c r="NLF27" s="175"/>
      <c r="NLG27" s="175"/>
      <c r="NLH27" s="175"/>
      <c r="NLI27" s="175"/>
      <c r="NLJ27" s="175"/>
      <c r="NLK27" s="175"/>
      <c r="NLL27" s="175"/>
      <c r="NLM27" s="175"/>
      <c r="NLN27" s="175"/>
      <c r="NLO27" s="175"/>
      <c r="NLP27" s="175"/>
      <c r="NLQ27" s="175"/>
      <c r="NLR27" s="175"/>
      <c r="NLS27" s="175"/>
      <c r="NLT27" s="175"/>
      <c r="NLU27" s="175"/>
      <c r="NLV27" s="175"/>
      <c r="NLW27" s="175"/>
      <c r="NLX27" s="175"/>
      <c r="NLY27" s="175"/>
      <c r="NLZ27" s="175"/>
      <c r="NMA27" s="175"/>
      <c r="NMB27" s="175"/>
      <c r="NMC27" s="175"/>
      <c r="NMD27" s="175"/>
      <c r="NME27" s="175"/>
      <c r="NMF27" s="175"/>
      <c r="NMG27" s="175"/>
      <c r="NMH27" s="175"/>
      <c r="NMI27" s="175"/>
      <c r="NMJ27" s="175"/>
      <c r="NMK27" s="175"/>
      <c r="NML27" s="175"/>
      <c r="NMM27" s="175"/>
      <c r="NMN27" s="175"/>
      <c r="NMO27" s="175"/>
      <c r="NMP27" s="175"/>
      <c r="NMQ27" s="175"/>
      <c r="NMR27" s="175"/>
      <c r="NMS27" s="175"/>
      <c r="NMT27" s="175"/>
      <c r="NMU27" s="175"/>
      <c r="NMV27" s="175"/>
      <c r="NMW27" s="175"/>
      <c r="NMX27" s="175"/>
      <c r="NMY27" s="175"/>
      <c r="NMZ27" s="175"/>
      <c r="NNA27" s="175"/>
      <c r="NNB27" s="175"/>
      <c r="NNC27" s="175"/>
      <c r="NND27" s="175"/>
      <c r="NNE27" s="175"/>
      <c r="NNF27" s="175"/>
      <c r="NNG27" s="175"/>
      <c r="NNH27" s="175"/>
      <c r="NNI27" s="175"/>
      <c r="NNJ27" s="175"/>
      <c r="NNK27" s="175"/>
      <c r="NNL27" s="175"/>
      <c r="NNM27" s="175"/>
      <c r="NNN27" s="175"/>
      <c r="NNO27" s="175"/>
      <c r="NNP27" s="175"/>
      <c r="NNQ27" s="175"/>
      <c r="NNR27" s="175"/>
      <c r="NNS27" s="175"/>
      <c r="NNT27" s="175"/>
      <c r="NNU27" s="175"/>
      <c r="NNV27" s="175"/>
      <c r="NNW27" s="175"/>
      <c r="NNX27" s="175"/>
      <c r="NNY27" s="175"/>
      <c r="NNZ27" s="175"/>
      <c r="NOA27" s="175"/>
      <c r="NOB27" s="175"/>
      <c r="NOC27" s="175"/>
      <c r="NOD27" s="175"/>
      <c r="NOE27" s="175"/>
      <c r="NOF27" s="175"/>
      <c r="NOG27" s="175"/>
      <c r="NOH27" s="175"/>
      <c r="NOI27" s="175"/>
      <c r="NOJ27" s="175"/>
      <c r="NOK27" s="175"/>
      <c r="NOL27" s="175"/>
      <c r="NOM27" s="175"/>
      <c r="NON27" s="175"/>
      <c r="NOO27" s="175"/>
      <c r="NOP27" s="175"/>
      <c r="NOQ27" s="175"/>
      <c r="NOR27" s="175"/>
      <c r="NOS27" s="175"/>
      <c r="NOT27" s="175"/>
      <c r="NOU27" s="175"/>
      <c r="NOV27" s="175"/>
      <c r="NOW27" s="175"/>
      <c r="NOX27" s="175"/>
      <c r="NOY27" s="175"/>
      <c r="NOZ27" s="175"/>
      <c r="NPA27" s="175"/>
      <c r="NPB27" s="175"/>
      <c r="NPC27" s="175"/>
      <c r="NPD27" s="175"/>
      <c r="NPE27" s="175"/>
      <c r="NPF27" s="175"/>
      <c r="NPG27" s="175"/>
      <c r="NPH27" s="175"/>
      <c r="NPI27" s="175"/>
      <c r="NPJ27" s="175"/>
      <c r="NPK27" s="175"/>
      <c r="NPL27" s="175"/>
      <c r="NPM27" s="175"/>
      <c r="NPN27" s="175"/>
      <c r="NPO27" s="175"/>
      <c r="NPP27" s="175"/>
      <c r="NPQ27" s="175"/>
      <c r="NPR27" s="175"/>
      <c r="NPS27" s="175"/>
      <c r="NPT27" s="175"/>
      <c r="NPU27" s="175"/>
      <c r="NPV27" s="175"/>
      <c r="NPW27" s="175"/>
      <c r="NPX27" s="175"/>
      <c r="NPY27" s="175"/>
      <c r="NPZ27" s="175"/>
      <c r="NQA27" s="175"/>
      <c r="NQB27" s="175"/>
      <c r="NQC27" s="175"/>
      <c r="NQD27" s="175"/>
      <c r="NQE27" s="175"/>
      <c r="NQF27" s="175"/>
      <c r="NQG27" s="175"/>
      <c r="NQH27" s="175"/>
      <c r="NQI27" s="175"/>
      <c r="NQJ27" s="175"/>
      <c r="NQK27" s="175"/>
      <c r="NQL27" s="175"/>
      <c r="NQM27" s="175"/>
      <c r="NQN27" s="175"/>
      <c r="NQO27" s="175"/>
      <c r="NQP27" s="175"/>
      <c r="NQQ27" s="175"/>
      <c r="NQR27" s="175"/>
      <c r="NQS27" s="175"/>
      <c r="NQT27" s="175"/>
      <c r="NQU27" s="175"/>
      <c r="NQV27" s="175"/>
      <c r="NQW27" s="175"/>
      <c r="NQX27" s="175"/>
      <c r="NQY27" s="175"/>
      <c r="NQZ27" s="175"/>
      <c r="NRA27" s="175"/>
      <c r="NRB27" s="175"/>
      <c r="NRC27" s="175"/>
      <c r="NRD27" s="175"/>
      <c r="NRE27" s="175"/>
      <c r="NRF27" s="175"/>
      <c r="NRG27" s="175"/>
      <c r="NRH27" s="175"/>
      <c r="NRI27" s="175"/>
      <c r="NRJ27" s="175"/>
      <c r="NRK27" s="175"/>
      <c r="NRL27" s="175"/>
      <c r="NRM27" s="175"/>
      <c r="NRN27" s="175"/>
      <c r="NRO27" s="175"/>
      <c r="NRP27" s="175"/>
      <c r="NRQ27" s="175"/>
      <c r="NRR27" s="175"/>
      <c r="NRS27" s="175"/>
      <c r="NRT27" s="175"/>
      <c r="NRU27" s="175"/>
      <c r="NRV27" s="175"/>
      <c r="NRW27" s="175"/>
      <c r="NRX27" s="175"/>
      <c r="NRY27" s="175"/>
      <c r="NRZ27" s="175"/>
      <c r="NSA27" s="175"/>
      <c r="NSB27" s="175"/>
      <c r="NSC27" s="175"/>
      <c r="NSD27" s="175"/>
      <c r="NSE27" s="175"/>
      <c r="NSF27" s="175"/>
      <c r="NSG27" s="175"/>
      <c r="NSH27" s="175"/>
      <c r="NSI27" s="175"/>
      <c r="NSJ27" s="175"/>
      <c r="NSK27" s="175"/>
      <c r="NSL27" s="175"/>
      <c r="NSM27" s="175"/>
      <c r="NSN27" s="175"/>
      <c r="NSO27" s="175"/>
      <c r="NSP27" s="175"/>
      <c r="NSQ27" s="175"/>
      <c r="NSR27" s="175"/>
      <c r="NSS27" s="175"/>
      <c r="NST27" s="175"/>
      <c r="NSU27" s="175"/>
      <c r="NSV27" s="175"/>
      <c r="NSW27" s="175"/>
      <c r="NSX27" s="175"/>
      <c r="NSY27" s="175"/>
      <c r="NSZ27" s="175"/>
      <c r="NTA27" s="175"/>
      <c r="NTB27" s="175"/>
      <c r="NTC27" s="175"/>
      <c r="NTD27" s="175"/>
      <c r="NTE27" s="175"/>
      <c r="NTF27" s="175"/>
      <c r="NTG27" s="175"/>
      <c r="NTH27" s="175"/>
      <c r="NTI27" s="175"/>
      <c r="NTJ27" s="175"/>
      <c r="NTK27" s="175"/>
      <c r="NTL27" s="175"/>
      <c r="NTM27" s="175"/>
      <c r="NTN27" s="175"/>
      <c r="NTO27" s="175"/>
      <c r="NTP27" s="175"/>
      <c r="NTQ27" s="175"/>
      <c r="NTR27" s="175"/>
      <c r="NTS27" s="175"/>
      <c r="NTT27" s="175"/>
      <c r="NTU27" s="175"/>
      <c r="NTV27" s="175"/>
      <c r="NTW27" s="175"/>
      <c r="NTX27" s="175"/>
      <c r="NTY27" s="175"/>
      <c r="NTZ27" s="175"/>
      <c r="NUA27" s="175"/>
      <c r="NUB27" s="175"/>
      <c r="NUC27" s="175"/>
      <c r="NUD27" s="175"/>
      <c r="NUE27" s="175"/>
      <c r="NUF27" s="175"/>
      <c r="NUG27" s="175"/>
      <c r="NUH27" s="175"/>
      <c r="NUI27" s="175"/>
      <c r="NUJ27" s="175"/>
      <c r="NUK27" s="175"/>
      <c r="NUL27" s="175"/>
      <c r="NUM27" s="175"/>
      <c r="NUN27" s="175"/>
      <c r="NUO27" s="175"/>
      <c r="NUP27" s="175"/>
      <c r="NUQ27" s="175"/>
      <c r="NUR27" s="175"/>
      <c r="NUS27" s="175"/>
      <c r="NUT27" s="175"/>
      <c r="NUU27" s="175"/>
      <c r="NUV27" s="175"/>
      <c r="NUW27" s="175"/>
      <c r="NUX27" s="175"/>
      <c r="NUY27" s="175"/>
      <c r="NUZ27" s="175"/>
      <c r="NVA27" s="175"/>
      <c r="NVB27" s="175"/>
      <c r="NVC27" s="175"/>
      <c r="NVD27" s="175"/>
      <c r="NVE27" s="175"/>
      <c r="NVF27" s="175"/>
      <c r="NVG27" s="175"/>
      <c r="NVH27" s="175"/>
      <c r="NVI27" s="175"/>
      <c r="NVJ27" s="175"/>
      <c r="NVK27" s="175"/>
      <c r="NVL27" s="175"/>
      <c r="NVM27" s="175"/>
      <c r="NVN27" s="175"/>
      <c r="NVO27" s="175"/>
      <c r="NVP27" s="175"/>
      <c r="NVQ27" s="175"/>
      <c r="NVR27" s="175"/>
      <c r="NVS27" s="175"/>
      <c r="NVT27" s="175"/>
      <c r="NVU27" s="175"/>
      <c r="NVV27" s="175"/>
      <c r="NVW27" s="175"/>
      <c r="NVX27" s="175"/>
      <c r="NVY27" s="175"/>
      <c r="NVZ27" s="175"/>
      <c r="NWA27" s="175"/>
      <c r="NWB27" s="175"/>
      <c r="NWC27" s="175"/>
      <c r="NWD27" s="175"/>
      <c r="NWE27" s="175"/>
      <c r="NWF27" s="175"/>
      <c r="NWG27" s="175"/>
      <c r="NWH27" s="175"/>
      <c r="NWI27" s="175"/>
      <c r="NWJ27" s="175"/>
      <c r="NWK27" s="175"/>
      <c r="NWL27" s="175"/>
      <c r="NWM27" s="175"/>
      <c r="NWN27" s="175"/>
      <c r="NWO27" s="175"/>
      <c r="NWP27" s="175"/>
      <c r="NWQ27" s="175"/>
      <c r="NWR27" s="175"/>
      <c r="NWS27" s="175"/>
      <c r="NWT27" s="175"/>
      <c r="NWU27" s="175"/>
      <c r="NWV27" s="175"/>
      <c r="NWW27" s="175"/>
      <c r="NWX27" s="175"/>
      <c r="NWY27" s="175"/>
      <c r="NWZ27" s="175"/>
      <c r="NXA27" s="175"/>
      <c r="NXB27" s="175"/>
      <c r="NXC27" s="175"/>
      <c r="NXD27" s="175"/>
      <c r="NXE27" s="175"/>
      <c r="NXF27" s="175"/>
      <c r="NXG27" s="175"/>
      <c r="NXH27" s="175"/>
      <c r="NXI27" s="175"/>
      <c r="NXJ27" s="175"/>
      <c r="NXK27" s="175"/>
      <c r="NXL27" s="175"/>
      <c r="NXM27" s="175"/>
      <c r="NXN27" s="175"/>
      <c r="NXO27" s="175"/>
      <c r="NXP27" s="175"/>
      <c r="NXQ27" s="175"/>
      <c r="NXR27" s="175"/>
      <c r="NXS27" s="175"/>
      <c r="NXT27" s="175"/>
      <c r="NXU27" s="175"/>
      <c r="NXV27" s="175"/>
      <c r="NXW27" s="175"/>
      <c r="NXX27" s="175"/>
      <c r="NXY27" s="175"/>
      <c r="NXZ27" s="175"/>
      <c r="NYA27" s="175"/>
      <c r="NYB27" s="175"/>
      <c r="NYC27" s="175"/>
      <c r="NYD27" s="175"/>
      <c r="NYE27" s="175"/>
      <c r="NYF27" s="175"/>
      <c r="NYG27" s="175"/>
      <c r="NYH27" s="175"/>
      <c r="NYI27" s="175"/>
      <c r="NYJ27" s="175"/>
      <c r="NYK27" s="175"/>
      <c r="NYL27" s="175"/>
      <c r="NYM27" s="175"/>
      <c r="NYN27" s="175"/>
      <c r="NYO27" s="175"/>
      <c r="NYP27" s="175"/>
      <c r="NYQ27" s="175"/>
      <c r="NYR27" s="175"/>
      <c r="NYS27" s="175"/>
      <c r="NYT27" s="175"/>
      <c r="NYU27" s="175"/>
      <c r="NYV27" s="175"/>
      <c r="NYW27" s="175"/>
      <c r="NYX27" s="175"/>
      <c r="NYY27" s="175"/>
      <c r="NYZ27" s="175"/>
      <c r="NZA27" s="175"/>
      <c r="NZB27" s="175"/>
      <c r="NZC27" s="175"/>
      <c r="NZD27" s="175"/>
      <c r="NZE27" s="175"/>
      <c r="NZF27" s="175"/>
      <c r="NZG27" s="175"/>
      <c r="NZH27" s="175"/>
      <c r="NZI27" s="175"/>
      <c r="NZJ27" s="175"/>
      <c r="NZK27" s="175"/>
      <c r="NZL27" s="175"/>
      <c r="NZM27" s="175"/>
      <c r="NZN27" s="175"/>
      <c r="NZO27" s="175"/>
      <c r="NZP27" s="175"/>
      <c r="NZQ27" s="175"/>
      <c r="NZR27" s="175"/>
      <c r="NZS27" s="175"/>
      <c r="NZT27" s="175"/>
      <c r="NZU27" s="175"/>
      <c r="NZV27" s="175"/>
      <c r="NZW27" s="175"/>
      <c r="NZX27" s="175"/>
      <c r="NZY27" s="175"/>
      <c r="NZZ27" s="175"/>
      <c r="OAA27" s="175"/>
      <c r="OAB27" s="175"/>
      <c r="OAC27" s="175"/>
      <c r="OAD27" s="175"/>
      <c r="OAE27" s="175"/>
      <c r="OAF27" s="175"/>
      <c r="OAG27" s="175"/>
      <c r="OAH27" s="175"/>
      <c r="OAI27" s="175"/>
      <c r="OAJ27" s="175"/>
      <c r="OAK27" s="175"/>
      <c r="OAL27" s="175"/>
      <c r="OAM27" s="175"/>
      <c r="OAN27" s="175"/>
      <c r="OAO27" s="175"/>
      <c r="OAP27" s="175"/>
      <c r="OAQ27" s="175"/>
      <c r="OAR27" s="175"/>
      <c r="OAS27" s="175"/>
      <c r="OAT27" s="175"/>
      <c r="OAU27" s="175"/>
      <c r="OAV27" s="175"/>
      <c r="OAW27" s="175"/>
      <c r="OAX27" s="175"/>
      <c r="OAY27" s="175"/>
      <c r="OAZ27" s="175"/>
      <c r="OBA27" s="175"/>
      <c r="OBB27" s="175"/>
      <c r="OBC27" s="175"/>
      <c r="OBD27" s="175"/>
      <c r="OBE27" s="175"/>
      <c r="OBF27" s="175"/>
      <c r="OBG27" s="175"/>
      <c r="OBH27" s="175"/>
      <c r="OBI27" s="175"/>
      <c r="OBJ27" s="175"/>
      <c r="OBK27" s="175"/>
      <c r="OBL27" s="175"/>
      <c r="OBM27" s="175"/>
      <c r="OBN27" s="175"/>
      <c r="OBO27" s="175"/>
      <c r="OBP27" s="175"/>
      <c r="OBQ27" s="175"/>
      <c r="OBR27" s="175"/>
      <c r="OBS27" s="175"/>
      <c r="OBT27" s="175"/>
      <c r="OBU27" s="175"/>
      <c r="OBV27" s="175"/>
      <c r="OBW27" s="175"/>
      <c r="OBX27" s="175"/>
      <c r="OBY27" s="175"/>
      <c r="OBZ27" s="175"/>
      <c r="OCA27" s="175"/>
      <c r="OCB27" s="175"/>
      <c r="OCC27" s="175"/>
      <c r="OCD27" s="175"/>
      <c r="OCE27" s="175"/>
      <c r="OCF27" s="175"/>
      <c r="OCG27" s="175"/>
      <c r="OCH27" s="175"/>
      <c r="OCI27" s="175"/>
      <c r="OCJ27" s="175"/>
      <c r="OCK27" s="175"/>
      <c r="OCL27" s="175"/>
      <c r="OCM27" s="175"/>
      <c r="OCN27" s="175"/>
      <c r="OCO27" s="175"/>
      <c r="OCP27" s="175"/>
      <c r="OCQ27" s="175"/>
      <c r="OCR27" s="175"/>
      <c r="OCS27" s="175"/>
      <c r="OCT27" s="175"/>
      <c r="OCU27" s="175"/>
      <c r="OCV27" s="175"/>
      <c r="OCW27" s="175"/>
      <c r="OCX27" s="175"/>
      <c r="OCY27" s="175"/>
      <c r="OCZ27" s="175"/>
      <c r="ODA27" s="175"/>
      <c r="ODB27" s="175"/>
      <c r="ODC27" s="175"/>
      <c r="ODD27" s="175"/>
      <c r="ODE27" s="175"/>
      <c r="ODF27" s="175"/>
      <c r="ODG27" s="175"/>
      <c r="ODH27" s="175"/>
      <c r="ODI27" s="175"/>
      <c r="ODJ27" s="175"/>
      <c r="ODK27" s="175"/>
      <c r="ODL27" s="175"/>
      <c r="ODM27" s="175"/>
      <c r="ODN27" s="175"/>
      <c r="ODO27" s="175"/>
      <c r="ODP27" s="175"/>
      <c r="ODQ27" s="175"/>
      <c r="ODR27" s="175"/>
      <c r="ODS27" s="175"/>
      <c r="ODT27" s="175"/>
      <c r="ODU27" s="175"/>
      <c r="ODV27" s="175"/>
      <c r="ODW27" s="175"/>
      <c r="ODX27" s="175"/>
      <c r="ODY27" s="175"/>
      <c r="ODZ27" s="175"/>
      <c r="OEA27" s="175"/>
      <c r="OEB27" s="175"/>
      <c r="OEC27" s="175"/>
      <c r="OED27" s="175"/>
      <c r="OEE27" s="175"/>
      <c r="OEF27" s="175"/>
      <c r="OEG27" s="175"/>
      <c r="OEH27" s="175"/>
      <c r="OEI27" s="175"/>
      <c r="OEJ27" s="175"/>
      <c r="OEK27" s="175"/>
      <c r="OEL27" s="175"/>
      <c r="OEM27" s="175"/>
      <c r="OEN27" s="175"/>
      <c r="OEO27" s="175"/>
      <c r="OEP27" s="175"/>
      <c r="OEQ27" s="175"/>
      <c r="OER27" s="175"/>
      <c r="OES27" s="175"/>
      <c r="OET27" s="175"/>
      <c r="OEU27" s="175"/>
      <c r="OEV27" s="175"/>
      <c r="OEW27" s="175"/>
      <c r="OEX27" s="175"/>
      <c r="OEY27" s="175"/>
      <c r="OEZ27" s="175"/>
      <c r="OFA27" s="175"/>
      <c r="OFB27" s="175"/>
      <c r="OFC27" s="175"/>
      <c r="OFD27" s="175"/>
      <c r="OFE27" s="175"/>
      <c r="OFF27" s="175"/>
      <c r="OFG27" s="175"/>
      <c r="OFH27" s="175"/>
      <c r="OFI27" s="175"/>
      <c r="OFJ27" s="175"/>
      <c r="OFK27" s="175"/>
      <c r="OFL27" s="175"/>
      <c r="OFM27" s="175"/>
      <c r="OFN27" s="175"/>
      <c r="OFO27" s="175"/>
      <c r="OFP27" s="175"/>
      <c r="OFQ27" s="175"/>
      <c r="OFR27" s="175"/>
      <c r="OFS27" s="175"/>
      <c r="OFT27" s="175"/>
      <c r="OFU27" s="175"/>
      <c r="OFV27" s="175"/>
      <c r="OFW27" s="175"/>
      <c r="OFX27" s="175"/>
      <c r="OFY27" s="175"/>
      <c r="OFZ27" s="175"/>
      <c r="OGA27" s="175"/>
      <c r="OGB27" s="175"/>
      <c r="OGC27" s="175"/>
      <c r="OGD27" s="175"/>
      <c r="OGE27" s="175"/>
      <c r="OGF27" s="175"/>
      <c r="OGG27" s="175"/>
      <c r="OGH27" s="175"/>
      <c r="OGI27" s="175"/>
      <c r="OGJ27" s="175"/>
      <c r="OGK27" s="175"/>
      <c r="OGL27" s="175"/>
      <c r="OGM27" s="175"/>
      <c r="OGN27" s="175"/>
      <c r="OGO27" s="175"/>
      <c r="OGP27" s="175"/>
      <c r="OGQ27" s="175"/>
      <c r="OGR27" s="175"/>
      <c r="OGS27" s="175"/>
      <c r="OGT27" s="175"/>
      <c r="OGU27" s="175"/>
      <c r="OGV27" s="175"/>
      <c r="OGW27" s="175"/>
      <c r="OGX27" s="175"/>
      <c r="OGY27" s="175"/>
      <c r="OGZ27" s="175"/>
      <c r="OHA27" s="175"/>
      <c r="OHB27" s="175"/>
      <c r="OHC27" s="175"/>
      <c r="OHD27" s="175"/>
      <c r="OHE27" s="175"/>
      <c r="OHF27" s="175"/>
      <c r="OHG27" s="175"/>
      <c r="OHH27" s="175"/>
      <c r="OHI27" s="175"/>
      <c r="OHJ27" s="175"/>
      <c r="OHK27" s="175"/>
      <c r="OHL27" s="175"/>
      <c r="OHM27" s="175"/>
      <c r="OHN27" s="175"/>
      <c r="OHO27" s="175"/>
      <c r="OHP27" s="175"/>
      <c r="OHQ27" s="175"/>
      <c r="OHR27" s="175"/>
      <c r="OHS27" s="175"/>
      <c r="OHT27" s="175"/>
      <c r="OHU27" s="175"/>
      <c r="OHV27" s="175"/>
      <c r="OHW27" s="175"/>
      <c r="OHX27" s="175"/>
      <c r="OHY27" s="175"/>
      <c r="OHZ27" s="175"/>
      <c r="OIA27" s="175"/>
      <c r="OIB27" s="175"/>
      <c r="OIC27" s="175"/>
      <c r="OID27" s="175"/>
      <c r="OIE27" s="175"/>
      <c r="OIF27" s="175"/>
      <c r="OIG27" s="175"/>
      <c r="OIH27" s="175"/>
      <c r="OII27" s="175"/>
      <c r="OIJ27" s="175"/>
      <c r="OIK27" s="175"/>
      <c r="OIL27" s="175"/>
      <c r="OIM27" s="175"/>
      <c r="OIN27" s="175"/>
      <c r="OIO27" s="175"/>
      <c r="OIP27" s="175"/>
      <c r="OIQ27" s="175"/>
      <c r="OIR27" s="175"/>
      <c r="OIS27" s="175"/>
      <c r="OIT27" s="175"/>
      <c r="OIU27" s="175"/>
      <c r="OIV27" s="175"/>
      <c r="OIW27" s="175"/>
      <c r="OIX27" s="175"/>
      <c r="OIY27" s="175"/>
      <c r="OIZ27" s="175"/>
      <c r="OJA27" s="175"/>
      <c r="OJB27" s="175"/>
      <c r="OJC27" s="175"/>
      <c r="OJD27" s="175"/>
      <c r="OJE27" s="175"/>
      <c r="OJF27" s="175"/>
      <c r="OJG27" s="175"/>
      <c r="OJH27" s="175"/>
      <c r="OJI27" s="175"/>
      <c r="OJJ27" s="175"/>
      <c r="OJK27" s="175"/>
      <c r="OJL27" s="175"/>
      <c r="OJM27" s="175"/>
      <c r="OJN27" s="175"/>
      <c r="OJO27" s="175"/>
      <c r="OJP27" s="175"/>
      <c r="OJQ27" s="175"/>
      <c r="OJR27" s="175"/>
      <c r="OJS27" s="175"/>
      <c r="OJT27" s="175"/>
      <c r="OJU27" s="175"/>
      <c r="OJV27" s="175"/>
      <c r="OJW27" s="175"/>
      <c r="OJX27" s="175"/>
      <c r="OJY27" s="175"/>
      <c r="OJZ27" s="175"/>
      <c r="OKA27" s="175"/>
      <c r="OKB27" s="175"/>
      <c r="OKC27" s="175"/>
      <c r="OKD27" s="175"/>
      <c r="OKE27" s="175"/>
      <c r="OKF27" s="175"/>
      <c r="OKG27" s="175"/>
      <c r="OKH27" s="175"/>
      <c r="OKI27" s="175"/>
      <c r="OKJ27" s="175"/>
      <c r="OKK27" s="175"/>
      <c r="OKL27" s="175"/>
      <c r="OKM27" s="175"/>
      <c r="OKN27" s="175"/>
      <c r="OKO27" s="175"/>
      <c r="OKP27" s="175"/>
      <c r="OKQ27" s="175"/>
      <c r="OKR27" s="175"/>
      <c r="OKS27" s="175"/>
      <c r="OKT27" s="175"/>
      <c r="OKU27" s="175"/>
      <c r="OKV27" s="175"/>
      <c r="OKW27" s="175"/>
      <c r="OKX27" s="175"/>
      <c r="OKY27" s="175"/>
      <c r="OKZ27" s="175"/>
      <c r="OLA27" s="175"/>
      <c r="OLB27" s="175"/>
      <c r="OLC27" s="175"/>
      <c r="OLD27" s="175"/>
      <c r="OLE27" s="175"/>
      <c r="OLF27" s="175"/>
      <c r="OLG27" s="175"/>
      <c r="OLH27" s="175"/>
      <c r="OLI27" s="175"/>
      <c r="OLJ27" s="175"/>
      <c r="OLK27" s="175"/>
      <c r="OLL27" s="175"/>
      <c r="OLM27" s="175"/>
      <c r="OLN27" s="175"/>
      <c r="OLO27" s="175"/>
      <c r="OLP27" s="175"/>
      <c r="OLQ27" s="175"/>
      <c r="OLR27" s="175"/>
      <c r="OLS27" s="175"/>
      <c r="OLT27" s="175"/>
      <c r="OLU27" s="175"/>
      <c r="OLV27" s="175"/>
      <c r="OLW27" s="175"/>
      <c r="OLX27" s="175"/>
      <c r="OLY27" s="175"/>
      <c r="OLZ27" s="175"/>
      <c r="OMA27" s="175"/>
      <c r="OMB27" s="175"/>
      <c r="OMC27" s="175"/>
      <c r="OMD27" s="175"/>
      <c r="OME27" s="175"/>
      <c r="OMF27" s="175"/>
      <c r="OMG27" s="175"/>
      <c r="OMH27" s="175"/>
      <c r="OMI27" s="175"/>
      <c r="OMJ27" s="175"/>
      <c r="OMK27" s="175"/>
      <c r="OML27" s="175"/>
      <c r="OMM27" s="175"/>
      <c r="OMN27" s="175"/>
      <c r="OMO27" s="175"/>
      <c r="OMP27" s="175"/>
      <c r="OMQ27" s="175"/>
      <c r="OMR27" s="175"/>
      <c r="OMS27" s="175"/>
      <c r="OMT27" s="175"/>
      <c r="OMU27" s="175"/>
      <c r="OMV27" s="175"/>
      <c r="OMW27" s="175"/>
      <c r="OMX27" s="175"/>
      <c r="OMY27" s="175"/>
      <c r="OMZ27" s="175"/>
      <c r="ONA27" s="175"/>
      <c r="ONB27" s="175"/>
      <c r="ONC27" s="175"/>
      <c r="OND27" s="175"/>
      <c r="ONE27" s="175"/>
      <c r="ONF27" s="175"/>
      <c r="ONG27" s="175"/>
      <c r="ONH27" s="175"/>
      <c r="ONI27" s="175"/>
      <c r="ONJ27" s="175"/>
      <c r="ONK27" s="175"/>
      <c r="ONL27" s="175"/>
      <c r="ONM27" s="175"/>
      <c r="ONN27" s="175"/>
      <c r="ONO27" s="175"/>
      <c r="ONP27" s="175"/>
      <c r="ONQ27" s="175"/>
      <c r="ONR27" s="175"/>
      <c r="ONS27" s="175"/>
      <c r="ONT27" s="175"/>
      <c r="ONU27" s="175"/>
      <c r="ONV27" s="175"/>
      <c r="ONW27" s="175"/>
      <c r="ONX27" s="175"/>
      <c r="ONY27" s="175"/>
      <c r="ONZ27" s="175"/>
      <c r="OOA27" s="175"/>
      <c r="OOB27" s="175"/>
      <c r="OOC27" s="175"/>
      <c r="OOD27" s="175"/>
      <c r="OOE27" s="175"/>
      <c r="OOF27" s="175"/>
      <c r="OOG27" s="175"/>
      <c r="OOH27" s="175"/>
      <c r="OOI27" s="175"/>
      <c r="OOJ27" s="175"/>
      <c r="OOK27" s="175"/>
      <c r="OOL27" s="175"/>
      <c r="OOM27" s="175"/>
      <c r="OON27" s="175"/>
      <c r="OOO27" s="175"/>
      <c r="OOP27" s="175"/>
      <c r="OOQ27" s="175"/>
      <c r="OOR27" s="175"/>
      <c r="OOS27" s="175"/>
      <c r="OOT27" s="175"/>
      <c r="OOU27" s="175"/>
      <c r="OOV27" s="175"/>
      <c r="OOW27" s="175"/>
      <c r="OOX27" s="175"/>
      <c r="OOY27" s="175"/>
      <c r="OOZ27" s="175"/>
      <c r="OPA27" s="175"/>
      <c r="OPB27" s="175"/>
      <c r="OPC27" s="175"/>
      <c r="OPD27" s="175"/>
      <c r="OPE27" s="175"/>
      <c r="OPF27" s="175"/>
      <c r="OPG27" s="175"/>
      <c r="OPH27" s="175"/>
      <c r="OPI27" s="175"/>
      <c r="OPJ27" s="175"/>
      <c r="OPK27" s="175"/>
      <c r="OPL27" s="175"/>
      <c r="OPM27" s="175"/>
      <c r="OPN27" s="175"/>
      <c r="OPO27" s="175"/>
      <c r="OPP27" s="175"/>
      <c r="OPQ27" s="175"/>
      <c r="OPR27" s="175"/>
      <c r="OPS27" s="175"/>
      <c r="OPT27" s="175"/>
      <c r="OPU27" s="175"/>
      <c r="OPV27" s="175"/>
      <c r="OPW27" s="175"/>
      <c r="OPX27" s="175"/>
      <c r="OPY27" s="175"/>
      <c r="OPZ27" s="175"/>
      <c r="OQA27" s="175"/>
      <c r="OQB27" s="175"/>
      <c r="OQC27" s="175"/>
      <c r="OQD27" s="175"/>
      <c r="OQE27" s="175"/>
      <c r="OQF27" s="175"/>
      <c r="OQG27" s="175"/>
      <c r="OQH27" s="175"/>
      <c r="OQI27" s="175"/>
      <c r="OQJ27" s="175"/>
      <c r="OQK27" s="175"/>
      <c r="OQL27" s="175"/>
      <c r="OQM27" s="175"/>
      <c r="OQN27" s="175"/>
      <c r="OQO27" s="175"/>
      <c r="OQP27" s="175"/>
      <c r="OQQ27" s="175"/>
      <c r="OQR27" s="175"/>
      <c r="OQS27" s="175"/>
      <c r="OQT27" s="175"/>
      <c r="OQU27" s="175"/>
      <c r="OQV27" s="175"/>
      <c r="OQW27" s="175"/>
      <c r="OQX27" s="175"/>
      <c r="OQY27" s="175"/>
      <c r="OQZ27" s="175"/>
      <c r="ORA27" s="175"/>
      <c r="ORB27" s="175"/>
      <c r="ORC27" s="175"/>
      <c r="ORD27" s="175"/>
      <c r="ORE27" s="175"/>
      <c r="ORF27" s="175"/>
      <c r="ORG27" s="175"/>
      <c r="ORH27" s="175"/>
      <c r="ORI27" s="175"/>
      <c r="ORJ27" s="175"/>
      <c r="ORK27" s="175"/>
      <c r="ORL27" s="175"/>
      <c r="ORM27" s="175"/>
      <c r="ORN27" s="175"/>
      <c r="ORO27" s="175"/>
      <c r="ORP27" s="175"/>
      <c r="ORQ27" s="175"/>
      <c r="ORR27" s="175"/>
      <c r="ORS27" s="175"/>
      <c r="ORT27" s="175"/>
      <c r="ORU27" s="175"/>
      <c r="ORV27" s="175"/>
      <c r="ORW27" s="175"/>
      <c r="ORX27" s="175"/>
      <c r="ORY27" s="175"/>
      <c r="ORZ27" s="175"/>
      <c r="OSA27" s="175"/>
      <c r="OSB27" s="175"/>
      <c r="OSC27" s="175"/>
      <c r="OSD27" s="175"/>
      <c r="OSE27" s="175"/>
      <c r="OSF27" s="175"/>
      <c r="OSG27" s="175"/>
      <c r="OSH27" s="175"/>
      <c r="OSI27" s="175"/>
      <c r="OSJ27" s="175"/>
      <c r="OSK27" s="175"/>
      <c r="OSL27" s="175"/>
      <c r="OSM27" s="175"/>
      <c r="OSN27" s="175"/>
      <c r="OSO27" s="175"/>
      <c r="OSP27" s="175"/>
      <c r="OSQ27" s="175"/>
      <c r="OSR27" s="175"/>
      <c r="OSS27" s="175"/>
      <c r="OST27" s="175"/>
      <c r="OSU27" s="175"/>
      <c r="OSV27" s="175"/>
      <c r="OSW27" s="175"/>
      <c r="OSX27" s="175"/>
      <c r="OSY27" s="175"/>
      <c r="OSZ27" s="175"/>
      <c r="OTA27" s="175"/>
      <c r="OTB27" s="175"/>
      <c r="OTC27" s="175"/>
      <c r="OTD27" s="175"/>
      <c r="OTE27" s="175"/>
      <c r="OTF27" s="175"/>
      <c r="OTG27" s="175"/>
      <c r="OTH27" s="175"/>
      <c r="OTI27" s="175"/>
      <c r="OTJ27" s="175"/>
      <c r="OTK27" s="175"/>
      <c r="OTL27" s="175"/>
      <c r="OTM27" s="175"/>
      <c r="OTN27" s="175"/>
      <c r="OTO27" s="175"/>
      <c r="OTP27" s="175"/>
      <c r="OTQ27" s="175"/>
      <c r="OTR27" s="175"/>
      <c r="OTS27" s="175"/>
      <c r="OTT27" s="175"/>
      <c r="OTU27" s="175"/>
      <c r="OTV27" s="175"/>
      <c r="OTW27" s="175"/>
      <c r="OTX27" s="175"/>
      <c r="OTY27" s="175"/>
      <c r="OTZ27" s="175"/>
      <c r="OUA27" s="175"/>
      <c r="OUB27" s="175"/>
      <c r="OUC27" s="175"/>
      <c r="OUD27" s="175"/>
      <c r="OUE27" s="175"/>
      <c r="OUF27" s="175"/>
      <c r="OUG27" s="175"/>
      <c r="OUH27" s="175"/>
      <c r="OUI27" s="175"/>
      <c r="OUJ27" s="175"/>
      <c r="OUK27" s="175"/>
      <c r="OUL27" s="175"/>
      <c r="OUM27" s="175"/>
      <c r="OUN27" s="175"/>
      <c r="OUO27" s="175"/>
      <c r="OUP27" s="175"/>
      <c r="OUQ27" s="175"/>
      <c r="OUR27" s="175"/>
      <c r="OUS27" s="175"/>
      <c r="OUT27" s="175"/>
      <c r="OUU27" s="175"/>
      <c r="OUV27" s="175"/>
      <c r="OUW27" s="175"/>
      <c r="OUX27" s="175"/>
      <c r="OUY27" s="175"/>
      <c r="OUZ27" s="175"/>
      <c r="OVA27" s="175"/>
      <c r="OVB27" s="175"/>
      <c r="OVC27" s="175"/>
      <c r="OVD27" s="175"/>
      <c r="OVE27" s="175"/>
      <c r="OVF27" s="175"/>
      <c r="OVG27" s="175"/>
      <c r="OVH27" s="175"/>
      <c r="OVI27" s="175"/>
      <c r="OVJ27" s="175"/>
      <c r="OVK27" s="175"/>
      <c r="OVL27" s="175"/>
      <c r="OVM27" s="175"/>
      <c r="OVN27" s="175"/>
      <c r="OVO27" s="175"/>
      <c r="OVP27" s="175"/>
      <c r="OVQ27" s="175"/>
      <c r="OVR27" s="175"/>
      <c r="OVS27" s="175"/>
      <c r="OVT27" s="175"/>
      <c r="OVU27" s="175"/>
      <c r="OVV27" s="175"/>
      <c r="OVW27" s="175"/>
      <c r="OVX27" s="175"/>
      <c r="OVY27" s="175"/>
      <c r="OVZ27" s="175"/>
      <c r="OWA27" s="175"/>
      <c r="OWB27" s="175"/>
      <c r="OWC27" s="175"/>
      <c r="OWD27" s="175"/>
      <c r="OWE27" s="175"/>
      <c r="OWF27" s="175"/>
      <c r="OWG27" s="175"/>
      <c r="OWH27" s="175"/>
      <c r="OWI27" s="175"/>
      <c r="OWJ27" s="175"/>
      <c r="OWK27" s="175"/>
      <c r="OWL27" s="175"/>
      <c r="OWM27" s="175"/>
      <c r="OWN27" s="175"/>
      <c r="OWO27" s="175"/>
      <c r="OWP27" s="175"/>
      <c r="OWQ27" s="175"/>
      <c r="OWR27" s="175"/>
      <c r="OWS27" s="175"/>
      <c r="OWT27" s="175"/>
      <c r="OWU27" s="175"/>
      <c r="OWV27" s="175"/>
      <c r="OWW27" s="175"/>
      <c r="OWX27" s="175"/>
      <c r="OWY27" s="175"/>
      <c r="OWZ27" s="175"/>
      <c r="OXA27" s="175"/>
      <c r="OXB27" s="175"/>
      <c r="OXC27" s="175"/>
      <c r="OXD27" s="175"/>
      <c r="OXE27" s="175"/>
      <c r="OXF27" s="175"/>
      <c r="OXG27" s="175"/>
      <c r="OXH27" s="175"/>
      <c r="OXI27" s="175"/>
      <c r="OXJ27" s="175"/>
      <c r="OXK27" s="175"/>
      <c r="OXL27" s="175"/>
      <c r="OXM27" s="175"/>
      <c r="OXN27" s="175"/>
      <c r="OXO27" s="175"/>
      <c r="OXP27" s="175"/>
      <c r="OXQ27" s="175"/>
      <c r="OXR27" s="175"/>
      <c r="OXS27" s="175"/>
      <c r="OXT27" s="175"/>
      <c r="OXU27" s="175"/>
      <c r="OXV27" s="175"/>
      <c r="OXW27" s="175"/>
      <c r="OXX27" s="175"/>
      <c r="OXY27" s="175"/>
      <c r="OXZ27" s="175"/>
      <c r="OYA27" s="175"/>
      <c r="OYB27" s="175"/>
      <c r="OYC27" s="175"/>
      <c r="OYD27" s="175"/>
      <c r="OYE27" s="175"/>
      <c r="OYF27" s="175"/>
      <c r="OYG27" s="175"/>
      <c r="OYH27" s="175"/>
      <c r="OYI27" s="175"/>
      <c r="OYJ27" s="175"/>
      <c r="OYK27" s="175"/>
      <c r="OYL27" s="175"/>
      <c r="OYM27" s="175"/>
      <c r="OYN27" s="175"/>
      <c r="OYO27" s="175"/>
      <c r="OYP27" s="175"/>
      <c r="OYQ27" s="175"/>
      <c r="OYR27" s="175"/>
      <c r="OYS27" s="175"/>
      <c r="OYT27" s="175"/>
      <c r="OYU27" s="175"/>
      <c r="OYV27" s="175"/>
      <c r="OYW27" s="175"/>
      <c r="OYX27" s="175"/>
      <c r="OYY27" s="175"/>
      <c r="OYZ27" s="175"/>
      <c r="OZA27" s="175"/>
      <c r="OZB27" s="175"/>
      <c r="OZC27" s="175"/>
      <c r="OZD27" s="175"/>
      <c r="OZE27" s="175"/>
      <c r="OZF27" s="175"/>
      <c r="OZG27" s="175"/>
      <c r="OZH27" s="175"/>
      <c r="OZI27" s="175"/>
      <c r="OZJ27" s="175"/>
      <c r="OZK27" s="175"/>
      <c r="OZL27" s="175"/>
      <c r="OZM27" s="175"/>
      <c r="OZN27" s="175"/>
      <c r="OZO27" s="175"/>
      <c r="OZP27" s="175"/>
      <c r="OZQ27" s="175"/>
      <c r="OZR27" s="175"/>
      <c r="OZS27" s="175"/>
      <c r="OZT27" s="175"/>
      <c r="OZU27" s="175"/>
      <c r="OZV27" s="175"/>
      <c r="OZW27" s="175"/>
      <c r="OZX27" s="175"/>
      <c r="OZY27" s="175"/>
      <c r="OZZ27" s="175"/>
      <c r="PAA27" s="175"/>
      <c r="PAB27" s="175"/>
      <c r="PAC27" s="175"/>
      <c r="PAD27" s="175"/>
      <c r="PAE27" s="175"/>
      <c r="PAF27" s="175"/>
      <c r="PAG27" s="175"/>
      <c r="PAH27" s="175"/>
      <c r="PAI27" s="175"/>
      <c r="PAJ27" s="175"/>
      <c r="PAK27" s="175"/>
      <c r="PAL27" s="175"/>
      <c r="PAM27" s="175"/>
      <c r="PAN27" s="175"/>
      <c r="PAO27" s="175"/>
      <c r="PAP27" s="175"/>
      <c r="PAQ27" s="175"/>
      <c r="PAR27" s="175"/>
      <c r="PAS27" s="175"/>
      <c r="PAT27" s="175"/>
      <c r="PAU27" s="175"/>
      <c r="PAV27" s="175"/>
      <c r="PAW27" s="175"/>
      <c r="PAX27" s="175"/>
      <c r="PAY27" s="175"/>
      <c r="PAZ27" s="175"/>
      <c r="PBA27" s="175"/>
      <c r="PBB27" s="175"/>
      <c r="PBC27" s="175"/>
      <c r="PBD27" s="175"/>
      <c r="PBE27" s="175"/>
      <c r="PBF27" s="175"/>
      <c r="PBG27" s="175"/>
      <c r="PBH27" s="175"/>
      <c r="PBI27" s="175"/>
      <c r="PBJ27" s="175"/>
      <c r="PBK27" s="175"/>
      <c r="PBL27" s="175"/>
      <c r="PBM27" s="175"/>
      <c r="PBN27" s="175"/>
      <c r="PBO27" s="175"/>
      <c r="PBP27" s="175"/>
      <c r="PBQ27" s="175"/>
      <c r="PBR27" s="175"/>
      <c r="PBS27" s="175"/>
      <c r="PBT27" s="175"/>
      <c r="PBU27" s="175"/>
      <c r="PBV27" s="175"/>
      <c r="PBW27" s="175"/>
      <c r="PBX27" s="175"/>
      <c r="PBY27" s="175"/>
      <c r="PBZ27" s="175"/>
      <c r="PCA27" s="175"/>
      <c r="PCB27" s="175"/>
      <c r="PCC27" s="175"/>
      <c r="PCD27" s="175"/>
      <c r="PCE27" s="175"/>
      <c r="PCF27" s="175"/>
      <c r="PCG27" s="175"/>
      <c r="PCH27" s="175"/>
      <c r="PCI27" s="175"/>
      <c r="PCJ27" s="175"/>
      <c r="PCK27" s="175"/>
      <c r="PCL27" s="175"/>
      <c r="PCM27" s="175"/>
      <c r="PCN27" s="175"/>
      <c r="PCO27" s="175"/>
      <c r="PCP27" s="175"/>
      <c r="PCQ27" s="175"/>
      <c r="PCR27" s="175"/>
      <c r="PCS27" s="175"/>
      <c r="PCT27" s="175"/>
      <c r="PCU27" s="175"/>
      <c r="PCV27" s="175"/>
      <c r="PCW27" s="175"/>
      <c r="PCX27" s="175"/>
      <c r="PCY27" s="175"/>
      <c r="PCZ27" s="175"/>
      <c r="PDA27" s="175"/>
      <c r="PDB27" s="175"/>
      <c r="PDC27" s="175"/>
      <c r="PDD27" s="175"/>
      <c r="PDE27" s="175"/>
      <c r="PDF27" s="175"/>
      <c r="PDG27" s="175"/>
      <c r="PDH27" s="175"/>
      <c r="PDI27" s="175"/>
      <c r="PDJ27" s="175"/>
      <c r="PDK27" s="175"/>
      <c r="PDL27" s="175"/>
      <c r="PDM27" s="175"/>
      <c r="PDN27" s="175"/>
      <c r="PDO27" s="175"/>
      <c r="PDP27" s="175"/>
      <c r="PDQ27" s="175"/>
      <c r="PDR27" s="175"/>
      <c r="PDS27" s="175"/>
      <c r="PDT27" s="175"/>
      <c r="PDU27" s="175"/>
      <c r="PDV27" s="175"/>
      <c r="PDW27" s="175"/>
      <c r="PDX27" s="175"/>
      <c r="PDY27" s="175"/>
      <c r="PDZ27" s="175"/>
      <c r="PEA27" s="175"/>
      <c r="PEB27" s="175"/>
      <c r="PEC27" s="175"/>
      <c r="PED27" s="175"/>
      <c r="PEE27" s="175"/>
      <c r="PEF27" s="175"/>
      <c r="PEG27" s="175"/>
      <c r="PEH27" s="175"/>
      <c r="PEI27" s="175"/>
      <c r="PEJ27" s="175"/>
      <c r="PEK27" s="175"/>
      <c r="PEL27" s="175"/>
      <c r="PEM27" s="175"/>
      <c r="PEN27" s="175"/>
      <c r="PEO27" s="175"/>
      <c r="PEP27" s="175"/>
      <c r="PEQ27" s="175"/>
      <c r="PER27" s="175"/>
      <c r="PES27" s="175"/>
      <c r="PET27" s="175"/>
      <c r="PEU27" s="175"/>
      <c r="PEV27" s="175"/>
      <c r="PEW27" s="175"/>
      <c r="PEX27" s="175"/>
      <c r="PEY27" s="175"/>
      <c r="PEZ27" s="175"/>
      <c r="PFA27" s="175"/>
      <c r="PFB27" s="175"/>
      <c r="PFC27" s="175"/>
      <c r="PFD27" s="175"/>
      <c r="PFE27" s="175"/>
      <c r="PFF27" s="175"/>
      <c r="PFG27" s="175"/>
      <c r="PFH27" s="175"/>
      <c r="PFI27" s="175"/>
      <c r="PFJ27" s="175"/>
      <c r="PFK27" s="175"/>
      <c r="PFL27" s="175"/>
      <c r="PFM27" s="175"/>
      <c r="PFN27" s="175"/>
      <c r="PFO27" s="175"/>
      <c r="PFP27" s="175"/>
      <c r="PFQ27" s="175"/>
      <c r="PFR27" s="175"/>
      <c r="PFS27" s="175"/>
      <c r="PFT27" s="175"/>
      <c r="PFU27" s="175"/>
      <c r="PFV27" s="175"/>
      <c r="PFW27" s="175"/>
      <c r="PFX27" s="175"/>
      <c r="PFY27" s="175"/>
      <c r="PFZ27" s="175"/>
      <c r="PGA27" s="175"/>
      <c r="PGB27" s="175"/>
      <c r="PGC27" s="175"/>
      <c r="PGD27" s="175"/>
      <c r="PGE27" s="175"/>
      <c r="PGF27" s="175"/>
      <c r="PGG27" s="175"/>
      <c r="PGH27" s="175"/>
      <c r="PGI27" s="175"/>
      <c r="PGJ27" s="175"/>
      <c r="PGK27" s="175"/>
      <c r="PGL27" s="175"/>
      <c r="PGM27" s="175"/>
      <c r="PGN27" s="175"/>
      <c r="PGO27" s="175"/>
      <c r="PGP27" s="175"/>
      <c r="PGQ27" s="175"/>
      <c r="PGR27" s="175"/>
      <c r="PGS27" s="175"/>
      <c r="PGT27" s="175"/>
      <c r="PGU27" s="175"/>
      <c r="PGV27" s="175"/>
      <c r="PGW27" s="175"/>
      <c r="PGX27" s="175"/>
      <c r="PGY27" s="175"/>
      <c r="PGZ27" s="175"/>
      <c r="PHA27" s="175"/>
      <c r="PHB27" s="175"/>
      <c r="PHC27" s="175"/>
      <c r="PHD27" s="175"/>
      <c r="PHE27" s="175"/>
      <c r="PHF27" s="175"/>
      <c r="PHG27" s="175"/>
      <c r="PHH27" s="175"/>
      <c r="PHI27" s="175"/>
      <c r="PHJ27" s="175"/>
      <c r="PHK27" s="175"/>
      <c r="PHL27" s="175"/>
      <c r="PHM27" s="175"/>
      <c r="PHN27" s="175"/>
      <c r="PHO27" s="175"/>
      <c r="PHP27" s="175"/>
      <c r="PHQ27" s="175"/>
      <c r="PHR27" s="175"/>
      <c r="PHS27" s="175"/>
      <c r="PHT27" s="175"/>
      <c r="PHU27" s="175"/>
      <c r="PHV27" s="175"/>
      <c r="PHW27" s="175"/>
      <c r="PHX27" s="175"/>
      <c r="PHY27" s="175"/>
      <c r="PHZ27" s="175"/>
      <c r="PIA27" s="175"/>
      <c r="PIB27" s="175"/>
      <c r="PIC27" s="175"/>
      <c r="PID27" s="175"/>
      <c r="PIE27" s="175"/>
      <c r="PIF27" s="175"/>
      <c r="PIG27" s="175"/>
      <c r="PIH27" s="175"/>
      <c r="PII27" s="175"/>
      <c r="PIJ27" s="175"/>
      <c r="PIK27" s="175"/>
      <c r="PIL27" s="175"/>
      <c r="PIM27" s="175"/>
      <c r="PIN27" s="175"/>
      <c r="PIO27" s="175"/>
      <c r="PIP27" s="175"/>
      <c r="PIQ27" s="175"/>
      <c r="PIR27" s="175"/>
      <c r="PIS27" s="175"/>
      <c r="PIT27" s="175"/>
      <c r="PIU27" s="175"/>
      <c r="PIV27" s="175"/>
      <c r="PIW27" s="175"/>
      <c r="PIX27" s="175"/>
      <c r="PIY27" s="175"/>
      <c r="PIZ27" s="175"/>
      <c r="PJA27" s="175"/>
      <c r="PJB27" s="175"/>
      <c r="PJC27" s="175"/>
      <c r="PJD27" s="175"/>
      <c r="PJE27" s="175"/>
      <c r="PJF27" s="175"/>
      <c r="PJG27" s="175"/>
      <c r="PJH27" s="175"/>
      <c r="PJI27" s="175"/>
      <c r="PJJ27" s="175"/>
      <c r="PJK27" s="175"/>
      <c r="PJL27" s="175"/>
      <c r="PJM27" s="175"/>
      <c r="PJN27" s="175"/>
      <c r="PJO27" s="175"/>
      <c r="PJP27" s="175"/>
      <c r="PJQ27" s="175"/>
      <c r="PJR27" s="175"/>
      <c r="PJS27" s="175"/>
      <c r="PJT27" s="175"/>
      <c r="PJU27" s="175"/>
      <c r="PJV27" s="175"/>
      <c r="PJW27" s="175"/>
      <c r="PJX27" s="175"/>
      <c r="PJY27" s="175"/>
      <c r="PJZ27" s="175"/>
      <c r="PKA27" s="175"/>
      <c r="PKB27" s="175"/>
      <c r="PKC27" s="175"/>
      <c r="PKD27" s="175"/>
      <c r="PKE27" s="175"/>
      <c r="PKF27" s="175"/>
      <c r="PKG27" s="175"/>
      <c r="PKH27" s="175"/>
      <c r="PKI27" s="175"/>
      <c r="PKJ27" s="175"/>
      <c r="PKK27" s="175"/>
      <c r="PKL27" s="175"/>
      <c r="PKM27" s="175"/>
      <c r="PKN27" s="175"/>
      <c r="PKO27" s="175"/>
      <c r="PKP27" s="175"/>
      <c r="PKQ27" s="175"/>
      <c r="PKR27" s="175"/>
      <c r="PKS27" s="175"/>
      <c r="PKT27" s="175"/>
      <c r="PKU27" s="175"/>
      <c r="PKV27" s="175"/>
      <c r="PKW27" s="175"/>
      <c r="PKX27" s="175"/>
      <c r="PKY27" s="175"/>
      <c r="PKZ27" s="175"/>
      <c r="PLA27" s="175"/>
      <c r="PLB27" s="175"/>
      <c r="PLC27" s="175"/>
      <c r="PLD27" s="175"/>
      <c r="PLE27" s="175"/>
      <c r="PLF27" s="175"/>
      <c r="PLG27" s="175"/>
      <c r="PLH27" s="175"/>
      <c r="PLI27" s="175"/>
      <c r="PLJ27" s="175"/>
      <c r="PLK27" s="175"/>
      <c r="PLL27" s="175"/>
      <c r="PLM27" s="175"/>
      <c r="PLN27" s="175"/>
      <c r="PLO27" s="175"/>
      <c r="PLP27" s="175"/>
      <c r="PLQ27" s="175"/>
      <c r="PLR27" s="175"/>
      <c r="PLS27" s="175"/>
      <c r="PLT27" s="175"/>
      <c r="PLU27" s="175"/>
      <c r="PLV27" s="175"/>
      <c r="PLW27" s="175"/>
      <c r="PLX27" s="175"/>
      <c r="PLY27" s="175"/>
      <c r="PLZ27" s="175"/>
      <c r="PMA27" s="175"/>
      <c r="PMB27" s="175"/>
      <c r="PMC27" s="175"/>
      <c r="PMD27" s="175"/>
      <c r="PME27" s="175"/>
      <c r="PMF27" s="175"/>
      <c r="PMG27" s="175"/>
      <c r="PMH27" s="175"/>
      <c r="PMI27" s="175"/>
      <c r="PMJ27" s="175"/>
      <c r="PMK27" s="175"/>
      <c r="PML27" s="175"/>
      <c r="PMM27" s="175"/>
      <c r="PMN27" s="175"/>
      <c r="PMO27" s="175"/>
      <c r="PMP27" s="175"/>
      <c r="PMQ27" s="175"/>
      <c r="PMR27" s="175"/>
      <c r="PMS27" s="175"/>
      <c r="PMT27" s="175"/>
      <c r="PMU27" s="175"/>
      <c r="PMV27" s="175"/>
      <c r="PMW27" s="175"/>
      <c r="PMX27" s="175"/>
      <c r="PMY27" s="175"/>
      <c r="PMZ27" s="175"/>
      <c r="PNA27" s="175"/>
      <c r="PNB27" s="175"/>
      <c r="PNC27" s="175"/>
      <c r="PND27" s="175"/>
      <c r="PNE27" s="175"/>
      <c r="PNF27" s="175"/>
      <c r="PNG27" s="175"/>
      <c r="PNH27" s="175"/>
      <c r="PNI27" s="175"/>
      <c r="PNJ27" s="175"/>
      <c r="PNK27" s="175"/>
      <c r="PNL27" s="175"/>
      <c r="PNM27" s="175"/>
      <c r="PNN27" s="175"/>
      <c r="PNO27" s="175"/>
      <c r="PNP27" s="175"/>
      <c r="PNQ27" s="175"/>
      <c r="PNR27" s="175"/>
      <c r="PNS27" s="175"/>
      <c r="PNT27" s="175"/>
      <c r="PNU27" s="175"/>
      <c r="PNV27" s="175"/>
      <c r="PNW27" s="175"/>
      <c r="PNX27" s="175"/>
      <c r="PNY27" s="175"/>
      <c r="PNZ27" s="175"/>
      <c r="POA27" s="175"/>
      <c r="POB27" s="175"/>
      <c r="POC27" s="175"/>
      <c r="POD27" s="175"/>
      <c r="POE27" s="175"/>
      <c r="POF27" s="175"/>
      <c r="POG27" s="175"/>
      <c r="POH27" s="175"/>
      <c r="POI27" s="175"/>
      <c r="POJ27" s="175"/>
      <c r="POK27" s="175"/>
      <c r="POL27" s="175"/>
      <c r="POM27" s="175"/>
      <c r="PON27" s="175"/>
      <c r="POO27" s="175"/>
      <c r="POP27" s="175"/>
      <c r="POQ27" s="175"/>
      <c r="POR27" s="175"/>
      <c r="POS27" s="175"/>
      <c r="POT27" s="175"/>
      <c r="POU27" s="175"/>
      <c r="POV27" s="175"/>
      <c r="POW27" s="175"/>
      <c r="POX27" s="175"/>
      <c r="POY27" s="175"/>
      <c r="POZ27" s="175"/>
      <c r="PPA27" s="175"/>
      <c r="PPB27" s="175"/>
      <c r="PPC27" s="175"/>
      <c r="PPD27" s="175"/>
      <c r="PPE27" s="175"/>
      <c r="PPF27" s="175"/>
      <c r="PPG27" s="175"/>
      <c r="PPH27" s="175"/>
      <c r="PPI27" s="175"/>
      <c r="PPJ27" s="175"/>
      <c r="PPK27" s="175"/>
      <c r="PPL27" s="175"/>
      <c r="PPM27" s="175"/>
      <c r="PPN27" s="175"/>
      <c r="PPO27" s="175"/>
      <c r="PPP27" s="175"/>
      <c r="PPQ27" s="175"/>
      <c r="PPR27" s="175"/>
      <c r="PPS27" s="175"/>
      <c r="PPT27" s="175"/>
      <c r="PPU27" s="175"/>
      <c r="PPV27" s="175"/>
      <c r="PPW27" s="175"/>
      <c r="PPX27" s="175"/>
      <c r="PPY27" s="175"/>
      <c r="PPZ27" s="175"/>
      <c r="PQA27" s="175"/>
      <c r="PQB27" s="175"/>
      <c r="PQC27" s="175"/>
      <c r="PQD27" s="175"/>
      <c r="PQE27" s="175"/>
      <c r="PQF27" s="175"/>
      <c r="PQG27" s="175"/>
      <c r="PQH27" s="175"/>
      <c r="PQI27" s="175"/>
      <c r="PQJ27" s="175"/>
      <c r="PQK27" s="175"/>
      <c r="PQL27" s="175"/>
      <c r="PQM27" s="175"/>
      <c r="PQN27" s="175"/>
      <c r="PQO27" s="175"/>
      <c r="PQP27" s="175"/>
      <c r="PQQ27" s="175"/>
      <c r="PQR27" s="175"/>
      <c r="PQS27" s="175"/>
      <c r="PQT27" s="175"/>
      <c r="PQU27" s="175"/>
      <c r="PQV27" s="175"/>
      <c r="PQW27" s="175"/>
      <c r="PQX27" s="175"/>
      <c r="PQY27" s="175"/>
      <c r="PQZ27" s="175"/>
      <c r="PRA27" s="175"/>
      <c r="PRB27" s="175"/>
      <c r="PRC27" s="175"/>
      <c r="PRD27" s="175"/>
      <c r="PRE27" s="175"/>
      <c r="PRF27" s="175"/>
      <c r="PRG27" s="175"/>
      <c r="PRH27" s="175"/>
      <c r="PRI27" s="175"/>
      <c r="PRJ27" s="175"/>
      <c r="PRK27" s="175"/>
      <c r="PRL27" s="175"/>
      <c r="PRM27" s="175"/>
      <c r="PRN27" s="175"/>
      <c r="PRO27" s="175"/>
      <c r="PRP27" s="175"/>
      <c r="PRQ27" s="175"/>
      <c r="PRR27" s="175"/>
      <c r="PRS27" s="175"/>
      <c r="PRT27" s="175"/>
      <c r="PRU27" s="175"/>
      <c r="PRV27" s="175"/>
      <c r="PRW27" s="175"/>
      <c r="PRX27" s="175"/>
      <c r="PRY27" s="175"/>
      <c r="PRZ27" s="175"/>
      <c r="PSA27" s="175"/>
      <c r="PSB27" s="175"/>
      <c r="PSC27" s="175"/>
      <c r="PSD27" s="175"/>
      <c r="PSE27" s="175"/>
      <c r="PSF27" s="175"/>
      <c r="PSG27" s="175"/>
      <c r="PSH27" s="175"/>
      <c r="PSI27" s="175"/>
      <c r="PSJ27" s="175"/>
      <c r="PSK27" s="175"/>
      <c r="PSL27" s="175"/>
      <c r="PSM27" s="175"/>
      <c r="PSN27" s="175"/>
      <c r="PSO27" s="175"/>
      <c r="PSP27" s="175"/>
      <c r="PSQ27" s="175"/>
      <c r="PSR27" s="175"/>
      <c r="PSS27" s="175"/>
      <c r="PST27" s="175"/>
      <c r="PSU27" s="175"/>
      <c r="PSV27" s="175"/>
      <c r="PSW27" s="175"/>
      <c r="PSX27" s="175"/>
      <c r="PSY27" s="175"/>
      <c r="PSZ27" s="175"/>
      <c r="PTA27" s="175"/>
      <c r="PTB27" s="175"/>
      <c r="PTC27" s="175"/>
      <c r="PTD27" s="175"/>
      <c r="PTE27" s="175"/>
      <c r="PTF27" s="175"/>
      <c r="PTG27" s="175"/>
      <c r="PTH27" s="175"/>
      <c r="PTI27" s="175"/>
      <c r="PTJ27" s="175"/>
      <c r="PTK27" s="175"/>
      <c r="PTL27" s="175"/>
      <c r="PTM27" s="175"/>
      <c r="PTN27" s="175"/>
      <c r="PTO27" s="175"/>
      <c r="PTP27" s="175"/>
      <c r="PTQ27" s="175"/>
      <c r="PTR27" s="175"/>
      <c r="PTS27" s="175"/>
      <c r="PTT27" s="175"/>
      <c r="PTU27" s="175"/>
      <c r="PTV27" s="175"/>
      <c r="PTW27" s="175"/>
      <c r="PTX27" s="175"/>
      <c r="PTY27" s="175"/>
      <c r="PTZ27" s="175"/>
      <c r="PUA27" s="175"/>
      <c r="PUB27" s="175"/>
      <c r="PUC27" s="175"/>
      <c r="PUD27" s="175"/>
      <c r="PUE27" s="175"/>
      <c r="PUF27" s="175"/>
      <c r="PUG27" s="175"/>
      <c r="PUH27" s="175"/>
      <c r="PUI27" s="175"/>
      <c r="PUJ27" s="175"/>
      <c r="PUK27" s="175"/>
      <c r="PUL27" s="175"/>
      <c r="PUM27" s="175"/>
      <c r="PUN27" s="175"/>
      <c r="PUO27" s="175"/>
      <c r="PUP27" s="175"/>
      <c r="PUQ27" s="175"/>
      <c r="PUR27" s="175"/>
      <c r="PUS27" s="175"/>
      <c r="PUT27" s="175"/>
      <c r="PUU27" s="175"/>
      <c r="PUV27" s="175"/>
      <c r="PUW27" s="175"/>
      <c r="PUX27" s="175"/>
      <c r="PUY27" s="175"/>
      <c r="PUZ27" s="175"/>
      <c r="PVA27" s="175"/>
      <c r="PVB27" s="175"/>
      <c r="PVC27" s="175"/>
      <c r="PVD27" s="175"/>
      <c r="PVE27" s="175"/>
      <c r="PVF27" s="175"/>
      <c r="PVG27" s="175"/>
      <c r="PVH27" s="175"/>
      <c r="PVI27" s="175"/>
      <c r="PVJ27" s="175"/>
      <c r="PVK27" s="175"/>
      <c r="PVL27" s="175"/>
      <c r="PVM27" s="175"/>
      <c r="PVN27" s="175"/>
      <c r="PVO27" s="175"/>
      <c r="PVP27" s="175"/>
      <c r="PVQ27" s="175"/>
      <c r="PVR27" s="175"/>
      <c r="PVS27" s="175"/>
      <c r="PVT27" s="175"/>
      <c r="PVU27" s="175"/>
      <c r="PVV27" s="175"/>
      <c r="PVW27" s="175"/>
      <c r="PVX27" s="175"/>
      <c r="PVY27" s="175"/>
      <c r="PVZ27" s="175"/>
      <c r="PWA27" s="175"/>
      <c r="PWB27" s="175"/>
      <c r="PWC27" s="175"/>
      <c r="PWD27" s="175"/>
      <c r="PWE27" s="175"/>
      <c r="PWF27" s="175"/>
      <c r="PWG27" s="175"/>
      <c r="PWH27" s="175"/>
      <c r="PWI27" s="175"/>
      <c r="PWJ27" s="175"/>
      <c r="PWK27" s="175"/>
      <c r="PWL27" s="175"/>
      <c r="PWM27" s="175"/>
      <c r="PWN27" s="175"/>
      <c r="PWO27" s="175"/>
      <c r="PWP27" s="175"/>
      <c r="PWQ27" s="175"/>
      <c r="PWR27" s="175"/>
      <c r="PWS27" s="175"/>
      <c r="PWT27" s="175"/>
      <c r="PWU27" s="175"/>
      <c r="PWV27" s="175"/>
      <c r="PWW27" s="175"/>
      <c r="PWX27" s="175"/>
      <c r="PWY27" s="175"/>
      <c r="PWZ27" s="175"/>
      <c r="PXA27" s="175"/>
      <c r="PXB27" s="175"/>
      <c r="PXC27" s="175"/>
      <c r="PXD27" s="175"/>
      <c r="PXE27" s="175"/>
      <c r="PXF27" s="175"/>
      <c r="PXG27" s="175"/>
      <c r="PXH27" s="175"/>
      <c r="PXI27" s="175"/>
      <c r="PXJ27" s="175"/>
      <c r="PXK27" s="175"/>
      <c r="PXL27" s="175"/>
      <c r="PXM27" s="175"/>
      <c r="PXN27" s="175"/>
      <c r="PXO27" s="175"/>
      <c r="PXP27" s="175"/>
      <c r="PXQ27" s="175"/>
      <c r="PXR27" s="175"/>
      <c r="PXS27" s="175"/>
      <c r="PXT27" s="175"/>
      <c r="PXU27" s="175"/>
      <c r="PXV27" s="175"/>
      <c r="PXW27" s="175"/>
      <c r="PXX27" s="175"/>
      <c r="PXY27" s="175"/>
      <c r="PXZ27" s="175"/>
      <c r="PYA27" s="175"/>
      <c r="PYB27" s="175"/>
      <c r="PYC27" s="175"/>
      <c r="PYD27" s="175"/>
      <c r="PYE27" s="175"/>
      <c r="PYF27" s="175"/>
      <c r="PYG27" s="175"/>
      <c r="PYH27" s="175"/>
      <c r="PYI27" s="175"/>
      <c r="PYJ27" s="175"/>
      <c r="PYK27" s="175"/>
      <c r="PYL27" s="175"/>
      <c r="PYM27" s="175"/>
      <c r="PYN27" s="175"/>
      <c r="PYO27" s="175"/>
      <c r="PYP27" s="175"/>
      <c r="PYQ27" s="175"/>
      <c r="PYR27" s="175"/>
      <c r="PYS27" s="175"/>
      <c r="PYT27" s="175"/>
      <c r="PYU27" s="175"/>
      <c r="PYV27" s="175"/>
      <c r="PYW27" s="175"/>
      <c r="PYX27" s="175"/>
      <c r="PYY27" s="175"/>
      <c r="PYZ27" s="175"/>
      <c r="PZA27" s="175"/>
      <c r="PZB27" s="175"/>
      <c r="PZC27" s="175"/>
      <c r="PZD27" s="175"/>
      <c r="PZE27" s="175"/>
      <c r="PZF27" s="175"/>
      <c r="PZG27" s="175"/>
      <c r="PZH27" s="175"/>
      <c r="PZI27" s="175"/>
      <c r="PZJ27" s="175"/>
      <c r="PZK27" s="175"/>
      <c r="PZL27" s="175"/>
      <c r="PZM27" s="175"/>
      <c r="PZN27" s="175"/>
      <c r="PZO27" s="175"/>
      <c r="PZP27" s="175"/>
      <c r="PZQ27" s="175"/>
      <c r="PZR27" s="175"/>
      <c r="PZS27" s="175"/>
      <c r="PZT27" s="175"/>
      <c r="PZU27" s="175"/>
      <c r="PZV27" s="175"/>
      <c r="PZW27" s="175"/>
      <c r="PZX27" s="175"/>
      <c r="PZY27" s="175"/>
      <c r="PZZ27" s="175"/>
      <c r="QAA27" s="175"/>
      <c r="QAB27" s="175"/>
      <c r="QAC27" s="175"/>
      <c r="QAD27" s="175"/>
      <c r="QAE27" s="175"/>
      <c r="QAF27" s="175"/>
      <c r="QAG27" s="175"/>
      <c r="QAH27" s="175"/>
      <c r="QAI27" s="175"/>
      <c r="QAJ27" s="175"/>
      <c r="QAK27" s="175"/>
      <c r="QAL27" s="175"/>
      <c r="QAM27" s="175"/>
      <c r="QAN27" s="175"/>
      <c r="QAO27" s="175"/>
      <c r="QAP27" s="175"/>
      <c r="QAQ27" s="175"/>
      <c r="QAR27" s="175"/>
      <c r="QAS27" s="175"/>
      <c r="QAT27" s="175"/>
      <c r="QAU27" s="175"/>
      <c r="QAV27" s="175"/>
      <c r="QAW27" s="175"/>
      <c r="QAX27" s="175"/>
      <c r="QAY27" s="175"/>
      <c r="QAZ27" s="175"/>
      <c r="QBA27" s="175"/>
      <c r="QBB27" s="175"/>
      <c r="QBC27" s="175"/>
      <c r="QBD27" s="175"/>
      <c r="QBE27" s="175"/>
      <c r="QBF27" s="175"/>
      <c r="QBG27" s="175"/>
      <c r="QBH27" s="175"/>
      <c r="QBI27" s="175"/>
      <c r="QBJ27" s="175"/>
      <c r="QBK27" s="175"/>
      <c r="QBL27" s="175"/>
      <c r="QBM27" s="175"/>
      <c r="QBN27" s="175"/>
      <c r="QBO27" s="175"/>
      <c r="QBP27" s="175"/>
      <c r="QBQ27" s="175"/>
      <c r="QBR27" s="175"/>
      <c r="QBS27" s="175"/>
      <c r="QBT27" s="175"/>
      <c r="QBU27" s="175"/>
      <c r="QBV27" s="175"/>
      <c r="QBW27" s="175"/>
      <c r="QBX27" s="175"/>
      <c r="QBY27" s="175"/>
      <c r="QBZ27" s="175"/>
      <c r="QCA27" s="175"/>
      <c r="QCB27" s="175"/>
      <c r="QCC27" s="175"/>
      <c r="QCD27" s="175"/>
      <c r="QCE27" s="175"/>
      <c r="QCF27" s="175"/>
      <c r="QCG27" s="175"/>
      <c r="QCH27" s="175"/>
      <c r="QCI27" s="175"/>
      <c r="QCJ27" s="175"/>
      <c r="QCK27" s="175"/>
      <c r="QCL27" s="175"/>
      <c r="QCM27" s="175"/>
      <c r="QCN27" s="175"/>
      <c r="QCO27" s="175"/>
      <c r="QCP27" s="175"/>
      <c r="QCQ27" s="175"/>
      <c r="QCR27" s="175"/>
      <c r="QCS27" s="175"/>
      <c r="QCT27" s="175"/>
      <c r="QCU27" s="175"/>
      <c r="QCV27" s="175"/>
      <c r="QCW27" s="175"/>
      <c r="QCX27" s="175"/>
      <c r="QCY27" s="175"/>
      <c r="QCZ27" s="175"/>
      <c r="QDA27" s="175"/>
      <c r="QDB27" s="175"/>
      <c r="QDC27" s="175"/>
      <c r="QDD27" s="175"/>
      <c r="QDE27" s="175"/>
      <c r="QDF27" s="175"/>
      <c r="QDG27" s="175"/>
      <c r="QDH27" s="175"/>
      <c r="QDI27" s="175"/>
      <c r="QDJ27" s="175"/>
      <c r="QDK27" s="175"/>
      <c r="QDL27" s="175"/>
      <c r="QDM27" s="175"/>
      <c r="QDN27" s="175"/>
      <c r="QDO27" s="175"/>
      <c r="QDP27" s="175"/>
      <c r="QDQ27" s="175"/>
      <c r="QDR27" s="175"/>
      <c r="QDS27" s="175"/>
      <c r="QDT27" s="175"/>
      <c r="QDU27" s="175"/>
      <c r="QDV27" s="175"/>
      <c r="QDW27" s="175"/>
      <c r="QDX27" s="175"/>
      <c r="QDY27" s="175"/>
      <c r="QDZ27" s="175"/>
      <c r="QEA27" s="175"/>
      <c r="QEB27" s="175"/>
      <c r="QEC27" s="175"/>
      <c r="QED27" s="175"/>
      <c r="QEE27" s="175"/>
      <c r="QEF27" s="175"/>
      <c r="QEG27" s="175"/>
      <c r="QEH27" s="175"/>
      <c r="QEI27" s="175"/>
      <c r="QEJ27" s="175"/>
      <c r="QEK27" s="175"/>
      <c r="QEL27" s="175"/>
      <c r="QEM27" s="175"/>
      <c r="QEN27" s="175"/>
      <c r="QEO27" s="175"/>
      <c r="QEP27" s="175"/>
      <c r="QEQ27" s="175"/>
      <c r="QER27" s="175"/>
      <c r="QES27" s="175"/>
      <c r="QET27" s="175"/>
      <c r="QEU27" s="175"/>
      <c r="QEV27" s="175"/>
      <c r="QEW27" s="175"/>
      <c r="QEX27" s="175"/>
      <c r="QEY27" s="175"/>
      <c r="QEZ27" s="175"/>
      <c r="QFA27" s="175"/>
      <c r="QFB27" s="175"/>
      <c r="QFC27" s="175"/>
      <c r="QFD27" s="175"/>
      <c r="QFE27" s="175"/>
      <c r="QFF27" s="175"/>
      <c r="QFG27" s="175"/>
      <c r="QFH27" s="175"/>
      <c r="QFI27" s="175"/>
      <c r="QFJ27" s="175"/>
      <c r="QFK27" s="175"/>
      <c r="QFL27" s="175"/>
      <c r="QFM27" s="175"/>
      <c r="QFN27" s="175"/>
      <c r="QFO27" s="175"/>
      <c r="QFP27" s="175"/>
      <c r="QFQ27" s="175"/>
      <c r="QFR27" s="175"/>
      <c r="QFS27" s="175"/>
      <c r="QFT27" s="175"/>
      <c r="QFU27" s="175"/>
      <c r="QFV27" s="175"/>
      <c r="QFW27" s="175"/>
      <c r="QFX27" s="175"/>
      <c r="QFY27" s="175"/>
      <c r="QFZ27" s="175"/>
      <c r="QGA27" s="175"/>
      <c r="QGB27" s="175"/>
      <c r="QGC27" s="175"/>
      <c r="QGD27" s="175"/>
      <c r="QGE27" s="175"/>
      <c r="QGF27" s="175"/>
      <c r="QGG27" s="175"/>
      <c r="QGH27" s="175"/>
      <c r="QGI27" s="175"/>
      <c r="QGJ27" s="175"/>
      <c r="QGK27" s="175"/>
      <c r="QGL27" s="175"/>
      <c r="QGM27" s="175"/>
      <c r="QGN27" s="175"/>
      <c r="QGO27" s="175"/>
      <c r="QGP27" s="175"/>
      <c r="QGQ27" s="175"/>
      <c r="QGR27" s="175"/>
      <c r="QGS27" s="175"/>
      <c r="QGT27" s="175"/>
      <c r="QGU27" s="175"/>
      <c r="QGV27" s="175"/>
      <c r="QGW27" s="175"/>
      <c r="QGX27" s="175"/>
      <c r="QGY27" s="175"/>
      <c r="QGZ27" s="175"/>
      <c r="QHA27" s="175"/>
      <c r="QHB27" s="175"/>
      <c r="QHC27" s="175"/>
      <c r="QHD27" s="175"/>
      <c r="QHE27" s="175"/>
      <c r="QHF27" s="175"/>
      <c r="QHG27" s="175"/>
      <c r="QHH27" s="175"/>
      <c r="QHI27" s="175"/>
      <c r="QHJ27" s="175"/>
      <c r="QHK27" s="175"/>
      <c r="QHL27" s="175"/>
      <c r="QHM27" s="175"/>
      <c r="QHN27" s="175"/>
      <c r="QHO27" s="175"/>
      <c r="QHP27" s="175"/>
      <c r="QHQ27" s="175"/>
      <c r="QHR27" s="175"/>
      <c r="QHS27" s="175"/>
      <c r="QHT27" s="175"/>
      <c r="QHU27" s="175"/>
      <c r="QHV27" s="175"/>
      <c r="QHW27" s="175"/>
      <c r="QHX27" s="175"/>
      <c r="QHY27" s="175"/>
      <c r="QHZ27" s="175"/>
      <c r="QIA27" s="175"/>
      <c r="QIB27" s="175"/>
      <c r="QIC27" s="175"/>
      <c r="QID27" s="175"/>
      <c r="QIE27" s="175"/>
      <c r="QIF27" s="175"/>
      <c r="QIG27" s="175"/>
      <c r="QIH27" s="175"/>
      <c r="QII27" s="175"/>
      <c r="QIJ27" s="175"/>
      <c r="QIK27" s="175"/>
      <c r="QIL27" s="175"/>
      <c r="QIM27" s="175"/>
      <c r="QIN27" s="175"/>
      <c r="QIO27" s="175"/>
      <c r="QIP27" s="175"/>
      <c r="QIQ27" s="175"/>
      <c r="QIR27" s="175"/>
      <c r="QIS27" s="175"/>
      <c r="QIT27" s="175"/>
      <c r="QIU27" s="175"/>
      <c r="QIV27" s="175"/>
      <c r="QIW27" s="175"/>
      <c r="QIX27" s="175"/>
      <c r="QIY27" s="175"/>
      <c r="QIZ27" s="175"/>
      <c r="QJA27" s="175"/>
      <c r="QJB27" s="175"/>
      <c r="QJC27" s="175"/>
      <c r="QJD27" s="175"/>
      <c r="QJE27" s="175"/>
      <c r="QJF27" s="175"/>
      <c r="QJG27" s="175"/>
      <c r="QJH27" s="175"/>
      <c r="QJI27" s="175"/>
      <c r="QJJ27" s="175"/>
      <c r="QJK27" s="175"/>
      <c r="QJL27" s="175"/>
      <c r="QJM27" s="175"/>
      <c r="QJN27" s="175"/>
      <c r="QJO27" s="175"/>
      <c r="QJP27" s="175"/>
      <c r="QJQ27" s="175"/>
      <c r="QJR27" s="175"/>
      <c r="QJS27" s="175"/>
      <c r="QJT27" s="175"/>
      <c r="QJU27" s="175"/>
      <c r="QJV27" s="175"/>
      <c r="QJW27" s="175"/>
      <c r="QJX27" s="175"/>
      <c r="QJY27" s="175"/>
      <c r="QJZ27" s="175"/>
      <c r="QKA27" s="175"/>
      <c r="QKB27" s="175"/>
      <c r="QKC27" s="175"/>
      <c r="QKD27" s="175"/>
      <c r="QKE27" s="175"/>
      <c r="QKF27" s="175"/>
      <c r="QKG27" s="175"/>
      <c r="QKH27" s="175"/>
      <c r="QKI27" s="175"/>
      <c r="QKJ27" s="175"/>
      <c r="QKK27" s="175"/>
      <c r="QKL27" s="175"/>
      <c r="QKM27" s="175"/>
      <c r="QKN27" s="175"/>
      <c r="QKO27" s="175"/>
      <c r="QKP27" s="175"/>
      <c r="QKQ27" s="175"/>
      <c r="QKR27" s="175"/>
      <c r="QKS27" s="175"/>
      <c r="QKT27" s="175"/>
      <c r="QKU27" s="175"/>
      <c r="QKV27" s="175"/>
      <c r="QKW27" s="175"/>
      <c r="QKX27" s="175"/>
      <c r="QKY27" s="175"/>
      <c r="QKZ27" s="175"/>
      <c r="QLA27" s="175"/>
      <c r="QLB27" s="175"/>
      <c r="QLC27" s="175"/>
      <c r="QLD27" s="175"/>
      <c r="QLE27" s="175"/>
      <c r="QLF27" s="175"/>
      <c r="QLG27" s="175"/>
      <c r="QLH27" s="175"/>
      <c r="QLI27" s="175"/>
      <c r="QLJ27" s="175"/>
      <c r="QLK27" s="175"/>
      <c r="QLL27" s="175"/>
      <c r="QLM27" s="175"/>
      <c r="QLN27" s="175"/>
      <c r="QLO27" s="175"/>
      <c r="QLP27" s="175"/>
      <c r="QLQ27" s="175"/>
      <c r="QLR27" s="175"/>
      <c r="QLS27" s="175"/>
      <c r="QLT27" s="175"/>
      <c r="QLU27" s="175"/>
      <c r="QLV27" s="175"/>
      <c r="QLW27" s="175"/>
      <c r="QLX27" s="175"/>
      <c r="QLY27" s="175"/>
      <c r="QLZ27" s="175"/>
      <c r="QMA27" s="175"/>
      <c r="QMB27" s="175"/>
      <c r="QMC27" s="175"/>
      <c r="QMD27" s="175"/>
      <c r="QME27" s="175"/>
      <c r="QMF27" s="175"/>
      <c r="QMG27" s="175"/>
      <c r="QMH27" s="175"/>
      <c r="QMI27" s="175"/>
      <c r="QMJ27" s="175"/>
      <c r="QMK27" s="175"/>
      <c r="QML27" s="175"/>
      <c r="QMM27" s="175"/>
      <c r="QMN27" s="175"/>
      <c r="QMO27" s="175"/>
      <c r="QMP27" s="175"/>
      <c r="QMQ27" s="175"/>
      <c r="QMR27" s="175"/>
      <c r="QMS27" s="175"/>
      <c r="QMT27" s="175"/>
      <c r="QMU27" s="175"/>
      <c r="QMV27" s="175"/>
      <c r="QMW27" s="175"/>
      <c r="QMX27" s="175"/>
      <c r="QMY27" s="175"/>
      <c r="QMZ27" s="175"/>
      <c r="QNA27" s="175"/>
      <c r="QNB27" s="175"/>
      <c r="QNC27" s="175"/>
      <c r="QND27" s="175"/>
      <c r="QNE27" s="175"/>
      <c r="QNF27" s="175"/>
      <c r="QNG27" s="175"/>
      <c r="QNH27" s="175"/>
      <c r="QNI27" s="175"/>
      <c r="QNJ27" s="175"/>
      <c r="QNK27" s="175"/>
      <c r="QNL27" s="175"/>
      <c r="QNM27" s="175"/>
      <c r="QNN27" s="175"/>
      <c r="QNO27" s="175"/>
      <c r="QNP27" s="175"/>
      <c r="QNQ27" s="175"/>
      <c r="QNR27" s="175"/>
      <c r="QNS27" s="175"/>
      <c r="QNT27" s="175"/>
      <c r="QNU27" s="175"/>
      <c r="QNV27" s="175"/>
      <c r="QNW27" s="175"/>
      <c r="QNX27" s="175"/>
      <c r="QNY27" s="175"/>
      <c r="QNZ27" s="175"/>
      <c r="QOA27" s="175"/>
      <c r="QOB27" s="175"/>
      <c r="QOC27" s="175"/>
      <c r="QOD27" s="175"/>
      <c r="QOE27" s="175"/>
      <c r="QOF27" s="175"/>
      <c r="QOG27" s="175"/>
      <c r="QOH27" s="175"/>
      <c r="QOI27" s="175"/>
      <c r="QOJ27" s="175"/>
      <c r="QOK27" s="175"/>
      <c r="QOL27" s="175"/>
      <c r="QOM27" s="175"/>
      <c r="QON27" s="175"/>
      <c r="QOO27" s="175"/>
      <c r="QOP27" s="175"/>
      <c r="QOQ27" s="175"/>
      <c r="QOR27" s="175"/>
      <c r="QOS27" s="175"/>
      <c r="QOT27" s="175"/>
      <c r="QOU27" s="175"/>
      <c r="QOV27" s="175"/>
      <c r="QOW27" s="175"/>
      <c r="QOX27" s="175"/>
      <c r="QOY27" s="175"/>
      <c r="QOZ27" s="175"/>
      <c r="QPA27" s="175"/>
      <c r="QPB27" s="175"/>
      <c r="QPC27" s="175"/>
      <c r="QPD27" s="175"/>
      <c r="QPE27" s="175"/>
      <c r="QPF27" s="175"/>
      <c r="QPG27" s="175"/>
      <c r="QPH27" s="175"/>
      <c r="QPI27" s="175"/>
      <c r="QPJ27" s="175"/>
      <c r="QPK27" s="175"/>
      <c r="QPL27" s="175"/>
      <c r="QPM27" s="175"/>
      <c r="QPN27" s="175"/>
      <c r="QPO27" s="175"/>
      <c r="QPP27" s="175"/>
      <c r="QPQ27" s="175"/>
      <c r="QPR27" s="175"/>
      <c r="QPS27" s="175"/>
      <c r="QPT27" s="175"/>
      <c r="QPU27" s="175"/>
      <c r="QPV27" s="175"/>
      <c r="QPW27" s="175"/>
      <c r="QPX27" s="175"/>
      <c r="QPY27" s="175"/>
      <c r="QPZ27" s="175"/>
      <c r="QQA27" s="175"/>
      <c r="QQB27" s="175"/>
      <c r="QQC27" s="175"/>
      <c r="QQD27" s="175"/>
      <c r="QQE27" s="175"/>
      <c r="QQF27" s="175"/>
      <c r="QQG27" s="175"/>
      <c r="QQH27" s="175"/>
      <c r="QQI27" s="175"/>
      <c r="QQJ27" s="175"/>
      <c r="QQK27" s="175"/>
      <c r="QQL27" s="175"/>
      <c r="QQM27" s="175"/>
      <c r="QQN27" s="175"/>
      <c r="QQO27" s="175"/>
      <c r="QQP27" s="175"/>
      <c r="QQQ27" s="175"/>
      <c r="QQR27" s="175"/>
      <c r="QQS27" s="175"/>
      <c r="QQT27" s="175"/>
      <c r="QQU27" s="175"/>
      <c r="QQV27" s="175"/>
      <c r="QQW27" s="175"/>
      <c r="QQX27" s="175"/>
      <c r="QQY27" s="175"/>
      <c r="QQZ27" s="175"/>
      <c r="QRA27" s="175"/>
      <c r="QRB27" s="175"/>
      <c r="QRC27" s="175"/>
      <c r="QRD27" s="175"/>
      <c r="QRE27" s="175"/>
      <c r="QRF27" s="175"/>
      <c r="QRG27" s="175"/>
      <c r="QRH27" s="175"/>
      <c r="QRI27" s="175"/>
      <c r="QRJ27" s="175"/>
      <c r="QRK27" s="175"/>
      <c r="QRL27" s="175"/>
      <c r="QRM27" s="175"/>
      <c r="QRN27" s="175"/>
      <c r="QRO27" s="175"/>
      <c r="QRP27" s="175"/>
      <c r="QRQ27" s="175"/>
      <c r="QRR27" s="175"/>
      <c r="QRS27" s="175"/>
      <c r="QRT27" s="175"/>
      <c r="QRU27" s="175"/>
      <c r="QRV27" s="175"/>
      <c r="QRW27" s="175"/>
      <c r="QRX27" s="175"/>
      <c r="QRY27" s="175"/>
      <c r="QRZ27" s="175"/>
      <c r="QSA27" s="175"/>
      <c r="QSB27" s="175"/>
      <c r="QSC27" s="175"/>
      <c r="QSD27" s="175"/>
      <c r="QSE27" s="175"/>
      <c r="QSF27" s="175"/>
      <c r="QSG27" s="175"/>
      <c r="QSH27" s="175"/>
      <c r="QSI27" s="175"/>
      <c r="QSJ27" s="175"/>
      <c r="QSK27" s="175"/>
      <c r="QSL27" s="175"/>
      <c r="QSM27" s="175"/>
      <c r="QSN27" s="175"/>
      <c r="QSO27" s="175"/>
      <c r="QSP27" s="175"/>
      <c r="QSQ27" s="175"/>
      <c r="QSR27" s="175"/>
      <c r="QSS27" s="175"/>
      <c r="QST27" s="175"/>
      <c r="QSU27" s="175"/>
      <c r="QSV27" s="175"/>
      <c r="QSW27" s="175"/>
      <c r="QSX27" s="175"/>
      <c r="QSY27" s="175"/>
      <c r="QSZ27" s="175"/>
      <c r="QTA27" s="175"/>
      <c r="QTB27" s="175"/>
      <c r="QTC27" s="175"/>
      <c r="QTD27" s="175"/>
      <c r="QTE27" s="175"/>
      <c r="QTF27" s="175"/>
      <c r="QTG27" s="175"/>
      <c r="QTH27" s="175"/>
      <c r="QTI27" s="175"/>
      <c r="QTJ27" s="175"/>
      <c r="QTK27" s="175"/>
      <c r="QTL27" s="175"/>
      <c r="QTM27" s="175"/>
      <c r="QTN27" s="175"/>
      <c r="QTO27" s="175"/>
      <c r="QTP27" s="175"/>
      <c r="QTQ27" s="175"/>
      <c r="QTR27" s="175"/>
      <c r="QTS27" s="175"/>
      <c r="QTT27" s="175"/>
      <c r="QTU27" s="175"/>
      <c r="QTV27" s="175"/>
      <c r="QTW27" s="175"/>
      <c r="QTX27" s="175"/>
      <c r="QTY27" s="175"/>
      <c r="QTZ27" s="175"/>
      <c r="QUA27" s="175"/>
      <c r="QUB27" s="175"/>
      <c r="QUC27" s="175"/>
      <c r="QUD27" s="175"/>
      <c r="QUE27" s="175"/>
      <c r="QUF27" s="175"/>
      <c r="QUG27" s="175"/>
      <c r="QUH27" s="175"/>
      <c r="QUI27" s="175"/>
      <c r="QUJ27" s="175"/>
      <c r="QUK27" s="175"/>
      <c r="QUL27" s="175"/>
      <c r="QUM27" s="175"/>
      <c r="QUN27" s="175"/>
      <c r="QUO27" s="175"/>
      <c r="QUP27" s="175"/>
      <c r="QUQ27" s="175"/>
      <c r="QUR27" s="175"/>
      <c r="QUS27" s="175"/>
      <c r="QUT27" s="175"/>
      <c r="QUU27" s="175"/>
      <c r="QUV27" s="175"/>
      <c r="QUW27" s="175"/>
      <c r="QUX27" s="175"/>
      <c r="QUY27" s="175"/>
      <c r="QUZ27" s="175"/>
      <c r="QVA27" s="175"/>
      <c r="QVB27" s="175"/>
      <c r="QVC27" s="175"/>
      <c r="QVD27" s="175"/>
      <c r="QVE27" s="175"/>
      <c r="QVF27" s="175"/>
      <c r="QVG27" s="175"/>
      <c r="QVH27" s="175"/>
      <c r="QVI27" s="175"/>
      <c r="QVJ27" s="175"/>
      <c r="QVK27" s="175"/>
      <c r="QVL27" s="175"/>
      <c r="QVM27" s="175"/>
      <c r="QVN27" s="175"/>
      <c r="QVO27" s="175"/>
      <c r="QVP27" s="175"/>
      <c r="QVQ27" s="175"/>
      <c r="QVR27" s="175"/>
      <c r="QVS27" s="175"/>
      <c r="QVT27" s="175"/>
      <c r="QVU27" s="175"/>
      <c r="QVV27" s="175"/>
      <c r="QVW27" s="175"/>
      <c r="QVX27" s="175"/>
      <c r="QVY27" s="175"/>
      <c r="QVZ27" s="175"/>
      <c r="QWA27" s="175"/>
      <c r="QWB27" s="175"/>
      <c r="QWC27" s="175"/>
      <c r="QWD27" s="175"/>
      <c r="QWE27" s="175"/>
      <c r="QWF27" s="175"/>
      <c r="QWG27" s="175"/>
      <c r="QWH27" s="175"/>
      <c r="QWI27" s="175"/>
      <c r="QWJ27" s="175"/>
      <c r="QWK27" s="175"/>
      <c r="QWL27" s="175"/>
      <c r="QWM27" s="175"/>
      <c r="QWN27" s="175"/>
      <c r="QWO27" s="175"/>
      <c r="QWP27" s="175"/>
      <c r="QWQ27" s="175"/>
      <c r="QWR27" s="175"/>
      <c r="QWS27" s="175"/>
      <c r="QWT27" s="175"/>
      <c r="QWU27" s="175"/>
      <c r="QWV27" s="175"/>
      <c r="QWW27" s="175"/>
      <c r="QWX27" s="175"/>
      <c r="QWY27" s="175"/>
      <c r="QWZ27" s="175"/>
      <c r="QXA27" s="175"/>
      <c r="QXB27" s="175"/>
      <c r="QXC27" s="175"/>
      <c r="QXD27" s="175"/>
      <c r="QXE27" s="175"/>
      <c r="QXF27" s="175"/>
      <c r="QXG27" s="175"/>
      <c r="QXH27" s="175"/>
      <c r="QXI27" s="175"/>
      <c r="QXJ27" s="175"/>
      <c r="QXK27" s="175"/>
      <c r="QXL27" s="175"/>
      <c r="QXM27" s="175"/>
      <c r="QXN27" s="175"/>
      <c r="QXO27" s="175"/>
      <c r="QXP27" s="175"/>
      <c r="QXQ27" s="175"/>
      <c r="QXR27" s="175"/>
      <c r="QXS27" s="175"/>
      <c r="QXT27" s="175"/>
      <c r="QXU27" s="175"/>
      <c r="QXV27" s="175"/>
      <c r="QXW27" s="175"/>
      <c r="QXX27" s="175"/>
      <c r="QXY27" s="175"/>
      <c r="QXZ27" s="175"/>
      <c r="QYA27" s="175"/>
      <c r="QYB27" s="175"/>
      <c r="QYC27" s="175"/>
      <c r="QYD27" s="175"/>
      <c r="QYE27" s="175"/>
      <c r="QYF27" s="175"/>
      <c r="QYG27" s="175"/>
      <c r="QYH27" s="175"/>
      <c r="QYI27" s="175"/>
      <c r="QYJ27" s="175"/>
      <c r="QYK27" s="175"/>
      <c r="QYL27" s="175"/>
      <c r="QYM27" s="175"/>
      <c r="QYN27" s="175"/>
      <c r="QYO27" s="175"/>
      <c r="QYP27" s="175"/>
      <c r="QYQ27" s="175"/>
      <c r="QYR27" s="175"/>
      <c r="QYS27" s="175"/>
      <c r="QYT27" s="175"/>
      <c r="QYU27" s="175"/>
      <c r="QYV27" s="175"/>
      <c r="QYW27" s="175"/>
      <c r="QYX27" s="175"/>
      <c r="QYY27" s="175"/>
      <c r="QYZ27" s="175"/>
      <c r="QZA27" s="175"/>
      <c r="QZB27" s="175"/>
      <c r="QZC27" s="175"/>
      <c r="QZD27" s="175"/>
      <c r="QZE27" s="175"/>
      <c r="QZF27" s="175"/>
      <c r="QZG27" s="175"/>
      <c r="QZH27" s="175"/>
      <c r="QZI27" s="175"/>
      <c r="QZJ27" s="175"/>
      <c r="QZK27" s="175"/>
      <c r="QZL27" s="175"/>
      <c r="QZM27" s="175"/>
      <c r="QZN27" s="175"/>
      <c r="QZO27" s="175"/>
      <c r="QZP27" s="175"/>
      <c r="QZQ27" s="175"/>
      <c r="QZR27" s="175"/>
      <c r="QZS27" s="175"/>
      <c r="QZT27" s="175"/>
      <c r="QZU27" s="175"/>
      <c r="QZV27" s="175"/>
      <c r="QZW27" s="175"/>
      <c r="QZX27" s="175"/>
      <c r="QZY27" s="175"/>
      <c r="QZZ27" s="175"/>
      <c r="RAA27" s="175"/>
      <c r="RAB27" s="175"/>
      <c r="RAC27" s="175"/>
      <c r="RAD27" s="175"/>
      <c r="RAE27" s="175"/>
      <c r="RAF27" s="175"/>
      <c r="RAG27" s="175"/>
      <c r="RAH27" s="175"/>
      <c r="RAI27" s="175"/>
      <c r="RAJ27" s="175"/>
      <c r="RAK27" s="175"/>
      <c r="RAL27" s="175"/>
      <c r="RAM27" s="175"/>
      <c r="RAN27" s="175"/>
      <c r="RAO27" s="175"/>
      <c r="RAP27" s="175"/>
      <c r="RAQ27" s="175"/>
      <c r="RAR27" s="175"/>
      <c r="RAS27" s="175"/>
      <c r="RAT27" s="175"/>
      <c r="RAU27" s="175"/>
      <c r="RAV27" s="175"/>
      <c r="RAW27" s="175"/>
      <c r="RAX27" s="175"/>
      <c r="RAY27" s="175"/>
      <c r="RAZ27" s="175"/>
      <c r="RBA27" s="175"/>
      <c r="RBB27" s="175"/>
      <c r="RBC27" s="175"/>
      <c r="RBD27" s="175"/>
      <c r="RBE27" s="175"/>
      <c r="RBF27" s="175"/>
      <c r="RBG27" s="175"/>
      <c r="RBH27" s="175"/>
      <c r="RBI27" s="175"/>
      <c r="RBJ27" s="175"/>
      <c r="RBK27" s="175"/>
      <c r="RBL27" s="175"/>
      <c r="RBM27" s="175"/>
      <c r="RBN27" s="175"/>
      <c r="RBO27" s="175"/>
      <c r="RBP27" s="175"/>
      <c r="RBQ27" s="175"/>
      <c r="RBR27" s="175"/>
      <c r="RBS27" s="175"/>
      <c r="RBT27" s="175"/>
      <c r="RBU27" s="175"/>
      <c r="RBV27" s="175"/>
      <c r="RBW27" s="175"/>
      <c r="RBX27" s="175"/>
      <c r="RBY27" s="175"/>
      <c r="RBZ27" s="175"/>
      <c r="RCA27" s="175"/>
      <c r="RCB27" s="175"/>
      <c r="RCC27" s="175"/>
      <c r="RCD27" s="175"/>
      <c r="RCE27" s="175"/>
      <c r="RCF27" s="175"/>
      <c r="RCG27" s="175"/>
      <c r="RCH27" s="175"/>
      <c r="RCI27" s="175"/>
      <c r="RCJ27" s="175"/>
      <c r="RCK27" s="175"/>
      <c r="RCL27" s="175"/>
      <c r="RCM27" s="175"/>
      <c r="RCN27" s="175"/>
      <c r="RCO27" s="175"/>
      <c r="RCP27" s="175"/>
      <c r="RCQ27" s="175"/>
      <c r="RCR27" s="175"/>
      <c r="RCS27" s="175"/>
      <c r="RCT27" s="175"/>
      <c r="RCU27" s="175"/>
      <c r="RCV27" s="175"/>
      <c r="RCW27" s="175"/>
      <c r="RCX27" s="175"/>
      <c r="RCY27" s="175"/>
      <c r="RCZ27" s="175"/>
      <c r="RDA27" s="175"/>
      <c r="RDB27" s="175"/>
      <c r="RDC27" s="175"/>
      <c r="RDD27" s="175"/>
      <c r="RDE27" s="175"/>
      <c r="RDF27" s="175"/>
      <c r="RDG27" s="175"/>
      <c r="RDH27" s="175"/>
      <c r="RDI27" s="175"/>
      <c r="RDJ27" s="175"/>
      <c r="RDK27" s="175"/>
      <c r="RDL27" s="175"/>
      <c r="RDM27" s="175"/>
      <c r="RDN27" s="175"/>
      <c r="RDO27" s="175"/>
      <c r="RDP27" s="175"/>
      <c r="RDQ27" s="175"/>
      <c r="RDR27" s="175"/>
      <c r="RDS27" s="175"/>
      <c r="RDT27" s="175"/>
      <c r="RDU27" s="175"/>
      <c r="RDV27" s="175"/>
      <c r="RDW27" s="175"/>
      <c r="RDX27" s="175"/>
      <c r="RDY27" s="175"/>
      <c r="RDZ27" s="175"/>
      <c r="REA27" s="175"/>
      <c r="REB27" s="175"/>
      <c r="REC27" s="175"/>
      <c r="RED27" s="175"/>
      <c r="REE27" s="175"/>
      <c r="REF27" s="175"/>
      <c r="REG27" s="175"/>
      <c r="REH27" s="175"/>
      <c r="REI27" s="175"/>
      <c r="REJ27" s="175"/>
      <c r="REK27" s="175"/>
      <c r="REL27" s="175"/>
      <c r="REM27" s="175"/>
      <c r="REN27" s="175"/>
      <c r="REO27" s="175"/>
      <c r="REP27" s="175"/>
      <c r="REQ27" s="175"/>
      <c r="RER27" s="175"/>
      <c r="RES27" s="175"/>
      <c r="RET27" s="175"/>
      <c r="REU27" s="175"/>
      <c r="REV27" s="175"/>
      <c r="REW27" s="175"/>
      <c r="REX27" s="175"/>
      <c r="REY27" s="175"/>
      <c r="REZ27" s="175"/>
      <c r="RFA27" s="175"/>
      <c r="RFB27" s="175"/>
      <c r="RFC27" s="175"/>
      <c r="RFD27" s="175"/>
      <c r="RFE27" s="175"/>
      <c r="RFF27" s="175"/>
      <c r="RFG27" s="175"/>
      <c r="RFH27" s="175"/>
      <c r="RFI27" s="175"/>
      <c r="RFJ27" s="175"/>
      <c r="RFK27" s="175"/>
      <c r="RFL27" s="175"/>
      <c r="RFM27" s="175"/>
      <c r="RFN27" s="175"/>
      <c r="RFO27" s="175"/>
      <c r="RFP27" s="175"/>
      <c r="RFQ27" s="175"/>
      <c r="RFR27" s="175"/>
      <c r="RFS27" s="175"/>
      <c r="RFT27" s="175"/>
      <c r="RFU27" s="175"/>
      <c r="RFV27" s="175"/>
      <c r="RFW27" s="175"/>
      <c r="RFX27" s="175"/>
      <c r="RFY27" s="175"/>
      <c r="RFZ27" s="175"/>
      <c r="RGA27" s="175"/>
      <c r="RGB27" s="175"/>
      <c r="RGC27" s="175"/>
      <c r="RGD27" s="175"/>
      <c r="RGE27" s="175"/>
      <c r="RGF27" s="175"/>
      <c r="RGG27" s="175"/>
      <c r="RGH27" s="175"/>
      <c r="RGI27" s="175"/>
      <c r="RGJ27" s="175"/>
      <c r="RGK27" s="175"/>
      <c r="RGL27" s="175"/>
      <c r="RGM27" s="175"/>
      <c r="RGN27" s="175"/>
      <c r="RGO27" s="175"/>
      <c r="RGP27" s="175"/>
      <c r="RGQ27" s="175"/>
      <c r="RGR27" s="175"/>
      <c r="RGS27" s="175"/>
      <c r="RGT27" s="175"/>
      <c r="RGU27" s="175"/>
      <c r="RGV27" s="175"/>
      <c r="RGW27" s="175"/>
      <c r="RGX27" s="175"/>
      <c r="RGY27" s="175"/>
      <c r="RGZ27" s="175"/>
      <c r="RHA27" s="175"/>
      <c r="RHB27" s="175"/>
      <c r="RHC27" s="175"/>
      <c r="RHD27" s="175"/>
      <c r="RHE27" s="175"/>
      <c r="RHF27" s="175"/>
      <c r="RHG27" s="175"/>
      <c r="RHH27" s="175"/>
      <c r="RHI27" s="175"/>
      <c r="RHJ27" s="175"/>
      <c r="RHK27" s="175"/>
      <c r="RHL27" s="175"/>
      <c r="RHM27" s="175"/>
      <c r="RHN27" s="175"/>
      <c r="RHO27" s="175"/>
      <c r="RHP27" s="175"/>
      <c r="RHQ27" s="175"/>
      <c r="RHR27" s="175"/>
      <c r="RHS27" s="175"/>
      <c r="RHT27" s="175"/>
      <c r="RHU27" s="175"/>
      <c r="RHV27" s="175"/>
      <c r="RHW27" s="175"/>
      <c r="RHX27" s="175"/>
      <c r="RHY27" s="175"/>
      <c r="RHZ27" s="175"/>
      <c r="RIA27" s="175"/>
      <c r="RIB27" s="175"/>
      <c r="RIC27" s="175"/>
      <c r="RID27" s="175"/>
      <c r="RIE27" s="175"/>
      <c r="RIF27" s="175"/>
      <c r="RIG27" s="175"/>
      <c r="RIH27" s="175"/>
      <c r="RII27" s="175"/>
      <c r="RIJ27" s="175"/>
      <c r="RIK27" s="175"/>
      <c r="RIL27" s="175"/>
      <c r="RIM27" s="175"/>
      <c r="RIN27" s="175"/>
      <c r="RIO27" s="175"/>
      <c r="RIP27" s="175"/>
      <c r="RIQ27" s="175"/>
      <c r="RIR27" s="175"/>
      <c r="RIS27" s="175"/>
      <c r="RIT27" s="175"/>
      <c r="RIU27" s="175"/>
      <c r="RIV27" s="175"/>
      <c r="RIW27" s="175"/>
      <c r="RIX27" s="175"/>
      <c r="RIY27" s="175"/>
      <c r="RIZ27" s="175"/>
      <c r="RJA27" s="175"/>
      <c r="RJB27" s="175"/>
      <c r="RJC27" s="175"/>
      <c r="RJD27" s="175"/>
      <c r="RJE27" s="175"/>
      <c r="RJF27" s="175"/>
      <c r="RJG27" s="175"/>
      <c r="RJH27" s="175"/>
      <c r="RJI27" s="175"/>
      <c r="RJJ27" s="175"/>
      <c r="RJK27" s="175"/>
      <c r="RJL27" s="175"/>
      <c r="RJM27" s="175"/>
      <c r="RJN27" s="175"/>
      <c r="RJO27" s="175"/>
      <c r="RJP27" s="175"/>
      <c r="RJQ27" s="175"/>
      <c r="RJR27" s="175"/>
      <c r="RJS27" s="175"/>
      <c r="RJT27" s="175"/>
      <c r="RJU27" s="175"/>
      <c r="RJV27" s="175"/>
      <c r="RJW27" s="175"/>
      <c r="RJX27" s="175"/>
      <c r="RJY27" s="175"/>
      <c r="RJZ27" s="175"/>
      <c r="RKA27" s="175"/>
      <c r="RKB27" s="175"/>
      <c r="RKC27" s="175"/>
      <c r="RKD27" s="175"/>
      <c r="RKE27" s="175"/>
      <c r="RKF27" s="175"/>
      <c r="RKG27" s="175"/>
      <c r="RKH27" s="175"/>
      <c r="RKI27" s="175"/>
      <c r="RKJ27" s="175"/>
      <c r="RKK27" s="175"/>
      <c r="RKL27" s="175"/>
      <c r="RKM27" s="175"/>
      <c r="RKN27" s="175"/>
      <c r="RKO27" s="175"/>
      <c r="RKP27" s="175"/>
      <c r="RKQ27" s="175"/>
      <c r="RKR27" s="175"/>
      <c r="RKS27" s="175"/>
      <c r="RKT27" s="175"/>
      <c r="RKU27" s="175"/>
      <c r="RKV27" s="175"/>
      <c r="RKW27" s="175"/>
      <c r="RKX27" s="175"/>
      <c r="RKY27" s="175"/>
      <c r="RKZ27" s="175"/>
      <c r="RLA27" s="175"/>
      <c r="RLB27" s="175"/>
      <c r="RLC27" s="175"/>
      <c r="RLD27" s="175"/>
      <c r="RLE27" s="175"/>
      <c r="RLF27" s="175"/>
      <c r="RLG27" s="175"/>
      <c r="RLH27" s="175"/>
      <c r="RLI27" s="175"/>
      <c r="RLJ27" s="175"/>
      <c r="RLK27" s="175"/>
      <c r="RLL27" s="175"/>
      <c r="RLM27" s="175"/>
      <c r="RLN27" s="175"/>
      <c r="RLO27" s="175"/>
      <c r="RLP27" s="175"/>
      <c r="RLQ27" s="175"/>
      <c r="RLR27" s="175"/>
      <c r="RLS27" s="175"/>
      <c r="RLT27" s="175"/>
      <c r="RLU27" s="175"/>
      <c r="RLV27" s="175"/>
      <c r="RLW27" s="175"/>
      <c r="RLX27" s="175"/>
      <c r="RLY27" s="175"/>
      <c r="RLZ27" s="175"/>
      <c r="RMA27" s="175"/>
      <c r="RMB27" s="175"/>
      <c r="RMC27" s="175"/>
      <c r="RMD27" s="175"/>
      <c r="RME27" s="175"/>
      <c r="RMF27" s="175"/>
      <c r="RMG27" s="175"/>
      <c r="RMH27" s="175"/>
      <c r="RMI27" s="175"/>
      <c r="RMJ27" s="175"/>
      <c r="RMK27" s="175"/>
      <c r="RML27" s="175"/>
      <c r="RMM27" s="175"/>
      <c r="RMN27" s="175"/>
      <c r="RMO27" s="175"/>
      <c r="RMP27" s="175"/>
      <c r="RMQ27" s="175"/>
      <c r="RMR27" s="175"/>
      <c r="RMS27" s="175"/>
      <c r="RMT27" s="175"/>
      <c r="RMU27" s="175"/>
      <c r="RMV27" s="175"/>
      <c r="RMW27" s="175"/>
      <c r="RMX27" s="175"/>
      <c r="RMY27" s="175"/>
      <c r="RMZ27" s="175"/>
      <c r="RNA27" s="175"/>
      <c r="RNB27" s="175"/>
      <c r="RNC27" s="175"/>
      <c r="RND27" s="175"/>
      <c r="RNE27" s="175"/>
      <c r="RNF27" s="175"/>
      <c r="RNG27" s="175"/>
      <c r="RNH27" s="175"/>
      <c r="RNI27" s="175"/>
      <c r="RNJ27" s="175"/>
      <c r="RNK27" s="175"/>
      <c r="RNL27" s="175"/>
      <c r="RNM27" s="175"/>
      <c r="RNN27" s="175"/>
      <c r="RNO27" s="175"/>
      <c r="RNP27" s="175"/>
      <c r="RNQ27" s="175"/>
      <c r="RNR27" s="175"/>
      <c r="RNS27" s="175"/>
      <c r="RNT27" s="175"/>
      <c r="RNU27" s="175"/>
      <c r="RNV27" s="175"/>
      <c r="RNW27" s="175"/>
      <c r="RNX27" s="175"/>
      <c r="RNY27" s="175"/>
      <c r="RNZ27" s="175"/>
      <c r="ROA27" s="175"/>
      <c r="ROB27" s="175"/>
      <c r="ROC27" s="175"/>
      <c r="ROD27" s="175"/>
      <c r="ROE27" s="175"/>
      <c r="ROF27" s="175"/>
      <c r="ROG27" s="175"/>
      <c r="ROH27" s="175"/>
      <c r="ROI27" s="175"/>
      <c r="ROJ27" s="175"/>
      <c r="ROK27" s="175"/>
      <c r="ROL27" s="175"/>
      <c r="ROM27" s="175"/>
      <c r="RON27" s="175"/>
      <c r="ROO27" s="175"/>
      <c r="ROP27" s="175"/>
      <c r="ROQ27" s="175"/>
      <c r="ROR27" s="175"/>
      <c r="ROS27" s="175"/>
      <c r="ROT27" s="175"/>
      <c r="ROU27" s="175"/>
      <c r="ROV27" s="175"/>
      <c r="ROW27" s="175"/>
      <c r="ROX27" s="175"/>
      <c r="ROY27" s="175"/>
      <c r="ROZ27" s="175"/>
      <c r="RPA27" s="175"/>
      <c r="RPB27" s="175"/>
      <c r="RPC27" s="175"/>
      <c r="RPD27" s="175"/>
      <c r="RPE27" s="175"/>
      <c r="RPF27" s="175"/>
      <c r="RPG27" s="175"/>
      <c r="RPH27" s="175"/>
      <c r="RPI27" s="175"/>
      <c r="RPJ27" s="175"/>
      <c r="RPK27" s="175"/>
      <c r="RPL27" s="175"/>
      <c r="RPM27" s="175"/>
      <c r="RPN27" s="175"/>
      <c r="RPO27" s="175"/>
      <c r="RPP27" s="175"/>
      <c r="RPQ27" s="175"/>
      <c r="RPR27" s="175"/>
      <c r="RPS27" s="175"/>
      <c r="RPT27" s="175"/>
      <c r="RPU27" s="175"/>
      <c r="RPV27" s="175"/>
      <c r="RPW27" s="175"/>
      <c r="RPX27" s="175"/>
      <c r="RPY27" s="175"/>
      <c r="RPZ27" s="175"/>
      <c r="RQA27" s="175"/>
      <c r="RQB27" s="175"/>
      <c r="RQC27" s="175"/>
      <c r="RQD27" s="175"/>
      <c r="RQE27" s="175"/>
      <c r="RQF27" s="175"/>
      <c r="RQG27" s="175"/>
      <c r="RQH27" s="175"/>
      <c r="RQI27" s="175"/>
      <c r="RQJ27" s="175"/>
      <c r="RQK27" s="175"/>
      <c r="RQL27" s="175"/>
      <c r="RQM27" s="175"/>
      <c r="RQN27" s="175"/>
      <c r="RQO27" s="175"/>
      <c r="RQP27" s="175"/>
      <c r="RQQ27" s="175"/>
      <c r="RQR27" s="175"/>
      <c r="RQS27" s="175"/>
      <c r="RQT27" s="175"/>
      <c r="RQU27" s="175"/>
      <c r="RQV27" s="175"/>
      <c r="RQW27" s="175"/>
      <c r="RQX27" s="175"/>
      <c r="RQY27" s="175"/>
      <c r="RQZ27" s="175"/>
      <c r="RRA27" s="175"/>
      <c r="RRB27" s="175"/>
      <c r="RRC27" s="175"/>
      <c r="RRD27" s="175"/>
      <c r="RRE27" s="175"/>
      <c r="RRF27" s="175"/>
      <c r="RRG27" s="175"/>
      <c r="RRH27" s="175"/>
      <c r="RRI27" s="175"/>
      <c r="RRJ27" s="175"/>
      <c r="RRK27" s="175"/>
      <c r="RRL27" s="175"/>
      <c r="RRM27" s="175"/>
      <c r="RRN27" s="175"/>
      <c r="RRO27" s="175"/>
      <c r="RRP27" s="175"/>
      <c r="RRQ27" s="175"/>
      <c r="RRR27" s="175"/>
      <c r="RRS27" s="175"/>
      <c r="RRT27" s="175"/>
      <c r="RRU27" s="175"/>
      <c r="RRV27" s="175"/>
      <c r="RRW27" s="175"/>
      <c r="RRX27" s="175"/>
      <c r="RRY27" s="175"/>
      <c r="RRZ27" s="175"/>
      <c r="RSA27" s="175"/>
      <c r="RSB27" s="175"/>
      <c r="RSC27" s="175"/>
      <c r="RSD27" s="175"/>
      <c r="RSE27" s="175"/>
      <c r="RSF27" s="175"/>
      <c r="RSG27" s="175"/>
      <c r="RSH27" s="175"/>
      <c r="RSI27" s="175"/>
      <c r="RSJ27" s="175"/>
      <c r="RSK27" s="175"/>
      <c r="RSL27" s="175"/>
      <c r="RSM27" s="175"/>
      <c r="RSN27" s="175"/>
      <c r="RSO27" s="175"/>
      <c r="RSP27" s="175"/>
      <c r="RSQ27" s="175"/>
      <c r="RSR27" s="175"/>
      <c r="RSS27" s="175"/>
      <c r="RST27" s="175"/>
      <c r="RSU27" s="175"/>
      <c r="RSV27" s="175"/>
      <c r="RSW27" s="175"/>
      <c r="RSX27" s="175"/>
      <c r="RSY27" s="175"/>
      <c r="RSZ27" s="175"/>
      <c r="RTA27" s="175"/>
      <c r="RTB27" s="175"/>
      <c r="RTC27" s="175"/>
      <c r="RTD27" s="175"/>
      <c r="RTE27" s="175"/>
      <c r="RTF27" s="175"/>
      <c r="RTG27" s="175"/>
      <c r="RTH27" s="175"/>
      <c r="RTI27" s="175"/>
      <c r="RTJ27" s="175"/>
      <c r="RTK27" s="175"/>
      <c r="RTL27" s="175"/>
      <c r="RTM27" s="175"/>
      <c r="RTN27" s="175"/>
      <c r="RTO27" s="175"/>
      <c r="RTP27" s="175"/>
      <c r="RTQ27" s="175"/>
      <c r="RTR27" s="175"/>
      <c r="RTS27" s="175"/>
      <c r="RTT27" s="175"/>
      <c r="RTU27" s="175"/>
      <c r="RTV27" s="175"/>
      <c r="RTW27" s="175"/>
      <c r="RTX27" s="175"/>
      <c r="RTY27" s="175"/>
      <c r="RTZ27" s="175"/>
      <c r="RUA27" s="175"/>
      <c r="RUB27" s="175"/>
      <c r="RUC27" s="175"/>
      <c r="RUD27" s="175"/>
      <c r="RUE27" s="175"/>
      <c r="RUF27" s="175"/>
      <c r="RUG27" s="175"/>
      <c r="RUH27" s="175"/>
      <c r="RUI27" s="175"/>
      <c r="RUJ27" s="175"/>
      <c r="RUK27" s="175"/>
      <c r="RUL27" s="175"/>
      <c r="RUM27" s="175"/>
      <c r="RUN27" s="175"/>
      <c r="RUO27" s="175"/>
      <c r="RUP27" s="175"/>
      <c r="RUQ27" s="175"/>
      <c r="RUR27" s="175"/>
      <c r="RUS27" s="175"/>
      <c r="RUT27" s="175"/>
      <c r="RUU27" s="175"/>
      <c r="RUV27" s="175"/>
      <c r="RUW27" s="175"/>
      <c r="RUX27" s="175"/>
      <c r="RUY27" s="175"/>
      <c r="RUZ27" s="175"/>
      <c r="RVA27" s="175"/>
      <c r="RVB27" s="175"/>
      <c r="RVC27" s="175"/>
      <c r="RVD27" s="175"/>
      <c r="RVE27" s="175"/>
      <c r="RVF27" s="175"/>
      <c r="RVG27" s="175"/>
      <c r="RVH27" s="175"/>
      <c r="RVI27" s="175"/>
      <c r="RVJ27" s="175"/>
      <c r="RVK27" s="175"/>
      <c r="RVL27" s="175"/>
      <c r="RVM27" s="175"/>
      <c r="RVN27" s="175"/>
      <c r="RVO27" s="175"/>
      <c r="RVP27" s="175"/>
      <c r="RVQ27" s="175"/>
      <c r="RVR27" s="175"/>
      <c r="RVS27" s="175"/>
      <c r="RVT27" s="175"/>
      <c r="RVU27" s="175"/>
      <c r="RVV27" s="175"/>
      <c r="RVW27" s="175"/>
      <c r="RVX27" s="175"/>
      <c r="RVY27" s="175"/>
      <c r="RVZ27" s="175"/>
      <c r="RWA27" s="175"/>
      <c r="RWB27" s="175"/>
      <c r="RWC27" s="175"/>
      <c r="RWD27" s="175"/>
      <c r="RWE27" s="175"/>
      <c r="RWF27" s="175"/>
      <c r="RWG27" s="175"/>
      <c r="RWH27" s="175"/>
      <c r="RWI27" s="175"/>
      <c r="RWJ27" s="175"/>
      <c r="RWK27" s="175"/>
      <c r="RWL27" s="175"/>
      <c r="RWM27" s="175"/>
      <c r="RWN27" s="175"/>
      <c r="RWO27" s="175"/>
      <c r="RWP27" s="175"/>
      <c r="RWQ27" s="175"/>
      <c r="RWR27" s="175"/>
      <c r="RWS27" s="175"/>
      <c r="RWT27" s="175"/>
      <c r="RWU27" s="175"/>
      <c r="RWV27" s="175"/>
      <c r="RWW27" s="175"/>
      <c r="RWX27" s="175"/>
      <c r="RWY27" s="175"/>
      <c r="RWZ27" s="175"/>
      <c r="RXA27" s="175"/>
      <c r="RXB27" s="175"/>
      <c r="RXC27" s="175"/>
      <c r="RXD27" s="175"/>
      <c r="RXE27" s="175"/>
      <c r="RXF27" s="175"/>
      <c r="RXG27" s="175"/>
      <c r="RXH27" s="175"/>
      <c r="RXI27" s="175"/>
      <c r="RXJ27" s="175"/>
      <c r="RXK27" s="175"/>
      <c r="RXL27" s="175"/>
      <c r="RXM27" s="175"/>
      <c r="RXN27" s="175"/>
      <c r="RXO27" s="175"/>
      <c r="RXP27" s="175"/>
      <c r="RXQ27" s="175"/>
      <c r="RXR27" s="175"/>
      <c r="RXS27" s="175"/>
      <c r="RXT27" s="175"/>
      <c r="RXU27" s="175"/>
      <c r="RXV27" s="175"/>
      <c r="RXW27" s="175"/>
      <c r="RXX27" s="175"/>
      <c r="RXY27" s="175"/>
      <c r="RXZ27" s="175"/>
      <c r="RYA27" s="175"/>
      <c r="RYB27" s="175"/>
      <c r="RYC27" s="175"/>
      <c r="RYD27" s="175"/>
      <c r="RYE27" s="175"/>
      <c r="RYF27" s="175"/>
      <c r="RYG27" s="175"/>
      <c r="RYH27" s="175"/>
      <c r="RYI27" s="175"/>
      <c r="RYJ27" s="175"/>
      <c r="RYK27" s="175"/>
      <c r="RYL27" s="175"/>
      <c r="RYM27" s="175"/>
      <c r="RYN27" s="175"/>
      <c r="RYO27" s="175"/>
      <c r="RYP27" s="175"/>
      <c r="RYQ27" s="175"/>
      <c r="RYR27" s="175"/>
      <c r="RYS27" s="175"/>
      <c r="RYT27" s="175"/>
      <c r="RYU27" s="175"/>
      <c r="RYV27" s="175"/>
      <c r="RYW27" s="175"/>
      <c r="RYX27" s="175"/>
      <c r="RYY27" s="175"/>
      <c r="RYZ27" s="175"/>
      <c r="RZA27" s="175"/>
      <c r="RZB27" s="175"/>
      <c r="RZC27" s="175"/>
      <c r="RZD27" s="175"/>
      <c r="RZE27" s="175"/>
      <c r="RZF27" s="175"/>
      <c r="RZG27" s="175"/>
      <c r="RZH27" s="175"/>
      <c r="RZI27" s="175"/>
      <c r="RZJ27" s="175"/>
      <c r="RZK27" s="175"/>
      <c r="RZL27" s="175"/>
      <c r="RZM27" s="175"/>
      <c r="RZN27" s="175"/>
      <c r="RZO27" s="175"/>
      <c r="RZP27" s="175"/>
      <c r="RZQ27" s="175"/>
      <c r="RZR27" s="175"/>
      <c r="RZS27" s="175"/>
      <c r="RZT27" s="175"/>
      <c r="RZU27" s="175"/>
      <c r="RZV27" s="175"/>
      <c r="RZW27" s="175"/>
      <c r="RZX27" s="175"/>
      <c r="RZY27" s="175"/>
      <c r="RZZ27" s="175"/>
      <c r="SAA27" s="175"/>
      <c r="SAB27" s="175"/>
      <c r="SAC27" s="175"/>
      <c r="SAD27" s="175"/>
      <c r="SAE27" s="175"/>
      <c r="SAF27" s="175"/>
      <c r="SAG27" s="175"/>
      <c r="SAH27" s="175"/>
      <c r="SAI27" s="175"/>
      <c r="SAJ27" s="175"/>
      <c r="SAK27" s="175"/>
      <c r="SAL27" s="175"/>
      <c r="SAM27" s="175"/>
      <c r="SAN27" s="175"/>
      <c r="SAO27" s="175"/>
      <c r="SAP27" s="175"/>
      <c r="SAQ27" s="175"/>
      <c r="SAR27" s="175"/>
      <c r="SAS27" s="175"/>
      <c r="SAT27" s="175"/>
      <c r="SAU27" s="175"/>
      <c r="SAV27" s="175"/>
      <c r="SAW27" s="175"/>
      <c r="SAX27" s="175"/>
      <c r="SAY27" s="175"/>
      <c r="SAZ27" s="175"/>
      <c r="SBA27" s="175"/>
      <c r="SBB27" s="175"/>
      <c r="SBC27" s="175"/>
      <c r="SBD27" s="175"/>
      <c r="SBE27" s="175"/>
      <c r="SBF27" s="175"/>
      <c r="SBG27" s="175"/>
      <c r="SBH27" s="175"/>
      <c r="SBI27" s="175"/>
      <c r="SBJ27" s="175"/>
      <c r="SBK27" s="175"/>
      <c r="SBL27" s="175"/>
      <c r="SBM27" s="175"/>
      <c r="SBN27" s="175"/>
      <c r="SBO27" s="175"/>
      <c r="SBP27" s="175"/>
      <c r="SBQ27" s="175"/>
      <c r="SBR27" s="175"/>
      <c r="SBS27" s="175"/>
      <c r="SBT27" s="175"/>
      <c r="SBU27" s="175"/>
      <c r="SBV27" s="175"/>
      <c r="SBW27" s="175"/>
      <c r="SBX27" s="175"/>
      <c r="SBY27" s="175"/>
      <c r="SBZ27" s="175"/>
      <c r="SCA27" s="175"/>
      <c r="SCB27" s="175"/>
      <c r="SCC27" s="175"/>
      <c r="SCD27" s="175"/>
      <c r="SCE27" s="175"/>
      <c r="SCF27" s="175"/>
      <c r="SCG27" s="175"/>
      <c r="SCH27" s="175"/>
      <c r="SCI27" s="175"/>
      <c r="SCJ27" s="175"/>
      <c r="SCK27" s="175"/>
      <c r="SCL27" s="175"/>
      <c r="SCM27" s="175"/>
      <c r="SCN27" s="175"/>
      <c r="SCO27" s="175"/>
      <c r="SCP27" s="175"/>
      <c r="SCQ27" s="175"/>
      <c r="SCR27" s="175"/>
      <c r="SCS27" s="175"/>
      <c r="SCT27" s="175"/>
      <c r="SCU27" s="175"/>
      <c r="SCV27" s="175"/>
      <c r="SCW27" s="175"/>
      <c r="SCX27" s="175"/>
      <c r="SCY27" s="175"/>
      <c r="SCZ27" s="175"/>
      <c r="SDA27" s="175"/>
      <c r="SDB27" s="175"/>
      <c r="SDC27" s="175"/>
      <c r="SDD27" s="175"/>
      <c r="SDE27" s="175"/>
      <c r="SDF27" s="175"/>
      <c r="SDG27" s="175"/>
      <c r="SDH27" s="175"/>
      <c r="SDI27" s="175"/>
      <c r="SDJ27" s="175"/>
      <c r="SDK27" s="175"/>
      <c r="SDL27" s="175"/>
      <c r="SDM27" s="175"/>
      <c r="SDN27" s="175"/>
      <c r="SDO27" s="175"/>
      <c r="SDP27" s="175"/>
      <c r="SDQ27" s="175"/>
      <c r="SDR27" s="175"/>
      <c r="SDS27" s="175"/>
      <c r="SDT27" s="175"/>
      <c r="SDU27" s="175"/>
      <c r="SDV27" s="175"/>
      <c r="SDW27" s="175"/>
      <c r="SDX27" s="175"/>
      <c r="SDY27" s="175"/>
      <c r="SDZ27" s="175"/>
      <c r="SEA27" s="175"/>
      <c r="SEB27" s="175"/>
      <c r="SEC27" s="175"/>
      <c r="SED27" s="175"/>
      <c r="SEE27" s="175"/>
      <c r="SEF27" s="175"/>
      <c r="SEG27" s="175"/>
      <c r="SEH27" s="175"/>
      <c r="SEI27" s="175"/>
      <c r="SEJ27" s="175"/>
      <c r="SEK27" s="175"/>
      <c r="SEL27" s="175"/>
      <c r="SEM27" s="175"/>
      <c r="SEN27" s="175"/>
      <c r="SEO27" s="175"/>
      <c r="SEP27" s="175"/>
      <c r="SEQ27" s="175"/>
      <c r="SER27" s="175"/>
      <c r="SES27" s="175"/>
      <c r="SET27" s="175"/>
      <c r="SEU27" s="175"/>
      <c r="SEV27" s="175"/>
      <c r="SEW27" s="175"/>
      <c r="SEX27" s="175"/>
      <c r="SEY27" s="175"/>
      <c r="SEZ27" s="175"/>
      <c r="SFA27" s="175"/>
      <c r="SFB27" s="175"/>
      <c r="SFC27" s="175"/>
      <c r="SFD27" s="175"/>
      <c r="SFE27" s="175"/>
      <c r="SFF27" s="175"/>
      <c r="SFG27" s="175"/>
      <c r="SFH27" s="175"/>
      <c r="SFI27" s="175"/>
      <c r="SFJ27" s="175"/>
      <c r="SFK27" s="175"/>
      <c r="SFL27" s="175"/>
      <c r="SFM27" s="175"/>
      <c r="SFN27" s="175"/>
      <c r="SFO27" s="175"/>
      <c r="SFP27" s="175"/>
      <c r="SFQ27" s="175"/>
      <c r="SFR27" s="175"/>
      <c r="SFS27" s="175"/>
      <c r="SFT27" s="175"/>
      <c r="SFU27" s="175"/>
      <c r="SFV27" s="175"/>
      <c r="SFW27" s="175"/>
      <c r="SFX27" s="175"/>
      <c r="SFY27" s="175"/>
      <c r="SFZ27" s="175"/>
      <c r="SGA27" s="175"/>
      <c r="SGB27" s="175"/>
      <c r="SGC27" s="175"/>
      <c r="SGD27" s="175"/>
      <c r="SGE27" s="175"/>
      <c r="SGF27" s="175"/>
      <c r="SGG27" s="175"/>
      <c r="SGH27" s="175"/>
      <c r="SGI27" s="175"/>
      <c r="SGJ27" s="175"/>
      <c r="SGK27" s="175"/>
      <c r="SGL27" s="175"/>
      <c r="SGM27" s="175"/>
      <c r="SGN27" s="175"/>
      <c r="SGO27" s="175"/>
      <c r="SGP27" s="175"/>
      <c r="SGQ27" s="175"/>
      <c r="SGR27" s="175"/>
      <c r="SGS27" s="175"/>
      <c r="SGT27" s="175"/>
      <c r="SGU27" s="175"/>
      <c r="SGV27" s="175"/>
      <c r="SGW27" s="175"/>
      <c r="SGX27" s="175"/>
      <c r="SGY27" s="175"/>
      <c r="SGZ27" s="175"/>
      <c r="SHA27" s="175"/>
      <c r="SHB27" s="175"/>
      <c r="SHC27" s="175"/>
      <c r="SHD27" s="175"/>
      <c r="SHE27" s="175"/>
      <c r="SHF27" s="175"/>
      <c r="SHG27" s="175"/>
      <c r="SHH27" s="175"/>
      <c r="SHI27" s="175"/>
      <c r="SHJ27" s="175"/>
      <c r="SHK27" s="175"/>
      <c r="SHL27" s="175"/>
      <c r="SHM27" s="175"/>
      <c r="SHN27" s="175"/>
      <c r="SHO27" s="175"/>
      <c r="SHP27" s="175"/>
      <c r="SHQ27" s="175"/>
      <c r="SHR27" s="175"/>
      <c r="SHS27" s="175"/>
      <c r="SHT27" s="175"/>
      <c r="SHU27" s="175"/>
      <c r="SHV27" s="175"/>
      <c r="SHW27" s="175"/>
      <c r="SHX27" s="175"/>
      <c r="SHY27" s="175"/>
      <c r="SHZ27" s="175"/>
      <c r="SIA27" s="175"/>
      <c r="SIB27" s="175"/>
      <c r="SIC27" s="175"/>
      <c r="SID27" s="175"/>
      <c r="SIE27" s="175"/>
      <c r="SIF27" s="175"/>
      <c r="SIG27" s="175"/>
      <c r="SIH27" s="175"/>
      <c r="SII27" s="175"/>
      <c r="SIJ27" s="175"/>
      <c r="SIK27" s="175"/>
      <c r="SIL27" s="175"/>
      <c r="SIM27" s="175"/>
      <c r="SIN27" s="175"/>
      <c r="SIO27" s="175"/>
      <c r="SIP27" s="175"/>
      <c r="SIQ27" s="175"/>
      <c r="SIR27" s="175"/>
      <c r="SIS27" s="175"/>
      <c r="SIT27" s="175"/>
      <c r="SIU27" s="175"/>
      <c r="SIV27" s="175"/>
      <c r="SIW27" s="175"/>
      <c r="SIX27" s="175"/>
      <c r="SIY27" s="175"/>
      <c r="SIZ27" s="175"/>
      <c r="SJA27" s="175"/>
      <c r="SJB27" s="175"/>
      <c r="SJC27" s="175"/>
      <c r="SJD27" s="175"/>
      <c r="SJE27" s="175"/>
      <c r="SJF27" s="175"/>
      <c r="SJG27" s="175"/>
      <c r="SJH27" s="175"/>
      <c r="SJI27" s="175"/>
      <c r="SJJ27" s="175"/>
      <c r="SJK27" s="175"/>
      <c r="SJL27" s="175"/>
      <c r="SJM27" s="175"/>
      <c r="SJN27" s="175"/>
      <c r="SJO27" s="175"/>
      <c r="SJP27" s="175"/>
      <c r="SJQ27" s="175"/>
      <c r="SJR27" s="175"/>
      <c r="SJS27" s="175"/>
      <c r="SJT27" s="175"/>
      <c r="SJU27" s="175"/>
      <c r="SJV27" s="175"/>
      <c r="SJW27" s="175"/>
      <c r="SJX27" s="175"/>
      <c r="SJY27" s="175"/>
      <c r="SJZ27" s="175"/>
      <c r="SKA27" s="175"/>
      <c r="SKB27" s="175"/>
      <c r="SKC27" s="175"/>
      <c r="SKD27" s="175"/>
      <c r="SKE27" s="175"/>
      <c r="SKF27" s="175"/>
      <c r="SKG27" s="175"/>
      <c r="SKH27" s="175"/>
      <c r="SKI27" s="175"/>
      <c r="SKJ27" s="175"/>
      <c r="SKK27" s="175"/>
      <c r="SKL27" s="175"/>
      <c r="SKM27" s="175"/>
      <c r="SKN27" s="175"/>
      <c r="SKO27" s="175"/>
      <c r="SKP27" s="175"/>
      <c r="SKQ27" s="175"/>
      <c r="SKR27" s="175"/>
      <c r="SKS27" s="175"/>
      <c r="SKT27" s="175"/>
      <c r="SKU27" s="175"/>
      <c r="SKV27" s="175"/>
      <c r="SKW27" s="175"/>
      <c r="SKX27" s="175"/>
      <c r="SKY27" s="175"/>
      <c r="SKZ27" s="175"/>
      <c r="SLA27" s="175"/>
      <c r="SLB27" s="175"/>
      <c r="SLC27" s="175"/>
      <c r="SLD27" s="175"/>
      <c r="SLE27" s="175"/>
      <c r="SLF27" s="175"/>
      <c r="SLG27" s="175"/>
      <c r="SLH27" s="175"/>
      <c r="SLI27" s="175"/>
      <c r="SLJ27" s="175"/>
      <c r="SLK27" s="175"/>
      <c r="SLL27" s="175"/>
      <c r="SLM27" s="175"/>
      <c r="SLN27" s="175"/>
      <c r="SLO27" s="175"/>
      <c r="SLP27" s="175"/>
      <c r="SLQ27" s="175"/>
      <c r="SLR27" s="175"/>
      <c r="SLS27" s="175"/>
      <c r="SLT27" s="175"/>
      <c r="SLU27" s="175"/>
      <c r="SLV27" s="175"/>
      <c r="SLW27" s="175"/>
      <c r="SLX27" s="175"/>
      <c r="SLY27" s="175"/>
      <c r="SLZ27" s="175"/>
      <c r="SMA27" s="175"/>
      <c r="SMB27" s="175"/>
      <c r="SMC27" s="175"/>
      <c r="SMD27" s="175"/>
      <c r="SME27" s="175"/>
      <c r="SMF27" s="175"/>
      <c r="SMG27" s="175"/>
      <c r="SMH27" s="175"/>
      <c r="SMI27" s="175"/>
      <c r="SMJ27" s="175"/>
      <c r="SMK27" s="175"/>
      <c r="SML27" s="175"/>
      <c r="SMM27" s="175"/>
      <c r="SMN27" s="175"/>
      <c r="SMO27" s="175"/>
      <c r="SMP27" s="175"/>
      <c r="SMQ27" s="175"/>
      <c r="SMR27" s="175"/>
      <c r="SMS27" s="175"/>
      <c r="SMT27" s="175"/>
      <c r="SMU27" s="175"/>
      <c r="SMV27" s="175"/>
      <c r="SMW27" s="175"/>
      <c r="SMX27" s="175"/>
      <c r="SMY27" s="175"/>
      <c r="SMZ27" s="175"/>
      <c r="SNA27" s="175"/>
      <c r="SNB27" s="175"/>
      <c r="SNC27" s="175"/>
      <c r="SND27" s="175"/>
      <c r="SNE27" s="175"/>
      <c r="SNF27" s="175"/>
      <c r="SNG27" s="175"/>
      <c r="SNH27" s="175"/>
      <c r="SNI27" s="175"/>
      <c r="SNJ27" s="175"/>
      <c r="SNK27" s="175"/>
      <c r="SNL27" s="175"/>
      <c r="SNM27" s="175"/>
      <c r="SNN27" s="175"/>
      <c r="SNO27" s="175"/>
      <c r="SNP27" s="175"/>
      <c r="SNQ27" s="175"/>
      <c r="SNR27" s="175"/>
      <c r="SNS27" s="175"/>
      <c r="SNT27" s="175"/>
      <c r="SNU27" s="175"/>
      <c r="SNV27" s="175"/>
      <c r="SNW27" s="175"/>
      <c r="SNX27" s="175"/>
      <c r="SNY27" s="175"/>
      <c r="SNZ27" s="175"/>
      <c r="SOA27" s="175"/>
      <c r="SOB27" s="175"/>
      <c r="SOC27" s="175"/>
      <c r="SOD27" s="175"/>
      <c r="SOE27" s="175"/>
      <c r="SOF27" s="175"/>
      <c r="SOG27" s="175"/>
      <c r="SOH27" s="175"/>
      <c r="SOI27" s="175"/>
      <c r="SOJ27" s="175"/>
      <c r="SOK27" s="175"/>
      <c r="SOL27" s="175"/>
      <c r="SOM27" s="175"/>
      <c r="SON27" s="175"/>
      <c r="SOO27" s="175"/>
      <c r="SOP27" s="175"/>
      <c r="SOQ27" s="175"/>
      <c r="SOR27" s="175"/>
      <c r="SOS27" s="175"/>
      <c r="SOT27" s="175"/>
      <c r="SOU27" s="175"/>
      <c r="SOV27" s="175"/>
      <c r="SOW27" s="175"/>
      <c r="SOX27" s="175"/>
      <c r="SOY27" s="175"/>
      <c r="SOZ27" s="175"/>
      <c r="SPA27" s="175"/>
      <c r="SPB27" s="175"/>
      <c r="SPC27" s="175"/>
      <c r="SPD27" s="175"/>
      <c r="SPE27" s="175"/>
      <c r="SPF27" s="175"/>
      <c r="SPG27" s="175"/>
      <c r="SPH27" s="175"/>
      <c r="SPI27" s="175"/>
      <c r="SPJ27" s="175"/>
      <c r="SPK27" s="175"/>
      <c r="SPL27" s="175"/>
      <c r="SPM27" s="175"/>
      <c r="SPN27" s="175"/>
      <c r="SPO27" s="175"/>
      <c r="SPP27" s="175"/>
      <c r="SPQ27" s="175"/>
      <c r="SPR27" s="175"/>
      <c r="SPS27" s="175"/>
      <c r="SPT27" s="175"/>
      <c r="SPU27" s="175"/>
      <c r="SPV27" s="175"/>
      <c r="SPW27" s="175"/>
      <c r="SPX27" s="175"/>
      <c r="SPY27" s="175"/>
      <c r="SPZ27" s="175"/>
      <c r="SQA27" s="175"/>
      <c r="SQB27" s="175"/>
      <c r="SQC27" s="175"/>
      <c r="SQD27" s="175"/>
      <c r="SQE27" s="175"/>
      <c r="SQF27" s="175"/>
      <c r="SQG27" s="175"/>
      <c r="SQH27" s="175"/>
      <c r="SQI27" s="175"/>
      <c r="SQJ27" s="175"/>
      <c r="SQK27" s="175"/>
      <c r="SQL27" s="175"/>
      <c r="SQM27" s="175"/>
      <c r="SQN27" s="175"/>
      <c r="SQO27" s="175"/>
      <c r="SQP27" s="175"/>
      <c r="SQQ27" s="175"/>
      <c r="SQR27" s="175"/>
      <c r="SQS27" s="175"/>
      <c r="SQT27" s="175"/>
      <c r="SQU27" s="175"/>
      <c r="SQV27" s="175"/>
      <c r="SQW27" s="175"/>
      <c r="SQX27" s="175"/>
      <c r="SQY27" s="175"/>
      <c r="SQZ27" s="175"/>
      <c r="SRA27" s="175"/>
      <c r="SRB27" s="175"/>
      <c r="SRC27" s="175"/>
      <c r="SRD27" s="175"/>
      <c r="SRE27" s="175"/>
      <c r="SRF27" s="175"/>
      <c r="SRG27" s="175"/>
      <c r="SRH27" s="175"/>
      <c r="SRI27" s="175"/>
      <c r="SRJ27" s="175"/>
      <c r="SRK27" s="175"/>
      <c r="SRL27" s="175"/>
      <c r="SRM27" s="175"/>
      <c r="SRN27" s="175"/>
      <c r="SRO27" s="175"/>
      <c r="SRP27" s="175"/>
      <c r="SRQ27" s="175"/>
      <c r="SRR27" s="175"/>
      <c r="SRS27" s="175"/>
      <c r="SRT27" s="175"/>
      <c r="SRU27" s="175"/>
      <c r="SRV27" s="175"/>
      <c r="SRW27" s="175"/>
      <c r="SRX27" s="175"/>
      <c r="SRY27" s="175"/>
      <c r="SRZ27" s="175"/>
      <c r="SSA27" s="175"/>
      <c r="SSB27" s="175"/>
      <c r="SSC27" s="175"/>
      <c r="SSD27" s="175"/>
      <c r="SSE27" s="175"/>
      <c r="SSF27" s="175"/>
      <c r="SSG27" s="175"/>
      <c r="SSH27" s="175"/>
      <c r="SSI27" s="175"/>
      <c r="SSJ27" s="175"/>
      <c r="SSK27" s="175"/>
      <c r="SSL27" s="175"/>
      <c r="SSM27" s="175"/>
      <c r="SSN27" s="175"/>
      <c r="SSO27" s="175"/>
      <c r="SSP27" s="175"/>
      <c r="SSQ27" s="175"/>
      <c r="SSR27" s="175"/>
      <c r="SSS27" s="175"/>
      <c r="SST27" s="175"/>
      <c r="SSU27" s="175"/>
      <c r="SSV27" s="175"/>
      <c r="SSW27" s="175"/>
      <c r="SSX27" s="175"/>
      <c r="SSY27" s="175"/>
      <c r="SSZ27" s="175"/>
      <c r="STA27" s="175"/>
      <c r="STB27" s="175"/>
      <c r="STC27" s="175"/>
      <c r="STD27" s="175"/>
      <c r="STE27" s="175"/>
      <c r="STF27" s="175"/>
      <c r="STG27" s="175"/>
      <c r="STH27" s="175"/>
      <c r="STI27" s="175"/>
      <c r="STJ27" s="175"/>
      <c r="STK27" s="175"/>
      <c r="STL27" s="175"/>
      <c r="STM27" s="175"/>
      <c r="STN27" s="175"/>
      <c r="STO27" s="175"/>
      <c r="STP27" s="175"/>
      <c r="STQ27" s="175"/>
      <c r="STR27" s="175"/>
      <c r="STS27" s="175"/>
      <c r="STT27" s="175"/>
      <c r="STU27" s="175"/>
      <c r="STV27" s="175"/>
      <c r="STW27" s="175"/>
      <c r="STX27" s="175"/>
      <c r="STY27" s="175"/>
      <c r="STZ27" s="175"/>
      <c r="SUA27" s="175"/>
      <c r="SUB27" s="175"/>
      <c r="SUC27" s="175"/>
      <c r="SUD27" s="175"/>
      <c r="SUE27" s="175"/>
      <c r="SUF27" s="175"/>
      <c r="SUG27" s="175"/>
      <c r="SUH27" s="175"/>
      <c r="SUI27" s="175"/>
      <c r="SUJ27" s="175"/>
      <c r="SUK27" s="175"/>
      <c r="SUL27" s="175"/>
      <c r="SUM27" s="175"/>
      <c r="SUN27" s="175"/>
      <c r="SUO27" s="175"/>
      <c r="SUP27" s="175"/>
      <c r="SUQ27" s="175"/>
      <c r="SUR27" s="175"/>
      <c r="SUS27" s="175"/>
      <c r="SUT27" s="175"/>
      <c r="SUU27" s="175"/>
      <c r="SUV27" s="175"/>
      <c r="SUW27" s="175"/>
      <c r="SUX27" s="175"/>
      <c r="SUY27" s="175"/>
      <c r="SUZ27" s="175"/>
      <c r="SVA27" s="175"/>
      <c r="SVB27" s="175"/>
      <c r="SVC27" s="175"/>
      <c r="SVD27" s="175"/>
      <c r="SVE27" s="175"/>
      <c r="SVF27" s="175"/>
      <c r="SVG27" s="175"/>
      <c r="SVH27" s="175"/>
      <c r="SVI27" s="175"/>
      <c r="SVJ27" s="175"/>
      <c r="SVK27" s="175"/>
      <c r="SVL27" s="175"/>
      <c r="SVM27" s="175"/>
      <c r="SVN27" s="175"/>
      <c r="SVO27" s="175"/>
      <c r="SVP27" s="175"/>
      <c r="SVQ27" s="175"/>
      <c r="SVR27" s="175"/>
      <c r="SVS27" s="175"/>
      <c r="SVT27" s="175"/>
      <c r="SVU27" s="175"/>
      <c r="SVV27" s="175"/>
      <c r="SVW27" s="175"/>
      <c r="SVX27" s="175"/>
      <c r="SVY27" s="175"/>
      <c r="SVZ27" s="175"/>
      <c r="SWA27" s="175"/>
      <c r="SWB27" s="175"/>
      <c r="SWC27" s="175"/>
      <c r="SWD27" s="175"/>
      <c r="SWE27" s="175"/>
      <c r="SWF27" s="175"/>
      <c r="SWG27" s="175"/>
      <c r="SWH27" s="175"/>
      <c r="SWI27" s="175"/>
      <c r="SWJ27" s="175"/>
      <c r="SWK27" s="175"/>
      <c r="SWL27" s="175"/>
      <c r="SWM27" s="175"/>
      <c r="SWN27" s="175"/>
      <c r="SWO27" s="175"/>
      <c r="SWP27" s="175"/>
      <c r="SWQ27" s="175"/>
      <c r="SWR27" s="175"/>
      <c r="SWS27" s="175"/>
      <c r="SWT27" s="175"/>
      <c r="SWU27" s="175"/>
      <c r="SWV27" s="175"/>
      <c r="SWW27" s="175"/>
      <c r="SWX27" s="175"/>
      <c r="SWY27" s="175"/>
      <c r="SWZ27" s="175"/>
      <c r="SXA27" s="175"/>
      <c r="SXB27" s="175"/>
      <c r="SXC27" s="175"/>
      <c r="SXD27" s="175"/>
      <c r="SXE27" s="175"/>
      <c r="SXF27" s="175"/>
      <c r="SXG27" s="175"/>
      <c r="SXH27" s="175"/>
      <c r="SXI27" s="175"/>
      <c r="SXJ27" s="175"/>
      <c r="SXK27" s="175"/>
      <c r="SXL27" s="175"/>
      <c r="SXM27" s="175"/>
      <c r="SXN27" s="175"/>
      <c r="SXO27" s="175"/>
      <c r="SXP27" s="175"/>
      <c r="SXQ27" s="175"/>
      <c r="SXR27" s="175"/>
      <c r="SXS27" s="175"/>
      <c r="SXT27" s="175"/>
      <c r="SXU27" s="175"/>
      <c r="SXV27" s="175"/>
      <c r="SXW27" s="175"/>
      <c r="SXX27" s="175"/>
      <c r="SXY27" s="175"/>
      <c r="SXZ27" s="175"/>
      <c r="SYA27" s="175"/>
      <c r="SYB27" s="175"/>
      <c r="SYC27" s="175"/>
      <c r="SYD27" s="175"/>
      <c r="SYE27" s="175"/>
      <c r="SYF27" s="175"/>
      <c r="SYG27" s="175"/>
      <c r="SYH27" s="175"/>
      <c r="SYI27" s="175"/>
      <c r="SYJ27" s="175"/>
      <c r="SYK27" s="175"/>
      <c r="SYL27" s="175"/>
      <c r="SYM27" s="175"/>
      <c r="SYN27" s="175"/>
      <c r="SYO27" s="175"/>
      <c r="SYP27" s="175"/>
      <c r="SYQ27" s="175"/>
      <c r="SYR27" s="175"/>
      <c r="SYS27" s="175"/>
      <c r="SYT27" s="175"/>
      <c r="SYU27" s="175"/>
      <c r="SYV27" s="175"/>
      <c r="SYW27" s="175"/>
      <c r="SYX27" s="175"/>
      <c r="SYY27" s="175"/>
      <c r="SYZ27" s="175"/>
      <c r="SZA27" s="175"/>
      <c r="SZB27" s="175"/>
      <c r="SZC27" s="175"/>
      <c r="SZD27" s="175"/>
      <c r="SZE27" s="175"/>
      <c r="SZF27" s="175"/>
      <c r="SZG27" s="175"/>
      <c r="SZH27" s="175"/>
      <c r="SZI27" s="175"/>
      <c r="SZJ27" s="175"/>
      <c r="SZK27" s="175"/>
      <c r="SZL27" s="175"/>
      <c r="SZM27" s="175"/>
      <c r="SZN27" s="175"/>
      <c r="SZO27" s="175"/>
      <c r="SZP27" s="175"/>
      <c r="SZQ27" s="175"/>
      <c r="SZR27" s="175"/>
      <c r="SZS27" s="175"/>
      <c r="SZT27" s="175"/>
      <c r="SZU27" s="175"/>
      <c r="SZV27" s="175"/>
      <c r="SZW27" s="175"/>
      <c r="SZX27" s="175"/>
      <c r="SZY27" s="175"/>
      <c r="SZZ27" s="175"/>
      <c r="TAA27" s="175"/>
      <c r="TAB27" s="175"/>
      <c r="TAC27" s="175"/>
      <c r="TAD27" s="175"/>
      <c r="TAE27" s="175"/>
      <c r="TAF27" s="175"/>
      <c r="TAG27" s="175"/>
      <c r="TAH27" s="175"/>
      <c r="TAI27" s="175"/>
      <c r="TAJ27" s="175"/>
      <c r="TAK27" s="175"/>
      <c r="TAL27" s="175"/>
      <c r="TAM27" s="175"/>
      <c r="TAN27" s="175"/>
      <c r="TAO27" s="175"/>
      <c r="TAP27" s="175"/>
      <c r="TAQ27" s="175"/>
      <c r="TAR27" s="175"/>
      <c r="TAS27" s="175"/>
      <c r="TAT27" s="175"/>
      <c r="TAU27" s="175"/>
      <c r="TAV27" s="175"/>
      <c r="TAW27" s="175"/>
      <c r="TAX27" s="175"/>
      <c r="TAY27" s="175"/>
      <c r="TAZ27" s="175"/>
      <c r="TBA27" s="175"/>
      <c r="TBB27" s="175"/>
      <c r="TBC27" s="175"/>
      <c r="TBD27" s="175"/>
      <c r="TBE27" s="175"/>
      <c r="TBF27" s="175"/>
      <c r="TBG27" s="175"/>
      <c r="TBH27" s="175"/>
      <c r="TBI27" s="175"/>
      <c r="TBJ27" s="175"/>
      <c r="TBK27" s="175"/>
      <c r="TBL27" s="175"/>
      <c r="TBM27" s="175"/>
      <c r="TBN27" s="175"/>
      <c r="TBO27" s="175"/>
      <c r="TBP27" s="175"/>
      <c r="TBQ27" s="175"/>
      <c r="TBR27" s="175"/>
      <c r="TBS27" s="175"/>
      <c r="TBT27" s="175"/>
      <c r="TBU27" s="175"/>
      <c r="TBV27" s="175"/>
      <c r="TBW27" s="175"/>
      <c r="TBX27" s="175"/>
      <c r="TBY27" s="175"/>
      <c r="TBZ27" s="175"/>
      <c r="TCA27" s="175"/>
      <c r="TCB27" s="175"/>
      <c r="TCC27" s="175"/>
      <c r="TCD27" s="175"/>
      <c r="TCE27" s="175"/>
      <c r="TCF27" s="175"/>
      <c r="TCG27" s="175"/>
      <c r="TCH27" s="175"/>
      <c r="TCI27" s="175"/>
      <c r="TCJ27" s="175"/>
      <c r="TCK27" s="175"/>
      <c r="TCL27" s="175"/>
      <c r="TCM27" s="175"/>
      <c r="TCN27" s="175"/>
      <c r="TCO27" s="175"/>
      <c r="TCP27" s="175"/>
      <c r="TCQ27" s="175"/>
      <c r="TCR27" s="175"/>
      <c r="TCS27" s="175"/>
      <c r="TCT27" s="175"/>
      <c r="TCU27" s="175"/>
      <c r="TCV27" s="175"/>
      <c r="TCW27" s="175"/>
      <c r="TCX27" s="175"/>
      <c r="TCY27" s="175"/>
      <c r="TCZ27" s="175"/>
      <c r="TDA27" s="175"/>
      <c r="TDB27" s="175"/>
      <c r="TDC27" s="175"/>
      <c r="TDD27" s="175"/>
      <c r="TDE27" s="175"/>
      <c r="TDF27" s="175"/>
      <c r="TDG27" s="175"/>
      <c r="TDH27" s="175"/>
      <c r="TDI27" s="175"/>
      <c r="TDJ27" s="175"/>
      <c r="TDK27" s="175"/>
      <c r="TDL27" s="175"/>
      <c r="TDM27" s="175"/>
      <c r="TDN27" s="175"/>
      <c r="TDO27" s="175"/>
      <c r="TDP27" s="175"/>
      <c r="TDQ27" s="175"/>
      <c r="TDR27" s="175"/>
      <c r="TDS27" s="175"/>
      <c r="TDT27" s="175"/>
      <c r="TDU27" s="175"/>
      <c r="TDV27" s="175"/>
      <c r="TDW27" s="175"/>
      <c r="TDX27" s="175"/>
      <c r="TDY27" s="175"/>
      <c r="TDZ27" s="175"/>
      <c r="TEA27" s="175"/>
      <c r="TEB27" s="175"/>
      <c r="TEC27" s="175"/>
      <c r="TED27" s="175"/>
      <c r="TEE27" s="175"/>
      <c r="TEF27" s="175"/>
      <c r="TEG27" s="175"/>
      <c r="TEH27" s="175"/>
      <c r="TEI27" s="175"/>
      <c r="TEJ27" s="175"/>
      <c r="TEK27" s="175"/>
      <c r="TEL27" s="175"/>
      <c r="TEM27" s="175"/>
      <c r="TEN27" s="175"/>
      <c r="TEO27" s="175"/>
      <c r="TEP27" s="175"/>
      <c r="TEQ27" s="175"/>
      <c r="TER27" s="175"/>
      <c r="TES27" s="175"/>
      <c r="TET27" s="175"/>
      <c r="TEU27" s="175"/>
      <c r="TEV27" s="175"/>
      <c r="TEW27" s="175"/>
      <c r="TEX27" s="175"/>
      <c r="TEY27" s="175"/>
      <c r="TEZ27" s="175"/>
      <c r="TFA27" s="175"/>
      <c r="TFB27" s="175"/>
      <c r="TFC27" s="175"/>
      <c r="TFD27" s="175"/>
      <c r="TFE27" s="175"/>
      <c r="TFF27" s="175"/>
      <c r="TFG27" s="175"/>
      <c r="TFH27" s="175"/>
      <c r="TFI27" s="175"/>
      <c r="TFJ27" s="175"/>
      <c r="TFK27" s="175"/>
      <c r="TFL27" s="175"/>
      <c r="TFM27" s="175"/>
      <c r="TFN27" s="175"/>
      <c r="TFO27" s="175"/>
      <c r="TFP27" s="175"/>
      <c r="TFQ27" s="175"/>
      <c r="TFR27" s="175"/>
      <c r="TFS27" s="175"/>
      <c r="TFT27" s="175"/>
      <c r="TFU27" s="175"/>
      <c r="TFV27" s="175"/>
      <c r="TFW27" s="175"/>
      <c r="TFX27" s="175"/>
      <c r="TFY27" s="175"/>
      <c r="TFZ27" s="175"/>
      <c r="TGA27" s="175"/>
      <c r="TGB27" s="175"/>
      <c r="TGC27" s="175"/>
      <c r="TGD27" s="175"/>
      <c r="TGE27" s="175"/>
      <c r="TGF27" s="175"/>
      <c r="TGG27" s="175"/>
      <c r="TGH27" s="175"/>
      <c r="TGI27" s="175"/>
      <c r="TGJ27" s="175"/>
      <c r="TGK27" s="175"/>
      <c r="TGL27" s="175"/>
      <c r="TGM27" s="175"/>
      <c r="TGN27" s="175"/>
      <c r="TGO27" s="175"/>
      <c r="TGP27" s="175"/>
      <c r="TGQ27" s="175"/>
      <c r="TGR27" s="175"/>
      <c r="TGS27" s="175"/>
      <c r="TGT27" s="175"/>
      <c r="TGU27" s="175"/>
      <c r="TGV27" s="175"/>
      <c r="TGW27" s="175"/>
      <c r="TGX27" s="175"/>
      <c r="TGY27" s="175"/>
      <c r="TGZ27" s="175"/>
      <c r="THA27" s="175"/>
      <c r="THB27" s="175"/>
      <c r="THC27" s="175"/>
      <c r="THD27" s="175"/>
      <c r="THE27" s="175"/>
      <c r="THF27" s="175"/>
      <c r="THG27" s="175"/>
      <c r="THH27" s="175"/>
      <c r="THI27" s="175"/>
      <c r="THJ27" s="175"/>
      <c r="THK27" s="175"/>
      <c r="THL27" s="175"/>
      <c r="THM27" s="175"/>
      <c r="THN27" s="175"/>
      <c r="THO27" s="175"/>
      <c r="THP27" s="175"/>
      <c r="THQ27" s="175"/>
      <c r="THR27" s="175"/>
      <c r="THS27" s="175"/>
      <c r="THT27" s="175"/>
      <c r="THU27" s="175"/>
      <c r="THV27" s="175"/>
      <c r="THW27" s="175"/>
      <c r="THX27" s="175"/>
      <c r="THY27" s="175"/>
      <c r="THZ27" s="175"/>
      <c r="TIA27" s="175"/>
      <c r="TIB27" s="175"/>
      <c r="TIC27" s="175"/>
      <c r="TID27" s="175"/>
      <c r="TIE27" s="175"/>
      <c r="TIF27" s="175"/>
      <c r="TIG27" s="175"/>
      <c r="TIH27" s="175"/>
      <c r="TII27" s="175"/>
      <c r="TIJ27" s="175"/>
      <c r="TIK27" s="175"/>
      <c r="TIL27" s="175"/>
      <c r="TIM27" s="175"/>
      <c r="TIN27" s="175"/>
      <c r="TIO27" s="175"/>
      <c r="TIP27" s="175"/>
      <c r="TIQ27" s="175"/>
      <c r="TIR27" s="175"/>
      <c r="TIS27" s="175"/>
      <c r="TIT27" s="175"/>
      <c r="TIU27" s="175"/>
      <c r="TIV27" s="175"/>
      <c r="TIW27" s="175"/>
      <c r="TIX27" s="175"/>
      <c r="TIY27" s="175"/>
      <c r="TIZ27" s="175"/>
      <c r="TJA27" s="175"/>
      <c r="TJB27" s="175"/>
      <c r="TJC27" s="175"/>
      <c r="TJD27" s="175"/>
      <c r="TJE27" s="175"/>
      <c r="TJF27" s="175"/>
      <c r="TJG27" s="175"/>
      <c r="TJH27" s="175"/>
      <c r="TJI27" s="175"/>
      <c r="TJJ27" s="175"/>
      <c r="TJK27" s="175"/>
      <c r="TJL27" s="175"/>
      <c r="TJM27" s="175"/>
      <c r="TJN27" s="175"/>
      <c r="TJO27" s="175"/>
      <c r="TJP27" s="175"/>
      <c r="TJQ27" s="175"/>
      <c r="TJR27" s="175"/>
      <c r="TJS27" s="175"/>
      <c r="TJT27" s="175"/>
      <c r="TJU27" s="175"/>
      <c r="TJV27" s="175"/>
      <c r="TJW27" s="175"/>
      <c r="TJX27" s="175"/>
      <c r="TJY27" s="175"/>
      <c r="TJZ27" s="175"/>
      <c r="TKA27" s="175"/>
      <c r="TKB27" s="175"/>
      <c r="TKC27" s="175"/>
      <c r="TKD27" s="175"/>
      <c r="TKE27" s="175"/>
      <c r="TKF27" s="175"/>
      <c r="TKG27" s="175"/>
      <c r="TKH27" s="175"/>
      <c r="TKI27" s="175"/>
      <c r="TKJ27" s="175"/>
      <c r="TKK27" s="175"/>
      <c r="TKL27" s="175"/>
      <c r="TKM27" s="175"/>
      <c r="TKN27" s="175"/>
      <c r="TKO27" s="175"/>
      <c r="TKP27" s="175"/>
      <c r="TKQ27" s="175"/>
      <c r="TKR27" s="175"/>
      <c r="TKS27" s="175"/>
      <c r="TKT27" s="175"/>
      <c r="TKU27" s="175"/>
      <c r="TKV27" s="175"/>
      <c r="TKW27" s="175"/>
      <c r="TKX27" s="175"/>
      <c r="TKY27" s="175"/>
      <c r="TKZ27" s="175"/>
      <c r="TLA27" s="175"/>
      <c r="TLB27" s="175"/>
      <c r="TLC27" s="175"/>
      <c r="TLD27" s="175"/>
      <c r="TLE27" s="175"/>
      <c r="TLF27" s="175"/>
      <c r="TLG27" s="175"/>
      <c r="TLH27" s="175"/>
      <c r="TLI27" s="175"/>
      <c r="TLJ27" s="175"/>
      <c r="TLK27" s="175"/>
      <c r="TLL27" s="175"/>
      <c r="TLM27" s="175"/>
      <c r="TLN27" s="175"/>
      <c r="TLO27" s="175"/>
      <c r="TLP27" s="175"/>
      <c r="TLQ27" s="175"/>
      <c r="TLR27" s="175"/>
      <c r="TLS27" s="175"/>
      <c r="TLT27" s="175"/>
      <c r="TLU27" s="175"/>
      <c r="TLV27" s="175"/>
      <c r="TLW27" s="175"/>
      <c r="TLX27" s="175"/>
      <c r="TLY27" s="175"/>
      <c r="TLZ27" s="175"/>
      <c r="TMA27" s="175"/>
      <c r="TMB27" s="175"/>
      <c r="TMC27" s="175"/>
      <c r="TMD27" s="175"/>
      <c r="TME27" s="175"/>
      <c r="TMF27" s="175"/>
      <c r="TMG27" s="175"/>
      <c r="TMH27" s="175"/>
      <c r="TMI27" s="175"/>
      <c r="TMJ27" s="175"/>
      <c r="TMK27" s="175"/>
      <c r="TML27" s="175"/>
      <c r="TMM27" s="175"/>
      <c r="TMN27" s="175"/>
      <c r="TMO27" s="175"/>
      <c r="TMP27" s="175"/>
      <c r="TMQ27" s="175"/>
      <c r="TMR27" s="175"/>
      <c r="TMS27" s="175"/>
      <c r="TMT27" s="175"/>
      <c r="TMU27" s="175"/>
      <c r="TMV27" s="175"/>
      <c r="TMW27" s="175"/>
      <c r="TMX27" s="175"/>
      <c r="TMY27" s="175"/>
      <c r="TMZ27" s="175"/>
      <c r="TNA27" s="175"/>
      <c r="TNB27" s="175"/>
      <c r="TNC27" s="175"/>
      <c r="TND27" s="175"/>
      <c r="TNE27" s="175"/>
      <c r="TNF27" s="175"/>
      <c r="TNG27" s="175"/>
      <c r="TNH27" s="175"/>
      <c r="TNI27" s="175"/>
      <c r="TNJ27" s="175"/>
      <c r="TNK27" s="175"/>
      <c r="TNL27" s="175"/>
      <c r="TNM27" s="175"/>
      <c r="TNN27" s="175"/>
      <c r="TNO27" s="175"/>
      <c r="TNP27" s="175"/>
      <c r="TNQ27" s="175"/>
      <c r="TNR27" s="175"/>
      <c r="TNS27" s="175"/>
      <c r="TNT27" s="175"/>
      <c r="TNU27" s="175"/>
      <c r="TNV27" s="175"/>
      <c r="TNW27" s="175"/>
      <c r="TNX27" s="175"/>
      <c r="TNY27" s="175"/>
      <c r="TNZ27" s="175"/>
      <c r="TOA27" s="175"/>
      <c r="TOB27" s="175"/>
      <c r="TOC27" s="175"/>
      <c r="TOD27" s="175"/>
      <c r="TOE27" s="175"/>
      <c r="TOF27" s="175"/>
      <c r="TOG27" s="175"/>
      <c r="TOH27" s="175"/>
      <c r="TOI27" s="175"/>
      <c r="TOJ27" s="175"/>
      <c r="TOK27" s="175"/>
      <c r="TOL27" s="175"/>
      <c r="TOM27" s="175"/>
      <c r="TON27" s="175"/>
      <c r="TOO27" s="175"/>
      <c r="TOP27" s="175"/>
      <c r="TOQ27" s="175"/>
      <c r="TOR27" s="175"/>
      <c r="TOS27" s="175"/>
      <c r="TOT27" s="175"/>
      <c r="TOU27" s="175"/>
      <c r="TOV27" s="175"/>
      <c r="TOW27" s="175"/>
      <c r="TOX27" s="175"/>
      <c r="TOY27" s="175"/>
      <c r="TOZ27" s="175"/>
      <c r="TPA27" s="175"/>
      <c r="TPB27" s="175"/>
      <c r="TPC27" s="175"/>
      <c r="TPD27" s="175"/>
      <c r="TPE27" s="175"/>
      <c r="TPF27" s="175"/>
      <c r="TPG27" s="175"/>
      <c r="TPH27" s="175"/>
      <c r="TPI27" s="175"/>
      <c r="TPJ27" s="175"/>
      <c r="TPK27" s="175"/>
      <c r="TPL27" s="175"/>
      <c r="TPM27" s="175"/>
      <c r="TPN27" s="175"/>
      <c r="TPO27" s="175"/>
      <c r="TPP27" s="175"/>
      <c r="TPQ27" s="175"/>
      <c r="TPR27" s="175"/>
      <c r="TPS27" s="175"/>
      <c r="TPT27" s="175"/>
      <c r="TPU27" s="175"/>
      <c r="TPV27" s="175"/>
      <c r="TPW27" s="175"/>
      <c r="TPX27" s="175"/>
      <c r="TPY27" s="175"/>
      <c r="TPZ27" s="175"/>
      <c r="TQA27" s="175"/>
      <c r="TQB27" s="175"/>
      <c r="TQC27" s="175"/>
      <c r="TQD27" s="175"/>
      <c r="TQE27" s="175"/>
      <c r="TQF27" s="175"/>
      <c r="TQG27" s="175"/>
      <c r="TQH27" s="175"/>
      <c r="TQI27" s="175"/>
      <c r="TQJ27" s="175"/>
      <c r="TQK27" s="175"/>
      <c r="TQL27" s="175"/>
      <c r="TQM27" s="175"/>
      <c r="TQN27" s="175"/>
      <c r="TQO27" s="175"/>
      <c r="TQP27" s="175"/>
      <c r="TQQ27" s="175"/>
      <c r="TQR27" s="175"/>
      <c r="TQS27" s="175"/>
      <c r="TQT27" s="175"/>
      <c r="TQU27" s="175"/>
      <c r="TQV27" s="175"/>
      <c r="TQW27" s="175"/>
      <c r="TQX27" s="175"/>
      <c r="TQY27" s="175"/>
      <c r="TQZ27" s="175"/>
      <c r="TRA27" s="175"/>
      <c r="TRB27" s="175"/>
      <c r="TRC27" s="175"/>
      <c r="TRD27" s="175"/>
      <c r="TRE27" s="175"/>
      <c r="TRF27" s="175"/>
      <c r="TRG27" s="175"/>
      <c r="TRH27" s="175"/>
      <c r="TRI27" s="175"/>
      <c r="TRJ27" s="175"/>
      <c r="TRK27" s="175"/>
      <c r="TRL27" s="175"/>
      <c r="TRM27" s="175"/>
      <c r="TRN27" s="175"/>
      <c r="TRO27" s="175"/>
      <c r="TRP27" s="175"/>
      <c r="TRQ27" s="175"/>
      <c r="TRR27" s="175"/>
      <c r="TRS27" s="175"/>
      <c r="TRT27" s="175"/>
      <c r="TRU27" s="175"/>
      <c r="TRV27" s="175"/>
      <c r="TRW27" s="175"/>
      <c r="TRX27" s="175"/>
      <c r="TRY27" s="175"/>
      <c r="TRZ27" s="175"/>
      <c r="TSA27" s="175"/>
      <c r="TSB27" s="175"/>
      <c r="TSC27" s="175"/>
      <c r="TSD27" s="175"/>
      <c r="TSE27" s="175"/>
      <c r="TSF27" s="175"/>
      <c r="TSG27" s="175"/>
      <c r="TSH27" s="175"/>
      <c r="TSI27" s="175"/>
      <c r="TSJ27" s="175"/>
      <c r="TSK27" s="175"/>
      <c r="TSL27" s="175"/>
      <c r="TSM27" s="175"/>
      <c r="TSN27" s="175"/>
      <c r="TSO27" s="175"/>
      <c r="TSP27" s="175"/>
      <c r="TSQ27" s="175"/>
      <c r="TSR27" s="175"/>
      <c r="TSS27" s="175"/>
      <c r="TST27" s="175"/>
      <c r="TSU27" s="175"/>
      <c r="TSV27" s="175"/>
      <c r="TSW27" s="175"/>
      <c r="TSX27" s="175"/>
      <c r="TSY27" s="175"/>
      <c r="TSZ27" s="175"/>
      <c r="TTA27" s="175"/>
      <c r="TTB27" s="175"/>
      <c r="TTC27" s="175"/>
      <c r="TTD27" s="175"/>
      <c r="TTE27" s="175"/>
      <c r="TTF27" s="175"/>
      <c r="TTG27" s="175"/>
      <c r="TTH27" s="175"/>
      <c r="TTI27" s="175"/>
      <c r="TTJ27" s="175"/>
      <c r="TTK27" s="175"/>
      <c r="TTL27" s="175"/>
      <c r="TTM27" s="175"/>
      <c r="TTN27" s="175"/>
      <c r="TTO27" s="175"/>
      <c r="TTP27" s="175"/>
      <c r="TTQ27" s="175"/>
      <c r="TTR27" s="175"/>
      <c r="TTS27" s="175"/>
      <c r="TTT27" s="175"/>
      <c r="TTU27" s="175"/>
      <c r="TTV27" s="175"/>
      <c r="TTW27" s="175"/>
      <c r="TTX27" s="175"/>
      <c r="TTY27" s="175"/>
      <c r="TTZ27" s="175"/>
      <c r="TUA27" s="175"/>
      <c r="TUB27" s="175"/>
      <c r="TUC27" s="175"/>
      <c r="TUD27" s="175"/>
      <c r="TUE27" s="175"/>
      <c r="TUF27" s="175"/>
      <c r="TUG27" s="175"/>
      <c r="TUH27" s="175"/>
      <c r="TUI27" s="175"/>
      <c r="TUJ27" s="175"/>
      <c r="TUK27" s="175"/>
      <c r="TUL27" s="175"/>
      <c r="TUM27" s="175"/>
      <c r="TUN27" s="175"/>
      <c r="TUO27" s="175"/>
      <c r="TUP27" s="175"/>
      <c r="TUQ27" s="175"/>
      <c r="TUR27" s="175"/>
      <c r="TUS27" s="175"/>
      <c r="TUT27" s="175"/>
      <c r="TUU27" s="175"/>
      <c r="TUV27" s="175"/>
      <c r="TUW27" s="175"/>
      <c r="TUX27" s="175"/>
      <c r="TUY27" s="175"/>
      <c r="TUZ27" s="175"/>
      <c r="TVA27" s="175"/>
      <c r="TVB27" s="175"/>
      <c r="TVC27" s="175"/>
      <c r="TVD27" s="175"/>
      <c r="TVE27" s="175"/>
      <c r="TVF27" s="175"/>
      <c r="TVG27" s="175"/>
      <c r="TVH27" s="175"/>
      <c r="TVI27" s="175"/>
      <c r="TVJ27" s="175"/>
      <c r="TVK27" s="175"/>
      <c r="TVL27" s="175"/>
      <c r="TVM27" s="175"/>
      <c r="TVN27" s="175"/>
      <c r="TVO27" s="175"/>
      <c r="TVP27" s="175"/>
      <c r="TVQ27" s="175"/>
      <c r="TVR27" s="175"/>
      <c r="TVS27" s="175"/>
      <c r="TVT27" s="175"/>
      <c r="TVU27" s="175"/>
      <c r="TVV27" s="175"/>
      <c r="TVW27" s="175"/>
      <c r="TVX27" s="175"/>
      <c r="TVY27" s="175"/>
      <c r="TVZ27" s="175"/>
      <c r="TWA27" s="175"/>
      <c r="TWB27" s="175"/>
      <c r="TWC27" s="175"/>
      <c r="TWD27" s="175"/>
      <c r="TWE27" s="175"/>
      <c r="TWF27" s="175"/>
      <c r="TWG27" s="175"/>
      <c r="TWH27" s="175"/>
      <c r="TWI27" s="175"/>
      <c r="TWJ27" s="175"/>
      <c r="TWK27" s="175"/>
      <c r="TWL27" s="175"/>
      <c r="TWM27" s="175"/>
      <c r="TWN27" s="175"/>
      <c r="TWO27" s="175"/>
      <c r="TWP27" s="175"/>
      <c r="TWQ27" s="175"/>
      <c r="TWR27" s="175"/>
      <c r="TWS27" s="175"/>
      <c r="TWT27" s="175"/>
      <c r="TWU27" s="175"/>
      <c r="TWV27" s="175"/>
      <c r="TWW27" s="175"/>
      <c r="TWX27" s="175"/>
      <c r="TWY27" s="175"/>
      <c r="TWZ27" s="175"/>
      <c r="TXA27" s="175"/>
      <c r="TXB27" s="175"/>
      <c r="TXC27" s="175"/>
      <c r="TXD27" s="175"/>
      <c r="TXE27" s="175"/>
      <c r="TXF27" s="175"/>
      <c r="TXG27" s="175"/>
      <c r="TXH27" s="175"/>
      <c r="TXI27" s="175"/>
      <c r="TXJ27" s="175"/>
      <c r="TXK27" s="175"/>
      <c r="TXL27" s="175"/>
      <c r="TXM27" s="175"/>
      <c r="TXN27" s="175"/>
      <c r="TXO27" s="175"/>
      <c r="TXP27" s="175"/>
      <c r="TXQ27" s="175"/>
      <c r="TXR27" s="175"/>
      <c r="TXS27" s="175"/>
      <c r="TXT27" s="175"/>
      <c r="TXU27" s="175"/>
      <c r="TXV27" s="175"/>
      <c r="TXW27" s="175"/>
      <c r="TXX27" s="175"/>
      <c r="TXY27" s="175"/>
      <c r="TXZ27" s="175"/>
      <c r="TYA27" s="175"/>
      <c r="TYB27" s="175"/>
      <c r="TYC27" s="175"/>
      <c r="TYD27" s="175"/>
      <c r="TYE27" s="175"/>
      <c r="TYF27" s="175"/>
      <c r="TYG27" s="175"/>
      <c r="TYH27" s="175"/>
      <c r="TYI27" s="175"/>
      <c r="TYJ27" s="175"/>
      <c r="TYK27" s="175"/>
      <c r="TYL27" s="175"/>
      <c r="TYM27" s="175"/>
      <c r="TYN27" s="175"/>
      <c r="TYO27" s="175"/>
      <c r="TYP27" s="175"/>
      <c r="TYQ27" s="175"/>
      <c r="TYR27" s="175"/>
      <c r="TYS27" s="175"/>
      <c r="TYT27" s="175"/>
      <c r="TYU27" s="175"/>
      <c r="TYV27" s="175"/>
      <c r="TYW27" s="175"/>
      <c r="TYX27" s="175"/>
      <c r="TYY27" s="175"/>
      <c r="TYZ27" s="175"/>
      <c r="TZA27" s="175"/>
      <c r="TZB27" s="175"/>
      <c r="TZC27" s="175"/>
      <c r="TZD27" s="175"/>
      <c r="TZE27" s="175"/>
      <c r="TZF27" s="175"/>
      <c r="TZG27" s="175"/>
      <c r="TZH27" s="175"/>
      <c r="TZI27" s="175"/>
      <c r="TZJ27" s="175"/>
      <c r="TZK27" s="175"/>
      <c r="TZL27" s="175"/>
      <c r="TZM27" s="175"/>
      <c r="TZN27" s="175"/>
      <c r="TZO27" s="175"/>
      <c r="TZP27" s="175"/>
      <c r="TZQ27" s="175"/>
      <c r="TZR27" s="175"/>
      <c r="TZS27" s="175"/>
      <c r="TZT27" s="175"/>
      <c r="TZU27" s="175"/>
      <c r="TZV27" s="175"/>
      <c r="TZW27" s="175"/>
      <c r="TZX27" s="175"/>
      <c r="TZY27" s="175"/>
      <c r="TZZ27" s="175"/>
      <c r="UAA27" s="175"/>
      <c r="UAB27" s="175"/>
      <c r="UAC27" s="175"/>
      <c r="UAD27" s="175"/>
      <c r="UAE27" s="175"/>
      <c r="UAF27" s="175"/>
      <c r="UAG27" s="175"/>
      <c r="UAH27" s="175"/>
      <c r="UAI27" s="175"/>
      <c r="UAJ27" s="175"/>
      <c r="UAK27" s="175"/>
      <c r="UAL27" s="175"/>
      <c r="UAM27" s="175"/>
      <c r="UAN27" s="175"/>
      <c r="UAO27" s="175"/>
      <c r="UAP27" s="175"/>
      <c r="UAQ27" s="175"/>
      <c r="UAR27" s="175"/>
      <c r="UAS27" s="175"/>
      <c r="UAT27" s="175"/>
      <c r="UAU27" s="175"/>
      <c r="UAV27" s="175"/>
      <c r="UAW27" s="175"/>
      <c r="UAX27" s="175"/>
      <c r="UAY27" s="175"/>
      <c r="UAZ27" s="175"/>
      <c r="UBA27" s="175"/>
      <c r="UBB27" s="175"/>
      <c r="UBC27" s="175"/>
      <c r="UBD27" s="175"/>
      <c r="UBE27" s="175"/>
      <c r="UBF27" s="175"/>
      <c r="UBG27" s="175"/>
      <c r="UBH27" s="175"/>
      <c r="UBI27" s="175"/>
      <c r="UBJ27" s="175"/>
      <c r="UBK27" s="175"/>
      <c r="UBL27" s="175"/>
      <c r="UBM27" s="175"/>
      <c r="UBN27" s="175"/>
      <c r="UBO27" s="175"/>
      <c r="UBP27" s="175"/>
      <c r="UBQ27" s="175"/>
      <c r="UBR27" s="175"/>
      <c r="UBS27" s="175"/>
      <c r="UBT27" s="175"/>
      <c r="UBU27" s="175"/>
      <c r="UBV27" s="175"/>
      <c r="UBW27" s="175"/>
      <c r="UBX27" s="175"/>
      <c r="UBY27" s="175"/>
      <c r="UBZ27" s="175"/>
      <c r="UCA27" s="175"/>
      <c r="UCB27" s="175"/>
      <c r="UCC27" s="175"/>
      <c r="UCD27" s="175"/>
      <c r="UCE27" s="175"/>
      <c r="UCF27" s="175"/>
      <c r="UCG27" s="175"/>
      <c r="UCH27" s="175"/>
      <c r="UCI27" s="175"/>
      <c r="UCJ27" s="175"/>
      <c r="UCK27" s="175"/>
      <c r="UCL27" s="175"/>
      <c r="UCM27" s="175"/>
      <c r="UCN27" s="175"/>
      <c r="UCO27" s="175"/>
      <c r="UCP27" s="175"/>
      <c r="UCQ27" s="175"/>
      <c r="UCR27" s="175"/>
      <c r="UCS27" s="175"/>
      <c r="UCT27" s="175"/>
      <c r="UCU27" s="175"/>
      <c r="UCV27" s="175"/>
      <c r="UCW27" s="175"/>
      <c r="UCX27" s="175"/>
      <c r="UCY27" s="175"/>
      <c r="UCZ27" s="175"/>
      <c r="UDA27" s="175"/>
      <c r="UDB27" s="175"/>
      <c r="UDC27" s="175"/>
      <c r="UDD27" s="175"/>
      <c r="UDE27" s="175"/>
      <c r="UDF27" s="175"/>
      <c r="UDG27" s="175"/>
      <c r="UDH27" s="175"/>
      <c r="UDI27" s="175"/>
      <c r="UDJ27" s="175"/>
      <c r="UDK27" s="175"/>
      <c r="UDL27" s="175"/>
      <c r="UDM27" s="175"/>
      <c r="UDN27" s="175"/>
      <c r="UDO27" s="175"/>
      <c r="UDP27" s="175"/>
      <c r="UDQ27" s="175"/>
      <c r="UDR27" s="175"/>
      <c r="UDS27" s="175"/>
      <c r="UDT27" s="175"/>
      <c r="UDU27" s="175"/>
      <c r="UDV27" s="175"/>
      <c r="UDW27" s="175"/>
      <c r="UDX27" s="175"/>
      <c r="UDY27" s="175"/>
      <c r="UDZ27" s="175"/>
      <c r="UEA27" s="175"/>
      <c r="UEB27" s="175"/>
      <c r="UEC27" s="175"/>
      <c r="UED27" s="175"/>
      <c r="UEE27" s="175"/>
      <c r="UEF27" s="175"/>
      <c r="UEG27" s="175"/>
      <c r="UEH27" s="175"/>
      <c r="UEI27" s="175"/>
      <c r="UEJ27" s="175"/>
      <c r="UEK27" s="175"/>
      <c r="UEL27" s="175"/>
      <c r="UEM27" s="175"/>
      <c r="UEN27" s="175"/>
      <c r="UEO27" s="175"/>
      <c r="UEP27" s="175"/>
      <c r="UEQ27" s="175"/>
      <c r="UER27" s="175"/>
      <c r="UES27" s="175"/>
      <c r="UET27" s="175"/>
      <c r="UEU27" s="175"/>
      <c r="UEV27" s="175"/>
      <c r="UEW27" s="175"/>
      <c r="UEX27" s="175"/>
      <c r="UEY27" s="175"/>
      <c r="UEZ27" s="175"/>
      <c r="UFA27" s="175"/>
      <c r="UFB27" s="175"/>
      <c r="UFC27" s="175"/>
      <c r="UFD27" s="175"/>
      <c r="UFE27" s="175"/>
      <c r="UFF27" s="175"/>
      <c r="UFG27" s="175"/>
      <c r="UFH27" s="175"/>
      <c r="UFI27" s="175"/>
      <c r="UFJ27" s="175"/>
      <c r="UFK27" s="175"/>
      <c r="UFL27" s="175"/>
      <c r="UFM27" s="175"/>
      <c r="UFN27" s="175"/>
      <c r="UFO27" s="175"/>
      <c r="UFP27" s="175"/>
      <c r="UFQ27" s="175"/>
      <c r="UFR27" s="175"/>
      <c r="UFS27" s="175"/>
      <c r="UFT27" s="175"/>
      <c r="UFU27" s="175"/>
      <c r="UFV27" s="175"/>
      <c r="UFW27" s="175"/>
      <c r="UFX27" s="175"/>
      <c r="UFY27" s="175"/>
      <c r="UFZ27" s="175"/>
      <c r="UGA27" s="175"/>
      <c r="UGB27" s="175"/>
      <c r="UGC27" s="175"/>
      <c r="UGD27" s="175"/>
      <c r="UGE27" s="175"/>
      <c r="UGF27" s="175"/>
      <c r="UGG27" s="175"/>
      <c r="UGH27" s="175"/>
      <c r="UGI27" s="175"/>
      <c r="UGJ27" s="175"/>
      <c r="UGK27" s="175"/>
      <c r="UGL27" s="175"/>
      <c r="UGM27" s="175"/>
      <c r="UGN27" s="175"/>
      <c r="UGO27" s="175"/>
      <c r="UGP27" s="175"/>
      <c r="UGQ27" s="175"/>
      <c r="UGR27" s="175"/>
      <c r="UGS27" s="175"/>
      <c r="UGT27" s="175"/>
      <c r="UGU27" s="175"/>
      <c r="UGV27" s="175"/>
      <c r="UGW27" s="175"/>
      <c r="UGX27" s="175"/>
      <c r="UGY27" s="175"/>
      <c r="UGZ27" s="175"/>
      <c r="UHA27" s="175"/>
      <c r="UHB27" s="175"/>
      <c r="UHC27" s="175"/>
      <c r="UHD27" s="175"/>
      <c r="UHE27" s="175"/>
      <c r="UHF27" s="175"/>
      <c r="UHG27" s="175"/>
      <c r="UHH27" s="175"/>
      <c r="UHI27" s="175"/>
      <c r="UHJ27" s="175"/>
      <c r="UHK27" s="175"/>
      <c r="UHL27" s="175"/>
      <c r="UHM27" s="175"/>
      <c r="UHN27" s="175"/>
      <c r="UHO27" s="175"/>
      <c r="UHP27" s="175"/>
      <c r="UHQ27" s="175"/>
      <c r="UHR27" s="175"/>
      <c r="UHS27" s="175"/>
      <c r="UHT27" s="175"/>
      <c r="UHU27" s="175"/>
      <c r="UHV27" s="175"/>
      <c r="UHW27" s="175"/>
      <c r="UHX27" s="175"/>
      <c r="UHY27" s="175"/>
      <c r="UHZ27" s="175"/>
      <c r="UIA27" s="175"/>
      <c r="UIB27" s="175"/>
      <c r="UIC27" s="175"/>
      <c r="UID27" s="175"/>
      <c r="UIE27" s="175"/>
      <c r="UIF27" s="175"/>
      <c r="UIG27" s="175"/>
      <c r="UIH27" s="175"/>
      <c r="UII27" s="175"/>
      <c r="UIJ27" s="175"/>
      <c r="UIK27" s="175"/>
      <c r="UIL27" s="175"/>
      <c r="UIM27" s="175"/>
      <c r="UIN27" s="175"/>
      <c r="UIO27" s="175"/>
      <c r="UIP27" s="175"/>
      <c r="UIQ27" s="175"/>
      <c r="UIR27" s="175"/>
      <c r="UIS27" s="175"/>
      <c r="UIT27" s="175"/>
      <c r="UIU27" s="175"/>
      <c r="UIV27" s="175"/>
      <c r="UIW27" s="175"/>
      <c r="UIX27" s="175"/>
      <c r="UIY27" s="175"/>
      <c r="UIZ27" s="175"/>
      <c r="UJA27" s="175"/>
      <c r="UJB27" s="175"/>
      <c r="UJC27" s="175"/>
      <c r="UJD27" s="175"/>
      <c r="UJE27" s="175"/>
      <c r="UJF27" s="175"/>
      <c r="UJG27" s="175"/>
      <c r="UJH27" s="175"/>
      <c r="UJI27" s="175"/>
      <c r="UJJ27" s="175"/>
      <c r="UJK27" s="175"/>
      <c r="UJL27" s="175"/>
      <c r="UJM27" s="175"/>
      <c r="UJN27" s="175"/>
      <c r="UJO27" s="175"/>
      <c r="UJP27" s="175"/>
      <c r="UJQ27" s="175"/>
      <c r="UJR27" s="175"/>
      <c r="UJS27" s="175"/>
      <c r="UJT27" s="175"/>
      <c r="UJU27" s="175"/>
      <c r="UJV27" s="175"/>
      <c r="UJW27" s="175"/>
      <c r="UJX27" s="175"/>
      <c r="UJY27" s="175"/>
      <c r="UJZ27" s="175"/>
      <c r="UKA27" s="175"/>
      <c r="UKB27" s="175"/>
      <c r="UKC27" s="175"/>
      <c r="UKD27" s="175"/>
      <c r="UKE27" s="175"/>
      <c r="UKF27" s="175"/>
      <c r="UKG27" s="175"/>
      <c r="UKH27" s="175"/>
      <c r="UKI27" s="175"/>
      <c r="UKJ27" s="175"/>
      <c r="UKK27" s="175"/>
      <c r="UKL27" s="175"/>
      <c r="UKM27" s="175"/>
      <c r="UKN27" s="175"/>
      <c r="UKO27" s="175"/>
      <c r="UKP27" s="175"/>
      <c r="UKQ27" s="175"/>
      <c r="UKR27" s="175"/>
      <c r="UKS27" s="175"/>
      <c r="UKT27" s="175"/>
      <c r="UKU27" s="175"/>
      <c r="UKV27" s="175"/>
      <c r="UKW27" s="175"/>
      <c r="UKX27" s="175"/>
      <c r="UKY27" s="175"/>
      <c r="UKZ27" s="175"/>
      <c r="ULA27" s="175"/>
      <c r="ULB27" s="175"/>
      <c r="ULC27" s="175"/>
      <c r="ULD27" s="175"/>
      <c r="ULE27" s="175"/>
      <c r="ULF27" s="175"/>
      <c r="ULG27" s="175"/>
      <c r="ULH27" s="175"/>
      <c r="ULI27" s="175"/>
      <c r="ULJ27" s="175"/>
      <c r="ULK27" s="175"/>
      <c r="ULL27" s="175"/>
      <c r="ULM27" s="175"/>
      <c r="ULN27" s="175"/>
      <c r="ULO27" s="175"/>
      <c r="ULP27" s="175"/>
      <c r="ULQ27" s="175"/>
      <c r="ULR27" s="175"/>
      <c r="ULS27" s="175"/>
      <c r="ULT27" s="175"/>
      <c r="ULU27" s="175"/>
      <c r="ULV27" s="175"/>
      <c r="ULW27" s="175"/>
      <c r="ULX27" s="175"/>
      <c r="ULY27" s="175"/>
      <c r="ULZ27" s="175"/>
      <c r="UMA27" s="175"/>
      <c r="UMB27" s="175"/>
      <c r="UMC27" s="175"/>
      <c r="UMD27" s="175"/>
      <c r="UME27" s="175"/>
      <c r="UMF27" s="175"/>
      <c r="UMG27" s="175"/>
      <c r="UMH27" s="175"/>
      <c r="UMI27" s="175"/>
      <c r="UMJ27" s="175"/>
      <c r="UMK27" s="175"/>
      <c r="UML27" s="175"/>
      <c r="UMM27" s="175"/>
      <c r="UMN27" s="175"/>
      <c r="UMO27" s="175"/>
      <c r="UMP27" s="175"/>
      <c r="UMQ27" s="175"/>
      <c r="UMR27" s="175"/>
      <c r="UMS27" s="175"/>
      <c r="UMT27" s="175"/>
      <c r="UMU27" s="175"/>
      <c r="UMV27" s="175"/>
      <c r="UMW27" s="175"/>
      <c r="UMX27" s="175"/>
      <c r="UMY27" s="175"/>
      <c r="UMZ27" s="175"/>
      <c r="UNA27" s="175"/>
      <c r="UNB27" s="175"/>
      <c r="UNC27" s="175"/>
      <c r="UND27" s="175"/>
      <c r="UNE27" s="175"/>
      <c r="UNF27" s="175"/>
      <c r="UNG27" s="175"/>
      <c r="UNH27" s="175"/>
      <c r="UNI27" s="175"/>
      <c r="UNJ27" s="175"/>
      <c r="UNK27" s="175"/>
      <c r="UNL27" s="175"/>
      <c r="UNM27" s="175"/>
      <c r="UNN27" s="175"/>
      <c r="UNO27" s="175"/>
      <c r="UNP27" s="175"/>
      <c r="UNQ27" s="175"/>
      <c r="UNR27" s="175"/>
      <c r="UNS27" s="175"/>
      <c r="UNT27" s="175"/>
      <c r="UNU27" s="175"/>
      <c r="UNV27" s="175"/>
      <c r="UNW27" s="175"/>
      <c r="UNX27" s="175"/>
      <c r="UNY27" s="175"/>
      <c r="UNZ27" s="175"/>
      <c r="UOA27" s="175"/>
      <c r="UOB27" s="175"/>
      <c r="UOC27" s="175"/>
      <c r="UOD27" s="175"/>
      <c r="UOE27" s="175"/>
      <c r="UOF27" s="175"/>
      <c r="UOG27" s="175"/>
      <c r="UOH27" s="175"/>
      <c r="UOI27" s="175"/>
      <c r="UOJ27" s="175"/>
      <c r="UOK27" s="175"/>
      <c r="UOL27" s="175"/>
      <c r="UOM27" s="175"/>
      <c r="UON27" s="175"/>
      <c r="UOO27" s="175"/>
      <c r="UOP27" s="175"/>
      <c r="UOQ27" s="175"/>
      <c r="UOR27" s="175"/>
      <c r="UOS27" s="175"/>
      <c r="UOT27" s="175"/>
      <c r="UOU27" s="175"/>
      <c r="UOV27" s="175"/>
      <c r="UOW27" s="175"/>
      <c r="UOX27" s="175"/>
      <c r="UOY27" s="175"/>
      <c r="UOZ27" s="175"/>
      <c r="UPA27" s="175"/>
      <c r="UPB27" s="175"/>
      <c r="UPC27" s="175"/>
      <c r="UPD27" s="175"/>
      <c r="UPE27" s="175"/>
      <c r="UPF27" s="175"/>
      <c r="UPG27" s="175"/>
      <c r="UPH27" s="175"/>
      <c r="UPI27" s="175"/>
      <c r="UPJ27" s="175"/>
      <c r="UPK27" s="175"/>
      <c r="UPL27" s="175"/>
      <c r="UPM27" s="175"/>
      <c r="UPN27" s="175"/>
      <c r="UPO27" s="175"/>
      <c r="UPP27" s="175"/>
      <c r="UPQ27" s="175"/>
      <c r="UPR27" s="175"/>
      <c r="UPS27" s="175"/>
      <c r="UPT27" s="175"/>
      <c r="UPU27" s="175"/>
      <c r="UPV27" s="175"/>
      <c r="UPW27" s="175"/>
      <c r="UPX27" s="175"/>
      <c r="UPY27" s="175"/>
      <c r="UPZ27" s="175"/>
      <c r="UQA27" s="175"/>
      <c r="UQB27" s="175"/>
      <c r="UQC27" s="175"/>
      <c r="UQD27" s="175"/>
      <c r="UQE27" s="175"/>
      <c r="UQF27" s="175"/>
      <c r="UQG27" s="175"/>
      <c r="UQH27" s="175"/>
      <c r="UQI27" s="175"/>
      <c r="UQJ27" s="175"/>
      <c r="UQK27" s="175"/>
      <c r="UQL27" s="175"/>
      <c r="UQM27" s="175"/>
      <c r="UQN27" s="175"/>
      <c r="UQO27" s="175"/>
      <c r="UQP27" s="175"/>
      <c r="UQQ27" s="175"/>
      <c r="UQR27" s="175"/>
      <c r="UQS27" s="175"/>
      <c r="UQT27" s="175"/>
      <c r="UQU27" s="175"/>
      <c r="UQV27" s="175"/>
      <c r="UQW27" s="175"/>
      <c r="UQX27" s="175"/>
      <c r="UQY27" s="175"/>
      <c r="UQZ27" s="175"/>
      <c r="URA27" s="175"/>
      <c r="URB27" s="175"/>
      <c r="URC27" s="175"/>
      <c r="URD27" s="175"/>
      <c r="URE27" s="175"/>
      <c r="URF27" s="175"/>
      <c r="URG27" s="175"/>
      <c r="URH27" s="175"/>
      <c r="URI27" s="175"/>
      <c r="URJ27" s="175"/>
      <c r="URK27" s="175"/>
      <c r="URL27" s="175"/>
      <c r="URM27" s="175"/>
      <c r="URN27" s="175"/>
      <c r="URO27" s="175"/>
      <c r="URP27" s="175"/>
      <c r="URQ27" s="175"/>
      <c r="URR27" s="175"/>
      <c r="URS27" s="175"/>
      <c r="URT27" s="175"/>
      <c r="URU27" s="175"/>
      <c r="URV27" s="175"/>
      <c r="URW27" s="175"/>
      <c r="URX27" s="175"/>
      <c r="URY27" s="175"/>
      <c r="URZ27" s="175"/>
      <c r="USA27" s="175"/>
      <c r="USB27" s="175"/>
      <c r="USC27" s="175"/>
      <c r="USD27" s="175"/>
      <c r="USE27" s="175"/>
      <c r="USF27" s="175"/>
      <c r="USG27" s="175"/>
      <c r="USH27" s="175"/>
      <c r="USI27" s="175"/>
      <c r="USJ27" s="175"/>
      <c r="USK27" s="175"/>
      <c r="USL27" s="175"/>
      <c r="USM27" s="175"/>
      <c r="USN27" s="175"/>
      <c r="USO27" s="175"/>
      <c r="USP27" s="175"/>
      <c r="USQ27" s="175"/>
      <c r="USR27" s="175"/>
      <c r="USS27" s="175"/>
      <c r="UST27" s="175"/>
      <c r="USU27" s="175"/>
      <c r="USV27" s="175"/>
      <c r="USW27" s="175"/>
      <c r="USX27" s="175"/>
      <c r="USY27" s="175"/>
      <c r="USZ27" s="175"/>
      <c r="UTA27" s="175"/>
      <c r="UTB27" s="175"/>
      <c r="UTC27" s="175"/>
      <c r="UTD27" s="175"/>
      <c r="UTE27" s="175"/>
      <c r="UTF27" s="175"/>
      <c r="UTG27" s="175"/>
      <c r="UTH27" s="175"/>
      <c r="UTI27" s="175"/>
      <c r="UTJ27" s="175"/>
      <c r="UTK27" s="175"/>
      <c r="UTL27" s="175"/>
      <c r="UTM27" s="175"/>
      <c r="UTN27" s="175"/>
      <c r="UTO27" s="175"/>
      <c r="UTP27" s="175"/>
      <c r="UTQ27" s="175"/>
      <c r="UTR27" s="175"/>
      <c r="UTS27" s="175"/>
      <c r="UTT27" s="175"/>
      <c r="UTU27" s="175"/>
      <c r="UTV27" s="175"/>
      <c r="UTW27" s="175"/>
      <c r="UTX27" s="175"/>
      <c r="UTY27" s="175"/>
      <c r="UTZ27" s="175"/>
      <c r="UUA27" s="175"/>
      <c r="UUB27" s="175"/>
      <c r="UUC27" s="175"/>
      <c r="UUD27" s="175"/>
      <c r="UUE27" s="175"/>
      <c r="UUF27" s="175"/>
      <c r="UUG27" s="175"/>
      <c r="UUH27" s="175"/>
      <c r="UUI27" s="175"/>
      <c r="UUJ27" s="175"/>
      <c r="UUK27" s="175"/>
      <c r="UUL27" s="175"/>
      <c r="UUM27" s="175"/>
      <c r="UUN27" s="175"/>
      <c r="UUO27" s="175"/>
      <c r="UUP27" s="175"/>
      <c r="UUQ27" s="175"/>
      <c r="UUR27" s="175"/>
      <c r="UUS27" s="175"/>
      <c r="UUT27" s="175"/>
      <c r="UUU27" s="175"/>
      <c r="UUV27" s="175"/>
      <c r="UUW27" s="175"/>
      <c r="UUX27" s="175"/>
      <c r="UUY27" s="175"/>
      <c r="UUZ27" s="175"/>
      <c r="UVA27" s="175"/>
      <c r="UVB27" s="175"/>
      <c r="UVC27" s="175"/>
      <c r="UVD27" s="175"/>
      <c r="UVE27" s="175"/>
      <c r="UVF27" s="175"/>
      <c r="UVG27" s="175"/>
      <c r="UVH27" s="175"/>
      <c r="UVI27" s="175"/>
      <c r="UVJ27" s="175"/>
      <c r="UVK27" s="175"/>
      <c r="UVL27" s="175"/>
      <c r="UVM27" s="175"/>
      <c r="UVN27" s="175"/>
      <c r="UVO27" s="175"/>
      <c r="UVP27" s="175"/>
      <c r="UVQ27" s="175"/>
      <c r="UVR27" s="175"/>
      <c r="UVS27" s="175"/>
      <c r="UVT27" s="175"/>
      <c r="UVU27" s="175"/>
      <c r="UVV27" s="175"/>
      <c r="UVW27" s="175"/>
      <c r="UVX27" s="175"/>
      <c r="UVY27" s="175"/>
      <c r="UVZ27" s="175"/>
      <c r="UWA27" s="175"/>
      <c r="UWB27" s="175"/>
      <c r="UWC27" s="175"/>
      <c r="UWD27" s="175"/>
      <c r="UWE27" s="175"/>
      <c r="UWF27" s="175"/>
      <c r="UWG27" s="175"/>
      <c r="UWH27" s="175"/>
      <c r="UWI27" s="175"/>
      <c r="UWJ27" s="175"/>
      <c r="UWK27" s="175"/>
      <c r="UWL27" s="175"/>
      <c r="UWM27" s="175"/>
      <c r="UWN27" s="175"/>
      <c r="UWO27" s="175"/>
      <c r="UWP27" s="175"/>
      <c r="UWQ27" s="175"/>
      <c r="UWR27" s="175"/>
      <c r="UWS27" s="175"/>
      <c r="UWT27" s="175"/>
      <c r="UWU27" s="175"/>
      <c r="UWV27" s="175"/>
      <c r="UWW27" s="175"/>
      <c r="UWX27" s="175"/>
      <c r="UWY27" s="175"/>
      <c r="UWZ27" s="175"/>
      <c r="UXA27" s="175"/>
      <c r="UXB27" s="175"/>
      <c r="UXC27" s="175"/>
      <c r="UXD27" s="175"/>
      <c r="UXE27" s="175"/>
      <c r="UXF27" s="175"/>
      <c r="UXG27" s="175"/>
      <c r="UXH27" s="175"/>
      <c r="UXI27" s="175"/>
      <c r="UXJ27" s="175"/>
      <c r="UXK27" s="175"/>
      <c r="UXL27" s="175"/>
      <c r="UXM27" s="175"/>
      <c r="UXN27" s="175"/>
      <c r="UXO27" s="175"/>
      <c r="UXP27" s="175"/>
      <c r="UXQ27" s="175"/>
      <c r="UXR27" s="175"/>
      <c r="UXS27" s="175"/>
      <c r="UXT27" s="175"/>
      <c r="UXU27" s="175"/>
      <c r="UXV27" s="175"/>
      <c r="UXW27" s="175"/>
      <c r="UXX27" s="175"/>
      <c r="UXY27" s="175"/>
      <c r="UXZ27" s="175"/>
      <c r="UYA27" s="175"/>
      <c r="UYB27" s="175"/>
      <c r="UYC27" s="175"/>
      <c r="UYD27" s="175"/>
      <c r="UYE27" s="175"/>
      <c r="UYF27" s="175"/>
      <c r="UYG27" s="175"/>
      <c r="UYH27" s="175"/>
      <c r="UYI27" s="175"/>
      <c r="UYJ27" s="175"/>
      <c r="UYK27" s="175"/>
      <c r="UYL27" s="175"/>
      <c r="UYM27" s="175"/>
      <c r="UYN27" s="175"/>
      <c r="UYO27" s="175"/>
      <c r="UYP27" s="175"/>
      <c r="UYQ27" s="175"/>
      <c r="UYR27" s="175"/>
      <c r="UYS27" s="175"/>
      <c r="UYT27" s="175"/>
      <c r="UYU27" s="175"/>
      <c r="UYV27" s="175"/>
      <c r="UYW27" s="175"/>
      <c r="UYX27" s="175"/>
      <c r="UYY27" s="175"/>
      <c r="UYZ27" s="175"/>
      <c r="UZA27" s="175"/>
      <c r="UZB27" s="175"/>
      <c r="UZC27" s="175"/>
      <c r="UZD27" s="175"/>
      <c r="UZE27" s="175"/>
      <c r="UZF27" s="175"/>
      <c r="UZG27" s="175"/>
      <c r="UZH27" s="175"/>
      <c r="UZI27" s="175"/>
      <c r="UZJ27" s="175"/>
      <c r="UZK27" s="175"/>
      <c r="UZL27" s="175"/>
      <c r="UZM27" s="175"/>
      <c r="UZN27" s="175"/>
      <c r="UZO27" s="175"/>
      <c r="UZP27" s="175"/>
      <c r="UZQ27" s="175"/>
      <c r="UZR27" s="175"/>
      <c r="UZS27" s="175"/>
      <c r="UZT27" s="175"/>
      <c r="UZU27" s="175"/>
      <c r="UZV27" s="175"/>
      <c r="UZW27" s="175"/>
      <c r="UZX27" s="175"/>
      <c r="UZY27" s="175"/>
      <c r="UZZ27" s="175"/>
      <c r="VAA27" s="175"/>
      <c r="VAB27" s="175"/>
      <c r="VAC27" s="175"/>
      <c r="VAD27" s="175"/>
      <c r="VAE27" s="175"/>
      <c r="VAF27" s="175"/>
      <c r="VAG27" s="175"/>
      <c r="VAH27" s="175"/>
      <c r="VAI27" s="175"/>
      <c r="VAJ27" s="175"/>
      <c r="VAK27" s="175"/>
      <c r="VAL27" s="175"/>
      <c r="VAM27" s="175"/>
      <c r="VAN27" s="175"/>
      <c r="VAO27" s="175"/>
      <c r="VAP27" s="175"/>
      <c r="VAQ27" s="175"/>
      <c r="VAR27" s="175"/>
      <c r="VAS27" s="175"/>
      <c r="VAT27" s="175"/>
      <c r="VAU27" s="175"/>
      <c r="VAV27" s="175"/>
      <c r="VAW27" s="175"/>
      <c r="VAX27" s="175"/>
      <c r="VAY27" s="175"/>
      <c r="VAZ27" s="175"/>
      <c r="VBA27" s="175"/>
      <c r="VBB27" s="175"/>
      <c r="VBC27" s="175"/>
      <c r="VBD27" s="175"/>
      <c r="VBE27" s="175"/>
      <c r="VBF27" s="175"/>
      <c r="VBG27" s="175"/>
      <c r="VBH27" s="175"/>
      <c r="VBI27" s="175"/>
      <c r="VBJ27" s="175"/>
      <c r="VBK27" s="175"/>
      <c r="VBL27" s="175"/>
      <c r="VBM27" s="175"/>
      <c r="VBN27" s="175"/>
      <c r="VBO27" s="175"/>
      <c r="VBP27" s="175"/>
      <c r="VBQ27" s="175"/>
      <c r="VBR27" s="175"/>
      <c r="VBS27" s="175"/>
      <c r="VBT27" s="175"/>
      <c r="VBU27" s="175"/>
      <c r="VBV27" s="175"/>
      <c r="VBW27" s="175"/>
      <c r="VBX27" s="175"/>
      <c r="VBY27" s="175"/>
      <c r="VBZ27" s="175"/>
      <c r="VCA27" s="175"/>
      <c r="VCB27" s="175"/>
      <c r="VCC27" s="175"/>
      <c r="VCD27" s="175"/>
      <c r="VCE27" s="175"/>
      <c r="VCF27" s="175"/>
      <c r="VCG27" s="175"/>
      <c r="VCH27" s="175"/>
      <c r="VCI27" s="175"/>
      <c r="VCJ27" s="175"/>
      <c r="VCK27" s="175"/>
      <c r="VCL27" s="175"/>
      <c r="VCM27" s="175"/>
      <c r="VCN27" s="175"/>
      <c r="VCO27" s="175"/>
      <c r="VCP27" s="175"/>
      <c r="VCQ27" s="175"/>
      <c r="VCR27" s="175"/>
      <c r="VCS27" s="175"/>
      <c r="VCT27" s="175"/>
      <c r="VCU27" s="175"/>
      <c r="VCV27" s="175"/>
      <c r="VCW27" s="175"/>
      <c r="VCX27" s="175"/>
      <c r="VCY27" s="175"/>
      <c r="VCZ27" s="175"/>
      <c r="VDA27" s="175"/>
      <c r="VDB27" s="175"/>
      <c r="VDC27" s="175"/>
      <c r="VDD27" s="175"/>
      <c r="VDE27" s="175"/>
      <c r="VDF27" s="175"/>
      <c r="VDG27" s="175"/>
      <c r="VDH27" s="175"/>
      <c r="VDI27" s="175"/>
      <c r="VDJ27" s="175"/>
      <c r="VDK27" s="175"/>
      <c r="VDL27" s="175"/>
      <c r="VDM27" s="175"/>
      <c r="VDN27" s="175"/>
      <c r="VDO27" s="175"/>
      <c r="VDP27" s="175"/>
      <c r="VDQ27" s="175"/>
      <c r="VDR27" s="175"/>
      <c r="VDS27" s="175"/>
      <c r="VDT27" s="175"/>
      <c r="VDU27" s="175"/>
      <c r="VDV27" s="175"/>
      <c r="VDW27" s="175"/>
      <c r="VDX27" s="175"/>
      <c r="VDY27" s="175"/>
      <c r="VDZ27" s="175"/>
      <c r="VEA27" s="175"/>
      <c r="VEB27" s="175"/>
      <c r="VEC27" s="175"/>
      <c r="VED27" s="175"/>
      <c r="VEE27" s="175"/>
      <c r="VEF27" s="175"/>
      <c r="VEG27" s="175"/>
      <c r="VEH27" s="175"/>
      <c r="VEI27" s="175"/>
      <c r="VEJ27" s="175"/>
      <c r="VEK27" s="175"/>
      <c r="VEL27" s="175"/>
      <c r="VEM27" s="175"/>
      <c r="VEN27" s="175"/>
      <c r="VEO27" s="175"/>
      <c r="VEP27" s="175"/>
      <c r="VEQ27" s="175"/>
      <c r="VER27" s="175"/>
      <c r="VES27" s="175"/>
      <c r="VET27" s="175"/>
      <c r="VEU27" s="175"/>
      <c r="VEV27" s="175"/>
      <c r="VEW27" s="175"/>
      <c r="VEX27" s="175"/>
      <c r="VEY27" s="175"/>
      <c r="VEZ27" s="175"/>
      <c r="VFA27" s="175"/>
      <c r="VFB27" s="175"/>
      <c r="VFC27" s="175"/>
      <c r="VFD27" s="175"/>
      <c r="VFE27" s="175"/>
      <c r="VFF27" s="175"/>
      <c r="VFG27" s="175"/>
      <c r="VFH27" s="175"/>
      <c r="VFI27" s="175"/>
      <c r="VFJ27" s="175"/>
      <c r="VFK27" s="175"/>
      <c r="VFL27" s="175"/>
      <c r="VFM27" s="175"/>
      <c r="VFN27" s="175"/>
      <c r="VFO27" s="175"/>
      <c r="VFP27" s="175"/>
      <c r="VFQ27" s="175"/>
      <c r="VFR27" s="175"/>
      <c r="VFS27" s="175"/>
      <c r="VFT27" s="175"/>
      <c r="VFU27" s="175"/>
      <c r="VFV27" s="175"/>
      <c r="VFW27" s="175"/>
      <c r="VFX27" s="175"/>
      <c r="VFY27" s="175"/>
      <c r="VFZ27" s="175"/>
      <c r="VGA27" s="175"/>
      <c r="VGB27" s="175"/>
      <c r="VGC27" s="175"/>
      <c r="VGD27" s="175"/>
      <c r="VGE27" s="175"/>
      <c r="VGF27" s="175"/>
      <c r="VGG27" s="175"/>
      <c r="VGH27" s="175"/>
      <c r="VGI27" s="175"/>
      <c r="VGJ27" s="175"/>
      <c r="VGK27" s="175"/>
      <c r="VGL27" s="175"/>
      <c r="VGM27" s="175"/>
      <c r="VGN27" s="175"/>
      <c r="VGO27" s="175"/>
      <c r="VGP27" s="175"/>
      <c r="VGQ27" s="175"/>
      <c r="VGR27" s="175"/>
      <c r="VGS27" s="175"/>
      <c r="VGT27" s="175"/>
      <c r="VGU27" s="175"/>
      <c r="VGV27" s="175"/>
      <c r="VGW27" s="175"/>
      <c r="VGX27" s="175"/>
      <c r="VGY27" s="175"/>
      <c r="VGZ27" s="175"/>
      <c r="VHA27" s="175"/>
      <c r="VHB27" s="175"/>
      <c r="VHC27" s="175"/>
      <c r="VHD27" s="175"/>
      <c r="VHE27" s="175"/>
      <c r="VHF27" s="175"/>
      <c r="VHG27" s="175"/>
      <c r="VHH27" s="175"/>
      <c r="VHI27" s="175"/>
      <c r="VHJ27" s="175"/>
      <c r="VHK27" s="175"/>
      <c r="VHL27" s="175"/>
      <c r="VHM27" s="175"/>
      <c r="VHN27" s="175"/>
      <c r="VHO27" s="175"/>
      <c r="VHP27" s="175"/>
      <c r="VHQ27" s="175"/>
      <c r="VHR27" s="175"/>
      <c r="VHS27" s="175"/>
      <c r="VHT27" s="175"/>
      <c r="VHU27" s="175"/>
      <c r="VHV27" s="175"/>
      <c r="VHW27" s="175"/>
      <c r="VHX27" s="175"/>
      <c r="VHY27" s="175"/>
      <c r="VHZ27" s="175"/>
      <c r="VIA27" s="175"/>
      <c r="VIB27" s="175"/>
      <c r="VIC27" s="175"/>
      <c r="VID27" s="175"/>
      <c r="VIE27" s="175"/>
      <c r="VIF27" s="175"/>
      <c r="VIG27" s="175"/>
      <c r="VIH27" s="175"/>
      <c r="VII27" s="175"/>
      <c r="VIJ27" s="175"/>
      <c r="VIK27" s="175"/>
      <c r="VIL27" s="175"/>
      <c r="VIM27" s="175"/>
      <c r="VIN27" s="175"/>
      <c r="VIO27" s="175"/>
      <c r="VIP27" s="175"/>
      <c r="VIQ27" s="175"/>
      <c r="VIR27" s="175"/>
      <c r="VIS27" s="175"/>
      <c r="VIT27" s="175"/>
      <c r="VIU27" s="175"/>
      <c r="VIV27" s="175"/>
      <c r="VIW27" s="175"/>
      <c r="VIX27" s="175"/>
      <c r="VIY27" s="175"/>
      <c r="VIZ27" s="175"/>
      <c r="VJA27" s="175"/>
      <c r="VJB27" s="175"/>
      <c r="VJC27" s="175"/>
      <c r="VJD27" s="175"/>
      <c r="VJE27" s="175"/>
      <c r="VJF27" s="175"/>
      <c r="VJG27" s="175"/>
      <c r="VJH27" s="175"/>
      <c r="VJI27" s="175"/>
      <c r="VJJ27" s="175"/>
      <c r="VJK27" s="175"/>
      <c r="VJL27" s="175"/>
      <c r="VJM27" s="175"/>
      <c r="VJN27" s="175"/>
      <c r="VJO27" s="175"/>
      <c r="VJP27" s="175"/>
      <c r="VJQ27" s="175"/>
      <c r="VJR27" s="175"/>
      <c r="VJS27" s="175"/>
      <c r="VJT27" s="175"/>
      <c r="VJU27" s="175"/>
      <c r="VJV27" s="175"/>
      <c r="VJW27" s="175"/>
      <c r="VJX27" s="175"/>
      <c r="VJY27" s="175"/>
      <c r="VJZ27" s="175"/>
      <c r="VKA27" s="175"/>
      <c r="VKB27" s="175"/>
      <c r="VKC27" s="175"/>
      <c r="VKD27" s="175"/>
      <c r="VKE27" s="175"/>
      <c r="VKF27" s="175"/>
      <c r="VKG27" s="175"/>
      <c r="VKH27" s="175"/>
      <c r="VKI27" s="175"/>
      <c r="VKJ27" s="175"/>
      <c r="VKK27" s="175"/>
      <c r="VKL27" s="175"/>
      <c r="VKM27" s="175"/>
      <c r="VKN27" s="175"/>
      <c r="VKO27" s="175"/>
      <c r="VKP27" s="175"/>
      <c r="VKQ27" s="175"/>
      <c r="VKR27" s="175"/>
      <c r="VKS27" s="175"/>
      <c r="VKT27" s="175"/>
      <c r="VKU27" s="175"/>
      <c r="VKV27" s="175"/>
      <c r="VKW27" s="175"/>
      <c r="VKX27" s="175"/>
      <c r="VKY27" s="175"/>
      <c r="VKZ27" s="175"/>
      <c r="VLA27" s="175"/>
      <c r="VLB27" s="175"/>
      <c r="VLC27" s="175"/>
      <c r="VLD27" s="175"/>
      <c r="VLE27" s="175"/>
      <c r="VLF27" s="175"/>
      <c r="VLG27" s="175"/>
      <c r="VLH27" s="175"/>
      <c r="VLI27" s="175"/>
      <c r="VLJ27" s="175"/>
      <c r="VLK27" s="175"/>
      <c r="VLL27" s="175"/>
      <c r="VLM27" s="175"/>
      <c r="VLN27" s="175"/>
      <c r="VLO27" s="175"/>
      <c r="VLP27" s="175"/>
      <c r="VLQ27" s="175"/>
      <c r="VLR27" s="175"/>
      <c r="VLS27" s="175"/>
      <c r="VLT27" s="175"/>
      <c r="VLU27" s="175"/>
      <c r="VLV27" s="175"/>
      <c r="VLW27" s="175"/>
      <c r="VLX27" s="175"/>
      <c r="VLY27" s="175"/>
      <c r="VLZ27" s="175"/>
      <c r="VMA27" s="175"/>
      <c r="VMB27" s="175"/>
      <c r="VMC27" s="175"/>
      <c r="VMD27" s="175"/>
      <c r="VME27" s="175"/>
      <c r="VMF27" s="175"/>
      <c r="VMG27" s="175"/>
      <c r="VMH27" s="175"/>
      <c r="VMI27" s="175"/>
      <c r="VMJ27" s="175"/>
      <c r="VMK27" s="175"/>
      <c r="VML27" s="175"/>
      <c r="VMM27" s="175"/>
      <c r="VMN27" s="175"/>
      <c r="VMO27" s="175"/>
      <c r="VMP27" s="175"/>
      <c r="VMQ27" s="175"/>
      <c r="VMR27" s="175"/>
      <c r="VMS27" s="175"/>
      <c r="VMT27" s="175"/>
      <c r="VMU27" s="175"/>
      <c r="VMV27" s="175"/>
      <c r="VMW27" s="175"/>
      <c r="VMX27" s="175"/>
      <c r="VMY27" s="175"/>
      <c r="VMZ27" s="175"/>
      <c r="VNA27" s="175"/>
      <c r="VNB27" s="175"/>
      <c r="VNC27" s="175"/>
      <c r="VND27" s="175"/>
      <c r="VNE27" s="175"/>
      <c r="VNF27" s="175"/>
      <c r="VNG27" s="175"/>
      <c r="VNH27" s="175"/>
      <c r="VNI27" s="175"/>
      <c r="VNJ27" s="175"/>
      <c r="VNK27" s="175"/>
      <c r="VNL27" s="175"/>
      <c r="VNM27" s="175"/>
      <c r="VNN27" s="175"/>
      <c r="VNO27" s="175"/>
      <c r="VNP27" s="175"/>
      <c r="VNQ27" s="175"/>
      <c r="VNR27" s="175"/>
      <c r="VNS27" s="175"/>
      <c r="VNT27" s="175"/>
      <c r="VNU27" s="175"/>
      <c r="VNV27" s="175"/>
      <c r="VNW27" s="175"/>
      <c r="VNX27" s="175"/>
      <c r="VNY27" s="175"/>
      <c r="VNZ27" s="175"/>
      <c r="VOA27" s="175"/>
      <c r="VOB27" s="175"/>
      <c r="VOC27" s="175"/>
      <c r="VOD27" s="175"/>
      <c r="VOE27" s="175"/>
      <c r="VOF27" s="175"/>
      <c r="VOG27" s="175"/>
      <c r="VOH27" s="175"/>
      <c r="VOI27" s="175"/>
      <c r="VOJ27" s="175"/>
      <c r="VOK27" s="175"/>
      <c r="VOL27" s="175"/>
      <c r="VOM27" s="175"/>
      <c r="VON27" s="175"/>
      <c r="VOO27" s="175"/>
      <c r="VOP27" s="175"/>
      <c r="VOQ27" s="175"/>
      <c r="VOR27" s="175"/>
      <c r="VOS27" s="175"/>
      <c r="VOT27" s="175"/>
      <c r="VOU27" s="175"/>
      <c r="VOV27" s="175"/>
      <c r="VOW27" s="175"/>
      <c r="VOX27" s="175"/>
      <c r="VOY27" s="175"/>
      <c r="VOZ27" s="175"/>
      <c r="VPA27" s="175"/>
      <c r="VPB27" s="175"/>
      <c r="VPC27" s="175"/>
      <c r="VPD27" s="175"/>
      <c r="VPE27" s="175"/>
      <c r="VPF27" s="175"/>
      <c r="VPG27" s="175"/>
      <c r="VPH27" s="175"/>
      <c r="VPI27" s="175"/>
      <c r="VPJ27" s="175"/>
      <c r="VPK27" s="175"/>
      <c r="VPL27" s="175"/>
      <c r="VPM27" s="175"/>
      <c r="VPN27" s="175"/>
      <c r="VPO27" s="175"/>
      <c r="VPP27" s="175"/>
      <c r="VPQ27" s="175"/>
      <c r="VPR27" s="175"/>
      <c r="VPS27" s="175"/>
      <c r="VPT27" s="175"/>
      <c r="VPU27" s="175"/>
      <c r="VPV27" s="175"/>
      <c r="VPW27" s="175"/>
      <c r="VPX27" s="175"/>
      <c r="VPY27" s="175"/>
      <c r="VPZ27" s="175"/>
      <c r="VQA27" s="175"/>
      <c r="VQB27" s="175"/>
      <c r="VQC27" s="175"/>
      <c r="VQD27" s="175"/>
      <c r="VQE27" s="175"/>
      <c r="VQF27" s="175"/>
      <c r="VQG27" s="175"/>
      <c r="VQH27" s="175"/>
      <c r="VQI27" s="175"/>
      <c r="VQJ27" s="175"/>
      <c r="VQK27" s="175"/>
      <c r="VQL27" s="175"/>
      <c r="VQM27" s="175"/>
      <c r="VQN27" s="175"/>
      <c r="VQO27" s="175"/>
      <c r="VQP27" s="175"/>
      <c r="VQQ27" s="175"/>
      <c r="VQR27" s="175"/>
      <c r="VQS27" s="175"/>
      <c r="VQT27" s="175"/>
      <c r="VQU27" s="175"/>
      <c r="VQV27" s="175"/>
      <c r="VQW27" s="175"/>
      <c r="VQX27" s="175"/>
      <c r="VQY27" s="175"/>
      <c r="VQZ27" s="175"/>
      <c r="VRA27" s="175"/>
      <c r="VRB27" s="175"/>
      <c r="VRC27" s="175"/>
      <c r="VRD27" s="175"/>
      <c r="VRE27" s="175"/>
      <c r="VRF27" s="175"/>
      <c r="VRG27" s="175"/>
      <c r="VRH27" s="175"/>
      <c r="VRI27" s="175"/>
      <c r="VRJ27" s="175"/>
      <c r="VRK27" s="175"/>
      <c r="VRL27" s="175"/>
      <c r="VRM27" s="175"/>
      <c r="VRN27" s="175"/>
      <c r="VRO27" s="175"/>
      <c r="VRP27" s="175"/>
      <c r="VRQ27" s="175"/>
      <c r="VRR27" s="175"/>
      <c r="VRS27" s="175"/>
      <c r="VRT27" s="175"/>
      <c r="VRU27" s="175"/>
      <c r="VRV27" s="175"/>
      <c r="VRW27" s="175"/>
      <c r="VRX27" s="175"/>
      <c r="VRY27" s="175"/>
      <c r="VRZ27" s="175"/>
      <c r="VSA27" s="175"/>
      <c r="VSB27" s="175"/>
      <c r="VSC27" s="175"/>
      <c r="VSD27" s="175"/>
      <c r="VSE27" s="175"/>
      <c r="VSF27" s="175"/>
      <c r="VSG27" s="175"/>
      <c r="VSH27" s="175"/>
      <c r="VSI27" s="175"/>
      <c r="VSJ27" s="175"/>
      <c r="VSK27" s="175"/>
      <c r="VSL27" s="175"/>
      <c r="VSM27" s="175"/>
      <c r="VSN27" s="175"/>
      <c r="VSO27" s="175"/>
      <c r="VSP27" s="175"/>
      <c r="VSQ27" s="175"/>
      <c r="VSR27" s="175"/>
      <c r="VSS27" s="175"/>
      <c r="VST27" s="175"/>
      <c r="VSU27" s="175"/>
      <c r="VSV27" s="175"/>
      <c r="VSW27" s="175"/>
      <c r="VSX27" s="175"/>
      <c r="VSY27" s="175"/>
      <c r="VSZ27" s="175"/>
      <c r="VTA27" s="175"/>
      <c r="VTB27" s="175"/>
      <c r="VTC27" s="175"/>
      <c r="VTD27" s="175"/>
      <c r="VTE27" s="175"/>
      <c r="VTF27" s="175"/>
      <c r="VTG27" s="175"/>
      <c r="VTH27" s="175"/>
      <c r="VTI27" s="175"/>
      <c r="VTJ27" s="175"/>
      <c r="VTK27" s="175"/>
      <c r="VTL27" s="175"/>
      <c r="VTM27" s="175"/>
      <c r="VTN27" s="175"/>
      <c r="VTO27" s="175"/>
      <c r="VTP27" s="175"/>
      <c r="VTQ27" s="175"/>
      <c r="VTR27" s="175"/>
      <c r="VTS27" s="175"/>
      <c r="VTT27" s="175"/>
      <c r="VTU27" s="175"/>
      <c r="VTV27" s="175"/>
      <c r="VTW27" s="175"/>
      <c r="VTX27" s="175"/>
      <c r="VTY27" s="175"/>
      <c r="VTZ27" s="175"/>
      <c r="VUA27" s="175"/>
      <c r="VUB27" s="175"/>
      <c r="VUC27" s="175"/>
      <c r="VUD27" s="175"/>
      <c r="VUE27" s="175"/>
      <c r="VUF27" s="175"/>
      <c r="VUG27" s="175"/>
      <c r="VUH27" s="175"/>
      <c r="VUI27" s="175"/>
      <c r="VUJ27" s="175"/>
      <c r="VUK27" s="175"/>
      <c r="VUL27" s="175"/>
      <c r="VUM27" s="175"/>
      <c r="VUN27" s="175"/>
      <c r="VUO27" s="175"/>
      <c r="VUP27" s="175"/>
      <c r="VUQ27" s="175"/>
      <c r="VUR27" s="175"/>
      <c r="VUS27" s="175"/>
      <c r="VUT27" s="175"/>
      <c r="VUU27" s="175"/>
      <c r="VUV27" s="175"/>
      <c r="VUW27" s="175"/>
      <c r="VUX27" s="175"/>
      <c r="VUY27" s="175"/>
      <c r="VUZ27" s="175"/>
      <c r="VVA27" s="175"/>
      <c r="VVB27" s="175"/>
      <c r="VVC27" s="175"/>
      <c r="VVD27" s="175"/>
      <c r="VVE27" s="175"/>
      <c r="VVF27" s="175"/>
      <c r="VVG27" s="175"/>
      <c r="VVH27" s="175"/>
      <c r="VVI27" s="175"/>
      <c r="VVJ27" s="175"/>
      <c r="VVK27" s="175"/>
      <c r="VVL27" s="175"/>
      <c r="VVM27" s="175"/>
      <c r="VVN27" s="175"/>
      <c r="VVO27" s="175"/>
      <c r="VVP27" s="175"/>
      <c r="VVQ27" s="175"/>
      <c r="VVR27" s="175"/>
      <c r="VVS27" s="175"/>
      <c r="VVT27" s="175"/>
      <c r="VVU27" s="175"/>
      <c r="VVV27" s="175"/>
      <c r="VVW27" s="175"/>
      <c r="VVX27" s="175"/>
      <c r="VVY27" s="175"/>
      <c r="VVZ27" s="175"/>
      <c r="VWA27" s="175"/>
      <c r="VWB27" s="175"/>
      <c r="VWC27" s="175"/>
      <c r="VWD27" s="175"/>
      <c r="VWE27" s="175"/>
      <c r="VWF27" s="175"/>
      <c r="VWG27" s="175"/>
      <c r="VWH27" s="175"/>
      <c r="VWI27" s="175"/>
      <c r="VWJ27" s="175"/>
      <c r="VWK27" s="175"/>
      <c r="VWL27" s="175"/>
      <c r="VWM27" s="175"/>
      <c r="VWN27" s="175"/>
      <c r="VWO27" s="175"/>
      <c r="VWP27" s="175"/>
      <c r="VWQ27" s="175"/>
      <c r="VWR27" s="175"/>
      <c r="VWS27" s="175"/>
      <c r="VWT27" s="175"/>
      <c r="VWU27" s="175"/>
      <c r="VWV27" s="175"/>
      <c r="VWW27" s="175"/>
      <c r="VWX27" s="175"/>
      <c r="VWY27" s="175"/>
      <c r="VWZ27" s="175"/>
      <c r="VXA27" s="175"/>
      <c r="VXB27" s="175"/>
      <c r="VXC27" s="175"/>
      <c r="VXD27" s="175"/>
      <c r="VXE27" s="175"/>
      <c r="VXF27" s="175"/>
      <c r="VXG27" s="175"/>
      <c r="VXH27" s="175"/>
      <c r="VXI27" s="175"/>
      <c r="VXJ27" s="175"/>
      <c r="VXK27" s="175"/>
      <c r="VXL27" s="175"/>
      <c r="VXM27" s="175"/>
      <c r="VXN27" s="175"/>
      <c r="VXO27" s="175"/>
      <c r="VXP27" s="175"/>
      <c r="VXQ27" s="175"/>
      <c r="VXR27" s="175"/>
      <c r="VXS27" s="175"/>
      <c r="VXT27" s="175"/>
      <c r="VXU27" s="175"/>
      <c r="VXV27" s="175"/>
      <c r="VXW27" s="175"/>
      <c r="VXX27" s="175"/>
      <c r="VXY27" s="175"/>
      <c r="VXZ27" s="175"/>
      <c r="VYA27" s="175"/>
      <c r="VYB27" s="175"/>
      <c r="VYC27" s="175"/>
      <c r="VYD27" s="175"/>
      <c r="VYE27" s="175"/>
      <c r="VYF27" s="175"/>
      <c r="VYG27" s="175"/>
      <c r="VYH27" s="175"/>
      <c r="VYI27" s="175"/>
      <c r="VYJ27" s="175"/>
      <c r="VYK27" s="175"/>
      <c r="VYL27" s="175"/>
      <c r="VYM27" s="175"/>
      <c r="VYN27" s="175"/>
      <c r="VYO27" s="175"/>
      <c r="VYP27" s="175"/>
      <c r="VYQ27" s="175"/>
      <c r="VYR27" s="175"/>
      <c r="VYS27" s="175"/>
      <c r="VYT27" s="175"/>
      <c r="VYU27" s="175"/>
      <c r="VYV27" s="175"/>
      <c r="VYW27" s="175"/>
      <c r="VYX27" s="175"/>
      <c r="VYY27" s="175"/>
      <c r="VYZ27" s="175"/>
      <c r="VZA27" s="175"/>
      <c r="VZB27" s="175"/>
      <c r="VZC27" s="175"/>
      <c r="VZD27" s="175"/>
      <c r="VZE27" s="175"/>
      <c r="VZF27" s="175"/>
      <c r="VZG27" s="175"/>
      <c r="VZH27" s="175"/>
      <c r="VZI27" s="175"/>
      <c r="VZJ27" s="175"/>
      <c r="VZK27" s="175"/>
      <c r="VZL27" s="175"/>
      <c r="VZM27" s="175"/>
      <c r="VZN27" s="175"/>
      <c r="VZO27" s="175"/>
      <c r="VZP27" s="175"/>
      <c r="VZQ27" s="175"/>
      <c r="VZR27" s="175"/>
      <c r="VZS27" s="175"/>
      <c r="VZT27" s="175"/>
      <c r="VZU27" s="175"/>
      <c r="VZV27" s="175"/>
      <c r="VZW27" s="175"/>
      <c r="VZX27" s="175"/>
      <c r="VZY27" s="175"/>
      <c r="VZZ27" s="175"/>
      <c r="WAA27" s="175"/>
      <c r="WAB27" s="175"/>
      <c r="WAC27" s="175"/>
      <c r="WAD27" s="175"/>
      <c r="WAE27" s="175"/>
      <c r="WAF27" s="175"/>
      <c r="WAG27" s="175"/>
      <c r="WAH27" s="175"/>
      <c r="WAI27" s="175"/>
      <c r="WAJ27" s="175"/>
      <c r="WAK27" s="175"/>
      <c r="WAL27" s="175"/>
      <c r="WAM27" s="175"/>
      <c r="WAN27" s="175"/>
      <c r="WAO27" s="175"/>
      <c r="WAP27" s="175"/>
      <c r="WAQ27" s="175"/>
      <c r="WAR27" s="175"/>
      <c r="WAS27" s="175"/>
      <c r="WAT27" s="175"/>
      <c r="WAU27" s="175"/>
      <c r="WAV27" s="175"/>
      <c r="WAW27" s="175"/>
      <c r="WAX27" s="175"/>
      <c r="WAY27" s="175"/>
      <c r="WAZ27" s="175"/>
      <c r="WBA27" s="175"/>
      <c r="WBB27" s="175"/>
      <c r="WBC27" s="175"/>
      <c r="WBD27" s="175"/>
      <c r="WBE27" s="175"/>
      <c r="WBF27" s="175"/>
      <c r="WBG27" s="175"/>
      <c r="WBH27" s="175"/>
      <c r="WBI27" s="175"/>
      <c r="WBJ27" s="175"/>
      <c r="WBK27" s="175"/>
      <c r="WBL27" s="175"/>
      <c r="WBM27" s="175"/>
      <c r="WBN27" s="175"/>
      <c r="WBO27" s="175"/>
      <c r="WBP27" s="175"/>
      <c r="WBQ27" s="175"/>
      <c r="WBR27" s="175"/>
      <c r="WBS27" s="175"/>
      <c r="WBT27" s="175"/>
      <c r="WBU27" s="175"/>
      <c r="WBV27" s="175"/>
      <c r="WBW27" s="175"/>
      <c r="WBX27" s="175"/>
      <c r="WBY27" s="175"/>
      <c r="WBZ27" s="175"/>
      <c r="WCA27" s="175"/>
      <c r="WCB27" s="175"/>
      <c r="WCC27" s="175"/>
      <c r="WCD27" s="175"/>
      <c r="WCE27" s="175"/>
      <c r="WCF27" s="175"/>
      <c r="WCG27" s="175"/>
      <c r="WCH27" s="175"/>
      <c r="WCI27" s="175"/>
      <c r="WCJ27" s="175"/>
      <c r="WCK27" s="175"/>
      <c r="WCL27" s="175"/>
      <c r="WCM27" s="175"/>
      <c r="WCN27" s="175"/>
      <c r="WCO27" s="175"/>
      <c r="WCP27" s="175"/>
      <c r="WCQ27" s="175"/>
      <c r="WCR27" s="175"/>
      <c r="WCS27" s="175"/>
      <c r="WCT27" s="175"/>
      <c r="WCU27" s="175"/>
      <c r="WCV27" s="175"/>
      <c r="WCW27" s="175"/>
      <c r="WCX27" s="175"/>
      <c r="WCY27" s="175"/>
      <c r="WCZ27" s="175"/>
      <c r="WDA27" s="175"/>
      <c r="WDB27" s="175"/>
      <c r="WDC27" s="175"/>
      <c r="WDD27" s="175"/>
      <c r="WDE27" s="175"/>
      <c r="WDF27" s="175"/>
      <c r="WDG27" s="175"/>
      <c r="WDH27" s="175"/>
      <c r="WDI27" s="175"/>
      <c r="WDJ27" s="175"/>
      <c r="WDK27" s="175"/>
      <c r="WDL27" s="175"/>
      <c r="WDM27" s="175"/>
      <c r="WDN27" s="175"/>
      <c r="WDO27" s="175"/>
      <c r="WDP27" s="175"/>
      <c r="WDQ27" s="175"/>
      <c r="WDR27" s="175"/>
      <c r="WDS27" s="175"/>
      <c r="WDT27" s="175"/>
      <c r="WDU27" s="175"/>
      <c r="WDV27" s="175"/>
      <c r="WDW27" s="175"/>
      <c r="WDX27" s="175"/>
      <c r="WDY27" s="175"/>
      <c r="WDZ27" s="175"/>
      <c r="WEA27" s="175"/>
      <c r="WEB27" s="175"/>
      <c r="WEC27" s="175"/>
      <c r="WED27" s="175"/>
      <c r="WEE27" s="175"/>
      <c r="WEF27" s="175"/>
      <c r="WEG27" s="175"/>
      <c r="WEH27" s="175"/>
      <c r="WEI27" s="175"/>
      <c r="WEJ27" s="175"/>
      <c r="WEK27" s="175"/>
      <c r="WEL27" s="175"/>
      <c r="WEM27" s="175"/>
      <c r="WEN27" s="175"/>
      <c r="WEO27" s="175"/>
      <c r="WEP27" s="175"/>
      <c r="WEQ27" s="175"/>
      <c r="WER27" s="175"/>
      <c r="WES27" s="175"/>
      <c r="WET27" s="175"/>
      <c r="WEU27" s="175"/>
      <c r="WEV27" s="175"/>
      <c r="WEW27" s="175"/>
      <c r="WEX27" s="175"/>
      <c r="WEY27" s="175"/>
      <c r="WEZ27" s="175"/>
      <c r="WFA27" s="175"/>
      <c r="WFB27" s="175"/>
      <c r="WFC27" s="175"/>
      <c r="WFD27" s="175"/>
      <c r="WFE27" s="175"/>
      <c r="WFF27" s="175"/>
      <c r="WFG27" s="175"/>
      <c r="WFH27" s="175"/>
      <c r="WFI27" s="175"/>
      <c r="WFJ27" s="175"/>
      <c r="WFK27" s="175"/>
      <c r="WFL27" s="175"/>
      <c r="WFM27" s="175"/>
      <c r="WFN27" s="175"/>
      <c r="WFO27" s="175"/>
      <c r="WFP27" s="175"/>
      <c r="WFQ27" s="175"/>
      <c r="WFR27" s="175"/>
      <c r="WFS27" s="175"/>
      <c r="WFT27" s="175"/>
      <c r="WFU27" s="175"/>
      <c r="WFV27" s="175"/>
      <c r="WFW27" s="175"/>
      <c r="WFX27" s="175"/>
      <c r="WFY27" s="175"/>
      <c r="WFZ27" s="175"/>
      <c r="WGA27" s="175"/>
      <c r="WGB27" s="175"/>
      <c r="WGC27" s="175"/>
      <c r="WGD27" s="175"/>
      <c r="WGE27" s="175"/>
      <c r="WGF27" s="175"/>
      <c r="WGG27" s="175"/>
      <c r="WGH27" s="175"/>
      <c r="WGI27" s="175"/>
      <c r="WGJ27" s="175"/>
      <c r="WGK27" s="175"/>
      <c r="WGL27" s="175"/>
      <c r="WGM27" s="175"/>
      <c r="WGN27" s="175"/>
      <c r="WGO27" s="175"/>
      <c r="WGP27" s="175"/>
      <c r="WGQ27" s="175"/>
      <c r="WGR27" s="175"/>
      <c r="WGS27" s="175"/>
      <c r="WGT27" s="175"/>
      <c r="WGU27" s="175"/>
      <c r="WGV27" s="175"/>
      <c r="WGW27" s="175"/>
      <c r="WGX27" s="175"/>
      <c r="WGY27" s="175"/>
      <c r="WGZ27" s="175"/>
      <c r="WHA27" s="175"/>
      <c r="WHB27" s="175"/>
      <c r="WHC27" s="175"/>
      <c r="WHD27" s="175"/>
      <c r="WHE27" s="175"/>
      <c r="WHF27" s="175"/>
      <c r="WHG27" s="175"/>
      <c r="WHH27" s="175"/>
      <c r="WHI27" s="175"/>
      <c r="WHJ27" s="175"/>
      <c r="WHK27" s="175"/>
      <c r="WHL27" s="175"/>
      <c r="WHM27" s="175"/>
      <c r="WHN27" s="175"/>
      <c r="WHO27" s="175"/>
      <c r="WHP27" s="175"/>
      <c r="WHQ27" s="175"/>
      <c r="WHR27" s="175"/>
      <c r="WHS27" s="175"/>
      <c r="WHT27" s="175"/>
      <c r="WHU27" s="175"/>
      <c r="WHV27" s="175"/>
      <c r="WHW27" s="175"/>
      <c r="WHX27" s="175"/>
      <c r="WHY27" s="175"/>
      <c r="WHZ27" s="175"/>
      <c r="WIA27" s="175"/>
      <c r="WIB27" s="175"/>
      <c r="WIC27" s="175"/>
      <c r="WID27" s="175"/>
      <c r="WIE27" s="175"/>
      <c r="WIF27" s="175"/>
      <c r="WIG27" s="175"/>
      <c r="WIH27" s="175"/>
      <c r="WII27" s="175"/>
      <c r="WIJ27" s="175"/>
      <c r="WIK27" s="175"/>
      <c r="WIL27" s="175"/>
      <c r="WIM27" s="175"/>
      <c r="WIN27" s="175"/>
      <c r="WIO27" s="175"/>
      <c r="WIP27" s="175"/>
      <c r="WIQ27" s="175"/>
      <c r="WIR27" s="175"/>
      <c r="WIS27" s="175"/>
      <c r="WIT27" s="175"/>
      <c r="WIU27" s="175"/>
      <c r="WIV27" s="175"/>
      <c r="WIW27" s="175"/>
      <c r="WIX27" s="175"/>
      <c r="WIY27" s="175"/>
      <c r="WIZ27" s="175"/>
      <c r="WJA27" s="175"/>
      <c r="WJB27" s="175"/>
      <c r="WJC27" s="175"/>
      <c r="WJD27" s="175"/>
      <c r="WJE27" s="175"/>
      <c r="WJF27" s="175"/>
      <c r="WJG27" s="175"/>
      <c r="WJH27" s="175"/>
      <c r="WJI27" s="175"/>
      <c r="WJJ27" s="175"/>
      <c r="WJK27" s="175"/>
      <c r="WJL27" s="175"/>
      <c r="WJM27" s="175"/>
      <c r="WJN27" s="175"/>
      <c r="WJO27" s="175"/>
      <c r="WJP27" s="175"/>
      <c r="WJQ27" s="175"/>
      <c r="WJR27" s="175"/>
      <c r="WJS27" s="175"/>
      <c r="WJT27" s="175"/>
      <c r="WJU27" s="175"/>
      <c r="WJV27" s="175"/>
      <c r="WJW27" s="175"/>
      <c r="WJX27" s="175"/>
      <c r="WJY27" s="175"/>
      <c r="WJZ27" s="175"/>
      <c r="WKA27" s="175"/>
      <c r="WKB27" s="175"/>
      <c r="WKC27" s="175"/>
      <c r="WKD27" s="175"/>
      <c r="WKE27" s="175"/>
      <c r="WKF27" s="175"/>
      <c r="WKG27" s="175"/>
      <c r="WKH27" s="175"/>
      <c r="WKI27" s="175"/>
      <c r="WKJ27" s="175"/>
      <c r="WKK27" s="175"/>
      <c r="WKL27" s="175"/>
      <c r="WKM27" s="175"/>
      <c r="WKN27" s="175"/>
      <c r="WKO27" s="175"/>
      <c r="WKP27" s="175"/>
      <c r="WKQ27" s="175"/>
      <c r="WKR27" s="175"/>
      <c r="WKS27" s="175"/>
      <c r="WKT27" s="175"/>
      <c r="WKU27" s="175"/>
      <c r="WKV27" s="175"/>
      <c r="WKW27" s="175"/>
      <c r="WKX27" s="175"/>
      <c r="WKY27" s="175"/>
      <c r="WKZ27" s="175"/>
      <c r="WLA27" s="175"/>
      <c r="WLB27" s="175"/>
      <c r="WLC27" s="175"/>
      <c r="WLD27" s="175"/>
      <c r="WLE27" s="175"/>
      <c r="WLF27" s="175"/>
      <c r="WLG27" s="175"/>
      <c r="WLH27" s="175"/>
      <c r="WLI27" s="175"/>
      <c r="WLJ27" s="175"/>
      <c r="WLK27" s="175"/>
      <c r="WLL27" s="175"/>
      <c r="WLM27" s="175"/>
      <c r="WLN27" s="175"/>
      <c r="WLO27" s="175"/>
      <c r="WLP27" s="175"/>
      <c r="WLQ27" s="175"/>
      <c r="WLR27" s="175"/>
      <c r="WLS27" s="175"/>
      <c r="WLT27" s="175"/>
      <c r="WLU27" s="175"/>
      <c r="WLV27" s="175"/>
      <c r="WLW27" s="175"/>
      <c r="WLX27" s="175"/>
      <c r="WLY27" s="175"/>
      <c r="WLZ27" s="175"/>
      <c r="WMA27" s="175"/>
      <c r="WMB27" s="175"/>
      <c r="WMC27" s="175"/>
      <c r="WMD27" s="175"/>
      <c r="WME27" s="175"/>
      <c r="WMF27" s="175"/>
      <c r="WMG27" s="175"/>
      <c r="WMH27" s="175"/>
      <c r="WMI27" s="175"/>
      <c r="WMJ27" s="175"/>
      <c r="WMK27" s="175"/>
      <c r="WML27" s="175"/>
      <c r="WMM27" s="175"/>
      <c r="WMN27" s="175"/>
      <c r="WMO27" s="175"/>
      <c r="WMP27" s="175"/>
      <c r="WMQ27" s="175"/>
      <c r="WMR27" s="175"/>
      <c r="WMS27" s="175"/>
      <c r="WMT27" s="175"/>
      <c r="WMU27" s="175"/>
      <c r="WMV27" s="175"/>
      <c r="WMW27" s="175"/>
      <c r="WMX27" s="175"/>
      <c r="WMY27" s="175"/>
      <c r="WMZ27" s="175"/>
      <c r="WNA27" s="175"/>
      <c r="WNB27" s="175"/>
      <c r="WNC27" s="175"/>
      <c r="WND27" s="175"/>
      <c r="WNE27" s="175"/>
      <c r="WNF27" s="175"/>
      <c r="WNG27" s="175"/>
      <c r="WNH27" s="175"/>
      <c r="WNI27" s="175"/>
      <c r="WNJ27" s="175"/>
      <c r="WNK27" s="175"/>
      <c r="WNL27" s="175"/>
      <c r="WNM27" s="175"/>
      <c r="WNN27" s="175"/>
      <c r="WNO27" s="175"/>
      <c r="WNP27" s="175"/>
      <c r="WNQ27" s="175"/>
      <c r="WNR27" s="175"/>
      <c r="WNS27" s="175"/>
      <c r="WNT27" s="175"/>
      <c r="WNU27" s="175"/>
      <c r="WNV27" s="175"/>
      <c r="WNW27" s="175"/>
      <c r="WNX27" s="175"/>
      <c r="WNY27" s="175"/>
      <c r="WNZ27" s="175"/>
      <c r="WOA27" s="175"/>
      <c r="WOB27" s="175"/>
      <c r="WOC27" s="175"/>
      <c r="WOD27" s="175"/>
      <c r="WOE27" s="175"/>
      <c r="WOF27" s="175"/>
      <c r="WOG27" s="175"/>
      <c r="WOH27" s="175"/>
      <c r="WOI27" s="175"/>
      <c r="WOJ27" s="175"/>
      <c r="WOK27" s="175"/>
      <c r="WOL27" s="175"/>
      <c r="WOM27" s="175"/>
      <c r="WON27" s="175"/>
      <c r="WOO27" s="175"/>
      <c r="WOP27" s="175"/>
      <c r="WOQ27" s="175"/>
      <c r="WOR27" s="175"/>
      <c r="WOS27" s="175"/>
      <c r="WOT27" s="175"/>
      <c r="WOU27" s="175"/>
      <c r="WOV27" s="175"/>
      <c r="WOW27" s="175"/>
      <c r="WOX27" s="175"/>
      <c r="WOY27" s="175"/>
      <c r="WOZ27" s="175"/>
      <c r="WPA27" s="175"/>
      <c r="WPB27" s="175"/>
      <c r="WPC27" s="175"/>
      <c r="WPD27" s="175"/>
      <c r="WPE27" s="175"/>
      <c r="WPF27" s="175"/>
      <c r="WPG27" s="175"/>
      <c r="WPH27" s="175"/>
      <c r="WPI27" s="175"/>
      <c r="WPJ27" s="175"/>
      <c r="WPK27" s="175"/>
      <c r="WPL27" s="175"/>
      <c r="WPM27" s="175"/>
      <c r="WPN27" s="175"/>
      <c r="WPO27" s="175"/>
      <c r="WPP27" s="175"/>
      <c r="WPQ27" s="175"/>
      <c r="WPR27" s="175"/>
      <c r="WPS27" s="175"/>
      <c r="WPT27" s="175"/>
      <c r="WPU27" s="175"/>
      <c r="WPV27" s="175"/>
      <c r="WPW27" s="175"/>
      <c r="WPX27" s="175"/>
      <c r="WPY27" s="175"/>
      <c r="WPZ27" s="175"/>
      <c r="WQA27" s="175"/>
      <c r="WQB27" s="175"/>
      <c r="WQC27" s="175"/>
      <c r="WQD27" s="175"/>
      <c r="WQE27" s="175"/>
      <c r="WQF27" s="175"/>
      <c r="WQG27" s="175"/>
      <c r="WQH27" s="175"/>
      <c r="WQI27" s="175"/>
      <c r="WQJ27" s="175"/>
      <c r="WQK27" s="175"/>
      <c r="WQL27" s="175"/>
      <c r="WQM27" s="175"/>
      <c r="WQN27" s="175"/>
      <c r="WQO27" s="175"/>
      <c r="WQP27" s="175"/>
      <c r="WQQ27" s="175"/>
      <c r="WQR27" s="175"/>
      <c r="WQS27" s="175"/>
      <c r="WQT27" s="175"/>
      <c r="WQU27" s="175"/>
      <c r="WQV27" s="175"/>
      <c r="WQW27" s="175"/>
      <c r="WQX27" s="175"/>
      <c r="WQY27" s="175"/>
      <c r="WQZ27" s="175"/>
      <c r="WRA27" s="175"/>
      <c r="WRB27" s="175"/>
      <c r="WRC27" s="175"/>
      <c r="WRD27" s="175"/>
      <c r="WRE27" s="175"/>
      <c r="WRF27" s="175"/>
      <c r="WRG27" s="175"/>
      <c r="WRH27" s="175"/>
      <c r="WRI27" s="175"/>
      <c r="WRJ27" s="175"/>
      <c r="WRK27" s="175"/>
      <c r="WRL27" s="175"/>
      <c r="WRM27" s="175"/>
      <c r="WRN27" s="175"/>
      <c r="WRO27" s="175"/>
      <c r="WRP27" s="175"/>
      <c r="WRQ27" s="175"/>
      <c r="WRR27" s="175"/>
      <c r="WRS27" s="175"/>
      <c r="WRT27" s="175"/>
      <c r="WRU27" s="175"/>
      <c r="WRV27" s="175"/>
      <c r="WRW27" s="175"/>
      <c r="WRX27" s="175"/>
      <c r="WRY27" s="175"/>
      <c r="WRZ27" s="175"/>
      <c r="WSA27" s="175"/>
      <c r="WSB27" s="175"/>
      <c r="WSC27" s="175"/>
      <c r="WSD27" s="175"/>
      <c r="WSE27" s="175"/>
      <c r="WSF27" s="175"/>
      <c r="WSG27" s="175"/>
      <c r="WSH27" s="175"/>
      <c r="WSI27" s="175"/>
      <c r="WSJ27" s="175"/>
      <c r="WSK27" s="175"/>
      <c r="WSL27" s="175"/>
      <c r="WSM27" s="175"/>
      <c r="WSN27" s="175"/>
      <c r="WSO27" s="175"/>
      <c r="WSP27" s="175"/>
      <c r="WSQ27" s="175"/>
      <c r="WSR27" s="175"/>
      <c r="WSS27" s="175"/>
      <c r="WST27" s="175"/>
      <c r="WSU27" s="175"/>
      <c r="WSV27" s="175"/>
      <c r="WSW27" s="175"/>
      <c r="WSX27" s="175"/>
      <c r="WSY27" s="175"/>
      <c r="WSZ27" s="175"/>
      <c r="WTA27" s="175"/>
      <c r="WTB27" s="175"/>
      <c r="WTC27" s="175"/>
      <c r="WTD27" s="175"/>
      <c r="WTE27" s="175"/>
      <c r="WTF27" s="175"/>
      <c r="WTG27" s="175"/>
      <c r="WTH27" s="175"/>
      <c r="WTI27" s="175"/>
      <c r="WTJ27" s="175"/>
      <c r="WTK27" s="175"/>
      <c r="WTL27" s="175"/>
      <c r="WTM27" s="175"/>
      <c r="WTN27" s="175"/>
      <c r="WTO27" s="175"/>
      <c r="WTP27" s="175"/>
      <c r="WTQ27" s="175"/>
      <c r="WTR27" s="175"/>
      <c r="WTS27" s="175"/>
      <c r="WTT27" s="175"/>
      <c r="WTU27" s="175"/>
      <c r="WTV27" s="175"/>
      <c r="WTW27" s="175"/>
      <c r="WTX27" s="175"/>
      <c r="WTY27" s="175"/>
      <c r="WTZ27" s="175"/>
      <c r="WUA27" s="175"/>
      <c r="WUB27" s="175"/>
      <c r="WUC27" s="175"/>
      <c r="WUD27" s="175"/>
      <c r="WUE27" s="175"/>
      <c r="WUF27" s="175"/>
      <c r="WUG27" s="175"/>
      <c r="WUH27" s="175"/>
      <c r="WUI27" s="175"/>
      <c r="WUJ27" s="175"/>
      <c r="WUK27" s="175"/>
      <c r="WUL27" s="175"/>
      <c r="WUM27" s="175"/>
      <c r="WUN27" s="175"/>
      <c r="WUO27" s="175"/>
      <c r="WUP27" s="175"/>
      <c r="WUQ27" s="175"/>
      <c r="WUR27" s="175"/>
      <c r="WUS27" s="175"/>
      <c r="WUT27" s="175"/>
      <c r="WUU27" s="175"/>
      <c r="WUV27" s="175"/>
      <c r="WUW27" s="175"/>
      <c r="WUX27" s="175"/>
      <c r="WUY27" s="175"/>
      <c r="WUZ27" s="175"/>
      <c r="WVA27" s="175"/>
      <c r="WVB27" s="175"/>
      <c r="WVC27" s="175"/>
      <c r="WVD27" s="175"/>
      <c r="WVE27" s="175"/>
      <c r="WVF27" s="175"/>
      <c r="WVG27" s="175"/>
      <c r="WVH27" s="175"/>
      <c r="WVI27" s="175"/>
      <c r="WVJ27" s="175"/>
      <c r="WVK27" s="175"/>
      <c r="WVL27" s="175"/>
      <c r="WVM27" s="175"/>
      <c r="WVN27" s="175"/>
      <c r="WVO27" s="175"/>
      <c r="WVP27" s="175"/>
      <c r="WVQ27" s="175"/>
      <c r="WVR27" s="175"/>
      <c r="WVS27" s="175"/>
      <c r="WVT27" s="175"/>
      <c r="WVU27" s="175"/>
      <c r="WVV27" s="175"/>
      <c r="WVW27" s="175"/>
      <c r="WVX27" s="175"/>
      <c r="WVY27" s="175"/>
      <c r="WVZ27" s="175"/>
      <c r="WWA27" s="175"/>
      <c r="WWB27" s="175"/>
      <c r="WWC27" s="175"/>
      <c r="WWD27" s="175"/>
      <c r="WWE27" s="175"/>
      <c r="WWF27" s="175"/>
      <c r="WWG27" s="175"/>
      <c r="WWH27" s="175"/>
      <c r="WWI27" s="175"/>
      <c r="WWJ27" s="175"/>
      <c r="WWK27" s="175"/>
      <c r="WWL27" s="175"/>
      <c r="WWM27" s="175"/>
      <c r="WWN27" s="175"/>
      <c r="WWO27" s="175"/>
      <c r="WWP27" s="175"/>
      <c r="WWQ27" s="175"/>
      <c r="WWR27" s="175"/>
      <c r="WWS27" s="175"/>
      <c r="WWT27" s="175"/>
      <c r="WWU27" s="175"/>
      <c r="WWV27" s="175"/>
      <c r="WWW27" s="175"/>
      <c r="WWX27" s="175"/>
      <c r="WWY27" s="175"/>
      <c r="WWZ27" s="175"/>
      <c r="WXA27" s="175"/>
      <c r="WXB27" s="175"/>
      <c r="WXC27" s="175"/>
      <c r="WXD27" s="175"/>
      <c r="WXE27" s="175"/>
      <c r="WXF27" s="175"/>
      <c r="WXG27" s="175"/>
      <c r="WXH27" s="175"/>
      <c r="WXI27" s="175"/>
      <c r="WXJ27" s="175"/>
      <c r="WXK27" s="175"/>
      <c r="WXL27" s="175"/>
      <c r="WXM27" s="175"/>
      <c r="WXN27" s="175"/>
      <c r="WXO27" s="175"/>
      <c r="WXP27" s="175"/>
      <c r="WXQ27" s="175"/>
      <c r="WXR27" s="175"/>
      <c r="WXS27" s="175"/>
      <c r="WXT27" s="175"/>
      <c r="WXU27" s="175"/>
      <c r="WXV27" s="175"/>
      <c r="WXW27" s="175"/>
      <c r="WXX27" s="175"/>
      <c r="WXY27" s="175"/>
      <c r="WXZ27" s="175"/>
      <c r="WYA27" s="175"/>
      <c r="WYB27" s="175"/>
      <c r="WYC27" s="175"/>
      <c r="WYD27" s="175"/>
      <c r="WYE27" s="175"/>
      <c r="WYF27" s="175"/>
      <c r="WYG27" s="175"/>
      <c r="WYH27" s="175"/>
      <c r="WYI27" s="175"/>
      <c r="WYJ27" s="175"/>
      <c r="WYK27" s="175"/>
      <c r="WYL27" s="175"/>
      <c r="WYM27" s="175"/>
      <c r="WYN27" s="175"/>
      <c r="WYO27" s="175"/>
      <c r="WYP27" s="175"/>
      <c r="WYQ27" s="175"/>
      <c r="WYR27" s="175"/>
      <c r="WYS27" s="175"/>
      <c r="WYT27" s="175"/>
      <c r="WYU27" s="175"/>
      <c r="WYV27" s="175"/>
      <c r="WYW27" s="175"/>
      <c r="WYX27" s="175"/>
      <c r="WYY27" s="175"/>
      <c r="WYZ27" s="175"/>
      <c r="WZA27" s="175"/>
      <c r="WZB27" s="175"/>
      <c r="WZC27" s="175"/>
      <c r="WZD27" s="175"/>
      <c r="WZE27" s="175"/>
      <c r="WZF27" s="175"/>
      <c r="WZG27" s="175"/>
      <c r="WZH27" s="175"/>
      <c r="WZI27" s="175"/>
      <c r="WZJ27" s="175"/>
      <c r="WZK27" s="175"/>
      <c r="WZL27" s="175"/>
      <c r="WZM27" s="175"/>
      <c r="WZN27" s="175"/>
      <c r="WZO27" s="175"/>
      <c r="WZP27" s="175"/>
      <c r="WZQ27" s="175"/>
      <c r="WZR27" s="175"/>
      <c r="WZS27" s="175"/>
      <c r="WZT27" s="175"/>
      <c r="WZU27" s="175"/>
      <c r="WZV27" s="175"/>
      <c r="WZW27" s="175"/>
      <c r="WZX27" s="175"/>
      <c r="WZY27" s="175"/>
      <c r="WZZ27" s="175"/>
      <c r="XAA27" s="175"/>
      <c r="XAB27" s="175"/>
      <c r="XAC27" s="175"/>
      <c r="XAD27" s="175"/>
      <c r="XAE27" s="175"/>
      <c r="XAF27" s="175"/>
      <c r="XAG27" s="175"/>
      <c r="XAH27" s="175"/>
      <c r="XAI27" s="175"/>
      <c r="XAJ27" s="175"/>
      <c r="XAK27" s="175"/>
      <c r="XAL27" s="175"/>
      <c r="XAM27" s="175"/>
      <c r="XAN27" s="175"/>
      <c r="XAO27" s="175"/>
      <c r="XAP27" s="175"/>
      <c r="XAQ27" s="175"/>
      <c r="XAR27" s="175"/>
      <c r="XAS27" s="175"/>
      <c r="XAT27" s="175"/>
      <c r="XAU27" s="175"/>
      <c r="XAV27" s="175"/>
      <c r="XAW27" s="175"/>
      <c r="XAX27" s="175"/>
      <c r="XAY27" s="175"/>
      <c r="XAZ27" s="175"/>
      <c r="XBA27" s="175"/>
      <c r="XBB27" s="175"/>
      <c r="XBC27" s="175"/>
      <c r="XBD27" s="175"/>
      <c r="XBE27" s="175"/>
      <c r="XBF27" s="175"/>
      <c r="XBG27" s="175"/>
      <c r="XBH27" s="175"/>
      <c r="XBI27" s="175"/>
      <c r="XBJ27" s="175"/>
      <c r="XBK27" s="175"/>
      <c r="XBL27" s="175"/>
      <c r="XBM27" s="175"/>
      <c r="XBN27" s="175"/>
      <c r="XBO27" s="175"/>
      <c r="XBP27" s="175"/>
      <c r="XBQ27" s="175"/>
      <c r="XBR27" s="175"/>
      <c r="XBS27" s="175"/>
      <c r="XBT27" s="175"/>
      <c r="XBU27" s="175"/>
      <c r="XBV27" s="175"/>
      <c r="XBW27" s="175"/>
      <c r="XBX27" s="175"/>
      <c r="XBY27" s="175"/>
      <c r="XBZ27" s="175"/>
      <c r="XCA27" s="175"/>
      <c r="XCB27" s="175"/>
      <c r="XCC27" s="175"/>
      <c r="XCD27" s="175"/>
      <c r="XCE27" s="175"/>
      <c r="XCF27" s="175"/>
      <c r="XCG27" s="175"/>
      <c r="XCH27" s="175"/>
      <c r="XCI27" s="175"/>
      <c r="XCJ27" s="175"/>
      <c r="XCK27" s="175"/>
      <c r="XCL27" s="175"/>
      <c r="XCM27" s="175"/>
      <c r="XCN27" s="175"/>
      <c r="XCO27" s="175"/>
      <c r="XCP27" s="175"/>
      <c r="XCQ27" s="175"/>
      <c r="XCR27" s="175"/>
      <c r="XCS27" s="175"/>
      <c r="XCT27" s="175"/>
      <c r="XCU27" s="175"/>
      <c r="XCV27" s="175"/>
      <c r="XCW27" s="175"/>
      <c r="XCX27" s="175"/>
      <c r="XCY27" s="175"/>
      <c r="XCZ27" s="175"/>
      <c r="XDA27" s="175"/>
      <c r="XDB27" s="175"/>
      <c r="XDC27" s="175"/>
      <c r="XDD27" s="175"/>
      <c r="XDE27" s="175"/>
      <c r="XDF27" s="175"/>
      <c r="XDG27" s="175"/>
      <c r="XDH27" s="175"/>
      <c r="XDI27" s="175"/>
      <c r="XDJ27" s="175"/>
      <c r="XDK27" s="175"/>
      <c r="XDL27" s="175"/>
      <c r="XDM27" s="175"/>
      <c r="XDN27" s="175"/>
      <c r="XDO27" s="175"/>
      <c r="XDP27" s="175"/>
      <c r="XDQ27" s="175"/>
      <c r="XDR27" s="175"/>
      <c r="XDS27" s="175"/>
      <c r="XDT27" s="175"/>
      <c r="XDU27" s="175"/>
      <c r="XDV27" s="175"/>
      <c r="XDW27" s="175"/>
      <c r="XDX27" s="175"/>
      <c r="XDY27" s="175"/>
      <c r="XDZ27" s="175"/>
      <c r="XEA27" s="175"/>
      <c r="XEB27" s="175"/>
      <c r="XEC27" s="175"/>
      <c r="XED27" s="175"/>
      <c r="XEE27" s="175"/>
      <c r="XEF27" s="175"/>
      <c r="XEG27" s="175"/>
      <c r="XEH27" s="175"/>
      <c r="XEI27" s="175"/>
      <c r="XEJ27" s="175"/>
      <c r="XEK27" s="175"/>
      <c r="XEL27" s="175"/>
      <c r="XEM27" s="175"/>
      <c r="XEN27" s="175"/>
    </row>
    <row r="28" spans="1:16368" s="4" customFormat="1" ht="15">
      <c r="A28" s="78"/>
      <c r="B28" s="101" t="s">
        <v>263</v>
      </c>
      <c r="C28" s="282">
        <f>'Conto economico'!D28</f>
        <v>0</v>
      </c>
      <c r="D28" s="92"/>
      <c r="E28" s="92"/>
      <c r="F28" s="92"/>
      <c r="G28" s="92"/>
      <c r="H28" s="92"/>
      <c r="I28" s="92"/>
      <c r="J28" s="92"/>
      <c r="K28" s="92"/>
      <c r="L28" s="92"/>
      <c r="M28" s="84"/>
      <c r="N28" s="97"/>
      <c r="O28" s="282">
        <f t="shared" si="12"/>
        <v>0</v>
      </c>
      <c r="P28" s="78"/>
      <c r="Q28" s="282">
        <f>+'Conto economico'!I28</f>
        <v>0</v>
      </c>
      <c r="R28" s="642"/>
      <c r="S28" s="643"/>
      <c r="T28" s="643"/>
      <c r="U28" s="643"/>
      <c r="V28" s="643"/>
      <c r="W28" s="643"/>
      <c r="X28" s="643"/>
      <c r="Y28" s="643"/>
      <c r="Z28" s="643"/>
      <c r="AA28" s="643"/>
      <c r="AB28" s="644"/>
      <c r="AC28" s="282">
        <f t="shared" si="14"/>
        <v>0</v>
      </c>
      <c r="AD28" s="78"/>
      <c r="AE28" s="282">
        <f>'Conto economico'!N28</f>
        <v>0</v>
      </c>
      <c r="AF28" s="92"/>
      <c r="AG28" s="92"/>
      <c r="AH28" s="92"/>
      <c r="AI28" s="92"/>
      <c r="AJ28" s="92"/>
      <c r="AK28" s="92"/>
      <c r="AL28" s="92"/>
      <c r="AM28" s="92"/>
      <c r="AN28" s="92"/>
      <c r="AO28" s="84"/>
      <c r="AP28" s="97"/>
      <c r="AQ28" s="282">
        <f t="shared" si="16"/>
        <v>0</v>
      </c>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DL28" s="175"/>
      <c r="DM28" s="175"/>
      <c r="DN28" s="175"/>
      <c r="DO28" s="175"/>
      <c r="DP28" s="175"/>
      <c r="DQ28" s="175"/>
      <c r="DR28" s="175"/>
      <c r="DS28" s="175"/>
      <c r="DT28" s="175"/>
      <c r="DU28" s="175"/>
      <c r="DV28" s="175"/>
      <c r="DW28" s="175"/>
      <c r="DX28" s="175"/>
      <c r="DY28" s="175"/>
      <c r="DZ28" s="175"/>
      <c r="EA28" s="175"/>
      <c r="EB28" s="175"/>
      <c r="EC28" s="175"/>
      <c r="ED28" s="175"/>
      <c r="EE28" s="175"/>
      <c r="EF28" s="175"/>
      <c r="EG28" s="175"/>
      <c r="EH28" s="175"/>
      <c r="EI28" s="175"/>
      <c r="EJ28" s="175"/>
      <c r="EK28" s="175"/>
      <c r="EL28" s="175"/>
      <c r="EM28" s="175"/>
      <c r="EN28" s="175"/>
      <c r="EO28" s="175"/>
      <c r="EP28" s="175"/>
      <c r="EQ28" s="175"/>
      <c r="ER28" s="175"/>
      <c r="ES28" s="175"/>
      <c r="ET28" s="175"/>
      <c r="EU28" s="175"/>
      <c r="EV28" s="175"/>
      <c r="EW28" s="175"/>
      <c r="EX28" s="175"/>
      <c r="EY28" s="175"/>
      <c r="EZ28" s="175"/>
      <c r="FA28" s="175"/>
      <c r="FB28" s="175"/>
      <c r="FC28" s="175"/>
      <c r="FD28" s="175"/>
      <c r="FE28" s="175"/>
      <c r="FF28" s="175"/>
      <c r="FG28" s="175"/>
      <c r="FH28" s="175"/>
      <c r="FI28" s="175"/>
      <c r="FJ28" s="175"/>
      <c r="FK28" s="175"/>
      <c r="FL28" s="175"/>
      <c r="FM28" s="175"/>
      <c r="FN28" s="175"/>
      <c r="FO28" s="175"/>
      <c r="FP28" s="175"/>
      <c r="FQ28" s="175"/>
      <c r="FR28" s="175"/>
      <c r="FS28" s="175"/>
      <c r="FT28" s="175"/>
      <c r="FU28" s="175"/>
      <c r="FV28" s="175"/>
      <c r="FW28" s="175"/>
      <c r="FX28" s="175"/>
      <c r="FY28" s="175"/>
      <c r="FZ28" s="175"/>
      <c r="GA28" s="175"/>
      <c r="GB28" s="175"/>
      <c r="GC28" s="175"/>
      <c r="GD28" s="175"/>
      <c r="GE28" s="175"/>
      <c r="GF28" s="175"/>
      <c r="GG28" s="175"/>
      <c r="GH28" s="175"/>
      <c r="GI28" s="175"/>
      <c r="GJ28" s="175"/>
      <c r="GK28" s="175"/>
      <c r="GL28" s="175"/>
      <c r="GM28" s="175"/>
      <c r="GN28" s="175"/>
      <c r="GO28" s="175"/>
      <c r="GP28" s="175"/>
      <c r="GQ28" s="175"/>
      <c r="GR28" s="175"/>
      <c r="GS28" s="175"/>
      <c r="GT28" s="175"/>
      <c r="GU28" s="175"/>
      <c r="GV28" s="175"/>
      <c r="GW28" s="175"/>
      <c r="GX28" s="175"/>
      <c r="GY28" s="175"/>
      <c r="GZ28" s="175"/>
      <c r="HA28" s="175"/>
      <c r="HB28" s="175"/>
      <c r="HC28" s="175"/>
      <c r="HD28" s="175"/>
      <c r="HE28" s="175"/>
      <c r="HF28" s="175"/>
      <c r="HG28" s="175"/>
      <c r="HH28" s="175"/>
      <c r="HI28" s="175"/>
      <c r="HJ28" s="175"/>
      <c r="HK28" s="175"/>
      <c r="HL28" s="175"/>
      <c r="HM28" s="175"/>
      <c r="HN28" s="175"/>
      <c r="HO28" s="175"/>
      <c r="HP28" s="175"/>
      <c r="HQ28" s="175"/>
      <c r="HR28" s="175"/>
      <c r="HS28" s="175"/>
      <c r="HT28" s="175"/>
      <c r="HU28" s="175"/>
      <c r="HV28" s="175"/>
      <c r="HW28" s="175"/>
      <c r="HX28" s="175"/>
      <c r="HY28" s="175"/>
      <c r="HZ28" s="175"/>
      <c r="IA28" s="175"/>
      <c r="IB28" s="175"/>
      <c r="IC28" s="175"/>
      <c r="ID28" s="175"/>
      <c r="IE28" s="175"/>
      <c r="IF28" s="175"/>
      <c r="IG28" s="175"/>
      <c r="IH28" s="175"/>
      <c r="II28" s="175"/>
      <c r="IJ28" s="175"/>
      <c r="IK28" s="175"/>
      <c r="IL28" s="175"/>
      <c r="IM28" s="175"/>
      <c r="IN28" s="175"/>
      <c r="IO28" s="175"/>
      <c r="IP28" s="175"/>
      <c r="IQ28" s="175"/>
      <c r="IR28" s="175"/>
      <c r="IS28" s="175"/>
      <c r="IT28" s="175"/>
      <c r="IU28" s="175"/>
      <c r="IV28" s="175"/>
      <c r="IW28" s="175"/>
      <c r="IX28" s="175"/>
      <c r="IY28" s="175"/>
      <c r="IZ28" s="175"/>
      <c r="JA28" s="175"/>
      <c r="JB28" s="175"/>
      <c r="JC28" s="175"/>
      <c r="JD28" s="175"/>
      <c r="JE28" s="175"/>
      <c r="JF28" s="175"/>
      <c r="JG28" s="175"/>
      <c r="JH28" s="175"/>
      <c r="JI28" s="175"/>
      <c r="JJ28" s="175"/>
      <c r="JK28" s="175"/>
      <c r="JL28" s="175"/>
      <c r="JM28" s="175"/>
      <c r="JN28" s="175"/>
      <c r="JO28" s="175"/>
      <c r="JP28" s="175"/>
      <c r="JQ28" s="175"/>
      <c r="JR28" s="175"/>
      <c r="JS28" s="175"/>
      <c r="JT28" s="175"/>
      <c r="JU28" s="175"/>
      <c r="JV28" s="175"/>
      <c r="JW28" s="175"/>
      <c r="JX28" s="175"/>
      <c r="JY28" s="175"/>
      <c r="JZ28" s="175"/>
      <c r="KA28" s="175"/>
      <c r="KB28" s="175"/>
      <c r="KC28" s="175"/>
      <c r="KD28" s="175"/>
      <c r="KE28" s="175"/>
      <c r="KF28" s="175"/>
      <c r="KG28" s="175"/>
      <c r="KH28" s="175"/>
      <c r="KI28" s="175"/>
      <c r="KJ28" s="175"/>
      <c r="KK28" s="175"/>
      <c r="KL28" s="175"/>
      <c r="KM28" s="175"/>
      <c r="KN28" s="175"/>
      <c r="KO28" s="175"/>
      <c r="KP28" s="175"/>
      <c r="KQ28" s="175"/>
      <c r="KR28" s="175"/>
      <c r="KS28" s="175"/>
      <c r="KT28" s="175"/>
      <c r="KU28" s="175"/>
      <c r="KV28" s="175"/>
      <c r="KW28" s="175"/>
      <c r="KX28" s="175"/>
      <c r="KY28" s="175"/>
      <c r="KZ28" s="175"/>
      <c r="LA28" s="175"/>
      <c r="LB28" s="175"/>
      <c r="LC28" s="175"/>
      <c r="LD28" s="175"/>
      <c r="LE28" s="175"/>
      <c r="LF28" s="175"/>
      <c r="LG28" s="175"/>
      <c r="LH28" s="175"/>
      <c r="LI28" s="175"/>
      <c r="LJ28" s="175"/>
      <c r="LK28" s="175"/>
      <c r="LL28" s="175"/>
      <c r="LM28" s="175"/>
      <c r="LN28" s="175"/>
      <c r="LO28" s="175"/>
      <c r="LP28" s="175"/>
      <c r="LQ28" s="175"/>
      <c r="LR28" s="175"/>
      <c r="LS28" s="175"/>
      <c r="LT28" s="175"/>
      <c r="LU28" s="175"/>
      <c r="LV28" s="175"/>
      <c r="LW28" s="175"/>
      <c r="LX28" s="175"/>
      <c r="LY28" s="175"/>
      <c r="LZ28" s="175"/>
      <c r="MA28" s="175"/>
      <c r="MB28" s="175"/>
      <c r="MC28" s="175"/>
      <c r="MD28" s="175"/>
      <c r="ME28" s="175"/>
      <c r="MF28" s="175"/>
      <c r="MG28" s="175"/>
      <c r="MH28" s="175"/>
      <c r="MI28" s="175"/>
      <c r="MJ28" s="175"/>
      <c r="MK28" s="175"/>
      <c r="ML28" s="175"/>
      <c r="MM28" s="175"/>
      <c r="MN28" s="175"/>
      <c r="MO28" s="175"/>
      <c r="MP28" s="175"/>
      <c r="MQ28" s="175"/>
      <c r="MR28" s="175"/>
      <c r="MS28" s="175"/>
      <c r="MT28" s="175"/>
      <c r="MU28" s="175"/>
      <c r="MV28" s="175"/>
      <c r="MW28" s="175"/>
      <c r="MX28" s="175"/>
      <c r="MY28" s="175"/>
      <c r="MZ28" s="175"/>
      <c r="NA28" s="175"/>
      <c r="NB28" s="175"/>
      <c r="NC28" s="175"/>
      <c r="ND28" s="175"/>
      <c r="NE28" s="175"/>
      <c r="NF28" s="175"/>
      <c r="NG28" s="175"/>
      <c r="NH28" s="175"/>
      <c r="NI28" s="175"/>
      <c r="NJ28" s="175"/>
      <c r="NK28" s="175"/>
      <c r="NL28" s="175"/>
      <c r="NM28" s="175"/>
      <c r="NN28" s="175"/>
      <c r="NO28" s="175"/>
      <c r="NP28" s="175"/>
      <c r="NQ28" s="175"/>
      <c r="NR28" s="175"/>
      <c r="NS28" s="175"/>
      <c r="NT28" s="175"/>
      <c r="NU28" s="175"/>
      <c r="NV28" s="175"/>
      <c r="NW28" s="175"/>
      <c r="NX28" s="175"/>
      <c r="NY28" s="175"/>
      <c r="NZ28" s="175"/>
      <c r="OA28" s="175"/>
      <c r="OB28" s="175"/>
      <c r="OC28" s="175"/>
      <c r="OD28" s="175"/>
      <c r="OE28" s="175"/>
      <c r="OF28" s="175"/>
      <c r="OG28" s="175"/>
      <c r="OH28" s="175"/>
      <c r="OI28" s="175"/>
      <c r="OJ28" s="175"/>
      <c r="OK28" s="175"/>
      <c r="OL28" s="175"/>
      <c r="OM28" s="175"/>
      <c r="ON28" s="175"/>
      <c r="OO28" s="175"/>
      <c r="OP28" s="175"/>
      <c r="OQ28" s="175"/>
      <c r="OR28" s="175"/>
      <c r="OS28" s="175"/>
      <c r="OT28" s="175"/>
      <c r="OU28" s="175"/>
      <c r="OV28" s="175"/>
      <c r="OW28" s="175"/>
      <c r="OX28" s="175"/>
      <c r="OY28" s="175"/>
      <c r="OZ28" s="175"/>
      <c r="PA28" s="175"/>
      <c r="PB28" s="175"/>
      <c r="PC28" s="175"/>
      <c r="PD28" s="175"/>
      <c r="PE28" s="175"/>
      <c r="PF28" s="175"/>
      <c r="PG28" s="175"/>
      <c r="PH28" s="175"/>
      <c r="PI28" s="175"/>
      <c r="PJ28" s="175"/>
      <c r="PK28" s="175"/>
      <c r="PL28" s="175"/>
      <c r="PM28" s="175"/>
      <c r="PN28" s="175"/>
      <c r="PO28" s="175"/>
      <c r="PP28" s="175"/>
      <c r="PQ28" s="175"/>
      <c r="PR28" s="175"/>
      <c r="PS28" s="175"/>
      <c r="PT28" s="175"/>
      <c r="PU28" s="175"/>
      <c r="PV28" s="175"/>
      <c r="PW28" s="175"/>
      <c r="PX28" s="175"/>
      <c r="PY28" s="175"/>
      <c r="PZ28" s="175"/>
      <c r="QA28" s="175"/>
      <c r="QB28" s="175"/>
      <c r="QC28" s="175"/>
      <c r="QD28" s="175"/>
      <c r="QE28" s="175"/>
      <c r="QF28" s="175"/>
      <c r="QG28" s="175"/>
      <c r="QH28" s="175"/>
      <c r="QI28" s="175"/>
      <c r="QJ28" s="175"/>
      <c r="QK28" s="175"/>
      <c r="QL28" s="175"/>
      <c r="QM28" s="175"/>
      <c r="QN28" s="175"/>
      <c r="QO28" s="175"/>
      <c r="QP28" s="175"/>
      <c r="QQ28" s="175"/>
      <c r="QR28" s="175"/>
      <c r="QS28" s="175"/>
      <c r="QT28" s="175"/>
      <c r="QU28" s="175"/>
      <c r="QV28" s="175"/>
      <c r="QW28" s="175"/>
      <c r="QX28" s="175"/>
      <c r="QY28" s="175"/>
      <c r="QZ28" s="175"/>
      <c r="RA28" s="175"/>
      <c r="RB28" s="175"/>
      <c r="RC28" s="175"/>
      <c r="RD28" s="175"/>
      <c r="RE28" s="175"/>
      <c r="RF28" s="175"/>
      <c r="RG28" s="175"/>
      <c r="RH28" s="175"/>
      <c r="RI28" s="175"/>
      <c r="RJ28" s="175"/>
      <c r="RK28" s="175"/>
      <c r="RL28" s="175"/>
      <c r="RM28" s="175"/>
      <c r="RN28" s="175"/>
      <c r="RO28" s="175"/>
      <c r="RP28" s="175"/>
      <c r="RQ28" s="175"/>
      <c r="RR28" s="175"/>
      <c r="RS28" s="175"/>
      <c r="RT28" s="175"/>
      <c r="RU28" s="175"/>
      <c r="RV28" s="175"/>
      <c r="RW28" s="175"/>
      <c r="RX28" s="175"/>
      <c r="RY28" s="175"/>
      <c r="RZ28" s="175"/>
      <c r="SA28" s="175"/>
      <c r="SB28" s="175"/>
      <c r="SC28" s="175"/>
      <c r="SD28" s="175"/>
      <c r="SE28" s="175"/>
      <c r="SF28" s="175"/>
      <c r="SG28" s="175"/>
      <c r="SH28" s="175"/>
      <c r="SI28" s="175"/>
      <c r="SJ28" s="175"/>
      <c r="SK28" s="175"/>
      <c r="SL28" s="175"/>
      <c r="SM28" s="175"/>
      <c r="SN28" s="175"/>
      <c r="SO28" s="175"/>
      <c r="SP28" s="175"/>
      <c r="SQ28" s="175"/>
      <c r="SR28" s="175"/>
      <c r="SS28" s="175"/>
      <c r="ST28" s="175"/>
      <c r="SU28" s="175"/>
      <c r="SV28" s="175"/>
      <c r="SW28" s="175"/>
      <c r="SX28" s="175"/>
      <c r="SY28" s="175"/>
      <c r="SZ28" s="175"/>
      <c r="TA28" s="175"/>
      <c r="TB28" s="175"/>
      <c r="TC28" s="175"/>
      <c r="TD28" s="175"/>
      <c r="TE28" s="175"/>
      <c r="TF28" s="175"/>
      <c r="TG28" s="175"/>
      <c r="TH28" s="175"/>
      <c r="TI28" s="175"/>
      <c r="TJ28" s="175"/>
      <c r="TK28" s="175"/>
      <c r="TL28" s="175"/>
      <c r="TM28" s="175"/>
      <c r="TN28" s="175"/>
      <c r="TO28" s="175"/>
      <c r="TP28" s="175"/>
      <c r="TQ28" s="175"/>
      <c r="TR28" s="175"/>
      <c r="TS28" s="175"/>
      <c r="TT28" s="175"/>
      <c r="TU28" s="175"/>
      <c r="TV28" s="175"/>
      <c r="TW28" s="175"/>
      <c r="TX28" s="175"/>
      <c r="TY28" s="175"/>
      <c r="TZ28" s="175"/>
      <c r="UA28" s="175"/>
      <c r="UB28" s="175"/>
      <c r="UC28" s="175"/>
      <c r="UD28" s="175"/>
      <c r="UE28" s="175"/>
      <c r="UF28" s="175"/>
      <c r="UG28" s="175"/>
      <c r="UH28" s="175"/>
      <c r="UI28" s="175"/>
      <c r="UJ28" s="175"/>
      <c r="UK28" s="175"/>
      <c r="UL28" s="175"/>
      <c r="UM28" s="175"/>
      <c r="UN28" s="175"/>
      <c r="UO28" s="175"/>
      <c r="UP28" s="175"/>
      <c r="UQ28" s="175"/>
      <c r="UR28" s="175"/>
      <c r="US28" s="175"/>
      <c r="UT28" s="175"/>
      <c r="UU28" s="175"/>
      <c r="UV28" s="175"/>
      <c r="UW28" s="175"/>
      <c r="UX28" s="175"/>
      <c r="UY28" s="175"/>
      <c r="UZ28" s="175"/>
      <c r="VA28" s="175"/>
      <c r="VB28" s="175"/>
      <c r="VC28" s="175"/>
      <c r="VD28" s="175"/>
      <c r="VE28" s="175"/>
      <c r="VF28" s="175"/>
      <c r="VG28" s="175"/>
      <c r="VH28" s="175"/>
      <c r="VI28" s="175"/>
      <c r="VJ28" s="175"/>
      <c r="VK28" s="175"/>
      <c r="VL28" s="175"/>
      <c r="VM28" s="175"/>
      <c r="VN28" s="175"/>
      <c r="VO28" s="175"/>
      <c r="VP28" s="175"/>
      <c r="VQ28" s="175"/>
      <c r="VR28" s="175"/>
      <c r="VS28" s="175"/>
      <c r="VT28" s="175"/>
      <c r="VU28" s="175"/>
      <c r="VV28" s="175"/>
      <c r="VW28" s="175"/>
      <c r="VX28" s="175"/>
      <c r="VY28" s="175"/>
      <c r="VZ28" s="175"/>
      <c r="WA28" s="175"/>
      <c r="WB28" s="175"/>
      <c r="WC28" s="175"/>
      <c r="WD28" s="175"/>
      <c r="WE28" s="175"/>
      <c r="WF28" s="175"/>
      <c r="WG28" s="175"/>
      <c r="WH28" s="175"/>
      <c r="WI28" s="175"/>
      <c r="WJ28" s="175"/>
      <c r="WK28" s="175"/>
      <c r="WL28" s="175"/>
      <c r="WM28" s="175"/>
      <c r="WN28" s="175"/>
      <c r="WO28" s="175"/>
      <c r="WP28" s="175"/>
      <c r="WQ28" s="175"/>
      <c r="WR28" s="175"/>
      <c r="WS28" s="175"/>
      <c r="WT28" s="175"/>
      <c r="WU28" s="175"/>
      <c r="WV28" s="175"/>
      <c r="WW28" s="175"/>
      <c r="WX28" s="175"/>
      <c r="WY28" s="175"/>
      <c r="WZ28" s="175"/>
      <c r="XA28" s="175"/>
      <c r="XB28" s="175"/>
      <c r="XC28" s="175"/>
      <c r="XD28" s="175"/>
      <c r="XE28" s="175"/>
      <c r="XF28" s="175"/>
      <c r="XG28" s="175"/>
      <c r="XH28" s="175"/>
      <c r="XI28" s="175"/>
      <c r="XJ28" s="175"/>
      <c r="XK28" s="175"/>
      <c r="XL28" s="175"/>
      <c r="XM28" s="175"/>
      <c r="XN28" s="175"/>
      <c r="XO28" s="175"/>
      <c r="XP28" s="175"/>
      <c r="XQ28" s="175"/>
      <c r="XR28" s="175"/>
      <c r="XS28" s="175"/>
      <c r="XT28" s="175"/>
      <c r="XU28" s="175"/>
      <c r="XV28" s="175"/>
      <c r="XW28" s="175"/>
      <c r="XX28" s="175"/>
      <c r="XY28" s="175"/>
      <c r="XZ28" s="175"/>
      <c r="YA28" s="175"/>
      <c r="YB28" s="175"/>
      <c r="YC28" s="175"/>
      <c r="YD28" s="175"/>
      <c r="YE28" s="175"/>
      <c r="YF28" s="175"/>
      <c r="YG28" s="175"/>
      <c r="YH28" s="175"/>
      <c r="YI28" s="175"/>
      <c r="YJ28" s="175"/>
      <c r="YK28" s="175"/>
      <c r="YL28" s="175"/>
      <c r="YM28" s="175"/>
      <c r="YN28" s="175"/>
      <c r="YO28" s="175"/>
      <c r="YP28" s="175"/>
      <c r="YQ28" s="175"/>
      <c r="YR28" s="175"/>
      <c r="YS28" s="175"/>
      <c r="YT28" s="175"/>
      <c r="YU28" s="175"/>
      <c r="YV28" s="175"/>
      <c r="YW28" s="175"/>
      <c r="YX28" s="175"/>
      <c r="YY28" s="175"/>
      <c r="YZ28" s="175"/>
      <c r="ZA28" s="175"/>
      <c r="ZB28" s="175"/>
      <c r="ZC28" s="175"/>
      <c r="ZD28" s="175"/>
      <c r="ZE28" s="175"/>
      <c r="ZF28" s="175"/>
      <c r="ZG28" s="175"/>
      <c r="ZH28" s="175"/>
      <c r="ZI28" s="175"/>
      <c r="ZJ28" s="175"/>
      <c r="ZK28" s="175"/>
      <c r="ZL28" s="175"/>
      <c r="ZM28" s="175"/>
      <c r="ZN28" s="175"/>
      <c r="ZO28" s="175"/>
      <c r="ZP28" s="175"/>
      <c r="ZQ28" s="175"/>
      <c r="ZR28" s="175"/>
      <c r="ZS28" s="175"/>
      <c r="ZT28" s="175"/>
      <c r="ZU28" s="175"/>
      <c r="ZV28" s="175"/>
      <c r="ZW28" s="175"/>
      <c r="ZX28" s="175"/>
      <c r="ZY28" s="175"/>
      <c r="ZZ28" s="175"/>
      <c r="AAA28" s="175"/>
      <c r="AAB28" s="175"/>
      <c r="AAC28" s="175"/>
      <c r="AAD28" s="175"/>
      <c r="AAE28" s="175"/>
      <c r="AAF28" s="175"/>
      <c r="AAG28" s="175"/>
      <c r="AAH28" s="175"/>
      <c r="AAI28" s="175"/>
      <c r="AAJ28" s="175"/>
      <c r="AAK28" s="175"/>
      <c r="AAL28" s="175"/>
      <c r="AAM28" s="175"/>
      <c r="AAN28" s="175"/>
      <c r="AAO28" s="175"/>
      <c r="AAP28" s="175"/>
      <c r="AAQ28" s="175"/>
      <c r="AAR28" s="175"/>
      <c r="AAS28" s="175"/>
      <c r="AAT28" s="175"/>
      <c r="AAU28" s="175"/>
      <c r="AAV28" s="175"/>
      <c r="AAW28" s="175"/>
      <c r="AAX28" s="175"/>
      <c r="AAY28" s="175"/>
      <c r="AAZ28" s="175"/>
      <c r="ABA28" s="175"/>
      <c r="ABB28" s="175"/>
      <c r="ABC28" s="175"/>
      <c r="ABD28" s="175"/>
      <c r="ABE28" s="175"/>
      <c r="ABF28" s="175"/>
      <c r="ABG28" s="175"/>
      <c r="ABH28" s="175"/>
      <c r="ABI28" s="175"/>
      <c r="ABJ28" s="175"/>
      <c r="ABK28" s="175"/>
      <c r="ABL28" s="175"/>
      <c r="ABM28" s="175"/>
      <c r="ABN28" s="175"/>
      <c r="ABO28" s="175"/>
      <c r="ABP28" s="175"/>
      <c r="ABQ28" s="175"/>
      <c r="ABR28" s="175"/>
      <c r="ABS28" s="175"/>
      <c r="ABT28" s="175"/>
      <c r="ABU28" s="175"/>
      <c r="ABV28" s="175"/>
      <c r="ABW28" s="175"/>
      <c r="ABX28" s="175"/>
      <c r="ABY28" s="175"/>
      <c r="ABZ28" s="175"/>
      <c r="ACA28" s="175"/>
      <c r="ACB28" s="175"/>
      <c r="ACC28" s="175"/>
      <c r="ACD28" s="175"/>
      <c r="ACE28" s="175"/>
      <c r="ACF28" s="175"/>
      <c r="ACG28" s="175"/>
      <c r="ACH28" s="175"/>
      <c r="ACI28" s="175"/>
      <c r="ACJ28" s="175"/>
      <c r="ACK28" s="175"/>
      <c r="ACL28" s="175"/>
      <c r="ACM28" s="175"/>
      <c r="ACN28" s="175"/>
      <c r="ACO28" s="175"/>
      <c r="ACP28" s="175"/>
      <c r="ACQ28" s="175"/>
      <c r="ACR28" s="175"/>
      <c r="ACS28" s="175"/>
      <c r="ACT28" s="175"/>
      <c r="ACU28" s="175"/>
      <c r="ACV28" s="175"/>
      <c r="ACW28" s="175"/>
      <c r="ACX28" s="175"/>
      <c r="ACY28" s="175"/>
      <c r="ACZ28" s="175"/>
      <c r="ADA28" s="175"/>
      <c r="ADB28" s="175"/>
      <c r="ADC28" s="175"/>
      <c r="ADD28" s="175"/>
      <c r="ADE28" s="175"/>
      <c r="ADF28" s="175"/>
      <c r="ADG28" s="175"/>
      <c r="ADH28" s="175"/>
      <c r="ADI28" s="175"/>
      <c r="ADJ28" s="175"/>
      <c r="ADK28" s="175"/>
      <c r="ADL28" s="175"/>
      <c r="ADM28" s="175"/>
      <c r="ADN28" s="175"/>
      <c r="ADO28" s="175"/>
      <c r="ADP28" s="175"/>
      <c r="ADQ28" s="175"/>
      <c r="ADR28" s="175"/>
      <c r="ADS28" s="175"/>
      <c r="ADT28" s="175"/>
      <c r="ADU28" s="175"/>
      <c r="ADV28" s="175"/>
      <c r="ADW28" s="175"/>
      <c r="ADX28" s="175"/>
      <c r="ADY28" s="175"/>
      <c r="ADZ28" s="175"/>
      <c r="AEA28" s="175"/>
      <c r="AEB28" s="175"/>
      <c r="AEC28" s="175"/>
      <c r="AED28" s="175"/>
      <c r="AEE28" s="175"/>
      <c r="AEF28" s="175"/>
      <c r="AEG28" s="175"/>
      <c r="AEH28" s="175"/>
      <c r="AEI28" s="175"/>
      <c r="AEJ28" s="175"/>
      <c r="AEK28" s="175"/>
      <c r="AEL28" s="175"/>
      <c r="AEM28" s="175"/>
      <c r="AEN28" s="175"/>
      <c r="AEO28" s="175"/>
      <c r="AEP28" s="175"/>
      <c r="AEQ28" s="175"/>
      <c r="AER28" s="175"/>
      <c r="AES28" s="175"/>
      <c r="AET28" s="175"/>
      <c r="AEU28" s="175"/>
      <c r="AEV28" s="175"/>
      <c r="AEW28" s="175"/>
      <c r="AEX28" s="175"/>
      <c r="AEY28" s="175"/>
      <c r="AEZ28" s="175"/>
      <c r="AFA28" s="175"/>
      <c r="AFB28" s="175"/>
      <c r="AFC28" s="175"/>
      <c r="AFD28" s="175"/>
      <c r="AFE28" s="175"/>
      <c r="AFF28" s="175"/>
      <c r="AFG28" s="175"/>
      <c r="AFH28" s="175"/>
      <c r="AFI28" s="175"/>
      <c r="AFJ28" s="175"/>
      <c r="AFK28" s="175"/>
      <c r="AFL28" s="175"/>
      <c r="AFM28" s="175"/>
      <c r="AFN28" s="175"/>
      <c r="AFO28" s="175"/>
      <c r="AFP28" s="175"/>
      <c r="AFQ28" s="175"/>
      <c r="AFR28" s="175"/>
      <c r="AFS28" s="175"/>
      <c r="AFT28" s="175"/>
      <c r="AFU28" s="175"/>
      <c r="AFV28" s="175"/>
      <c r="AFW28" s="175"/>
      <c r="AFX28" s="175"/>
      <c r="AFY28" s="175"/>
      <c r="AFZ28" s="175"/>
      <c r="AGA28" s="175"/>
      <c r="AGB28" s="175"/>
      <c r="AGC28" s="175"/>
      <c r="AGD28" s="175"/>
      <c r="AGE28" s="175"/>
      <c r="AGF28" s="175"/>
      <c r="AGG28" s="175"/>
      <c r="AGH28" s="175"/>
      <c r="AGI28" s="175"/>
      <c r="AGJ28" s="175"/>
      <c r="AGK28" s="175"/>
      <c r="AGL28" s="175"/>
      <c r="AGM28" s="175"/>
      <c r="AGN28" s="175"/>
      <c r="AGO28" s="175"/>
      <c r="AGP28" s="175"/>
      <c r="AGQ28" s="175"/>
      <c r="AGR28" s="175"/>
      <c r="AGS28" s="175"/>
      <c r="AGT28" s="175"/>
      <c r="AGU28" s="175"/>
      <c r="AGV28" s="175"/>
      <c r="AGW28" s="175"/>
      <c r="AGX28" s="175"/>
      <c r="AGY28" s="175"/>
      <c r="AGZ28" s="175"/>
      <c r="AHA28" s="175"/>
      <c r="AHB28" s="175"/>
      <c r="AHC28" s="175"/>
      <c r="AHD28" s="175"/>
      <c r="AHE28" s="175"/>
      <c r="AHF28" s="175"/>
      <c r="AHG28" s="175"/>
      <c r="AHH28" s="175"/>
      <c r="AHI28" s="175"/>
      <c r="AHJ28" s="175"/>
      <c r="AHK28" s="175"/>
      <c r="AHL28" s="175"/>
      <c r="AHM28" s="175"/>
      <c r="AHN28" s="175"/>
      <c r="AHO28" s="175"/>
      <c r="AHP28" s="175"/>
      <c r="AHQ28" s="175"/>
      <c r="AHR28" s="175"/>
      <c r="AHS28" s="175"/>
      <c r="AHT28" s="175"/>
      <c r="AHU28" s="175"/>
      <c r="AHV28" s="175"/>
      <c r="AHW28" s="175"/>
      <c r="AHX28" s="175"/>
      <c r="AHY28" s="175"/>
      <c r="AHZ28" s="175"/>
      <c r="AIA28" s="175"/>
      <c r="AIB28" s="175"/>
      <c r="AIC28" s="175"/>
      <c r="AID28" s="175"/>
      <c r="AIE28" s="175"/>
      <c r="AIF28" s="175"/>
      <c r="AIG28" s="175"/>
      <c r="AIH28" s="175"/>
      <c r="AII28" s="175"/>
      <c r="AIJ28" s="175"/>
      <c r="AIK28" s="175"/>
      <c r="AIL28" s="175"/>
      <c r="AIM28" s="175"/>
      <c r="AIN28" s="175"/>
      <c r="AIO28" s="175"/>
      <c r="AIP28" s="175"/>
      <c r="AIQ28" s="175"/>
      <c r="AIR28" s="175"/>
      <c r="AIS28" s="175"/>
      <c r="AIT28" s="175"/>
      <c r="AIU28" s="175"/>
      <c r="AIV28" s="175"/>
      <c r="AIW28" s="175"/>
      <c r="AIX28" s="175"/>
      <c r="AIY28" s="175"/>
      <c r="AIZ28" s="175"/>
      <c r="AJA28" s="175"/>
      <c r="AJB28" s="175"/>
      <c r="AJC28" s="175"/>
      <c r="AJD28" s="175"/>
      <c r="AJE28" s="175"/>
      <c r="AJF28" s="175"/>
      <c r="AJG28" s="175"/>
      <c r="AJH28" s="175"/>
      <c r="AJI28" s="175"/>
      <c r="AJJ28" s="175"/>
      <c r="AJK28" s="175"/>
      <c r="AJL28" s="175"/>
      <c r="AJM28" s="175"/>
      <c r="AJN28" s="175"/>
      <c r="AJO28" s="175"/>
      <c r="AJP28" s="175"/>
      <c r="AJQ28" s="175"/>
      <c r="AJR28" s="175"/>
      <c r="AJS28" s="175"/>
      <c r="AJT28" s="175"/>
      <c r="AJU28" s="175"/>
      <c r="AJV28" s="175"/>
      <c r="AJW28" s="175"/>
      <c r="AJX28" s="175"/>
      <c r="AJY28" s="175"/>
      <c r="AJZ28" s="175"/>
      <c r="AKA28" s="175"/>
      <c r="AKB28" s="175"/>
      <c r="AKC28" s="175"/>
      <c r="AKD28" s="175"/>
      <c r="AKE28" s="175"/>
      <c r="AKF28" s="175"/>
      <c r="AKG28" s="175"/>
      <c r="AKH28" s="175"/>
      <c r="AKI28" s="175"/>
      <c r="AKJ28" s="175"/>
      <c r="AKK28" s="175"/>
      <c r="AKL28" s="175"/>
      <c r="AKM28" s="175"/>
      <c r="AKN28" s="175"/>
      <c r="AKO28" s="175"/>
      <c r="AKP28" s="175"/>
      <c r="AKQ28" s="175"/>
      <c r="AKR28" s="175"/>
      <c r="AKS28" s="175"/>
      <c r="AKT28" s="175"/>
      <c r="AKU28" s="175"/>
      <c r="AKV28" s="175"/>
      <c r="AKW28" s="175"/>
      <c r="AKX28" s="175"/>
      <c r="AKY28" s="175"/>
      <c r="AKZ28" s="175"/>
      <c r="ALA28" s="175"/>
      <c r="ALB28" s="175"/>
      <c r="ALC28" s="175"/>
      <c r="ALD28" s="175"/>
      <c r="ALE28" s="175"/>
      <c r="ALF28" s="175"/>
      <c r="ALG28" s="175"/>
      <c r="ALH28" s="175"/>
      <c r="ALI28" s="175"/>
      <c r="ALJ28" s="175"/>
      <c r="ALK28" s="175"/>
      <c r="ALL28" s="175"/>
      <c r="ALM28" s="175"/>
      <c r="ALN28" s="175"/>
      <c r="ALO28" s="175"/>
      <c r="ALP28" s="175"/>
      <c r="ALQ28" s="175"/>
      <c r="ALR28" s="175"/>
      <c r="ALS28" s="175"/>
      <c r="ALT28" s="175"/>
      <c r="ALU28" s="175"/>
      <c r="ALV28" s="175"/>
      <c r="ALW28" s="175"/>
      <c r="ALX28" s="175"/>
      <c r="ALY28" s="175"/>
      <c r="ALZ28" s="175"/>
      <c r="AMA28" s="175"/>
      <c r="AMB28" s="175"/>
      <c r="AMC28" s="175"/>
      <c r="AMD28" s="175"/>
      <c r="AME28" s="175"/>
      <c r="AMF28" s="175"/>
      <c r="AMG28" s="175"/>
      <c r="AMH28" s="175"/>
      <c r="AMI28" s="175"/>
      <c r="AMJ28" s="175"/>
      <c r="AMK28" s="175"/>
      <c r="AML28" s="175"/>
      <c r="AMM28" s="175"/>
      <c r="AMN28" s="175"/>
      <c r="AMO28" s="175"/>
      <c r="AMP28" s="175"/>
      <c r="AMQ28" s="175"/>
      <c r="AMR28" s="175"/>
      <c r="AMS28" s="175"/>
      <c r="AMT28" s="175"/>
      <c r="AMU28" s="175"/>
      <c r="AMV28" s="175"/>
      <c r="AMW28" s="175"/>
      <c r="AMX28" s="175"/>
      <c r="AMY28" s="175"/>
      <c r="AMZ28" s="175"/>
      <c r="ANA28" s="175"/>
      <c r="ANB28" s="175"/>
      <c r="ANC28" s="175"/>
      <c r="AND28" s="175"/>
      <c r="ANE28" s="175"/>
      <c r="ANF28" s="175"/>
      <c r="ANG28" s="175"/>
      <c r="ANH28" s="175"/>
      <c r="ANI28" s="175"/>
      <c r="ANJ28" s="175"/>
      <c r="ANK28" s="175"/>
      <c r="ANL28" s="175"/>
      <c r="ANM28" s="175"/>
      <c r="ANN28" s="175"/>
      <c r="ANO28" s="175"/>
      <c r="ANP28" s="175"/>
      <c r="ANQ28" s="175"/>
      <c r="ANR28" s="175"/>
      <c r="ANS28" s="175"/>
      <c r="ANT28" s="175"/>
      <c r="ANU28" s="175"/>
      <c r="ANV28" s="175"/>
      <c r="ANW28" s="175"/>
      <c r="ANX28" s="175"/>
      <c r="ANY28" s="175"/>
      <c r="ANZ28" s="175"/>
      <c r="AOA28" s="175"/>
      <c r="AOB28" s="175"/>
      <c r="AOC28" s="175"/>
      <c r="AOD28" s="175"/>
      <c r="AOE28" s="175"/>
      <c r="AOF28" s="175"/>
      <c r="AOG28" s="175"/>
      <c r="AOH28" s="175"/>
      <c r="AOI28" s="175"/>
      <c r="AOJ28" s="175"/>
      <c r="AOK28" s="175"/>
      <c r="AOL28" s="175"/>
      <c r="AOM28" s="175"/>
      <c r="AON28" s="175"/>
      <c r="AOO28" s="175"/>
      <c r="AOP28" s="175"/>
      <c r="AOQ28" s="175"/>
      <c r="AOR28" s="175"/>
      <c r="AOS28" s="175"/>
      <c r="AOT28" s="175"/>
      <c r="AOU28" s="175"/>
      <c r="AOV28" s="175"/>
      <c r="AOW28" s="175"/>
      <c r="AOX28" s="175"/>
      <c r="AOY28" s="175"/>
      <c r="AOZ28" s="175"/>
      <c r="APA28" s="175"/>
      <c r="APB28" s="175"/>
      <c r="APC28" s="175"/>
      <c r="APD28" s="175"/>
      <c r="APE28" s="175"/>
      <c r="APF28" s="175"/>
      <c r="APG28" s="175"/>
      <c r="APH28" s="175"/>
      <c r="API28" s="175"/>
      <c r="APJ28" s="175"/>
      <c r="APK28" s="175"/>
      <c r="APL28" s="175"/>
      <c r="APM28" s="175"/>
      <c r="APN28" s="175"/>
      <c r="APO28" s="175"/>
      <c r="APP28" s="175"/>
      <c r="APQ28" s="175"/>
      <c r="APR28" s="175"/>
      <c r="APS28" s="175"/>
      <c r="APT28" s="175"/>
      <c r="APU28" s="175"/>
      <c r="APV28" s="175"/>
      <c r="APW28" s="175"/>
      <c r="APX28" s="175"/>
      <c r="APY28" s="175"/>
      <c r="APZ28" s="175"/>
      <c r="AQA28" s="175"/>
      <c r="AQB28" s="175"/>
      <c r="AQC28" s="175"/>
      <c r="AQD28" s="175"/>
      <c r="AQE28" s="175"/>
      <c r="AQF28" s="175"/>
      <c r="AQG28" s="175"/>
      <c r="AQH28" s="175"/>
      <c r="AQI28" s="175"/>
      <c r="AQJ28" s="175"/>
      <c r="AQK28" s="175"/>
      <c r="AQL28" s="175"/>
      <c r="AQM28" s="175"/>
      <c r="AQN28" s="175"/>
      <c r="AQO28" s="175"/>
      <c r="AQP28" s="175"/>
      <c r="AQQ28" s="175"/>
      <c r="AQR28" s="175"/>
      <c r="AQS28" s="175"/>
      <c r="AQT28" s="175"/>
      <c r="AQU28" s="175"/>
      <c r="AQV28" s="175"/>
      <c r="AQW28" s="175"/>
      <c r="AQX28" s="175"/>
      <c r="AQY28" s="175"/>
      <c r="AQZ28" s="175"/>
      <c r="ARA28" s="175"/>
      <c r="ARB28" s="175"/>
      <c r="ARC28" s="175"/>
      <c r="ARD28" s="175"/>
      <c r="ARE28" s="175"/>
      <c r="ARF28" s="175"/>
      <c r="ARG28" s="175"/>
      <c r="ARH28" s="175"/>
      <c r="ARI28" s="175"/>
      <c r="ARJ28" s="175"/>
      <c r="ARK28" s="175"/>
      <c r="ARL28" s="175"/>
      <c r="ARM28" s="175"/>
      <c r="ARN28" s="175"/>
      <c r="ARO28" s="175"/>
      <c r="ARP28" s="175"/>
      <c r="ARQ28" s="175"/>
      <c r="ARR28" s="175"/>
      <c r="ARS28" s="175"/>
      <c r="ART28" s="175"/>
      <c r="ARU28" s="175"/>
      <c r="ARV28" s="175"/>
      <c r="ARW28" s="175"/>
      <c r="ARX28" s="175"/>
      <c r="ARY28" s="175"/>
      <c r="ARZ28" s="175"/>
      <c r="ASA28" s="175"/>
      <c r="ASB28" s="175"/>
      <c r="ASC28" s="175"/>
      <c r="ASD28" s="175"/>
      <c r="ASE28" s="175"/>
      <c r="ASF28" s="175"/>
      <c r="ASG28" s="175"/>
      <c r="ASH28" s="175"/>
      <c r="ASI28" s="175"/>
      <c r="ASJ28" s="175"/>
      <c r="ASK28" s="175"/>
      <c r="ASL28" s="175"/>
      <c r="ASM28" s="175"/>
      <c r="ASN28" s="175"/>
      <c r="ASO28" s="175"/>
      <c r="ASP28" s="175"/>
      <c r="ASQ28" s="175"/>
      <c r="ASR28" s="175"/>
      <c r="ASS28" s="175"/>
      <c r="AST28" s="175"/>
      <c r="ASU28" s="175"/>
      <c r="ASV28" s="175"/>
      <c r="ASW28" s="175"/>
      <c r="ASX28" s="175"/>
      <c r="ASY28" s="175"/>
      <c r="ASZ28" s="175"/>
      <c r="ATA28" s="175"/>
      <c r="ATB28" s="175"/>
      <c r="ATC28" s="175"/>
      <c r="ATD28" s="175"/>
      <c r="ATE28" s="175"/>
      <c r="ATF28" s="175"/>
      <c r="ATG28" s="175"/>
      <c r="ATH28" s="175"/>
      <c r="ATI28" s="175"/>
      <c r="ATJ28" s="175"/>
      <c r="ATK28" s="175"/>
      <c r="ATL28" s="175"/>
      <c r="ATM28" s="175"/>
      <c r="ATN28" s="175"/>
      <c r="ATO28" s="175"/>
      <c r="ATP28" s="175"/>
      <c r="ATQ28" s="175"/>
      <c r="ATR28" s="175"/>
      <c r="ATS28" s="175"/>
      <c r="ATT28" s="175"/>
      <c r="ATU28" s="175"/>
      <c r="ATV28" s="175"/>
      <c r="ATW28" s="175"/>
      <c r="ATX28" s="175"/>
      <c r="ATY28" s="175"/>
      <c r="ATZ28" s="175"/>
      <c r="AUA28" s="175"/>
      <c r="AUB28" s="175"/>
      <c r="AUC28" s="175"/>
      <c r="AUD28" s="175"/>
      <c r="AUE28" s="175"/>
      <c r="AUF28" s="175"/>
      <c r="AUG28" s="175"/>
      <c r="AUH28" s="175"/>
      <c r="AUI28" s="175"/>
      <c r="AUJ28" s="175"/>
      <c r="AUK28" s="175"/>
      <c r="AUL28" s="175"/>
      <c r="AUM28" s="175"/>
      <c r="AUN28" s="175"/>
      <c r="AUO28" s="175"/>
      <c r="AUP28" s="175"/>
      <c r="AUQ28" s="175"/>
      <c r="AUR28" s="175"/>
      <c r="AUS28" s="175"/>
      <c r="AUT28" s="175"/>
      <c r="AUU28" s="175"/>
      <c r="AUV28" s="175"/>
      <c r="AUW28" s="175"/>
      <c r="AUX28" s="175"/>
      <c r="AUY28" s="175"/>
      <c r="AUZ28" s="175"/>
      <c r="AVA28" s="175"/>
      <c r="AVB28" s="175"/>
      <c r="AVC28" s="175"/>
      <c r="AVD28" s="175"/>
      <c r="AVE28" s="175"/>
      <c r="AVF28" s="175"/>
      <c r="AVG28" s="175"/>
      <c r="AVH28" s="175"/>
      <c r="AVI28" s="175"/>
      <c r="AVJ28" s="175"/>
      <c r="AVK28" s="175"/>
      <c r="AVL28" s="175"/>
      <c r="AVM28" s="175"/>
      <c r="AVN28" s="175"/>
      <c r="AVO28" s="175"/>
      <c r="AVP28" s="175"/>
      <c r="AVQ28" s="175"/>
      <c r="AVR28" s="175"/>
      <c r="AVS28" s="175"/>
      <c r="AVT28" s="175"/>
      <c r="AVU28" s="175"/>
      <c r="AVV28" s="175"/>
      <c r="AVW28" s="175"/>
      <c r="AVX28" s="175"/>
      <c r="AVY28" s="175"/>
      <c r="AVZ28" s="175"/>
      <c r="AWA28" s="175"/>
      <c r="AWB28" s="175"/>
      <c r="AWC28" s="175"/>
      <c r="AWD28" s="175"/>
      <c r="AWE28" s="175"/>
      <c r="AWF28" s="175"/>
      <c r="AWG28" s="175"/>
      <c r="AWH28" s="175"/>
      <c r="AWI28" s="175"/>
      <c r="AWJ28" s="175"/>
      <c r="AWK28" s="175"/>
      <c r="AWL28" s="175"/>
      <c r="AWM28" s="175"/>
      <c r="AWN28" s="175"/>
      <c r="AWO28" s="175"/>
      <c r="AWP28" s="175"/>
      <c r="AWQ28" s="175"/>
      <c r="AWR28" s="175"/>
      <c r="AWS28" s="175"/>
      <c r="AWT28" s="175"/>
      <c r="AWU28" s="175"/>
      <c r="AWV28" s="175"/>
      <c r="AWW28" s="175"/>
      <c r="AWX28" s="175"/>
      <c r="AWY28" s="175"/>
      <c r="AWZ28" s="175"/>
      <c r="AXA28" s="175"/>
      <c r="AXB28" s="175"/>
      <c r="AXC28" s="175"/>
      <c r="AXD28" s="175"/>
      <c r="AXE28" s="175"/>
      <c r="AXF28" s="175"/>
      <c r="AXG28" s="175"/>
      <c r="AXH28" s="175"/>
      <c r="AXI28" s="175"/>
      <c r="AXJ28" s="175"/>
      <c r="AXK28" s="175"/>
      <c r="AXL28" s="175"/>
      <c r="AXM28" s="175"/>
      <c r="AXN28" s="175"/>
      <c r="AXO28" s="175"/>
      <c r="AXP28" s="175"/>
      <c r="AXQ28" s="175"/>
      <c r="AXR28" s="175"/>
      <c r="AXS28" s="175"/>
      <c r="AXT28" s="175"/>
      <c r="AXU28" s="175"/>
      <c r="AXV28" s="175"/>
      <c r="AXW28" s="175"/>
      <c r="AXX28" s="175"/>
      <c r="AXY28" s="175"/>
      <c r="AXZ28" s="175"/>
      <c r="AYA28" s="175"/>
      <c r="AYB28" s="175"/>
      <c r="AYC28" s="175"/>
      <c r="AYD28" s="175"/>
      <c r="AYE28" s="175"/>
      <c r="AYF28" s="175"/>
      <c r="AYG28" s="175"/>
      <c r="AYH28" s="175"/>
      <c r="AYI28" s="175"/>
      <c r="AYJ28" s="175"/>
      <c r="AYK28" s="175"/>
      <c r="AYL28" s="175"/>
      <c r="AYM28" s="175"/>
      <c r="AYN28" s="175"/>
      <c r="AYO28" s="175"/>
      <c r="AYP28" s="175"/>
      <c r="AYQ28" s="175"/>
      <c r="AYR28" s="175"/>
      <c r="AYS28" s="175"/>
      <c r="AYT28" s="175"/>
      <c r="AYU28" s="175"/>
      <c r="AYV28" s="175"/>
      <c r="AYW28" s="175"/>
      <c r="AYX28" s="175"/>
      <c r="AYY28" s="175"/>
      <c r="AYZ28" s="175"/>
      <c r="AZA28" s="175"/>
      <c r="AZB28" s="175"/>
      <c r="AZC28" s="175"/>
      <c r="AZD28" s="175"/>
      <c r="AZE28" s="175"/>
      <c r="AZF28" s="175"/>
      <c r="AZG28" s="175"/>
      <c r="AZH28" s="175"/>
      <c r="AZI28" s="175"/>
      <c r="AZJ28" s="175"/>
      <c r="AZK28" s="175"/>
      <c r="AZL28" s="175"/>
      <c r="AZM28" s="175"/>
      <c r="AZN28" s="175"/>
      <c r="AZO28" s="175"/>
      <c r="AZP28" s="175"/>
      <c r="AZQ28" s="175"/>
      <c r="AZR28" s="175"/>
      <c r="AZS28" s="175"/>
      <c r="AZT28" s="175"/>
      <c r="AZU28" s="175"/>
      <c r="AZV28" s="175"/>
      <c r="AZW28" s="175"/>
      <c r="AZX28" s="175"/>
      <c r="AZY28" s="175"/>
      <c r="AZZ28" s="175"/>
      <c r="BAA28" s="175"/>
      <c r="BAB28" s="175"/>
      <c r="BAC28" s="175"/>
      <c r="BAD28" s="175"/>
      <c r="BAE28" s="175"/>
      <c r="BAF28" s="175"/>
      <c r="BAG28" s="175"/>
      <c r="BAH28" s="175"/>
      <c r="BAI28" s="175"/>
      <c r="BAJ28" s="175"/>
      <c r="BAK28" s="175"/>
      <c r="BAL28" s="175"/>
      <c r="BAM28" s="175"/>
      <c r="BAN28" s="175"/>
      <c r="BAO28" s="175"/>
      <c r="BAP28" s="175"/>
      <c r="BAQ28" s="175"/>
      <c r="BAR28" s="175"/>
      <c r="BAS28" s="175"/>
      <c r="BAT28" s="175"/>
      <c r="BAU28" s="175"/>
      <c r="BAV28" s="175"/>
      <c r="BAW28" s="175"/>
      <c r="BAX28" s="175"/>
      <c r="BAY28" s="175"/>
      <c r="BAZ28" s="175"/>
      <c r="BBA28" s="175"/>
      <c r="BBB28" s="175"/>
      <c r="BBC28" s="175"/>
      <c r="BBD28" s="175"/>
      <c r="BBE28" s="175"/>
      <c r="BBF28" s="175"/>
      <c r="BBG28" s="175"/>
      <c r="BBH28" s="175"/>
      <c r="BBI28" s="175"/>
      <c r="BBJ28" s="175"/>
      <c r="BBK28" s="175"/>
      <c r="BBL28" s="175"/>
      <c r="BBM28" s="175"/>
      <c r="BBN28" s="175"/>
      <c r="BBO28" s="175"/>
      <c r="BBP28" s="175"/>
      <c r="BBQ28" s="175"/>
      <c r="BBR28" s="175"/>
      <c r="BBS28" s="175"/>
      <c r="BBT28" s="175"/>
      <c r="BBU28" s="175"/>
      <c r="BBV28" s="175"/>
      <c r="BBW28" s="175"/>
      <c r="BBX28" s="175"/>
      <c r="BBY28" s="175"/>
      <c r="BBZ28" s="175"/>
      <c r="BCA28" s="175"/>
      <c r="BCB28" s="175"/>
      <c r="BCC28" s="175"/>
      <c r="BCD28" s="175"/>
      <c r="BCE28" s="175"/>
      <c r="BCF28" s="175"/>
      <c r="BCG28" s="175"/>
      <c r="BCH28" s="175"/>
      <c r="BCI28" s="175"/>
      <c r="BCJ28" s="175"/>
      <c r="BCK28" s="175"/>
      <c r="BCL28" s="175"/>
      <c r="BCM28" s="175"/>
      <c r="BCN28" s="175"/>
      <c r="BCO28" s="175"/>
      <c r="BCP28" s="175"/>
      <c r="BCQ28" s="175"/>
      <c r="BCR28" s="175"/>
      <c r="BCS28" s="175"/>
      <c r="BCT28" s="175"/>
      <c r="BCU28" s="175"/>
      <c r="BCV28" s="175"/>
      <c r="BCW28" s="175"/>
      <c r="BCX28" s="175"/>
      <c r="BCY28" s="175"/>
      <c r="BCZ28" s="175"/>
      <c r="BDA28" s="175"/>
      <c r="BDB28" s="175"/>
      <c r="BDC28" s="175"/>
      <c r="BDD28" s="175"/>
      <c r="BDE28" s="175"/>
      <c r="BDF28" s="175"/>
      <c r="BDG28" s="175"/>
      <c r="BDH28" s="175"/>
      <c r="BDI28" s="175"/>
      <c r="BDJ28" s="175"/>
      <c r="BDK28" s="175"/>
      <c r="BDL28" s="175"/>
      <c r="BDM28" s="175"/>
      <c r="BDN28" s="175"/>
      <c r="BDO28" s="175"/>
      <c r="BDP28" s="175"/>
      <c r="BDQ28" s="175"/>
      <c r="BDR28" s="175"/>
      <c r="BDS28" s="175"/>
      <c r="BDT28" s="175"/>
      <c r="BDU28" s="175"/>
      <c r="BDV28" s="175"/>
      <c r="BDW28" s="175"/>
      <c r="BDX28" s="175"/>
      <c r="BDY28" s="175"/>
      <c r="BDZ28" s="175"/>
      <c r="BEA28" s="175"/>
      <c r="BEB28" s="175"/>
      <c r="BEC28" s="175"/>
      <c r="BED28" s="175"/>
      <c r="BEE28" s="175"/>
      <c r="BEF28" s="175"/>
      <c r="BEG28" s="175"/>
      <c r="BEH28" s="175"/>
      <c r="BEI28" s="175"/>
      <c r="BEJ28" s="175"/>
      <c r="BEK28" s="175"/>
      <c r="BEL28" s="175"/>
      <c r="BEM28" s="175"/>
      <c r="BEN28" s="175"/>
      <c r="BEO28" s="175"/>
      <c r="BEP28" s="175"/>
      <c r="BEQ28" s="175"/>
      <c r="BER28" s="175"/>
      <c r="BES28" s="175"/>
      <c r="BET28" s="175"/>
      <c r="BEU28" s="175"/>
      <c r="BEV28" s="175"/>
      <c r="BEW28" s="175"/>
      <c r="BEX28" s="175"/>
      <c r="BEY28" s="175"/>
      <c r="BEZ28" s="175"/>
      <c r="BFA28" s="175"/>
      <c r="BFB28" s="175"/>
      <c r="BFC28" s="175"/>
      <c r="BFD28" s="175"/>
      <c r="BFE28" s="175"/>
      <c r="BFF28" s="175"/>
      <c r="BFG28" s="175"/>
      <c r="BFH28" s="175"/>
      <c r="BFI28" s="175"/>
      <c r="BFJ28" s="175"/>
      <c r="BFK28" s="175"/>
      <c r="BFL28" s="175"/>
      <c r="BFM28" s="175"/>
      <c r="BFN28" s="175"/>
      <c r="BFO28" s="175"/>
      <c r="BFP28" s="175"/>
      <c r="BFQ28" s="175"/>
      <c r="BFR28" s="175"/>
      <c r="BFS28" s="175"/>
      <c r="BFT28" s="175"/>
      <c r="BFU28" s="175"/>
      <c r="BFV28" s="175"/>
      <c r="BFW28" s="175"/>
      <c r="BFX28" s="175"/>
      <c r="BFY28" s="175"/>
      <c r="BFZ28" s="175"/>
      <c r="BGA28" s="175"/>
      <c r="BGB28" s="175"/>
      <c r="BGC28" s="175"/>
      <c r="BGD28" s="175"/>
      <c r="BGE28" s="175"/>
      <c r="BGF28" s="175"/>
      <c r="BGG28" s="175"/>
      <c r="BGH28" s="175"/>
      <c r="BGI28" s="175"/>
      <c r="BGJ28" s="175"/>
      <c r="BGK28" s="175"/>
      <c r="BGL28" s="175"/>
      <c r="BGM28" s="175"/>
      <c r="BGN28" s="175"/>
      <c r="BGO28" s="175"/>
      <c r="BGP28" s="175"/>
      <c r="BGQ28" s="175"/>
      <c r="BGR28" s="175"/>
      <c r="BGS28" s="175"/>
      <c r="BGT28" s="175"/>
      <c r="BGU28" s="175"/>
      <c r="BGV28" s="175"/>
      <c r="BGW28" s="175"/>
      <c r="BGX28" s="175"/>
      <c r="BGY28" s="175"/>
      <c r="BGZ28" s="175"/>
      <c r="BHA28" s="175"/>
      <c r="BHB28" s="175"/>
      <c r="BHC28" s="175"/>
      <c r="BHD28" s="175"/>
      <c r="BHE28" s="175"/>
      <c r="BHF28" s="175"/>
      <c r="BHG28" s="175"/>
      <c r="BHH28" s="175"/>
      <c r="BHI28" s="175"/>
      <c r="BHJ28" s="175"/>
      <c r="BHK28" s="175"/>
      <c r="BHL28" s="175"/>
      <c r="BHM28" s="175"/>
      <c r="BHN28" s="175"/>
      <c r="BHO28" s="175"/>
      <c r="BHP28" s="175"/>
      <c r="BHQ28" s="175"/>
      <c r="BHR28" s="175"/>
      <c r="BHS28" s="175"/>
      <c r="BHT28" s="175"/>
      <c r="BHU28" s="175"/>
      <c r="BHV28" s="175"/>
      <c r="BHW28" s="175"/>
      <c r="BHX28" s="175"/>
      <c r="BHY28" s="175"/>
      <c r="BHZ28" s="175"/>
      <c r="BIA28" s="175"/>
      <c r="BIB28" s="175"/>
      <c r="BIC28" s="175"/>
      <c r="BID28" s="175"/>
      <c r="BIE28" s="175"/>
      <c r="BIF28" s="175"/>
      <c r="BIG28" s="175"/>
      <c r="BIH28" s="175"/>
      <c r="BII28" s="175"/>
      <c r="BIJ28" s="175"/>
      <c r="BIK28" s="175"/>
      <c r="BIL28" s="175"/>
      <c r="BIM28" s="175"/>
      <c r="BIN28" s="175"/>
      <c r="BIO28" s="175"/>
      <c r="BIP28" s="175"/>
      <c r="BIQ28" s="175"/>
      <c r="BIR28" s="175"/>
      <c r="BIS28" s="175"/>
      <c r="BIT28" s="175"/>
      <c r="BIU28" s="175"/>
      <c r="BIV28" s="175"/>
      <c r="BIW28" s="175"/>
      <c r="BIX28" s="175"/>
      <c r="BIY28" s="175"/>
      <c r="BIZ28" s="175"/>
      <c r="BJA28" s="175"/>
      <c r="BJB28" s="175"/>
      <c r="BJC28" s="175"/>
      <c r="BJD28" s="175"/>
      <c r="BJE28" s="175"/>
      <c r="BJF28" s="175"/>
      <c r="BJG28" s="175"/>
      <c r="BJH28" s="175"/>
      <c r="BJI28" s="175"/>
      <c r="BJJ28" s="175"/>
      <c r="BJK28" s="175"/>
      <c r="BJL28" s="175"/>
      <c r="BJM28" s="175"/>
      <c r="BJN28" s="175"/>
      <c r="BJO28" s="175"/>
      <c r="BJP28" s="175"/>
      <c r="BJQ28" s="175"/>
      <c r="BJR28" s="175"/>
      <c r="BJS28" s="175"/>
      <c r="BJT28" s="175"/>
      <c r="BJU28" s="175"/>
      <c r="BJV28" s="175"/>
      <c r="BJW28" s="175"/>
      <c r="BJX28" s="175"/>
      <c r="BJY28" s="175"/>
      <c r="BJZ28" s="175"/>
      <c r="BKA28" s="175"/>
      <c r="BKB28" s="175"/>
      <c r="BKC28" s="175"/>
      <c r="BKD28" s="175"/>
      <c r="BKE28" s="175"/>
      <c r="BKF28" s="175"/>
      <c r="BKG28" s="175"/>
      <c r="BKH28" s="175"/>
      <c r="BKI28" s="175"/>
      <c r="BKJ28" s="175"/>
      <c r="BKK28" s="175"/>
      <c r="BKL28" s="175"/>
      <c r="BKM28" s="175"/>
      <c r="BKN28" s="175"/>
      <c r="BKO28" s="175"/>
      <c r="BKP28" s="175"/>
      <c r="BKQ28" s="175"/>
      <c r="BKR28" s="175"/>
      <c r="BKS28" s="175"/>
      <c r="BKT28" s="175"/>
      <c r="BKU28" s="175"/>
      <c r="BKV28" s="175"/>
      <c r="BKW28" s="175"/>
      <c r="BKX28" s="175"/>
      <c r="BKY28" s="175"/>
      <c r="BKZ28" s="175"/>
      <c r="BLA28" s="175"/>
      <c r="BLB28" s="175"/>
      <c r="BLC28" s="175"/>
      <c r="BLD28" s="175"/>
      <c r="BLE28" s="175"/>
      <c r="BLF28" s="175"/>
      <c r="BLG28" s="175"/>
      <c r="BLH28" s="175"/>
      <c r="BLI28" s="175"/>
      <c r="BLJ28" s="175"/>
      <c r="BLK28" s="175"/>
      <c r="BLL28" s="175"/>
      <c r="BLM28" s="175"/>
      <c r="BLN28" s="175"/>
      <c r="BLO28" s="175"/>
      <c r="BLP28" s="175"/>
      <c r="BLQ28" s="175"/>
      <c r="BLR28" s="175"/>
      <c r="BLS28" s="175"/>
      <c r="BLT28" s="175"/>
      <c r="BLU28" s="175"/>
      <c r="BLV28" s="175"/>
      <c r="BLW28" s="175"/>
      <c r="BLX28" s="175"/>
      <c r="BLY28" s="175"/>
      <c r="BLZ28" s="175"/>
      <c r="BMA28" s="175"/>
      <c r="BMB28" s="175"/>
      <c r="BMC28" s="175"/>
      <c r="BMD28" s="175"/>
      <c r="BME28" s="175"/>
      <c r="BMF28" s="175"/>
      <c r="BMG28" s="175"/>
      <c r="BMH28" s="175"/>
      <c r="BMI28" s="175"/>
      <c r="BMJ28" s="175"/>
      <c r="BMK28" s="175"/>
      <c r="BML28" s="175"/>
      <c r="BMM28" s="175"/>
      <c r="BMN28" s="175"/>
      <c r="BMO28" s="175"/>
      <c r="BMP28" s="175"/>
      <c r="BMQ28" s="175"/>
      <c r="BMR28" s="175"/>
      <c r="BMS28" s="175"/>
      <c r="BMT28" s="175"/>
      <c r="BMU28" s="175"/>
      <c r="BMV28" s="175"/>
      <c r="BMW28" s="175"/>
      <c r="BMX28" s="175"/>
      <c r="BMY28" s="175"/>
      <c r="BMZ28" s="175"/>
      <c r="BNA28" s="175"/>
      <c r="BNB28" s="175"/>
      <c r="BNC28" s="175"/>
      <c r="BND28" s="175"/>
      <c r="BNE28" s="175"/>
      <c r="BNF28" s="175"/>
      <c r="BNG28" s="175"/>
      <c r="BNH28" s="175"/>
      <c r="BNI28" s="175"/>
      <c r="BNJ28" s="175"/>
      <c r="BNK28" s="175"/>
      <c r="BNL28" s="175"/>
      <c r="BNM28" s="175"/>
      <c r="BNN28" s="175"/>
      <c r="BNO28" s="175"/>
      <c r="BNP28" s="175"/>
      <c r="BNQ28" s="175"/>
      <c r="BNR28" s="175"/>
      <c r="BNS28" s="175"/>
      <c r="BNT28" s="175"/>
      <c r="BNU28" s="175"/>
      <c r="BNV28" s="175"/>
      <c r="BNW28" s="175"/>
      <c r="BNX28" s="175"/>
      <c r="BNY28" s="175"/>
      <c r="BNZ28" s="175"/>
      <c r="BOA28" s="175"/>
      <c r="BOB28" s="175"/>
      <c r="BOC28" s="175"/>
      <c r="BOD28" s="175"/>
      <c r="BOE28" s="175"/>
      <c r="BOF28" s="175"/>
      <c r="BOG28" s="175"/>
      <c r="BOH28" s="175"/>
      <c r="BOI28" s="175"/>
      <c r="BOJ28" s="175"/>
      <c r="BOK28" s="175"/>
      <c r="BOL28" s="175"/>
      <c r="BOM28" s="175"/>
      <c r="BON28" s="175"/>
      <c r="BOO28" s="175"/>
      <c r="BOP28" s="175"/>
      <c r="BOQ28" s="175"/>
      <c r="BOR28" s="175"/>
      <c r="BOS28" s="175"/>
      <c r="BOT28" s="175"/>
      <c r="BOU28" s="175"/>
      <c r="BOV28" s="175"/>
      <c r="BOW28" s="175"/>
      <c r="BOX28" s="175"/>
      <c r="BOY28" s="175"/>
      <c r="BOZ28" s="175"/>
      <c r="BPA28" s="175"/>
      <c r="BPB28" s="175"/>
      <c r="BPC28" s="175"/>
      <c r="BPD28" s="175"/>
      <c r="BPE28" s="175"/>
      <c r="BPF28" s="175"/>
      <c r="BPG28" s="175"/>
      <c r="BPH28" s="175"/>
      <c r="BPI28" s="175"/>
      <c r="BPJ28" s="175"/>
      <c r="BPK28" s="175"/>
      <c r="BPL28" s="175"/>
      <c r="BPM28" s="175"/>
      <c r="BPN28" s="175"/>
      <c r="BPO28" s="175"/>
      <c r="BPP28" s="175"/>
      <c r="BPQ28" s="175"/>
      <c r="BPR28" s="175"/>
      <c r="BPS28" s="175"/>
      <c r="BPT28" s="175"/>
      <c r="BPU28" s="175"/>
      <c r="BPV28" s="175"/>
      <c r="BPW28" s="175"/>
      <c r="BPX28" s="175"/>
      <c r="BPY28" s="175"/>
      <c r="BPZ28" s="175"/>
      <c r="BQA28" s="175"/>
      <c r="BQB28" s="175"/>
      <c r="BQC28" s="175"/>
      <c r="BQD28" s="175"/>
      <c r="BQE28" s="175"/>
      <c r="BQF28" s="175"/>
      <c r="BQG28" s="175"/>
      <c r="BQH28" s="175"/>
      <c r="BQI28" s="175"/>
      <c r="BQJ28" s="175"/>
      <c r="BQK28" s="175"/>
      <c r="BQL28" s="175"/>
      <c r="BQM28" s="175"/>
      <c r="BQN28" s="175"/>
      <c r="BQO28" s="175"/>
      <c r="BQP28" s="175"/>
      <c r="BQQ28" s="175"/>
      <c r="BQR28" s="175"/>
      <c r="BQS28" s="175"/>
      <c r="BQT28" s="175"/>
      <c r="BQU28" s="175"/>
      <c r="BQV28" s="175"/>
      <c r="BQW28" s="175"/>
      <c r="BQX28" s="175"/>
      <c r="BQY28" s="175"/>
      <c r="BQZ28" s="175"/>
      <c r="BRA28" s="175"/>
      <c r="BRB28" s="175"/>
      <c r="BRC28" s="175"/>
      <c r="BRD28" s="175"/>
      <c r="BRE28" s="175"/>
      <c r="BRF28" s="175"/>
      <c r="BRG28" s="175"/>
      <c r="BRH28" s="175"/>
      <c r="BRI28" s="175"/>
      <c r="BRJ28" s="175"/>
      <c r="BRK28" s="175"/>
      <c r="BRL28" s="175"/>
      <c r="BRM28" s="175"/>
      <c r="BRN28" s="175"/>
      <c r="BRO28" s="175"/>
      <c r="BRP28" s="175"/>
      <c r="BRQ28" s="175"/>
      <c r="BRR28" s="175"/>
      <c r="BRS28" s="175"/>
      <c r="BRT28" s="175"/>
      <c r="BRU28" s="175"/>
      <c r="BRV28" s="175"/>
      <c r="BRW28" s="175"/>
      <c r="BRX28" s="175"/>
      <c r="BRY28" s="175"/>
      <c r="BRZ28" s="175"/>
      <c r="BSA28" s="175"/>
      <c r="BSB28" s="175"/>
      <c r="BSC28" s="175"/>
      <c r="BSD28" s="175"/>
      <c r="BSE28" s="175"/>
      <c r="BSF28" s="175"/>
      <c r="BSG28" s="175"/>
      <c r="BSH28" s="175"/>
      <c r="BSI28" s="175"/>
      <c r="BSJ28" s="175"/>
      <c r="BSK28" s="175"/>
      <c r="BSL28" s="175"/>
      <c r="BSM28" s="175"/>
      <c r="BSN28" s="175"/>
      <c r="BSO28" s="175"/>
      <c r="BSP28" s="175"/>
      <c r="BSQ28" s="175"/>
      <c r="BSR28" s="175"/>
      <c r="BSS28" s="175"/>
      <c r="BST28" s="175"/>
      <c r="BSU28" s="175"/>
      <c r="BSV28" s="175"/>
      <c r="BSW28" s="175"/>
      <c r="BSX28" s="175"/>
      <c r="BSY28" s="175"/>
      <c r="BSZ28" s="175"/>
      <c r="BTA28" s="175"/>
      <c r="BTB28" s="175"/>
      <c r="BTC28" s="175"/>
      <c r="BTD28" s="175"/>
      <c r="BTE28" s="175"/>
      <c r="BTF28" s="175"/>
      <c r="BTG28" s="175"/>
      <c r="BTH28" s="175"/>
      <c r="BTI28" s="175"/>
      <c r="BTJ28" s="175"/>
      <c r="BTK28" s="175"/>
      <c r="BTL28" s="175"/>
      <c r="BTM28" s="175"/>
      <c r="BTN28" s="175"/>
      <c r="BTO28" s="175"/>
      <c r="BTP28" s="175"/>
      <c r="BTQ28" s="175"/>
      <c r="BTR28" s="175"/>
      <c r="BTS28" s="175"/>
      <c r="BTT28" s="175"/>
      <c r="BTU28" s="175"/>
      <c r="BTV28" s="175"/>
      <c r="BTW28" s="175"/>
      <c r="BTX28" s="175"/>
      <c r="BTY28" s="175"/>
      <c r="BTZ28" s="175"/>
      <c r="BUA28" s="175"/>
      <c r="BUB28" s="175"/>
      <c r="BUC28" s="175"/>
      <c r="BUD28" s="175"/>
      <c r="BUE28" s="175"/>
      <c r="BUF28" s="175"/>
      <c r="BUG28" s="175"/>
      <c r="BUH28" s="175"/>
      <c r="BUI28" s="175"/>
      <c r="BUJ28" s="175"/>
      <c r="BUK28" s="175"/>
      <c r="BUL28" s="175"/>
      <c r="BUM28" s="175"/>
      <c r="BUN28" s="175"/>
      <c r="BUO28" s="175"/>
      <c r="BUP28" s="175"/>
      <c r="BUQ28" s="175"/>
      <c r="BUR28" s="175"/>
      <c r="BUS28" s="175"/>
      <c r="BUT28" s="175"/>
      <c r="BUU28" s="175"/>
      <c r="BUV28" s="175"/>
      <c r="BUW28" s="175"/>
      <c r="BUX28" s="175"/>
      <c r="BUY28" s="175"/>
      <c r="BUZ28" s="175"/>
      <c r="BVA28" s="175"/>
      <c r="BVB28" s="175"/>
      <c r="BVC28" s="175"/>
      <c r="BVD28" s="175"/>
      <c r="BVE28" s="175"/>
      <c r="BVF28" s="175"/>
      <c r="BVG28" s="175"/>
      <c r="BVH28" s="175"/>
      <c r="BVI28" s="175"/>
      <c r="BVJ28" s="175"/>
      <c r="BVK28" s="175"/>
      <c r="BVL28" s="175"/>
      <c r="BVM28" s="175"/>
      <c r="BVN28" s="175"/>
      <c r="BVO28" s="175"/>
      <c r="BVP28" s="175"/>
      <c r="BVQ28" s="175"/>
      <c r="BVR28" s="175"/>
      <c r="BVS28" s="175"/>
      <c r="BVT28" s="175"/>
      <c r="BVU28" s="175"/>
      <c r="BVV28" s="175"/>
      <c r="BVW28" s="175"/>
      <c r="BVX28" s="175"/>
      <c r="BVY28" s="175"/>
      <c r="BVZ28" s="175"/>
      <c r="BWA28" s="175"/>
      <c r="BWB28" s="175"/>
      <c r="BWC28" s="175"/>
      <c r="BWD28" s="175"/>
      <c r="BWE28" s="175"/>
      <c r="BWF28" s="175"/>
      <c r="BWG28" s="175"/>
      <c r="BWH28" s="175"/>
      <c r="BWI28" s="175"/>
      <c r="BWJ28" s="175"/>
      <c r="BWK28" s="175"/>
      <c r="BWL28" s="175"/>
      <c r="BWM28" s="175"/>
      <c r="BWN28" s="175"/>
      <c r="BWO28" s="175"/>
      <c r="BWP28" s="175"/>
      <c r="BWQ28" s="175"/>
      <c r="BWR28" s="175"/>
      <c r="BWS28" s="175"/>
      <c r="BWT28" s="175"/>
      <c r="BWU28" s="175"/>
      <c r="BWV28" s="175"/>
      <c r="BWW28" s="175"/>
      <c r="BWX28" s="175"/>
      <c r="BWY28" s="175"/>
      <c r="BWZ28" s="175"/>
      <c r="BXA28" s="175"/>
      <c r="BXB28" s="175"/>
      <c r="BXC28" s="175"/>
      <c r="BXD28" s="175"/>
      <c r="BXE28" s="175"/>
      <c r="BXF28" s="175"/>
      <c r="BXG28" s="175"/>
      <c r="BXH28" s="175"/>
      <c r="BXI28" s="175"/>
      <c r="BXJ28" s="175"/>
      <c r="BXK28" s="175"/>
      <c r="BXL28" s="175"/>
      <c r="BXM28" s="175"/>
      <c r="BXN28" s="175"/>
      <c r="BXO28" s="175"/>
      <c r="BXP28" s="175"/>
      <c r="BXQ28" s="175"/>
      <c r="BXR28" s="175"/>
      <c r="BXS28" s="175"/>
      <c r="BXT28" s="175"/>
      <c r="BXU28" s="175"/>
      <c r="BXV28" s="175"/>
      <c r="BXW28" s="175"/>
      <c r="BXX28" s="175"/>
      <c r="BXY28" s="175"/>
      <c r="BXZ28" s="175"/>
      <c r="BYA28" s="175"/>
      <c r="BYB28" s="175"/>
      <c r="BYC28" s="175"/>
      <c r="BYD28" s="175"/>
      <c r="BYE28" s="175"/>
      <c r="BYF28" s="175"/>
      <c r="BYG28" s="175"/>
      <c r="BYH28" s="175"/>
      <c r="BYI28" s="175"/>
      <c r="BYJ28" s="175"/>
      <c r="BYK28" s="175"/>
      <c r="BYL28" s="175"/>
      <c r="BYM28" s="175"/>
      <c r="BYN28" s="175"/>
      <c r="BYO28" s="175"/>
      <c r="BYP28" s="175"/>
      <c r="BYQ28" s="175"/>
      <c r="BYR28" s="175"/>
      <c r="BYS28" s="175"/>
      <c r="BYT28" s="175"/>
      <c r="BYU28" s="175"/>
      <c r="BYV28" s="175"/>
      <c r="BYW28" s="175"/>
      <c r="BYX28" s="175"/>
      <c r="BYY28" s="175"/>
      <c r="BYZ28" s="175"/>
      <c r="BZA28" s="175"/>
      <c r="BZB28" s="175"/>
      <c r="BZC28" s="175"/>
      <c r="BZD28" s="175"/>
      <c r="BZE28" s="175"/>
      <c r="BZF28" s="175"/>
      <c r="BZG28" s="175"/>
      <c r="BZH28" s="175"/>
      <c r="BZI28" s="175"/>
      <c r="BZJ28" s="175"/>
      <c r="BZK28" s="175"/>
      <c r="BZL28" s="175"/>
      <c r="BZM28" s="175"/>
      <c r="BZN28" s="175"/>
      <c r="BZO28" s="175"/>
      <c r="BZP28" s="175"/>
      <c r="BZQ28" s="175"/>
      <c r="BZR28" s="175"/>
      <c r="BZS28" s="175"/>
      <c r="BZT28" s="175"/>
      <c r="BZU28" s="175"/>
      <c r="BZV28" s="175"/>
      <c r="BZW28" s="175"/>
      <c r="BZX28" s="175"/>
      <c r="BZY28" s="175"/>
      <c r="BZZ28" s="175"/>
      <c r="CAA28" s="175"/>
      <c r="CAB28" s="175"/>
      <c r="CAC28" s="175"/>
      <c r="CAD28" s="175"/>
      <c r="CAE28" s="175"/>
      <c r="CAF28" s="175"/>
      <c r="CAG28" s="175"/>
      <c r="CAH28" s="175"/>
      <c r="CAI28" s="175"/>
      <c r="CAJ28" s="175"/>
      <c r="CAK28" s="175"/>
      <c r="CAL28" s="175"/>
      <c r="CAM28" s="175"/>
      <c r="CAN28" s="175"/>
      <c r="CAO28" s="175"/>
      <c r="CAP28" s="175"/>
      <c r="CAQ28" s="175"/>
      <c r="CAR28" s="175"/>
      <c r="CAS28" s="175"/>
      <c r="CAT28" s="175"/>
      <c r="CAU28" s="175"/>
      <c r="CAV28" s="175"/>
      <c r="CAW28" s="175"/>
      <c r="CAX28" s="175"/>
      <c r="CAY28" s="175"/>
      <c r="CAZ28" s="175"/>
      <c r="CBA28" s="175"/>
      <c r="CBB28" s="175"/>
      <c r="CBC28" s="175"/>
      <c r="CBD28" s="175"/>
      <c r="CBE28" s="175"/>
      <c r="CBF28" s="175"/>
      <c r="CBG28" s="175"/>
      <c r="CBH28" s="175"/>
      <c r="CBI28" s="175"/>
      <c r="CBJ28" s="175"/>
      <c r="CBK28" s="175"/>
      <c r="CBL28" s="175"/>
      <c r="CBM28" s="175"/>
      <c r="CBN28" s="175"/>
      <c r="CBO28" s="175"/>
      <c r="CBP28" s="175"/>
      <c r="CBQ28" s="175"/>
      <c r="CBR28" s="175"/>
      <c r="CBS28" s="175"/>
      <c r="CBT28" s="175"/>
      <c r="CBU28" s="175"/>
      <c r="CBV28" s="175"/>
      <c r="CBW28" s="175"/>
      <c r="CBX28" s="175"/>
      <c r="CBY28" s="175"/>
      <c r="CBZ28" s="175"/>
      <c r="CCA28" s="175"/>
      <c r="CCB28" s="175"/>
      <c r="CCC28" s="175"/>
      <c r="CCD28" s="175"/>
      <c r="CCE28" s="175"/>
      <c r="CCF28" s="175"/>
      <c r="CCG28" s="175"/>
      <c r="CCH28" s="175"/>
      <c r="CCI28" s="175"/>
      <c r="CCJ28" s="175"/>
      <c r="CCK28" s="175"/>
      <c r="CCL28" s="175"/>
      <c r="CCM28" s="175"/>
      <c r="CCN28" s="175"/>
      <c r="CCO28" s="175"/>
      <c r="CCP28" s="175"/>
      <c r="CCQ28" s="175"/>
      <c r="CCR28" s="175"/>
      <c r="CCS28" s="175"/>
      <c r="CCT28" s="175"/>
      <c r="CCU28" s="175"/>
      <c r="CCV28" s="175"/>
      <c r="CCW28" s="175"/>
      <c r="CCX28" s="175"/>
      <c r="CCY28" s="175"/>
      <c r="CCZ28" s="175"/>
      <c r="CDA28" s="175"/>
      <c r="CDB28" s="175"/>
      <c r="CDC28" s="175"/>
      <c r="CDD28" s="175"/>
      <c r="CDE28" s="175"/>
      <c r="CDF28" s="175"/>
      <c r="CDG28" s="175"/>
      <c r="CDH28" s="175"/>
      <c r="CDI28" s="175"/>
      <c r="CDJ28" s="175"/>
      <c r="CDK28" s="175"/>
      <c r="CDL28" s="175"/>
      <c r="CDM28" s="175"/>
      <c r="CDN28" s="175"/>
      <c r="CDO28" s="175"/>
      <c r="CDP28" s="175"/>
      <c r="CDQ28" s="175"/>
      <c r="CDR28" s="175"/>
      <c r="CDS28" s="175"/>
      <c r="CDT28" s="175"/>
      <c r="CDU28" s="175"/>
      <c r="CDV28" s="175"/>
      <c r="CDW28" s="175"/>
      <c r="CDX28" s="175"/>
      <c r="CDY28" s="175"/>
      <c r="CDZ28" s="175"/>
      <c r="CEA28" s="175"/>
      <c r="CEB28" s="175"/>
      <c r="CEC28" s="175"/>
      <c r="CED28" s="175"/>
      <c r="CEE28" s="175"/>
      <c r="CEF28" s="175"/>
      <c r="CEG28" s="175"/>
      <c r="CEH28" s="175"/>
      <c r="CEI28" s="175"/>
      <c r="CEJ28" s="175"/>
      <c r="CEK28" s="175"/>
      <c r="CEL28" s="175"/>
      <c r="CEM28" s="175"/>
      <c r="CEN28" s="175"/>
      <c r="CEO28" s="175"/>
      <c r="CEP28" s="175"/>
      <c r="CEQ28" s="175"/>
      <c r="CER28" s="175"/>
      <c r="CES28" s="175"/>
      <c r="CET28" s="175"/>
      <c r="CEU28" s="175"/>
      <c r="CEV28" s="175"/>
      <c r="CEW28" s="175"/>
      <c r="CEX28" s="175"/>
      <c r="CEY28" s="175"/>
      <c r="CEZ28" s="175"/>
      <c r="CFA28" s="175"/>
      <c r="CFB28" s="175"/>
      <c r="CFC28" s="175"/>
      <c r="CFD28" s="175"/>
      <c r="CFE28" s="175"/>
      <c r="CFF28" s="175"/>
      <c r="CFG28" s="175"/>
      <c r="CFH28" s="175"/>
      <c r="CFI28" s="175"/>
      <c r="CFJ28" s="175"/>
      <c r="CFK28" s="175"/>
      <c r="CFL28" s="175"/>
      <c r="CFM28" s="175"/>
      <c r="CFN28" s="175"/>
      <c r="CFO28" s="175"/>
      <c r="CFP28" s="175"/>
      <c r="CFQ28" s="175"/>
      <c r="CFR28" s="175"/>
      <c r="CFS28" s="175"/>
      <c r="CFT28" s="175"/>
      <c r="CFU28" s="175"/>
      <c r="CFV28" s="175"/>
      <c r="CFW28" s="175"/>
      <c r="CFX28" s="175"/>
      <c r="CFY28" s="175"/>
      <c r="CFZ28" s="175"/>
      <c r="CGA28" s="175"/>
      <c r="CGB28" s="175"/>
      <c r="CGC28" s="175"/>
      <c r="CGD28" s="175"/>
      <c r="CGE28" s="175"/>
      <c r="CGF28" s="175"/>
      <c r="CGG28" s="175"/>
      <c r="CGH28" s="175"/>
      <c r="CGI28" s="175"/>
      <c r="CGJ28" s="175"/>
      <c r="CGK28" s="175"/>
      <c r="CGL28" s="175"/>
      <c r="CGM28" s="175"/>
      <c r="CGN28" s="175"/>
      <c r="CGO28" s="175"/>
      <c r="CGP28" s="175"/>
      <c r="CGQ28" s="175"/>
      <c r="CGR28" s="175"/>
      <c r="CGS28" s="175"/>
      <c r="CGT28" s="175"/>
      <c r="CGU28" s="175"/>
      <c r="CGV28" s="175"/>
      <c r="CGW28" s="175"/>
      <c r="CGX28" s="175"/>
      <c r="CGY28" s="175"/>
      <c r="CGZ28" s="175"/>
      <c r="CHA28" s="175"/>
      <c r="CHB28" s="175"/>
      <c r="CHC28" s="175"/>
      <c r="CHD28" s="175"/>
      <c r="CHE28" s="175"/>
      <c r="CHF28" s="175"/>
      <c r="CHG28" s="175"/>
      <c r="CHH28" s="175"/>
      <c r="CHI28" s="175"/>
      <c r="CHJ28" s="175"/>
      <c r="CHK28" s="175"/>
      <c r="CHL28" s="175"/>
      <c r="CHM28" s="175"/>
      <c r="CHN28" s="175"/>
      <c r="CHO28" s="175"/>
      <c r="CHP28" s="175"/>
      <c r="CHQ28" s="175"/>
      <c r="CHR28" s="175"/>
      <c r="CHS28" s="175"/>
      <c r="CHT28" s="175"/>
      <c r="CHU28" s="175"/>
      <c r="CHV28" s="175"/>
      <c r="CHW28" s="175"/>
      <c r="CHX28" s="175"/>
      <c r="CHY28" s="175"/>
      <c r="CHZ28" s="175"/>
      <c r="CIA28" s="175"/>
      <c r="CIB28" s="175"/>
      <c r="CIC28" s="175"/>
      <c r="CID28" s="175"/>
      <c r="CIE28" s="175"/>
      <c r="CIF28" s="175"/>
      <c r="CIG28" s="175"/>
      <c r="CIH28" s="175"/>
      <c r="CII28" s="175"/>
      <c r="CIJ28" s="175"/>
      <c r="CIK28" s="175"/>
      <c r="CIL28" s="175"/>
      <c r="CIM28" s="175"/>
      <c r="CIN28" s="175"/>
      <c r="CIO28" s="175"/>
      <c r="CIP28" s="175"/>
      <c r="CIQ28" s="175"/>
      <c r="CIR28" s="175"/>
      <c r="CIS28" s="175"/>
      <c r="CIT28" s="175"/>
      <c r="CIU28" s="175"/>
      <c r="CIV28" s="175"/>
      <c r="CIW28" s="175"/>
      <c r="CIX28" s="175"/>
      <c r="CIY28" s="175"/>
      <c r="CIZ28" s="175"/>
      <c r="CJA28" s="175"/>
      <c r="CJB28" s="175"/>
      <c r="CJC28" s="175"/>
      <c r="CJD28" s="175"/>
      <c r="CJE28" s="175"/>
      <c r="CJF28" s="175"/>
      <c r="CJG28" s="175"/>
      <c r="CJH28" s="175"/>
      <c r="CJI28" s="175"/>
      <c r="CJJ28" s="175"/>
      <c r="CJK28" s="175"/>
      <c r="CJL28" s="175"/>
      <c r="CJM28" s="175"/>
      <c r="CJN28" s="175"/>
      <c r="CJO28" s="175"/>
      <c r="CJP28" s="175"/>
      <c r="CJQ28" s="175"/>
      <c r="CJR28" s="175"/>
      <c r="CJS28" s="175"/>
      <c r="CJT28" s="175"/>
      <c r="CJU28" s="175"/>
      <c r="CJV28" s="175"/>
      <c r="CJW28" s="175"/>
      <c r="CJX28" s="175"/>
      <c r="CJY28" s="175"/>
      <c r="CJZ28" s="175"/>
      <c r="CKA28" s="175"/>
      <c r="CKB28" s="175"/>
      <c r="CKC28" s="175"/>
      <c r="CKD28" s="175"/>
      <c r="CKE28" s="175"/>
      <c r="CKF28" s="175"/>
      <c r="CKG28" s="175"/>
      <c r="CKH28" s="175"/>
      <c r="CKI28" s="175"/>
      <c r="CKJ28" s="175"/>
      <c r="CKK28" s="175"/>
      <c r="CKL28" s="175"/>
      <c r="CKM28" s="175"/>
      <c r="CKN28" s="175"/>
      <c r="CKO28" s="175"/>
      <c r="CKP28" s="175"/>
      <c r="CKQ28" s="175"/>
      <c r="CKR28" s="175"/>
      <c r="CKS28" s="175"/>
      <c r="CKT28" s="175"/>
      <c r="CKU28" s="175"/>
      <c r="CKV28" s="175"/>
      <c r="CKW28" s="175"/>
      <c r="CKX28" s="175"/>
      <c r="CKY28" s="175"/>
      <c r="CKZ28" s="175"/>
      <c r="CLA28" s="175"/>
      <c r="CLB28" s="175"/>
      <c r="CLC28" s="175"/>
      <c r="CLD28" s="175"/>
      <c r="CLE28" s="175"/>
      <c r="CLF28" s="175"/>
      <c r="CLG28" s="175"/>
      <c r="CLH28" s="175"/>
      <c r="CLI28" s="175"/>
      <c r="CLJ28" s="175"/>
      <c r="CLK28" s="175"/>
      <c r="CLL28" s="175"/>
      <c r="CLM28" s="175"/>
      <c r="CLN28" s="175"/>
      <c r="CLO28" s="175"/>
      <c r="CLP28" s="175"/>
      <c r="CLQ28" s="175"/>
      <c r="CLR28" s="175"/>
      <c r="CLS28" s="175"/>
      <c r="CLT28" s="175"/>
      <c r="CLU28" s="175"/>
      <c r="CLV28" s="175"/>
      <c r="CLW28" s="175"/>
      <c r="CLX28" s="175"/>
      <c r="CLY28" s="175"/>
      <c r="CLZ28" s="175"/>
      <c r="CMA28" s="175"/>
      <c r="CMB28" s="175"/>
      <c r="CMC28" s="175"/>
      <c r="CMD28" s="175"/>
      <c r="CME28" s="175"/>
      <c r="CMF28" s="175"/>
      <c r="CMG28" s="175"/>
      <c r="CMH28" s="175"/>
      <c r="CMI28" s="175"/>
      <c r="CMJ28" s="175"/>
      <c r="CMK28" s="175"/>
      <c r="CML28" s="175"/>
      <c r="CMM28" s="175"/>
      <c r="CMN28" s="175"/>
      <c r="CMO28" s="175"/>
      <c r="CMP28" s="175"/>
      <c r="CMQ28" s="175"/>
      <c r="CMR28" s="175"/>
      <c r="CMS28" s="175"/>
      <c r="CMT28" s="175"/>
      <c r="CMU28" s="175"/>
      <c r="CMV28" s="175"/>
      <c r="CMW28" s="175"/>
      <c r="CMX28" s="175"/>
      <c r="CMY28" s="175"/>
      <c r="CMZ28" s="175"/>
      <c r="CNA28" s="175"/>
      <c r="CNB28" s="175"/>
      <c r="CNC28" s="175"/>
      <c r="CND28" s="175"/>
      <c r="CNE28" s="175"/>
      <c r="CNF28" s="175"/>
      <c r="CNG28" s="175"/>
      <c r="CNH28" s="175"/>
      <c r="CNI28" s="175"/>
      <c r="CNJ28" s="175"/>
      <c r="CNK28" s="175"/>
      <c r="CNL28" s="175"/>
      <c r="CNM28" s="175"/>
      <c r="CNN28" s="175"/>
      <c r="CNO28" s="175"/>
      <c r="CNP28" s="175"/>
      <c r="CNQ28" s="175"/>
      <c r="CNR28" s="175"/>
      <c r="CNS28" s="175"/>
      <c r="CNT28" s="175"/>
      <c r="CNU28" s="175"/>
      <c r="CNV28" s="175"/>
      <c r="CNW28" s="175"/>
      <c r="CNX28" s="175"/>
      <c r="CNY28" s="175"/>
      <c r="CNZ28" s="175"/>
      <c r="COA28" s="175"/>
      <c r="COB28" s="175"/>
      <c r="COC28" s="175"/>
      <c r="COD28" s="175"/>
      <c r="COE28" s="175"/>
      <c r="COF28" s="175"/>
      <c r="COG28" s="175"/>
      <c r="COH28" s="175"/>
      <c r="COI28" s="175"/>
      <c r="COJ28" s="175"/>
      <c r="COK28" s="175"/>
      <c r="COL28" s="175"/>
      <c r="COM28" s="175"/>
      <c r="CON28" s="175"/>
      <c r="COO28" s="175"/>
      <c r="COP28" s="175"/>
      <c r="COQ28" s="175"/>
      <c r="COR28" s="175"/>
      <c r="COS28" s="175"/>
      <c r="COT28" s="175"/>
      <c r="COU28" s="175"/>
      <c r="COV28" s="175"/>
      <c r="COW28" s="175"/>
      <c r="COX28" s="175"/>
      <c r="COY28" s="175"/>
      <c r="COZ28" s="175"/>
      <c r="CPA28" s="175"/>
      <c r="CPB28" s="175"/>
      <c r="CPC28" s="175"/>
      <c r="CPD28" s="175"/>
      <c r="CPE28" s="175"/>
      <c r="CPF28" s="175"/>
      <c r="CPG28" s="175"/>
      <c r="CPH28" s="175"/>
      <c r="CPI28" s="175"/>
      <c r="CPJ28" s="175"/>
      <c r="CPK28" s="175"/>
      <c r="CPL28" s="175"/>
      <c r="CPM28" s="175"/>
      <c r="CPN28" s="175"/>
      <c r="CPO28" s="175"/>
      <c r="CPP28" s="175"/>
      <c r="CPQ28" s="175"/>
      <c r="CPR28" s="175"/>
      <c r="CPS28" s="175"/>
      <c r="CPT28" s="175"/>
      <c r="CPU28" s="175"/>
      <c r="CPV28" s="175"/>
      <c r="CPW28" s="175"/>
      <c r="CPX28" s="175"/>
      <c r="CPY28" s="175"/>
      <c r="CPZ28" s="175"/>
      <c r="CQA28" s="175"/>
      <c r="CQB28" s="175"/>
      <c r="CQC28" s="175"/>
      <c r="CQD28" s="175"/>
      <c r="CQE28" s="175"/>
      <c r="CQF28" s="175"/>
      <c r="CQG28" s="175"/>
      <c r="CQH28" s="175"/>
      <c r="CQI28" s="175"/>
      <c r="CQJ28" s="175"/>
      <c r="CQK28" s="175"/>
      <c r="CQL28" s="175"/>
      <c r="CQM28" s="175"/>
      <c r="CQN28" s="175"/>
      <c r="CQO28" s="175"/>
      <c r="CQP28" s="175"/>
      <c r="CQQ28" s="175"/>
      <c r="CQR28" s="175"/>
      <c r="CQS28" s="175"/>
      <c r="CQT28" s="175"/>
      <c r="CQU28" s="175"/>
      <c r="CQV28" s="175"/>
      <c r="CQW28" s="175"/>
      <c r="CQX28" s="175"/>
      <c r="CQY28" s="175"/>
      <c r="CQZ28" s="175"/>
      <c r="CRA28" s="175"/>
      <c r="CRB28" s="175"/>
      <c r="CRC28" s="175"/>
      <c r="CRD28" s="175"/>
      <c r="CRE28" s="175"/>
      <c r="CRF28" s="175"/>
      <c r="CRG28" s="175"/>
      <c r="CRH28" s="175"/>
      <c r="CRI28" s="175"/>
      <c r="CRJ28" s="175"/>
      <c r="CRK28" s="175"/>
      <c r="CRL28" s="175"/>
      <c r="CRM28" s="175"/>
      <c r="CRN28" s="175"/>
      <c r="CRO28" s="175"/>
      <c r="CRP28" s="175"/>
      <c r="CRQ28" s="175"/>
      <c r="CRR28" s="175"/>
      <c r="CRS28" s="175"/>
      <c r="CRT28" s="175"/>
      <c r="CRU28" s="175"/>
      <c r="CRV28" s="175"/>
      <c r="CRW28" s="175"/>
      <c r="CRX28" s="175"/>
      <c r="CRY28" s="175"/>
      <c r="CRZ28" s="175"/>
      <c r="CSA28" s="175"/>
      <c r="CSB28" s="175"/>
      <c r="CSC28" s="175"/>
      <c r="CSD28" s="175"/>
      <c r="CSE28" s="175"/>
      <c r="CSF28" s="175"/>
      <c r="CSG28" s="175"/>
      <c r="CSH28" s="175"/>
      <c r="CSI28" s="175"/>
      <c r="CSJ28" s="175"/>
      <c r="CSK28" s="175"/>
      <c r="CSL28" s="175"/>
      <c r="CSM28" s="175"/>
      <c r="CSN28" s="175"/>
      <c r="CSO28" s="175"/>
      <c r="CSP28" s="175"/>
      <c r="CSQ28" s="175"/>
      <c r="CSR28" s="175"/>
      <c r="CSS28" s="175"/>
      <c r="CST28" s="175"/>
      <c r="CSU28" s="175"/>
      <c r="CSV28" s="175"/>
      <c r="CSW28" s="175"/>
      <c r="CSX28" s="175"/>
      <c r="CSY28" s="175"/>
      <c r="CSZ28" s="175"/>
      <c r="CTA28" s="175"/>
      <c r="CTB28" s="175"/>
      <c r="CTC28" s="175"/>
      <c r="CTD28" s="175"/>
      <c r="CTE28" s="175"/>
      <c r="CTF28" s="175"/>
      <c r="CTG28" s="175"/>
      <c r="CTH28" s="175"/>
      <c r="CTI28" s="175"/>
      <c r="CTJ28" s="175"/>
      <c r="CTK28" s="175"/>
      <c r="CTL28" s="175"/>
      <c r="CTM28" s="175"/>
      <c r="CTN28" s="175"/>
      <c r="CTO28" s="175"/>
      <c r="CTP28" s="175"/>
      <c r="CTQ28" s="175"/>
      <c r="CTR28" s="175"/>
      <c r="CTS28" s="175"/>
      <c r="CTT28" s="175"/>
      <c r="CTU28" s="175"/>
      <c r="CTV28" s="175"/>
      <c r="CTW28" s="175"/>
      <c r="CTX28" s="175"/>
      <c r="CTY28" s="175"/>
      <c r="CTZ28" s="175"/>
      <c r="CUA28" s="175"/>
      <c r="CUB28" s="175"/>
      <c r="CUC28" s="175"/>
      <c r="CUD28" s="175"/>
      <c r="CUE28" s="175"/>
      <c r="CUF28" s="175"/>
      <c r="CUG28" s="175"/>
      <c r="CUH28" s="175"/>
      <c r="CUI28" s="175"/>
      <c r="CUJ28" s="175"/>
      <c r="CUK28" s="175"/>
      <c r="CUL28" s="175"/>
      <c r="CUM28" s="175"/>
      <c r="CUN28" s="175"/>
      <c r="CUO28" s="175"/>
      <c r="CUP28" s="175"/>
      <c r="CUQ28" s="175"/>
      <c r="CUR28" s="175"/>
      <c r="CUS28" s="175"/>
      <c r="CUT28" s="175"/>
      <c r="CUU28" s="175"/>
      <c r="CUV28" s="175"/>
      <c r="CUW28" s="175"/>
      <c r="CUX28" s="175"/>
      <c r="CUY28" s="175"/>
      <c r="CUZ28" s="175"/>
      <c r="CVA28" s="175"/>
      <c r="CVB28" s="175"/>
      <c r="CVC28" s="175"/>
      <c r="CVD28" s="175"/>
      <c r="CVE28" s="175"/>
      <c r="CVF28" s="175"/>
      <c r="CVG28" s="175"/>
      <c r="CVH28" s="175"/>
      <c r="CVI28" s="175"/>
      <c r="CVJ28" s="175"/>
      <c r="CVK28" s="175"/>
      <c r="CVL28" s="175"/>
      <c r="CVM28" s="175"/>
      <c r="CVN28" s="175"/>
      <c r="CVO28" s="175"/>
      <c r="CVP28" s="175"/>
      <c r="CVQ28" s="175"/>
      <c r="CVR28" s="175"/>
      <c r="CVS28" s="175"/>
      <c r="CVT28" s="175"/>
      <c r="CVU28" s="175"/>
      <c r="CVV28" s="175"/>
      <c r="CVW28" s="175"/>
      <c r="CVX28" s="175"/>
      <c r="CVY28" s="175"/>
      <c r="CVZ28" s="175"/>
      <c r="CWA28" s="175"/>
      <c r="CWB28" s="175"/>
      <c r="CWC28" s="175"/>
      <c r="CWD28" s="175"/>
      <c r="CWE28" s="175"/>
      <c r="CWF28" s="175"/>
      <c r="CWG28" s="175"/>
      <c r="CWH28" s="175"/>
      <c r="CWI28" s="175"/>
      <c r="CWJ28" s="175"/>
      <c r="CWK28" s="175"/>
      <c r="CWL28" s="175"/>
      <c r="CWM28" s="175"/>
      <c r="CWN28" s="175"/>
      <c r="CWO28" s="175"/>
      <c r="CWP28" s="175"/>
      <c r="CWQ28" s="175"/>
      <c r="CWR28" s="175"/>
      <c r="CWS28" s="175"/>
      <c r="CWT28" s="175"/>
      <c r="CWU28" s="175"/>
      <c r="CWV28" s="175"/>
      <c r="CWW28" s="175"/>
      <c r="CWX28" s="175"/>
      <c r="CWY28" s="175"/>
      <c r="CWZ28" s="175"/>
      <c r="CXA28" s="175"/>
      <c r="CXB28" s="175"/>
      <c r="CXC28" s="175"/>
      <c r="CXD28" s="175"/>
      <c r="CXE28" s="175"/>
      <c r="CXF28" s="175"/>
      <c r="CXG28" s="175"/>
      <c r="CXH28" s="175"/>
      <c r="CXI28" s="175"/>
      <c r="CXJ28" s="175"/>
      <c r="CXK28" s="175"/>
      <c r="CXL28" s="175"/>
      <c r="CXM28" s="175"/>
      <c r="CXN28" s="175"/>
      <c r="CXO28" s="175"/>
      <c r="CXP28" s="175"/>
      <c r="CXQ28" s="175"/>
      <c r="CXR28" s="175"/>
      <c r="CXS28" s="175"/>
      <c r="CXT28" s="175"/>
      <c r="CXU28" s="175"/>
      <c r="CXV28" s="175"/>
      <c r="CXW28" s="175"/>
      <c r="CXX28" s="175"/>
      <c r="CXY28" s="175"/>
      <c r="CXZ28" s="175"/>
      <c r="CYA28" s="175"/>
      <c r="CYB28" s="175"/>
      <c r="CYC28" s="175"/>
      <c r="CYD28" s="175"/>
      <c r="CYE28" s="175"/>
      <c r="CYF28" s="175"/>
      <c r="CYG28" s="175"/>
      <c r="CYH28" s="175"/>
      <c r="CYI28" s="175"/>
      <c r="CYJ28" s="175"/>
      <c r="CYK28" s="175"/>
      <c r="CYL28" s="175"/>
      <c r="CYM28" s="175"/>
      <c r="CYN28" s="175"/>
      <c r="CYO28" s="175"/>
      <c r="CYP28" s="175"/>
      <c r="CYQ28" s="175"/>
      <c r="CYR28" s="175"/>
      <c r="CYS28" s="175"/>
      <c r="CYT28" s="175"/>
      <c r="CYU28" s="175"/>
      <c r="CYV28" s="175"/>
      <c r="CYW28" s="175"/>
      <c r="CYX28" s="175"/>
      <c r="CYY28" s="175"/>
      <c r="CYZ28" s="175"/>
      <c r="CZA28" s="175"/>
      <c r="CZB28" s="175"/>
      <c r="CZC28" s="175"/>
      <c r="CZD28" s="175"/>
      <c r="CZE28" s="175"/>
      <c r="CZF28" s="175"/>
      <c r="CZG28" s="175"/>
      <c r="CZH28" s="175"/>
      <c r="CZI28" s="175"/>
      <c r="CZJ28" s="175"/>
      <c r="CZK28" s="175"/>
      <c r="CZL28" s="175"/>
      <c r="CZM28" s="175"/>
      <c r="CZN28" s="175"/>
      <c r="CZO28" s="175"/>
      <c r="CZP28" s="175"/>
      <c r="CZQ28" s="175"/>
      <c r="CZR28" s="175"/>
      <c r="CZS28" s="175"/>
      <c r="CZT28" s="175"/>
      <c r="CZU28" s="175"/>
      <c r="CZV28" s="175"/>
      <c r="CZW28" s="175"/>
      <c r="CZX28" s="175"/>
      <c r="CZY28" s="175"/>
      <c r="CZZ28" s="175"/>
      <c r="DAA28" s="175"/>
      <c r="DAB28" s="175"/>
      <c r="DAC28" s="175"/>
      <c r="DAD28" s="175"/>
      <c r="DAE28" s="175"/>
      <c r="DAF28" s="175"/>
      <c r="DAG28" s="175"/>
      <c r="DAH28" s="175"/>
      <c r="DAI28" s="175"/>
      <c r="DAJ28" s="175"/>
      <c r="DAK28" s="175"/>
      <c r="DAL28" s="175"/>
      <c r="DAM28" s="175"/>
      <c r="DAN28" s="175"/>
      <c r="DAO28" s="175"/>
      <c r="DAP28" s="175"/>
      <c r="DAQ28" s="175"/>
      <c r="DAR28" s="175"/>
      <c r="DAS28" s="175"/>
      <c r="DAT28" s="175"/>
      <c r="DAU28" s="175"/>
      <c r="DAV28" s="175"/>
      <c r="DAW28" s="175"/>
      <c r="DAX28" s="175"/>
      <c r="DAY28" s="175"/>
      <c r="DAZ28" s="175"/>
      <c r="DBA28" s="175"/>
      <c r="DBB28" s="175"/>
      <c r="DBC28" s="175"/>
      <c r="DBD28" s="175"/>
      <c r="DBE28" s="175"/>
      <c r="DBF28" s="175"/>
      <c r="DBG28" s="175"/>
      <c r="DBH28" s="175"/>
      <c r="DBI28" s="175"/>
      <c r="DBJ28" s="175"/>
      <c r="DBK28" s="175"/>
      <c r="DBL28" s="175"/>
      <c r="DBM28" s="175"/>
      <c r="DBN28" s="175"/>
      <c r="DBO28" s="175"/>
      <c r="DBP28" s="175"/>
      <c r="DBQ28" s="175"/>
      <c r="DBR28" s="175"/>
      <c r="DBS28" s="175"/>
      <c r="DBT28" s="175"/>
      <c r="DBU28" s="175"/>
      <c r="DBV28" s="175"/>
      <c r="DBW28" s="175"/>
      <c r="DBX28" s="175"/>
      <c r="DBY28" s="175"/>
      <c r="DBZ28" s="175"/>
      <c r="DCA28" s="175"/>
      <c r="DCB28" s="175"/>
      <c r="DCC28" s="175"/>
      <c r="DCD28" s="175"/>
      <c r="DCE28" s="175"/>
      <c r="DCF28" s="175"/>
      <c r="DCG28" s="175"/>
      <c r="DCH28" s="175"/>
      <c r="DCI28" s="175"/>
      <c r="DCJ28" s="175"/>
      <c r="DCK28" s="175"/>
      <c r="DCL28" s="175"/>
      <c r="DCM28" s="175"/>
      <c r="DCN28" s="175"/>
      <c r="DCO28" s="175"/>
      <c r="DCP28" s="175"/>
      <c r="DCQ28" s="175"/>
      <c r="DCR28" s="175"/>
      <c r="DCS28" s="175"/>
      <c r="DCT28" s="175"/>
      <c r="DCU28" s="175"/>
      <c r="DCV28" s="175"/>
      <c r="DCW28" s="175"/>
      <c r="DCX28" s="175"/>
      <c r="DCY28" s="175"/>
      <c r="DCZ28" s="175"/>
      <c r="DDA28" s="175"/>
      <c r="DDB28" s="175"/>
      <c r="DDC28" s="175"/>
      <c r="DDD28" s="175"/>
      <c r="DDE28" s="175"/>
      <c r="DDF28" s="175"/>
      <c r="DDG28" s="175"/>
      <c r="DDH28" s="175"/>
      <c r="DDI28" s="175"/>
      <c r="DDJ28" s="175"/>
      <c r="DDK28" s="175"/>
      <c r="DDL28" s="175"/>
      <c r="DDM28" s="175"/>
      <c r="DDN28" s="175"/>
      <c r="DDO28" s="175"/>
      <c r="DDP28" s="175"/>
      <c r="DDQ28" s="175"/>
      <c r="DDR28" s="175"/>
      <c r="DDS28" s="175"/>
      <c r="DDT28" s="175"/>
      <c r="DDU28" s="175"/>
      <c r="DDV28" s="175"/>
      <c r="DDW28" s="175"/>
      <c r="DDX28" s="175"/>
      <c r="DDY28" s="175"/>
      <c r="DDZ28" s="175"/>
      <c r="DEA28" s="175"/>
      <c r="DEB28" s="175"/>
      <c r="DEC28" s="175"/>
      <c r="DED28" s="175"/>
      <c r="DEE28" s="175"/>
      <c r="DEF28" s="175"/>
      <c r="DEG28" s="175"/>
      <c r="DEH28" s="175"/>
      <c r="DEI28" s="175"/>
      <c r="DEJ28" s="175"/>
      <c r="DEK28" s="175"/>
      <c r="DEL28" s="175"/>
      <c r="DEM28" s="175"/>
      <c r="DEN28" s="175"/>
      <c r="DEO28" s="175"/>
      <c r="DEP28" s="175"/>
      <c r="DEQ28" s="175"/>
      <c r="DER28" s="175"/>
      <c r="DES28" s="175"/>
      <c r="DET28" s="175"/>
      <c r="DEU28" s="175"/>
      <c r="DEV28" s="175"/>
      <c r="DEW28" s="175"/>
      <c r="DEX28" s="175"/>
      <c r="DEY28" s="175"/>
      <c r="DEZ28" s="175"/>
      <c r="DFA28" s="175"/>
      <c r="DFB28" s="175"/>
      <c r="DFC28" s="175"/>
      <c r="DFD28" s="175"/>
      <c r="DFE28" s="175"/>
      <c r="DFF28" s="175"/>
      <c r="DFG28" s="175"/>
      <c r="DFH28" s="175"/>
      <c r="DFI28" s="175"/>
      <c r="DFJ28" s="175"/>
      <c r="DFK28" s="175"/>
      <c r="DFL28" s="175"/>
      <c r="DFM28" s="175"/>
      <c r="DFN28" s="175"/>
      <c r="DFO28" s="175"/>
      <c r="DFP28" s="175"/>
      <c r="DFQ28" s="175"/>
      <c r="DFR28" s="175"/>
      <c r="DFS28" s="175"/>
      <c r="DFT28" s="175"/>
      <c r="DFU28" s="175"/>
      <c r="DFV28" s="175"/>
      <c r="DFW28" s="175"/>
      <c r="DFX28" s="175"/>
      <c r="DFY28" s="175"/>
      <c r="DFZ28" s="175"/>
      <c r="DGA28" s="175"/>
      <c r="DGB28" s="175"/>
      <c r="DGC28" s="175"/>
      <c r="DGD28" s="175"/>
      <c r="DGE28" s="175"/>
      <c r="DGF28" s="175"/>
      <c r="DGG28" s="175"/>
      <c r="DGH28" s="175"/>
      <c r="DGI28" s="175"/>
      <c r="DGJ28" s="175"/>
      <c r="DGK28" s="175"/>
      <c r="DGL28" s="175"/>
      <c r="DGM28" s="175"/>
      <c r="DGN28" s="175"/>
      <c r="DGO28" s="175"/>
      <c r="DGP28" s="175"/>
      <c r="DGQ28" s="175"/>
      <c r="DGR28" s="175"/>
      <c r="DGS28" s="175"/>
      <c r="DGT28" s="175"/>
      <c r="DGU28" s="175"/>
      <c r="DGV28" s="175"/>
      <c r="DGW28" s="175"/>
      <c r="DGX28" s="175"/>
      <c r="DGY28" s="175"/>
      <c r="DGZ28" s="175"/>
      <c r="DHA28" s="175"/>
      <c r="DHB28" s="175"/>
      <c r="DHC28" s="175"/>
      <c r="DHD28" s="175"/>
      <c r="DHE28" s="175"/>
      <c r="DHF28" s="175"/>
      <c r="DHG28" s="175"/>
      <c r="DHH28" s="175"/>
      <c r="DHI28" s="175"/>
      <c r="DHJ28" s="175"/>
      <c r="DHK28" s="175"/>
      <c r="DHL28" s="175"/>
      <c r="DHM28" s="175"/>
      <c r="DHN28" s="175"/>
      <c r="DHO28" s="175"/>
      <c r="DHP28" s="175"/>
      <c r="DHQ28" s="175"/>
      <c r="DHR28" s="175"/>
      <c r="DHS28" s="175"/>
      <c r="DHT28" s="175"/>
      <c r="DHU28" s="175"/>
      <c r="DHV28" s="175"/>
      <c r="DHW28" s="175"/>
      <c r="DHX28" s="175"/>
      <c r="DHY28" s="175"/>
      <c r="DHZ28" s="175"/>
      <c r="DIA28" s="175"/>
      <c r="DIB28" s="175"/>
      <c r="DIC28" s="175"/>
      <c r="DID28" s="175"/>
      <c r="DIE28" s="175"/>
      <c r="DIF28" s="175"/>
      <c r="DIG28" s="175"/>
      <c r="DIH28" s="175"/>
      <c r="DII28" s="175"/>
      <c r="DIJ28" s="175"/>
      <c r="DIK28" s="175"/>
      <c r="DIL28" s="175"/>
      <c r="DIM28" s="175"/>
      <c r="DIN28" s="175"/>
      <c r="DIO28" s="175"/>
      <c r="DIP28" s="175"/>
      <c r="DIQ28" s="175"/>
      <c r="DIR28" s="175"/>
      <c r="DIS28" s="175"/>
      <c r="DIT28" s="175"/>
      <c r="DIU28" s="175"/>
      <c r="DIV28" s="175"/>
      <c r="DIW28" s="175"/>
      <c r="DIX28" s="175"/>
      <c r="DIY28" s="175"/>
      <c r="DIZ28" s="175"/>
      <c r="DJA28" s="175"/>
      <c r="DJB28" s="175"/>
      <c r="DJC28" s="175"/>
      <c r="DJD28" s="175"/>
      <c r="DJE28" s="175"/>
      <c r="DJF28" s="175"/>
      <c r="DJG28" s="175"/>
      <c r="DJH28" s="175"/>
      <c r="DJI28" s="175"/>
      <c r="DJJ28" s="175"/>
      <c r="DJK28" s="175"/>
      <c r="DJL28" s="175"/>
      <c r="DJM28" s="175"/>
      <c r="DJN28" s="175"/>
      <c r="DJO28" s="175"/>
      <c r="DJP28" s="175"/>
      <c r="DJQ28" s="175"/>
      <c r="DJR28" s="175"/>
      <c r="DJS28" s="175"/>
      <c r="DJT28" s="175"/>
      <c r="DJU28" s="175"/>
      <c r="DJV28" s="175"/>
      <c r="DJW28" s="175"/>
      <c r="DJX28" s="175"/>
      <c r="DJY28" s="175"/>
      <c r="DJZ28" s="175"/>
      <c r="DKA28" s="175"/>
      <c r="DKB28" s="175"/>
      <c r="DKC28" s="175"/>
      <c r="DKD28" s="175"/>
      <c r="DKE28" s="175"/>
      <c r="DKF28" s="175"/>
      <c r="DKG28" s="175"/>
      <c r="DKH28" s="175"/>
      <c r="DKI28" s="175"/>
      <c r="DKJ28" s="175"/>
      <c r="DKK28" s="175"/>
      <c r="DKL28" s="175"/>
      <c r="DKM28" s="175"/>
      <c r="DKN28" s="175"/>
      <c r="DKO28" s="175"/>
      <c r="DKP28" s="175"/>
      <c r="DKQ28" s="175"/>
      <c r="DKR28" s="175"/>
      <c r="DKS28" s="175"/>
      <c r="DKT28" s="175"/>
      <c r="DKU28" s="175"/>
      <c r="DKV28" s="175"/>
      <c r="DKW28" s="175"/>
      <c r="DKX28" s="175"/>
      <c r="DKY28" s="175"/>
      <c r="DKZ28" s="175"/>
      <c r="DLA28" s="175"/>
      <c r="DLB28" s="175"/>
      <c r="DLC28" s="175"/>
      <c r="DLD28" s="175"/>
      <c r="DLE28" s="175"/>
      <c r="DLF28" s="175"/>
      <c r="DLG28" s="175"/>
      <c r="DLH28" s="175"/>
      <c r="DLI28" s="175"/>
      <c r="DLJ28" s="175"/>
      <c r="DLK28" s="175"/>
      <c r="DLL28" s="175"/>
      <c r="DLM28" s="175"/>
      <c r="DLN28" s="175"/>
      <c r="DLO28" s="175"/>
      <c r="DLP28" s="175"/>
      <c r="DLQ28" s="175"/>
      <c r="DLR28" s="175"/>
      <c r="DLS28" s="175"/>
      <c r="DLT28" s="175"/>
      <c r="DLU28" s="175"/>
      <c r="DLV28" s="175"/>
      <c r="DLW28" s="175"/>
      <c r="DLX28" s="175"/>
      <c r="DLY28" s="175"/>
      <c r="DLZ28" s="175"/>
      <c r="DMA28" s="175"/>
      <c r="DMB28" s="175"/>
      <c r="DMC28" s="175"/>
      <c r="DMD28" s="175"/>
      <c r="DME28" s="175"/>
      <c r="DMF28" s="175"/>
      <c r="DMG28" s="175"/>
      <c r="DMH28" s="175"/>
      <c r="DMI28" s="175"/>
      <c r="DMJ28" s="175"/>
      <c r="DMK28" s="175"/>
      <c r="DML28" s="175"/>
      <c r="DMM28" s="175"/>
      <c r="DMN28" s="175"/>
      <c r="DMO28" s="175"/>
      <c r="DMP28" s="175"/>
      <c r="DMQ28" s="175"/>
      <c r="DMR28" s="175"/>
      <c r="DMS28" s="175"/>
      <c r="DMT28" s="175"/>
      <c r="DMU28" s="175"/>
      <c r="DMV28" s="175"/>
      <c r="DMW28" s="175"/>
      <c r="DMX28" s="175"/>
      <c r="DMY28" s="175"/>
      <c r="DMZ28" s="175"/>
      <c r="DNA28" s="175"/>
      <c r="DNB28" s="175"/>
      <c r="DNC28" s="175"/>
      <c r="DND28" s="175"/>
      <c r="DNE28" s="175"/>
      <c r="DNF28" s="175"/>
      <c r="DNG28" s="175"/>
      <c r="DNH28" s="175"/>
      <c r="DNI28" s="175"/>
      <c r="DNJ28" s="175"/>
      <c r="DNK28" s="175"/>
      <c r="DNL28" s="175"/>
      <c r="DNM28" s="175"/>
      <c r="DNN28" s="175"/>
      <c r="DNO28" s="175"/>
      <c r="DNP28" s="175"/>
      <c r="DNQ28" s="175"/>
      <c r="DNR28" s="175"/>
      <c r="DNS28" s="175"/>
      <c r="DNT28" s="175"/>
      <c r="DNU28" s="175"/>
      <c r="DNV28" s="175"/>
      <c r="DNW28" s="175"/>
      <c r="DNX28" s="175"/>
      <c r="DNY28" s="175"/>
      <c r="DNZ28" s="175"/>
      <c r="DOA28" s="175"/>
      <c r="DOB28" s="175"/>
      <c r="DOC28" s="175"/>
      <c r="DOD28" s="175"/>
      <c r="DOE28" s="175"/>
      <c r="DOF28" s="175"/>
      <c r="DOG28" s="175"/>
      <c r="DOH28" s="175"/>
      <c r="DOI28" s="175"/>
      <c r="DOJ28" s="175"/>
      <c r="DOK28" s="175"/>
      <c r="DOL28" s="175"/>
      <c r="DOM28" s="175"/>
      <c r="DON28" s="175"/>
      <c r="DOO28" s="175"/>
      <c r="DOP28" s="175"/>
      <c r="DOQ28" s="175"/>
      <c r="DOR28" s="175"/>
      <c r="DOS28" s="175"/>
      <c r="DOT28" s="175"/>
      <c r="DOU28" s="175"/>
      <c r="DOV28" s="175"/>
      <c r="DOW28" s="175"/>
      <c r="DOX28" s="175"/>
      <c r="DOY28" s="175"/>
      <c r="DOZ28" s="175"/>
      <c r="DPA28" s="175"/>
      <c r="DPB28" s="175"/>
      <c r="DPC28" s="175"/>
      <c r="DPD28" s="175"/>
      <c r="DPE28" s="175"/>
      <c r="DPF28" s="175"/>
      <c r="DPG28" s="175"/>
      <c r="DPH28" s="175"/>
      <c r="DPI28" s="175"/>
      <c r="DPJ28" s="175"/>
      <c r="DPK28" s="175"/>
      <c r="DPL28" s="175"/>
      <c r="DPM28" s="175"/>
      <c r="DPN28" s="175"/>
      <c r="DPO28" s="175"/>
      <c r="DPP28" s="175"/>
      <c r="DPQ28" s="175"/>
      <c r="DPR28" s="175"/>
      <c r="DPS28" s="175"/>
      <c r="DPT28" s="175"/>
      <c r="DPU28" s="175"/>
      <c r="DPV28" s="175"/>
      <c r="DPW28" s="175"/>
      <c r="DPX28" s="175"/>
      <c r="DPY28" s="175"/>
      <c r="DPZ28" s="175"/>
      <c r="DQA28" s="175"/>
      <c r="DQB28" s="175"/>
      <c r="DQC28" s="175"/>
      <c r="DQD28" s="175"/>
      <c r="DQE28" s="175"/>
      <c r="DQF28" s="175"/>
      <c r="DQG28" s="175"/>
      <c r="DQH28" s="175"/>
      <c r="DQI28" s="175"/>
      <c r="DQJ28" s="175"/>
      <c r="DQK28" s="175"/>
      <c r="DQL28" s="175"/>
      <c r="DQM28" s="175"/>
      <c r="DQN28" s="175"/>
      <c r="DQO28" s="175"/>
      <c r="DQP28" s="175"/>
      <c r="DQQ28" s="175"/>
      <c r="DQR28" s="175"/>
      <c r="DQS28" s="175"/>
      <c r="DQT28" s="175"/>
      <c r="DQU28" s="175"/>
      <c r="DQV28" s="175"/>
      <c r="DQW28" s="175"/>
      <c r="DQX28" s="175"/>
      <c r="DQY28" s="175"/>
      <c r="DQZ28" s="175"/>
      <c r="DRA28" s="175"/>
      <c r="DRB28" s="175"/>
      <c r="DRC28" s="175"/>
      <c r="DRD28" s="175"/>
      <c r="DRE28" s="175"/>
      <c r="DRF28" s="175"/>
      <c r="DRG28" s="175"/>
      <c r="DRH28" s="175"/>
      <c r="DRI28" s="175"/>
      <c r="DRJ28" s="175"/>
      <c r="DRK28" s="175"/>
      <c r="DRL28" s="175"/>
      <c r="DRM28" s="175"/>
      <c r="DRN28" s="175"/>
      <c r="DRO28" s="175"/>
      <c r="DRP28" s="175"/>
      <c r="DRQ28" s="175"/>
      <c r="DRR28" s="175"/>
      <c r="DRS28" s="175"/>
      <c r="DRT28" s="175"/>
      <c r="DRU28" s="175"/>
      <c r="DRV28" s="175"/>
      <c r="DRW28" s="175"/>
      <c r="DRX28" s="175"/>
      <c r="DRY28" s="175"/>
      <c r="DRZ28" s="175"/>
      <c r="DSA28" s="175"/>
      <c r="DSB28" s="175"/>
      <c r="DSC28" s="175"/>
      <c r="DSD28" s="175"/>
      <c r="DSE28" s="175"/>
      <c r="DSF28" s="175"/>
      <c r="DSG28" s="175"/>
      <c r="DSH28" s="175"/>
      <c r="DSI28" s="175"/>
      <c r="DSJ28" s="175"/>
      <c r="DSK28" s="175"/>
      <c r="DSL28" s="175"/>
      <c r="DSM28" s="175"/>
      <c r="DSN28" s="175"/>
      <c r="DSO28" s="175"/>
      <c r="DSP28" s="175"/>
      <c r="DSQ28" s="175"/>
      <c r="DSR28" s="175"/>
      <c r="DSS28" s="175"/>
      <c r="DST28" s="175"/>
      <c r="DSU28" s="175"/>
      <c r="DSV28" s="175"/>
      <c r="DSW28" s="175"/>
      <c r="DSX28" s="175"/>
      <c r="DSY28" s="175"/>
      <c r="DSZ28" s="175"/>
      <c r="DTA28" s="175"/>
      <c r="DTB28" s="175"/>
      <c r="DTC28" s="175"/>
      <c r="DTD28" s="175"/>
      <c r="DTE28" s="175"/>
      <c r="DTF28" s="175"/>
      <c r="DTG28" s="175"/>
      <c r="DTH28" s="175"/>
      <c r="DTI28" s="175"/>
      <c r="DTJ28" s="175"/>
      <c r="DTK28" s="175"/>
      <c r="DTL28" s="175"/>
      <c r="DTM28" s="175"/>
      <c r="DTN28" s="175"/>
      <c r="DTO28" s="175"/>
      <c r="DTP28" s="175"/>
      <c r="DTQ28" s="175"/>
      <c r="DTR28" s="175"/>
      <c r="DTS28" s="175"/>
      <c r="DTT28" s="175"/>
      <c r="DTU28" s="175"/>
      <c r="DTV28" s="175"/>
      <c r="DTW28" s="175"/>
      <c r="DTX28" s="175"/>
      <c r="DTY28" s="175"/>
      <c r="DTZ28" s="175"/>
      <c r="DUA28" s="175"/>
      <c r="DUB28" s="175"/>
      <c r="DUC28" s="175"/>
      <c r="DUD28" s="175"/>
      <c r="DUE28" s="175"/>
      <c r="DUF28" s="175"/>
      <c r="DUG28" s="175"/>
      <c r="DUH28" s="175"/>
      <c r="DUI28" s="175"/>
      <c r="DUJ28" s="175"/>
      <c r="DUK28" s="175"/>
      <c r="DUL28" s="175"/>
      <c r="DUM28" s="175"/>
      <c r="DUN28" s="175"/>
      <c r="DUO28" s="175"/>
      <c r="DUP28" s="175"/>
      <c r="DUQ28" s="175"/>
      <c r="DUR28" s="175"/>
      <c r="DUS28" s="175"/>
      <c r="DUT28" s="175"/>
      <c r="DUU28" s="175"/>
      <c r="DUV28" s="175"/>
      <c r="DUW28" s="175"/>
      <c r="DUX28" s="175"/>
      <c r="DUY28" s="175"/>
      <c r="DUZ28" s="175"/>
      <c r="DVA28" s="175"/>
      <c r="DVB28" s="175"/>
      <c r="DVC28" s="175"/>
      <c r="DVD28" s="175"/>
      <c r="DVE28" s="175"/>
      <c r="DVF28" s="175"/>
      <c r="DVG28" s="175"/>
      <c r="DVH28" s="175"/>
      <c r="DVI28" s="175"/>
      <c r="DVJ28" s="175"/>
      <c r="DVK28" s="175"/>
      <c r="DVL28" s="175"/>
      <c r="DVM28" s="175"/>
      <c r="DVN28" s="175"/>
      <c r="DVO28" s="175"/>
      <c r="DVP28" s="175"/>
      <c r="DVQ28" s="175"/>
      <c r="DVR28" s="175"/>
      <c r="DVS28" s="175"/>
      <c r="DVT28" s="175"/>
      <c r="DVU28" s="175"/>
      <c r="DVV28" s="175"/>
      <c r="DVW28" s="175"/>
      <c r="DVX28" s="175"/>
      <c r="DVY28" s="175"/>
      <c r="DVZ28" s="175"/>
      <c r="DWA28" s="175"/>
      <c r="DWB28" s="175"/>
      <c r="DWC28" s="175"/>
      <c r="DWD28" s="175"/>
      <c r="DWE28" s="175"/>
      <c r="DWF28" s="175"/>
      <c r="DWG28" s="175"/>
      <c r="DWH28" s="175"/>
      <c r="DWI28" s="175"/>
      <c r="DWJ28" s="175"/>
      <c r="DWK28" s="175"/>
      <c r="DWL28" s="175"/>
      <c r="DWM28" s="175"/>
      <c r="DWN28" s="175"/>
      <c r="DWO28" s="175"/>
      <c r="DWP28" s="175"/>
      <c r="DWQ28" s="175"/>
      <c r="DWR28" s="175"/>
      <c r="DWS28" s="175"/>
      <c r="DWT28" s="175"/>
      <c r="DWU28" s="175"/>
      <c r="DWV28" s="175"/>
      <c r="DWW28" s="175"/>
      <c r="DWX28" s="175"/>
      <c r="DWY28" s="175"/>
      <c r="DWZ28" s="175"/>
      <c r="DXA28" s="175"/>
      <c r="DXB28" s="175"/>
      <c r="DXC28" s="175"/>
      <c r="DXD28" s="175"/>
      <c r="DXE28" s="175"/>
      <c r="DXF28" s="175"/>
      <c r="DXG28" s="175"/>
      <c r="DXH28" s="175"/>
      <c r="DXI28" s="175"/>
      <c r="DXJ28" s="175"/>
      <c r="DXK28" s="175"/>
      <c r="DXL28" s="175"/>
      <c r="DXM28" s="175"/>
      <c r="DXN28" s="175"/>
      <c r="DXO28" s="175"/>
      <c r="DXP28" s="175"/>
      <c r="DXQ28" s="175"/>
      <c r="DXR28" s="175"/>
      <c r="DXS28" s="175"/>
      <c r="DXT28" s="175"/>
      <c r="DXU28" s="175"/>
      <c r="DXV28" s="175"/>
      <c r="DXW28" s="175"/>
      <c r="DXX28" s="175"/>
      <c r="DXY28" s="175"/>
      <c r="DXZ28" s="175"/>
      <c r="DYA28" s="175"/>
      <c r="DYB28" s="175"/>
      <c r="DYC28" s="175"/>
      <c r="DYD28" s="175"/>
      <c r="DYE28" s="175"/>
      <c r="DYF28" s="175"/>
      <c r="DYG28" s="175"/>
      <c r="DYH28" s="175"/>
      <c r="DYI28" s="175"/>
      <c r="DYJ28" s="175"/>
      <c r="DYK28" s="175"/>
      <c r="DYL28" s="175"/>
      <c r="DYM28" s="175"/>
      <c r="DYN28" s="175"/>
      <c r="DYO28" s="175"/>
      <c r="DYP28" s="175"/>
      <c r="DYQ28" s="175"/>
      <c r="DYR28" s="175"/>
      <c r="DYS28" s="175"/>
      <c r="DYT28" s="175"/>
      <c r="DYU28" s="175"/>
      <c r="DYV28" s="175"/>
      <c r="DYW28" s="175"/>
      <c r="DYX28" s="175"/>
      <c r="DYY28" s="175"/>
      <c r="DYZ28" s="175"/>
      <c r="DZA28" s="175"/>
      <c r="DZB28" s="175"/>
      <c r="DZC28" s="175"/>
      <c r="DZD28" s="175"/>
      <c r="DZE28" s="175"/>
      <c r="DZF28" s="175"/>
      <c r="DZG28" s="175"/>
      <c r="DZH28" s="175"/>
      <c r="DZI28" s="175"/>
      <c r="DZJ28" s="175"/>
      <c r="DZK28" s="175"/>
      <c r="DZL28" s="175"/>
      <c r="DZM28" s="175"/>
      <c r="DZN28" s="175"/>
      <c r="DZO28" s="175"/>
      <c r="DZP28" s="175"/>
      <c r="DZQ28" s="175"/>
      <c r="DZR28" s="175"/>
      <c r="DZS28" s="175"/>
      <c r="DZT28" s="175"/>
      <c r="DZU28" s="175"/>
      <c r="DZV28" s="175"/>
      <c r="DZW28" s="175"/>
      <c r="DZX28" s="175"/>
      <c r="DZY28" s="175"/>
      <c r="DZZ28" s="175"/>
      <c r="EAA28" s="175"/>
      <c r="EAB28" s="175"/>
      <c r="EAC28" s="175"/>
      <c r="EAD28" s="175"/>
      <c r="EAE28" s="175"/>
      <c r="EAF28" s="175"/>
      <c r="EAG28" s="175"/>
      <c r="EAH28" s="175"/>
      <c r="EAI28" s="175"/>
      <c r="EAJ28" s="175"/>
      <c r="EAK28" s="175"/>
      <c r="EAL28" s="175"/>
      <c r="EAM28" s="175"/>
      <c r="EAN28" s="175"/>
      <c r="EAO28" s="175"/>
      <c r="EAP28" s="175"/>
      <c r="EAQ28" s="175"/>
      <c r="EAR28" s="175"/>
      <c r="EAS28" s="175"/>
      <c r="EAT28" s="175"/>
      <c r="EAU28" s="175"/>
      <c r="EAV28" s="175"/>
      <c r="EAW28" s="175"/>
      <c r="EAX28" s="175"/>
      <c r="EAY28" s="175"/>
      <c r="EAZ28" s="175"/>
      <c r="EBA28" s="175"/>
      <c r="EBB28" s="175"/>
      <c r="EBC28" s="175"/>
      <c r="EBD28" s="175"/>
      <c r="EBE28" s="175"/>
      <c r="EBF28" s="175"/>
      <c r="EBG28" s="175"/>
      <c r="EBH28" s="175"/>
      <c r="EBI28" s="175"/>
      <c r="EBJ28" s="175"/>
      <c r="EBK28" s="175"/>
      <c r="EBL28" s="175"/>
      <c r="EBM28" s="175"/>
      <c r="EBN28" s="175"/>
      <c r="EBO28" s="175"/>
      <c r="EBP28" s="175"/>
      <c r="EBQ28" s="175"/>
      <c r="EBR28" s="175"/>
      <c r="EBS28" s="175"/>
      <c r="EBT28" s="175"/>
      <c r="EBU28" s="175"/>
      <c r="EBV28" s="175"/>
      <c r="EBW28" s="175"/>
      <c r="EBX28" s="175"/>
      <c r="EBY28" s="175"/>
      <c r="EBZ28" s="175"/>
      <c r="ECA28" s="175"/>
      <c r="ECB28" s="175"/>
      <c r="ECC28" s="175"/>
      <c r="ECD28" s="175"/>
      <c r="ECE28" s="175"/>
      <c r="ECF28" s="175"/>
      <c r="ECG28" s="175"/>
      <c r="ECH28" s="175"/>
      <c r="ECI28" s="175"/>
      <c r="ECJ28" s="175"/>
      <c r="ECK28" s="175"/>
      <c r="ECL28" s="175"/>
      <c r="ECM28" s="175"/>
      <c r="ECN28" s="175"/>
      <c r="ECO28" s="175"/>
      <c r="ECP28" s="175"/>
      <c r="ECQ28" s="175"/>
      <c r="ECR28" s="175"/>
      <c r="ECS28" s="175"/>
      <c r="ECT28" s="175"/>
      <c r="ECU28" s="175"/>
      <c r="ECV28" s="175"/>
      <c r="ECW28" s="175"/>
      <c r="ECX28" s="175"/>
      <c r="ECY28" s="175"/>
      <c r="ECZ28" s="175"/>
      <c r="EDA28" s="175"/>
      <c r="EDB28" s="175"/>
      <c r="EDC28" s="175"/>
      <c r="EDD28" s="175"/>
      <c r="EDE28" s="175"/>
      <c r="EDF28" s="175"/>
      <c r="EDG28" s="175"/>
      <c r="EDH28" s="175"/>
      <c r="EDI28" s="175"/>
      <c r="EDJ28" s="175"/>
      <c r="EDK28" s="175"/>
      <c r="EDL28" s="175"/>
      <c r="EDM28" s="175"/>
      <c r="EDN28" s="175"/>
      <c r="EDO28" s="175"/>
      <c r="EDP28" s="175"/>
      <c r="EDQ28" s="175"/>
      <c r="EDR28" s="175"/>
      <c r="EDS28" s="175"/>
      <c r="EDT28" s="175"/>
      <c r="EDU28" s="175"/>
      <c r="EDV28" s="175"/>
      <c r="EDW28" s="175"/>
      <c r="EDX28" s="175"/>
      <c r="EDY28" s="175"/>
      <c r="EDZ28" s="175"/>
      <c r="EEA28" s="175"/>
      <c r="EEB28" s="175"/>
      <c r="EEC28" s="175"/>
      <c r="EED28" s="175"/>
      <c r="EEE28" s="175"/>
      <c r="EEF28" s="175"/>
      <c r="EEG28" s="175"/>
      <c r="EEH28" s="175"/>
      <c r="EEI28" s="175"/>
      <c r="EEJ28" s="175"/>
      <c r="EEK28" s="175"/>
      <c r="EEL28" s="175"/>
      <c r="EEM28" s="175"/>
      <c r="EEN28" s="175"/>
      <c r="EEO28" s="175"/>
      <c r="EEP28" s="175"/>
      <c r="EEQ28" s="175"/>
      <c r="EER28" s="175"/>
      <c r="EES28" s="175"/>
      <c r="EET28" s="175"/>
      <c r="EEU28" s="175"/>
      <c r="EEV28" s="175"/>
      <c r="EEW28" s="175"/>
      <c r="EEX28" s="175"/>
      <c r="EEY28" s="175"/>
      <c r="EEZ28" s="175"/>
      <c r="EFA28" s="175"/>
      <c r="EFB28" s="175"/>
      <c r="EFC28" s="175"/>
      <c r="EFD28" s="175"/>
      <c r="EFE28" s="175"/>
      <c r="EFF28" s="175"/>
      <c r="EFG28" s="175"/>
      <c r="EFH28" s="175"/>
      <c r="EFI28" s="175"/>
      <c r="EFJ28" s="175"/>
      <c r="EFK28" s="175"/>
      <c r="EFL28" s="175"/>
      <c r="EFM28" s="175"/>
      <c r="EFN28" s="175"/>
      <c r="EFO28" s="175"/>
      <c r="EFP28" s="175"/>
      <c r="EFQ28" s="175"/>
      <c r="EFR28" s="175"/>
      <c r="EFS28" s="175"/>
      <c r="EFT28" s="175"/>
      <c r="EFU28" s="175"/>
      <c r="EFV28" s="175"/>
      <c r="EFW28" s="175"/>
      <c r="EFX28" s="175"/>
      <c r="EFY28" s="175"/>
      <c r="EFZ28" s="175"/>
      <c r="EGA28" s="175"/>
      <c r="EGB28" s="175"/>
      <c r="EGC28" s="175"/>
      <c r="EGD28" s="175"/>
      <c r="EGE28" s="175"/>
      <c r="EGF28" s="175"/>
      <c r="EGG28" s="175"/>
      <c r="EGH28" s="175"/>
      <c r="EGI28" s="175"/>
      <c r="EGJ28" s="175"/>
      <c r="EGK28" s="175"/>
      <c r="EGL28" s="175"/>
      <c r="EGM28" s="175"/>
      <c r="EGN28" s="175"/>
      <c r="EGO28" s="175"/>
      <c r="EGP28" s="175"/>
      <c r="EGQ28" s="175"/>
      <c r="EGR28" s="175"/>
      <c r="EGS28" s="175"/>
      <c r="EGT28" s="175"/>
      <c r="EGU28" s="175"/>
      <c r="EGV28" s="175"/>
      <c r="EGW28" s="175"/>
      <c r="EGX28" s="175"/>
      <c r="EGY28" s="175"/>
      <c r="EGZ28" s="175"/>
      <c r="EHA28" s="175"/>
      <c r="EHB28" s="175"/>
      <c r="EHC28" s="175"/>
      <c r="EHD28" s="175"/>
      <c r="EHE28" s="175"/>
      <c r="EHF28" s="175"/>
      <c r="EHG28" s="175"/>
      <c r="EHH28" s="175"/>
      <c r="EHI28" s="175"/>
      <c r="EHJ28" s="175"/>
      <c r="EHK28" s="175"/>
      <c r="EHL28" s="175"/>
      <c r="EHM28" s="175"/>
      <c r="EHN28" s="175"/>
      <c r="EHO28" s="175"/>
      <c r="EHP28" s="175"/>
      <c r="EHQ28" s="175"/>
      <c r="EHR28" s="175"/>
      <c r="EHS28" s="175"/>
      <c r="EHT28" s="175"/>
      <c r="EHU28" s="175"/>
      <c r="EHV28" s="175"/>
      <c r="EHW28" s="175"/>
      <c r="EHX28" s="175"/>
      <c r="EHY28" s="175"/>
      <c r="EHZ28" s="175"/>
      <c r="EIA28" s="175"/>
      <c r="EIB28" s="175"/>
      <c r="EIC28" s="175"/>
      <c r="EID28" s="175"/>
      <c r="EIE28" s="175"/>
      <c r="EIF28" s="175"/>
      <c r="EIG28" s="175"/>
      <c r="EIH28" s="175"/>
      <c r="EII28" s="175"/>
      <c r="EIJ28" s="175"/>
      <c r="EIK28" s="175"/>
      <c r="EIL28" s="175"/>
      <c r="EIM28" s="175"/>
      <c r="EIN28" s="175"/>
      <c r="EIO28" s="175"/>
      <c r="EIP28" s="175"/>
      <c r="EIQ28" s="175"/>
      <c r="EIR28" s="175"/>
      <c r="EIS28" s="175"/>
      <c r="EIT28" s="175"/>
      <c r="EIU28" s="175"/>
      <c r="EIV28" s="175"/>
      <c r="EIW28" s="175"/>
      <c r="EIX28" s="175"/>
      <c r="EIY28" s="175"/>
      <c r="EIZ28" s="175"/>
      <c r="EJA28" s="175"/>
      <c r="EJB28" s="175"/>
      <c r="EJC28" s="175"/>
      <c r="EJD28" s="175"/>
      <c r="EJE28" s="175"/>
      <c r="EJF28" s="175"/>
      <c r="EJG28" s="175"/>
      <c r="EJH28" s="175"/>
      <c r="EJI28" s="175"/>
      <c r="EJJ28" s="175"/>
      <c r="EJK28" s="175"/>
      <c r="EJL28" s="175"/>
      <c r="EJM28" s="175"/>
      <c r="EJN28" s="175"/>
      <c r="EJO28" s="175"/>
      <c r="EJP28" s="175"/>
      <c r="EJQ28" s="175"/>
      <c r="EJR28" s="175"/>
      <c r="EJS28" s="175"/>
      <c r="EJT28" s="175"/>
      <c r="EJU28" s="175"/>
      <c r="EJV28" s="175"/>
      <c r="EJW28" s="175"/>
      <c r="EJX28" s="175"/>
      <c r="EJY28" s="175"/>
      <c r="EJZ28" s="175"/>
      <c r="EKA28" s="175"/>
      <c r="EKB28" s="175"/>
      <c r="EKC28" s="175"/>
      <c r="EKD28" s="175"/>
      <c r="EKE28" s="175"/>
      <c r="EKF28" s="175"/>
      <c r="EKG28" s="175"/>
      <c r="EKH28" s="175"/>
      <c r="EKI28" s="175"/>
      <c r="EKJ28" s="175"/>
      <c r="EKK28" s="175"/>
      <c r="EKL28" s="175"/>
      <c r="EKM28" s="175"/>
      <c r="EKN28" s="175"/>
      <c r="EKO28" s="175"/>
      <c r="EKP28" s="175"/>
      <c r="EKQ28" s="175"/>
      <c r="EKR28" s="175"/>
      <c r="EKS28" s="175"/>
      <c r="EKT28" s="175"/>
      <c r="EKU28" s="175"/>
      <c r="EKV28" s="175"/>
      <c r="EKW28" s="175"/>
      <c r="EKX28" s="175"/>
      <c r="EKY28" s="175"/>
      <c r="EKZ28" s="175"/>
      <c r="ELA28" s="175"/>
      <c r="ELB28" s="175"/>
      <c r="ELC28" s="175"/>
      <c r="ELD28" s="175"/>
      <c r="ELE28" s="175"/>
      <c r="ELF28" s="175"/>
      <c r="ELG28" s="175"/>
      <c r="ELH28" s="175"/>
      <c r="ELI28" s="175"/>
      <c r="ELJ28" s="175"/>
      <c r="ELK28" s="175"/>
      <c r="ELL28" s="175"/>
      <c r="ELM28" s="175"/>
      <c r="ELN28" s="175"/>
      <c r="ELO28" s="175"/>
      <c r="ELP28" s="175"/>
      <c r="ELQ28" s="175"/>
      <c r="ELR28" s="175"/>
      <c r="ELS28" s="175"/>
      <c r="ELT28" s="175"/>
      <c r="ELU28" s="175"/>
      <c r="ELV28" s="175"/>
      <c r="ELW28" s="175"/>
      <c r="ELX28" s="175"/>
      <c r="ELY28" s="175"/>
      <c r="ELZ28" s="175"/>
      <c r="EMA28" s="175"/>
      <c r="EMB28" s="175"/>
      <c r="EMC28" s="175"/>
      <c r="EMD28" s="175"/>
      <c r="EME28" s="175"/>
      <c r="EMF28" s="175"/>
      <c r="EMG28" s="175"/>
      <c r="EMH28" s="175"/>
      <c r="EMI28" s="175"/>
      <c r="EMJ28" s="175"/>
      <c r="EMK28" s="175"/>
      <c r="EML28" s="175"/>
      <c r="EMM28" s="175"/>
      <c r="EMN28" s="175"/>
      <c r="EMO28" s="175"/>
      <c r="EMP28" s="175"/>
      <c r="EMQ28" s="175"/>
      <c r="EMR28" s="175"/>
      <c r="EMS28" s="175"/>
      <c r="EMT28" s="175"/>
      <c r="EMU28" s="175"/>
      <c r="EMV28" s="175"/>
      <c r="EMW28" s="175"/>
      <c r="EMX28" s="175"/>
      <c r="EMY28" s="175"/>
      <c r="EMZ28" s="175"/>
      <c r="ENA28" s="175"/>
      <c r="ENB28" s="175"/>
      <c r="ENC28" s="175"/>
      <c r="END28" s="175"/>
      <c r="ENE28" s="175"/>
      <c r="ENF28" s="175"/>
      <c r="ENG28" s="175"/>
      <c r="ENH28" s="175"/>
      <c r="ENI28" s="175"/>
      <c r="ENJ28" s="175"/>
      <c r="ENK28" s="175"/>
      <c r="ENL28" s="175"/>
      <c r="ENM28" s="175"/>
      <c r="ENN28" s="175"/>
      <c r="ENO28" s="175"/>
      <c r="ENP28" s="175"/>
      <c r="ENQ28" s="175"/>
      <c r="ENR28" s="175"/>
      <c r="ENS28" s="175"/>
      <c r="ENT28" s="175"/>
      <c r="ENU28" s="175"/>
      <c r="ENV28" s="175"/>
      <c r="ENW28" s="175"/>
      <c r="ENX28" s="175"/>
      <c r="ENY28" s="175"/>
      <c r="ENZ28" s="175"/>
      <c r="EOA28" s="175"/>
      <c r="EOB28" s="175"/>
      <c r="EOC28" s="175"/>
      <c r="EOD28" s="175"/>
      <c r="EOE28" s="175"/>
      <c r="EOF28" s="175"/>
      <c r="EOG28" s="175"/>
      <c r="EOH28" s="175"/>
      <c r="EOI28" s="175"/>
      <c r="EOJ28" s="175"/>
      <c r="EOK28" s="175"/>
      <c r="EOL28" s="175"/>
      <c r="EOM28" s="175"/>
      <c r="EON28" s="175"/>
      <c r="EOO28" s="175"/>
      <c r="EOP28" s="175"/>
      <c r="EOQ28" s="175"/>
      <c r="EOR28" s="175"/>
      <c r="EOS28" s="175"/>
      <c r="EOT28" s="175"/>
      <c r="EOU28" s="175"/>
      <c r="EOV28" s="175"/>
      <c r="EOW28" s="175"/>
      <c r="EOX28" s="175"/>
      <c r="EOY28" s="175"/>
      <c r="EOZ28" s="175"/>
      <c r="EPA28" s="175"/>
      <c r="EPB28" s="175"/>
      <c r="EPC28" s="175"/>
      <c r="EPD28" s="175"/>
      <c r="EPE28" s="175"/>
      <c r="EPF28" s="175"/>
      <c r="EPG28" s="175"/>
      <c r="EPH28" s="175"/>
      <c r="EPI28" s="175"/>
      <c r="EPJ28" s="175"/>
      <c r="EPK28" s="175"/>
      <c r="EPL28" s="175"/>
      <c r="EPM28" s="175"/>
      <c r="EPN28" s="175"/>
      <c r="EPO28" s="175"/>
      <c r="EPP28" s="175"/>
      <c r="EPQ28" s="175"/>
      <c r="EPR28" s="175"/>
      <c r="EPS28" s="175"/>
      <c r="EPT28" s="175"/>
      <c r="EPU28" s="175"/>
      <c r="EPV28" s="175"/>
      <c r="EPW28" s="175"/>
      <c r="EPX28" s="175"/>
      <c r="EPY28" s="175"/>
      <c r="EPZ28" s="175"/>
      <c r="EQA28" s="175"/>
      <c r="EQB28" s="175"/>
      <c r="EQC28" s="175"/>
      <c r="EQD28" s="175"/>
      <c r="EQE28" s="175"/>
      <c r="EQF28" s="175"/>
      <c r="EQG28" s="175"/>
      <c r="EQH28" s="175"/>
      <c r="EQI28" s="175"/>
      <c r="EQJ28" s="175"/>
      <c r="EQK28" s="175"/>
      <c r="EQL28" s="175"/>
      <c r="EQM28" s="175"/>
      <c r="EQN28" s="175"/>
      <c r="EQO28" s="175"/>
      <c r="EQP28" s="175"/>
      <c r="EQQ28" s="175"/>
      <c r="EQR28" s="175"/>
      <c r="EQS28" s="175"/>
      <c r="EQT28" s="175"/>
      <c r="EQU28" s="175"/>
      <c r="EQV28" s="175"/>
      <c r="EQW28" s="175"/>
      <c r="EQX28" s="175"/>
      <c r="EQY28" s="175"/>
      <c r="EQZ28" s="175"/>
      <c r="ERA28" s="175"/>
      <c r="ERB28" s="175"/>
      <c r="ERC28" s="175"/>
      <c r="ERD28" s="175"/>
      <c r="ERE28" s="175"/>
      <c r="ERF28" s="175"/>
      <c r="ERG28" s="175"/>
      <c r="ERH28" s="175"/>
      <c r="ERI28" s="175"/>
      <c r="ERJ28" s="175"/>
      <c r="ERK28" s="175"/>
      <c r="ERL28" s="175"/>
      <c r="ERM28" s="175"/>
      <c r="ERN28" s="175"/>
      <c r="ERO28" s="175"/>
      <c r="ERP28" s="175"/>
      <c r="ERQ28" s="175"/>
      <c r="ERR28" s="175"/>
      <c r="ERS28" s="175"/>
      <c r="ERT28" s="175"/>
      <c r="ERU28" s="175"/>
      <c r="ERV28" s="175"/>
      <c r="ERW28" s="175"/>
      <c r="ERX28" s="175"/>
      <c r="ERY28" s="175"/>
      <c r="ERZ28" s="175"/>
      <c r="ESA28" s="175"/>
      <c r="ESB28" s="175"/>
      <c r="ESC28" s="175"/>
      <c r="ESD28" s="175"/>
      <c r="ESE28" s="175"/>
      <c r="ESF28" s="175"/>
      <c r="ESG28" s="175"/>
      <c r="ESH28" s="175"/>
      <c r="ESI28" s="175"/>
      <c r="ESJ28" s="175"/>
      <c r="ESK28" s="175"/>
      <c r="ESL28" s="175"/>
      <c r="ESM28" s="175"/>
      <c r="ESN28" s="175"/>
      <c r="ESO28" s="175"/>
      <c r="ESP28" s="175"/>
      <c r="ESQ28" s="175"/>
      <c r="ESR28" s="175"/>
      <c r="ESS28" s="175"/>
      <c r="EST28" s="175"/>
      <c r="ESU28" s="175"/>
      <c r="ESV28" s="175"/>
      <c r="ESW28" s="175"/>
      <c r="ESX28" s="175"/>
      <c r="ESY28" s="175"/>
      <c r="ESZ28" s="175"/>
      <c r="ETA28" s="175"/>
      <c r="ETB28" s="175"/>
      <c r="ETC28" s="175"/>
      <c r="ETD28" s="175"/>
      <c r="ETE28" s="175"/>
      <c r="ETF28" s="175"/>
      <c r="ETG28" s="175"/>
      <c r="ETH28" s="175"/>
      <c r="ETI28" s="175"/>
      <c r="ETJ28" s="175"/>
      <c r="ETK28" s="175"/>
      <c r="ETL28" s="175"/>
      <c r="ETM28" s="175"/>
      <c r="ETN28" s="175"/>
      <c r="ETO28" s="175"/>
      <c r="ETP28" s="175"/>
      <c r="ETQ28" s="175"/>
      <c r="ETR28" s="175"/>
      <c r="ETS28" s="175"/>
      <c r="ETT28" s="175"/>
      <c r="ETU28" s="175"/>
      <c r="ETV28" s="175"/>
      <c r="ETW28" s="175"/>
      <c r="ETX28" s="175"/>
      <c r="ETY28" s="175"/>
      <c r="ETZ28" s="175"/>
      <c r="EUA28" s="175"/>
      <c r="EUB28" s="175"/>
      <c r="EUC28" s="175"/>
      <c r="EUD28" s="175"/>
      <c r="EUE28" s="175"/>
      <c r="EUF28" s="175"/>
      <c r="EUG28" s="175"/>
      <c r="EUH28" s="175"/>
      <c r="EUI28" s="175"/>
      <c r="EUJ28" s="175"/>
      <c r="EUK28" s="175"/>
      <c r="EUL28" s="175"/>
      <c r="EUM28" s="175"/>
      <c r="EUN28" s="175"/>
      <c r="EUO28" s="175"/>
      <c r="EUP28" s="175"/>
      <c r="EUQ28" s="175"/>
      <c r="EUR28" s="175"/>
      <c r="EUS28" s="175"/>
      <c r="EUT28" s="175"/>
      <c r="EUU28" s="175"/>
      <c r="EUV28" s="175"/>
      <c r="EUW28" s="175"/>
      <c r="EUX28" s="175"/>
      <c r="EUY28" s="175"/>
      <c r="EUZ28" s="175"/>
      <c r="EVA28" s="175"/>
      <c r="EVB28" s="175"/>
      <c r="EVC28" s="175"/>
      <c r="EVD28" s="175"/>
      <c r="EVE28" s="175"/>
      <c r="EVF28" s="175"/>
      <c r="EVG28" s="175"/>
      <c r="EVH28" s="175"/>
      <c r="EVI28" s="175"/>
      <c r="EVJ28" s="175"/>
      <c r="EVK28" s="175"/>
      <c r="EVL28" s="175"/>
      <c r="EVM28" s="175"/>
      <c r="EVN28" s="175"/>
      <c r="EVO28" s="175"/>
      <c r="EVP28" s="175"/>
      <c r="EVQ28" s="175"/>
      <c r="EVR28" s="175"/>
      <c r="EVS28" s="175"/>
      <c r="EVT28" s="175"/>
      <c r="EVU28" s="175"/>
      <c r="EVV28" s="175"/>
      <c r="EVW28" s="175"/>
      <c r="EVX28" s="175"/>
      <c r="EVY28" s="175"/>
      <c r="EVZ28" s="175"/>
      <c r="EWA28" s="175"/>
      <c r="EWB28" s="175"/>
      <c r="EWC28" s="175"/>
      <c r="EWD28" s="175"/>
      <c r="EWE28" s="175"/>
      <c r="EWF28" s="175"/>
      <c r="EWG28" s="175"/>
      <c r="EWH28" s="175"/>
      <c r="EWI28" s="175"/>
      <c r="EWJ28" s="175"/>
      <c r="EWK28" s="175"/>
      <c r="EWL28" s="175"/>
      <c r="EWM28" s="175"/>
      <c r="EWN28" s="175"/>
      <c r="EWO28" s="175"/>
      <c r="EWP28" s="175"/>
      <c r="EWQ28" s="175"/>
      <c r="EWR28" s="175"/>
      <c r="EWS28" s="175"/>
      <c r="EWT28" s="175"/>
      <c r="EWU28" s="175"/>
      <c r="EWV28" s="175"/>
      <c r="EWW28" s="175"/>
      <c r="EWX28" s="175"/>
      <c r="EWY28" s="175"/>
      <c r="EWZ28" s="175"/>
      <c r="EXA28" s="175"/>
      <c r="EXB28" s="175"/>
      <c r="EXC28" s="175"/>
      <c r="EXD28" s="175"/>
      <c r="EXE28" s="175"/>
      <c r="EXF28" s="175"/>
      <c r="EXG28" s="175"/>
      <c r="EXH28" s="175"/>
      <c r="EXI28" s="175"/>
      <c r="EXJ28" s="175"/>
      <c r="EXK28" s="175"/>
      <c r="EXL28" s="175"/>
      <c r="EXM28" s="175"/>
      <c r="EXN28" s="175"/>
      <c r="EXO28" s="175"/>
      <c r="EXP28" s="175"/>
      <c r="EXQ28" s="175"/>
      <c r="EXR28" s="175"/>
      <c r="EXS28" s="175"/>
      <c r="EXT28" s="175"/>
      <c r="EXU28" s="175"/>
      <c r="EXV28" s="175"/>
      <c r="EXW28" s="175"/>
      <c r="EXX28" s="175"/>
      <c r="EXY28" s="175"/>
      <c r="EXZ28" s="175"/>
      <c r="EYA28" s="175"/>
      <c r="EYB28" s="175"/>
      <c r="EYC28" s="175"/>
      <c r="EYD28" s="175"/>
      <c r="EYE28" s="175"/>
      <c r="EYF28" s="175"/>
      <c r="EYG28" s="175"/>
      <c r="EYH28" s="175"/>
      <c r="EYI28" s="175"/>
      <c r="EYJ28" s="175"/>
      <c r="EYK28" s="175"/>
      <c r="EYL28" s="175"/>
      <c r="EYM28" s="175"/>
      <c r="EYN28" s="175"/>
      <c r="EYO28" s="175"/>
      <c r="EYP28" s="175"/>
      <c r="EYQ28" s="175"/>
      <c r="EYR28" s="175"/>
      <c r="EYS28" s="175"/>
      <c r="EYT28" s="175"/>
      <c r="EYU28" s="175"/>
      <c r="EYV28" s="175"/>
      <c r="EYW28" s="175"/>
      <c r="EYX28" s="175"/>
      <c r="EYY28" s="175"/>
      <c r="EYZ28" s="175"/>
      <c r="EZA28" s="175"/>
      <c r="EZB28" s="175"/>
      <c r="EZC28" s="175"/>
      <c r="EZD28" s="175"/>
      <c r="EZE28" s="175"/>
      <c r="EZF28" s="175"/>
      <c r="EZG28" s="175"/>
      <c r="EZH28" s="175"/>
      <c r="EZI28" s="175"/>
      <c r="EZJ28" s="175"/>
      <c r="EZK28" s="175"/>
      <c r="EZL28" s="175"/>
      <c r="EZM28" s="175"/>
      <c r="EZN28" s="175"/>
      <c r="EZO28" s="175"/>
      <c r="EZP28" s="175"/>
      <c r="EZQ28" s="175"/>
      <c r="EZR28" s="175"/>
      <c r="EZS28" s="175"/>
      <c r="EZT28" s="175"/>
      <c r="EZU28" s="175"/>
      <c r="EZV28" s="175"/>
      <c r="EZW28" s="175"/>
      <c r="EZX28" s="175"/>
      <c r="EZY28" s="175"/>
      <c r="EZZ28" s="175"/>
      <c r="FAA28" s="175"/>
      <c r="FAB28" s="175"/>
      <c r="FAC28" s="175"/>
      <c r="FAD28" s="175"/>
      <c r="FAE28" s="175"/>
      <c r="FAF28" s="175"/>
      <c r="FAG28" s="175"/>
      <c r="FAH28" s="175"/>
      <c r="FAI28" s="175"/>
      <c r="FAJ28" s="175"/>
      <c r="FAK28" s="175"/>
      <c r="FAL28" s="175"/>
      <c r="FAM28" s="175"/>
      <c r="FAN28" s="175"/>
      <c r="FAO28" s="175"/>
      <c r="FAP28" s="175"/>
      <c r="FAQ28" s="175"/>
      <c r="FAR28" s="175"/>
      <c r="FAS28" s="175"/>
      <c r="FAT28" s="175"/>
      <c r="FAU28" s="175"/>
      <c r="FAV28" s="175"/>
      <c r="FAW28" s="175"/>
      <c r="FAX28" s="175"/>
      <c r="FAY28" s="175"/>
      <c r="FAZ28" s="175"/>
      <c r="FBA28" s="175"/>
      <c r="FBB28" s="175"/>
      <c r="FBC28" s="175"/>
      <c r="FBD28" s="175"/>
      <c r="FBE28" s="175"/>
      <c r="FBF28" s="175"/>
      <c r="FBG28" s="175"/>
      <c r="FBH28" s="175"/>
      <c r="FBI28" s="175"/>
      <c r="FBJ28" s="175"/>
      <c r="FBK28" s="175"/>
      <c r="FBL28" s="175"/>
      <c r="FBM28" s="175"/>
      <c r="FBN28" s="175"/>
      <c r="FBO28" s="175"/>
      <c r="FBP28" s="175"/>
      <c r="FBQ28" s="175"/>
      <c r="FBR28" s="175"/>
      <c r="FBS28" s="175"/>
      <c r="FBT28" s="175"/>
      <c r="FBU28" s="175"/>
      <c r="FBV28" s="175"/>
      <c r="FBW28" s="175"/>
      <c r="FBX28" s="175"/>
      <c r="FBY28" s="175"/>
      <c r="FBZ28" s="175"/>
      <c r="FCA28" s="175"/>
      <c r="FCB28" s="175"/>
      <c r="FCC28" s="175"/>
      <c r="FCD28" s="175"/>
      <c r="FCE28" s="175"/>
      <c r="FCF28" s="175"/>
      <c r="FCG28" s="175"/>
      <c r="FCH28" s="175"/>
      <c r="FCI28" s="175"/>
      <c r="FCJ28" s="175"/>
      <c r="FCK28" s="175"/>
      <c r="FCL28" s="175"/>
      <c r="FCM28" s="175"/>
      <c r="FCN28" s="175"/>
      <c r="FCO28" s="175"/>
      <c r="FCP28" s="175"/>
      <c r="FCQ28" s="175"/>
      <c r="FCR28" s="175"/>
      <c r="FCS28" s="175"/>
      <c r="FCT28" s="175"/>
      <c r="FCU28" s="175"/>
      <c r="FCV28" s="175"/>
      <c r="FCW28" s="175"/>
      <c r="FCX28" s="175"/>
      <c r="FCY28" s="175"/>
      <c r="FCZ28" s="175"/>
      <c r="FDA28" s="175"/>
      <c r="FDB28" s="175"/>
      <c r="FDC28" s="175"/>
      <c r="FDD28" s="175"/>
      <c r="FDE28" s="175"/>
      <c r="FDF28" s="175"/>
      <c r="FDG28" s="175"/>
      <c r="FDH28" s="175"/>
      <c r="FDI28" s="175"/>
      <c r="FDJ28" s="175"/>
      <c r="FDK28" s="175"/>
      <c r="FDL28" s="175"/>
      <c r="FDM28" s="175"/>
      <c r="FDN28" s="175"/>
      <c r="FDO28" s="175"/>
      <c r="FDP28" s="175"/>
      <c r="FDQ28" s="175"/>
      <c r="FDR28" s="175"/>
      <c r="FDS28" s="175"/>
      <c r="FDT28" s="175"/>
      <c r="FDU28" s="175"/>
      <c r="FDV28" s="175"/>
      <c r="FDW28" s="175"/>
      <c r="FDX28" s="175"/>
      <c r="FDY28" s="175"/>
      <c r="FDZ28" s="175"/>
      <c r="FEA28" s="175"/>
      <c r="FEB28" s="175"/>
      <c r="FEC28" s="175"/>
      <c r="FED28" s="175"/>
      <c r="FEE28" s="175"/>
      <c r="FEF28" s="175"/>
      <c r="FEG28" s="175"/>
      <c r="FEH28" s="175"/>
      <c r="FEI28" s="175"/>
      <c r="FEJ28" s="175"/>
      <c r="FEK28" s="175"/>
      <c r="FEL28" s="175"/>
      <c r="FEM28" s="175"/>
      <c r="FEN28" s="175"/>
      <c r="FEO28" s="175"/>
      <c r="FEP28" s="175"/>
      <c r="FEQ28" s="175"/>
      <c r="FER28" s="175"/>
      <c r="FES28" s="175"/>
      <c r="FET28" s="175"/>
      <c r="FEU28" s="175"/>
      <c r="FEV28" s="175"/>
      <c r="FEW28" s="175"/>
      <c r="FEX28" s="175"/>
      <c r="FEY28" s="175"/>
      <c r="FEZ28" s="175"/>
      <c r="FFA28" s="175"/>
      <c r="FFB28" s="175"/>
      <c r="FFC28" s="175"/>
      <c r="FFD28" s="175"/>
      <c r="FFE28" s="175"/>
      <c r="FFF28" s="175"/>
      <c r="FFG28" s="175"/>
      <c r="FFH28" s="175"/>
      <c r="FFI28" s="175"/>
      <c r="FFJ28" s="175"/>
      <c r="FFK28" s="175"/>
      <c r="FFL28" s="175"/>
      <c r="FFM28" s="175"/>
      <c r="FFN28" s="175"/>
      <c r="FFO28" s="175"/>
      <c r="FFP28" s="175"/>
      <c r="FFQ28" s="175"/>
      <c r="FFR28" s="175"/>
      <c r="FFS28" s="175"/>
      <c r="FFT28" s="175"/>
      <c r="FFU28" s="175"/>
      <c r="FFV28" s="175"/>
      <c r="FFW28" s="175"/>
      <c r="FFX28" s="175"/>
      <c r="FFY28" s="175"/>
      <c r="FFZ28" s="175"/>
      <c r="FGA28" s="175"/>
      <c r="FGB28" s="175"/>
      <c r="FGC28" s="175"/>
      <c r="FGD28" s="175"/>
      <c r="FGE28" s="175"/>
      <c r="FGF28" s="175"/>
      <c r="FGG28" s="175"/>
      <c r="FGH28" s="175"/>
      <c r="FGI28" s="175"/>
      <c r="FGJ28" s="175"/>
      <c r="FGK28" s="175"/>
      <c r="FGL28" s="175"/>
      <c r="FGM28" s="175"/>
      <c r="FGN28" s="175"/>
      <c r="FGO28" s="175"/>
      <c r="FGP28" s="175"/>
      <c r="FGQ28" s="175"/>
      <c r="FGR28" s="175"/>
      <c r="FGS28" s="175"/>
      <c r="FGT28" s="175"/>
      <c r="FGU28" s="175"/>
      <c r="FGV28" s="175"/>
      <c r="FGW28" s="175"/>
      <c r="FGX28" s="175"/>
      <c r="FGY28" s="175"/>
      <c r="FGZ28" s="175"/>
      <c r="FHA28" s="175"/>
      <c r="FHB28" s="175"/>
      <c r="FHC28" s="175"/>
      <c r="FHD28" s="175"/>
      <c r="FHE28" s="175"/>
      <c r="FHF28" s="175"/>
      <c r="FHG28" s="175"/>
      <c r="FHH28" s="175"/>
      <c r="FHI28" s="175"/>
      <c r="FHJ28" s="175"/>
      <c r="FHK28" s="175"/>
      <c r="FHL28" s="175"/>
      <c r="FHM28" s="175"/>
      <c r="FHN28" s="175"/>
      <c r="FHO28" s="175"/>
      <c r="FHP28" s="175"/>
      <c r="FHQ28" s="175"/>
      <c r="FHR28" s="175"/>
      <c r="FHS28" s="175"/>
      <c r="FHT28" s="175"/>
      <c r="FHU28" s="175"/>
      <c r="FHV28" s="175"/>
      <c r="FHW28" s="175"/>
      <c r="FHX28" s="175"/>
      <c r="FHY28" s="175"/>
      <c r="FHZ28" s="175"/>
      <c r="FIA28" s="175"/>
      <c r="FIB28" s="175"/>
      <c r="FIC28" s="175"/>
      <c r="FID28" s="175"/>
      <c r="FIE28" s="175"/>
      <c r="FIF28" s="175"/>
      <c r="FIG28" s="175"/>
      <c r="FIH28" s="175"/>
      <c r="FII28" s="175"/>
      <c r="FIJ28" s="175"/>
      <c r="FIK28" s="175"/>
      <c r="FIL28" s="175"/>
      <c r="FIM28" s="175"/>
      <c r="FIN28" s="175"/>
      <c r="FIO28" s="175"/>
      <c r="FIP28" s="175"/>
      <c r="FIQ28" s="175"/>
      <c r="FIR28" s="175"/>
      <c r="FIS28" s="175"/>
      <c r="FIT28" s="175"/>
      <c r="FIU28" s="175"/>
      <c r="FIV28" s="175"/>
      <c r="FIW28" s="175"/>
      <c r="FIX28" s="175"/>
      <c r="FIY28" s="175"/>
      <c r="FIZ28" s="175"/>
      <c r="FJA28" s="175"/>
      <c r="FJB28" s="175"/>
      <c r="FJC28" s="175"/>
      <c r="FJD28" s="175"/>
      <c r="FJE28" s="175"/>
      <c r="FJF28" s="175"/>
      <c r="FJG28" s="175"/>
      <c r="FJH28" s="175"/>
      <c r="FJI28" s="175"/>
      <c r="FJJ28" s="175"/>
      <c r="FJK28" s="175"/>
      <c r="FJL28" s="175"/>
      <c r="FJM28" s="175"/>
      <c r="FJN28" s="175"/>
      <c r="FJO28" s="175"/>
      <c r="FJP28" s="175"/>
      <c r="FJQ28" s="175"/>
      <c r="FJR28" s="175"/>
      <c r="FJS28" s="175"/>
      <c r="FJT28" s="175"/>
      <c r="FJU28" s="175"/>
      <c r="FJV28" s="175"/>
      <c r="FJW28" s="175"/>
      <c r="FJX28" s="175"/>
      <c r="FJY28" s="175"/>
      <c r="FJZ28" s="175"/>
      <c r="FKA28" s="175"/>
      <c r="FKB28" s="175"/>
      <c r="FKC28" s="175"/>
      <c r="FKD28" s="175"/>
      <c r="FKE28" s="175"/>
      <c r="FKF28" s="175"/>
      <c r="FKG28" s="175"/>
      <c r="FKH28" s="175"/>
      <c r="FKI28" s="175"/>
      <c r="FKJ28" s="175"/>
      <c r="FKK28" s="175"/>
      <c r="FKL28" s="175"/>
      <c r="FKM28" s="175"/>
      <c r="FKN28" s="175"/>
      <c r="FKO28" s="175"/>
      <c r="FKP28" s="175"/>
      <c r="FKQ28" s="175"/>
      <c r="FKR28" s="175"/>
      <c r="FKS28" s="175"/>
      <c r="FKT28" s="175"/>
      <c r="FKU28" s="175"/>
      <c r="FKV28" s="175"/>
      <c r="FKW28" s="175"/>
      <c r="FKX28" s="175"/>
      <c r="FKY28" s="175"/>
      <c r="FKZ28" s="175"/>
      <c r="FLA28" s="175"/>
      <c r="FLB28" s="175"/>
      <c r="FLC28" s="175"/>
      <c r="FLD28" s="175"/>
      <c r="FLE28" s="175"/>
      <c r="FLF28" s="175"/>
      <c r="FLG28" s="175"/>
      <c r="FLH28" s="175"/>
      <c r="FLI28" s="175"/>
      <c r="FLJ28" s="175"/>
      <c r="FLK28" s="175"/>
      <c r="FLL28" s="175"/>
      <c r="FLM28" s="175"/>
      <c r="FLN28" s="175"/>
      <c r="FLO28" s="175"/>
      <c r="FLP28" s="175"/>
      <c r="FLQ28" s="175"/>
      <c r="FLR28" s="175"/>
      <c r="FLS28" s="175"/>
      <c r="FLT28" s="175"/>
      <c r="FLU28" s="175"/>
      <c r="FLV28" s="175"/>
      <c r="FLW28" s="175"/>
      <c r="FLX28" s="175"/>
      <c r="FLY28" s="175"/>
      <c r="FLZ28" s="175"/>
      <c r="FMA28" s="175"/>
      <c r="FMB28" s="175"/>
      <c r="FMC28" s="175"/>
      <c r="FMD28" s="175"/>
      <c r="FME28" s="175"/>
      <c r="FMF28" s="175"/>
      <c r="FMG28" s="175"/>
      <c r="FMH28" s="175"/>
      <c r="FMI28" s="175"/>
      <c r="FMJ28" s="175"/>
      <c r="FMK28" s="175"/>
      <c r="FML28" s="175"/>
      <c r="FMM28" s="175"/>
      <c r="FMN28" s="175"/>
      <c r="FMO28" s="175"/>
      <c r="FMP28" s="175"/>
      <c r="FMQ28" s="175"/>
      <c r="FMR28" s="175"/>
      <c r="FMS28" s="175"/>
      <c r="FMT28" s="175"/>
      <c r="FMU28" s="175"/>
      <c r="FMV28" s="175"/>
      <c r="FMW28" s="175"/>
      <c r="FMX28" s="175"/>
      <c r="FMY28" s="175"/>
      <c r="FMZ28" s="175"/>
      <c r="FNA28" s="175"/>
      <c r="FNB28" s="175"/>
      <c r="FNC28" s="175"/>
      <c r="FND28" s="175"/>
      <c r="FNE28" s="175"/>
      <c r="FNF28" s="175"/>
      <c r="FNG28" s="175"/>
      <c r="FNH28" s="175"/>
      <c r="FNI28" s="175"/>
      <c r="FNJ28" s="175"/>
      <c r="FNK28" s="175"/>
      <c r="FNL28" s="175"/>
      <c r="FNM28" s="175"/>
      <c r="FNN28" s="175"/>
      <c r="FNO28" s="175"/>
      <c r="FNP28" s="175"/>
      <c r="FNQ28" s="175"/>
      <c r="FNR28" s="175"/>
      <c r="FNS28" s="175"/>
      <c r="FNT28" s="175"/>
      <c r="FNU28" s="175"/>
      <c r="FNV28" s="175"/>
      <c r="FNW28" s="175"/>
      <c r="FNX28" s="175"/>
      <c r="FNY28" s="175"/>
      <c r="FNZ28" s="175"/>
      <c r="FOA28" s="175"/>
      <c r="FOB28" s="175"/>
      <c r="FOC28" s="175"/>
      <c r="FOD28" s="175"/>
      <c r="FOE28" s="175"/>
      <c r="FOF28" s="175"/>
      <c r="FOG28" s="175"/>
      <c r="FOH28" s="175"/>
      <c r="FOI28" s="175"/>
      <c r="FOJ28" s="175"/>
      <c r="FOK28" s="175"/>
      <c r="FOL28" s="175"/>
      <c r="FOM28" s="175"/>
      <c r="FON28" s="175"/>
      <c r="FOO28" s="175"/>
      <c r="FOP28" s="175"/>
      <c r="FOQ28" s="175"/>
      <c r="FOR28" s="175"/>
      <c r="FOS28" s="175"/>
      <c r="FOT28" s="175"/>
      <c r="FOU28" s="175"/>
      <c r="FOV28" s="175"/>
      <c r="FOW28" s="175"/>
      <c r="FOX28" s="175"/>
      <c r="FOY28" s="175"/>
      <c r="FOZ28" s="175"/>
      <c r="FPA28" s="175"/>
      <c r="FPB28" s="175"/>
      <c r="FPC28" s="175"/>
      <c r="FPD28" s="175"/>
      <c r="FPE28" s="175"/>
      <c r="FPF28" s="175"/>
      <c r="FPG28" s="175"/>
      <c r="FPH28" s="175"/>
      <c r="FPI28" s="175"/>
      <c r="FPJ28" s="175"/>
      <c r="FPK28" s="175"/>
      <c r="FPL28" s="175"/>
      <c r="FPM28" s="175"/>
      <c r="FPN28" s="175"/>
      <c r="FPO28" s="175"/>
      <c r="FPP28" s="175"/>
      <c r="FPQ28" s="175"/>
      <c r="FPR28" s="175"/>
      <c r="FPS28" s="175"/>
      <c r="FPT28" s="175"/>
      <c r="FPU28" s="175"/>
      <c r="FPV28" s="175"/>
      <c r="FPW28" s="175"/>
      <c r="FPX28" s="175"/>
      <c r="FPY28" s="175"/>
      <c r="FPZ28" s="175"/>
      <c r="FQA28" s="175"/>
      <c r="FQB28" s="175"/>
      <c r="FQC28" s="175"/>
      <c r="FQD28" s="175"/>
      <c r="FQE28" s="175"/>
      <c r="FQF28" s="175"/>
      <c r="FQG28" s="175"/>
      <c r="FQH28" s="175"/>
      <c r="FQI28" s="175"/>
      <c r="FQJ28" s="175"/>
      <c r="FQK28" s="175"/>
      <c r="FQL28" s="175"/>
      <c r="FQM28" s="175"/>
      <c r="FQN28" s="175"/>
      <c r="FQO28" s="175"/>
      <c r="FQP28" s="175"/>
      <c r="FQQ28" s="175"/>
      <c r="FQR28" s="175"/>
      <c r="FQS28" s="175"/>
      <c r="FQT28" s="175"/>
      <c r="FQU28" s="175"/>
      <c r="FQV28" s="175"/>
      <c r="FQW28" s="175"/>
      <c r="FQX28" s="175"/>
      <c r="FQY28" s="175"/>
      <c r="FQZ28" s="175"/>
      <c r="FRA28" s="175"/>
      <c r="FRB28" s="175"/>
      <c r="FRC28" s="175"/>
      <c r="FRD28" s="175"/>
      <c r="FRE28" s="175"/>
      <c r="FRF28" s="175"/>
      <c r="FRG28" s="175"/>
      <c r="FRH28" s="175"/>
      <c r="FRI28" s="175"/>
      <c r="FRJ28" s="175"/>
      <c r="FRK28" s="175"/>
      <c r="FRL28" s="175"/>
      <c r="FRM28" s="175"/>
      <c r="FRN28" s="175"/>
      <c r="FRO28" s="175"/>
      <c r="FRP28" s="175"/>
      <c r="FRQ28" s="175"/>
      <c r="FRR28" s="175"/>
      <c r="FRS28" s="175"/>
      <c r="FRT28" s="175"/>
      <c r="FRU28" s="175"/>
      <c r="FRV28" s="175"/>
      <c r="FRW28" s="175"/>
      <c r="FRX28" s="175"/>
      <c r="FRY28" s="175"/>
      <c r="FRZ28" s="175"/>
      <c r="FSA28" s="175"/>
      <c r="FSB28" s="175"/>
      <c r="FSC28" s="175"/>
      <c r="FSD28" s="175"/>
      <c r="FSE28" s="175"/>
      <c r="FSF28" s="175"/>
      <c r="FSG28" s="175"/>
      <c r="FSH28" s="175"/>
      <c r="FSI28" s="175"/>
      <c r="FSJ28" s="175"/>
      <c r="FSK28" s="175"/>
      <c r="FSL28" s="175"/>
      <c r="FSM28" s="175"/>
      <c r="FSN28" s="175"/>
      <c r="FSO28" s="175"/>
      <c r="FSP28" s="175"/>
      <c r="FSQ28" s="175"/>
      <c r="FSR28" s="175"/>
      <c r="FSS28" s="175"/>
      <c r="FST28" s="175"/>
      <c r="FSU28" s="175"/>
      <c r="FSV28" s="175"/>
      <c r="FSW28" s="175"/>
      <c r="FSX28" s="175"/>
      <c r="FSY28" s="175"/>
      <c r="FSZ28" s="175"/>
      <c r="FTA28" s="175"/>
      <c r="FTB28" s="175"/>
      <c r="FTC28" s="175"/>
      <c r="FTD28" s="175"/>
      <c r="FTE28" s="175"/>
      <c r="FTF28" s="175"/>
      <c r="FTG28" s="175"/>
      <c r="FTH28" s="175"/>
      <c r="FTI28" s="175"/>
      <c r="FTJ28" s="175"/>
      <c r="FTK28" s="175"/>
      <c r="FTL28" s="175"/>
      <c r="FTM28" s="175"/>
      <c r="FTN28" s="175"/>
      <c r="FTO28" s="175"/>
      <c r="FTP28" s="175"/>
      <c r="FTQ28" s="175"/>
      <c r="FTR28" s="175"/>
      <c r="FTS28" s="175"/>
      <c r="FTT28" s="175"/>
      <c r="FTU28" s="175"/>
      <c r="FTV28" s="175"/>
      <c r="FTW28" s="175"/>
      <c r="FTX28" s="175"/>
      <c r="FTY28" s="175"/>
      <c r="FTZ28" s="175"/>
      <c r="FUA28" s="175"/>
      <c r="FUB28" s="175"/>
      <c r="FUC28" s="175"/>
      <c r="FUD28" s="175"/>
      <c r="FUE28" s="175"/>
      <c r="FUF28" s="175"/>
      <c r="FUG28" s="175"/>
      <c r="FUH28" s="175"/>
      <c r="FUI28" s="175"/>
      <c r="FUJ28" s="175"/>
      <c r="FUK28" s="175"/>
      <c r="FUL28" s="175"/>
      <c r="FUM28" s="175"/>
      <c r="FUN28" s="175"/>
      <c r="FUO28" s="175"/>
      <c r="FUP28" s="175"/>
      <c r="FUQ28" s="175"/>
      <c r="FUR28" s="175"/>
      <c r="FUS28" s="175"/>
      <c r="FUT28" s="175"/>
      <c r="FUU28" s="175"/>
      <c r="FUV28" s="175"/>
      <c r="FUW28" s="175"/>
      <c r="FUX28" s="175"/>
      <c r="FUY28" s="175"/>
      <c r="FUZ28" s="175"/>
      <c r="FVA28" s="175"/>
      <c r="FVB28" s="175"/>
      <c r="FVC28" s="175"/>
      <c r="FVD28" s="175"/>
      <c r="FVE28" s="175"/>
      <c r="FVF28" s="175"/>
      <c r="FVG28" s="175"/>
      <c r="FVH28" s="175"/>
      <c r="FVI28" s="175"/>
      <c r="FVJ28" s="175"/>
      <c r="FVK28" s="175"/>
      <c r="FVL28" s="175"/>
      <c r="FVM28" s="175"/>
      <c r="FVN28" s="175"/>
      <c r="FVO28" s="175"/>
      <c r="FVP28" s="175"/>
      <c r="FVQ28" s="175"/>
      <c r="FVR28" s="175"/>
      <c r="FVS28" s="175"/>
      <c r="FVT28" s="175"/>
      <c r="FVU28" s="175"/>
      <c r="FVV28" s="175"/>
      <c r="FVW28" s="175"/>
      <c r="FVX28" s="175"/>
      <c r="FVY28" s="175"/>
      <c r="FVZ28" s="175"/>
      <c r="FWA28" s="175"/>
      <c r="FWB28" s="175"/>
      <c r="FWC28" s="175"/>
      <c r="FWD28" s="175"/>
      <c r="FWE28" s="175"/>
      <c r="FWF28" s="175"/>
      <c r="FWG28" s="175"/>
      <c r="FWH28" s="175"/>
      <c r="FWI28" s="175"/>
      <c r="FWJ28" s="175"/>
      <c r="FWK28" s="175"/>
      <c r="FWL28" s="175"/>
      <c r="FWM28" s="175"/>
      <c r="FWN28" s="175"/>
      <c r="FWO28" s="175"/>
      <c r="FWP28" s="175"/>
      <c r="FWQ28" s="175"/>
      <c r="FWR28" s="175"/>
      <c r="FWS28" s="175"/>
      <c r="FWT28" s="175"/>
      <c r="FWU28" s="175"/>
      <c r="FWV28" s="175"/>
      <c r="FWW28" s="175"/>
      <c r="FWX28" s="175"/>
      <c r="FWY28" s="175"/>
      <c r="FWZ28" s="175"/>
      <c r="FXA28" s="175"/>
      <c r="FXB28" s="175"/>
      <c r="FXC28" s="175"/>
      <c r="FXD28" s="175"/>
      <c r="FXE28" s="175"/>
      <c r="FXF28" s="175"/>
      <c r="FXG28" s="175"/>
      <c r="FXH28" s="175"/>
      <c r="FXI28" s="175"/>
      <c r="FXJ28" s="175"/>
      <c r="FXK28" s="175"/>
      <c r="FXL28" s="175"/>
      <c r="FXM28" s="175"/>
      <c r="FXN28" s="175"/>
      <c r="FXO28" s="175"/>
      <c r="FXP28" s="175"/>
      <c r="FXQ28" s="175"/>
      <c r="FXR28" s="175"/>
      <c r="FXS28" s="175"/>
      <c r="FXT28" s="175"/>
      <c r="FXU28" s="175"/>
      <c r="FXV28" s="175"/>
      <c r="FXW28" s="175"/>
      <c r="FXX28" s="175"/>
      <c r="FXY28" s="175"/>
      <c r="FXZ28" s="175"/>
      <c r="FYA28" s="175"/>
      <c r="FYB28" s="175"/>
      <c r="FYC28" s="175"/>
      <c r="FYD28" s="175"/>
      <c r="FYE28" s="175"/>
      <c r="FYF28" s="175"/>
      <c r="FYG28" s="175"/>
      <c r="FYH28" s="175"/>
      <c r="FYI28" s="175"/>
      <c r="FYJ28" s="175"/>
      <c r="FYK28" s="175"/>
      <c r="FYL28" s="175"/>
      <c r="FYM28" s="175"/>
      <c r="FYN28" s="175"/>
      <c r="FYO28" s="175"/>
      <c r="FYP28" s="175"/>
      <c r="FYQ28" s="175"/>
      <c r="FYR28" s="175"/>
      <c r="FYS28" s="175"/>
      <c r="FYT28" s="175"/>
      <c r="FYU28" s="175"/>
      <c r="FYV28" s="175"/>
      <c r="FYW28" s="175"/>
      <c r="FYX28" s="175"/>
      <c r="FYY28" s="175"/>
      <c r="FYZ28" s="175"/>
      <c r="FZA28" s="175"/>
      <c r="FZB28" s="175"/>
      <c r="FZC28" s="175"/>
      <c r="FZD28" s="175"/>
      <c r="FZE28" s="175"/>
      <c r="FZF28" s="175"/>
      <c r="FZG28" s="175"/>
      <c r="FZH28" s="175"/>
      <c r="FZI28" s="175"/>
      <c r="FZJ28" s="175"/>
      <c r="FZK28" s="175"/>
      <c r="FZL28" s="175"/>
      <c r="FZM28" s="175"/>
      <c r="FZN28" s="175"/>
      <c r="FZO28" s="175"/>
      <c r="FZP28" s="175"/>
      <c r="FZQ28" s="175"/>
      <c r="FZR28" s="175"/>
      <c r="FZS28" s="175"/>
      <c r="FZT28" s="175"/>
      <c r="FZU28" s="175"/>
      <c r="FZV28" s="175"/>
      <c r="FZW28" s="175"/>
      <c r="FZX28" s="175"/>
      <c r="FZY28" s="175"/>
      <c r="FZZ28" s="175"/>
      <c r="GAA28" s="175"/>
      <c r="GAB28" s="175"/>
      <c r="GAC28" s="175"/>
      <c r="GAD28" s="175"/>
      <c r="GAE28" s="175"/>
      <c r="GAF28" s="175"/>
      <c r="GAG28" s="175"/>
      <c r="GAH28" s="175"/>
      <c r="GAI28" s="175"/>
      <c r="GAJ28" s="175"/>
      <c r="GAK28" s="175"/>
      <c r="GAL28" s="175"/>
      <c r="GAM28" s="175"/>
      <c r="GAN28" s="175"/>
      <c r="GAO28" s="175"/>
      <c r="GAP28" s="175"/>
      <c r="GAQ28" s="175"/>
      <c r="GAR28" s="175"/>
      <c r="GAS28" s="175"/>
      <c r="GAT28" s="175"/>
      <c r="GAU28" s="175"/>
      <c r="GAV28" s="175"/>
      <c r="GAW28" s="175"/>
      <c r="GAX28" s="175"/>
      <c r="GAY28" s="175"/>
      <c r="GAZ28" s="175"/>
      <c r="GBA28" s="175"/>
      <c r="GBB28" s="175"/>
      <c r="GBC28" s="175"/>
      <c r="GBD28" s="175"/>
      <c r="GBE28" s="175"/>
      <c r="GBF28" s="175"/>
      <c r="GBG28" s="175"/>
      <c r="GBH28" s="175"/>
      <c r="GBI28" s="175"/>
      <c r="GBJ28" s="175"/>
      <c r="GBK28" s="175"/>
      <c r="GBL28" s="175"/>
      <c r="GBM28" s="175"/>
      <c r="GBN28" s="175"/>
      <c r="GBO28" s="175"/>
      <c r="GBP28" s="175"/>
      <c r="GBQ28" s="175"/>
      <c r="GBR28" s="175"/>
      <c r="GBS28" s="175"/>
      <c r="GBT28" s="175"/>
      <c r="GBU28" s="175"/>
      <c r="GBV28" s="175"/>
      <c r="GBW28" s="175"/>
      <c r="GBX28" s="175"/>
      <c r="GBY28" s="175"/>
      <c r="GBZ28" s="175"/>
      <c r="GCA28" s="175"/>
      <c r="GCB28" s="175"/>
      <c r="GCC28" s="175"/>
      <c r="GCD28" s="175"/>
      <c r="GCE28" s="175"/>
      <c r="GCF28" s="175"/>
      <c r="GCG28" s="175"/>
      <c r="GCH28" s="175"/>
      <c r="GCI28" s="175"/>
      <c r="GCJ28" s="175"/>
      <c r="GCK28" s="175"/>
      <c r="GCL28" s="175"/>
      <c r="GCM28" s="175"/>
      <c r="GCN28" s="175"/>
      <c r="GCO28" s="175"/>
      <c r="GCP28" s="175"/>
      <c r="GCQ28" s="175"/>
      <c r="GCR28" s="175"/>
      <c r="GCS28" s="175"/>
      <c r="GCT28" s="175"/>
      <c r="GCU28" s="175"/>
      <c r="GCV28" s="175"/>
      <c r="GCW28" s="175"/>
      <c r="GCX28" s="175"/>
      <c r="GCY28" s="175"/>
      <c r="GCZ28" s="175"/>
      <c r="GDA28" s="175"/>
      <c r="GDB28" s="175"/>
      <c r="GDC28" s="175"/>
      <c r="GDD28" s="175"/>
      <c r="GDE28" s="175"/>
      <c r="GDF28" s="175"/>
      <c r="GDG28" s="175"/>
      <c r="GDH28" s="175"/>
      <c r="GDI28" s="175"/>
      <c r="GDJ28" s="175"/>
      <c r="GDK28" s="175"/>
      <c r="GDL28" s="175"/>
      <c r="GDM28" s="175"/>
      <c r="GDN28" s="175"/>
      <c r="GDO28" s="175"/>
      <c r="GDP28" s="175"/>
      <c r="GDQ28" s="175"/>
      <c r="GDR28" s="175"/>
      <c r="GDS28" s="175"/>
      <c r="GDT28" s="175"/>
      <c r="GDU28" s="175"/>
      <c r="GDV28" s="175"/>
      <c r="GDW28" s="175"/>
      <c r="GDX28" s="175"/>
      <c r="GDY28" s="175"/>
      <c r="GDZ28" s="175"/>
      <c r="GEA28" s="175"/>
      <c r="GEB28" s="175"/>
      <c r="GEC28" s="175"/>
      <c r="GED28" s="175"/>
      <c r="GEE28" s="175"/>
      <c r="GEF28" s="175"/>
      <c r="GEG28" s="175"/>
      <c r="GEH28" s="175"/>
      <c r="GEI28" s="175"/>
      <c r="GEJ28" s="175"/>
      <c r="GEK28" s="175"/>
      <c r="GEL28" s="175"/>
      <c r="GEM28" s="175"/>
      <c r="GEN28" s="175"/>
      <c r="GEO28" s="175"/>
      <c r="GEP28" s="175"/>
      <c r="GEQ28" s="175"/>
      <c r="GER28" s="175"/>
      <c r="GES28" s="175"/>
      <c r="GET28" s="175"/>
      <c r="GEU28" s="175"/>
      <c r="GEV28" s="175"/>
      <c r="GEW28" s="175"/>
      <c r="GEX28" s="175"/>
      <c r="GEY28" s="175"/>
      <c r="GEZ28" s="175"/>
      <c r="GFA28" s="175"/>
      <c r="GFB28" s="175"/>
      <c r="GFC28" s="175"/>
      <c r="GFD28" s="175"/>
      <c r="GFE28" s="175"/>
      <c r="GFF28" s="175"/>
      <c r="GFG28" s="175"/>
      <c r="GFH28" s="175"/>
      <c r="GFI28" s="175"/>
      <c r="GFJ28" s="175"/>
      <c r="GFK28" s="175"/>
      <c r="GFL28" s="175"/>
      <c r="GFM28" s="175"/>
      <c r="GFN28" s="175"/>
      <c r="GFO28" s="175"/>
      <c r="GFP28" s="175"/>
      <c r="GFQ28" s="175"/>
      <c r="GFR28" s="175"/>
      <c r="GFS28" s="175"/>
      <c r="GFT28" s="175"/>
      <c r="GFU28" s="175"/>
      <c r="GFV28" s="175"/>
      <c r="GFW28" s="175"/>
      <c r="GFX28" s="175"/>
      <c r="GFY28" s="175"/>
      <c r="GFZ28" s="175"/>
      <c r="GGA28" s="175"/>
      <c r="GGB28" s="175"/>
      <c r="GGC28" s="175"/>
      <c r="GGD28" s="175"/>
      <c r="GGE28" s="175"/>
      <c r="GGF28" s="175"/>
      <c r="GGG28" s="175"/>
      <c r="GGH28" s="175"/>
      <c r="GGI28" s="175"/>
      <c r="GGJ28" s="175"/>
      <c r="GGK28" s="175"/>
      <c r="GGL28" s="175"/>
      <c r="GGM28" s="175"/>
      <c r="GGN28" s="175"/>
      <c r="GGO28" s="175"/>
      <c r="GGP28" s="175"/>
      <c r="GGQ28" s="175"/>
      <c r="GGR28" s="175"/>
      <c r="GGS28" s="175"/>
      <c r="GGT28" s="175"/>
      <c r="GGU28" s="175"/>
      <c r="GGV28" s="175"/>
      <c r="GGW28" s="175"/>
      <c r="GGX28" s="175"/>
      <c r="GGY28" s="175"/>
      <c r="GGZ28" s="175"/>
      <c r="GHA28" s="175"/>
      <c r="GHB28" s="175"/>
      <c r="GHC28" s="175"/>
      <c r="GHD28" s="175"/>
      <c r="GHE28" s="175"/>
      <c r="GHF28" s="175"/>
      <c r="GHG28" s="175"/>
      <c r="GHH28" s="175"/>
      <c r="GHI28" s="175"/>
      <c r="GHJ28" s="175"/>
      <c r="GHK28" s="175"/>
      <c r="GHL28" s="175"/>
      <c r="GHM28" s="175"/>
      <c r="GHN28" s="175"/>
      <c r="GHO28" s="175"/>
      <c r="GHP28" s="175"/>
      <c r="GHQ28" s="175"/>
      <c r="GHR28" s="175"/>
      <c r="GHS28" s="175"/>
      <c r="GHT28" s="175"/>
      <c r="GHU28" s="175"/>
      <c r="GHV28" s="175"/>
      <c r="GHW28" s="175"/>
      <c r="GHX28" s="175"/>
      <c r="GHY28" s="175"/>
      <c r="GHZ28" s="175"/>
      <c r="GIA28" s="175"/>
      <c r="GIB28" s="175"/>
      <c r="GIC28" s="175"/>
      <c r="GID28" s="175"/>
      <c r="GIE28" s="175"/>
      <c r="GIF28" s="175"/>
      <c r="GIG28" s="175"/>
      <c r="GIH28" s="175"/>
      <c r="GII28" s="175"/>
      <c r="GIJ28" s="175"/>
      <c r="GIK28" s="175"/>
      <c r="GIL28" s="175"/>
      <c r="GIM28" s="175"/>
      <c r="GIN28" s="175"/>
      <c r="GIO28" s="175"/>
      <c r="GIP28" s="175"/>
      <c r="GIQ28" s="175"/>
      <c r="GIR28" s="175"/>
      <c r="GIS28" s="175"/>
      <c r="GIT28" s="175"/>
      <c r="GIU28" s="175"/>
      <c r="GIV28" s="175"/>
      <c r="GIW28" s="175"/>
      <c r="GIX28" s="175"/>
      <c r="GIY28" s="175"/>
      <c r="GIZ28" s="175"/>
      <c r="GJA28" s="175"/>
      <c r="GJB28" s="175"/>
      <c r="GJC28" s="175"/>
      <c r="GJD28" s="175"/>
      <c r="GJE28" s="175"/>
      <c r="GJF28" s="175"/>
      <c r="GJG28" s="175"/>
      <c r="GJH28" s="175"/>
      <c r="GJI28" s="175"/>
      <c r="GJJ28" s="175"/>
      <c r="GJK28" s="175"/>
      <c r="GJL28" s="175"/>
      <c r="GJM28" s="175"/>
      <c r="GJN28" s="175"/>
      <c r="GJO28" s="175"/>
      <c r="GJP28" s="175"/>
      <c r="GJQ28" s="175"/>
      <c r="GJR28" s="175"/>
      <c r="GJS28" s="175"/>
      <c r="GJT28" s="175"/>
      <c r="GJU28" s="175"/>
      <c r="GJV28" s="175"/>
      <c r="GJW28" s="175"/>
      <c r="GJX28" s="175"/>
      <c r="GJY28" s="175"/>
      <c r="GJZ28" s="175"/>
      <c r="GKA28" s="175"/>
      <c r="GKB28" s="175"/>
      <c r="GKC28" s="175"/>
      <c r="GKD28" s="175"/>
      <c r="GKE28" s="175"/>
      <c r="GKF28" s="175"/>
      <c r="GKG28" s="175"/>
      <c r="GKH28" s="175"/>
      <c r="GKI28" s="175"/>
      <c r="GKJ28" s="175"/>
      <c r="GKK28" s="175"/>
      <c r="GKL28" s="175"/>
      <c r="GKM28" s="175"/>
      <c r="GKN28" s="175"/>
      <c r="GKO28" s="175"/>
      <c r="GKP28" s="175"/>
      <c r="GKQ28" s="175"/>
      <c r="GKR28" s="175"/>
      <c r="GKS28" s="175"/>
      <c r="GKT28" s="175"/>
      <c r="GKU28" s="175"/>
      <c r="GKV28" s="175"/>
      <c r="GKW28" s="175"/>
      <c r="GKX28" s="175"/>
      <c r="GKY28" s="175"/>
      <c r="GKZ28" s="175"/>
      <c r="GLA28" s="175"/>
      <c r="GLB28" s="175"/>
      <c r="GLC28" s="175"/>
      <c r="GLD28" s="175"/>
      <c r="GLE28" s="175"/>
      <c r="GLF28" s="175"/>
      <c r="GLG28" s="175"/>
      <c r="GLH28" s="175"/>
      <c r="GLI28" s="175"/>
      <c r="GLJ28" s="175"/>
      <c r="GLK28" s="175"/>
      <c r="GLL28" s="175"/>
      <c r="GLM28" s="175"/>
      <c r="GLN28" s="175"/>
      <c r="GLO28" s="175"/>
      <c r="GLP28" s="175"/>
      <c r="GLQ28" s="175"/>
      <c r="GLR28" s="175"/>
      <c r="GLS28" s="175"/>
      <c r="GLT28" s="175"/>
      <c r="GLU28" s="175"/>
      <c r="GLV28" s="175"/>
      <c r="GLW28" s="175"/>
      <c r="GLX28" s="175"/>
      <c r="GLY28" s="175"/>
      <c r="GLZ28" s="175"/>
      <c r="GMA28" s="175"/>
      <c r="GMB28" s="175"/>
      <c r="GMC28" s="175"/>
      <c r="GMD28" s="175"/>
      <c r="GME28" s="175"/>
      <c r="GMF28" s="175"/>
      <c r="GMG28" s="175"/>
      <c r="GMH28" s="175"/>
      <c r="GMI28" s="175"/>
      <c r="GMJ28" s="175"/>
      <c r="GMK28" s="175"/>
      <c r="GML28" s="175"/>
      <c r="GMM28" s="175"/>
      <c r="GMN28" s="175"/>
      <c r="GMO28" s="175"/>
      <c r="GMP28" s="175"/>
      <c r="GMQ28" s="175"/>
      <c r="GMR28" s="175"/>
      <c r="GMS28" s="175"/>
      <c r="GMT28" s="175"/>
      <c r="GMU28" s="175"/>
      <c r="GMV28" s="175"/>
      <c r="GMW28" s="175"/>
      <c r="GMX28" s="175"/>
      <c r="GMY28" s="175"/>
      <c r="GMZ28" s="175"/>
      <c r="GNA28" s="175"/>
      <c r="GNB28" s="175"/>
      <c r="GNC28" s="175"/>
      <c r="GND28" s="175"/>
      <c r="GNE28" s="175"/>
      <c r="GNF28" s="175"/>
      <c r="GNG28" s="175"/>
      <c r="GNH28" s="175"/>
      <c r="GNI28" s="175"/>
      <c r="GNJ28" s="175"/>
      <c r="GNK28" s="175"/>
      <c r="GNL28" s="175"/>
      <c r="GNM28" s="175"/>
      <c r="GNN28" s="175"/>
      <c r="GNO28" s="175"/>
      <c r="GNP28" s="175"/>
      <c r="GNQ28" s="175"/>
      <c r="GNR28" s="175"/>
      <c r="GNS28" s="175"/>
      <c r="GNT28" s="175"/>
      <c r="GNU28" s="175"/>
      <c r="GNV28" s="175"/>
      <c r="GNW28" s="175"/>
      <c r="GNX28" s="175"/>
      <c r="GNY28" s="175"/>
      <c r="GNZ28" s="175"/>
      <c r="GOA28" s="175"/>
      <c r="GOB28" s="175"/>
      <c r="GOC28" s="175"/>
      <c r="GOD28" s="175"/>
      <c r="GOE28" s="175"/>
      <c r="GOF28" s="175"/>
      <c r="GOG28" s="175"/>
      <c r="GOH28" s="175"/>
      <c r="GOI28" s="175"/>
      <c r="GOJ28" s="175"/>
      <c r="GOK28" s="175"/>
      <c r="GOL28" s="175"/>
      <c r="GOM28" s="175"/>
      <c r="GON28" s="175"/>
      <c r="GOO28" s="175"/>
      <c r="GOP28" s="175"/>
      <c r="GOQ28" s="175"/>
      <c r="GOR28" s="175"/>
      <c r="GOS28" s="175"/>
      <c r="GOT28" s="175"/>
      <c r="GOU28" s="175"/>
      <c r="GOV28" s="175"/>
      <c r="GOW28" s="175"/>
      <c r="GOX28" s="175"/>
      <c r="GOY28" s="175"/>
      <c r="GOZ28" s="175"/>
      <c r="GPA28" s="175"/>
      <c r="GPB28" s="175"/>
      <c r="GPC28" s="175"/>
      <c r="GPD28" s="175"/>
      <c r="GPE28" s="175"/>
      <c r="GPF28" s="175"/>
      <c r="GPG28" s="175"/>
      <c r="GPH28" s="175"/>
      <c r="GPI28" s="175"/>
      <c r="GPJ28" s="175"/>
      <c r="GPK28" s="175"/>
      <c r="GPL28" s="175"/>
      <c r="GPM28" s="175"/>
      <c r="GPN28" s="175"/>
      <c r="GPO28" s="175"/>
      <c r="GPP28" s="175"/>
      <c r="GPQ28" s="175"/>
      <c r="GPR28" s="175"/>
      <c r="GPS28" s="175"/>
      <c r="GPT28" s="175"/>
      <c r="GPU28" s="175"/>
      <c r="GPV28" s="175"/>
      <c r="GPW28" s="175"/>
      <c r="GPX28" s="175"/>
      <c r="GPY28" s="175"/>
      <c r="GPZ28" s="175"/>
      <c r="GQA28" s="175"/>
      <c r="GQB28" s="175"/>
      <c r="GQC28" s="175"/>
      <c r="GQD28" s="175"/>
      <c r="GQE28" s="175"/>
      <c r="GQF28" s="175"/>
      <c r="GQG28" s="175"/>
      <c r="GQH28" s="175"/>
      <c r="GQI28" s="175"/>
      <c r="GQJ28" s="175"/>
      <c r="GQK28" s="175"/>
      <c r="GQL28" s="175"/>
      <c r="GQM28" s="175"/>
      <c r="GQN28" s="175"/>
      <c r="GQO28" s="175"/>
      <c r="GQP28" s="175"/>
      <c r="GQQ28" s="175"/>
      <c r="GQR28" s="175"/>
      <c r="GQS28" s="175"/>
      <c r="GQT28" s="175"/>
      <c r="GQU28" s="175"/>
      <c r="GQV28" s="175"/>
      <c r="GQW28" s="175"/>
      <c r="GQX28" s="175"/>
      <c r="GQY28" s="175"/>
      <c r="GQZ28" s="175"/>
      <c r="GRA28" s="175"/>
      <c r="GRB28" s="175"/>
      <c r="GRC28" s="175"/>
      <c r="GRD28" s="175"/>
      <c r="GRE28" s="175"/>
      <c r="GRF28" s="175"/>
      <c r="GRG28" s="175"/>
      <c r="GRH28" s="175"/>
      <c r="GRI28" s="175"/>
      <c r="GRJ28" s="175"/>
      <c r="GRK28" s="175"/>
      <c r="GRL28" s="175"/>
      <c r="GRM28" s="175"/>
      <c r="GRN28" s="175"/>
      <c r="GRO28" s="175"/>
      <c r="GRP28" s="175"/>
      <c r="GRQ28" s="175"/>
      <c r="GRR28" s="175"/>
      <c r="GRS28" s="175"/>
      <c r="GRT28" s="175"/>
      <c r="GRU28" s="175"/>
      <c r="GRV28" s="175"/>
      <c r="GRW28" s="175"/>
      <c r="GRX28" s="175"/>
      <c r="GRY28" s="175"/>
      <c r="GRZ28" s="175"/>
      <c r="GSA28" s="175"/>
      <c r="GSB28" s="175"/>
      <c r="GSC28" s="175"/>
      <c r="GSD28" s="175"/>
      <c r="GSE28" s="175"/>
      <c r="GSF28" s="175"/>
      <c r="GSG28" s="175"/>
      <c r="GSH28" s="175"/>
      <c r="GSI28" s="175"/>
      <c r="GSJ28" s="175"/>
      <c r="GSK28" s="175"/>
      <c r="GSL28" s="175"/>
      <c r="GSM28" s="175"/>
      <c r="GSN28" s="175"/>
      <c r="GSO28" s="175"/>
      <c r="GSP28" s="175"/>
      <c r="GSQ28" s="175"/>
      <c r="GSR28" s="175"/>
      <c r="GSS28" s="175"/>
      <c r="GST28" s="175"/>
      <c r="GSU28" s="175"/>
      <c r="GSV28" s="175"/>
      <c r="GSW28" s="175"/>
      <c r="GSX28" s="175"/>
      <c r="GSY28" s="175"/>
      <c r="GSZ28" s="175"/>
      <c r="GTA28" s="175"/>
      <c r="GTB28" s="175"/>
      <c r="GTC28" s="175"/>
      <c r="GTD28" s="175"/>
      <c r="GTE28" s="175"/>
      <c r="GTF28" s="175"/>
      <c r="GTG28" s="175"/>
      <c r="GTH28" s="175"/>
      <c r="GTI28" s="175"/>
      <c r="GTJ28" s="175"/>
      <c r="GTK28" s="175"/>
      <c r="GTL28" s="175"/>
      <c r="GTM28" s="175"/>
      <c r="GTN28" s="175"/>
      <c r="GTO28" s="175"/>
      <c r="GTP28" s="175"/>
      <c r="GTQ28" s="175"/>
      <c r="GTR28" s="175"/>
      <c r="GTS28" s="175"/>
      <c r="GTT28" s="175"/>
      <c r="GTU28" s="175"/>
      <c r="GTV28" s="175"/>
      <c r="GTW28" s="175"/>
      <c r="GTX28" s="175"/>
      <c r="GTY28" s="175"/>
      <c r="GTZ28" s="175"/>
      <c r="GUA28" s="175"/>
      <c r="GUB28" s="175"/>
      <c r="GUC28" s="175"/>
      <c r="GUD28" s="175"/>
      <c r="GUE28" s="175"/>
      <c r="GUF28" s="175"/>
      <c r="GUG28" s="175"/>
      <c r="GUH28" s="175"/>
      <c r="GUI28" s="175"/>
      <c r="GUJ28" s="175"/>
      <c r="GUK28" s="175"/>
      <c r="GUL28" s="175"/>
      <c r="GUM28" s="175"/>
      <c r="GUN28" s="175"/>
      <c r="GUO28" s="175"/>
      <c r="GUP28" s="175"/>
      <c r="GUQ28" s="175"/>
      <c r="GUR28" s="175"/>
      <c r="GUS28" s="175"/>
      <c r="GUT28" s="175"/>
      <c r="GUU28" s="175"/>
      <c r="GUV28" s="175"/>
      <c r="GUW28" s="175"/>
      <c r="GUX28" s="175"/>
      <c r="GUY28" s="175"/>
      <c r="GUZ28" s="175"/>
      <c r="GVA28" s="175"/>
      <c r="GVB28" s="175"/>
      <c r="GVC28" s="175"/>
      <c r="GVD28" s="175"/>
      <c r="GVE28" s="175"/>
      <c r="GVF28" s="175"/>
      <c r="GVG28" s="175"/>
      <c r="GVH28" s="175"/>
      <c r="GVI28" s="175"/>
      <c r="GVJ28" s="175"/>
      <c r="GVK28" s="175"/>
      <c r="GVL28" s="175"/>
      <c r="GVM28" s="175"/>
      <c r="GVN28" s="175"/>
      <c r="GVO28" s="175"/>
      <c r="GVP28" s="175"/>
      <c r="GVQ28" s="175"/>
      <c r="GVR28" s="175"/>
      <c r="GVS28" s="175"/>
      <c r="GVT28" s="175"/>
      <c r="GVU28" s="175"/>
      <c r="GVV28" s="175"/>
      <c r="GVW28" s="175"/>
      <c r="GVX28" s="175"/>
      <c r="GVY28" s="175"/>
      <c r="GVZ28" s="175"/>
      <c r="GWA28" s="175"/>
      <c r="GWB28" s="175"/>
      <c r="GWC28" s="175"/>
      <c r="GWD28" s="175"/>
      <c r="GWE28" s="175"/>
      <c r="GWF28" s="175"/>
      <c r="GWG28" s="175"/>
      <c r="GWH28" s="175"/>
      <c r="GWI28" s="175"/>
      <c r="GWJ28" s="175"/>
      <c r="GWK28" s="175"/>
      <c r="GWL28" s="175"/>
      <c r="GWM28" s="175"/>
      <c r="GWN28" s="175"/>
      <c r="GWO28" s="175"/>
      <c r="GWP28" s="175"/>
      <c r="GWQ28" s="175"/>
      <c r="GWR28" s="175"/>
      <c r="GWS28" s="175"/>
      <c r="GWT28" s="175"/>
      <c r="GWU28" s="175"/>
      <c r="GWV28" s="175"/>
      <c r="GWW28" s="175"/>
      <c r="GWX28" s="175"/>
      <c r="GWY28" s="175"/>
      <c r="GWZ28" s="175"/>
      <c r="GXA28" s="175"/>
      <c r="GXB28" s="175"/>
      <c r="GXC28" s="175"/>
      <c r="GXD28" s="175"/>
      <c r="GXE28" s="175"/>
      <c r="GXF28" s="175"/>
      <c r="GXG28" s="175"/>
      <c r="GXH28" s="175"/>
      <c r="GXI28" s="175"/>
      <c r="GXJ28" s="175"/>
      <c r="GXK28" s="175"/>
      <c r="GXL28" s="175"/>
      <c r="GXM28" s="175"/>
      <c r="GXN28" s="175"/>
      <c r="GXO28" s="175"/>
      <c r="GXP28" s="175"/>
      <c r="GXQ28" s="175"/>
      <c r="GXR28" s="175"/>
      <c r="GXS28" s="175"/>
      <c r="GXT28" s="175"/>
      <c r="GXU28" s="175"/>
      <c r="GXV28" s="175"/>
      <c r="GXW28" s="175"/>
      <c r="GXX28" s="175"/>
      <c r="GXY28" s="175"/>
      <c r="GXZ28" s="175"/>
      <c r="GYA28" s="175"/>
      <c r="GYB28" s="175"/>
      <c r="GYC28" s="175"/>
      <c r="GYD28" s="175"/>
      <c r="GYE28" s="175"/>
      <c r="GYF28" s="175"/>
      <c r="GYG28" s="175"/>
      <c r="GYH28" s="175"/>
      <c r="GYI28" s="175"/>
      <c r="GYJ28" s="175"/>
      <c r="GYK28" s="175"/>
      <c r="GYL28" s="175"/>
      <c r="GYM28" s="175"/>
      <c r="GYN28" s="175"/>
      <c r="GYO28" s="175"/>
      <c r="GYP28" s="175"/>
      <c r="GYQ28" s="175"/>
      <c r="GYR28" s="175"/>
      <c r="GYS28" s="175"/>
      <c r="GYT28" s="175"/>
      <c r="GYU28" s="175"/>
      <c r="GYV28" s="175"/>
      <c r="GYW28" s="175"/>
      <c r="GYX28" s="175"/>
      <c r="GYY28" s="175"/>
      <c r="GYZ28" s="175"/>
      <c r="GZA28" s="175"/>
      <c r="GZB28" s="175"/>
      <c r="GZC28" s="175"/>
      <c r="GZD28" s="175"/>
      <c r="GZE28" s="175"/>
      <c r="GZF28" s="175"/>
      <c r="GZG28" s="175"/>
      <c r="GZH28" s="175"/>
      <c r="GZI28" s="175"/>
      <c r="GZJ28" s="175"/>
      <c r="GZK28" s="175"/>
      <c r="GZL28" s="175"/>
      <c r="GZM28" s="175"/>
      <c r="GZN28" s="175"/>
      <c r="GZO28" s="175"/>
      <c r="GZP28" s="175"/>
      <c r="GZQ28" s="175"/>
      <c r="GZR28" s="175"/>
      <c r="GZS28" s="175"/>
      <c r="GZT28" s="175"/>
      <c r="GZU28" s="175"/>
      <c r="GZV28" s="175"/>
      <c r="GZW28" s="175"/>
      <c r="GZX28" s="175"/>
      <c r="GZY28" s="175"/>
      <c r="GZZ28" s="175"/>
      <c r="HAA28" s="175"/>
      <c r="HAB28" s="175"/>
      <c r="HAC28" s="175"/>
      <c r="HAD28" s="175"/>
      <c r="HAE28" s="175"/>
      <c r="HAF28" s="175"/>
      <c r="HAG28" s="175"/>
      <c r="HAH28" s="175"/>
      <c r="HAI28" s="175"/>
      <c r="HAJ28" s="175"/>
      <c r="HAK28" s="175"/>
      <c r="HAL28" s="175"/>
      <c r="HAM28" s="175"/>
      <c r="HAN28" s="175"/>
      <c r="HAO28" s="175"/>
      <c r="HAP28" s="175"/>
      <c r="HAQ28" s="175"/>
      <c r="HAR28" s="175"/>
      <c r="HAS28" s="175"/>
      <c r="HAT28" s="175"/>
      <c r="HAU28" s="175"/>
      <c r="HAV28" s="175"/>
      <c r="HAW28" s="175"/>
      <c r="HAX28" s="175"/>
      <c r="HAY28" s="175"/>
      <c r="HAZ28" s="175"/>
      <c r="HBA28" s="175"/>
      <c r="HBB28" s="175"/>
      <c r="HBC28" s="175"/>
      <c r="HBD28" s="175"/>
      <c r="HBE28" s="175"/>
      <c r="HBF28" s="175"/>
      <c r="HBG28" s="175"/>
      <c r="HBH28" s="175"/>
      <c r="HBI28" s="175"/>
      <c r="HBJ28" s="175"/>
      <c r="HBK28" s="175"/>
      <c r="HBL28" s="175"/>
      <c r="HBM28" s="175"/>
      <c r="HBN28" s="175"/>
      <c r="HBO28" s="175"/>
      <c r="HBP28" s="175"/>
      <c r="HBQ28" s="175"/>
      <c r="HBR28" s="175"/>
      <c r="HBS28" s="175"/>
      <c r="HBT28" s="175"/>
      <c r="HBU28" s="175"/>
      <c r="HBV28" s="175"/>
      <c r="HBW28" s="175"/>
      <c r="HBX28" s="175"/>
      <c r="HBY28" s="175"/>
      <c r="HBZ28" s="175"/>
      <c r="HCA28" s="175"/>
      <c r="HCB28" s="175"/>
      <c r="HCC28" s="175"/>
      <c r="HCD28" s="175"/>
      <c r="HCE28" s="175"/>
      <c r="HCF28" s="175"/>
      <c r="HCG28" s="175"/>
      <c r="HCH28" s="175"/>
      <c r="HCI28" s="175"/>
      <c r="HCJ28" s="175"/>
      <c r="HCK28" s="175"/>
      <c r="HCL28" s="175"/>
      <c r="HCM28" s="175"/>
      <c r="HCN28" s="175"/>
      <c r="HCO28" s="175"/>
      <c r="HCP28" s="175"/>
      <c r="HCQ28" s="175"/>
      <c r="HCR28" s="175"/>
      <c r="HCS28" s="175"/>
      <c r="HCT28" s="175"/>
      <c r="HCU28" s="175"/>
      <c r="HCV28" s="175"/>
      <c r="HCW28" s="175"/>
      <c r="HCX28" s="175"/>
      <c r="HCY28" s="175"/>
      <c r="HCZ28" s="175"/>
      <c r="HDA28" s="175"/>
      <c r="HDB28" s="175"/>
      <c r="HDC28" s="175"/>
      <c r="HDD28" s="175"/>
      <c r="HDE28" s="175"/>
      <c r="HDF28" s="175"/>
      <c r="HDG28" s="175"/>
      <c r="HDH28" s="175"/>
      <c r="HDI28" s="175"/>
      <c r="HDJ28" s="175"/>
      <c r="HDK28" s="175"/>
      <c r="HDL28" s="175"/>
      <c r="HDM28" s="175"/>
      <c r="HDN28" s="175"/>
      <c r="HDO28" s="175"/>
      <c r="HDP28" s="175"/>
      <c r="HDQ28" s="175"/>
      <c r="HDR28" s="175"/>
      <c r="HDS28" s="175"/>
      <c r="HDT28" s="175"/>
      <c r="HDU28" s="175"/>
      <c r="HDV28" s="175"/>
      <c r="HDW28" s="175"/>
      <c r="HDX28" s="175"/>
      <c r="HDY28" s="175"/>
      <c r="HDZ28" s="175"/>
      <c r="HEA28" s="175"/>
      <c r="HEB28" s="175"/>
      <c r="HEC28" s="175"/>
      <c r="HED28" s="175"/>
      <c r="HEE28" s="175"/>
      <c r="HEF28" s="175"/>
      <c r="HEG28" s="175"/>
      <c r="HEH28" s="175"/>
      <c r="HEI28" s="175"/>
      <c r="HEJ28" s="175"/>
      <c r="HEK28" s="175"/>
      <c r="HEL28" s="175"/>
      <c r="HEM28" s="175"/>
      <c r="HEN28" s="175"/>
      <c r="HEO28" s="175"/>
      <c r="HEP28" s="175"/>
      <c r="HEQ28" s="175"/>
      <c r="HER28" s="175"/>
      <c r="HES28" s="175"/>
      <c r="HET28" s="175"/>
      <c r="HEU28" s="175"/>
      <c r="HEV28" s="175"/>
      <c r="HEW28" s="175"/>
      <c r="HEX28" s="175"/>
      <c r="HEY28" s="175"/>
      <c r="HEZ28" s="175"/>
      <c r="HFA28" s="175"/>
      <c r="HFB28" s="175"/>
      <c r="HFC28" s="175"/>
      <c r="HFD28" s="175"/>
      <c r="HFE28" s="175"/>
      <c r="HFF28" s="175"/>
      <c r="HFG28" s="175"/>
      <c r="HFH28" s="175"/>
      <c r="HFI28" s="175"/>
      <c r="HFJ28" s="175"/>
      <c r="HFK28" s="175"/>
      <c r="HFL28" s="175"/>
      <c r="HFM28" s="175"/>
      <c r="HFN28" s="175"/>
      <c r="HFO28" s="175"/>
      <c r="HFP28" s="175"/>
      <c r="HFQ28" s="175"/>
      <c r="HFR28" s="175"/>
      <c r="HFS28" s="175"/>
      <c r="HFT28" s="175"/>
      <c r="HFU28" s="175"/>
      <c r="HFV28" s="175"/>
      <c r="HFW28" s="175"/>
      <c r="HFX28" s="175"/>
      <c r="HFY28" s="175"/>
      <c r="HFZ28" s="175"/>
      <c r="HGA28" s="175"/>
      <c r="HGB28" s="175"/>
      <c r="HGC28" s="175"/>
      <c r="HGD28" s="175"/>
      <c r="HGE28" s="175"/>
      <c r="HGF28" s="175"/>
      <c r="HGG28" s="175"/>
      <c r="HGH28" s="175"/>
      <c r="HGI28" s="175"/>
      <c r="HGJ28" s="175"/>
      <c r="HGK28" s="175"/>
      <c r="HGL28" s="175"/>
      <c r="HGM28" s="175"/>
      <c r="HGN28" s="175"/>
      <c r="HGO28" s="175"/>
      <c r="HGP28" s="175"/>
      <c r="HGQ28" s="175"/>
      <c r="HGR28" s="175"/>
      <c r="HGS28" s="175"/>
      <c r="HGT28" s="175"/>
      <c r="HGU28" s="175"/>
      <c r="HGV28" s="175"/>
      <c r="HGW28" s="175"/>
      <c r="HGX28" s="175"/>
      <c r="HGY28" s="175"/>
      <c r="HGZ28" s="175"/>
      <c r="HHA28" s="175"/>
      <c r="HHB28" s="175"/>
      <c r="HHC28" s="175"/>
      <c r="HHD28" s="175"/>
      <c r="HHE28" s="175"/>
      <c r="HHF28" s="175"/>
      <c r="HHG28" s="175"/>
      <c r="HHH28" s="175"/>
      <c r="HHI28" s="175"/>
      <c r="HHJ28" s="175"/>
      <c r="HHK28" s="175"/>
      <c r="HHL28" s="175"/>
      <c r="HHM28" s="175"/>
      <c r="HHN28" s="175"/>
      <c r="HHO28" s="175"/>
      <c r="HHP28" s="175"/>
      <c r="HHQ28" s="175"/>
      <c r="HHR28" s="175"/>
      <c r="HHS28" s="175"/>
      <c r="HHT28" s="175"/>
      <c r="HHU28" s="175"/>
      <c r="HHV28" s="175"/>
      <c r="HHW28" s="175"/>
      <c r="HHX28" s="175"/>
      <c r="HHY28" s="175"/>
      <c r="HHZ28" s="175"/>
      <c r="HIA28" s="175"/>
      <c r="HIB28" s="175"/>
      <c r="HIC28" s="175"/>
      <c r="HID28" s="175"/>
      <c r="HIE28" s="175"/>
      <c r="HIF28" s="175"/>
      <c r="HIG28" s="175"/>
      <c r="HIH28" s="175"/>
      <c r="HII28" s="175"/>
      <c r="HIJ28" s="175"/>
      <c r="HIK28" s="175"/>
      <c r="HIL28" s="175"/>
      <c r="HIM28" s="175"/>
      <c r="HIN28" s="175"/>
      <c r="HIO28" s="175"/>
      <c r="HIP28" s="175"/>
      <c r="HIQ28" s="175"/>
      <c r="HIR28" s="175"/>
      <c r="HIS28" s="175"/>
      <c r="HIT28" s="175"/>
      <c r="HIU28" s="175"/>
      <c r="HIV28" s="175"/>
      <c r="HIW28" s="175"/>
      <c r="HIX28" s="175"/>
      <c r="HIY28" s="175"/>
      <c r="HIZ28" s="175"/>
      <c r="HJA28" s="175"/>
      <c r="HJB28" s="175"/>
      <c r="HJC28" s="175"/>
      <c r="HJD28" s="175"/>
      <c r="HJE28" s="175"/>
      <c r="HJF28" s="175"/>
      <c r="HJG28" s="175"/>
      <c r="HJH28" s="175"/>
      <c r="HJI28" s="175"/>
      <c r="HJJ28" s="175"/>
      <c r="HJK28" s="175"/>
      <c r="HJL28" s="175"/>
      <c r="HJM28" s="175"/>
      <c r="HJN28" s="175"/>
      <c r="HJO28" s="175"/>
      <c r="HJP28" s="175"/>
      <c r="HJQ28" s="175"/>
      <c r="HJR28" s="175"/>
      <c r="HJS28" s="175"/>
      <c r="HJT28" s="175"/>
      <c r="HJU28" s="175"/>
      <c r="HJV28" s="175"/>
      <c r="HJW28" s="175"/>
      <c r="HJX28" s="175"/>
      <c r="HJY28" s="175"/>
      <c r="HJZ28" s="175"/>
      <c r="HKA28" s="175"/>
      <c r="HKB28" s="175"/>
      <c r="HKC28" s="175"/>
      <c r="HKD28" s="175"/>
      <c r="HKE28" s="175"/>
      <c r="HKF28" s="175"/>
      <c r="HKG28" s="175"/>
      <c r="HKH28" s="175"/>
      <c r="HKI28" s="175"/>
      <c r="HKJ28" s="175"/>
      <c r="HKK28" s="175"/>
      <c r="HKL28" s="175"/>
      <c r="HKM28" s="175"/>
      <c r="HKN28" s="175"/>
      <c r="HKO28" s="175"/>
      <c r="HKP28" s="175"/>
      <c r="HKQ28" s="175"/>
      <c r="HKR28" s="175"/>
      <c r="HKS28" s="175"/>
      <c r="HKT28" s="175"/>
      <c r="HKU28" s="175"/>
      <c r="HKV28" s="175"/>
      <c r="HKW28" s="175"/>
      <c r="HKX28" s="175"/>
      <c r="HKY28" s="175"/>
      <c r="HKZ28" s="175"/>
      <c r="HLA28" s="175"/>
      <c r="HLB28" s="175"/>
      <c r="HLC28" s="175"/>
      <c r="HLD28" s="175"/>
      <c r="HLE28" s="175"/>
      <c r="HLF28" s="175"/>
      <c r="HLG28" s="175"/>
      <c r="HLH28" s="175"/>
      <c r="HLI28" s="175"/>
      <c r="HLJ28" s="175"/>
      <c r="HLK28" s="175"/>
      <c r="HLL28" s="175"/>
      <c r="HLM28" s="175"/>
      <c r="HLN28" s="175"/>
      <c r="HLO28" s="175"/>
      <c r="HLP28" s="175"/>
      <c r="HLQ28" s="175"/>
      <c r="HLR28" s="175"/>
      <c r="HLS28" s="175"/>
      <c r="HLT28" s="175"/>
      <c r="HLU28" s="175"/>
      <c r="HLV28" s="175"/>
      <c r="HLW28" s="175"/>
      <c r="HLX28" s="175"/>
      <c r="HLY28" s="175"/>
      <c r="HLZ28" s="175"/>
      <c r="HMA28" s="175"/>
      <c r="HMB28" s="175"/>
      <c r="HMC28" s="175"/>
      <c r="HMD28" s="175"/>
      <c r="HME28" s="175"/>
      <c r="HMF28" s="175"/>
      <c r="HMG28" s="175"/>
      <c r="HMH28" s="175"/>
      <c r="HMI28" s="175"/>
      <c r="HMJ28" s="175"/>
      <c r="HMK28" s="175"/>
      <c r="HML28" s="175"/>
      <c r="HMM28" s="175"/>
      <c r="HMN28" s="175"/>
      <c r="HMO28" s="175"/>
      <c r="HMP28" s="175"/>
      <c r="HMQ28" s="175"/>
      <c r="HMR28" s="175"/>
      <c r="HMS28" s="175"/>
      <c r="HMT28" s="175"/>
      <c r="HMU28" s="175"/>
      <c r="HMV28" s="175"/>
      <c r="HMW28" s="175"/>
      <c r="HMX28" s="175"/>
      <c r="HMY28" s="175"/>
      <c r="HMZ28" s="175"/>
      <c r="HNA28" s="175"/>
      <c r="HNB28" s="175"/>
      <c r="HNC28" s="175"/>
      <c r="HND28" s="175"/>
      <c r="HNE28" s="175"/>
      <c r="HNF28" s="175"/>
      <c r="HNG28" s="175"/>
      <c r="HNH28" s="175"/>
      <c r="HNI28" s="175"/>
      <c r="HNJ28" s="175"/>
      <c r="HNK28" s="175"/>
      <c r="HNL28" s="175"/>
      <c r="HNM28" s="175"/>
      <c r="HNN28" s="175"/>
      <c r="HNO28" s="175"/>
      <c r="HNP28" s="175"/>
      <c r="HNQ28" s="175"/>
      <c r="HNR28" s="175"/>
      <c r="HNS28" s="175"/>
      <c r="HNT28" s="175"/>
      <c r="HNU28" s="175"/>
      <c r="HNV28" s="175"/>
      <c r="HNW28" s="175"/>
      <c r="HNX28" s="175"/>
      <c r="HNY28" s="175"/>
      <c r="HNZ28" s="175"/>
      <c r="HOA28" s="175"/>
      <c r="HOB28" s="175"/>
      <c r="HOC28" s="175"/>
      <c r="HOD28" s="175"/>
      <c r="HOE28" s="175"/>
      <c r="HOF28" s="175"/>
      <c r="HOG28" s="175"/>
      <c r="HOH28" s="175"/>
      <c r="HOI28" s="175"/>
      <c r="HOJ28" s="175"/>
      <c r="HOK28" s="175"/>
      <c r="HOL28" s="175"/>
      <c r="HOM28" s="175"/>
      <c r="HON28" s="175"/>
      <c r="HOO28" s="175"/>
      <c r="HOP28" s="175"/>
      <c r="HOQ28" s="175"/>
      <c r="HOR28" s="175"/>
      <c r="HOS28" s="175"/>
      <c r="HOT28" s="175"/>
      <c r="HOU28" s="175"/>
      <c r="HOV28" s="175"/>
      <c r="HOW28" s="175"/>
      <c r="HOX28" s="175"/>
      <c r="HOY28" s="175"/>
      <c r="HOZ28" s="175"/>
      <c r="HPA28" s="175"/>
      <c r="HPB28" s="175"/>
      <c r="HPC28" s="175"/>
      <c r="HPD28" s="175"/>
      <c r="HPE28" s="175"/>
      <c r="HPF28" s="175"/>
      <c r="HPG28" s="175"/>
      <c r="HPH28" s="175"/>
      <c r="HPI28" s="175"/>
      <c r="HPJ28" s="175"/>
      <c r="HPK28" s="175"/>
      <c r="HPL28" s="175"/>
      <c r="HPM28" s="175"/>
      <c r="HPN28" s="175"/>
      <c r="HPO28" s="175"/>
      <c r="HPP28" s="175"/>
      <c r="HPQ28" s="175"/>
      <c r="HPR28" s="175"/>
      <c r="HPS28" s="175"/>
      <c r="HPT28" s="175"/>
      <c r="HPU28" s="175"/>
      <c r="HPV28" s="175"/>
      <c r="HPW28" s="175"/>
      <c r="HPX28" s="175"/>
      <c r="HPY28" s="175"/>
      <c r="HPZ28" s="175"/>
      <c r="HQA28" s="175"/>
      <c r="HQB28" s="175"/>
      <c r="HQC28" s="175"/>
      <c r="HQD28" s="175"/>
      <c r="HQE28" s="175"/>
      <c r="HQF28" s="175"/>
      <c r="HQG28" s="175"/>
      <c r="HQH28" s="175"/>
      <c r="HQI28" s="175"/>
      <c r="HQJ28" s="175"/>
      <c r="HQK28" s="175"/>
      <c r="HQL28" s="175"/>
      <c r="HQM28" s="175"/>
      <c r="HQN28" s="175"/>
      <c r="HQO28" s="175"/>
      <c r="HQP28" s="175"/>
      <c r="HQQ28" s="175"/>
      <c r="HQR28" s="175"/>
      <c r="HQS28" s="175"/>
      <c r="HQT28" s="175"/>
      <c r="HQU28" s="175"/>
      <c r="HQV28" s="175"/>
      <c r="HQW28" s="175"/>
      <c r="HQX28" s="175"/>
      <c r="HQY28" s="175"/>
      <c r="HQZ28" s="175"/>
      <c r="HRA28" s="175"/>
      <c r="HRB28" s="175"/>
      <c r="HRC28" s="175"/>
      <c r="HRD28" s="175"/>
      <c r="HRE28" s="175"/>
      <c r="HRF28" s="175"/>
      <c r="HRG28" s="175"/>
      <c r="HRH28" s="175"/>
      <c r="HRI28" s="175"/>
      <c r="HRJ28" s="175"/>
      <c r="HRK28" s="175"/>
      <c r="HRL28" s="175"/>
      <c r="HRM28" s="175"/>
      <c r="HRN28" s="175"/>
      <c r="HRO28" s="175"/>
      <c r="HRP28" s="175"/>
      <c r="HRQ28" s="175"/>
      <c r="HRR28" s="175"/>
      <c r="HRS28" s="175"/>
      <c r="HRT28" s="175"/>
      <c r="HRU28" s="175"/>
      <c r="HRV28" s="175"/>
      <c r="HRW28" s="175"/>
      <c r="HRX28" s="175"/>
      <c r="HRY28" s="175"/>
      <c r="HRZ28" s="175"/>
      <c r="HSA28" s="175"/>
      <c r="HSB28" s="175"/>
      <c r="HSC28" s="175"/>
      <c r="HSD28" s="175"/>
      <c r="HSE28" s="175"/>
      <c r="HSF28" s="175"/>
      <c r="HSG28" s="175"/>
      <c r="HSH28" s="175"/>
      <c r="HSI28" s="175"/>
      <c r="HSJ28" s="175"/>
      <c r="HSK28" s="175"/>
      <c r="HSL28" s="175"/>
      <c r="HSM28" s="175"/>
      <c r="HSN28" s="175"/>
      <c r="HSO28" s="175"/>
      <c r="HSP28" s="175"/>
      <c r="HSQ28" s="175"/>
      <c r="HSR28" s="175"/>
      <c r="HSS28" s="175"/>
      <c r="HST28" s="175"/>
      <c r="HSU28" s="175"/>
      <c r="HSV28" s="175"/>
      <c r="HSW28" s="175"/>
      <c r="HSX28" s="175"/>
      <c r="HSY28" s="175"/>
      <c r="HSZ28" s="175"/>
      <c r="HTA28" s="175"/>
      <c r="HTB28" s="175"/>
      <c r="HTC28" s="175"/>
      <c r="HTD28" s="175"/>
      <c r="HTE28" s="175"/>
      <c r="HTF28" s="175"/>
      <c r="HTG28" s="175"/>
      <c r="HTH28" s="175"/>
      <c r="HTI28" s="175"/>
      <c r="HTJ28" s="175"/>
      <c r="HTK28" s="175"/>
      <c r="HTL28" s="175"/>
      <c r="HTM28" s="175"/>
      <c r="HTN28" s="175"/>
      <c r="HTO28" s="175"/>
      <c r="HTP28" s="175"/>
      <c r="HTQ28" s="175"/>
      <c r="HTR28" s="175"/>
      <c r="HTS28" s="175"/>
      <c r="HTT28" s="175"/>
      <c r="HTU28" s="175"/>
      <c r="HTV28" s="175"/>
      <c r="HTW28" s="175"/>
      <c r="HTX28" s="175"/>
      <c r="HTY28" s="175"/>
      <c r="HTZ28" s="175"/>
      <c r="HUA28" s="175"/>
      <c r="HUB28" s="175"/>
      <c r="HUC28" s="175"/>
      <c r="HUD28" s="175"/>
      <c r="HUE28" s="175"/>
      <c r="HUF28" s="175"/>
      <c r="HUG28" s="175"/>
      <c r="HUH28" s="175"/>
      <c r="HUI28" s="175"/>
      <c r="HUJ28" s="175"/>
      <c r="HUK28" s="175"/>
      <c r="HUL28" s="175"/>
      <c r="HUM28" s="175"/>
      <c r="HUN28" s="175"/>
      <c r="HUO28" s="175"/>
      <c r="HUP28" s="175"/>
      <c r="HUQ28" s="175"/>
      <c r="HUR28" s="175"/>
      <c r="HUS28" s="175"/>
      <c r="HUT28" s="175"/>
      <c r="HUU28" s="175"/>
      <c r="HUV28" s="175"/>
      <c r="HUW28" s="175"/>
      <c r="HUX28" s="175"/>
      <c r="HUY28" s="175"/>
      <c r="HUZ28" s="175"/>
      <c r="HVA28" s="175"/>
      <c r="HVB28" s="175"/>
      <c r="HVC28" s="175"/>
      <c r="HVD28" s="175"/>
      <c r="HVE28" s="175"/>
      <c r="HVF28" s="175"/>
      <c r="HVG28" s="175"/>
      <c r="HVH28" s="175"/>
      <c r="HVI28" s="175"/>
      <c r="HVJ28" s="175"/>
      <c r="HVK28" s="175"/>
      <c r="HVL28" s="175"/>
      <c r="HVM28" s="175"/>
      <c r="HVN28" s="175"/>
      <c r="HVO28" s="175"/>
      <c r="HVP28" s="175"/>
      <c r="HVQ28" s="175"/>
      <c r="HVR28" s="175"/>
      <c r="HVS28" s="175"/>
      <c r="HVT28" s="175"/>
      <c r="HVU28" s="175"/>
      <c r="HVV28" s="175"/>
      <c r="HVW28" s="175"/>
      <c r="HVX28" s="175"/>
      <c r="HVY28" s="175"/>
      <c r="HVZ28" s="175"/>
      <c r="HWA28" s="175"/>
      <c r="HWB28" s="175"/>
      <c r="HWC28" s="175"/>
      <c r="HWD28" s="175"/>
      <c r="HWE28" s="175"/>
      <c r="HWF28" s="175"/>
      <c r="HWG28" s="175"/>
      <c r="HWH28" s="175"/>
      <c r="HWI28" s="175"/>
      <c r="HWJ28" s="175"/>
      <c r="HWK28" s="175"/>
      <c r="HWL28" s="175"/>
      <c r="HWM28" s="175"/>
      <c r="HWN28" s="175"/>
      <c r="HWO28" s="175"/>
      <c r="HWP28" s="175"/>
      <c r="HWQ28" s="175"/>
      <c r="HWR28" s="175"/>
      <c r="HWS28" s="175"/>
      <c r="HWT28" s="175"/>
      <c r="HWU28" s="175"/>
      <c r="HWV28" s="175"/>
      <c r="HWW28" s="175"/>
      <c r="HWX28" s="175"/>
      <c r="HWY28" s="175"/>
      <c r="HWZ28" s="175"/>
      <c r="HXA28" s="175"/>
      <c r="HXB28" s="175"/>
      <c r="HXC28" s="175"/>
      <c r="HXD28" s="175"/>
      <c r="HXE28" s="175"/>
      <c r="HXF28" s="175"/>
      <c r="HXG28" s="175"/>
      <c r="HXH28" s="175"/>
      <c r="HXI28" s="175"/>
      <c r="HXJ28" s="175"/>
      <c r="HXK28" s="175"/>
      <c r="HXL28" s="175"/>
      <c r="HXM28" s="175"/>
      <c r="HXN28" s="175"/>
      <c r="HXO28" s="175"/>
      <c r="HXP28" s="175"/>
      <c r="HXQ28" s="175"/>
      <c r="HXR28" s="175"/>
      <c r="HXS28" s="175"/>
      <c r="HXT28" s="175"/>
      <c r="HXU28" s="175"/>
      <c r="HXV28" s="175"/>
      <c r="HXW28" s="175"/>
      <c r="HXX28" s="175"/>
      <c r="HXY28" s="175"/>
      <c r="HXZ28" s="175"/>
      <c r="HYA28" s="175"/>
      <c r="HYB28" s="175"/>
      <c r="HYC28" s="175"/>
      <c r="HYD28" s="175"/>
      <c r="HYE28" s="175"/>
      <c r="HYF28" s="175"/>
      <c r="HYG28" s="175"/>
      <c r="HYH28" s="175"/>
      <c r="HYI28" s="175"/>
      <c r="HYJ28" s="175"/>
      <c r="HYK28" s="175"/>
      <c r="HYL28" s="175"/>
      <c r="HYM28" s="175"/>
      <c r="HYN28" s="175"/>
      <c r="HYO28" s="175"/>
      <c r="HYP28" s="175"/>
      <c r="HYQ28" s="175"/>
      <c r="HYR28" s="175"/>
      <c r="HYS28" s="175"/>
      <c r="HYT28" s="175"/>
      <c r="HYU28" s="175"/>
      <c r="HYV28" s="175"/>
      <c r="HYW28" s="175"/>
      <c r="HYX28" s="175"/>
      <c r="HYY28" s="175"/>
      <c r="HYZ28" s="175"/>
      <c r="HZA28" s="175"/>
      <c r="HZB28" s="175"/>
      <c r="HZC28" s="175"/>
      <c r="HZD28" s="175"/>
      <c r="HZE28" s="175"/>
      <c r="HZF28" s="175"/>
      <c r="HZG28" s="175"/>
      <c r="HZH28" s="175"/>
      <c r="HZI28" s="175"/>
      <c r="HZJ28" s="175"/>
      <c r="HZK28" s="175"/>
      <c r="HZL28" s="175"/>
      <c r="HZM28" s="175"/>
      <c r="HZN28" s="175"/>
      <c r="HZO28" s="175"/>
      <c r="HZP28" s="175"/>
      <c r="HZQ28" s="175"/>
      <c r="HZR28" s="175"/>
      <c r="HZS28" s="175"/>
      <c r="HZT28" s="175"/>
      <c r="HZU28" s="175"/>
      <c r="HZV28" s="175"/>
      <c r="HZW28" s="175"/>
      <c r="HZX28" s="175"/>
      <c r="HZY28" s="175"/>
      <c r="HZZ28" s="175"/>
      <c r="IAA28" s="175"/>
      <c r="IAB28" s="175"/>
      <c r="IAC28" s="175"/>
      <c r="IAD28" s="175"/>
      <c r="IAE28" s="175"/>
      <c r="IAF28" s="175"/>
      <c r="IAG28" s="175"/>
      <c r="IAH28" s="175"/>
      <c r="IAI28" s="175"/>
      <c r="IAJ28" s="175"/>
      <c r="IAK28" s="175"/>
      <c r="IAL28" s="175"/>
      <c r="IAM28" s="175"/>
      <c r="IAN28" s="175"/>
      <c r="IAO28" s="175"/>
      <c r="IAP28" s="175"/>
      <c r="IAQ28" s="175"/>
      <c r="IAR28" s="175"/>
      <c r="IAS28" s="175"/>
      <c r="IAT28" s="175"/>
      <c r="IAU28" s="175"/>
      <c r="IAV28" s="175"/>
      <c r="IAW28" s="175"/>
      <c r="IAX28" s="175"/>
      <c r="IAY28" s="175"/>
      <c r="IAZ28" s="175"/>
      <c r="IBA28" s="175"/>
      <c r="IBB28" s="175"/>
      <c r="IBC28" s="175"/>
      <c r="IBD28" s="175"/>
      <c r="IBE28" s="175"/>
      <c r="IBF28" s="175"/>
      <c r="IBG28" s="175"/>
      <c r="IBH28" s="175"/>
      <c r="IBI28" s="175"/>
      <c r="IBJ28" s="175"/>
      <c r="IBK28" s="175"/>
      <c r="IBL28" s="175"/>
      <c r="IBM28" s="175"/>
      <c r="IBN28" s="175"/>
      <c r="IBO28" s="175"/>
      <c r="IBP28" s="175"/>
      <c r="IBQ28" s="175"/>
      <c r="IBR28" s="175"/>
      <c r="IBS28" s="175"/>
      <c r="IBT28" s="175"/>
      <c r="IBU28" s="175"/>
      <c r="IBV28" s="175"/>
      <c r="IBW28" s="175"/>
      <c r="IBX28" s="175"/>
      <c r="IBY28" s="175"/>
      <c r="IBZ28" s="175"/>
      <c r="ICA28" s="175"/>
      <c r="ICB28" s="175"/>
      <c r="ICC28" s="175"/>
      <c r="ICD28" s="175"/>
      <c r="ICE28" s="175"/>
      <c r="ICF28" s="175"/>
      <c r="ICG28" s="175"/>
      <c r="ICH28" s="175"/>
      <c r="ICI28" s="175"/>
      <c r="ICJ28" s="175"/>
      <c r="ICK28" s="175"/>
      <c r="ICL28" s="175"/>
      <c r="ICM28" s="175"/>
      <c r="ICN28" s="175"/>
      <c r="ICO28" s="175"/>
      <c r="ICP28" s="175"/>
      <c r="ICQ28" s="175"/>
      <c r="ICR28" s="175"/>
      <c r="ICS28" s="175"/>
      <c r="ICT28" s="175"/>
      <c r="ICU28" s="175"/>
      <c r="ICV28" s="175"/>
      <c r="ICW28" s="175"/>
      <c r="ICX28" s="175"/>
      <c r="ICY28" s="175"/>
      <c r="ICZ28" s="175"/>
      <c r="IDA28" s="175"/>
      <c r="IDB28" s="175"/>
      <c r="IDC28" s="175"/>
      <c r="IDD28" s="175"/>
      <c r="IDE28" s="175"/>
      <c r="IDF28" s="175"/>
      <c r="IDG28" s="175"/>
      <c r="IDH28" s="175"/>
      <c r="IDI28" s="175"/>
      <c r="IDJ28" s="175"/>
      <c r="IDK28" s="175"/>
      <c r="IDL28" s="175"/>
      <c r="IDM28" s="175"/>
      <c r="IDN28" s="175"/>
      <c r="IDO28" s="175"/>
      <c r="IDP28" s="175"/>
      <c r="IDQ28" s="175"/>
      <c r="IDR28" s="175"/>
      <c r="IDS28" s="175"/>
      <c r="IDT28" s="175"/>
      <c r="IDU28" s="175"/>
      <c r="IDV28" s="175"/>
      <c r="IDW28" s="175"/>
      <c r="IDX28" s="175"/>
      <c r="IDY28" s="175"/>
      <c r="IDZ28" s="175"/>
      <c r="IEA28" s="175"/>
      <c r="IEB28" s="175"/>
      <c r="IEC28" s="175"/>
      <c r="IED28" s="175"/>
      <c r="IEE28" s="175"/>
      <c r="IEF28" s="175"/>
      <c r="IEG28" s="175"/>
      <c r="IEH28" s="175"/>
      <c r="IEI28" s="175"/>
      <c r="IEJ28" s="175"/>
      <c r="IEK28" s="175"/>
      <c r="IEL28" s="175"/>
      <c r="IEM28" s="175"/>
      <c r="IEN28" s="175"/>
      <c r="IEO28" s="175"/>
      <c r="IEP28" s="175"/>
      <c r="IEQ28" s="175"/>
      <c r="IER28" s="175"/>
      <c r="IES28" s="175"/>
      <c r="IET28" s="175"/>
      <c r="IEU28" s="175"/>
      <c r="IEV28" s="175"/>
      <c r="IEW28" s="175"/>
      <c r="IEX28" s="175"/>
      <c r="IEY28" s="175"/>
      <c r="IEZ28" s="175"/>
      <c r="IFA28" s="175"/>
      <c r="IFB28" s="175"/>
      <c r="IFC28" s="175"/>
      <c r="IFD28" s="175"/>
      <c r="IFE28" s="175"/>
      <c r="IFF28" s="175"/>
      <c r="IFG28" s="175"/>
      <c r="IFH28" s="175"/>
      <c r="IFI28" s="175"/>
      <c r="IFJ28" s="175"/>
      <c r="IFK28" s="175"/>
      <c r="IFL28" s="175"/>
      <c r="IFM28" s="175"/>
      <c r="IFN28" s="175"/>
      <c r="IFO28" s="175"/>
      <c r="IFP28" s="175"/>
      <c r="IFQ28" s="175"/>
      <c r="IFR28" s="175"/>
      <c r="IFS28" s="175"/>
      <c r="IFT28" s="175"/>
      <c r="IFU28" s="175"/>
      <c r="IFV28" s="175"/>
      <c r="IFW28" s="175"/>
      <c r="IFX28" s="175"/>
      <c r="IFY28" s="175"/>
      <c r="IFZ28" s="175"/>
      <c r="IGA28" s="175"/>
      <c r="IGB28" s="175"/>
      <c r="IGC28" s="175"/>
      <c r="IGD28" s="175"/>
      <c r="IGE28" s="175"/>
      <c r="IGF28" s="175"/>
      <c r="IGG28" s="175"/>
      <c r="IGH28" s="175"/>
      <c r="IGI28" s="175"/>
      <c r="IGJ28" s="175"/>
      <c r="IGK28" s="175"/>
      <c r="IGL28" s="175"/>
      <c r="IGM28" s="175"/>
      <c r="IGN28" s="175"/>
      <c r="IGO28" s="175"/>
      <c r="IGP28" s="175"/>
      <c r="IGQ28" s="175"/>
      <c r="IGR28" s="175"/>
      <c r="IGS28" s="175"/>
      <c r="IGT28" s="175"/>
      <c r="IGU28" s="175"/>
      <c r="IGV28" s="175"/>
      <c r="IGW28" s="175"/>
      <c r="IGX28" s="175"/>
      <c r="IGY28" s="175"/>
      <c r="IGZ28" s="175"/>
      <c r="IHA28" s="175"/>
      <c r="IHB28" s="175"/>
      <c r="IHC28" s="175"/>
      <c r="IHD28" s="175"/>
      <c r="IHE28" s="175"/>
      <c r="IHF28" s="175"/>
      <c r="IHG28" s="175"/>
      <c r="IHH28" s="175"/>
      <c r="IHI28" s="175"/>
      <c r="IHJ28" s="175"/>
      <c r="IHK28" s="175"/>
      <c r="IHL28" s="175"/>
      <c r="IHM28" s="175"/>
      <c r="IHN28" s="175"/>
      <c r="IHO28" s="175"/>
      <c r="IHP28" s="175"/>
      <c r="IHQ28" s="175"/>
      <c r="IHR28" s="175"/>
      <c r="IHS28" s="175"/>
      <c r="IHT28" s="175"/>
      <c r="IHU28" s="175"/>
      <c r="IHV28" s="175"/>
      <c r="IHW28" s="175"/>
      <c r="IHX28" s="175"/>
      <c r="IHY28" s="175"/>
      <c r="IHZ28" s="175"/>
      <c r="IIA28" s="175"/>
      <c r="IIB28" s="175"/>
      <c r="IIC28" s="175"/>
      <c r="IID28" s="175"/>
      <c r="IIE28" s="175"/>
      <c r="IIF28" s="175"/>
      <c r="IIG28" s="175"/>
      <c r="IIH28" s="175"/>
      <c r="III28" s="175"/>
      <c r="IIJ28" s="175"/>
      <c r="IIK28" s="175"/>
      <c r="IIL28" s="175"/>
      <c r="IIM28" s="175"/>
      <c r="IIN28" s="175"/>
      <c r="IIO28" s="175"/>
      <c r="IIP28" s="175"/>
      <c r="IIQ28" s="175"/>
      <c r="IIR28" s="175"/>
      <c r="IIS28" s="175"/>
      <c r="IIT28" s="175"/>
      <c r="IIU28" s="175"/>
      <c r="IIV28" s="175"/>
      <c r="IIW28" s="175"/>
      <c r="IIX28" s="175"/>
      <c r="IIY28" s="175"/>
      <c r="IIZ28" s="175"/>
      <c r="IJA28" s="175"/>
      <c r="IJB28" s="175"/>
      <c r="IJC28" s="175"/>
      <c r="IJD28" s="175"/>
      <c r="IJE28" s="175"/>
      <c r="IJF28" s="175"/>
      <c r="IJG28" s="175"/>
      <c r="IJH28" s="175"/>
      <c r="IJI28" s="175"/>
      <c r="IJJ28" s="175"/>
      <c r="IJK28" s="175"/>
      <c r="IJL28" s="175"/>
      <c r="IJM28" s="175"/>
      <c r="IJN28" s="175"/>
      <c r="IJO28" s="175"/>
      <c r="IJP28" s="175"/>
      <c r="IJQ28" s="175"/>
      <c r="IJR28" s="175"/>
      <c r="IJS28" s="175"/>
      <c r="IJT28" s="175"/>
      <c r="IJU28" s="175"/>
      <c r="IJV28" s="175"/>
      <c r="IJW28" s="175"/>
      <c r="IJX28" s="175"/>
      <c r="IJY28" s="175"/>
      <c r="IJZ28" s="175"/>
      <c r="IKA28" s="175"/>
      <c r="IKB28" s="175"/>
      <c r="IKC28" s="175"/>
      <c r="IKD28" s="175"/>
      <c r="IKE28" s="175"/>
      <c r="IKF28" s="175"/>
      <c r="IKG28" s="175"/>
      <c r="IKH28" s="175"/>
      <c r="IKI28" s="175"/>
      <c r="IKJ28" s="175"/>
      <c r="IKK28" s="175"/>
      <c r="IKL28" s="175"/>
      <c r="IKM28" s="175"/>
      <c r="IKN28" s="175"/>
      <c r="IKO28" s="175"/>
      <c r="IKP28" s="175"/>
      <c r="IKQ28" s="175"/>
      <c r="IKR28" s="175"/>
      <c r="IKS28" s="175"/>
      <c r="IKT28" s="175"/>
      <c r="IKU28" s="175"/>
      <c r="IKV28" s="175"/>
      <c r="IKW28" s="175"/>
      <c r="IKX28" s="175"/>
      <c r="IKY28" s="175"/>
      <c r="IKZ28" s="175"/>
      <c r="ILA28" s="175"/>
      <c r="ILB28" s="175"/>
      <c r="ILC28" s="175"/>
      <c r="ILD28" s="175"/>
      <c r="ILE28" s="175"/>
      <c r="ILF28" s="175"/>
      <c r="ILG28" s="175"/>
      <c r="ILH28" s="175"/>
      <c r="ILI28" s="175"/>
      <c r="ILJ28" s="175"/>
      <c r="ILK28" s="175"/>
      <c r="ILL28" s="175"/>
      <c r="ILM28" s="175"/>
      <c r="ILN28" s="175"/>
      <c r="ILO28" s="175"/>
      <c r="ILP28" s="175"/>
      <c r="ILQ28" s="175"/>
      <c r="ILR28" s="175"/>
      <c r="ILS28" s="175"/>
      <c r="ILT28" s="175"/>
      <c r="ILU28" s="175"/>
      <c r="ILV28" s="175"/>
      <c r="ILW28" s="175"/>
      <c r="ILX28" s="175"/>
      <c r="ILY28" s="175"/>
      <c r="ILZ28" s="175"/>
      <c r="IMA28" s="175"/>
      <c r="IMB28" s="175"/>
      <c r="IMC28" s="175"/>
      <c r="IMD28" s="175"/>
      <c r="IME28" s="175"/>
      <c r="IMF28" s="175"/>
      <c r="IMG28" s="175"/>
      <c r="IMH28" s="175"/>
      <c r="IMI28" s="175"/>
      <c r="IMJ28" s="175"/>
      <c r="IMK28" s="175"/>
      <c r="IML28" s="175"/>
      <c r="IMM28" s="175"/>
      <c r="IMN28" s="175"/>
      <c r="IMO28" s="175"/>
      <c r="IMP28" s="175"/>
      <c r="IMQ28" s="175"/>
      <c r="IMR28" s="175"/>
      <c r="IMS28" s="175"/>
      <c r="IMT28" s="175"/>
      <c r="IMU28" s="175"/>
      <c r="IMV28" s="175"/>
      <c r="IMW28" s="175"/>
      <c r="IMX28" s="175"/>
      <c r="IMY28" s="175"/>
      <c r="IMZ28" s="175"/>
      <c r="INA28" s="175"/>
      <c r="INB28" s="175"/>
      <c r="INC28" s="175"/>
      <c r="IND28" s="175"/>
      <c r="INE28" s="175"/>
      <c r="INF28" s="175"/>
      <c r="ING28" s="175"/>
      <c r="INH28" s="175"/>
      <c r="INI28" s="175"/>
      <c r="INJ28" s="175"/>
      <c r="INK28" s="175"/>
      <c r="INL28" s="175"/>
      <c r="INM28" s="175"/>
      <c r="INN28" s="175"/>
      <c r="INO28" s="175"/>
      <c r="INP28" s="175"/>
      <c r="INQ28" s="175"/>
      <c r="INR28" s="175"/>
      <c r="INS28" s="175"/>
      <c r="INT28" s="175"/>
      <c r="INU28" s="175"/>
      <c r="INV28" s="175"/>
      <c r="INW28" s="175"/>
      <c r="INX28" s="175"/>
      <c r="INY28" s="175"/>
      <c r="INZ28" s="175"/>
      <c r="IOA28" s="175"/>
      <c r="IOB28" s="175"/>
      <c r="IOC28" s="175"/>
      <c r="IOD28" s="175"/>
      <c r="IOE28" s="175"/>
      <c r="IOF28" s="175"/>
      <c r="IOG28" s="175"/>
      <c r="IOH28" s="175"/>
      <c r="IOI28" s="175"/>
      <c r="IOJ28" s="175"/>
      <c r="IOK28" s="175"/>
      <c r="IOL28" s="175"/>
      <c r="IOM28" s="175"/>
      <c r="ION28" s="175"/>
      <c r="IOO28" s="175"/>
      <c r="IOP28" s="175"/>
      <c r="IOQ28" s="175"/>
      <c r="IOR28" s="175"/>
      <c r="IOS28" s="175"/>
      <c r="IOT28" s="175"/>
      <c r="IOU28" s="175"/>
      <c r="IOV28" s="175"/>
      <c r="IOW28" s="175"/>
      <c r="IOX28" s="175"/>
      <c r="IOY28" s="175"/>
      <c r="IOZ28" s="175"/>
      <c r="IPA28" s="175"/>
      <c r="IPB28" s="175"/>
      <c r="IPC28" s="175"/>
      <c r="IPD28" s="175"/>
      <c r="IPE28" s="175"/>
      <c r="IPF28" s="175"/>
      <c r="IPG28" s="175"/>
      <c r="IPH28" s="175"/>
      <c r="IPI28" s="175"/>
      <c r="IPJ28" s="175"/>
      <c r="IPK28" s="175"/>
      <c r="IPL28" s="175"/>
      <c r="IPM28" s="175"/>
      <c r="IPN28" s="175"/>
      <c r="IPO28" s="175"/>
      <c r="IPP28" s="175"/>
      <c r="IPQ28" s="175"/>
      <c r="IPR28" s="175"/>
      <c r="IPS28" s="175"/>
      <c r="IPT28" s="175"/>
      <c r="IPU28" s="175"/>
      <c r="IPV28" s="175"/>
      <c r="IPW28" s="175"/>
      <c r="IPX28" s="175"/>
      <c r="IPY28" s="175"/>
      <c r="IPZ28" s="175"/>
      <c r="IQA28" s="175"/>
      <c r="IQB28" s="175"/>
      <c r="IQC28" s="175"/>
      <c r="IQD28" s="175"/>
      <c r="IQE28" s="175"/>
      <c r="IQF28" s="175"/>
      <c r="IQG28" s="175"/>
      <c r="IQH28" s="175"/>
      <c r="IQI28" s="175"/>
      <c r="IQJ28" s="175"/>
      <c r="IQK28" s="175"/>
      <c r="IQL28" s="175"/>
      <c r="IQM28" s="175"/>
      <c r="IQN28" s="175"/>
      <c r="IQO28" s="175"/>
      <c r="IQP28" s="175"/>
      <c r="IQQ28" s="175"/>
      <c r="IQR28" s="175"/>
      <c r="IQS28" s="175"/>
      <c r="IQT28" s="175"/>
      <c r="IQU28" s="175"/>
      <c r="IQV28" s="175"/>
      <c r="IQW28" s="175"/>
      <c r="IQX28" s="175"/>
      <c r="IQY28" s="175"/>
      <c r="IQZ28" s="175"/>
      <c r="IRA28" s="175"/>
      <c r="IRB28" s="175"/>
      <c r="IRC28" s="175"/>
      <c r="IRD28" s="175"/>
      <c r="IRE28" s="175"/>
      <c r="IRF28" s="175"/>
      <c r="IRG28" s="175"/>
      <c r="IRH28" s="175"/>
      <c r="IRI28" s="175"/>
      <c r="IRJ28" s="175"/>
      <c r="IRK28" s="175"/>
      <c r="IRL28" s="175"/>
      <c r="IRM28" s="175"/>
      <c r="IRN28" s="175"/>
      <c r="IRO28" s="175"/>
      <c r="IRP28" s="175"/>
      <c r="IRQ28" s="175"/>
      <c r="IRR28" s="175"/>
      <c r="IRS28" s="175"/>
      <c r="IRT28" s="175"/>
      <c r="IRU28" s="175"/>
      <c r="IRV28" s="175"/>
      <c r="IRW28" s="175"/>
      <c r="IRX28" s="175"/>
      <c r="IRY28" s="175"/>
      <c r="IRZ28" s="175"/>
      <c r="ISA28" s="175"/>
      <c r="ISB28" s="175"/>
      <c r="ISC28" s="175"/>
      <c r="ISD28" s="175"/>
      <c r="ISE28" s="175"/>
      <c r="ISF28" s="175"/>
      <c r="ISG28" s="175"/>
      <c r="ISH28" s="175"/>
      <c r="ISI28" s="175"/>
      <c r="ISJ28" s="175"/>
      <c r="ISK28" s="175"/>
      <c r="ISL28" s="175"/>
      <c r="ISM28" s="175"/>
      <c r="ISN28" s="175"/>
      <c r="ISO28" s="175"/>
      <c r="ISP28" s="175"/>
      <c r="ISQ28" s="175"/>
      <c r="ISR28" s="175"/>
      <c r="ISS28" s="175"/>
      <c r="IST28" s="175"/>
      <c r="ISU28" s="175"/>
      <c r="ISV28" s="175"/>
      <c r="ISW28" s="175"/>
      <c r="ISX28" s="175"/>
      <c r="ISY28" s="175"/>
      <c r="ISZ28" s="175"/>
      <c r="ITA28" s="175"/>
      <c r="ITB28" s="175"/>
      <c r="ITC28" s="175"/>
      <c r="ITD28" s="175"/>
      <c r="ITE28" s="175"/>
      <c r="ITF28" s="175"/>
      <c r="ITG28" s="175"/>
      <c r="ITH28" s="175"/>
      <c r="ITI28" s="175"/>
      <c r="ITJ28" s="175"/>
      <c r="ITK28" s="175"/>
      <c r="ITL28" s="175"/>
      <c r="ITM28" s="175"/>
      <c r="ITN28" s="175"/>
      <c r="ITO28" s="175"/>
      <c r="ITP28" s="175"/>
      <c r="ITQ28" s="175"/>
      <c r="ITR28" s="175"/>
      <c r="ITS28" s="175"/>
      <c r="ITT28" s="175"/>
      <c r="ITU28" s="175"/>
      <c r="ITV28" s="175"/>
      <c r="ITW28" s="175"/>
      <c r="ITX28" s="175"/>
      <c r="ITY28" s="175"/>
      <c r="ITZ28" s="175"/>
      <c r="IUA28" s="175"/>
      <c r="IUB28" s="175"/>
      <c r="IUC28" s="175"/>
      <c r="IUD28" s="175"/>
      <c r="IUE28" s="175"/>
      <c r="IUF28" s="175"/>
      <c r="IUG28" s="175"/>
      <c r="IUH28" s="175"/>
      <c r="IUI28" s="175"/>
      <c r="IUJ28" s="175"/>
      <c r="IUK28" s="175"/>
      <c r="IUL28" s="175"/>
      <c r="IUM28" s="175"/>
      <c r="IUN28" s="175"/>
      <c r="IUO28" s="175"/>
      <c r="IUP28" s="175"/>
      <c r="IUQ28" s="175"/>
      <c r="IUR28" s="175"/>
      <c r="IUS28" s="175"/>
      <c r="IUT28" s="175"/>
      <c r="IUU28" s="175"/>
      <c r="IUV28" s="175"/>
      <c r="IUW28" s="175"/>
      <c r="IUX28" s="175"/>
      <c r="IUY28" s="175"/>
      <c r="IUZ28" s="175"/>
      <c r="IVA28" s="175"/>
      <c r="IVB28" s="175"/>
      <c r="IVC28" s="175"/>
      <c r="IVD28" s="175"/>
      <c r="IVE28" s="175"/>
      <c r="IVF28" s="175"/>
      <c r="IVG28" s="175"/>
      <c r="IVH28" s="175"/>
      <c r="IVI28" s="175"/>
      <c r="IVJ28" s="175"/>
      <c r="IVK28" s="175"/>
      <c r="IVL28" s="175"/>
      <c r="IVM28" s="175"/>
      <c r="IVN28" s="175"/>
      <c r="IVO28" s="175"/>
      <c r="IVP28" s="175"/>
      <c r="IVQ28" s="175"/>
      <c r="IVR28" s="175"/>
      <c r="IVS28" s="175"/>
      <c r="IVT28" s="175"/>
      <c r="IVU28" s="175"/>
      <c r="IVV28" s="175"/>
      <c r="IVW28" s="175"/>
      <c r="IVX28" s="175"/>
      <c r="IVY28" s="175"/>
      <c r="IVZ28" s="175"/>
      <c r="IWA28" s="175"/>
      <c r="IWB28" s="175"/>
      <c r="IWC28" s="175"/>
      <c r="IWD28" s="175"/>
      <c r="IWE28" s="175"/>
      <c r="IWF28" s="175"/>
      <c r="IWG28" s="175"/>
      <c r="IWH28" s="175"/>
      <c r="IWI28" s="175"/>
      <c r="IWJ28" s="175"/>
      <c r="IWK28" s="175"/>
      <c r="IWL28" s="175"/>
      <c r="IWM28" s="175"/>
      <c r="IWN28" s="175"/>
      <c r="IWO28" s="175"/>
      <c r="IWP28" s="175"/>
      <c r="IWQ28" s="175"/>
      <c r="IWR28" s="175"/>
      <c r="IWS28" s="175"/>
      <c r="IWT28" s="175"/>
      <c r="IWU28" s="175"/>
      <c r="IWV28" s="175"/>
      <c r="IWW28" s="175"/>
      <c r="IWX28" s="175"/>
      <c r="IWY28" s="175"/>
      <c r="IWZ28" s="175"/>
      <c r="IXA28" s="175"/>
      <c r="IXB28" s="175"/>
      <c r="IXC28" s="175"/>
      <c r="IXD28" s="175"/>
      <c r="IXE28" s="175"/>
      <c r="IXF28" s="175"/>
      <c r="IXG28" s="175"/>
      <c r="IXH28" s="175"/>
      <c r="IXI28" s="175"/>
      <c r="IXJ28" s="175"/>
      <c r="IXK28" s="175"/>
      <c r="IXL28" s="175"/>
      <c r="IXM28" s="175"/>
      <c r="IXN28" s="175"/>
      <c r="IXO28" s="175"/>
      <c r="IXP28" s="175"/>
      <c r="IXQ28" s="175"/>
      <c r="IXR28" s="175"/>
      <c r="IXS28" s="175"/>
      <c r="IXT28" s="175"/>
      <c r="IXU28" s="175"/>
      <c r="IXV28" s="175"/>
      <c r="IXW28" s="175"/>
      <c r="IXX28" s="175"/>
      <c r="IXY28" s="175"/>
      <c r="IXZ28" s="175"/>
      <c r="IYA28" s="175"/>
      <c r="IYB28" s="175"/>
      <c r="IYC28" s="175"/>
      <c r="IYD28" s="175"/>
      <c r="IYE28" s="175"/>
      <c r="IYF28" s="175"/>
      <c r="IYG28" s="175"/>
      <c r="IYH28" s="175"/>
      <c r="IYI28" s="175"/>
      <c r="IYJ28" s="175"/>
      <c r="IYK28" s="175"/>
      <c r="IYL28" s="175"/>
      <c r="IYM28" s="175"/>
      <c r="IYN28" s="175"/>
      <c r="IYO28" s="175"/>
      <c r="IYP28" s="175"/>
      <c r="IYQ28" s="175"/>
      <c r="IYR28" s="175"/>
      <c r="IYS28" s="175"/>
      <c r="IYT28" s="175"/>
      <c r="IYU28" s="175"/>
      <c r="IYV28" s="175"/>
      <c r="IYW28" s="175"/>
      <c r="IYX28" s="175"/>
      <c r="IYY28" s="175"/>
      <c r="IYZ28" s="175"/>
      <c r="IZA28" s="175"/>
      <c r="IZB28" s="175"/>
      <c r="IZC28" s="175"/>
      <c r="IZD28" s="175"/>
      <c r="IZE28" s="175"/>
      <c r="IZF28" s="175"/>
      <c r="IZG28" s="175"/>
      <c r="IZH28" s="175"/>
      <c r="IZI28" s="175"/>
      <c r="IZJ28" s="175"/>
      <c r="IZK28" s="175"/>
      <c r="IZL28" s="175"/>
      <c r="IZM28" s="175"/>
      <c r="IZN28" s="175"/>
      <c r="IZO28" s="175"/>
      <c r="IZP28" s="175"/>
      <c r="IZQ28" s="175"/>
      <c r="IZR28" s="175"/>
      <c r="IZS28" s="175"/>
      <c r="IZT28" s="175"/>
      <c r="IZU28" s="175"/>
      <c r="IZV28" s="175"/>
      <c r="IZW28" s="175"/>
      <c r="IZX28" s="175"/>
      <c r="IZY28" s="175"/>
      <c r="IZZ28" s="175"/>
      <c r="JAA28" s="175"/>
      <c r="JAB28" s="175"/>
      <c r="JAC28" s="175"/>
      <c r="JAD28" s="175"/>
      <c r="JAE28" s="175"/>
      <c r="JAF28" s="175"/>
      <c r="JAG28" s="175"/>
      <c r="JAH28" s="175"/>
      <c r="JAI28" s="175"/>
      <c r="JAJ28" s="175"/>
      <c r="JAK28" s="175"/>
      <c r="JAL28" s="175"/>
      <c r="JAM28" s="175"/>
      <c r="JAN28" s="175"/>
      <c r="JAO28" s="175"/>
      <c r="JAP28" s="175"/>
      <c r="JAQ28" s="175"/>
      <c r="JAR28" s="175"/>
      <c r="JAS28" s="175"/>
      <c r="JAT28" s="175"/>
      <c r="JAU28" s="175"/>
      <c r="JAV28" s="175"/>
      <c r="JAW28" s="175"/>
      <c r="JAX28" s="175"/>
      <c r="JAY28" s="175"/>
      <c r="JAZ28" s="175"/>
      <c r="JBA28" s="175"/>
      <c r="JBB28" s="175"/>
      <c r="JBC28" s="175"/>
      <c r="JBD28" s="175"/>
      <c r="JBE28" s="175"/>
      <c r="JBF28" s="175"/>
      <c r="JBG28" s="175"/>
      <c r="JBH28" s="175"/>
      <c r="JBI28" s="175"/>
      <c r="JBJ28" s="175"/>
      <c r="JBK28" s="175"/>
      <c r="JBL28" s="175"/>
      <c r="JBM28" s="175"/>
      <c r="JBN28" s="175"/>
      <c r="JBO28" s="175"/>
      <c r="JBP28" s="175"/>
      <c r="JBQ28" s="175"/>
      <c r="JBR28" s="175"/>
      <c r="JBS28" s="175"/>
      <c r="JBT28" s="175"/>
      <c r="JBU28" s="175"/>
      <c r="JBV28" s="175"/>
      <c r="JBW28" s="175"/>
      <c r="JBX28" s="175"/>
      <c r="JBY28" s="175"/>
      <c r="JBZ28" s="175"/>
      <c r="JCA28" s="175"/>
      <c r="JCB28" s="175"/>
      <c r="JCC28" s="175"/>
      <c r="JCD28" s="175"/>
      <c r="JCE28" s="175"/>
      <c r="JCF28" s="175"/>
      <c r="JCG28" s="175"/>
      <c r="JCH28" s="175"/>
      <c r="JCI28" s="175"/>
      <c r="JCJ28" s="175"/>
      <c r="JCK28" s="175"/>
      <c r="JCL28" s="175"/>
      <c r="JCM28" s="175"/>
      <c r="JCN28" s="175"/>
      <c r="JCO28" s="175"/>
      <c r="JCP28" s="175"/>
      <c r="JCQ28" s="175"/>
      <c r="JCR28" s="175"/>
      <c r="JCS28" s="175"/>
      <c r="JCT28" s="175"/>
      <c r="JCU28" s="175"/>
      <c r="JCV28" s="175"/>
      <c r="JCW28" s="175"/>
      <c r="JCX28" s="175"/>
      <c r="JCY28" s="175"/>
      <c r="JCZ28" s="175"/>
      <c r="JDA28" s="175"/>
      <c r="JDB28" s="175"/>
      <c r="JDC28" s="175"/>
      <c r="JDD28" s="175"/>
      <c r="JDE28" s="175"/>
      <c r="JDF28" s="175"/>
      <c r="JDG28" s="175"/>
      <c r="JDH28" s="175"/>
      <c r="JDI28" s="175"/>
      <c r="JDJ28" s="175"/>
      <c r="JDK28" s="175"/>
      <c r="JDL28" s="175"/>
      <c r="JDM28" s="175"/>
      <c r="JDN28" s="175"/>
      <c r="JDO28" s="175"/>
      <c r="JDP28" s="175"/>
      <c r="JDQ28" s="175"/>
      <c r="JDR28" s="175"/>
      <c r="JDS28" s="175"/>
      <c r="JDT28" s="175"/>
      <c r="JDU28" s="175"/>
      <c r="JDV28" s="175"/>
      <c r="JDW28" s="175"/>
      <c r="JDX28" s="175"/>
      <c r="JDY28" s="175"/>
      <c r="JDZ28" s="175"/>
      <c r="JEA28" s="175"/>
      <c r="JEB28" s="175"/>
      <c r="JEC28" s="175"/>
      <c r="JED28" s="175"/>
      <c r="JEE28" s="175"/>
      <c r="JEF28" s="175"/>
      <c r="JEG28" s="175"/>
      <c r="JEH28" s="175"/>
      <c r="JEI28" s="175"/>
      <c r="JEJ28" s="175"/>
      <c r="JEK28" s="175"/>
      <c r="JEL28" s="175"/>
      <c r="JEM28" s="175"/>
      <c r="JEN28" s="175"/>
      <c r="JEO28" s="175"/>
      <c r="JEP28" s="175"/>
      <c r="JEQ28" s="175"/>
      <c r="JER28" s="175"/>
      <c r="JES28" s="175"/>
      <c r="JET28" s="175"/>
      <c r="JEU28" s="175"/>
      <c r="JEV28" s="175"/>
      <c r="JEW28" s="175"/>
      <c r="JEX28" s="175"/>
      <c r="JEY28" s="175"/>
      <c r="JEZ28" s="175"/>
      <c r="JFA28" s="175"/>
      <c r="JFB28" s="175"/>
      <c r="JFC28" s="175"/>
      <c r="JFD28" s="175"/>
      <c r="JFE28" s="175"/>
      <c r="JFF28" s="175"/>
      <c r="JFG28" s="175"/>
      <c r="JFH28" s="175"/>
      <c r="JFI28" s="175"/>
      <c r="JFJ28" s="175"/>
      <c r="JFK28" s="175"/>
      <c r="JFL28" s="175"/>
      <c r="JFM28" s="175"/>
      <c r="JFN28" s="175"/>
      <c r="JFO28" s="175"/>
      <c r="JFP28" s="175"/>
      <c r="JFQ28" s="175"/>
      <c r="JFR28" s="175"/>
      <c r="JFS28" s="175"/>
      <c r="JFT28" s="175"/>
      <c r="JFU28" s="175"/>
      <c r="JFV28" s="175"/>
      <c r="JFW28" s="175"/>
      <c r="JFX28" s="175"/>
      <c r="JFY28" s="175"/>
      <c r="JFZ28" s="175"/>
      <c r="JGA28" s="175"/>
      <c r="JGB28" s="175"/>
      <c r="JGC28" s="175"/>
      <c r="JGD28" s="175"/>
      <c r="JGE28" s="175"/>
      <c r="JGF28" s="175"/>
      <c r="JGG28" s="175"/>
      <c r="JGH28" s="175"/>
      <c r="JGI28" s="175"/>
      <c r="JGJ28" s="175"/>
      <c r="JGK28" s="175"/>
      <c r="JGL28" s="175"/>
      <c r="JGM28" s="175"/>
      <c r="JGN28" s="175"/>
      <c r="JGO28" s="175"/>
      <c r="JGP28" s="175"/>
      <c r="JGQ28" s="175"/>
      <c r="JGR28" s="175"/>
      <c r="JGS28" s="175"/>
      <c r="JGT28" s="175"/>
      <c r="JGU28" s="175"/>
      <c r="JGV28" s="175"/>
      <c r="JGW28" s="175"/>
      <c r="JGX28" s="175"/>
      <c r="JGY28" s="175"/>
      <c r="JGZ28" s="175"/>
      <c r="JHA28" s="175"/>
      <c r="JHB28" s="175"/>
      <c r="JHC28" s="175"/>
      <c r="JHD28" s="175"/>
      <c r="JHE28" s="175"/>
      <c r="JHF28" s="175"/>
      <c r="JHG28" s="175"/>
      <c r="JHH28" s="175"/>
      <c r="JHI28" s="175"/>
      <c r="JHJ28" s="175"/>
      <c r="JHK28" s="175"/>
      <c r="JHL28" s="175"/>
      <c r="JHM28" s="175"/>
      <c r="JHN28" s="175"/>
      <c r="JHO28" s="175"/>
      <c r="JHP28" s="175"/>
      <c r="JHQ28" s="175"/>
      <c r="JHR28" s="175"/>
      <c r="JHS28" s="175"/>
      <c r="JHT28" s="175"/>
      <c r="JHU28" s="175"/>
      <c r="JHV28" s="175"/>
      <c r="JHW28" s="175"/>
      <c r="JHX28" s="175"/>
      <c r="JHY28" s="175"/>
      <c r="JHZ28" s="175"/>
      <c r="JIA28" s="175"/>
      <c r="JIB28" s="175"/>
      <c r="JIC28" s="175"/>
      <c r="JID28" s="175"/>
      <c r="JIE28" s="175"/>
      <c r="JIF28" s="175"/>
      <c r="JIG28" s="175"/>
      <c r="JIH28" s="175"/>
      <c r="JII28" s="175"/>
      <c r="JIJ28" s="175"/>
      <c r="JIK28" s="175"/>
      <c r="JIL28" s="175"/>
      <c r="JIM28" s="175"/>
      <c r="JIN28" s="175"/>
      <c r="JIO28" s="175"/>
      <c r="JIP28" s="175"/>
      <c r="JIQ28" s="175"/>
      <c r="JIR28" s="175"/>
      <c r="JIS28" s="175"/>
      <c r="JIT28" s="175"/>
      <c r="JIU28" s="175"/>
      <c r="JIV28" s="175"/>
      <c r="JIW28" s="175"/>
      <c r="JIX28" s="175"/>
      <c r="JIY28" s="175"/>
      <c r="JIZ28" s="175"/>
      <c r="JJA28" s="175"/>
      <c r="JJB28" s="175"/>
      <c r="JJC28" s="175"/>
      <c r="JJD28" s="175"/>
      <c r="JJE28" s="175"/>
      <c r="JJF28" s="175"/>
      <c r="JJG28" s="175"/>
      <c r="JJH28" s="175"/>
      <c r="JJI28" s="175"/>
      <c r="JJJ28" s="175"/>
      <c r="JJK28" s="175"/>
      <c r="JJL28" s="175"/>
      <c r="JJM28" s="175"/>
      <c r="JJN28" s="175"/>
      <c r="JJO28" s="175"/>
      <c r="JJP28" s="175"/>
      <c r="JJQ28" s="175"/>
      <c r="JJR28" s="175"/>
      <c r="JJS28" s="175"/>
      <c r="JJT28" s="175"/>
      <c r="JJU28" s="175"/>
      <c r="JJV28" s="175"/>
      <c r="JJW28" s="175"/>
      <c r="JJX28" s="175"/>
      <c r="JJY28" s="175"/>
      <c r="JJZ28" s="175"/>
      <c r="JKA28" s="175"/>
      <c r="JKB28" s="175"/>
      <c r="JKC28" s="175"/>
      <c r="JKD28" s="175"/>
      <c r="JKE28" s="175"/>
      <c r="JKF28" s="175"/>
      <c r="JKG28" s="175"/>
      <c r="JKH28" s="175"/>
      <c r="JKI28" s="175"/>
      <c r="JKJ28" s="175"/>
      <c r="JKK28" s="175"/>
      <c r="JKL28" s="175"/>
      <c r="JKM28" s="175"/>
      <c r="JKN28" s="175"/>
      <c r="JKO28" s="175"/>
      <c r="JKP28" s="175"/>
      <c r="JKQ28" s="175"/>
      <c r="JKR28" s="175"/>
      <c r="JKS28" s="175"/>
      <c r="JKT28" s="175"/>
      <c r="JKU28" s="175"/>
      <c r="JKV28" s="175"/>
      <c r="JKW28" s="175"/>
      <c r="JKX28" s="175"/>
      <c r="JKY28" s="175"/>
      <c r="JKZ28" s="175"/>
      <c r="JLA28" s="175"/>
      <c r="JLB28" s="175"/>
      <c r="JLC28" s="175"/>
      <c r="JLD28" s="175"/>
      <c r="JLE28" s="175"/>
      <c r="JLF28" s="175"/>
      <c r="JLG28" s="175"/>
      <c r="JLH28" s="175"/>
      <c r="JLI28" s="175"/>
      <c r="JLJ28" s="175"/>
      <c r="JLK28" s="175"/>
      <c r="JLL28" s="175"/>
      <c r="JLM28" s="175"/>
      <c r="JLN28" s="175"/>
      <c r="JLO28" s="175"/>
      <c r="JLP28" s="175"/>
      <c r="JLQ28" s="175"/>
      <c r="JLR28" s="175"/>
      <c r="JLS28" s="175"/>
      <c r="JLT28" s="175"/>
      <c r="JLU28" s="175"/>
      <c r="JLV28" s="175"/>
      <c r="JLW28" s="175"/>
      <c r="JLX28" s="175"/>
      <c r="JLY28" s="175"/>
      <c r="JLZ28" s="175"/>
      <c r="JMA28" s="175"/>
      <c r="JMB28" s="175"/>
      <c r="JMC28" s="175"/>
      <c r="JMD28" s="175"/>
      <c r="JME28" s="175"/>
      <c r="JMF28" s="175"/>
      <c r="JMG28" s="175"/>
      <c r="JMH28" s="175"/>
      <c r="JMI28" s="175"/>
      <c r="JMJ28" s="175"/>
      <c r="JMK28" s="175"/>
      <c r="JML28" s="175"/>
      <c r="JMM28" s="175"/>
      <c r="JMN28" s="175"/>
      <c r="JMO28" s="175"/>
      <c r="JMP28" s="175"/>
      <c r="JMQ28" s="175"/>
      <c r="JMR28" s="175"/>
      <c r="JMS28" s="175"/>
      <c r="JMT28" s="175"/>
      <c r="JMU28" s="175"/>
      <c r="JMV28" s="175"/>
      <c r="JMW28" s="175"/>
      <c r="JMX28" s="175"/>
      <c r="JMY28" s="175"/>
      <c r="JMZ28" s="175"/>
      <c r="JNA28" s="175"/>
      <c r="JNB28" s="175"/>
      <c r="JNC28" s="175"/>
      <c r="JND28" s="175"/>
      <c r="JNE28" s="175"/>
      <c r="JNF28" s="175"/>
      <c r="JNG28" s="175"/>
      <c r="JNH28" s="175"/>
      <c r="JNI28" s="175"/>
      <c r="JNJ28" s="175"/>
      <c r="JNK28" s="175"/>
      <c r="JNL28" s="175"/>
      <c r="JNM28" s="175"/>
      <c r="JNN28" s="175"/>
      <c r="JNO28" s="175"/>
      <c r="JNP28" s="175"/>
      <c r="JNQ28" s="175"/>
      <c r="JNR28" s="175"/>
      <c r="JNS28" s="175"/>
      <c r="JNT28" s="175"/>
      <c r="JNU28" s="175"/>
      <c r="JNV28" s="175"/>
      <c r="JNW28" s="175"/>
      <c r="JNX28" s="175"/>
      <c r="JNY28" s="175"/>
      <c r="JNZ28" s="175"/>
      <c r="JOA28" s="175"/>
      <c r="JOB28" s="175"/>
      <c r="JOC28" s="175"/>
      <c r="JOD28" s="175"/>
      <c r="JOE28" s="175"/>
      <c r="JOF28" s="175"/>
      <c r="JOG28" s="175"/>
      <c r="JOH28" s="175"/>
      <c r="JOI28" s="175"/>
      <c r="JOJ28" s="175"/>
      <c r="JOK28" s="175"/>
      <c r="JOL28" s="175"/>
      <c r="JOM28" s="175"/>
      <c r="JON28" s="175"/>
      <c r="JOO28" s="175"/>
      <c r="JOP28" s="175"/>
      <c r="JOQ28" s="175"/>
      <c r="JOR28" s="175"/>
      <c r="JOS28" s="175"/>
      <c r="JOT28" s="175"/>
      <c r="JOU28" s="175"/>
      <c r="JOV28" s="175"/>
      <c r="JOW28" s="175"/>
      <c r="JOX28" s="175"/>
      <c r="JOY28" s="175"/>
      <c r="JOZ28" s="175"/>
      <c r="JPA28" s="175"/>
      <c r="JPB28" s="175"/>
      <c r="JPC28" s="175"/>
      <c r="JPD28" s="175"/>
      <c r="JPE28" s="175"/>
      <c r="JPF28" s="175"/>
      <c r="JPG28" s="175"/>
      <c r="JPH28" s="175"/>
      <c r="JPI28" s="175"/>
      <c r="JPJ28" s="175"/>
      <c r="JPK28" s="175"/>
      <c r="JPL28" s="175"/>
      <c r="JPM28" s="175"/>
      <c r="JPN28" s="175"/>
      <c r="JPO28" s="175"/>
      <c r="JPP28" s="175"/>
      <c r="JPQ28" s="175"/>
      <c r="JPR28" s="175"/>
      <c r="JPS28" s="175"/>
      <c r="JPT28" s="175"/>
      <c r="JPU28" s="175"/>
      <c r="JPV28" s="175"/>
      <c r="JPW28" s="175"/>
      <c r="JPX28" s="175"/>
      <c r="JPY28" s="175"/>
      <c r="JPZ28" s="175"/>
      <c r="JQA28" s="175"/>
      <c r="JQB28" s="175"/>
      <c r="JQC28" s="175"/>
      <c r="JQD28" s="175"/>
      <c r="JQE28" s="175"/>
      <c r="JQF28" s="175"/>
      <c r="JQG28" s="175"/>
      <c r="JQH28" s="175"/>
      <c r="JQI28" s="175"/>
      <c r="JQJ28" s="175"/>
      <c r="JQK28" s="175"/>
      <c r="JQL28" s="175"/>
      <c r="JQM28" s="175"/>
      <c r="JQN28" s="175"/>
      <c r="JQO28" s="175"/>
      <c r="JQP28" s="175"/>
      <c r="JQQ28" s="175"/>
      <c r="JQR28" s="175"/>
      <c r="JQS28" s="175"/>
      <c r="JQT28" s="175"/>
      <c r="JQU28" s="175"/>
      <c r="JQV28" s="175"/>
      <c r="JQW28" s="175"/>
      <c r="JQX28" s="175"/>
      <c r="JQY28" s="175"/>
      <c r="JQZ28" s="175"/>
      <c r="JRA28" s="175"/>
      <c r="JRB28" s="175"/>
      <c r="JRC28" s="175"/>
      <c r="JRD28" s="175"/>
      <c r="JRE28" s="175"/>
      <c r="JRF28" s="175"/>
      <c r="JRG28" s="175"/>
      <c r="JRH28" s="175"/>
      <c r="JRI28" s="175"/>
      <c r="JRJ28" s="175"/>
      <c r="JRK28" s="175"/>
      <c r="JRL28" s="175"/>
      <c r="JRM28" s="175"/>
      <c r="JRN28" s="175"/>
      <c r="JRO28" s="175"/>
      <c r="JRP28" s="175"/>
      <c r="JRQ28" s="175"/>
      <c r="JRR28" s="175"/>
      <c r="JRS28" s="175"/>
      <c r="JRT28" s="175"/>
      <c r="JRU28" s="175"/>
      <c r="JRV28" s="175"/>
      <c r="JRW28" s="175"/>
      <c r="JRX28" s="175"/>
      <c r="JRY28" s="175"/>
      <c r="JRZ28" s="175"/>
      <c r="JSA28" s="175"/>
      <c r="JSB28" s="175"/>
      <c r="JSC28" s="175"/>
      <c r="JSD28" s="175"/>
      <c r="JSE28" s="175"/>
      <c r="JSF28" s="175"/>
      <c r="JSG28" s="175"/>
      <c r="JSH28" s="175"/>
      <c r="JSI28" s="175"/>
      <c r="JSJ28" s="175"/>
      <c r="JSK28" s="175"/>
      <c r="JSL28" s="175"/>
      <c r="JSM28" s="175"/>
      <c r="JSN28" s="175"/>
      <c r="JSO28" s="175"/>
      <c r="JSP28" s="175"/>
      <c r="JSQ28" s="175"/>
      <c r="JSR28" s="175"/>
      <c r="JSS28" s="175"/>
      <c r="JST28" s="175"/>
      <c r="JSU28" s="175"/>
      <c r="JSV28" s="175"/>
      <c r="JSW28" s="175"/>
      <c r="JSX28" s="175"/>
      <c r="JSY28" s="175"/>
      <c r="JSZ28" s="175"/>
      <c r="JTA28" s="175"/>
      <c r="JTB28" s="175"/>
      <c r="JTC28" s="175"/>
      <c r="JTD28" s="175"/>
      <c r="JTE28" s="175"/>
      <c r="JTF28" s="175"/>
      <c r="JTG28" s="175"/>
      <c r="JTH28" s="175"/>
      <c r="JTI28" s="175"/>
      <c r="JTJ28" s="175"/>
      <c r="JTK28" s="175"/>
      <c r="JTL28" s="175"/>
      <c r="JTM28" s="175"/>
      <c r="JTN28" s="175"/>
      <c r="JTO28" s="175"/>
      <c r="JTP28" s="175"/>
      <c r="JTQ28" s="175"/>
      <c r="JTR28" s="175"/>
      <c r="JTS28" s="175"/>
      <c r="JTT28" s="175"/>
      <c r="JTU28" s="175"/>
      <c r="JTV28" s="175"/>
      <c r="JTW28" s="175"/>
      <c r="JTX28" s="175"/>
      <c r="JTY28" s="175"/>
      <c r="JTZ28" s="175"/>
      <c r="JUA28" s="175"/>
      <c r="JUB28" s="175"/>
      <c r="JUC28" s="175"/>
      <c r="JUD28" s="175"/>
      <c r="JUE28" s="175"/>
      <c r="JUF28" s="175"/>
      <c r="JUG28" s="175"/>
      <c r="JUH28" s="175"/>
      <c r="JUI28" s="175"/>
      <c r="JUJ28" s="175"/>
      <c r="JUK28" s="175"/>
      <c r="JUL28" s="175"/>
      <c r="JUM28" s="175"/>
      <c r="JUN28" s="175"/>
      <c r="JUO28" s="175"/>
      <c r="JUP28" s="175"/>
      <c r="JUQ28" s="175"/>
      <c r="JUR28" s="175"/>
      <c r="JUS28" s="175"/>
      <c r="JUT28" s="175"/>
      <c r="JUU28" s="175"/>
      <c r="JUV28" s="175"/>
      <c r="JUW28" s="175"/>
      <c r="JUX28" s="175"/>
      <c r="JUY28" s="175"/>
      <c r="JUZ28" s="175"/>
      <c r="JVA28" s="175"/>
      <c r="JVB28" s="175"/>
      <c r="JVC28" s="175"/>
      <c r="JVD28" s="175"/>
      <c r="JVE28" s="175"/>
      <c r="JVF28" s="175"/>
      <c r="JVG28" s="175"/>
      <c r="JVH28" s="175"/>
      <c r="JVI28" s="175"/>
      <c r="JVJ28" s="175"/>
      <c r="JVK28" s="175"/>
      <c r="JVL28" s="175"/>
      <c r="JVM28" s="175"/>
      <c r="JVN28" s="175"/>
      <c r="JVO28" s="175"/>
      <c r="JVP28" s="175"/>
      <c r="JVQ28" s="175"/>
      <c r="JVR28" s="175"/>
      <c r="JVS28" s="175"/>
      <c r="JVT28" s="175"/>
      <c r="JVU28" s="175"/>
      <c r="JVV28" s="175"/>
      <c r="JVW28" s="175"/>
      <c r="JVX28" s="175"/>
      <c r="JVY28" s="175"/>
      <c r="JVZ28" s="175"/>
      <c r="JWA28" s="175"/>
      <c r="JWB28" s="175"/>
      <c r="JWC28" s="175"/>
      <c r="JWD28" s="175"/>
      <c r="JWE28" s="175"/>
      <c r="JWF28" s="175"/>
      <c r="JWG28" s="175"/>
      <c r="JWH28" s="175"/>
      <c r="JWI28" s="175"/>
      <c r="JWJ28" s="175"/>
      <c r="JWK28" s="175"/>
      <c r="JWL28" s="175"/>
      <c r="JWM28" s="175"/>
      <c r="JWN28" s="175"/>
      <c r="JWO28" s="175"/>
      <c r="JWP28" s="175"/>
      <c r="JWQ28" s="175"/>
      <c r="JWR28" s="175"/>
      <c r="JWS28" s="175"/>
      <c r="JWT28" s="175"/>
      <c r="JWU28" s="175"/>
      <c r="JWV28" s="175"/>
      <c r="JWW28" s="175"/>
      <c r="JWX28" s="175"/>
      <c r="JWY28" s="175"/>
      <c r="JWZ28" s="175"/>
      <c r="JXA28" s="175"/>
      <c r="JXB28" s="175"/>
      <c r="JXC28" s="175"/>
      <c r="JXD28" s="175"/>
      <c r="JXE28" s="175"/>
      <c r="JXF28" s="175"/>
      <c r="JXG28" s="175"/>
      <c r="JXH28" s="175"/>
      <c r="JXI28" s="175"/>
      <c r="JXJ28" s="175"/>
      <c r="JXK28" s="175"/>
      <c r="JXL28" s="175"/>
      <c r="JXM28" s="175"/>
      <c r="JXN28" s="175"/>
      <c r="JXO28" s="175"/>
      <c r="JXP28" s="175"/>
      <c r="JXQ28" s="175"/>
      <c r="JXR28" s="175"/>
      <c r="JXS28" s="175"/>
      <c r="JXT28" s="175"/>
      <c r="JXU28" s="175"/>
      <c r="JXV28" s="175"/>
      <c r="JXW28" s="175"/>
      <c r="JXX28" s="175"/>
      <c r="JXY28" s="175"/>
      <c r="JXZ28" s="175"/>
      <c r="JYA28" s="175"/>
      <c r="JYB28" s="175"/>
      <c r="JYC28" s="175"/>
      <c r="JYD28" s="175"/>
      <c r="JYE28" s="175"/>
      <c r="JYF28" s="175"/>
      <c r="JYG28" s="175"/>
      <c r="JYH28" s="175"/>
      <c r="JYI28" s="175"/>
      <c r="JYJ28" s="175"/>
      <c r="JYK28" s="175"/>
      <c r="JYL28" s="175"/>
      <c r="JYM28" s="175"/>
      <c r="JYN28" s="175"/>
      <c r="JYO28" s="175"/>
      <c r="JYP28" s="175"/>
      <c r="JYQ28" s="175"/>
      <c r="JYR28" s="175"/>
      <c r="JYS28" s="175"/>
      <c r="JYT28" s="175"/>
      <c r="JYU28" s="175"/>
      <c r="JYV28" s="175"/>
      <c r="JYW28" s="175"/>
      <c r="JYX28" s="175"/>
      <c r="JYY28" s="175"/>
      <c r="JYZ28" s="175"/>
      <c r="JZA28" s="175"/>
      <c r="JZB28" s="175"/>
      <c r="JZC28" s="175"/>
      <c r="JZD28" s="175"/>
      <c r="JZE28" s="175"/>
      <c r="JZF28" s="175"/>
      <c r="JZG28" s="175"/>
      <c r="JZH28" s="175"/>
      <c r="JZI28" s="175"/>
      <c r="JZJ28" s="175"/>
      <c r="JZK28" s="175"/>
      <c r="JZL28" s="175"/>
      <c r="JZM28" s="175"/>
      <c r="JZN28" s="175"/>
      <c r="JZO28" s="175"/>
      <c r="JZP28" s="175"/>
      <c r="JZQ28" s="175"/>
      <c r="JZR28" s="175"/>
      <c r="JZS28" s="175"/>
      <c r="JZT28" s="175"/>
      <c r="JZU28" s="175"/>
      <c r="JZV28" s="175"/>
      <c r="JZW28" s="175"/>
      <c r="JZX28" s="175"/>
      <c r="JZY28" s="175"/>
      <c r="JZZ28" s="175"/>
      <c r="KAA28" s="175"/>
      <c r="KAB28" s="175"/>
      <c r="KAC28" s="175"/>
      <c r="KAD28" s="175"/>
      <c r="KAE28" s="175"/>
      <c r="KAF28" s="175"/>
      <c r="KAG28" s="175"/>
      <c r="KAH28" s="175"/>
      <c r="KAI28" s="175"/>
      <c r="KAJ28" s="175"/>
      <c r="KAK28" s="175"/>
      <c r="KAL28" s="175"/>
      <c r="KAM28" s="175"/>
      <c r="KAN28" s="175"/>
      <c r="KAO28" s="175"/>
      <c r="KAP28" s="175"/>
      <c r="KAQ28" s="175"/>
      <c r="KAR28" s="175"/>
      <c r="KAS28" s="175"/>
      <c r="KAT28" s="175"/>
      <c r="KAU28" s="175"/>
      <c r="KAV28" s="175"/>
      <c r="KAW28" s="175"/>
      <c r="KAX28" s="175"/>
      <c r="KAY28" s="175"/>
      <c r="KAZ28" s="175"/>
      <c r="KBA28" s="175"/>
      <c r="KBB28" s="175"/>
      <c r="KBC28" s="175"/>
      <c r="KBD28" s="175"/>
      <c r="KBE28" s="175"/>
      <c r="KBF28" s="175"/>
      <c r="KBG28" s="175"/>
      <c r="KBH28" s="175"/>
      <c r="KBI28" s="175"/>
      <c r="KBJ28" s="175"/>
      <c r="KBK28" s="175"/>
      <c r="KBL28" s="175"/>
      <c r="KBM28" s="175"/>
      <c r="KBN28" s="175"/>
      <c r="KBO28" s="175"/>
      <c r="KBP28" s="175"/>
      <c r="KBQ28" s="175"/>
      <c r="KBR28" s="175"/>
      <c r="KBS28" s="175"/>
      <c r="KBT28" s="175"/>
      <c r="KBU28" s="175"/>
      <c r="KBV28" s="175"/>
      <c r="KBW28" s="175"/>
      <c r="KBX28" s="175"/>
      <c r="KBY28" s="175"/>
      <c r="KBZ28" s="175"/>
      <c r="KCA28" s="175"/>
      <c r="KCB28" s="175"/>
      <c r="KCC28" s="175"/>
      <c r="KCD28" s="175"/>
      <c r="KCE28" s="175"/>
      <c r="KCF28" s="175"/>
      <c r="KCG28" s="175"/>
      <c r="KCH28" s="175"/>
      <c r="KCI28" s="175"/>
      <c r="KCJ28" s="175"/>
      <c r="KCK28" s="175"/>
      <c r="KCL28" s="175"/>
      <c r="KCM28" s="175"/>
      <c r="KCN28" s="175"/>
      <c r="KCO28" s="175"/>
      <c r="KCP28" s="175"/>
      <c r="KCQ28" s="175"/>
      <c r="KCR28" s="175"/>
      <c r="KCS28" s="175"/>
      <c r="KCT28" s="175"/>
      <c r="KCU28" s="175"/>
      <c r="KCV28" s="175"/>
      <c r="KCW28" s="175"/>
      <c r="KCX28" s="175"/>
      <c r="KCY28" s="175"/>
      <c r="KCZ28" s="175"/>
      <c r="KDA28" s="175"/>
      <c r="KDB28" s="175"/>
      <c r="KDC28" s="175"/>
      <c r="KDD28" s="175"/>
      <c r="KDE28" s="175"/>
      <c r="KDF28" s="175"/>
      <c r="KDG28" s="175"/>
      <c r="KDH28" s="175"/>
      <c r="KDI28" s="175"/>
      <c r="KDJ28" s="175"/>
      <c r="KDK28" s="175"/>
      <c r="KDL28" s="175"/>
      <c r="KDM28" s="175"/>
      <c r="KDN28" s="175"/>
      <c r="KDO28" s="175"/>
      <c r="KDP28" s="175"/>
      <c r="KDQ28" s="175"/>
      <c r="KDR28" s="175"/>
      <c r="KDS28" s="175"/>
      <c r="KDT28" s="175"/>
      <c r="KDU28" s="175"/>
      <c r="KDV28" s="175"/>
      <c r="KDW28" s="175"/>
      <c r="KDX28" s="175"/>
      <c r="KDY28" s="175"/>
      <c r="KDZ28" s="175"/>
      <c r="KEA28" s="175"/>
      <c r="KEB28" s="175"/>
      <c r="KEC28" s="175"/>
      <c r="KED28" s="175"/>
      <c r="KEE28" s="175"/>
      <c r="KEF28" s="175"/>
      <c r="KEG28" s="175"/>
      <c r="KEH28" s="175"/>
      <c r="KEI28" s="175"/>
      <c r="KEJ28" s="175"/>
      <c r="KEK28" s="175"/>
      <c r="KEL28" s="175"/>
      <c r="KEM28" s="175"/>
      <c r="KEN28" s="175"/>
      <c r="KEO28" s="175"/>
      <c r="KEP28" s="175"/>
      <c r="KEQ28" s="175"/>
      <c r="KER28" s="175"/>
      <c r="KES28" s="175"/>
      <c r="KET28" s="175"/>
      <c r="KEU28" s="175"/>
      <c r="KEV28" s="175"/>
      <c r="KEW28" s="175"/>
      <c r="KEX28" s="175"/>
      <c r="KEY28" s="175"/>
      <c r="KEZ28" s="175"/>
      <c r="KFA28" s="175"/>
      <c r="KFB28" s="175"/>
      <c r="KFC28" s="175"/>
      <c r="KFD28" s="175"/>
      <c r="KFE28" s="175"/>
      <c r="KFF28" s="175"/>
      <c r="KFG28" s="175"/>
      <c r="KFH28" s="175"/>
      <c r="KFI28" s="175"/>
      <c r="KFJ28" s="175"/>
      <c r="KFK28" s="175"/>
      <c r="KFL28" s="175"/>
      <c r="KFM28" s="175"/>
      <c r="KFN28" s="175"/>
      <c r="KFO28" s="175"/>
      <c r="KFP28" s="175"/>
      <c r="KFQ28" s="175"/>
      <c r="KFR28" s="175"/>
      <c r="KFS28" s="175"/>
      <c r="KFT28" s="175"/>
      <c r="KFU28" s="175"/>
      <c r="KFV28" s="175"/>
      <c r="KFW28" s="175"/>
      <c r="KFX28" s="175"/>
      <c r="KFY28" s="175"/>
      <c r="KFZ28" s="175"/>
      <c r="KGA28" s="175"/>
      <c r="KGB28" s="175"/>
      <c r="KGC28" s="175"/>
      <c r="KGD28" s="175"/>
      <c r="KGE28" s="175"/>
      <c r="KGF28" s="175"/>
      <c r="KGG28" s="175"/>
      <c r="KGH28" s="175"/>
      <c r="KGI28" s="175"/>
      <c r="KGJ28" s="175"/>
      <c r="KGK28" s="175"/>
      <c r="KGL28" s="175"/>
      <c r="KGM28" s="175"/>
      <c r="KGN28" s="175"/>
      <c r="KGO28" s="175"/>
      <c r="KGP28" s="175"/>
      <c r="KGQ28" s="175"/>
      <c r="KGR28" s="175"/>
      <c r="KGS28" s="175"/>
      <c r="KGT28" s="175"/>
      <c r="KGU28" s="175"/>
      <c r="KGV28" s="175"/>
      <c r="KGW28" s="175"/>
      <c r="KGX28" s="175"/>
      <c r="KGY28" s="175"/>
      <c r="KGZ28" s="175"/>
      <c r="KHA28" s="175"/>
      <c r="KHB28" s="175"/>
      <c r="KHC28" s="175"/>
      <c r="KHD28" s="175"/>
      <c r="KHE28" s="175"/>
      <c r="KHF28" s="175"/>
      <c r="KHG28" s="175"/>
      <c r="KHH28" s="175"/>
      <c r="KHI28" s="175"/>
      <c r="KHJ28" s="175"/>
      <c r="KHK28" s="175"/>
      <c r="KHL28" s="175"/>
      <c r="KHM28" s="175"/>
      <c r="KHN28" s="175"/>
      <c r="KHO28" s="175"/>
      <c r="KHP28" s="175"/>
      <c r="KHQ28" s="175"/>
      <c r="KHR28" s="175"/>
      <c r="KHS28" s="175"/>
      <c r="KHT28" s="175"/>
      <c r="KHU28" s="175"/>
      <c r="KHV28" s="175"/>
      <c r="KHW28" s="175"/>
      <c r="KHX28" s="175"/>
      <c r="KHY28" s="175"/>
      <c r="KHZ28" s="175"/>
      <c r="KIA28" s="175"/>
      <c r="KIB28" s="175"/>
      <c r="KIC28" s="175"/>
      <c r="KID28" s="175"/>
      <c r="KIE28" s="175"/>
      <c r="KIF28" s="175"/>
      <c r="KIG28" s="175"/>
      <c r="KIH28" s="175"/>
      <c r="KII28" s="175"/>
      <c r="KIJ28" s="175"/>
      <c r="KIK28" s="175"/>
      <c r="KIL28" s="175"/>
      <c r="KIM28" s="175"/>
      <c r="KIN28" s="175"/>
      <c r="KIO28" s="175"/>
      <c r="KIP28" s="175"/>
      <c r="KIQ28" s="175"/>
      <c r="KIR28" s="175"/>
      <c r="KIS28" s="175"/>
      <c r="KIT28" s="175"/>
      <c r="KIU28" s="175"/>
      <c r="KIV28" s="175"/>
      <c r="KIW28" s="175"/>
      <c r="KIX28" s="175"/>
      <c r="KIY28" s="175"/>
      <c r="KIZ28" s="175"/>
      <c r="KJA28" s="175"/>
      <c r="KJB28" s="175"/>
      <c r="KJC28" s="175"/>
      <c r="KJD28" s="175"/>
      <c r="KJE28" s="175"/>
      <c r="KJF28" s="175"/>
      <c r="KJG28" s="175"/>
      <c r="KJH28" s="175"/>
      <c r="KJI28" s="175"/>
      <c r="KJJ28" s="175"/>
      <c r="KJK28" s="175"/>
      <c r="KJL28" s="175"/>
      <c r="KJM28" s="175"/>
      <c r="KJN28" s="175"/>
      <c r="KJO28" s="175"/>
      <c r="KJP28" s="175"/>
      <c r="KJQ28" s="175"/>
      <c r="KJR28" s="175"/>
      <c r="KJS28" s="175"/>
      <c r="KJT28" s="175"/>
      <c r="KJU28" s="175"/>
      <c r="KJV28" s="175"/>
      <c r="KJW28" s="175"/>
      <c r="KJX28" s="175"/>
      <c r="KJY28" s="175"/>
      <c r="KJZ28" s="175"/>
      <c r="KKA28" s="175"/>
      <c r="KKB28" s="175"/>
      <c r="KKC28" s="175"/>
      <c r="KKD28" s="175"/>
      <c r="KKE28" s="175"/>
      <c r="KKF28" s="175"/>
      <c r="KKG28" s="175"/>
      <c r="KKH28" s="175"/>
      <c r="KKI28" s="175"/>
      <c r="KKJ28" s="175"/>
      <c r="KKK28" s="175"/>
      <c r="KKL28" s="175"/>
      <c r="KKM28" s="175"/>
      <c r="KKN28" s="175"/>
      <c r="KKO28" s="175"/>
      <c r="KKP28" s="175"/>
      <c r="KKQ28" s="175"/>
      <c r="KKR28" s="175"/>
      <c r="KKS28" s="175"/>
      <c r="KKT28" s="175"/>
      <c r="KKU28" s="175"/>
      <c r="KKV28" s="175"/>
      <c r="KKW28" s="175"/>
      <c r="KKX28" s="175"/>
      <c r="KKY28" s="175"/>
      <c r="KKZ28" s="175"/>
      <c r="KLA28" s="175"/>
      <c r="KLB28" s="175"/>
      <c r="KLC28" s="175"/>
      <c r="KLD28" s="175"/>
      <c r="KLE28" s="175"/>
      <c r="KLF28" s="175"/>
      <c r="KLG28" s="175"/>
      <c r="KLH28" s="175"/>
      <c r="KLI28" s="175"/>
      <c r="KLJ28" s="175"/>
      <c r="KLK28" s="175"/>
      <c r="KLL28" s="175"/>
      <c r="KLM28" s="175"/>
      <c r="KLN28" s="175"/>
      <c r="KLO28" s="175"/>
      <c r="KLP28" s="175"/>
      <c r="KLQ28" s="175"/>
      <c r="KLR28" s="175"/>
      <c r="KLS28" s="175"/>
      <c r="KLT28" s="175"/>
      <c r="KLU28" s="175"/>
      <c r="KLV28" s="175"/>
      <c r="KLW28" s="175"/>
      <c r="KLX28" s="175"/>
      <c r="KLY28" s="175"/>
      <c r="KLZ28" s="175"/>
      <c r="KMA28" s="175"/>
      <c r="KMB28" s="175"/>
      <c r="KMC28" s="175"/>
      <c r="KMD28" s="175"/>
      <c r="KME28" s="175"/>
      <c r="KMF28" s="175"/>
      <c r="KMG28" s="175"/>
      <c r="KMH28" s="175"/>
      <c r="KMI28" s="175"/>
      <c r="KMJ28" s="175"/>
      <c r="KMK28" s="175"/>
      <c r="KML28" s="175"/>
      <c r="KMM28" s="175"/>
      <c r="KMN28" s="175"/>
      <c r="KMO28" s="175"/>
      <c r="KMP28" s="175"/>
      <c r="KMQ28" s="175"/>
      <c r="KMR28" s="175"/>
      <c r="KMS28" s="175"/>
      <c r="KMT28" s="175"/>
      <c r="KMU28" s="175"/>
      <c r="KMV28" s="175"/>
      <c r="KMW28" s="175"/>
      <c r="KMX28" s="175"/>
      <c r="KMY28" s="175"/>
      <c r="KMZ28" s="175"/>
      <c r="KNA28" s="175"/>
      <c r="KNB28" s="175"/>
      <c r="KNC28" s="175"/>
      <c r="KND28" s="175"/>
      <c r="KNE28" s="175"/>
      <c r="KNF28" s="175"/>
      <c r="KNG28" s="175"/>
      <c r="KNH28" s="175"/>
      <c r="KNI28" s="175"/>
      <c r="KNJ28" s="175"/>
      <c r="KNK28" s="175"/>
      <c r="KNL28" s="175"/>
      <c r="KNM28" s="175"/>
      <c r="KNN28" s="175"/>
      <c r="KNO28" s="175"/>
      <c r="KNP28" s="175"/>
      <c r="KNQ28" s="175"/>
      <c r="KNR28" s="175"/>
      <c r="KNS28" s="175"/>
      <c r="KNT28" s="175"/>
      <c r="KNU28" s="175"/>
      <c r="KNV28" s="175"/>
      <c r="KNW28" s="175"/>
      <c r="KNX28" s="175"/>
      <c r="KNY28" s="175"/>
      <c r="KNZ28" s="175"/>
      <c r="KOA28" s="175"/>
      <c r="KOB28" s="175"/>
      <c r="KOC28" s="175"/>
      <c r="KOD28" s="175"/>
      <c r="KOE28" s="175"/>
      <c r="KOF28" s="175"/>
      <c r="KOG28" s="175"/>
      <c r="KOH28" s="175"/>
      <c r="KOI28" s="175"/>
      <c r="KOJ28" s="175"/>
      <c r="KOK28" s="175"/>
      <c r="KOL28" s="175"/>
      <c r="KOM28" s="175"/>
      <c r="KON28" s="175"/>
      <c r="KOO28" s="175"/>
      <c r="KOP28" s="175"/>
      <c r="KOQ28" s="175"/>
      <c r="KOR28" s="175"/>
      <c r="KOS28" s="175"/>
      <c r="KOT28" s="175"/>
      <c r="KOU28" s="175"/>
      <c r="KOV28" s="175"/>
      <c r="KOW28" s="175"/>
      <c r="KOX28" s="175"/>
      <c r="KOY28" s="175"/>
      <c r="KOZ28" s="175"/>
      <c r="KPA28" s="175"/>
      <c r="KPB28" s="175"/>
      <c r="KPC28" s="175"/>
      <c r="KPD28" s="175"/>
      <c r="KPE28" s="175"/>
      <c r="KPF28" s="175"/>
      <c r="KPG28" s="175"/>
      <c r="KPH28" s="175"/>
      <c r="KPI28" s="175"/>
      <c r="KPJ28" s="175"/>
      <c r="KPK28" s="175"/>
      <c r="KPL28" s="175"/>
      <c r="KPM28" s="175"/>
      <c r="KPN28" s="175"/>
      <c r="KPO28" s="175"/>
      <c r="KPP28" s="175"/>
      <c r="KPQ28" s="175"/>
      <c r="KPR28" s="175"/>
      <c r="KPS28" s="175"/>
      <c r="KPT28" s="175"/>
      <c r="KPU28" s="175"/>
      <c r="KPV28" s="175"/>
      <c r="KPW28" s="175"/>
      <c r="KPX28" s="175"/>
      <c r="KPY28" s="175"/>
      <c r="KPZ28" s="175"/>
      <c r="KQA28" s="175"/>
      <c r="KQB28" s="175"/>
      <c r="KQC28" s="175"/>
      <c r="KQD28" s="175"/>
      <c r="KQE28" s="175"/>
      <c r="KQF28" s="175"/>
      <c r="KQG28" s="175"/>
      <c r="KQH28" s="175"/>
      <c r="KQI28" s="175"/>
      <c r="KQJ28" s="175"/>
      <c r="KQK28" s="175"/>
      <c r="KQL28" s="175"/>
      <c r="KQM28" s="175"/>
      <c r="KQN28" s="175"/>
      <c r="KQO28" s="175"/>
      <c r="KQP28" s="175"/>
      <c r="KQQ28" s="175"/>
      <c r="KQR28" s="175"/>
      <c r="KQS28" s="175"/>
      <c r="KQT28" s="175"/>
      <c r="KQU28" s="175"/>
      <c r="KQV28" s="175"/>
      <c r="KQW28" s="175"/>
      <c r="KQX28" s="175"/>
      <c r="KQY28" s="175"/>
      <c r="KQZ28" s="175"/>
      <c r="KRA28" s="175"/>
      <c r="KRB28" s="175"/>
      <c r="KRC28" s="175"/>
      <c r="KRD28" s="175"/>
      <c r="KRE28" s="175"/>
      <c r="KRF28" s="175"/>
      <c r="KRG28" s="175"/>
      <c r="KRH28" s="175"/>
      <c r="KRI28" s="175"/>
      <c r="KRJ28" s="175"/>
      <c r="KRK28" s="175"/>
      <c r="KRL28" s="175"/>
      <c r="KRM28" s="175"/>
      <c r="KRN28" s="175"/>
      <c r="KRO28" s="175"/>
      <c r="KRP28" s="175"/>
      <c r="KRQ28" s="175"/>
      <c r="KRR28" s="175"/>
      <c r="KRS28" s="175"/>
      <c r="KRT28" s="175"/>
      <c r="KRU28" s="175"/>
      <c r="KRV28" s="175"/>
      <c r="KRW28" s="175"/>
      <c r="KRX28" s="175"/>
      <c r="KRY28" s="175"/>
      <c r="KRZ28" s="175"/>
      <c r="KSA28" s="175"/>
      <c r="KSB28" s="175"/>
      <c r="KSC28" s="175"/>
      <c r="KSD28" s="175"/>
      <c r="KSE28" s="175"/>
      <c r="KSF28" s="175"/>
      <c r="KSG28" s="175"/>
      <c r="KSH28" s="175"/>
      <c r="KSI28" s="175"/>
      <c r="KSJ28" s="175"/>
      <c r="KSK28" s="175"/>
      <c r="KSL28" s="175"/>
      <c r="KSM28" s="175"/>
      <c r="KSN28" s="175"/>
      <c r="KSO28" s="175"/>
      <c r="KSP28" s="175"/>
      <c r="KSQ28" s="175"/>
      <c r="KSR28" s="175"/>
      <c r="KSS28" s="175"/>
      <c r="KST28" s="175"/>
      <c r="KSU28" s="175"/>
      <c r="KSV28" s="175"/>
      <c r="KSW28" s="175"/>
      <c r="KSX28" s="175"/>
      <c r="KSY28" s="175"/>
      <c r="KSZ28" s="175"/>
      <c r="KTA28" s="175"/>
      <c r="KTB28" s="175"/>
      <c r="KTC28" s="175"/>
      <c r="KTD28" s="175"/>
      <c r="KTE28" s="175"/>
      <c r="KTF28" s="175"/>
      <c r="KTG28" s="175"/>
      <c r="KTH28" s="175"/>
      <c r="KTI28" s="175"/>
      <c r="KTJ28" s="175"/>
      <c r="KTK28" s="175"/>
      <c r="KTL28" s="175"/>
      <c r="KTM28" s="175"/>
      <c r="KTN28" s="175"/>
      <c r="KTO28" s="175"/>
      <c r="KTP28" s="175"/>
      <c r="KTQ28" s="175"/>
      <c r="KTR28" s="175"/>
      <c r="KTS28" s="175"/>
      <c r="KTT28" s="175"/>
      <c r="KTU28" s="175"/>
      <c r="KTV28" s="175"/>
      <c r="KTW28" s="175"/>
      <c r="KTX28" s="175"/>
      <c r="KTY28" s="175"/>
      <c r="KTZ28" s="175"/>
      <c r="KUA28" s="175"/>
      <c r="KUB28" s="175"/>
      <c r="KUC28" s="175"/>
      <c r="KUD28" s="175"/>
      <c r="KUE28" s="175"/>
      <c r="KUF28" s="175"/>
      <c r="KUG28" s="175"/>
      <c r="KUH28" s="175"/>
      <c r="KUI28" s="175"/>
      <c r="KUJ28" s="175"/>
      <c r="KUK28" s="175"/>
      <c r="KUL28" s="175"/>
      <c r="KUM28" s="175"/>
      <c r="KUN28" s="175"/>
      <c r="KUO28" s="175"/>
      <c r="KUP28" s="175"/>
      <c r="KUQ28" s="175"/>
      <c r="KUR28" s="175"/>
      <c r="KUS28" s="175"/>
      <c r="KUT28" s="175"/>
      <c r="KUU28" s="175"/>
      <c r="KUV28" s="175"/>
      <c r="KUW28" s="175"/>
      <c r="KUX28" s="175"/>
      <c r="KUY28" s="175"/>
      <c r="KUZ28" s="175"/>
      <c r="KVA28" s="175"/>
      <c r="KVB28" s="175"/>
      <c r="KVC28" s="175"/>
      <c r="KVD28" s="175"/>
      <c r="KVE28" s="175"/>
      <c r="KVF28" s="175"/>
      <c r="KVG28" s="175"/>
      <c r="KVH28" s="175"/>
      <c r="KVI28" s="175"/>
      <c r="KVJ28" s="175"/>
      <c r="KVK28" s="175"/>
      <c r="KVL28" s="175"/>
      <c r="KVM28" s="175"/>
      <c r="KVN28" s="175"/>
      <c r="KVO28" s="175"/>
      <c r="KVP28" s="175"/>
      <c r="KVQ28" s="175"/>
      <c r="KVR28" s="175"/>
      <c r="KVS28" s="175"/>
      <c r="KVT28" s="175"/>
      <c r="KVU28" s="175"/>
      <c r="KVV28" s="175"/>
      <c r="KVW28" s="175"/>
      <c r="KVX28" s="175"/>
      <c r="KVY28" s="175"/>
      <c r="KVZ28" s="175"/>
      <c r="KWA28" s="175"/>
      <c r="KWB28" s="175"/>
      <c r="KWC28" s="175"/>
      <c r="KWD28" s="175"/>
      <c r="KWE28" s="175"/>
      <c r="KWF28" s="175"/>
      <c r="KWG28" s="175"/>
      <c r="KWH28" s="175"/>
      <c r="KWI28" s="175"/>
      <c r="KWJ28" s="175"/>
      <c r="KWK28" s="175"/>
      <c r="KWL28" s="175"/>
      <c r="KWM28" s="175"/>
      <c r="KWN28" s="175"/>
      <c r="KWO28" s="175"/>
      <c r="KWP28" s="175"/>
      <c r="KWQ28" s="175"/>
      <c r="KWR28" s="175"/>
      <c r="KWS28" s="175"/>
      <c r="KWT28" s="175"/>
      <c r="KWU28" s="175"/>
      <c r="KWV28" s="175"/>
      <c r="KWW28" s="175"/>
      <c r="KWX28" s="175"/>
      <c r="KWY28" s="175"/>
      <c r="KWZ28" s="175"/>
      <c r="KXA28" s="175"/>
      <c r="KXB28" s="175"/>
      <c r="KXC28" s="175"/>
      <c r="KXD28" s="175"/>
      <c r="KXE28" s="175"/>
      <c r="KXF28" s="175"/>
      <c r="KXG28" s="175"/>
      <c r="KXH28" s="175"/>
      <c r="KXI28" s="175"/>
      <c r="KXJ28" s="175"/>
      <c r="KXK28" s="175"/>
      <c r="KXL28" s="175"/>
      <c r="KXM28" s="175"/>
      <c r="KXN28" s="175"/>
      <c r="KXO28" s="175"/>
      <c r="KXP28" s="175"/>
      <c r="KXQ28" s="175"/>
      <c r="KXR28" s="175"/>
      <c r="KXS28" s="175"/>
      <c r="KXT28" s="175"/>
      <c r="KXU28" s="175"/>
      <c r="KXV28" s="175"/>
      <c r="KXW28" s="175"/>
      <c r="KXX28" s="175"/>
      <c r="KXY28" s="175"/>
      <c r="KXZ28" s="175"/>
      <c r="KYA28" s="175"/>
      <c r="KYB28" s="175"/>
      <c r="KYC28" s="175"/>
      <c r="KYD28" s="175"/>
      <c r="KYE28" s="175"/>
      <c r="KYF28" s="175"/>
      <c r="KYG28" s="175"/>
      <c r="KYH28" s="175"/>
      <c r="KYI28" s="175"/>
      <c r="KYJ28" s="175"/>
      <c r="KYK28" s="175"/>
      <c r="KYL28" s="175"/>
      <c r="KYM28" s="175"/>
      <c r="KYN28" s="175"/>
      <c r="KYO28" s="175"/>
      <c r="KYP28" s="175"/>
      <c r="KYQ28" s="175"/>
      <c r="KYR28" s="175"/>
      <c r="KYS28" s="175"/>
      <c r="KYT28" s="175"/>
      <c r="KYU28" s="175"/>
      <c r="KYV28" s="175"/>
      <c r="KYW28" s="175"/>
      <c r="KYX28" s="175"/>
      <c r="KYY28" s="175"/>
      <c r="KYZ28" s="175"/>
      <c r="KZA28" s="175"/>
      <c r="KZB28" s="175"/>
      <c r="KZC28" s="175"/>
      <c r="KZD28" s="175"/>
      <c r="KZE28" s="175"/>
      <c r="KZF28" s="175"/>
      <c r="KZG28" s="175"/>
      <c r="KZH28" s="175"/>
      <c r="KZI28" s="175"/>
      <c r="KZJ28" s="175"/>
      <c r="KZK28" s="175"/>
      <c r="KZL28" s="175"/>
      <c r="KZM28" s="175"/>
      <c r="KZN28" s="175"/>
      <c r="KZO28" s="175"/>
      <c r="KZP28" s="175"/>
      <c r="KZQ28" s="175"/>
      <c r="KZR28" s="175"/>
      <c r="KZS28" s="175"/>
      <c r="KZT28" s="175"/>
      <c r="KZU28" s="175"/>
      <c r="KZV28" s="175"/>
      <c r="KZW28" s="175"/>
      <c r="KZX28" s="175"/>
      <c r="KZY28" s="175"/>
      <c r="KZZ28" s="175"/>
      <c r="LAA28" s="175"/>
      <c r="LAB28" s="175"/>
      <c r="LAC28" s="175"/>
      <c r="LAD28" s="175"/>
      <c r="LAE28" s="175"/>
      <c r="LAF28" s="175"/>
      <c r="LAG28" s="175"/>
      <c r="LAH28" s="175"/>
      <c r="LAI28" s="175"/>
      <c r="LAJ28" s="175"/>
      <c r="LAK28" s="175"/>
      <c r="LAL28" s="175"/>
      <c r="LAM28" s="175"/>
      <c r="LAN28" s="175"/>
      <c r="LAO28" s="175"/>
      <c r="LAP28" s="175"/>
      <c r="LAQ28" s="175"/>
      <c r="LAR28" s="175"/>
      <c r="LAS28" s="175"/>
      <c r="LAT28" s="175"/>
      <c r="LAU28" s="175"/>
      <c r="LAV28" s="175"/>
      <c r="LAW28" s="175"/>
      <c r="LAX28" s="175"/>
      <c r="LAY28" s="175"/>
      <c r="LAZ28" s="175"/>
      <c r="LBA28" s="175"/>
      <c r="LBB28" s="175"/>
      <c r="LBC28" s="175"/>
      <c r="LBD28" s="175"/>
      <c r="LBE28" s="175"/>
      <c r="LBF28" s="175"/>
      <c r="LBG28" s="175"/>
      <c r="LBH28" s="175"/>
      <c r="LBI28" s="175"/>
      <c r="LBJ28" s="175"/>
      <c r="LBK28" s="175"/>
      <c r="LBL28" s="175"/>
      <c r="LBM28" s="175"/>
      <c r="LBN28" s="175"/>
      <c r="LBO28" s="175"/>
      <c r="LBP28" s="175"/>
      <c r="LBQ28" s="175"/>
      <c r="LBR28" s="175"/>
      <c r="LBS28" s="175"/>
      <c r="LBT28" s="175"/>
      <c r="LBU28" s="175"/>
      <c r="LBV28" s="175"/>
      <c r="LBW28" s="175"/>
      <c r="LBX28" s="175"/>
      <c r="LBY28" s="175"/>
      <c r="LBZ28" s="175"/>
      <c r="LCA28" s="175"/>
      <c r="LCB28" s="175"/>
      <c r="LCC28" s="175"/>
      <c r="LCD28" s="175"/>
      <c r="LCE28" s="175"/>
      <c r="LCF28" s="175"/>
      <c r="LCG28" s="175"/>
      <c r="LCH28" s="175"/>
      <c r="LCI28" s="175"/>
      <c r="LCJ28" s="175"/>
      <c r="LCK28" s="175"/>
      <c r="LCL28" s="175"/>
      <c r="LCM28" s="175"/>
      <c r="LCN28" s="175"/>
      <c r="LCO28" s="175"/>
      <c r="LCP28" s="175"/>
      <c r="LCQ28" s="175"/>
      <c r="LCR28" s="175"/>
      <c r="LCS28" s="175"/>
      <c r="LCT28" s="175"/>
      <c r="LCU28" s="175"/>
      <c r="LCV28" s="175"/>
      <c r="LCW28" s="175"/>
      <c r="LCX28" s="175"/>
      <c r="LCY28" s="175"/>
      <c r="LCZ28" s="175"/>
      <c r="LDA28" s="175"/>
      <c r="LDB28" s="175"/>
      <c r="LDC28" s="175"/>
      <c r="LDD28" s="175"/>
      <c r="LDE28" s="175"/>
      <c r="LDF28" s="175"/>
      <c r="LDG28" s="175"/>
      <c r="LDH28" s="175"/>
      <c r="LDI28" s="175"/>
      <c r="LDJ28" s="175"/>
      <c r="LDK28" s="175"/>
      <c r="LDL28" s="175"/>
      <c r="LDM28" s="175"/>
      <c r="LDN28" s="175"/>
      <c r="LDO28" s="175"/>
      <c r="LDP28" s="175"/>
      <c r="LDQ28" s="175"/>
      <c r="LDR28" s="175"/>
      <c r="LDS28" s="175"/>
      <c r="LDT28" s="175"/>
      <c r="LDU28" s="175"/>
      <c r="LDV28" s="175"/>
      <c r="LDW28" s="175"/>
      <c r="LDX28" s="175"/>
      <c r="LDY28" s="175"/>
      <c r="LDZ28" s="175"/>
      <c r="LEA28" s="175"/>
      <c r="LEB28" s="175"/>
      <c r="LEC28" s="175"/>
      <c r="LED28" s="175"/>
      <c r="LEE28" s="175"/>
      <c r="LEF28" s="175"/>
      <c r="LEG28" s="175"/>
      <c r="LEH28" s="175"/>
      <c r="LEI28" s="175"/>
      <c r="LEJ28" s="175"/>
      <c r="LEK28" s="175"/>
      <c r="LEL28" s="175"/>
      <c r="LEM28" s="175"/>
      <c r="LEN28" s="175"/>
      <c r="LEO28" s="175"/>
      <c r="LEP28" s="175"/>
      <c r="LEQ28" s="175"/>
      <c r="LER28" s="175"/>
      <c r="LES28" s="175"/>
      <c r="LET28" s="175"/>
      <c r="LEU28" s="175"/>
      <c r="LEV28" s="175"/>
      <c r="LEW28" s="175"/>
      <c r="LEX28" s="175"/>
      <c r="LEY28" s="175"/>
      <c r="LEZ28" s="175"/>
      <c r="LFA28" s="175"/>
      <c r="LFB28" s="175"/>
      <c r="LFC28" s="175"/>
      <c r="LFD28" s="175"/>
      <c r="LFE28" s="175"/>
      <c r="LFF28" s="175"/>
      <c r="LFG28" s="175"/>
      <c r="LFH28" s="175"/>
      <c r="LFI28" s="175"/>
      <c r="LFJ28" s="175"/>
      <c r="LFK28" s="175"/>
      <c r="LFL28" s="175"/>
      <c r="LFM28" s="175"/>
      <c r="LFN28" s="175"/>
      <c r="LFO28" s="175"/>
      <c r="LFP28" s="175"/>
      <c r="LFQ28" s="175"/>
      <c r="LFR28" s="175"/>
      <c r="LFS28" s="175"/>
      <c r="LFT28" s="175"/>
      <c r="LFU28" s="175"/>
      <c r="LFV28" s="175"/>
      <c r="LFW28" s="175"/>
      <c r="LFX28" s="175"/>
      <c r="LFY28" s="175"/>
      <c r="LFZ28" s="175"/>
      <c r="LGA28" s="175"/>
      <c r="LGB28" s="175"/>
      <c r="LGC28" s="175"/>
      <c r="LGD28" s="175"/>
      <c r="LGE28" s="175"/>
      <c r="LGF28" s="175"/>
      <c r="LGG28" s="175"/>
      <c r="LGH28" s="175"/>
      <c r="LGI28" s="175"/>
      <c r="LGJ28" s="175"/>
      <c r="LGK28" s="175"/>
      <c r="LGL28" s="175"/>
      <c r="LGM28" s="175"/>
      <c r="LGN28" s="175"/>
      <c r="LGO28" s="175"/>
      <c r="LGP28" s="175"/>
      <c r="LGQ28" s="175"/>
      <c r="LGR28" s="175"/>
      <c r="LGS28" s="175"/>
      <c r="LGT28" s="175"/>
      <c r="LGU28" s="175"/>
      <c r="LGV28" s="175"/>
      <c r="LGW28" s="175"/>
      <c r="LGX28" s="175"/>
      <c r="LGY28" s="175"/>
      <c r="LGZ28" s="175"/>
      <c r="LHA28" s="175"/>
      <c r="LHB28" s="175"/>
      <c r="LHC28" s="175"/>
      <c r="LHD28" s="175"/>
      <c r="LHE28" s="175"/>
      <c r="LHF28" s="175"/>
      <c r="LHG28" s="175"/>
      <c r="LHH28" s="175"/>
      <c r="LHI28" s="175"/>
      <c r="LHJ28" s="175"/>
      <c r="LHK28" s="175"/>
      <c r="LHL28" s="175"/>
      <c r="LHM28" s="175"/>
      <c r="LHN28" s="175"/>
      <c r="LHO28" s="175"/>
      <c r="LHP28" s="175"/>
      <c r="LHQ28" s="175"/>
      <c r="LHR28" s="175"/>
      <c r="LHS28" s="175"/>
      <c r="LHT28" s="175"/>
      <c r="LHU28" s="175"/>
      <c r="LHV28" s="175"/>
      <c r="LHW28" s="175"/>
      <c r="LHX28" s="175"/>
      <c r="LHY28" s="175"/>
      <c r="LHZ28" s="175"/>
      <c r="LIA28" s="175"/>
      <c r="LIB28" s="175"/>
      <c r="LIC28" s="175"/>
      <c r="LID28" s="175"/>
      <c r="LIE28" s="175"/>
      <c r="LIF28" s="175"/>
      <c r="LIG28" s="175"/>
      <c r="LIH28" s="175"/>
      <c r="LII28" s="175"/>
      <c r="LIJ28" s="175"/>
      <c r="LIK28" s="175"/>
      <c r="LIL28" s="175"/>
      <c r="LIM28" s="175"/>
      <c r="LIN28" s="175"/>
      <c r="LIO28" s="175"/>
      <c r="LIP28" s="175"/>
      <c r="LIQ28" s="175"/>
      <c r="LIR28" s="175"/>
      <c r="LIS28" s="175"/>
      <c r="LIT28" s="175"/>
      <c r="LIU28" s="175"/>
      <c r="LIV28" s="175"/>
      <c r="LIW28" s="175"/>
      <c r="LIX28" s="175"/>
      <c r="LIY28" s="175"/>
      <c r="LIZ28" s="175"/>
      <c r="LJA28" s="175"/>
      <c r="LJB28" s="175"/>
      <c r="LJC28" s="175"/>
      <c r="LJD28" s="175"/>
      <c r="LJE28" s="175"/>
      <c r="LJF28" s="175"/>
      <c r="LJG28" s="175"/>
      <c r="LJH28" s="175"/>
      <c r="LJI28" s="175"/>
      <c r="LJJ28" s="175"/>
      <c r="LJK28" s="175"/>
      <c r="LJL28" s="175"/>
      <c r="LJM28" s="175"/>
      <c r="LJN28" s="175"/>
      <c r="LJO28" s="175"/>
      <c r="LJP28" s="175"/>
      <c r="LJQ28" s="175"/>
      <c r="LJR28" s="175"/>
      <c r="LJS28" s="175"/>
      <c r="LJT28" s="175"/>
      <c r="LJU28" s="175"/>
      <c r="LJV28" s="175"/>
      <c r="LJW28" s="175"/>
      <c r="LJX28" s="175"/>
      <c r="LJY28" s="175"/>
      <c r="LJZ28" s="175"/>
      <c r="LKA28" s="175"/>
      <c r="LKB28" s="175"/>
      <c r="LKC28" s="175"/>
      <c r="LKD28" s="175"/>
      <c r="LKE28" s="175"/>
      <c r="LKF28" s="175"/>
      <c r="LKG28" s="175"/>
      <c r="LKH28" s="175"/>
      <c r="LKI28" s="175"/>
      <c r="LKJ28" s="175"/>
      <c r="LKK28" s="175"/>
      <c r="LKL28" s="175"/>
      <c r="LKM28" s="175"/>
      <c r="LKN28" s="175"/>
      <c r="LKO28" s="175"/>
      <c r="LKP28" s="175"/>
      <c r="LKQ28" s="175"/>
      <c r="LKR28" s="175"/>
      <c r="LKS28" s="175"/>
      <c r="LKT28" s="175"/>
      <c r="LKU28" s="175"/>
      <c r="LKV28" s="175"/>
      <c r="LKW28" s="175"/>
      <c r="LKX28" s="175"/>
      <c r="LKY28" s="175"/>
      <c r="LKZ28" s="175"/>
      <c r="LLA28" s="175"/>
      <c r="LLB28" s="175"/>
      <c r="LLC28" s="175"/>
      <c r="LLD28" s="175"/>
      <c r="LLE28" s="175"/>
      <c r="LLF28" s="175"/>
      <c r="LLG28" s="175"/>
      <c r="LLH28" s="175"/>
      <c r="LLI28" s="175"/>
      <c r="LLJ28" s="175"/>
      <c r="LLK28" s="175"/>
      <c r="LLL28" s="175"/>
      <c r="LLM28" s="175"/>
      <c r="LLN28" s="175"/>
      <c r="LLO28" s="175"/>
      <c r="LLP28" s="175"/>
      <c r="LLQ28" s="175"/>
      <c r="LLR28" s="175"/>
      <c r="LLS28" s="175"/>
      <c r="LLT28" s="175"/>
      <c r="LLU28" s="175"/>
      <c r="LLV28" s="175"/>
      <c r="LLW28" s="175"/>
      <c r="LLX28" s="175"/>
      <c r="LLY28" s="175"/>
      <c r="LLZ28" s="175"/>
      <c r="LMA28" s="175"/>
      <c r="LMB28" s="175"/>
      <c r="LMC28" s="175"/>
      <c r="LMD28" s="175"/>
      <c r="LME28" s="175"/>
      <c r="LMF28" s="175"/>
      <c r="LMG28" s="175"/>
      <c r="LMH28" s="175"/>
      <c r="LMI28" s="175"/>
      <c r="LMJ28" s="175"/>
      <c r="LMK28" s="175"/>
      <c r="LML28" s="175"/>
      <c r="LMM28" s="175"/>
      <c r="LMN28" s="175"/>
      <c r="LMO28" s="175"/>
      <c r="LMP28" s="175"/>
      <c r="LMQ28" s="175"/>
      <c r="LMR28" s="175"/>
      <c r="LMS28" s="175"/>
      <c r="LMT28" s="175"/>
      <c r="LMU28" s="175"/>
      <c r="LMV28" s="175"/>
      <c r="LMW28" s="175"/>
      <c r="LMX28" s="175"/>
      <c r="LMY28" s="175"/>
      <c r="LMZ28" s="175"/>
      <c r="LNA28" s="175"/>
      <c r="LNB28" s="175"/>
      <c r="LNC28" s="175"/>
      <c r="LND28" s="175"/>
      <c r="LNE28" s="175"/>
      <c r="LNF28" s="175"/>
      <c r="LNG28" s="175"/>
      <c r="LNH28" s="175"/>
      <c r="LNI28" s="175"/>
      <c r="LNJ28" s="175"/>
      <c r="LNK28" s="175"/>
      <c r="LNL28" s="175"/>
      <c r="LNM28" s="175"/>
      <c r="LNN28" s="175"/>
      <c r="LNO28" s="175"/>
      <c r="LNP28" s="175"/>
      <c r="LNQ28" s="175"/>
      <c r="LNR28" s="175"/>
      <c r="LNS28" s="175"/>
      <c r="LNT28" s="175"/>
      <c r="LNU28" s="175"/>
      <c r="LNV28" s="175"/>
      <c r="LNW28" s="175"/>
      <c r="LNX28" s="175"/>
      <c r="LNY28" s="175"/>
      <c r="LNZ28" s="175"/>
      <c r="LOA28" s="175"/>
      <c r="LOB28" s="175"/>
      <c r="LOC28" s="175"/>
      <c r="LOD28" s="175"/>
      <c r="LOE28" s="175"/>
      <c r="LOF28" s="175"/>
      <c r="LOG28" s="175"/>
      <c r="LOH28" s="175"/>
      <c r="LOI28" s="175"/>
      <c r="LOJ28" s="175"/>
      <c r="LOK28" s="175"/>
      <c r="LOL28" s="175"/>
      <c r="LOM28" s="175"/>
      <c r="LON28" s="175"/>
      <c r="LOO28" s="175"/>
      <c r="LOP28" s="175"/>
      <c r="LOQ28" s="175"/>
      <c r="LOR28" s="175"/>
      <c r="LOS28" s="175"/>
      <c r="LOT28" s="175"/>
      <c r="LOU28" s="175"/>
      <c r="LOV28" s="175"/>
      <c r="LOW28" s="175"/>
      <c r="LOX28" s="175"/>
      <c r="LOY28" s="175"/>
      <c r="LOZ28" s="175"/>
      <c r="LPA28" s="175"/>
      <c r="LPB28" s="175"/>
      <c r="LPC28" s="175"/>
      <c r="LPD28" s="175"/>
      <c r="LPE28" s="175"/>
      <c r="LPF28" s="175"/>
      <c r="LPG28" s="175"/>
      <c r="LPH28" s="175"/>
      <c r="LPI28" s="175"/>
      <c r="LPJ28" s="175"/>
      <c r="LPK28" s="175"/>
      <c r="LPL28" s="175"/>
      <c r="LPM28" s="175"/>
      <c r="LPN28" s="175"/>
      <c r="LPO28" s="175"/>
      <c r="LPP28" s="175"/>
      <c r="LPQ28" s="175"/>
      <c r="LPR28" s="175"/>
      <c r="LPS28" s="175"/>
      <c r="LPT28" s="175"/>
      <c r="LPU28" s="175"/>
      <c r="LPV28" s="175"/>
      <c r="LPW28" s="175"/>
      <c r="LPX28" s="175"/>
      <c r="LPY28" s="175"/>
      <c r="LPZ28" s="175"/>
      <c r="LQA28" s="175"/>
      <c r="LQB28" s="175"/>
      <c r="LQC28" s="175"/>
      <c r="LQD28" s="175"/>
      <c r="LQE28" s="175"/>
      <c r="LQF28" s="175"/>
      <c r="LQG28" s="175"/>
      <c r="LQH28" s="175"/>
      <c r="LQI28" s="175"/>
      <c r="LQJ28" s="175"/>
      <c r="LQK28" s="175"/>
      <c r="LQL28" s="175"/>
      <c r="LQM28" s="175"/>
      <c r="LQN28" s="175"/>
      <c r="LQO28" s="175"/>
      <c r="LQP28" s="175"/>
      <c r="LQQ28" s="175"/>
      <c r="LQR28" s="175"/>
      <c r="LQS28" s="175"/>
      <c r="LQT28" s="175"/>
      <c r="LQU28" s="175"/>
      <c r="LQV28" s="175"/>
      <c r="LQW28" s="175"/>
      <c r="LQX28" s="175"/>
      <c r="LQY28" s="175"/>
      <c r="LQZ28" s="175"/>
      <c r="LRA28" s="175"/>
      <c r="LRB28" s="175"/>
      <c r="LRC28" s="175"/>
      <c r="LRD28" s="175"/>
      <c r="LRE28" s="175"/>
      <c r="LRF28" s="175"/>
      <c r="LRG28" s="175"/>
      <c r="LRH28" s="175"/>
      <c r="LRI28" s="175"/>
      <c r="LRJ28" s="175"/>
      <c r="LRK28" s="175"/>
      <c r="LRL28" s="175"/>
      <c r="LRM28" s="175"/>
      <c r="LRN28" s="175"/>
      <c r="LRO28" s="175"/>
      <c r="LRP28" s="175"/>
      <c r="LRQ28" s="175"/>
      <c r="LRR28" s="175"/>
      <c r="LRS28" s="175"/>
      <c r="LRT28" s="175"/>
      <c r="LRU28" s="175"/>
      <c r="LRV28" s="175"/>
      <c r="LRW28" s="175"/>
      <c r="LRX28" s="175"/>
      <c r="LRY28" s="175"/>
      <c r="LRZ28" s="175"/>
      <c r="LSA28" s="175"/>
      <c r="LSB28" s="175"/>
      <c r="LSC28" s="175"/>
      <c r="LSD28" s="175"/>
      <c r="LSE28" s="175"/>
      <c r="LSF28" s="175"/>
      <c r="LSG28" s="175"/>
      <c r="LSH28" s="175"/>
      <c r="LSI28" s="175"/>
      <c r="LSJ28" s="175"/>
      <c r="LSK28" s="175"/>
      <c r="LSL28" s="175"/>
      <c r="LSM28" s="175"/>
      <c r="LSN28" s="175"/>
      <c r="LSO28" s="175"/>
      <c r="LSP28" s="175"/>
      <c r="LSQ28" s="175"/>
      <c r="LSR28" s="175"/>
      <c r="LSS28" s="175"/>
      <c r="LST28" s="175"/>
      <c r="LSU28" s="175"/>
      <c r="LSV28" s="175"/>
      <c r="LSW28" s="175"/>
      <c r="LSX28" s="175"/>
      <c r="LSY28" s="175"/>
      <c r="LSZ28" s="175"/>
      <c r="LTA28" s="175"/>
      <c r="LTB28" s="175"/>
      <c r="LTC28" s="175"/>
      <c r="LTD28" s="175"/>
      <c r="LTE28" s="175"/>
      <c r="LTF28" s="175"/>
      <c r="LTG28" s="175"/>
      <c r="LTH28" s="175"/>
      <c r="LTI28" s="175"/>
      <c r="LTJ28" s="175"/>
      <c r="LTK28" s="175"/>
      <c r="LTL28" s="175"/>
      <c r="LTM28" s="175"/>
      <c r="LTN28" s="175"/>
      <c r="LTO28" s="175"/>
      <c r="LTP28" s="175"/>
      <c r="LTQ28" s="175"/>
      <c r="LTR28" s="175"/>
      <c r="LTS28" s="175"/>
      <c r="LTT28" s="175"/>
      <c r="LTU28" s="175"/>
      <c r="LTV28" s="175"/>
      <c r="LTW28" s="175"/>
      <c r="LTX28" s="175"/>
      <c r="LTY28" s="175"/>
      <c r="LTZ28" s="175"/>
      <c r="LUA28" s="175"/>
      <c r="LUB28" s="175"/>
      <c r="LUC28" s="175"/>
      <c r="LUD28" s="175"/>
      <c r="LUE28" s="175"/>
      <c r="LUF28" s="175"/>
      <c r="LUG28" s="175"/>
      <c r="LUH28" s="175"/>
      <c r="LUI28" s="175"/>
      <c r="LUJ28" s="175"/>
      <c r="LUK28" s="175"/>
      <c r="LUL28" s="175"/>
      <c r="LUM28" s="175"/>
      <c r="LUN28" s="175"/>
      <c r="LUO28" s="175"/>
      <c r="LUP28" s="175"/>
      <c r="LUQ28" s="175"/>
      <c r="LUR28" s="175"/>
      <c r="LUS28" s="175"/>
      <c r="LUT28" s="175"/>
      <c r="LUU28" s="175"/>
      <c r="LUV28" s="175"/>
      <c r="LUW28" s="175"/>
      <c r="LUX28" s="175"/>
      <c r="LUY28" s="175"/>
      <c r="LUZ28" s="175"/>
      <c r="LVA28" s="175"/>
      <c r="LVB28" s="175"/>
      <c r="LVC28" s="175"/>
      <c r="LVD28" s="175"/>
      <c r="LVE28" s="175"/>
      <c r="LVF28" s="175"/>
      <c r="LVG28" s="175"/>
      <c r="LVH28" s="175"/>
      <c r="LVI28" s="175"/>
      <c r="LVJ28" s="175"/>
      <c r="LVK28" s="175"/>
      <c r="LVL28" s="175"/>
      <c r="LVM28" s="175"/>
      <c r="LVN28" s="175"/>
      <c r="LVO28" s="175"/>
      <c r="LVP28" s="175"/>
      <c r="LVQ28" s="175"/>
      <c r="LVR28" s="175"/>
      <c r="LVS28" s="175"/>
      <c r="LVT28" s="175"/>
      <c r="LVU28" s="175"/>
      <c r="LVV28" s="175"/>
      <c r="LVW28" s="175"/>
      <c r="LVX28" s="175"/>
      <c r="LVY28" s="175"/>
      <c r="LVZ28" s="175"/>
      <c r="LWA28" s="175"/>
      <c r="LWB28" s="175"/>
      <c r="LWC28" s="175"/>
      <c r="LWD28" s="175"/>
      <c r="LWE28" s="175"/>
      <c r="LWF28" s="175"/>
      <c r="LWG28" s="175"/>
      <c r="LWH28" s="175"/>
      <c r="LWI28" s="175"/>
      <c r="LWJ28" s="175"/>
      <c r="LWK28" s="175"/>
      <c r="LWL28" s="175"/>
      <c r="LWM28" s="175"/>
      <c r="LWN28" s="175"/>
      <c r="LWO28" s="175"/>
      <c r="LWP28" s="175"/>
      <c r="LWQ28" s="175"/>
      <c r="LWR28" s="175"/>
      <c r="LWS28" s="175"/>
      <c r="LWT28" s="175"/>
      <c r="LWU28" s="175"/>
      <c r="LWV28" s="175"/>
      <c r="LWW28" s="175"/>
      <c r="LWX28" s="175"/>
      <c r="LWY28" s="175"/>
      <c r="LWZ28" s="175"/>
      <c r="LXA28" s="175"/>
      <c r="LXB28" s="175"/>
      <c r="LXC28" s="175"/>
      <c r="LXD28" s="175"/>
      <c r="LXE28" s="175"/>
      <c r="LXF28" s="175"/>
      <c r="LXG28" s="175"/>
      <c r="LXH28" s="175"/>
      <c r="LXI28" s="175"/>
      <c r="LXJ28" s="175"/>
      <c r="LXK28" s="175"/>
      <c r="LXL28" s="175"/>
      <c r="LXM28" s="175"/>
      <c r="LXN28" s="175"/>
      <c r="LXO28" s="175"/>
      <c r="LXP28" s="175"/>
      <c r="LXQ28" s="175"/>
      <c r="LXR28" s="175"/>
      <c r="LXS28" s="175"/>
      <c r="LXT28" s="175"/>
      <c r="LXU28" s="175"/>
      <c r="LXV28" s="175"/>
      <c r="LXW28" s="175"/>
      <c r="LXX28" s="175"/>
      <c r="LXY28" s="175"/>
      <c r="LXZ28" s="175"/>
      <c r="LYA28" s="175"/>
      <c r="LYB28" s="175"/>
      <c r="LYC28" s="175"/>
      <c r="LYD28" s="175"/>
      <c r="LYE28" s="175"/>
      <c r="LYF28" s="175"/>
      <c r="LYG28" s="175"/>
      <c r="LYH28" s="175"/>
      <c r="LYI28" s="175"/>
      <c r="LYJ28" s="175"/>
      <c r="LYK28" s="175"/>
      <c r="LYL28" s="175"/>
      <c r="LYM28" s="175"/>
      <c r="LYN28" s="175"/>
      <c r="LYO28" s="175"/>
      <c r="LYP28" s="175"/>
      <c r="LYQ28" s="175"/>
      <c r="LYR28" s="175"/>
      <c r="LYS28" s="175"/>
      <c r="LYT28" s="175"/>
      <c r="LYU28" s="175"/>
      <c r="LYV28" s="175"/>
      <c r="LYW28" s="175"/>
      <c r="LYX28" s="175"/>
      <c r="LYY28" s="175"/>
      <c r="LYZ28" s="175"/>
      <c r="LZA28" s="175"/>
      <c r="LZB28" s="175"/>
      <c r="LZC28" s="175"/>
      <c r="LZD28" s="175"/>
      <c r="LZE28" s="175"/>
      <c r="LZF28" s="175"/>
      <c r="LZG28" s="175"/>
      <c r="LZH28" s="175"/>
      <c r="LZI28" s="175"/>
      <c r="LZJ28" s="175"/>
      <c r="LZK28" s="175"/>
      <c r="LZL28" s="175"/>
      <c r="LZM28" s="175"/>
      <c r="LZN28" s="175"/>
      <c r="LZO28" s="175"/>
      <c r="LZP28" s="175"/>
      <c r="LZQ28" s="175"/>
      <c r="LZR28" s="175"/>
      <c r="LZS28" s="175"/>
      <c r="LZT28" s="175"/>
      <c r="LZU28" s="175"/>
      <c r="LZV28" s="175"/>
      <c r="LZW28" s="175"/>
      <c r="LZX28" s="175"/>
      <c r="LZY28" s="175"/>
      <c r="LZZ28" s="175"/>
      <c r="MAA28" s="175"/>
      <c r="MAB28" s="175"/>
      <c r="MAC28" s="175"/>
      <c r="MAD28" s="175"/>
      <c r="MAE28" s="175"/>
      <c r="MAF28" s="175"/>
      <c r="MAG28" s="175"/>
      <c r="MAH28" s="175"/>
      <c r="MAI28" s="175"/>
      <c r="MAJ28" s="175"/>
      <c r="MAK28" s="175"/>
      <c r="MAL28" s="175"/>
      <c r="MAM28" s="175"/>
      <c r="MAN28" s="175"/>
      <c r="MAO28" s="175"/>
      <c r="MAP28" s="175"/>
      <c r="MAQ28" s="175"/>
      <c r="MAR28" s="175"/>
      <c r="MAS28" s="175"/>
      <c r="MAT28" s="175"/>
      <c r="MAU28" s="175"/>
      <c r="MAV28" s="175"/>
      <c r="MAW28" s="175"/>
      <c r="MAX28" s="175"/>
      <c r="MAY28" s="175"/>
      <c r="MAZ28" s="175"/>
      <c r="MBA28" s="175"/>
      <c r="MBB28" s="175"/>
      <c r="MBC28" s="175"/>
      <c r="MBD28" s="175"/>
      <c r="MBE28" s="175"/>
      <c r="MBF28" s="175"/>
      <c r="MBG28" s="175"/>
      <c r="MBH28" s="175"/>
      <c r="MBI28" s="175"/>
      <c r="MBJ28" s="175"/>
      <c r="MBK28" s="175"/>
      <c r="MBL28" s="175"/>
      <c r="MBM28" s="175"/>
      <c r="MBN28" s="175"/>
      <c r="MBO28" s="175"/>
      <c r="MBP28" s="175"/>
      <c r="MBQ28" s="175"/>
      <c r="MBR28" s="175"/>
      <c r="MBS28" s="175"/>
      <c r="MBT28" s="175"/>
      <c r="MBU28" s="175"/>
      <c r="MBV28" s="175"/>
      <c r="MBW28" s="175"/>
      <c r="MBX28" s="175"/>
      <c r="MBY28" s="175"/>
      <c r="MBZ28" s="175"/>
      <c r="MCA28" s="175"/>
      <c r="MCB28" s="175"/>
      <c r="MCC28" s="175"/>
      <c r="MCD28" s="175"/>
      <c r="MCE28" s="175"/>
      <c r="MCF28" s="175"/>
      <c r="MCG28" s="175"/>
      <c r="MCH28" s="175"/>
      <c r="MCI28" s="175"/>
      <c r="MCJ28" s="175"/>
      <c r="MCK28" s="175"/>
      <c r="MCL28" s="175"/>
      <c r="MCM28" s="175"/>
      <c r="MCN28" s="175"/>
      <c r="MCO28" s="175"/>
      <c r="MCP28" s="175"/>
      <c r="MCQ28" s="175"/>
      <c r="MCR28" s="175"/>
      <c r="MCS28" s="175"/>
      <c r="MCT28" s="175"/>
      <c r="MCU28" s="175"/>
      <c r="MCV28" s="175"/>
      <c r="MCW28" s="175"/>
      <c r="MCX28" s="175"/>
      <c r="MCY28" s="175"/>
      <c r="MCZ28" s="175"/>
      <c r="MDA28" s="175"/>
      <c r="MDB28" s="175"/>
      <c r="MDC28" s="175"/>
      <c r="MDD28" s="175"/>
      <c r="MDE28" s="175"/>
      <c r="MDF28" s="175"/>
      <c r="MDG28" s="175"/>
      <c r="MDH28" s="175"/>
      <c r="MDI28" s="175"/>
      <c r="MDJ28" s="175"/>
      <c r="MDK28" s="175"/>
      <c r="MDL28" s="175"/>
      <c r="MDM28" s="175"/>
      <c r="MDN28" s="175"/>
      <c r="MDO28" s="175"/>
      <c r="MDP28" s="175"/>
      <c r="MDQ28" s="175"/>
      <c r="MDR28" s="175"/>
      <c r="MDS28" s="175"/>
      <c r="MDT28" s="175"/>
      <c r="MDU28" s="175"/>
      <c r="MDV28" s="175"/>
      <c r="MDW28" s="175"/>
      <c r="MDX28" s="175"/>
      <c r="MDY28" s="175"/>
      <c r="MDZ28" s="175"/>
      <c r="MEA28" s="175"/>
      <c r="MEB28" s="175"/>
      <c r="MEC28" s="175"/>
      <c r="MED28" s="175"/>
      <c r="MEE28" s="175"/>
      <c r="MEF28" s="175"/>
      <c r="MEG28" s="175"/>
      <c r="MEH28" s="175"/>
      <c r="MEI28" s="175"/>
      <c r="MEJ28" s="175"/>
      <c r="MEK28" s="175"/>
      <c r="MEL28" s="175"/>
      <c r="MEM28" s="175"/>
      <c r="MEN28" s="175"/>
      <c r="MEO28" s="175"/>
      <c r="MEP28" s="175"/>
      <c r="MEQ28" s="175"/>
      <c r="MER28" s="175"/>
      <c r="MES28" s="175"/>
      <c r="MET28" s="175"/>
      <c r="MEU28" s="175"/>
      <c r="MEV28" s="175"/>
      <c r="MEW28" s="175"/>
      <c r="MEX28" s="175"/>
      <c r="MEY28" s="175"/>
      <c r="MEZ28" s="175"/>
      <c r="MFA28" s="175"/>
      <c r="MFB28" s="175"/>
      <c r="MFC28" s="175"/>
      <c r="MFD28" s="175"/>
      <c r="MFE28" s="175"/>
      <c r="MFF28" s="175"/>
      <c r="MFG28" s="175"/>
      <c r="MFH28" s="175"/>
      <c r="MFI28" s="175"/>
      <c r="MFJ28" s="175"/>
      <c r="MFK28" s="175"/>
      <c r="MFL28" s="175"/>
      <c r="MFM28" s="175"/>
      <c r="MFN28" s="175"/>
      <c r="MFO28" s="175"/>
      <c r="MFP28" s="175"/>
      <c r="MFQ28" s="175"/>
      <c r="MFR28" s="175"/>
      <c r="MFS28" s="175"/>
      <c r="MFT28" s="175"/>
      <c r="MFU28" s="175"/>
      <c r="MFV28" s="175"/>
      <c r="MFW28" s="175"/>
      <c r="MFX28" s="175"/>
      <c r="MFY28" s="175"/>
      <c r="MFZ28" s="175"/>
      <c r="MGA28" s="175"/>
      <c r="MGB28" s="175"/>
      <c r="MGC28" s="175"/>
      <c r="MGD28" s="175"/>
      <c r="MGE28" s="175"/>
      <c r="MGF28" s="175"/>
      <c r="MGG28" s="175"/>
      <c r="MGH28" s="175"/>
      <c r="MGI28" s="175"/>
      <c r="MGJ28" s="175"/>
      <c r="MGK28" s="175"/>
      <c r="MGL28" s="175"/>
      <c r="MGM28" s="175"/>
      <c r="MGN28" s="175"/>
      <c r="MGO28" s="175"/>
      <c r="MGP28" s="175"/>
      <c r="MGQ28" s="175"/>
      <c r="MGR28" s="175"/>
      <c r="MGS28" s="175"/>
      <c r="MGT28" s="175"/>
      <c r="MGU28" s="175"/>
      <c r="MGV28" s="175"/>
      <c r="MGW28" s="175"/>
      <c r="MGX28" s="175"/>
      <c r="MGY28" s="175"/>
      <c r="MGZ28" s="175"/>
      <c r="MHA28" s="175"/>
      <c r="MHB28" s="175"/>
      <c r="MHC28" s="175"/>
      <c r="MHD28" s="175"/>
      <c r="MHE28" s="175"/>
      <c r="MHF28" s="175"/>
      <c r="MHG28" s="175"/>
      <c r="MHH28" s="175"/>
      <c r="MHI28" s="175"/>
      <c r="MHJ28" s="175"/>
      <c r="MHK28" s="175"/>
      <c r="MHL28" s="175"/>
      <c r="MHM28" s="175"/>
      <c r="MHN28" s="175"/>
      <c r="MHO28" s="175"/>
      <c r="MHP28" s="175"/>
      <c r="MHQ28" s="175"/>
      <c r="MHR28" s="175"/>
      <c r="MHS28" s="175"/>
      <c r="MHT28" s="175"/>
      <c r="MHU28" s="175"/>
      <c r="MHV28" s="175"/>
      <c r="MHW28" s="175"/>
      <c r="MHX28" s="175"/>
      <c r="MHY28" s="175"/>
      <c r="MHZ28" s="175"/>
      <c r="MIA28" s="175"/>
      <c r="MIB28" s="175"/>
      <c r="MIC28" s="175"/>
      <c r="MID28" s="175"/>
      <c r="MIE28" s="175"/>
      <c r="MIF28" s="175"/>
      <c r="MIG28" s="175"/>
      <c r="MIH28" s="175"/>
      <c r="MII28" s="175"/>
      <c r="MIJ28" s="175"/>
      <c r="MIK28" s="175"/>
      <c r="MIL28" s="175"/>
      <c r="MIM28" s="175"/>
      <c r="MIN28" s="175"/>
      <c r="MIO28" s="175"/>
      <c r="MIP28" s="175"/>
      <c r="MIQ28" s="175"/>
      <c r="MIR28" s="175"/>
      <c r="MIS28" s="175"/>
      <c r="MIT28" s="175"/>
      <c r="MIU28" s="175"/>
      <c r="MIV28" s="175"/>
      <c r="MIW28" s="175"/>
      <c r="MIX28" s="175"/>
      <c r="MIY28" s="175"/>
      <c r="MIZ28" s="175"/>
      <c r="MJA28" s="175"/>
      <c r="MJB28" s="175"/>
      <c r="MJC28" s="175"/>
      <c r="MJD28" s="175"/>
      <c r="MJE28" s="175"/>
      <c r="MJF28" s="175"/>
      <c r="MJG28" s="175"/>
      <c r="MJH28" s="175"/>
      <c r="MJI28" s="175"/>
      <c r="MJJ28" s="175"/>
      <c r="MJK28" s="175"/>
      <c r="MJL28" s="175"/>
      <c r="MJM28" s="175"/>
      <c r="MJN28" s="175"/>
      <c r="MJO28" s="175"/>
      <c r="MJP28" s="175"/>
      <c r="MJQ28" s="175"/>
      <c r="MJR28" s="175"/>
      <c r="MJS28" s="175"/>
      <c r="MJT28" s="175"/>
      <c r="MJU28" s="175"/>
      <c r="MJV28" s="175"/>
      <c r="MJW28" s="175"/>
      <c r="MJX28" s="175"/>
      <c r="MJY28" s="175"/>
      <c r="MJZ28" s="175"/>
      <c r="MKA28" s="175"/>
      <c r="MKB28" s="175"/>
      <c r="MKC28" s="175"/>
      <c r="MKD28" s="175"/>
      <c r="MKE28" s="175"/>
      <c r="MKF28" s="175"/>
      <c r="MKG28" s="175"/>
      <c r="MKH28" s="175"/>
      <c r="MKI28" s="175"/>
      <c r="MKJ28" s="175"/>
      <c r="MKK28" s="175"/>
      <c r="MKL28" s="175"/>
      <c r="MKM28" s="175"/>
      <c r="MKN28" s="175"/>
      <c r="MKO28" s="175"/>
      <c r="MKP28" s="175"/>
      <c r="MKQ28" s="175"/>
      <c r="MKR28" s="175"/>
      <c r="MKS28" s="175"/>
      <c r="MKT28" s="175"/>
      <c r="MKU28" s="175"/>
      <c r="MKV28" s="175"/>
      <c r="MKW28" s="175"/>
      <c r="MKX28" s="175"/>
      <c r="MKY28" s="175"/>
      <c r="MKZ28" s="175"/>
      <c r="MLA28" s="175"/>
      <c r="MLB28" s="175"/>
      <c r="MLC28" s="175"/>
      <c r="MLD28" s="175"/>
      <c r="MLE28" s="175"/>
      <c r="MLF28" s="175"/>
      <c r="MLG28" s="175"/>
      <c r="MLH28" s="175"/>
      <c r="MLI28" s="175"/>
      <c r="MLJ28" s="175"/>
      <c r="MLK28" s="175"/>
      <c r="MLL28" s="175"/>
      <c r="MLM28" s="175"/>
      <c r="MLN28" s="175"/>
      <c r="MLO28" s="175"/>
      <c r="MLP28" s="175"/>
      <c r="MLQ28" s="175"/>
      <c r="MLR28" s="175"/>
      <c r="MLS28" s="175"/>
      <c r="MLT28" s="175"/>
      <c r="MLU28" s="175"/>
      <c r="MLV28" s="175"/>
      <c r="MLW28" s="175"/>
      <c r="MLX28" s="175"/>
      <c r="MLY28" s="175"/>
      <c r="MLZ28" s="175"/>
      <c r="MMA28" s="175"/>
      <c r="MMB28" s="175"/>
      <c r="MMC28" s="175"/>
      <c r="MMD28" s="175"/>
      <c r="MME28" s="175"/>
      <c r="MMF28" s="175"/>
      <c r="MMG28" s="175"/>
      <c r="MMH28" s="175"/>
      <c r="MMI28" s="175"/>
      <c r="MMJ28" s="175"/>
      <c r="MMK28" s="175"/>
      <c r="MML28" s="175"/>
      <c r="MMM28" s="175"/>
      <c r="MMN28" s="175"/>
      <c r="MMO28" s="175"/>
      <c r="MMP28" s="175"/>
      <c r="MMQ28" s="175"/>
      <c r="MMR28" s="175"/>
      <c r="MMS28" s="175"/>
      <c r="MMT28" s="175"/>
      <c r="MMU28" s="175"/>
      <c r="MMV28" s="175"/>
      <c r="MMW28" s="175"/>
      <c r="MMX28" s="175"/>
      <c r="MMY28" s="175"/>
      <c r="MMZ28" s="175"/>
      <c r="MNA28" s="175"/>
      <c r="MNB28" s="175"/>
      <c r="MNC28" s="175"/>
      <c r="MND28" s="175"/>
      <c r="MNE28" s="175"/>
      <c r="MNF28" s="175"/>
      <c r="MNG28" s="175"/>
      <c r="MNH28" s="175"/>
      <c r="MNI28" s="175"/>
      <c r="MNJ28" s="175"/>
      <c r="MNK28" s="175"/>
      <c r="MNL28" s="175"/>
      <c r="MNM28" s="175"/>
      <c r="MNN28" s="175"/>
      <c r="MNO28" s="175"/>
      <c r="MNP28" s="175"/>
      <c r="MNQ28" s="175"/>
      <c r="MNR28" s="175"/>
      <c r="MNS28" s="175"/>
      <c r="MNT28" s="175"/>
      <c r="MNU28" s="175"/>
      <c r="MNV28" s="175"/>
      <c r="MNW28" s="175"/>
      <c r="MNX28" s="175"/>
      <c r="MNY28" s="175"/>
      <c r="MNZ28" s="175"/>
      <c r="MOA28" s="175"/>
      <c r="MOB28" s="175"/>
      <c r="MOC28" s="175"/>
      <c r="MOD28" s="175"/>
      <c r="MOE28" s="175"/>
      <c r="MOF28" s="175"/>
      <c r="MOG28" s="175"/>
      <c r="MOH28" s="175"/>
      <c r="MOI28" s="175"/>
      <c r="MOJ28" s="175"/>
      <c r="MOK28" s="175"/>
      <c r="MOL28" s="175"/>
      <c r="MOM28" s="175"/>
      <c r="MON28" s="175"/>
      <c r="MOO28" s="175"/>
      <c r="MOP28" s="175"/>
      <c r="MOQ28" s="175"/>
      <c r="MOR28" s="175"/>
      <c r="MOS28" s="175"/>
      <c r="MOT28" s="175"/>
      <c r="MOU28" s="175"/>
      <c r="MOV28" s="175"/>
      <c r="MOW28" s="175"/>
      <c r="MOX28" s="175"/>
      <c r="MOY28" s="175"/>
      <c r="MOZ28" s="175"/>
      <c r="MPA28" s="175"/>
      <c r="MPB28" s="175"/>
      <c r="MPC28" s="175"/>
      <c r="MPD28" s="175"/>
      <c r="MPE28" s="175"/>
      <c r="MPF28" s="175"/>
      <c r="MPG28" s="175"/>
      <c r="MPH28" s="175"/>
      <c r="MPI28" s="175"/>
      <c r="MPJ28" s="175"/>
      <c r="MPK28" s="175"/>
      <c r="MPL28" s="175"/>
      <c r="MPM28" s="175"/>
      <c r="MPN28" s="175"/>
      <c r="MPO28" s="175"/>
      <c r="MPP28" s="175"/>
      <c r="MPQ28" s="175"/>
      <c r="MPR28" s="175"/>
      <c r="MPS28" s="175"/>
      <c r="MPT28" s="175"/>
      <c r="MPU28" s="175"/>
      <c r="MPV28" s="175"/>
      <c r="MPW28" s="175"/>
      <c r="MPX28" s="175"/>
      <c r="MPY28" s="175"/>
      <c r="MPZ28" s="175"/>
      <c r="MQA28" s="175"/>
      <c r="MQB28" s="175"/>
      <c r="MQC28" s="175"/>
      <c r="MQD28" s="175"/>
      <c r="MQE28" s="175"/>
      <c r="MQF28" s="175"/>
      <c r="MQG28" s="175"/>
      <c r="MQH28" s="175"/>
      <c r="MQI28" s="175"/>
      <c r="MQJ28" s="175"/>
      <c r="MQK28" s="175"/>
      <c r="MQL28" s="175"/>
      <c r="MQM28" s="175"/>
      <c r="MQN28" s="175"/>
      <c r="MQO28" s="175"/>
      <c r="MQP28" s="175"/>
      <c r="MQQ28" s="175"/>
      <c r="MQR28" s="175"/>
      <c r="MQS28" s="175"/>
      <c r="MQT28" s="175"/>
      <c r="MQU28" s="175"/>
      <c r="MQV28" s="175"/>
      <c r="MQW28" s="175"/>
      <c r="MQX28" s="175"/>
      <c r="MQY28" s="175"/>
      <c r="MQZ28" s="175"/>
      <c r="MRA28" s="175"/>
      <c r="MRB28" s="175"/>
      <c r="MRC28" s="175"/>
      <c r="MRD28" s="175"/>
      <c r="MRE28" s="175"/>
      <c r="MRF28" s="175"/>
      <c r="MRG28" s="175"/>
      <c r="MRH28" s="175"/>
      <c r="MRI28" s="175"/>
      <c r="MRJ28" s="175"/>
      <c r="MRK28" s="175"/>
      <c r="MRL28" s="175"/>
      <c r="MRM28" s="175"/>
      <c r="MRN28" s="175"/>
      <c r="MRO28" s="175"/>
      <c r="MRP28" s="175"/>
      <c r="MRQ28" s="175"/>
      <c r="MRR28" s="175"/>
      <c r="MRS28" s="175"/>
      <c r="MRT28" s="175"/>
      <c r="MRU28" s="175"/>
      <c r="MRV28" s="175"/>
      <c r="MRW28" s="175"/>
      <c r="MRX28" s="175"/>
      <c r="MRY28" s="175"/>
      <c r="MRZ28" s="175"/>
      <c r="MSA28" s="175"/>
      <c r="MSB28" s="175"/>
      <c r="MSC28" s="175"/>
      <c r="MSD28" s="175"/>
      <c r="MSE28" s="175"/>
      <c r="MSF28" s="175"/>
      <c r="MSG28" s="175"/>
      <c r="MSH28" s="175"/>
      <c r="MSI28" s="175"/>
      <c r="MSJ28" s="175"/>
      <c r="MSK28" s="175"/>
      <c r="MSL28" s="175"/>
      <c r="MSM28" s="175"/>
      <c r="MSN28" s="175"/>
      <c r="MSO28" s="175"/>
      <c r="MSP28" s="175"/>
      <c r="MSQ28" s="175"/>
      <c r="MSR28" s="175"/>
      <c r="MSS28" s="175"/>
      <c r="MST28" s="175"/>
      <c r="MSU28" s="175"/>
      <c r="MSV28" s="175"/>
      <c r="MSW28" s="175"/>
      <c r="MSX28" s="175"/>
      <c r="MSY28" s="175"/>
      <c r="MSZ28" s="175"/>
      <c r="MTA28" s="175"/>
      <c r="MTB28" s="175"/>
      <c r="MTC28" s="175"/>
      <c r="MTD28" s="175"/>
      <c r="MTE28" s="175"/>
      <c r="MTF28" s="175"/>
      <c r="MTG28" s="175"/>
      <c r="MTH28" s="175"/>
      <c r="MTI28" s="175"/>
      <c r="MTJ28" s="175"/>
      <c r="MTK28" s="175"/>
      <c r="MTL28" s="175"/>
      <c r="MTM28" s="175"/>
      <c r="MTN28" s="175"/>
      <c r="MTO28" s="175"/>
      <c r="MTP28" s="175"/>
      <c r="MTQ28" s="175"/>
      <c r="MTR28" s="175"/>
      <c r="MTS28" s="175"/>
      <c r="MTT28" s="175"/>
      <c r="MTU28" s="175"/>
      <c r="MTV28" s="175"/>
      <c r="MTW28" s="175"/>
      <c r="MTX28" s="175"/>
      <c r="MTY28" s="175"/>
      <c r="MTZ28" s="175"/>
      <c r="MUA28" s="175"/>
      <c r="MUB28" s="175"/>
      <c r="MUC28" s="175"/>
      <c r="MUD28" s="175"/>
      <c r="MUE28" s="175"/>
      <c r="MUF28" s="175"/>
      <c r="MUG28" s="175"/>
      <c r="MUH28" s="175"/>
      <c r="MUI28" s="175"/>
      <c r="MUJ28" s="175"/>
      <c r="MUK28" s="175"/>
      <c r="MUL28" s="175"/>
      <c r="MUM28" s="175"/>
      <c r="MUN28" s="175"/>
      <c r="MUO28" s="175"/>
      <c r="MUP28" s="175"/>
      <c r="MUQ28" s="175"/>
      <c r="MUR28" s="175"/>
      <c r="MUS28" s="175"/>
      <c r="MUT28" s="175"/>
      <c r="MUU28" s="175"/>
      <c r="MUV28" s="175"/>
      <c r="MUW28" s="175"/>
      <c r="MUX28" s="175"/>
      <c r="MUY28" s="175"/>
      <c r="MUZ28" s="175"/>
      <c r="MVA28" s="175"/>
      <c r="MVB28" s="175"/>
      <c r="MVC28" s="175"/>
      <c r="MVD28" s="175"/>
      <c r="MVE28" s="175"/>
      <c r="MVF28" s="175"/>
      <c r="MVG28" s="175"/>
      <c r="MVH28" s="175"/>
      <c r="MVI28" s="175"/>
      <c r="MVJ28" s="175"/>
      <c r="MVK28" s="175"/>
      <c r="MVL28" s="175"/>
      <c r="MVM28" s="175"/>
      <c r="MVN28" s="175"/>
      <c r="MVO28" s="175"/>
      <c r="MVP28" s="175"/>
      <c r="MVQ28" s="175"/>
      <c r="MVR28" s="175"/>
      <c r="MVS28" s="175"/>
      <c r="MVT28" s="175"/>
      <c r="MVU28" s="175"/>
      <c r="MVV28" s="175"/>
      <c r="MVW28" s="175"/>
      <c r="MVX28" s="175"/>
      <c r="MVY28" s="175"/>
      <c r="MVZ28" s="175"/>
      <c r="MWA28" s="175"/>
      <c r="MWB28" s="175"/>
      <c r="MWC28" s="175"/>
      <c r="MWD28" s="175"/>
      <c r="MWE28" s="175"/>
      <c r="MWF28" s="175"/>
      <c r="MWG28" s="175"/>
      <c r="MWH28" s="175"/>
      <c r="MWI28" s="175"/>
      <c r="MWJ28" s="175"/>
      <c r="MWK28" s="175"/>
      <c r="MWL28" s="175"/>
      <c r="MWM28" s="175"/>
      <c r="MWN28" s="175"/>
      <c r="MWO28" s="175"/>
      <c r="MWP28" s="175"/>
      <c r="MWQ28" s="175"/>
      <c r="MWR28" s="175"/>
      <c r="MWS28" s="175"/>
      <c r="MWT28" s="175"/>
      <c r="MWU28" s="175"/>
      <c r="MWV28" s="175"/>
      <c r="MWW28" s="175"/>
      <c r="MWX28" s="175"/>
      <c r="MWY28" s="175"/>
      <c r="MWZ28" s="175"/>
      <c r="MXA28" s="175"/>
      <c r="MXB28" s="175"/>
      <c r="MXC28" s="175"/>
      <c r="MXD28" s="175"/>
      <c r="MXE28" s="175"/>
      <c r="MXF28" s="175"/>
      <c r="MXG28" s="175"/>
      <c r="MXH28" s="175"/>
      <c r="MXI28" s="175"/>
      <c r="MXJ28" s="175"/>
      <c r="MXK28" s="175"/>
      <c r="MXL28" s="175"/>
      <c r="MXM28" s="175"/>
      <c r="MXN28" s="175"/>
      <c r="MXO28" s="175"/>
      <c r="MXP28" s="175"/>
      <c r="MXQ28" s="175"/>
      <c r="MXR28" s="175"/>
      <c r="MXS28" s="175"/>
      <c r="MXT28" s="175"/>
      <c r="MXU28" s="175"/>
      <c r="MXV28" s="175"/>
      <c r="MXW28" s="175"/>
      <c r="MXX28" s="175"/>
      <c r="MXY28" s="175"/>
      <c r="MXZ28" s="175"/>
      <c r="MYA28" s="175"/>
      <c r="MYB28" s="175"/>
      <c r="MYC28" s="175"/>
      <c r="MYD28" s="175"/>
      <c r="MYE28" s="175"/>
      <c r="MYF28" s="175"/>
      <c r="MYG28" s="175"/>
      <c r="MYH28" s="175"/>
      <c r="MYI28" s="175"/>
      <c r="MYJ28" s="175"/>
      <c r="MYK28" s="175"/>
      <c r="MYL28" s="175"/>
      <c r="MYM28" s="175"/>
      <c r="MYN28" s="175"/>
      <c r="MYO28" s="175"/>
      <c r="MYP28" s="175"/>
      <c r="MYQ28" s="175"/>
      <c r="MYR28" s="175"/>
      <c r="MYS28" s="175"/>
      <c r="MYT28" s="175"/>
      <c r="MYU28" s="175"/>
      <c r="MYV28" s="175"/>
      <c r="MYW28" s="175"/>
      <c r="MYX28" s="175"/>
      <c r="MYY28" s="175"/>
      <c r="MYZ28" s="175"/>
      <c r="MZA28" s="175"/>
      <c r="MZB28" s="175"/>
      <c r="MZC28" s="175"/>
      <c r="MZD28" s="175"/>
      <c r="MZE28" s="175"/>
      <c r="MZF28" s="175"/>
      <c r="MZG28" s="175"/>
      <c r="MZH28" s="175"/>
      <c r="MZI28" s="175"/>
      <c r="MZJ28" s="175"/>
      <c r="MZK28" s="175"/>
      <c r="MZL28" s="175"/>
      <c r="MZM28" s="175"/>
      <c r="MZN28" s="175"/>
      <c r="MZO28" s="175"/>
      <c r="MZP28" s="175"/>
      <c r="MZQ28" s="175"/>
      <c r="MZR28" s="175"/>
      <c r="MZS28" s="175"/>
      <c r="MZT28" s="175"/>
      <c r="MZU28" s="175"/>
      <c r="MZV28" s="175"/>
      <c r="MZW28" s="175"/>
      <c r="MZX28" s="175"/>
      <c r="MZY28" s="175"/>
      <c r="MZZ28" s="175"/>
      <c r="NAA28" s="175"/>
      <c r="NAB28" s="175"/>
      <c r="NAC28" s="175"/>
      <c r="NAD28" s="175"/>
      <c r="NAE28" s="175"/>
      <c r="NAF28" s="175"/>
      <c r="NAG28" s="175"/>
      <c r="NAH28" s="175"/>
      <c r="NAI28" s="175"/>
      <c r="NAJ28" s="175"/>
      <c r="NAK28" s="175"/>
      <c r="NAL28" s="175"/>
      <c r="NAM28" s="175"/>
      <c r="NAN28" s="175"/>
      <c r="NAO28" s="175"/>
      <c r="NAP28" s="175"/>
      <c r="NAQ28" s="175"/>
      <c r="NAR28" s="175"/>
      <c r="NAS28" s="175"/>
      <c r="NAT28" s="175"/>
      <c r="NAU28" s="175"/>
      <c r="NAV28" s="175"/>
      <c r="NAW28" s="175"/>
      <c r="NAX28" s="175"/>
      <c r="NAY28" s="175"/>
      <c r="NAZ28" s="175"/>
      <c r="NBA28" s="175"/>
      <c r="NBB28" s="175"/>
      <c r="NBC28" s="175"/>
      <c r="NBD28" s="175"/>
      <c r="NBE28" s="175"/>
      <c r="NBF28" s="175"/>
      <c r="NBG28" s="175"/>
      <c r="NBH28" s="175"/>
      <c r="NBI28" s="175"/>
      <c r="NBJ28" s="175"/>
      <c r="NBK28" s="175"/>
      <c r="NBL28" s="175"/>
      <c r="NBM28" s="175"/>
      <c r="NBN28" s="175"/>
      <c r="NBO28" s="175"/>
      <c r="NBP28" s="175"/>
      <c r="NBQ28" s="175"/>
      <c r="NBR28" s="175"/>
      <c r="NBS28" s="175"/>
      <c r="NBT28" s="175"/>
      <c r="NBU28" s="175"/>
      <c r="NBV28" s="175"/>
      <c r="NBW28" s="175"/>
      <c r="NBX28" s="175"/>
      <c r="NBY28" s="175"/>
      <c r="NBZ28" s="175"/>
      <c r="NCA28" s="175"/>
      <c r="NCB28" s="175"/>
      <c r="NCC28" s="175"/>
      <c r="NCD28" s="175"/>
      <c r="NCE28" s="175"/>
      <c r="NCF28" s="175"/>
      <c r="NCG28" s="175"/>
      <c r="NCH28" s="175"/>
      <c r="NCI28" s="175"/>
      <c r="NCJ28" s="175"/>
      <c r="NCK28" s="175"/>
      <c r="NCL28" s="175"/>
      <c r="NCM28" s="175"/>
      <c r="NCN28" s="175"/>
      <c r="NCO28" s="175"/>
      <c r="NCP28" s="175"/>
      <c r="NCQ28" s="175"/>
      <c r="NCR28" s="175"/>
      <c r="NCS28" s="175"/>
      <c r="NCT28" s="175"/>
      <c r="NCU28" s="175"/>
      <c r="NCV28" s="175"/>
      <c r="NCW28" s="175"/>
      <c r="NCX28" s="175"/>
      <c r="NCY28" s="175"/>
      <c r="NCZ28" s="175"/>
      <c r="NDA28" s="175"/>
      <c r="NDB28" s="175"/>
      <c r="NDC28" s="175"/>
      <c r="NDD28" s="175"/>
      <c r="NDE28" s="175"/>
      <c r="NDF28" s="175"/>
      <c r="NDG28" s="175"/>
      <c r="NDH28" s="175"/>
      <c r="NDI28" s="175"/>
      <c r="NDJ28" s="175"/>
      <c r="NDK28" s="175"/>
      <c r="NDL28" s="175"/>
      <c r="NDM28" s="175"/>
      <c r="NDN28" s="175"/>
      <c r="NDO28" s="175"/>
      <c r="NDP28" s="175"/>
      <c r="NDQ28" s="175"/>
      <c r="NDR28" s="175"/>
      <c r="NDS28" s="175"/>
      <c r="NDT28" s="175"/>
      <c r="NDU28" s="175"/>
      <c r="NDV28" s="175"/>
      <c r="NDW28" s="175"/>
      <c r="NDX28" s="175"/>
      <c r="NDY28" s="175"/>
      <c r="NDZ28" s="175"/>
      <c r="NEA28" s="175"/>
      <c r="NEB28" s="175"/>
      <c r="NEC28" s="175"/>
      <c r="NED28" s="175"/>
      <c r="NEE28" s="175"/>
      <c r="NEF28" s="175"/>
      <c r="NEG28" s="175"/>
      <c r="NEH28" s="175"/>
      <c r="NEI28" s="175"/>
      <c r="NEJ28" s="175"/>
      <c r="NEK28" s="175"/>
      <c r="NEL28" s="175"/>
      <c r="NEM28" s="175"/>
      <c r="NEN28" s="175"/>
      <c r="NEO28" s="175"/>
      <c r="NEP28" s="175"/>
      <c r="NEQ28" s="175"/>
      <c r="NER28" s="175"/>
      <c r="NES28" s="175"/>
      <c r="NET28" s="175"/>
      <c r="NEU28" s="175"/>
      <c r="NEV28" s="175"/>
      <c r="NEW28" s="175"/>
      <c r="NEX28" s="175"/>
      <c r="NEY28" s="175"/>
      <c r="NEZ28" s="175"/>
      <c r="NFA28" s="175"/>
      <c r="NFB28" s="175"/>
      <c r="NFC28" s="175"/>
      <c r="NFD28" s="175"/>
      <c r="NFE28" s="175"/>
      <c r="NFF28" s="175"/>
      <c r="NFG28" s="175"/>
      <c r="NFH28" s="175"/>
      <c r="NFI28" s="175"/>
      <c r="NFJ28" s="175"/>
      <c r="NFK28" s="175"/>
      <c r="NFL28" s="175"/>
      <c r="NFM28" s="175"/>
      <c r="NFN28" s="175"/>
      <c r="NFO28" s="175"/>
      <c r="NFP28" s="175"/>
      <c r="NFQ28" s="175"/>
      <c r="NFR28" s="175"/>
      <c r="NFS28" s="175"/>
      <c r="NFT28" s="175"/>
      <c r="NFU28" s="175"/>
      <c r="NFV28" s="175"/>
      <c r="NFW28" s="175"/>
      <c r="NFX28" s="175"/>
      <c r="NFY28" s="175"/>
      <c r="NFZ28" s="175"/>
      <c r="NGA28" s="175"/>
      <c r="NGB28" s="175"/>
      <c r="NGC28" s="175"/>
      <c r="NGD28" s="175"/>
      <c r="NGE28" s="175"/>
      <c r="NGF28" s="175"/>
      <c r="NGG28" s="175"/>
      <c r="NGH28" s="175"/>
      <c r="NGI28" s="175"/>
      <c r="NGJ28" s="175"/>
      <c r="NGK28" s="175"/>
      <c r="NGL28" s="175"/>
      <c r="NGM28" s="175"/>
      <c r="NGN28" s="175"/>
      <c r="NGO28" s="175"/>
      <c r="NGP28" s="175"/>
      <c r="NGQ28" s="175"/>
      <c r="NGR28" s="175"/>
      <c r="NGS28" s="175"/>
      <c r="NGT28" s="175"/>
      <c r="NGU28" s="175"/>
      <c r="NGV28" s="175"/>
      <c r="NGW28" s="175"/>
      <c r="NGX28" s="175"/>
      <c r="NGY28" s="175"/>
      <c r="NGZ28" s="175"/>
      <c r="NHA28" s="175"/>
      <c r="NHB28" s="175"/>
      <c r="NHC28" s="175"/>
      <c r="NHD28" s="175"/>
      <c r="NHE28" s="175"/>
      <c r="NHF28" s="175"/>
      <c r="NHG28" s="175"/>
      <c r="NHH28" s="175"/>
      <c r="NHI28" s="175"/>
      <c r="NHJ28" s="175"/>
      <c r="NHK28" s="175"/>
      <c r="NHL28" s="175"/>
      <c r="NHM28" s="175"/>
      <c r="NHN28" s="175"/>
      <c r="NHO28" s="175"/>
      <c r="NHP28" s="175"/>
      <c r="NHQ28" s="175"/>
      <c r="NHR28" s="175"/>
      <c r="NHS28" s="175"/>
      <c r="NHT28" s="175"/>
      <c r="NHU28" s="175"/>
      <c r="NHV28" s="175"/>
      <c r="NHW28" s="175"/>
      <c r="NHX28" s="175"/>
      <c r="NHY28" s="175"/>
      <c r="NHZ28" s="175"/>
      <c r="NIA28" s="175"/>
      <c r="NIB28" s="175"/>
      <c r="NIC28" s="175"/>
      <c r="NID28" s="175"/>
      <c r="NIE28" s="175"/>
      <c r="NIF28" s="175"/>
      <c r="NIG28" s="175"/>
      <c r="NIH28" s="175"/>
      <c r="NII28" s="175"/>
      <c r="NIJ28" s="175"/>
      <c r="NIK28" s="175"/>
      <c r="NIL28" s="175"/>
      <c r="NIM28" s="175"/>
      <c r="NIN28" s="175"/>
      <c r="NIO28" s="175"/>
      <c r="NIP28" s="175"/>
      <c r="NIQ28" s="175"/>
      <c r="NIR28" s="175"/>
      <c r="NIS28" s="175"/>
      <c r="NIT28" s="175"/>
      <c r="NIU28" s="175"/>
      <c r="NIV28" s="175"/>
      <c r="NIW28" s="175"/>
      <c r="NIX28" s="175"/>
      <c r="NIY28" s="175"/>
      <c r="NIZ28" s="175"/>
      <c r="NJA28" s="175"/>
      <c r="NJB28" s="175"/>
      <c r="NJC28" s="175"/>
      <c r="NJD28" s="175"/>
      <c r="NJE28" s="175"/>
      <c r="NJF28" s="175"/>
      <c r="NJG28" s="175"/>
      <c r="NJH28" s="175"/>
      <c r="NJI28" s="175"/>
      <c r="NJJ28" s="175"/>
      <c r="NJK28" s="175"/>
      <c r="NJL28" s="175"/>
      <c r="NJM28" s="175"/>
      <c r="NJN28" s="175"/>
      <c r="NJO28" s="175"/>
      <c r="NJP28" s="175"/>
      <c r="NJQ28" s="175"/>
      <c r="NJR28" s="175"/>
      <c r="NJS28" s="175"/>
      <c r="NJT28" s="175"/>
      <c r="NJU28" s="175"/>
      <c r="NJV28" s="175"/>
      <c r="NJW28" s="175"/>
      <c r="NJX28" s="175"/>
      <c r="NJY28" s="175"/>
      <c r="NJZ28" s="175"/>
      <c r="NKA28" s="175"/>
      <c r="NKB28" s="175"/>
      <c r="NKC28" s="175"/>
      <c r="NKD28" s="175"/>
      <c r="NKE28" s="175"/>
      <c r="NKF28" s="175"/>
      <c r="NKG28" s="175"/>
      <c r="NKH28" s="175"/>
      <c r="NKI28" s="175"/>
      <c r="NKJ28" s="175"/>
      <c r="NKK28" s="175"/>
      <c r="NKL28" s="175"/>
      <c r="NKM28" s="175"/>
      <c r="NKN28" s="175"/>
      <c r="NKO28" s="175"/>
      <c r="NKP28" s="175"/>
      <c r="NKQ28" s="175"/>
      <c r="NKR28" s="175"/>
      <c r="NKS28" s="175"/>
      <c r="NKT28" s="175"/>
      <c r="NKU28" s="175"/>
      <c r="NKV28" s="175"/>
      <c r="NKW28" s="175"/>
      <c r="NKX28" s="175"/>
      <c r="NKY28" s="175"/>
      <c r="NKZ28" s="175"/>
      <c r="NLA28" s="175"/>
      <c r="NLB28" s="175"/>
      <c r="NLC28" s="175"/>
      <c r="NLD28" s="175"/>
      <c r="NLE28" s="175"/>
      <c r="NLF28" s="175"/>
      <c r="NLG28" s="175"/>
      <c r="NLH28" s="175"/>
      <c r="NLI28" s="175"/>
      <c r="NLJ28" s="175"/>
      <c r="NLK28" s="175"/>
      <c r="NLL28" s="175"/>
      <c r="NLM28" s="175"/>
      <c r="NLN28" s="175"/>
      <c r="NLO28" s="175"/>
      <c r="NLP28" s="175"/>
      <c r="NLQ28" s="175"/>
      <c r="NLR28" s="175"/>
      <c r="NLS28" s="175"/>
      <c r="NLT28" s="175"/>
      <c r="NLU28" s="175"/>
      <c r="NLV28" s="175"/>
      <c r="NLW28" s="175"/>
      <c r="NLX28" s="175"/>
      <c r="NLY28" s="175"/>
      <c r="NLZ28" s="175"/>
      <c r="NMA28" s="175"/>
      <c r="NMB28" s="175"/>
      <c r="NMC28" s="175"/>
      <c r="NMD28" s="175"/>
      <c r="NME28" s="175"/>
      <c r="NMF28" s="175"/>
      <c r="NMG28" s="175"/>
      <c r="NMH28" s="175"/>
      <c r="NMI28" s="175"/>
      <c r="NMJ28" s="175"/>
      <c r="NMK28" s="175"/>
      <c r="NML28" s="175"/>
      <c r="NMM28" s="175"/>
      <c r="NMN28" s="175"/>
      <c r="NMO28" s="175"/>
      <c r="NMP28" s="175"/>
      <c r="NMQ28" s="175"/>
      <c r="NMR28" s="175"/>
      <c r="NMS28" s="175"/>
      <c r="NMT28" s="175"/>
      <c r="NMU28" s="175"/>
      <c r="NMV28" s="175"/>
      <c r="NMW28" s="175"/>
      <c r="NMX28" s="175"/>
      <c r="NMY28" s="175"/>
      <c r="NMZ28" s="175"/>
      <c r="NNA28" s="175"/>
      <c r="NNB28" s="175"/>
      <c r="NNC28" s="175"/>
      <c r="NND28" s="175"/>
      <c r="NNE28" s="175"/>
      <c r="NNF28" s="175"/>
      <c r="NNG28" s="175"/>
      <c r="NNH28" s="175"/>
      <c r="NNI28" s="175"/>
      <c r="NNJ28" s="175"/>
      <c r="NNK28" s="175"/>
      <c r="NNL28" s="175"/>
      <c r="NNM28" s="175"/>
      <c r="NNN28" s="175"/>
      <c r="NNO28" s="175"/>
      <c r="NNP28" s="175"/>
      <c r="NNQ28" s="175"/>
      <c r="NNR28" s="175"/>
      <c r="NNS28" s="175"/>
      <c r="NNT28" s="175"/>
      <c r="NNU28" s="175"/>
      <c r="NNV28" s="175"/>
      <c r="NNW28" s="175"/>
      <c r="NNX28" s="175"/>
      <c r="NNY28" s="175"/>
      <c r="NNZ28" s="175"/>
      <c r="NOA28" s="175"/>
      <c r="NOB28" s="175"/>
      <c r="NOC28" s="175"/>
      <c r="NOD28" s="175"/>
      <c r="NOE28" s="175"/>
      <c r="NOF28" s="175"/>
      <c r="NOG28" s="175"/>
      <c r="NOH28" s="175"/>
      <c r="NOI28" s="175"/>
      <c r="NOJ28" s="175"/>
      <c r="NOK28" s="175"/>
      <c r="NOL28" s="175"/>
      <c r="NOM28" s="175"/>
      <c r="NON28" s="175"/>
      <c r="NOO28" s="175"/>
      <c r="NOP28" s="175"/>
      <c r="NOQ28" s="175"/>
      <c r="NOR28" s="175"/>
      <c r="NOS28" s="175"/>
      <c r="NOT28" s="175"/>
      <c r="NOU28" s="175"/>
      <c r="NOV28" s="175"/>
      <c r="NOW28" s="175"/>
      <c r="NOX28" s="175"/>
      <c r="NOY28" s="175"/>
      <c r="NOZ28" s="175"/>
      <c r="NPA28" s="175"/>
      <c r="NPB28" s="175"/>
      <c r="NPC28" s="175"/>
      <c r="NPD28" s="175"/>
      <c r="NPE28" s="175"/>
      <c r="NPF28" s="175"/>
      <c r="NPG28" s="175"/>
      <c r="NPH28" s="175"/>
      <c r="NPI28" s="175"/>
      <c r="NPJ28" s="175"/>
      <c r="NPK28" s="175"/>
      <c r="NPL28" s="175"/>
      <c r="NPM28" s="175"/>
      <c r="NPN28" s="175"/>
      <c r="NPO28" s="175"/>
      <c r="NPP28" s="175"/>
      <c r="NPQ28" s="175"/>
      <c r="NPR28" s="175"/>
      <c r="NPS28" s="175"/>
      <c r="NPT28" s="175"/>
      <c r="NPU28" s="175"/>
      <c r="NPV28" s="175"/>
      <c r="NPW28" s="175"/>
      <c r="NPX28" s="175"/>
      <c r="NPY28" s="175"/>
      <c r="NPZ28" s="175"/>
      <c r="NQA28" s="175"/>
      <c r="NQB28" s="175"/>
      <c r="NQC28" s="175"/>
      <c r="NQD28" s="175"/>
      <c r="NQE28" s="175"/>
      <c r="NQF28" s="175"/>
      <c r="NQG28" s="175"/>
      <c r="NQH28" s="175"/>
      <c r="NQI28" s="175"/>
      <c r="NQJ28" s="175"/>
      <c r="NQK28" s="175"/>
      <c r="NQL28" s="175"/>
      <c r="NQM28" s="175"/>
      <c r="NQN28" s="175"/>
      <c r="NQO28" s="175"/>
      <c r="NQP28" s="175"/>
      <c r="NQQ28" s="175"/>
      <c r="NQR28" s="175"/>
      <c r="NQS28" s="175"/>
      <c r="NQT28" s="175"/>
      <c r="NQU28" s="175"/>
      <c r="NQV28" s="175"/>
      <c r="NQW28" s="175"/>
      <c r="NQX28" s="175"/>
      <c r="NQY28" s="175"/>
      <c r="NQZ28" s="175"/>
      <c r="NRA28" s="175"/>
      <c r="NRB28" s="175"/>
      <c r="NRC28" s="175"/>
      <c r="NRD28" s="175"/>
      <c r="NRE28" s="175"/>
      <c r="NRF28" s="175"/>
      <c r="NRG28" s="175"/>
      <c r="NRH28" s="175"/>
      <c r="NRI28" s="175"/>
      <c r="NRJ28" s="175"/>
      <c r="NRK28" s="175"/>
      <c r="NRL28" s="175"/>
      <c r="NRM28" s="175"/>
      <c r="NRN28" s="175"/>
      <c r="NRO28" s="175"/>
      <c r="NRP28" s="175"/>
      <c r="NRQ28" s="175"/>
      <c r="NRR28" s="175"/>
      <c r="NRS28" s="175"/>
      <c r="NRT28" s="175"/>
      <c r="NRU28" s="175"/>
      <c r="NRV28" s="175"/>
      <c r="NRW28" s="175"/>
      <c r="NRX28" s="175"/>
      <c r="NRY28" s="175"/>
      <c r="NRZ28" s="175"/>
      <c r="NSA28" s="175"/>
      <c r="NSB28" s="175"/>
      <c r="NSC28" s="175"/>
      <c r="NSD28" s="175"/>
      <c r="NSE28" s="175"/>
      <c r="NSF28" s="175"/>
      <c r="NSG28" s="175"/>
      <c r="NSH28" s="175"/>
      <c r="NSI28" s="175"/>
      <c r="NSJ28" s="175"/>
      <c r="NSK28" s="175"/>
      <c r="NSL28" s="175"/>
      <c r="NSM28" s="175"/>
      <c r="NSN28" s="175"/>
      <c r="NSO28" s="175"/>
      <c r="NSP28" s="175"/>
      <c r="NSQ28" s="175"/>
      <c r="NSR28" s="175"/>
      <c r="NSS28" s="175"/>
      <c r="NST28" s="175"/>
      <c r="NSU28" s="175"/>
      <c r="NSV28" s="175"/>
      <c r="NSW28" s="175"/>
      <c r="NSX28" s="175"/>
      <c r="NSY28" s="175"/>
      <c r="NSZ28" s="175"/>
      <c r="NTA28" s="175"/>
      <c r="NTB28" s="175"/>
      <c r="NTC28" s="175"/>
      <c r="NTD28" s="175"/>
      <c r="NTE28" s="175"/>
      <c r="NTF28" s="175"/>
      <c r="NTG28" s="175"/>
      <c r="NTH28" s="175"/>
      <c r="NTI28" s="175"/>
      <c r="NTJ28" s="175"/>
      <c r="NTK28" s="175"/>
      <c r="NTL28" s="175"/>
      <c r="NTM28" s="175"/>
      <c r="NTN28" s="175"/>
      <c r="NTO28" s="175"/>
      <c r="NTP28" s="175"/>
      <c r="NTQ28" s="175"/>
      <c r="NTR28" s="175"/>
      <c r="NTS28" s="175"/>
      <c r="NTT28" s="175"/>
      <c r="NTU28" s="175"/>
      <c r="NTV28" s="175"/>
      <c r="NTW28" s="175"/>
      <c r="NTX28" s="175"/>
      <c r="NTY28" s="175"/>
      <c r="NTZ28" s="175"/>
      <c r="NUA28" s="175"/>
      <c r="NUB28" s="175"/>
      <c r="NUC28" s="175"/>
      <c r="NUD28" s="175"/>
      <c r="NUE28" s="175"/>
      <c r="NUF28" s="175"/>
      <c r="NUG28" s="175"/>
      <c r="NUH28" s="175"/>
      <c r="NUI28" s="175"/>
      <c r="NUJ28" s="175"/>
      <c r="NUK28" s="175"/>
      <c r="NUL28" s="175"/>
      <c r="NUM28" s="175"/>
      <c r="NUN28" s="175"/>
      <c r="NUO28" s="175"/>
      <c r="NUP28" s="175"/>
      <c r="NUQ28" s="175"/>
      <c r="NUR28" s="175"/>
      <c r="NUS28" s="175"/>
      <c r="NUT28" s="175"/>
      <c r="NUU28" s="175"/>
      <c r="NUV28" s="175"/>
      <c r="NUW28" s="175"/>
      <c r="NUX28" s="175"/>
      <c r="NUY28" s="175"/>
      <c r="NUZ28" s="175"/>
      <c r="NVA28" s="175"/>
      <c r="NVB28" s="175"/>
      <c r="NVC28" s="175"/>
      <c r="NVD28" s="175"/>
      <c r="NVE28" s="175"/>
      <c r="NVF28" s="175"/>
      <c r="NVG28" s="175"/>
      <c r="NVH28" s="175"/>
      <c r="NVI28" s="175"/>
      <c r="NVJ28" s="175"/>
      <c r="NVK28" s="175"/>
      <c r="NVL28" s="175"/>
      <c r="NVM28" s="175"/>
      <c r="NVN28" s="175"/>
      <c r="NVO28" s="175"/>
      <c r="NVP28" s="175"/>
      <c r="NVQ28" s="175"/>
      <c r="NVR28" s="175"/>
      <c r="NVS28" s="175"/>
      <c r="NVT28" s="175"/>
      <c r="NVU28" s="175"/>
      <c r="NVV28" s="175"/>
      <c r="NVW28" s="175"/>
      <c r="NVX28" s="175"/>
      <c r="NVY28" s="175"/>
      <c r="NVZ28" s="175"/>
      <c r="NWA28" s="175"/>
      <c r="NWB28" s="175"/>
      <c r="NWC28" s="175"/>
      <c r="NWD28" s="175"/>
      <c r="NWE28" s="175"/>
      <c r="NWF28" s="175"/>
      <c r="NWG28" s="175"/>
      <c r="NWH28" s="175"/>
      <c r="NWI28" s="175"/>
      <c r="NWJ28" s="175"/>
      <c r="NWK28" s="175"/>
      <c r="NWL28" s="175"/>
      <c r="NWM28" s="175"/>
      <c r="NWN28" s="175"/>
      <c r="NWO28" s="175"/>
      <c r="NWP28" s="175"/>
      <c r="NWQ28" s="175"/>
      <c r="NWR28" s="175"/>
      <c r="NWS28" s="175"/>
      <c r="NWT28" s="175"/>
      <c r="NWU28" s="175"/>
      <c r="NWV28" s="175"/>
      <c r="NWW28" s="175"/>
      <c r="NWX28" s="175"/>
      <c r="NWY28" s="175"/>
      <c r="NWZ28" s="175"/>
      <c r="NXA28" s="175"/>
      <c r="NXB28" s="175"/>
      <c r="NXC28" s="175"/>
      <c r="NXD28" s="175"/>
      <c r="NXE28" s="175"/>
      <c r="NXF28" s="175"/>
      <c r="NXG28" s="175"/>
      <c r="NXH28" s="175"/>
      <c r="NXI28" s="175"/>
      <c r="NXJ28" s="175"/>
      <c r="NXK28" s="175"/>
      <c r="NXL28" s="175"/>
      <c r="NXM28" s="175"/>
      <c r="NXN28" s="175"/>
      <c r="NXO28" s="175"/>
      <c r="NXP28" s="175"/>
      <c r="NXQ28" s="175"/>
      <c r="NXR28" s="175"/>
      <c r="NXS28" s="175"/>
      <c r="NXT28" s="175"/>
      <c r="NXU28" s="175"/>
      <c r="NXV28" s="175"/>
      <c r="NXW28" s="175"/>
      <c r="NXX28" s="175"/>
      <c r="NXY28" s="175"/>
      <c r="NXZ28" s="175"/>
      <c r="NYA28" s="175"/>
      <c r="NYB28" s="175"/>
      <c r="NYC28" s="175"/>
      <c r="NYD28" s="175"/>
      <c r="NYE28" s="175"/>
      <c r="NYF28" s="175"/>
      <c r="NYG28" s="175"/>
      <c r="NYH28" s="175"/>
      <c r="NYI28" s="175"/>
      <c r="NYJ28" s="175"/>
      <c r="NYK28" s="175"/>
      <c r="NYL28" s="175"/>
      <c r="NYM28" s="175"/>
      <c r="NYN28" s="175"/>
      <c r="NYO28" s="175"/>
      <c r="NYP28" s="175"/>
      <c r="NYQ28" s="175"/>
      <c r="NYR28" s="175"/>
      <c r="NYS28" s="175"/>
      <c r="NYT28" s="175"/>
      <c r="NYU28" s="175"/>
      <c r="NYV28" s="175"/>
      <c r="NYW28" s="175"/>
      <c r="NYX28" s="175"/>
      <c r="NYY28" s="175"/>
      <c r="NYZ28" s="175"/>
      <c r="NZA28" s="175"/>
      <c r="NZB28" s="175"/>
      <c r="NZC28" s="175"/>
      <c r="NZD28" s="175"/>
      <c r="NZE28" s="175"/>
      <c r="NZF28" s="175"/>
      <c r="NZG28" s="175"/>
      <c r="NZH28" s="175"/>
      <c r="NZI28" s="175"/>
      <c r="NZJ28" s="175"/>
      <c r="NZK28" s="175"/>
      <c r="NZL28" s="175"/>
      <c r="NZM28" s="175"/>
      <c r="NZN28" s="175"/>
      <c r="NZO28" s="175"/>
      <c r="NZP28" s="175"/>
      <c r="NZQ28" s="175"/>
      <c r="NZR28" s="175"/>
      <c r="NZS28" s="175"/>
      <c r="NZT28" s="175"/>
      <c r="NZU28" s="175"/>
      <c r="NZV28" s="175"/>
      <c r="NZW28" s="175"/>
      <c r="NZX28" s="175"/>
      <c r="NZY28" s="175"/>
      <c r="NZZ28" s="175"/>
      <c r="OAA28" s="175"/>
      <c r="OAB28" s="175"/>
      <c r="OAC28" s="175"/>
      <c r="OAD28" s="175"/>
      <c r="OAE28" s="175"/>
      <c r="OAF28" s="175"/>
      <c r="OAG28" s="175"/>
      <c r="OAH28" s="175"/>
      <c r="OAI28" s="175"/>
      <c r="OAJ28" s="175"/>
      <c r="OAK28" s="175"/>
      <c r="OAL28" s="175"/>
      <c r="OAM28" s="175"/>
      <c r="OAN28" s="175"/>
      <c r="OAO28" s="175"/>
      <c r="OAP28" s="175"/>
      <c r="OAQ28" s="175"/>
      <c r="OAR28" s="175"/>
      <c r="OAS28" s="175"/>
      <c r="OAT28" s="175"/>
      <c r="OAU28" s="175"/>
      <c r="OAV28" s="175"/>
      <c r="OAW28" s="175"/>
      <c r="OAX28" s="175"/>
      <c r="OAY28" s="175"/>
      <c r="OAZ28" s="175"/>
      <c r="OBA28" s="175"/>
      <c r="OBB28" s="175"/>
      <c r="OBC28" s="175"/>
      <c r="OBD28" s="175"/>
      <c r="OBE28" s="175"/>
      <c r="OBF28" s="175"/>
      <c r="OBG28" s="175"/>
      <c r="OBH28" s="175"/>
      <c r="OBI28" s="175"/>
      <c r="OBJ28" s="175"/>
      <c r="OBK28" s="175"/>
      <c r="OBL28" s="175"/>
      <c r="OBM28" s="175"/>
      <c r="OBN28" s="175"/>
      <c r="OBO28" s="175"/>
      <c r="OBP28" s="175"/>
      <c r="OBQ28" s="175"/>
      <c r="OBR28" s="175"/>
      <c r="OBS28" s="175"/>
      <c r="OBT28" s="175"/>
      <c r="OBU28" s="175"/>
      <c r="OBV28" s="175"/>
      <c r="OBW28" s="175"/>
      <c r="OBX28" s="175"/>
      <c r="OBY28" s="175"/>
      <c r="OBZ28" s="175"/>
      <c r="OCA28" s="175"/>
      <c r="OCB28" s="175"/>
      <c r="OCC28" s="175"/>
      <c r="OCD28" s="175"/>
      <c r="OCE28" s="175"/>
      <c r="OCF28" s="175"/>
      <c r="OCG28" s="175"/>
      <c r="OCH28" s="175"/>
      <c r="OCI28" s="175"/>
      <c r="OCJ28" s="175"/>
      <c r="OCK28" s="175"/>
      <c r="OCL28" s="175"/>
      <c r="OCM28" s="175"/>
      <c r="OCN28" s="175"/>
      <c r="OCO28" s="175"/>
      <c r="OCP28" s="175"/>
      <c r="OCQ28" s="175"/>
      <c r="OCR28" s="175"/>
      <c r="OCS28" s="175"/>
      <c r="OCT28" s="175"/>
      <c r="OCU28" s="175"/>
      <c r="OCV28" s="175"/>
      <c r="OCW28" s="175"/>
      <c r="OCX28" s="175"/>
      <c r="OCY28" s="175"/>
      <c r="OCZ28" s="175"/>
      <c r="ODA28" s="175"/>
      <c r="ODB28" s="175"/>
      <c r="ODC28" s="175"/>
      <c r="ODD28" s="175"/>
      <c r="ODE28" s="175"/>
      <c r="ODF28" s="175"/>
      <c r="ODG28" s="175"/>
      <c r="ODH28" s="175"/>
      <c r="ODI28" s="175"/>
      <c r="ODJ28" s="175"/>
      <c r="ODK28" s="175"/>
      <c r="ODL28" s="175"/>
      <c r="ODM28" s="175"/>
      <c r="ODN28" s="175"/>
      <c r="ODO28" s="175"/>
      <c r="ODP28" s="175"/>
      <c r="ODQ28" s="175"/>
      <c r="ODR28" s="175"/>
      <c r="ODS28" s="175"/>
      <c r="ODT28" s="175"/>
      <c r="ODU28" s="175"/>
      <c r="ODV28" s="175"/>
      <c r="ODW28" s="175"/>
      <c r="ODX28" s="175"/>
      <c r="ODY28" s="175"/>
      <c r="ODZ28" s="175"/>
      <c r="OEA28" s="175"/>
      <c r="OEB28" s="175"/>
      <c r="OEC28" s="175"/>
      <c r="OED28" s="175"/>
      <c r="OEE28" s="175"/>
      <c r="OEF28" s="175"/>
      <c r="OEG28" s="175"/>
      <c r="OEH28" s="175"/>
      <c r="OEI28" s="175"/>
      <c r="OEJ28" s="175"/>
      <c r="OEK28" s="175"/>
      <c r="OEL28" s="175"/>
      <c r="OEM28" s="175"/>
      <c r="OEN28" s="175"/>
      <c r="OEO28" s="175"/>
      <c r="OEP28" s="175"/>
      <c r="OEQ28" s="175"/>
      <c r="OER28" s="175"/>
      <c r="OES28" s="175"/>
      <c r="OET28" s="175"/>
      <c r="OEU28" s="175"/>
      <c r="OEV28" s="175"/>
      <c r="OEW28" s="175"/>
      <c r="OEX28" s="175"/>
      <c r="OEY28" s="175"/>
      <c r="OEZ28" s="175"/>
      <c r="OFA28" s="175"/>
      <c r="OFB28" s="175"/>
      <c r="OFC28" s="175"/>
      <c r="OFD28" s="175"/>
      <c r="OFE28" s="175"/>
      <c r="OFF28" s="175"/>
      <c r="OFG28" s="175"/>
      <c r="OFH28" s="175"/>
      <c r="OFI28" s="175"/>
      <c r="OFJ28" s="175"/>
      <c r="OFK28" s="175"/>
      <c r="OFL28" s="175"/>
      <c r="OFM28" s="175"/>
      <c r="OFN28" s="175"/>
      <c r="OFO28" s="175"/>
      <c r="OFP28" s="175"/>
      <c r="OFQ28" s="175"/>
      <c r="OFR28" s="175"/>
      <c r="OFS28" s="175"/>
      <c r="OFT28" s="175"/>
      <c r="OFU28" s="175"/>
      <c r="OFV28" s="175"/>
      <c r="OFW28" s="175"/>
      <c r="OFX28" s="175"/>
      <c r="OFY28" s="175"/>
      <c r="OFZ28" s="175"/>
      <c r="OGA28" s="175"/>
      <c r="OGB28" s="175"/>
      <c r="OGC28" s="175"/>
      <c r="OGD28" s="175"/>
      <c r="OGE28" s="175"/>
      <c r="OGF28" s="175"/>
      <c r="OGG28" s="175"/>
      <c r="OGH28" s="175"/>
      <c r="OGI28" s="175"/>
      <c r="OGJ28" s="175"/>
      <c r="OGK28" s="175"/>
      <c r="OGL28" s="175"/>
      <c r="OGM28" s="175"/>
      <c r="OGN28" s="175"/>
      <c r="OGO28" s="175"/>
      <c r="OGP28" s="175"/>
      <c r="OGQ28" s="175"/>
      <c r="OGR28" s="175"/>
      <c r="OGS28" s="175"/>
      <c r="OGT28" s="175"/>
      <c r="OGU28" s="175"/>
      <c r="OGV28" s="175"/>
      <c r="OGW28" s="175"/>
      <c r="OGX28" s="175"/>
      <c r="OGY28" s="175"/>
      <c r="OGZ28" s="175"/>
      <c r="OHA28" s="175"/>
      <c r="OHB28" s="175"/>
      <c r="OHC28" s="175"/>
      <c r="OHD28" s="175"/>
      <c r="OHE28" s="175"/>
      <c r="OHF28" s="175"/>
      <c r="OHG28" s="175"/>
      <c r="OHH28" s="175"/>
      <c r="OHI28" s="175"/>
      <c r="OHJ28" s="175"/>
      <c r="OHK28" s="175"/>
      <c r="OHL28" s="175"/>
      <c r="OHM28" s="175"/>
      <c r="OHN28" s="175"/>
      <c r="OHO28" s="175"/>
      <c r="OHP28" s="175"/>
      <c r="OHQ28" s="175"/>
      <c r="OHR28" s="175"/>
      <c r="OHS28" s="175"/>
      <c r="OHT28" s="175"/>
      <c r="OHU28" s="175"/>
      <c r="OHV28" s="175"/>
      <c r="OHW28" s="175"/>
      <c r="OHX28" s="175"/>
      <c r="OHY28" s="175"/>
      <c r="OHZ28" s="175"/>
      <c r="OIA28" s="175"/>
      <c r="OIB28" s="175"/>
      <c r="OIC28" s="175"/>
      <c r="OID28" s="175"/>
      <c r="OIE28" s="175"/>
      <c r="OIF28" s="175"/>
      <c r="OIG28" s="175"/>
      <c r="OIH28" s="175"/>
      <c r="OII28" s="175"/>
      <c r="OIJ28" s="175"/>
      <c r="OIK28" s="175"/>
      <c r="OIL28" s="175"/>
      <c r="OIM28" s="175"/>
      <c r="OIN28" s="175"/>
      <c r="OIO28" s="175"/>
      <c r="OIP28" s="175"/>
      <c r="OIQ28" s="175"/>
      <c r="OIR28" s="175"/>
      <c r="OIS28" s="175"/>
      <c r="OIT28" s="175"/>
      <c r="OIU28" s="175"/>
      <c r="OIV28" s="175"/>
      <c r="OIW28" s="175"/>
      <c r="OIX28" s="175"/>
      <c r="OIY28" s="175"/>
      <c r="OIZ28" s="175"/>
      <c r="OJA28" s="175"/>
      <c r="OJB28" s="175"/>
      <c r="OJC28" s="175"/>
      <c r="OJD28" s="175"/>
      <c r="OJE28" s="175"/>
      <c r="OJF28" s="175"/>
      <c r="OJG28" s="175"/>
      <c r="OJH28" s="175"/>
      <c r="OJI28" s="175"/>
      <c r="OJJ28" s="175"/>
      <c r="OJK28" s="175"/>
      <c r="OJL28" s="175"/>
      <c r="OJM28" s="175"/>
      <c r="OJN28" s="175"/>
      <c r="OJO28" s="175"/>
      <c r="OJP28" s="175"/>
      <c r="OJQ28" s="175"/>
      <c r="OJR28" s="175"/>
      <c r="OJS28" s="175"/>
      <c r="OJT28" s="175"/>
      <c r="OJU28" s="175"/>
      <c r="OJV28" s="175"/>
      <c r="OJW28" s="175"/>
      <c r="OJX28" s="175"/>
      <c r="OJY28" s="175"/>
      <c r="OJZ28" s="175"/>
      <c r="OKA28" s="175"/>
      <c r="OKB28" s="175"/>
      <c r="OKC28" s="175"/>
      <c r="OKD28" s="175"/>
      <c r="OKE28" s="175"/>
      <c r="OKF28" s="175"/>
      <c r="OKG28" s="175"/>
      <c r="OKH28" s="175"/>
      <c r="OKI28" s="175"/>
      <c r="OKJ28" s="175"/>
      <c r="OKK28" s="175"/>
      <c r="OKL28" s="175"/>
      <c r="OKM28" s="175"/>
      <c r="OKN28" s="175"/>
      <c r="OKO28" s="175"/>
      <c r="OKP28" s="175"/>
      <c r="OKQ28" s="175"/>
      <c r="OKR28" s="175"/>
      <c r="OKS28" s="175"/>
      <c r="OKT28" s="175"/>
      <c r="OKU28" s="175"/>
      <c r="OKV28" s="175"/>
      <c r="OKW28" s="175"/>
      <c r="OKX28" s="175"/>
      <c r="OKY28" s="175"/>
      <c r="OKZ28" s="175"/>
      <c r="OLA28" s="175"/>
      <c r="OLB28" s="175"/>
      <c r="OLC28" s="175"/>
      <c r="OLD28" s="175"/>
      <c r="OLE28" s="175"/>
      <c r="OLF28" s="175"/>
      <c r="OLG28" s="175"/>
      <c r="OLH28" s="175"/>
      <c r="OLI28" s="175"/>
      <c r="OLJ28" s="175"/>
      <c r="OLK28" s="175"/>
      <c r="OLL28" s="175"/>
      <c r="OLM28" s="175"/>
      <c r="OLN28" s="175"/>
      <c r="OLO28" s="175"/>
      <c r="OLP28" s="175"/>
      <c r="OLQ28" s="175"/>
      <c r="OLR28" s="175"/>
      <c r="OLS28" s="175"/>
      <c r="OLT28" s="175"/>
      <c r="OLU28" s="175"/>
      <c r="OLV28" s="175"/>
      <c r="OLW28" s="175"/>
      <c r="OLX28" s="175"/>
      <c r="OLY28" s="175"/>
      <c r="OLZ28" s="175"/>
      <c r="OMA28" s="175"/>
      <c r="OMB28" s="175"/>
      <c r="OMC28" s="175"/>
      <c r="OMD28" s="175"/>
      <c r="OME28" s="175"/>
      <c r="OMF28" s="175"/>
      <c r="OMG28" s="175"/>
      <c r="OMH28" s="175"/>
      <c r="OMI28" s="175"/>
      <c r="OMJ28" s="175"/>
      <c r="OMK28" s="175"/>
      <c r="OML28" s="175"/>
      <c r="OMM28" s="175"/>
      <c r="OMN28" s="175"/>
      <c r="OMO28" s="175"/>
      <c r="OMP28" s="175"/>
      <c r="OMQ28" s="175"/>
      <c r="OMR28" s="175"/>
      <c r="OMS28" s="175"/>
      <c r="OMT28" s="175"/>
      <c r="OMU28" s="175"/>
      <c r="OMV28" s="175"/>
      <c r="OMW28" s="175"/>
      <c r="OMX28" s="175"/>
      <c r="OMY28" s="175"/>
      <c r="OMZ28" s="175"/>
      <c r="ONA28" s="175"/>
      <c r="ONB28" s="175"/>
      <c r="ONC28" s="175"/>
      <c r="OND28" s="175"/>
      <c r="ONE28" s="175"/>
      <c r="ONF28" s="175"/>
      <c r="ONG28" s="175"/>
      <c r="ONH28" s="175"/>
      <c r="ONI28" s="175"/>
      <c r="ONJ28" s="175"/>
      <c r="ONK28" s="175"/>
      <c r="ONL28" s="175"/>
      <c r="ONM28" s="175"/>
      <c r="ONN28" s="175"/>
      <c r="ONO28" s="175"/>
      <c r="ONP28" s="175"/>
      <c r="ONQ28" s="175"/>
      <c r="ONR28" s="175"/>
      <c r="ONS28" s="175"/>
      <c r="ONT28" s="175"/>
      <c r="ONU28" s="175"/>
      <c r="ONV28" s="175"/>
      <c r="ONW28" s="175"/>
      <c r="ONX28" s="175"/>
      <c r="ONY28" s="175"/>
      <c r="ONZ28" s="175"/>
      <c r="OOA28" s="175"/>
      <c r="OOB28" s="175"/>
      <c r="OOC28" s="175"/>
      <c r="OOD28" s="175"/>
      <c r="OOE28" s="175"/>
      <c r="OOF28" s="175"/>
      <c r="OOG28" s="175"/>
      <c r="OOH28" s="175"/>
      <c r="OOI28" s="175"/>
      <c r="OOJ28" s="175"/>
      <c r="OOK28" s="175"/>
      <c r="OOL28" s="175"/>
      <c r="OOM28" s="175"/>
      <c r="OON28" s="175"/>
      <c r="OOO28" s="175"/>
      <c r="OOP28" s="175"/>
      <c r="OOQ28" s="175"/>
      <c r="OOR28" s="175"/>
      <c r="OOS28" s="175"/>
      <c r="OOT28" s="175"/>
      <c r="OOU28" s="175"/>
      <c r="OOV28" s="175"/>
      <c r="OOW28" s="175"/>
      <c r="OOX28" s="175"/>
      <c r="OOY28" s="175"/>
      <c r="OOZ28" s="175"/>
      <c r="OPA28" s="175"/>
      <c r="OPB28" s="175"/>
      <c r="OPC28" s="175"/>
      <c r="OPD28" s="175"/>
      <c r="OPE28" s="175"/>
      <c r="OPF28" s="175"/>
      <c r="OPG28" s="175"/>
      <c r="OPH28" s="175"/>
      <c r="OPI28" s="175"/>
      <c r="OPJ28" s="175"/>
      <c r="OPK28" s="175"/>
      <c r="OPL28" s="175"/>
      <c r="OPM28" s="175"/>
      <c r="OPN28" s="175"/>
      <c r="OPO28" s="175"/>
      <c r="OPP28" s="175"/>
      <c r="OPQ28" s="175"/>
      <c r="OPR28" s="175"/>
      <c r="OPS28" s="175"/>
      <c r="OPT28" s="175"/>
      <c r="OPU28" s="175"/>
      <c r="OPV28" s="175"/>
      <c r="OPW28" s="175"/>
      <c r="OPX28" s="175"/>
      <c r="OPY28" s="175"/>
      <c r="OPZ28" s="175"/>
      <c r="OQA28" s="175"/>
      <c r="OQB28" s="175"/>
      <c r="OQC28" s="175"/>
      <c r="OQD28" s="175"/>
      <c r="OQE28" s="175"/>
      <c r="OQF28" s="175"/>
      <c r="OQG28" s="175"/>
      <c r="OQH28" s="175"/>
      <c r="OQI28" s="175"/>
      <c r="OQJ28" s="175"/>
      <c r="OQK28" s="175"/>
      <c r="OQL28" s="175"/>
      <c r="OQM28" s="175"/>
      <c r="OQN28" s="175"/>
      <c r="OQO28" s="175"/>
      <c r="OQP28" s="175"/>
      <c r="OQQ28" s="175"/>
      <c r="OQR28" s="175"/>
      <c r="OQS28" s="175"/>
      <c r="OQT28" s="175"/>
      <c r="OQU28" s="175"/>
      <c r="OQV28" s="175"/>
      <c r="OQW28" s="175"/>
      <c r="OQX28" s="175"/>
      <c r="OQY28" s="175"/>
      <c r="OQZ28" s="175"/>
      <c r="ORA28" s="175"/>
      <c r="ORB28" s="175"/>
      <c r="ORC28" s="175"/>
      <c r="ORD28" s="175"/>
      <c r="ORE28" s="175"/>
      <c r="ORF28" s="175"/>
      <c r="ORG28" s="175"/>
      <c r="ORH28" s="175"/>
      <c r="ORI28" s="175"/>
      <c r="ORJ28" s="175"/>
      <c r="ORK28" s="175"/>
      <c r="ORL28" s="175"/>
      <c r="ORM28" s="175"/>
      <c r="ORN28" s="175"/>
      <c r="ORO28" s="175"/>
      <c r="ORP28" s="175"/>
      <c r="ORQ28" s="175"/>
      <c r="ORR28" s="175"/>
      <c r="ORS28" s="175"/>
      <c r="ORT28" s="175"/>
      <c r="ORU28" s="175"/>
      <c r="ORV28" s="175"/>
      <c r="ORW28" s="175"/>
      <c r="ORX28" s="175"/>
      <c r="ORY28" s="175"/>
      <c r="ORZ28" s="175"/>
      <c r="OSA28" s="175"/>
      <c r="OSB28" s="175"/>
      <c r="OSC28" s="175"/>
      <c r="OSD28" s="175"/>
      <c r="OSE28" s="175"/>
      <c r="OSF28" s="175"/>
      <c r="OSG28" s="175"/>
      <c r="OSH28" s="175"/>
      <c r="OSI28" s="175"/>
      <c r="OSJ28" s="175"/>
      <c r="OSK28" s="175"/>
      <c r="OSL28" s="175"/>
      <c r="OSM28" s="175"/>
      <c r="OSN28" s="175"/>
      <c r="OSO28" s="175"/>
      <c r="OSP28" s="175"/>
      <c r="OSQ28" s="175"/>
      <c r="OSR28" s="175"/>
      <c r="OSS28" s="175"/>
      <c r="OST28" s="175"/>
      <c r="OSU28" s="175"/>
      <c r="OSV28" s="175"/>
      <c r="OSW28" s="175"/>
      <c r="OSX28" s="175"/>
      <c r="OSY28" s="175"/>
      <c r="OSZ28" s="175"/>
      <c r="OTA28" s="175"/>
      <c r="OTB28" s="175"/>
      <c r="OTC28" s="175"/>
      <c r="OTD28" s="175"/>
      <c r="OTE28" s="175"/>
      <c r="OTF28" s="175"/>
      <c r="OTG28" s="175"/>
      <c r="OTH28" s="175"/>
      <c r="OTI28" s="175"/>
      <c r="OTJ28" s="175"/>
      <c r="OTK28" s="175"/>
      <c r="OTL28" s="175"/>
      <c r="OTM28" s="175"/>
      <c r="OTN28" s="175"/>
      <c r="OTO28" s="175"/>
      <c r="OTP28" s="175"/>
      <c r="OTQ28" s="175"/>
      <c r="OTR28" s="175"/>
      <c r="OTS28" s="175"/>
      <c r="OTT28" s="175"/>
      <c r="OTU28" s="175"/>
      <c r="OTV28" s="175"/>
      <c r="OTW28" s="175"/>
      <c r="OTX28" s="175"/>
      <c r="OTY28" s="175"/>
      <c r="OTZ28" s="175"/>
      <c r="OUA28" s="175"/>
      <c r="OUB28" s="175"/>
      <c r="OUC28" s="175"/>
      <c r="OUD28" s="175"/>
      <c r="OUE28" s="175"/>
      <c r="OUF28" s="175"/>
      <c r="OUG28" s="175"/>
      <c r="OUH28" s="175"/>
      <c r="OUI28" s="175"/>
      <c r="OUJ28" s="175"/>
      <c r="OUK28" s="175"/>
      <c r="OUL28" s="175"/>
      <c r="OUM28" s="175"/>
      <c r="OUN28" s="175"/>
      <c r="OUO28" s="175"/>
      <c r="OUP28" s="175"/>
      <c r="OUQ28" s="175"/>
      <c r="OUR28" s="175"/>
      <c r="OUS28" s="175"/>
      <c r="OUT28" s="175"/>
      <c r="OUU28" s="175"/>
      <c r="OUV28" s="175"/>
      <c r="OUW28" s="175"/>
      <c r="OUX28" s="175"/>
      <c r="OUY28" s="175"/>
      <c r="OUZ28" s="175"/>
      <c r="OVA28" s="175"/>
      <c r="OVB28" s="175"/>
      <c r="OVC28" s="175"/>
      <c r="OVD28" s="175"/>
      <c r="OVE28" s="175"/>
      <c r="OVF28" s="175"/>
      <c r="OVG28" s="175"/>
      <c r="OVH28" s="175"/>
      <c r="OVI28" s="175"/>
      <c r="OVJ28" s="175"/>
      <c r="OVK28" s="175"/>
      <c r="OVL28" s="175"/>
      <c r="OVM28" s="175"/>
      <c r="OVN28" s="175"/>
      <c r="OVO28" s="175"/>
      <c r="OVP28" s="175"/>
      <c r="OVQ28" s="175"/>
      <c r="OVR28" s="175"/>
      <c r="OVS28" s="175"/>
      <c r="OVT28" s="175"/>
      <c r="OVU28" s="175"/>
      <c r="OVV28" s="175"/>
      <c r="OVW28" s="175"/>
      <c r="OVX28" s="175"/>
      <c r="OVY28" s="175"/>
      <c r="OVZ28" s="175"/>
      <c r="OWA28" s="175"/>
      <c r="OWB28" s="175"/>
      <c r="OWC28" s="175"/>
      <c r="OWD28" s="175"/>
      <c r="OWE28" s="175"/>
      <c r="OWF28" s="175"/>
      <c r="OWG28" s="175"/>
      <c r="OWH28" s="175"/>
      <c r="OWI28" s="175"/>
      <c r="OWJ28" s="175"/>
      <c r="OWK28" s="175"/>
      <c r="OWL28" s="175"/>
      <c r="OWM28" s="175"/>
      <c r="OWN28" s="175"/>
      <c r="OWO28" s="175"/>
      <c r="OWP28" s="175"/>
      <c r="OWQ28" s="175"/>
      <c r="OWR28" s="175"/>
      <c r="OWS28" s="175"/>
      <c r="OWT28" s="175"/>
      <c r="OWU28" s="175"/>
      <c r="OWV28" s="175"/>
      <c r="OWW28" s="175"/>
      <c r="OWX28" s="175"/>
      <c r="OWY28" s="175"/>
      <c r="OWZ28" s="175"/>
      <c r="OXA28" s="175"/>
      <c r="OXB28" s="175"/>
      <c r="OXC28" s="175"/>
      <c r="OXD28" s="175"/>
      <c r="OXE28" s="175"/>
      <c r="OXF28" s="175"/>
      <c r="OXG28" s="175"/>
      <c r="OXH28" s="175"/>
      <c r="OXI28" s="175"/>
      <c r="OXJ28" s="175"/>
      <c r="OXK28" s="175"/>
      <c r="OXL28" s="175"/>
      <c r="OXM28" s="175"/>
      <c r="OXN28" s="175"/>
      <c r="OXO28" s="175"/>
      <c r="OXP28" s="175"/>
      <c r="OXQ28" s="175"/>
      <c r="OXR28" s="175"/>
      <c r="OXS28" s="175"/>
      <c r="OXT28" s="175"/>
      <c r="OXU28" s="175"/>
      <c r="OXV28" s="175"/>
      <c r="OXW28" s="175"/>
      <c r="OXX28" s="175"/>
      <c r="OXY28" s="175"/>
      <c r="OXZ28" s="175"/>
      <c r="OYA28" s="175"/>
      <c r="OYB28" s="175"/>
      <c r="OYC28" s="175"/>
      <c r="OYD28" s="175"/>
      <c r="OYE28" s="175"/>
      <c r="OYF28" s="175"/>
      <c r="OYG28" s="175"/>
      <c r="OYH28" s="175"/>
      <c r="OYI28" s="175"/>
      <c r="OYJ28" s="175"/>
      <c r="OYK28" s="175"/>
      <c r="OYL28" s="175"/>
      <c r="OYM28" s="175"/>
      <c r="OYN28" s="175"/>
      <c r="OYO28" s="175"/>
      <c r="OYP28" s="175"/>
      <c r="OYQ28" s="175"/>
      <c r="OYR28" s="175"/>
      <c r="OYS28" s="175"/>
      <c r="OYT28" s="175"/>
      <c r="OYU28" s="175"/>
      <c r="OYV28" s="175"/>
      <c r="OYW28" s="175"/>
      <c r="OYX28" s="175"/>
      <c r="OYY28" s="175"/>
      <c r="OYZ28" s="175"/>
      <c r="OZA28" s="175"/>
      <c r="OZB28" s="175"/>
      <c r="OZC28" s="175"/>
      <c r="OZD28" s="175"/>
      <c r="OZE28" s="175"/>
      <c r="OZF28" s="175"/>
      <c r="OZG28" s="175"/>
      <c r="OZH28" s="175"/>
      <c r="OZI28" s="175"/>
      <c r="OZJ28" s="175"/>
      <c r="OZK28" s="175"/>
      <c r="OZL28" s="175"/>
      <c r="OZM28" s="175"/>
      <c r="OZN28" s="175"/>
      <c r="OZO28" s="175"/>
      <c r="OZP28" s="175"/>
      <c r="OZQ28" s="175"/>
      <c r="OZR28" s="175"/>
      <c r="OZS28" s="175"/>
      <c r="OZT28" s="175"/>
      <c r="OZU28" s="175"/>
      <c r="OZV28" s="175"/>
      <c r="OZW28" s="175"/>
      <c r="OZX28" s="175"/>
      <c r="OZY28" s="175"/>
      <c r="OZZ28" s="175"/>
      <c r="PAA28" s="175"/>
      <c r="PAB28" s="175"/>
      <c r="PAC28" s="175"/>
      <c r="PAD28" s="175"/>
      <c r="PAE28" s="175"/>
      <c r="PAF28" s="175"/>
      <c r="PAG28" s="175"/>
      <c r="PAH28" s="175"/>
      <c r="PAI28" s="175"/>
      <c r="PAJ28" s="175"/>
      <c r="PAK28" s="175"/>
      <c r="PAL28" s="175"/>
      <c r="PAM28" s="175"/>
      <c r="PAN28" s="175"/>
      <c r="PAO28" s="175"/>
      <c r="PAP28" s="175"/>
      <c r="PAQ28" s="175"/>
      <c r="PAR28" s="175"/>
      <c r="PAS28" s="175"/>
      <c r="PAT28" s="175"/>
      <c r="PAU28" s="175"/>
      <c r="PAV28" s="175"/>
      <c r="PAW28" s="175"/>
      <c r="PAX28" s="175"/>
      <c r="PAY28" s="175"/>
      <c r="PAZ28" s="175"/>
      <c r="PBA28" s="175"/>
      <c r="PBB28" s="175"/>
      <c r="PBC28" s="175"/>
      <c r="PBD28" s="175"/>
      <c r="PBE28" s="175"/>
      <c r="PBF28" s="175"/>
      <c r="PBG28" s="175"/>
      <c r="PBH28" s="175"/>
      <c r="PBI28" s="175"/>
      <c r="PBJ28" s="175"/>
      <c r="PBK28" s="175"/>
      <c r="PBL28" s="175"/>
      <c r="PBM28" s="175"/>
      <c r="PBN28" s="175"/>
      <c r="PBO28" s="175"/>
      <c r="PBP28" s="175"/>
      <c r="PBQ28" s="175"/>
      <c r="PBR28" s="175"/>
      <c r="PBS28" s="175"/>
      <c r="PBT28" s="175"/>
      <c r="PBU28" s="175"/>
      <c r="PBV28" s="175"/>
      <c r="PBW28" s="175"/>
      <c r="PBX28" s="175"/>
      <c r="PBY28" s="175"/>
      <c r="PBZ28" s="175"/>
      <c r="PCA28" s="175"/>
      <c r="PCB28" s="175"/>
      <c r="PCC28" s="175"/>
      <c r="PCD28" s="175"/>
      <c r="PCE28" s="175"/>
      <c r="PCF28" s="175"/>
      <c r="PCG28" s="175"/>
      <c r="PCH28" s="175"/>
      <c r="PCI28" s="175"/>
      <c r="PCJ28" s="175"/>
      <c r="PCK28" s="175"/>
      <c r="PCL28" s="175"/>
      <c r="PCM28" s="175"/>
      <c r="PCN28" s="175"/>
      <c r="PCO28" s="175"/>
      <c r="PCP28" s="175"/>
      <c r="PCQ28" s="175"/>
      <c r="PCR28" s="175"/>
      <c r="PCS28" s="175"/>
      <c r="PCT28" s="175"/>
      <c r="PCU28" s="175"/>
      <c r="PCV28" s="175"/>
      <c r="PCW28" s="175"/>
      <c r="PCX28" s="175"/>
      <c r="PCY28" s="175"/>
      <c r="PCZ28" s="175"/>
      <c r="PDA28" s="175"/>
      <c r="PDB28" s="175"/>
      <c r="PDC28" s="175"/>
      <c r="PDD28" s="175"/>
      <c r="PDE28" s="175"/>
      <c r="PDF28" s="175"/>
      <c r="PDG28" s="175"/>
      <c r="PDH28" s="175"/>
      <c r="PDI28" s="175"/>
      <c r="PDJ28" s="175"/>
      <c r="PDK28" s="175"/>
      <c r="PDL28" s="175"/>
      <c r="PDM28" s="175"/>
      <c r="PDN28" s="175"/>
      <c r="PDO28" s="175"/>
      <c r="PDP28" s="175"/>
      <c r="PDQ28" s="175"/>
      <c r="PDR28" s="175"/>
      <c r="PDS28" s="175"/>
      <c r="PDT28" s="175"/>
      <c r="PDU28" s="175"/>
      <c r="PDV28" s="175"/>
      <c r="PDW28" s="175"/>
      <c r="PDX28" s="175"/>
      <c r="PDY28" s="175"/>
      <c r="PDZ28" s="175"/>
      <c r="PEA28" s="175"/>
      <c r="PEB28" s="175"/>
      <c r="PEC28" s="175"/>
      <c r="PED28" s="175"/>
      <c r="PEE28" s="175"/>
      <c r="PEF28" s="175"/>
      <c r="PEG28" s="175"/>
      <c r="PEH28" s="175"/>
      <c r="PEI28" s="175"/>
      <c r="PEJ28" s="175"/>
      <c r="PEK28" s="175"/>
      <c r="PEL28" s="175"/>
      <c r="PEM28" s="175"/>
      <c r="PEN28" s="175"/>
      <c r="PEO28" s="175"/>
      <c r="PEP28" s="175"/>
      <c r="PEQ28" s="175"/>
      <c r="PER28" s="175"/>
      <c r="PES28" s="175"/>
      <c r="PET28" s="175"/>
      <c r="PEU28" s="175"/>
      <c r="PEV28" s="175"/>
      <c r="PEW28" s="175"/>
      <c r="PEX28" s="175"/>
      <c r="PEY28" s="175"/>
      <c r="PEZ28" s="175"/>
      <c r="PFA28" s="175"/>
      <c r="PFB28" s="175"/>
      <c r="PFC28" s="175"/>
      <c r="PFD28" s="175"/>
      <c r="PFE28" s="175"/>
      <c r="PFF28" s="175"/>
      <c r="PFG28" s="175"/>
      <c r="PFH28" s="175"/>
      <c r="PFI28" s="175"/>
      <c r="PFJ28" s="175"/>
      <c r="PFK28" s="175"/>
      <c r="PFL28" s="175"/>
      <c r="PFM28" s="175"/>
      <c r="PFN28" s="175"/>
      <c r="PFO28" s="175"/>
      <c r="PFP28" s="175"/>
      <c r="PFQ28" s="175"/>
      <c r="PFR28" s="175"/>
      <c r="PFS28" s="175"/>
      <c r="PFT28" s="175"/>
      <c r="PFU28" s="175"/>
      <c r="PFV28" s="175"/>
      <c r="PFW28" s="175"/>
      <c r="PFX28" s="175"/>
      <c r="PFY28" s="175"/>
      <c r="PFZ28" s="175"/>
      <c r="PGA28" s="175"/>
      <c r="PGB28" s="175"/>
      <c r="PGC28" s="175"/>
      <c r="PGD28" s="175"/>
      <c r="PGE28" s="175"/>
      <c r="PGF28" s="175"/>
      <c r="PGG28" s="175"/>
      <c r="PGH28" s="175"/>
      <c r="PGI28" s="175"/>
      <c r="PGJ28" s="175"/>
      <c r="PGK28" s="175"/>
      <c r="PGL28" s="175"/>
      <c r="PGM28" s="175"/>
      <c r="PGN28" s="175"/>
      <c r="PGO28" s="175"/>
      <c r="PGP28" s="175"/>
      <c r="PGQ28" s="175"/>
      <c r="PGR28" s="175"/>
      <c r="PGS28" s="175"/>
      <c r="PGT28" s="175"/>
      <c r="PGU28" s="175"/>
      <c r="PGV28" s="175"/>
      <c r="PGW28" s="175"/>
      <c r="PGX28" s="175"/>
      <c r="PGY28" s="175"/>
      <c r="PGZ28" s="175"/>
      <c r="PHA28" s="175"/>
      <c r="PHB28" s="175"/>
      <c r="PHC28" s="175"/>
      <c r="PHD28" s="175"/>
      <c r="PHE28" s="175"/>
      <c r="PHF28" s="175"/>
      <c r="PHG28" s="175"/>
      <c r="PHH28" s="175"/>
      <c r="PHI28" s="175"/>
      <c r="PHJ28" s="175"/>
      <c r="PHK28" s="175"/>
      <c r="PHL28" s="175"/>
      <c r="PHM28" s="175"/>
      <c r="PHN28" s="175"/>
      <c r="PHO28" s="175"/>
      <c r="PHP28" s="175"/>
      <c r="PHQ28" s="175"/>
      <c r="PHR28" s="175"/>
      <c r="PHS28" s="175"/>
      <c r="PHT28" s="175"/>
      <c r="PHU28" s="175"/>
      <c r="PHV28" s="175"/>
      <c r="PHW28" s="175"/>
      <c r="PHX28" s="175"/>
      <c r="PHY28" s="175"/>
      <c r="PHZ28" s="175"/>
      <c r="PIA28" s="175"/>
      <c r="PIB28" s="175"/>
      <c r="PIC28" s="175"/>
      <c r="PID28" s="175"/>
      <c r="PIE28" s="175"/>
      <c r="PIF28" s="175"/>
      <c r="PIG28" s="175"/>
      <c r="PIH28" s="175"/>
      <c r="PII28" s="175"/>
      <c r="PIJ28" s="175"/>
      <c r="PIK28" s="175"/>
      <c r="PIL28" s="175"/>
      <c r="PIM28" s="175"/>
      <c r="PIN28" s="175"/>
      <c r="PIO28" s="175"/>
      <c r="PIP28" s="175"/>
      <c r="PIQ28" s="175"/>
      <c r="PIR28" s="175"/>
      <c r="PIS28" s="175"/>
      <c r="PIT28" s="175"/>
      <c r="PIU28" s="175"/>
      <c r="PIV28" s="175"/>
      <c r="PIW28" s="175"/>
      <c r="PIX28" s="175"/>
      <c r="PIY28" s="175"/>
      <c r="PIZ28" s="175"/>
      <c r="PJA28" s="175"/>
      <c r="PJB28" s="175"/>
      <c r="PJC28" s="175"/>
      <c r="PJD28" s="175"/>
      <c r="PJE28" s="175"/>
      <c r="PJF28" s="175"/>
      <c r="PJG28" s="175"/>
      <c r="PJH28" s="175"/>
      <c r="PJI28" s="175"/>
      <c r="PJJ28" s="175"/>
      <c r="PJK28" s="175"/>
      <c r="PJL28" s="175"/>
      <c r="PJM28" s="175"/>
      <c r="PJN28" s="175"/>
      <c r="PJO28" s="175"/>
      <c r="PJP28" s="175"/>
      <c r="PJQ28" s="175"/>
      <c r="PJR28" s="175"/>
      <c r="PJS28" s="175"/>
      <c r="PJT28" s="175"/>
      <c r="PJU28" s="175"/>
      <c r="PJV28" s="175"/>
      <c r="PJW28" s="175"/>
      <c r="PJX28" s="175"/>
      <c r="PJY28" s="175"/>
      <c r="PJZ28" s="175"/>
      <c r="PKA28" s="175"/>
      <c r="PKB28" s="175"/>
      <c r="PKC28" s="175"/>
      <c r="PKD28" s="175"/>
      <c r="PKE28" s="175"/>
      <c r="PKF28" s="175"/>
      <c r="PKG28" s="175"/>
      <c r="PKH28" s="175"/>
      <c r="PKI28" s="175"/>
      <c r="PKJ28" s="175"/>
      <c r="PKK28" s="175"/>
      <c r="PKL28" s="175"/>
      <c r="PKM28" s="175"/>
      <c r="PKN28" s="175"/>
      <c r="PKO28" s="175"/>
      <c r="PKP28" s="175"/>
      <c r="PKQ28" s="175"/>
      <c r="PKR28" s="175"/>
      <c r="PKS28" s="175"/>
      <c r="PKT28" s="175"/>
      <c r="PKU28" s="175"/>
      <c r="PKV28" s="175"/>
      <c r="PKW28" s="175"/>
      <c r="PKX28" s="175"/>
      <c r="PKY28" s="175"/>
      <c r="PKZ28" s="175"/>
      <c r="PLA28" s="175"/>
      <c r="PLB28" s="175"/>
      <c r="PLC28" s="175"/>
      <c r="PLD28" s="175"/>
      <c r="PLE28" s="175"/>
      <c r="PLF28" s="175"/>
      <c r="PLG28" s="175"/>
      <c r="PLH28" s="175"/>
      <c r="PLI28" s="175"/>
      <c r="PLJ28" s="175"/>
      <c r="PLK28" s="175"/>
      <c r="PLL28" s="175"/>
      <c r="PLM28" s="175"/>
      <c r="PLN28" s="175"/>
      <c r="PLO28" s="175"/>
      <c r="PLP28" s="175"/>
      <c r="PLQ28" s="175"/>
      <c r="PLR28" s="175"/>
      <c r="PLS28" s="175"/>
      <c r="PLT28" s="175"/>
      <c r="PLU28" s="175"/>
      <c r="PLV28" s="175"/>
      <c r="PLW28" s="175"/>
      <c r="PLX28" s="175"/>
      <c r="PLY28" s="175"/>
      <c r="PLZ28" s="175"/>
      <c r="PMA28" s="175"/>
      <c r="PMB28" s="175"/>
      <c r="PMC28" s="175"/>
      <c r="PMD28" s="175"/>
      <c r="PME28" s="175"/>
      <c r="PMF28" s="175"/>
      <c r="PMG28" s="175"/>
      <c r="PMH28" s="175"/>
      <c r="PMI28" s="175"/>
      <c r="PMJ28" s="175"/>
      <c r="PMK28" s="175"/>
      <c r="PML28" s="175"/>
      <c r="PMM28" s="175"/>
      <c r="PMN28" s="175"/>
      <c r="PMO28" s="175"/>
      <c r="PMP28" s="175"/>
      <c r="PMQ28" s="175"/>
      <c r="PMR28" s="175"/>
      <c r="PMS28" s="175"/>
      <c r="PMT28" s="175"/>
      <c r="PMU28" s="175"/>
      <c r="PMV28" s="175"/>
      <c r="PMW28" s="175"/>
      <c r="PMX28" s="175"/>
      <c r="PMY28" s="175"/>
      <c r="PMZ28" s="175"/>
      <c r="PNA28" s="175"/>
      <c r="PNB28" s="175"/>
      <c r="PNC28" s="175"/>
      <c r="PND28" s="175"/>
      <c r="PNE28" s="175"/>
      <c r="PNF28" s="175"/>
      <c r="PNG28" s="175"/>
      <c r="PNH28" s="175"/>
      <c r="PNI28" s="175"/>
      <c r="PNJ28" s="175"/>
      <c r="PNK28" s="175"/>
      <c r="PNL28" s="175"/>
      <c r="PNM28" s="175"/>
      <c r="PNN28" s="175"/>
      <c r="PNO28" s="175"/>
      <c r="PNP28" s="175"/>
      <c r="PNQ28" s="175"/>
      <c r="PNR28" s="175"/>
      <c r="PNS28" s="175"/>
      <c r="PNT28" s="175"/>
      <c r="PNU28" s="175"/>
      <c r="PNV28" s="175"/>
      <c r="PNW28" s="175"/>
      <c r="PNX28" s="175"/>
      <c r="PNY28" s="175"/>
      <c r="PNZ28" s="175"/>
      <c r="POA28" s="175"/>
      <c r="POB28" s="175"/>
      <c r="POC28" s="175"/>
      <c r="POD28" s="175"/>
      <c r="POE28" s="175"/>
      <c r="POF28" s="175"/>
      <c r="POG28" s="175"/>
      <c r="POH28" s="175"/>
      <c r="POI28" s="175"/>
      <c r="POJ28" s="175"/>
      <c r="POK28" s="175"/>
      <c r="POL28" s="175"/>
      <c r="POM28" s="175"/>
      <c r="PON28" s="175"/>
      <c r="POO28" s="175"/>
      <c r="POP28" s="175"/>
      <c r="POQ28" s="175"/>
      <c r="POR28" s="175"/>
      <c r="POS28" s="175"/>
      <c r="POT28" s="175"/>
      <c r="POU28" s="175"/>
      <c r="POV28" s="175"/>
      <c r="POW28" s="175"/>
      <c r="POX28" s="175"/>
      <c r="POY28" s="175"/>
      <c r="POZ28" s="175"/>
      <c r="PPA28" s="175"/>
      <c r="PPB28" s="175"/>
      <c r="PPC28" s="175"/>
      <c r="PPD28" s="175"/>
      <c r="PPE28" s="175"/>
      <c r="PPF28" s="175"/>
      <c r="PPG28" s="175"/>
      <c r="PPH28" s="175"/>
      <c r="PPI28" s="175"/>
      <c r="PPJ28" s="175"/>
      <c r="PPK28" s="175"/>
      <c r="PPL28" s="175"/>
      <c r="PPM28" s="175"/>
      <c r="PPN28" s="175"/>
      <c r="PPO28" s="175"/>
      <c r="PPP28" s="175"/>
      <c r="PPQ28" s="175"/>
      <c r="PPR28" s="175"/>
      <c r="PPS28" s="175"/>
      <c r="PPT28" s="175"/>
      <c r="PPU28" s="175"/>
      <c r="PPV28" s="175"/>
      <c r="PPW28" s="175"/>
      <c r="PPX28" s="175"/>
      <c r="PPY28" s="175"/>
      <c r="PPZ28" s="175"/>
      <c r="PQA28" s="175"/>
      <c r="PQB28" s="175"/>
      <c r="PQC28" s="175"/>
      <c r="PQD28" s="175"/>
      <c r="PQE28" s="175"/>
      <c r="PQF28" s="175"/>
      <c r="PQG28" s="175"/>
      <c r="PQH28" s="175"/>
      <c r="PQI28" s="175"/>
      <c r="PQJ28" s="175"/>
      <c r="PQK28" s="175"/>
      <c r="PQL28" s="175"/>
      <c r="PQM28" s="175"/>
      <c r="PQN28" s="175"/>
      <c r="PQO28" s="175"/>
      <c r="PQP28" s="175"/>
      <c r="PQQ28" s="175"/>
      <c r="PQR28" s="175"/>
      <c r="PQS28" s="175"/>
      <c r="PQT28" s="175"/>
      <c r="PQU28" s="175"/>
      <c r="PQV28" s="175"/>
      <c r="PQW28" s="175"/>
      <c r="PQX28" s="175"/>
      <c r="PQY28" s="175"/>
      <c r="PQZ28" s="175"/>
      <c r="PRA28" s="175"/>
      <c r="PRB28" s="175"/>
      <c r="PRC28" s="175"/>
      <c r="PRD28" s="175"/>
      <c r="PRE28" s="175"/>
      <c r="PRF28" s="175"/>
      <c r="PRG28" s="175"/>
      <c r="PRH28" s="175"/>
      <c r="PRI28" s="175"/>
      <c r="PRJ28" s="175"/>
      <c r="PRK28" s="175"/>
      <c r="PRL28" s="175"/>
      <c r="PRM28" s="175"/>
      <c r="PRN28" s="175"/>
      <c r="PRO28" s="175"/>
      <c r="PRP28" s="175"/>
      <c r="PRQ28" s="175"/>
      <c r="PRR28" s="175"/>
      <c r="PRS28" s="175"/>
      <c r="PRT28" s="175"/>
      <c r="PRU28" s="175"/>
      <c r="PRV28" s="175"/>
      <c r="PRW28" s="175"/>
      <c r="PRX28" s="175"/>
      <c r="PRY28" s="175"/>
      <c r="PRZ28" s="175"/>
      <c r="PSA28" s="175"/>
      <c r="PSB28" s="175"/>
      <c r="PSC28" s="175"/>
      <c r="PSD28" s="175"/>
      <c r="PSE28" s="175"/>
      <c r="PSF28" s="175"/>
      <c r="PSG28" s="175"/>
      <c r="PSH28" s="175"/>
      <c r="PSI28" s="175"/>
      <c r="PSJ28" s="175"/>
      <c r="PSK28" s="175"/>
      <c r="PSL28" s="175"/>
      <c r="PSM28" s="175"/>
      <c r="PSN28" s="175"/>
      <c r="PSO28" s="175"/>
      <c r="PSP28" s="175"/>
      <c r="PSQ28" s="175"/>
      <c r="PSR28" s="175"/>
      <c r="PSS28" s="175"/>
      <c r="PST28" s="175"/>
      <c r="PSU28" s="175"/>
      <c r="PSV28" s="175"/>
      <c r="PSW28" s="175"/>
      <c r="PSX28" s="175"/>
      <c r="PSY28" s="175"/>
      <c r="PSZ28" s="175"/>
      <c r="PTA28" s="175"/>
      <c r="PTB28" s="175"/>
      <c r="PTC28" s="175"/>
      <c r="PTD28" s="175"/>
      <c r="PTE28" s="175"/>
      <c r="PTF28" s="175"/>
      <c r="PTG28" s="175"/>
      <c r="PTH28" s="175"/>
      <c r="PTI28" s="175"/>
      <c r="PTJ28" s="175"/>
      <c r="PTK28" s="175"/>
      <c r="PTL28" s="175"/>
      <c r="PTM28" s="175"/>
      <c r="PTN28" s="175"/>
      <c r="PTO28" s="175"/>
      <c r="PTP28" s="175"/>
      <c r="PTQ28" s="175"/>
      <c r="PTR28" s="175"/>
      <c r="PTS28" s="175"/>
      <c r="PTT28" s="175"/>
      <c r="PTU28" s="175"/>
      <c r="PTV28" s="175"/>
      <c r="PTW28" s="175"/>
      <c r="PTX28" s="175"/>
      <c r="PTY28" s="175"/>
      <c r="PTZ28" s="175"/>
      <c r="PUA28" s="175"/>
      <c r="PUB28" s="175"/>
      <c r="PUC28" s="175"/>
      <c r="PUD28" s="175"/>
      <c r="PUE28" s="175"/>
      <c r="PUF28" s="175"/>
      <c r="PUG28" s="175"/>
      <c r="PUH28" s="175"/>
      <c r="PUI28" s="175"/>
      <c r="PUJ28" s="175"/>
      <c r="PUK28" s="175"/>
      <c r="PUL28" s="175"/>
      <c r="PUM28" s="175"/>
      <c r="PUN28" s="175"/>
      <c r="PUO28" s="175"/>
      <c r="PUP28" s="175"/>
      <c r="PUQ28" s="175"/>
      <c r="PUR28" s="175"/>
      <c r="PUS28" s="175"/>
      <c r="PUT28" s="175"/>
      <c r="PUU28" s="175"/>
      <c r="PUV28" s="175"/>
      <c r="PUW28" s="175"/>
      <c r="PUX28" s="175"/>
      <c r="PUY28" s="175"/>
      <c r="PUZ28" s="175"/>
      <c r="PVA28" s="175"/>
      <c r="PVB28" s="175"/>
      <c r="PVC28" s="175"/>
      <c r="PVD28" s="175"/>
      <c r="PVE28" s="175"/>
      <c r="PVF28" s="175"/>
      <c r="PVG28" s="175"/>
      <c r="PVH28" s="175"/>
      <c r="PVI28" s="175"/>
      <c r="PVJ28" s="175"/>
      <c r="PVK28" s="175"/>
      <c r="PVL28" s="175"/>
      <c r="PVM28" s="175"/>
      <c r="PVN28" s="175"/>
      <c r="PVO28" s="175"/>
      <c r="PVP28" s="175"/>
      <c r="PVQ28" s="175"/>
      <c r="PVR28" s="175"/>
      <c r="PVS28" s="175"/>
      <c r="PVT28" s="175"/>
      <c r="PVU28" s="175"/>
      <c r="PVV28" s="175"/>
      <c r="PVW28" s="175"/>
      <c r="PVX28" s="175"/>
      <c r="PVY28" s="175"/>
      <c r="PVZ28" s="175"/>
      <c r="PWA28" s="175"/>
      <c r="PWB28" s="175"/>
      <c r="PWC28" s="175"/>
      <c r="PWD28" s="175"/>
      <c r="PWE28" s="175"/>
      <c r="PWF28" s="175"/>
      <c r="PWG28" s="175"/>
      <c r="PWH28" s="175"/>
      <c r="PWI28" s="175"/>
      <c r="PWJ28" s="175"/>
      <c r="PWK28" s="175"/>
      <c r="PWL28" s="175"/>
      <c r="PWM28" s="175"/>
      <c r="PWN28" s="175"/>
      <c r="PWO28" s="175"/>
      <c r="PWP28" s="175"/>
      <c r="PWQ28" s="175"/>
      <c r="PWR28" s="175"/>
      <c r="PWS28" s="175"/>
      <c r="PWT28" s="175"/>
      <c r="PWU28" s="175"/>
      <c r="PWV28" s="175"/>
      <c r="PWW28" s="175"/>
      <c r="PWX28" s="175"/>
      <c r="PWY28" s="175"/>
      <c r="PWZ28" s="175"/>
      <c r="PXA28" s="175"/>
      <c r="PXB28" s="175"/>
      <c r="PXC28" s="175"/>
      <c r="PXD28" s="175"/>
      <c r="PXE28" s="175"/>
      <c r="PXF28" s="175"/>
      <c r="PXG28" s="175"/>
      <c r="PXH28" s="175"/>
      <c r="PXI28" s="175"/>
      <c r="PXJ28" s="175"/>
      <c r="PXK28" s="175"/>
      <c r="PXL28" s="175"/>
      <c r="PXM28" s="175"/>
      <c r="PXN28" s="175"/>
      <c r="PXO28" s="175"/>
      <c r="PXP28" s="175"/>
      <c r="PXQ28" s="175"/>
      <c r="PXR28" s="175"/>
      <c r="PXS28" s="175"/>
      <c r="PXT28" s="175"/>
      <c r="PXU28" s="175"/>
      <c r="PXV28" s="175"/>
      <c r="PXW28" s="175"/>
      <c r="PXX28" s="175"/>
      <c r="PXY28" s="175"/>
      <c r="PXZ28" s="175"/>
      <c r="PYA28" s="175"/>
      <c r="PYB28" s="175"/>
      <c r="PYC28" s="175"/>
      <c r="PYD28" s="175"/>
      <c r="PYE28" s="175"/>
      <c r="PYF28" s="175"/>
      <c r="PYG28" s="175"/>
      <c r="PYH28" s="175"/>
      <c r="PYI28" s="175"/>
      <c r="PYJ28" s="175"/>
      <c r="PYK28" s="175"/>
      <c r="PYL28" s="175"/>
      <c r="PYM28" s="175"/>
      <c r="PYN28" s="175"/>
      <c r="PYO28" s="175"/>
      <c r="PYP28" s="175"/>
      <c r="PYQ28" s="175"/>
      <c r="PYR28" s="175"/>
      <c r="PYS28" s="175"/>
      <c r="PYT28" s="175"/>
      <c r="PYU28" s="175"/>
      <c r="PYV28" s="175"/>
      <c r="PYW28" s="175"/>
      <c r="PYX28" s="175"/>
      <c r="PYY28" s="175"/>
      <c r="PYZ28" s="175"/>
      <c r="PZA28" s="175"/>
      <c r="PZB28" s="175"/>
      <c r="PZC28" s="175"/>
      <c r="PZD28" s="175"/>
      <c r="PZE28" s="175"/>
      <c r="PZF28" s="175"/>
      <c r="PZG28" s="175"/>
      <c r="PZH28" s="175"/>
      <c r="PZI28" s="175"/>
      <c r="PZJ28" s="175"/>
      <c r="PZK28" s="175"/>
      <c r="PZL28" s="175"/>
      <c r="PZM28" s="175"/>
      <c r="PZN28" s="175"/>
      <c r="PZO28" s="175"/>
      <c r="PZP28" s="175"/>
      <c r="PZQ28" s="175"/>
      <c r="PZR28" s="175"/>
      <c r="PZS28" s="175"/>
      <c r="PZT28" s="175"/>
      <c r="PZU28" s="175"/>
      <c r="PZV28" s="175"/>
      <c r="PZW28" s="175"/>
      <c r="PZX28" s="175"/>
      <c r="PZY28" s="175"/>
      <c r="PZZ28" s="175"/>
      <c r="QAA28" s="175"/>
      <c r="QAB28" s="175"/>
      <c r="QAC28" s="175"/>
      <c r="QAD28" s="175"/>
      <c r="QAE28" s="175"/>
      <c r="QAF28" s="175"/>
      <c r="QAG28" s="175"/>
      <c r="QAH28" s="175"/>
      <c r="QAI28" s="175"/>
      <c r="QAJ28" s="175"/>
      <c r="QAK28" s="175"/>
      <c r="QAL28" s="175"/>
      <c r="QAM28" s="175"/>
      <c r="QAN28" s="175"/>
      <c r="QAO28" s="175"/>
      <c r="QAP28" s="175"/>
      <c r="QAQ28" s="175"/>
      <c r="QAR28" s="175"/>
      <c r="QAS28" s="175"/>
      <c r="QAT28" s="175"/>
      <c r="QAU28" s="175"/>
      <c r="QAV28" s="175"/>
      <c r="QAW28" s="175"/>
      <c r="QAX28" s="175"/>
      <c r="QAY28" s="175"/>
      <c r="QAZ28" s="175"/>
      <c r="QBA28" s="175"/>
      <c r="QBB28" s="175"/>
      <c r="QBC28" s="175"/>
      <c r="QBD28" s="175"/>
      <c r="QBE28" s="175"/>
      <c r="QBF28" s="175"/>
      <c r="QBG28" s="175"/>
      <c r="QBH28" s="175"/>
      <c r="QBI28" s="175"/>
      <c r="QBJ28" s="175"/>
      <c r="QBK28" s="175"/>
      <c r="QBL28" s="175"/>
      <c r="QBM28" s="175"/>
      <c r="QBN28" s="175"/>
      <c r="QBO28" s="175"/>
      <c r="QBP28" s="175"/>
      <c r="QBQ28" s="175"/>
      <c r="QBR28" s="175"/>
      <c r="QBS28" s="175"/>
      <c r="QBT28" s="175"/>
      <c r="QBU28" s="175"/>
      <c r="QBV28" s="175"/>
      <c r="QBW28" s="175"/>
      <c r="QBX28" s="175"/>
      <c r="QBY28" s="175"/>
      <c r="QBZ28" s="175"/>
      <c r="QCA28" s="175"/>
      <c r="QCB28" s="175"/>
      <c r="QCC28" s="175"/>
      <c r="QCD28" s="175"/>
      <c r="QCE28" s="175"/>
      <c r="QCF28" s="175"/>
      <c r="QCG28" s="175"/>
      <c r="QCH28" s="175"/>
      <c r="QCI28" s="175"/>
      <c r="QCJ28" s="175"/>
      <c r="QCK28" s="175"/>
      <c r="QCL28" s="175"/>
      <c r="QCM28" s="175"/>
      <c r="QCN28" s="175"/>
      <c r="QCO28" s="175"/>
      <c r="QCP28" s="175"/>
      <c r="QCQ28" s="175"/>
      <c r="QCR28" s="175"/>
      <c r="QCS28" s="175"/>
      <c r="QCT28" s="175"/>
      <c r="QCU28" s="175"/>
      <c r="QCV28" s="175"/>
      <c r="QCW28" s="175"/>
      <c r="QCX28" s="175"/>
      <c r="QCY28" s="175"/>
      <c r="QCZ28" s="175"/>
      <c r="QDA28" s="175"/>
      <c r="QDB28" s="175"/>
      <c r="QDC28" s="175"/>
      <c r="QDD28" s="175"/>
      <c r="QDE28" s="175"/>
      <c r="QDF28" s="175"/>
      <c r="QDG28" s="175"/>
      <c r="QDH28" s="175"/>
      <c r="QDI28" s="175"/>
      <c r="QDJ28" s="175"/>
      <c r="QDK28" s="175"/>
      <c r="QDL28" s="175"/>
      <c r="QDM28" s="175"/>
      <c r="QDN28" s="175"/>
      <c r="QDO28" s="175"/>
      <c r="QDP28" s="175"/>
      <c r="QDQ28" s="175"/>
      <c r="QDR28" s="175"/>
      <c r="QDS28" s="175"/>
      <c r="QDT28" s="175"/>
      <c r="QDU28" s="175"/>
      <c r="QDV28" s="175"/>
      <c r="QDW28" s="175"/>
      <c r="QDX28" s="175"/>
      <c r="QDY28" s="175"/>
      <c r="QDZ28" s="175"/>
      <c r="QEA28" s="175"/>
      <c r="QEB28" s="175"/>
      <c r="QEC28" s="175"/>
      <c r="QED28" s="175"/>
      <c r="QEE28" s="175"/>
      <c r="QEF28" s="175"/>
      <c r="QEG28" s="175"/>
      <c r="QEH28" s="175"/>
      <c r="QEI28" s="175"/>
      <c r="QEJ28" s="175"/>
      <c r="QEK28" s="175"/>
      <c r="QEL28" s="175"/>
      <c r="QEM28" s="175"/>
      <c r="QEN28" s="175"/>
      <c r="QEO28" s="175"/>
      <c r="QEP28" s="175"/>
      <c r="QEQ28" s="175"/>
      <c r="QER28" s="175"/>
      <c r="QES28" s="175"/>
      <c r="QET28" s="175"/>
      <c r="QEU28" s="175"/>
      <c r="QEV28" s="175"/>
      <c r="QEW28" s="175"/>
      <c r="QEX28" s="175"/>
      <c r="QEY28" s="175"/>
      <c r="QEZ28" s="175"/>
      <c r="QFA28" s="175"/>
      <c r="QFB28" s="175"/>
      <c r="QFC28" s="175"/>
      <c r="QFD28" s="175"/>
      <c r="QFE28" s="175"/>
      <c r="QFF28" s="175"/>
      <c r="QFG28" s="175"/>
      <c r="QFH28" s="175"/>
      <c r="QFI28" s="175"/>
      <c r="QFJ28" s="175"/>
      <c r="QFK28" s="175"/>
      <c r="QFL28" s="175"/>
      <c r="QFM28" s="175"/>
      <c r="QFN28" s="175"/>
      <c r="QFO28" s="175"/>
      <c r="QFP28" s="175"/>
      <c r="QFQ28" s="175"/>
      <c r="QFR28" s="175"/>
      <c r="QFS28" s="175"/>
      <c r="QFT28" s="175"/>
      <c r="QFU28" s="175"/>
      <c r="QFV28" s="175"/>
      <c r="QFW28" s="175"/>
      <c r="QFX28" s="175"/>
      <c r="QFY28" s="175"/>
      <c r="QFZ28" s="175"/>
      <c r="QGA28" s="175"/>
      <c r="QGB28" s="175"/>
      <c r="QGC28" s="175"/>
      <c r="QGD28" s="175"/>
      <c r="QGE28" s="175"/>
      <c r="QGF28" s="175"/>
      <c r="QGG28" s="175"/>
      <c r="QGH28" s="175"/>
      <c r="QGI28" s="175"/>
      <c r="QGJ28" s="175"/>
      <c r="QGK28" s="175"/>
      <c r="QGL28" s="175"/>
      <c r="QGM28" s="175"/>
      <c r="QGN28" s="175"/>
      <c r="QGO28" s="175"/>
      <c r="QGP28" s="175"/>
      <c r="QGQ28" s="175"/>
      <c r="QGR28" s="175"/>
      <c r="QGS28" s="175"/>
      <c r="QGT28" s="175"/>
      <c r="QGU28" s="175"/>
      <c r="QGV28" s="175"/>
      <c r="QGW28" s="175"/>
      <c r="QGX28" s="175"/>
      <c r="QGY28" s="175"/>
      <c r="QGZ28" s="175"/>
      <c r="QHA28" s="175"/>
      <c r="QHB28" s="175"/>
      <c r="QHC28" s="175"/>
      <c r="QHD28" s="175"/>
      <c r="QHE28" s="175"/>
      <c r="QHF28" s="175"/>
      <c r="QHG28" s="175"/>
      <c r="QHH28" s="175"/>
      <c r="QHI28" s="175"/>
      <c r="QHJ28" s="175"/>
      <c r="QHK28" s="175"/>
      <c r="QHL28" s="175"/>
      <c r="QHM28" s="175"/>
      <c r="QHN28" s="175"/>
      <c r="QHO28" s="175"/>
      <c r="QHP28" s="175"/>
      <c r="QHQ28" s="175"/>
      <c r="QHR28" s="175"/>
      <c r="QHS28" s="175"/>
      <c r="QHT28" s="175"/>
      <c r="QHU28" s="175"/>
      <c r="QHV28" s="175"/>
      <c r="QHW28" s="175"/>
      <c r="QHX28" s="175"/>
      <c r="QHY28" s="175"/>
      <c r="QHZ28" s="175"/>
      <c r="QIA28" s="175"/>
      <c r="QIB28" s="175"/>
      <c r="QIC28" s="175"/>
      <c r="QID28" s="175"/>
      <c r="QIE28" s="175"/>
      <c r="QIF28" s="175"/>
      <c r="QIG28" s="175"/>
      <c r="QIH28" s="175"/>
      <c r="QII28" s="175"/>
      <c r="QIJ28" s="175"/>
      <c r="QIK28" s="175"/>
      <c r="QIL28" s="175"/>
      <c r="QIM28" s="175"/>
      <c r="QIN28" s="175"/>
      <c r="QIO28" s="175"/>
      <c r="QIP28" s="175"/>
      <c r="QIQ28" s="175"/>
      <c r="QIR28" s="175"/>
      <c r="QIS28" s="175"/>
      <c r="QIT28" s="175"/>
      <c r="QIU28" s="175"/>
      <c r="QIV28" s="175"/>
      <c r="QIW28" s="175"/>
      <c r="QIX28" s="175"/>
      <c r="QIY28" s="175"/>
      <c r="QIZ28" s="175"/>
      <c r="QJA28" s="175"/>
      <c r="QJB28" s="175"/>
      <c r="QJC28" s="175"/>
      <c r="QJD28" s="175"/>
      <c r="QJE28" s="175"/>
      <c r="QJF28" s="175"/>
      <c r="QJG28" s="175"/>
      <c r="QJH28" s="175"/>
      <c r="QJI28" s="175"/>
      <c r="QJJ28" s="175"/>
      <c r="QJK28" s="175"/>
      <c r="QJL28" s="175"/>
      <c r="QJM28" s="175"/>
      <c r="QJN28" s="175"/>
      <c r="QJO28" s="175"/>
      <c r="QJP28" s="175"/>
      <c r="QJQ28" s="175"/>
      <c r="QJR28" s="175"/>
      <c r="QJS28" s="175"/>
      <c r="QJT28" s="175"/>
      <c r="QJU28" s="175"/>
      <c r="QJV28" s="175"/>
      <c r="QJW28" s="175"/>
      <c r="QJX28" s="175"/>
      <c r="QJY28" s="175"/>
      <c r="QJZ28" s="175"/>
      <c r="QKA28" s="175"/>
      <c r="QKB28" s="175"/>
      <c r="QKC28" s="175"/>
      <c r="QKD28" s="175"/>
      <c r="QKE28" s="175"/>
      <c r="QKF28" s="175"/>
      <c r="QKG28" s="175"/>
      <c r="QKH28" s="175"/>
      <c r="QKI28" s="175"/>
      <c r="QKJ28" s="175"/>
      <c r="QKK28" s="175"/>
      <c r="QKL28" s="175"/>
      <c r="QKM28" s="175"/>
      <c r="QKN28" s="175"/>
      <c r="QKO28" s="175"/>
      <c r="QKP28" s="175"/>
      <c r="QKQ28" s="175"/>
      <c r="QKR28" s="175"/>
      <c r="QKS28" s="175"/>
      <c r="QKT28" s="175"/>
      <c r="QKU28" s="175"/>
      <c r="QKV28" s="175"/>
      <c r="QKW28" s="175"/>
      <c r="QKX28" s="175"/>
      <c r="QKY28" s="175"/>
      <c r="QKZ28" s="175"/>
      <c r="QLA28" s="175"/>
      <c r="QLB28" s="175"/>
      <c r="QLC28" s="175"/>
      <c r="QLD28" s="175"/>
      <c r="QLE28" s="175"/>
      <c r="QLF28" s="175"/>
      <c r="QLG28" s="175"/>
      <c r="QLH28" s="175"/>
      <c r="QLI28" s="175"/>
      <c r="QLJ28" s="175"/>
      <c r="QLK28" s="175"/>
      <c r="QLL28" s="175"/>
      <c r="QLM28" s="175"/>
      <c r="QLN28" s="175"/>
      <c r="QLO28" s="175"/>
      <c r="QLP28" s="175"/>
      <c r="QLQ28" s="175"/>
      <c r="QLR28" s="175"/>
      <c r="QLS28" s="175"/>
      <c r="QLT28" s="175"/>
      <c r="QLU28" s="175"/>
      <c r="QLV28" s="175"/>
      <c r="QLW28" s="175"/>
      <c r="QLX28" s="175"/>
      <c r="QLY28" s="175"/>
      <c r="QLZ28" s="175"/>
      <c r="QMA28" s="175"/>
      <c r="QMB28" s="175"/>
      <c r="QMC28" s="175"/>
      <c r="QMD28" s="175"/>
      <c r="QME28" s="175"/>
      <c r="QMF28" s="175"/>
      <c r="QMG28" s="175"/>
      <c r="QMH28" s="175"/>
      <c r="QMI28" s="175"/>
      <c r="QMJ28" s="175"/>
      <c r="QMK28" s="175"/>
      <c r="QML28" s="175"/>
      <c r="QMM28" s="175"/>
      <c r="QMN28" s="175"/>
      <c r="QMO28" s="175"/>
      <c r="QMP28" s="175"/>
      <c r="QMQ28" s="175"/>
      <c r="QMR28" s="175"/>
      <c r="QMS28" s="175"/>
      <c r="QMT28" s="175"/>
      <c r="QMU28" s="175"/>
      <c r="QMV28" s="175"/>
      <c r="QMW28" s="175"/>
      <c r="QMX28" s="175"/>
      <c r="QMY28" s="175"/>
      <c r="QMZ28" s="175"/>
      <c r="QNA28" s="175"/>
      <c r="QNB28" s="175"/>
      <c r="QNC28" s="175"/>
      <c r="QND28" s="175"/>
      <c r="QNE28" s="175"/>
      <c r="QNF28" s="175"/>
      <c r="QNG28" s="175"/>
      <c r="QNH28" s="175"/>
      <c r="QNI28" s="175"/>
      <c r="QNJ28" s="175"/>
      <c r="QNK28" s="175"/>
      <c r="QNL28" s="175"/>
      <c r="QNM28" s="175"/>
      <c r="QNN28" s="175"/>
      <c r="QNO28" s="175"/>
      <c r="QNP28" s="175"/>
      <c r="QNQ28" s="175"/>
      <c r="QNR28" s="175"/>
      <c r="QNS28" s="175"/>
      <c r="QNT28" s="175"/>
      <c r="QNU28" s="175"/>
      <c r="QNV28" s="175"/>
      <c r="QNW28" s="175"/>
      <c r="QNX28" s="175"/>
      <c r="QNY28" s="175"/>
      <c r="QNZ28" s="175"/>
      <c r="QOA28" s="175"/>
      <c r="QOB28" s="175"/>
      <c r="QOC28" s="175"/>
      <c r="QOD28" s="175"/>
      <c r="QOE28" s="175"/>
      <c r="QOF28" s="175"/>
      <c r="QOG28" s="175"/>
      <c r="QOH28" s="175"/>
      <c r="QOI28" s="175"/>
      <c r="QOJ28" s="175"/>
      <c r="QOK28" s="175"/>
      <c r="QOL28" s="175"/>
      <c r="QOM28" s="175"/>
      <c r="QON28" s="175"/>
      <c r="QOO28" s="175"/>
      <c r="QOP28" s="175"/>
      <c r="QOQ28" s="175"/>
      <c r="QOR28" s="175"/>
      <c r="QOS28" s="175"/>
      <c r="QOT28" s="175"/>
      <c r="QOU28" s="175"/>
      <c r="QOV28" s="175"/>
      <c r="QOW28" s="175"/>
      <c r="QOX28" s="175"/>
      <c r="QOY28" s="175"/>
      <c r="QOZ28" s="175"/>
      <c r="QPA28" s="175"/>
      <c r="QPB28" s="175"/>
      <c r="QPC28" s="175"/>
      <c r="QPD28" s="175"/>
      <c r="QPE28" s="175"/>
      <c r="QPF28" s="175"/>
      <c r="QPG28" s="175"/>
      <c r="QPH28" s="175"/>
      <c r="QPI28" s="175"/>
      <c r="QPJ28" s="175"/>
      <c r="QPK28" s="175"/>
      <c r="QPL28" s="175"/>
      <c r="QPM28" s="175"/>
      <c r="QPN28" s="175"/>
      <c r="QPO28" s="175"/>
      <c r="QPP28" s="175"/>
      <c r="QPQ28" s="175"/>
      <c r="QPR28" s="175"/>
      <c r="QPS28" s="175"/>
      <c r="QPT28" s="175"/>
      <c r="QPU28" s="175"/>
      <c r="QPV28" s="175"/>
      <c r="QPW28" s="175"/>
      <c r="QPX28" s="175"/>
      <c r="QPY28" s="175"/>
      <c r="QPZ28" s="175"/>
      <c r="QQA28" s="175"/>
      <c r="QQB28" s="175"/>
      <c r="QQC28" s="175"/>
      <c r="QQD28" s="175"/>
      <c r="QQE28" s="175"/>
      <c r="QQF28" s="175"/>
      <c r="QQG28" s="175"/>
      <c r="QQH28" s="175"/>
      <c r="QQI28" s="175"/>
      <c r="QQJ28" s="175"/>
      <c r="QQK28" s="175"/>
      <c r="QQL28" s="175"/>
      <c r="QQM28" s="175"/>
      <c r="QQN28" s="175"/>
      <c r="QQO28" s="175"/>
      <c r="QQP28" s="175"/>
      <c r="QQQ28" s="175"/>
      <c r="QQR28" s="175"/>
      <c r="QQS28" s="175"/>
      <c r="QQT28" s="175"/>
      <c r="QQU28" s="175"/>
      <c r="QQV28" s="175"/>
      <c r="QQW28" s="175"/>
      <c r="QQX28" s="175"/>
      <c r="QQY28" s="175"/>
      <c r="QQZ28" s="175"/>
      <c r="QRA28" s="175"/>
      <c r="QRB28" s="175"/>
      <c r="QRC28" s="175"/>
      <c r="QRD28" s="175"/>
      <c r="QRE28" s="175"/>
      <c r="QRF28" s="175"/>
      <c r="QRG28" s="175"/>
      <c r="QRH28" s="175"/>
      <c r="QRI28" s="175"/>
      <c r="QRJ28" s="175"/>
      <c r="QRK28" s="175"/>
      <c r="QRL28" s="175"/>
      <c r="QRM28" s="175"/>
      <c r="QRN28" s="175"/>
      <c r="QRO28" s="175"/>
      <c r="QRP28" s="175"/>
      <c r="QRQ28" s="175"/>
      <c r="QRR28" s="175"/>
      <c r="QRS28" s="175"/>
      <c r="QRT28" s="175"/>
      <c r="QRU28" s="175"/>
      <c r="QRV28" s="175"/>
      <c r="QRW28" s="175"/>
      <c r="QRX28" s="175"/>
      <c r="QRY28" s="175"/>
      <c r="QRZ28" s="175"/>
      <c r="QSA28" s="175"/>
      <c r="QSB28" s="175"/>
      <c r="QSC28" s="175"/>
      <c r="QSD28" s="175"/>
      <c r="QSE28" s="175"/>
      <c r="QSF28" s="175"/>
      <c r="QSG28" s="175"/>
      <c r="QSH28" s="175"/>
      <c r="QSI28" s="175"/>
      <c r="QSJ28" s="175"/>
      <c r="QSK28" s="175"/>
      <c r="QSL28" s="175"/>
      <c r="QSM28" s="175"/>
      <c r="QSN28" s="175"/>
      <c r="QSO28" s="175"/>
      <c r="QSP28" s="175"/>
      <c r="QSQ28" s="175"/>
      <c r="QSR28" s="175"/>
      <c r="QSS28" s="175"/>
      <c r="QST28" s="175"/>
      <c r="QSU28" s="175"/>
      <c r="QSV28" s="175"/>
      <c r="QSW28" s="175"/>
      <c r="QSX28" s="175"/>
      <c r="QSY28" s="175"/>
      <c r="QSZ28" s="175"/>
      <c r="QTA28" s="175"/>
      <c r="QTB28" s="175"/>
      <c r="QTC28" s="175"/>
      <c r="QTD28" s="175"/>
      <c r="QTE28" s="175"/>
      <c r="QTF28" s="175"/>
      <c r="QTG28" s="175"/>
      <c r="QTH28" s="175"/>
      <c r="QTI28" s="175"/>
      <c r="QTJ28" s="175"/>
      <c r="QTK28" s="175"/>
      <c r="QTL28" s="175"/>
      <c r="QTM28" s="175"/>
      <c r="QTN28" s="175"/>
      <c r="QTO28" s="175"/>
      <c r="QTP28" s="175"/>
      <c r="QTQ28" s="175"/>
      <c r="QTR28" s="175"/>
      <c r="QTS28" s="175"/>
      <c r="QTT28" s="175"/>
      <c r="QTU28" s="175"/>
      <c r="QTV28" s="175"/>
      <c r="QTW28" s="175"/>
      <c r="QTX28" s="175"/>
      <c r="QTY28" s="175"/>
      <c r="QTZ28" s="175"/>
      <c r="QUA28" s="175"/>
      <c r="QUB28" s="175"/>
      <c r="QUC28" s="175"/>
      <c r="QUD28" s="175"/>
      <c r="QUE28" s="175"/>
      <c r="QUF28" s="175"/>
      <c r="QUG28" s="175"/>
      <c r="QUH28" s="175"/>
      <c r="QUI28" s="175"/>
      <c r="QUJ28" s="175"/>
      <c r="QUK28" s="175"/>
      <c r="QUL28" s="175"/>
      <c r="QUM28" s="175"/>
      <c r="QUN28" s="175"/>
      <c r="QUO28" s="175"/>
      <c r="QUP28" s="175"/>
      <c r="QUQ28" s="175"/>
      <c r="QUR28" s="175"/>
      <c r="QUS28" s="175"/>
      <c r="QUT28" s="175"/>
      <c r="QUU28" s="175"/>
      <c r="QUV28" s="175"/>
      <c r="QUW28" s="175"/>
      <c r="QUX28" s="175"/>
      <c r="QUY28" s="175"/>
      <c r="QUZ28" s="175"/>
      <c r="QVA28" s="175"/>
      <c r="QVB28" s="175"/>
      <c r="QVC28" s="175"/>
      <c r="QVD28" s="175"/>
      <c r="QVE28" s="175"/>
      <c r="QVF28" s="175"/>
      <c r="QVG28" s="175"/>
      <c r="QVH28" s="175"/>
      <c r="QVI28" s="175"/>
      <c r="QVJ28" s="175"/>
      <c r="QVK28" s="175"/>
      <c r="QVL28" s="175"/>
      <c r="QVM28" s="175"/>
      <c r="QVN28" s="175"/>
      <c r="QVO28" s="175"/>
      <c r="QVP28" s="175"/>
      <c r="QVQ28" s="175"/>
      <c r="QVR28" s="175"/>
      <c r="QVS28" s="175"/>
      <c r="QVT28" s="175"/>
      <c r="QVU28" s="175"/>
      <c r="QVV28" s="175"/>
      <c r="QVW28" s="175"/>
      <c r="QVX28" s="175"/>
      <c r="QVY28" s="175"/>
      <c r="QVZ28" s="175"/>
      <c r="QWA28" s="175"/>
      <c r="QWB28" s="175"/>
      <c r="QWC28" s="175"/>
      <c r="QWD28" s="175"/>
      <c r="QWE28" s="175"/>
      <c r="QWF28" s="175"/>
      <c r="QWG28" s="175"/>
      <c r="QWH28" s="175"/>
      <c r="QWI28" s="175"/>
      <c r="QWJ28" s="175"/>
      <c r="QWK28" s="175"/>
      <c r="QWL28" s="175"/>
      <c r="QWM28" s="175"/>
      <c r="QWN28" s="175"/>
      <c r="QWO28" s="175"/>
      <c r="QWP28" s="175"/>
      <c r="QWQ28" s="175"/>
      <c r="QWR28" s="175"/>
      <c r="QWS28" s="175"/>
      <c r="QWT28" s="175"/>
      <c r="QWU28" s="175"/>
      <c r="QWV28" s="175"/>
      <c r="QWW28" s="175"/>
      <c r="QWX28" s="175"/>
      <c r="QWY28" s="175"/>
      <c r="QWZ28" s="175"/>
      <c r="QXA28" s="175"/>
      <c r="QXB28" s="175"/>
      <c r="QXC28" s="175"/>
      <c r="QXD28" s="175"/>
      <c r="QXE28" s="175"/>
      <c r="QXF28" s="175"/>
      <c r="QXG28" s="175"/>
      <c r="QXH28" s="175"/>
      <c r="QXI28" s="175"/>
      <c r="QXJ28" s="175"/>
      <c r="QXK28" s="175"/>
      <c r="QXL28" s="175"/>
      <c r="QXM28" s="175"/>
      <c r="QXN28" s="175"/>
      <c r="QXO28" s="175"/>
      <c r="QXP28" s="175"/>
      <c r="QXQ28" s="175"/>
      <c r="QXR28" s="175"/>
      <c r="QXS28" s="175"/>
      <c r="QXT28" s="175"/>
      <c r="QXU28" s="175"/>
      <c r="QXV28" s="175"/>
      <c r="QXW28" s="175"/>
      <c r="QXX28" s="175"/>
      <c r="QXY28" s="175"/>
      <c r="QXZ28" s="175"/>
      <c r="QYA28" s="175"/>
      <c r="QYB28" s="175"/>
      <c r="QYC28" s="175"/>
      <c r="QYD28" s="175"/>
      <c r="QYE28" s="175"/>
      <c r="QYF28" s="175"/>
      <c r="QYG28" s="175"/>
      <c r="QYH28" s="175"/>
      <c r="QYI28" s="175"/>
      <c r="QYJ28" s="175"/>
      <c r="QYK28" s="175"/>
      <c r="QYL28" s="175"/>
      <c r="QYM28" s="175"/>
      <c r="QYN28" s="175"/>
      <c r="QYO28" s="175"/>
      <c r="QYP28" s="175"/>
      <c r="QYQ28" s="175"/>
      <c r="QYR28" s="175"/>
      <c r="QYS28" s="175"/>
      <c r="QYT28" s="175"/>
      <c r="QYU28" s="175"/>
      <c r="QYV28" s="175"/>
      <c r="QYW28" s="175"/>
      <c r="QYX28" s="175"/>
      <c r="QYY28" s="175"/>
      <c r="QYZ28" s="175"/>
      <c r="QZA28" s="175"/>
      <c r="QZB28" s="175"/>
      <c r="QZC28" s="175"/>
      <c r="QZD28" s="175"/>
      <c r="QZE28" s="175"/>
      <c r="QZF28" s="175"/>
      <c r="QZG28" s="175"/>
      <c r="QZH28" s="175"/>
      <c r="QZI28" s="175"/>
      <c r="QZJ28" s="175"/>
      <c r="QZK28" s="175"/>
      <c r="QZL28" s="175"/>
      <c r="QZM28" s="175"/>
      <c r="QZN28" s="175"/>
      <c r="QZO28" s="175"/>
      <c r="QZP28" s="175"/>
      <c r="QZQ28" s="175"/>
      <c r="QZR28" s="175"/>
      <c r="QZS28" s="175"/>
      <c r="QZT28" s="175"/>
      <c r="QZU28" s="175"/>
      <c r="QZV28" s="175"/>
      <c r="QZW28" s="175"/>
      <c r="QZX28" s="175"/>
      <c r="QZY28" s="175"/>
      <c r="QZZ28" s="175"/>
      <c r="RAA28" s="175"/>
      <c r="RAB28" s="175"/>
      <c r="RAC28" s="175"/>
      <c r="RAD28" s="175"/>
      <c r="RAE28" s="175"/>
      <c r="RAF28" s="175"/>
      <c r="RAG28" s="175"/>
      <c r="RAH28" s="175"/>
      <c r="RAI28" s="175"/>
      <c r="RAJ28" s="175"/>
      <c r="RAK28" s="175"/>
      <c r="RAL28" s="175"/>
      <c r="RAM28" s="175"/>
      <c r="RAN28" s="175"/>
      <c r="RAO28" s="175"/>
      <c r="RAP28" s="175"/>
      <c r="RAQ28" s="175"/>
      <c r="RAR28" s="175"/>
      <c r="RAS28" s="175"/>
      <c r="RAT28" s="175"/>
      <c r="RAU28" s="175"/>
      <c r="RAV28" s="175"/>
      <c r="RAW28" s="175"/>
      <c r="RAX28" s="175"/>
      <c r="RAY28" s="175"/>
      <c r="RAZ28" s="175"/>
      <c r="RBA28" s="175"/>
      <c r="RBB28" s="175"/>
      <c r="RBC28" s="175"/>
      <c r="RBD28" s="175"/>
      <c r="RBE28" s="175"/>
      <c r="RBF28" s="175"/>
      <c r="RBG28" s="175"/>
      <c r="RBH28" s="175"/>
      <c r="RBI28" s="175"/>
      <c r="RBJ28" s="175"/>
      <c r="RBK28" s="175"/>
      <c r="RBL28" s="175"/>
      <c r="RBM28" s="175"/>
      <c r="RBN28" s="175"/>
      <c r="RBO28" s="175"/>
      <c r="RBP28" s="175"/>
      <c r="RBQ28" s="175"/>
      <c r="RBR28" s="175"/>
      <c r="RBS28" s="175"/>
      <c r="RBT28" s="175"/>
      <c r="RBU28" s="175"/>
      <c r="RBV28" s="175"/>
      <c r="RBW28" s="175"/>
      <c r="RBX28" s="175"/>
      <c r="RBY28" s="175"/>
      <c r="RBZ28" s="175"/>
      <c r="RCA28" s="175"/>
      <c r="RCB28" s="175"/>
      <c r="RCC28" s="175"/>
      <c r="RCD28" s="175"/>
      <c r="RCE28" s="175"/>
      <c r="RCF28" s="175"/>
      <c r="RCG28" s="175"/>
      <c r="RCH28" s="175"/>
      <c r="RCI28" s="175"/>
      <c r="RCJ28" s="175"/>
      <c r="RCK28" s="175"/>
      <c r="RCL28" s="175"/>
      <c r="RCM28" s="175"/>
      <c r="RCN28" s="175"/>
      <c r="RCO28" s="175"/>
      <c r="RCP28" s="175"/>
      <c r="RCQ28" s="175"/>
      <c r="RCR28" s="175"/>
      <c r="RCS28" s="175"/>
      <c r="RCT28" s="175"/>
      <c r="RCU28" s="175"/>
      <c r="RCV28" s="175"/>
      <c r="RCW28" s="175"/>
      <c r="RCX28" s="175"/>
      <c r="RCY28" s="175"/>
      <c r="RCZ28" s="175"/>
      <c r="RDA28" s="175"/>
      <c r="RDB28" s="175"/>
      <c r="RDC28" s="175"/>
      <c r="RDD28" s="175"/>
      <c r="RDE28" s="175"/>
      <c r="RDF28" s="175"/>
      <c r="RDG28" s="175"/>
      <c r="RDH28" s="175"/>
      <c r="RDI28" s="175"/>
      <c r="RDJ28" s="175"/>
      <c r="RDK28" s="175"/>
      <c r="RDL28" s="175"/>
      <c r="RDM28" s="175"/>
      <c r="RDN28" s="175"/>
      <c r="RDO28" s="175"/>
      <c r="RDP28" s="175"/>
      <c r="RDQ28" s="175"/>
      <c r="RDR28" s="175"/>
      <c r="RDS28" s="175"/>
      <c r="RDT28" s="175"/>
      <c r="RDU28" s="175"/>
      <c r="RDV28" s="175"/>
      <c r="RDW28" s="175"/>
      <c r="RDX28" s="175"/>
      <c r="RDY28" s="175"/>
      <c r="RDZ28" s="175"/>
      <c r="REA28" s="175"/>
      <c r="REB28" s="175"/>
      <c r="REC28" s="175"/>
      <c r="RED28" s="175"/>
      <c r="REE28" s="175"/>
      <c r="REF28" s="175"/>
      <c r="REG28" s="175"/>
      <c r="REH28" s="175"/>
      <c r="REI28" s="175"/>
      <c r="REJ28" s="175"/>
      <c r="REK28" s="175"/>
      <c r="REL28" s="175"/>
      <c r="REM28" s="175"/>
      <c r="REN28" s="175"/>
      <c r="REO28" s="175"/>
      <c r="REP28" s="175"/>
      <c r="REQ28" s="175"/>
      <c r="RER28" s="175"/>
      <c r="RES28" s="175"/>
      <c r="RET28" s="175"/>
      <c r="REU28" s="175"/>
      <c r="REV28" s="175"/>
      <c r="REW28" s="175"/>
      <c r="REX28" s="175"/>
      <c r="REY28" s="175"/>
      <c r="REZ28" s="175"/>
      <c r="RFA28" s="175"/>
      <c r="RFB28" s="175"/>
      <c r="RFC28" s="175"/>
      <c r="RFD28" s="175"/>
      <c r="RFE28" s="175"/>
      <c r="RFF28" s="175"/>
      <c r="RFG28" s="175"/>
      <c r="RFH28" s="175"/>
      <c r="RFI28" s="175"/>
      <c r="RFJ28" s="175"/>
      <c r="RFK28" s="175"/>
      <c r="RFL28" s="175"/>
      <c r="RFM28" s="175"/>
      <c r="RFN28" s="175"/>
      <c r="RFO28" s="175"/>
      <c r="RFP28" s="175"/>
      <c r="RFQ28" s="175"/>
      <c r="RFR28" s="175"/>
      <c r="RFS28" s="175"/>
      <c r="RFT28" s="175"/>
      <c r="RFU28" s="175"/>
      <c r="RFV28" s="175"/>
      <c r="RFW28" s="175"/>
      <c r="RFX28" s="175"/>
      <c r="RFY28" s="175"/>
      <c r="RFZ28" s="175"/>
      <c r="RGA28" s="175"/>
      <c r="RGB28" s="175"/>
      <c r="RGC28" s="175"/>
      <c r="RGD28" s="175"/>
      <c r="RGE28" s="175"/>
      <c r="RGF28" s="175"/>
      <c r="RGG28" s="175"/>
      <c r="RGH28" s="175"/>
      <c r="RGI28" s="175"/>
      <c r="RGJ28" s="175"/>
      <c r="RGK28" s="175"/>
      <c r="RGL28" s="175"/>
      <c r="RGM28" s="175"/>
      <c r="RGN28" s="175"/>
      <c r="RGO28" s="175"/>
      <c r="RGP28" s="175"/>
      <c r="RGQ28" s="175"/>
      <c r="RGR28" s="175"/>
      <c r="RGS28" s="175"/>
      <c r="RGT28" s="175"/>
      <c r="RGU28" s="175"/>
      <c r="RGV28" s="175"/>
      <c r="RGW28" s="175"/>
      <c r="RGX28" s="175"/>
      <c r="RGY28" s="175"/>
      <c r="RGZ28" s="175"/>
      <c r="RHA28" s="175"/>
      <c r="RHB28" s="175"/>
      <c r="RHC28" s="175"/>
      <c r="RHD28" s="175"/>
      <c r="RHE28" s="175"/>
      <c r="RHF28" s="175"/>
      <c r="RHG28" s="175"/>
      <c r="RHH28" s="175"/>
      <c r="RHI28" s="175"/>
      <c r="RHJ28" s="175"/>
      <c r="RHK28" s="175"/>
      <c r="RHL28" s="175"/>
      <c r="RHM28" s="175"/>
      <c r="RHN28" s="175"/>
      <c r="RHO28" s="175"/>
      <c r="RHP28" s="175"/>
      <c r="RHQ28" s="175"/>
      <c r="RHR28" s="175"/>
      <c r="RHS28" s="175"/>
      <c r="RHT28" s="175"/>
      <c r="RHU28" s="175"/>
      <c r="RHV28" s="175"/>
      <c r="RHW28" s="175"/>
      <c r="RHX28" s="175"/>
      <c r="RHY28" s="175"/>
      <c r="RHZ28" s="175"/>
      <c r="RIA28" s="175"/>
      <c r="RIB28" s="175"/>
      <c r="RIC28" s="175"/>
      <c r="RID28" s="175"/>
      <c r="RIE28" s="175"/>
      <c r="RIF28" s="175"/>
      <c r="RIG28" s="175"/>
      <c r="RIH28" s="175"/>
      <c r="RII28" s="175"/>
      <c r="RIJ28" s="175"/>
      <c r="RIK28" s="175"/>
      <c r="RIL28" s="175"/>
      <c r="RIM28" s="175"/>
      <c r="RIN28" s="175"/>
      <c r="RIO28" s="175"/>
      <c r="RIP28" s="175"/>
      <c r="RIQ28" s="175"/>
      <c r="RIR28" s="175"/>
      <c r="RIS28" s="175"/>
      <c r="RIT28" s="175"/>
      <c r="RIU28" s="175"/>
      <c r="RIV28" s="175"/>
      <c r="RIW28" s="175"/>
      <c r="RIX28" s="175"/>
      <c r="RIY28" s="175"/>
      <c r="RIZ28" s="175"/>
      <c r="RJA28" s="175"/>
      <c r="RJB28" s="175"/>
      <c r="RJC28" s="175"/>
      <c r="RJD28" s="175"/>
      <c r="RJE28" s="175"/>
      <c r="RJF28" s="175"/>
      <c r="RJG28" s="175"/>
      <c r="RJH28" s="175"/>
      <c r="RJI28" s="175"/>
      <c r="RJJ28" s="175"/>
      <c r="RJK28" s="175"/>
      <c r="RJL28" s="175"/>
      <c r="RJM28" s="175"/>
      <c r="RJN28" s="175"/>
      <c r="RJO28" s="175"/>
      <c r="RJP28" s="175"/>
      <c r="RJQ28" s="175"/>
      <c r="RJR28" s="175"/>
      <c r="RJS28" s="175"/>
      <c r="RJT28" s="175"/>
      <c r="RJU28" s="175"/>
      <c r="RJV28" s="175"/>
      <c r="RJW28" s="175"/>
      <c r="RJX28" s="175"/>
      <c r="RJY28" s="175"/>
      <c r="RJZ28" s="175"/>
      <c r="RKA28" s="175"/>
      <c r="RKB28" s="175"/>
      <c r="RKC28" s="175"/>
      <c r="RKD28" s="175"/>
      <c r="RKE28" s="175"/>
      <c r="RKF28" s="175"/>
      <c r="RKG28" s="175"/>
      <c r="RKH28" s="175"/>
      <c r="RKI28" s="175"/>
      <c r="RKJ28" s="175"/>
      <c r="RKK28" s="175"/>
      <c r="RKL28" s="175"/>
      <c r="RKM28" s="175"/>
      <c r="RKN28" s="175"/>
      <c r="RKO28" s="175"/>
      <c r="RKP28" s="175"/>
      <c r="RKQ28" s="175"/>
      <c r="RKR28" s="175"/>
      <c r="RKS28" s="175"/>
      <c r="RKT28" s="175"/>
      <c r="RKU28" s="175"/>
      <c r="RKV28" s="175"/>
      <c r="RKW28" s="175"/>
      <c r="RKX28" s="175"/>
      <c r="RKY28" s="175"/>
      <c r="RKZ28" s="175"/>
      <c r="RLA28" s="175"/>
      <c r="RLB28" s="175"/>
      <c r="RLC28" s="175"/>
      <c r="RLD28" s="175"/>
      <c r="RLE28" s="175"/>
      <c r="RLF28" s="175"/>
      <c r="RLG28" s="175"/>
      <c r="RLH28" s="175"/>
      <c r="RLI28" s="175"/>
      <c r="RLJ28" s="175"/>
      <c r="RLK28" s="175"/>
      <c r="RLL28" s="175"/>
      <c r="RLM28" s="175"/>
      <c r="RLN28" s="175"/>
      <c r="RLO28" s="175"/>
      <c r="RLP28" s="175"/>
      <c r="RLQ28" s="175"/>
      <c r="RLR28" s="175"/>
      <c r="RLS28" s="175"/>
      <c r="RLT28" s="175"/>
      <c r="RLU28" s="175"/>
      <c r="RLV28" s="175"/>
      <c r="RLW28" s="175"/>
      <c r="RLX28" s="175"/>
      <c r="RLY28" s="175"/>
      <c r="RLZ28" s="175"/>
      <c r="RMA28" s="175"/>
      <c r="RMB28" s="175"/>
      <c r="RMC28" s="175"/>
      <c r="RMD28" s="175"/>
      <c r="RME28" s="175"/>
      <c r="RMF28" s="175"/>
      <c r="RMG28" s="175"/>
      <c r="RMH28" s="175"/>
      <c r="RMI28" s="175"/>
      <c r="RMJ28" s="175"/>
      <c r="RMK28" s="175"/>
      <c r="RML28" s="175"/>
      <c r="RMM28" s="175"/>
      <c r="RMN28" s="175"/>
      <c r="RMO28" s="175"/>
      <c r="RMP28" s="175"/>
      <c r="RMQ28" s="175"/>
      <c r="RMR28" s="175"/>
      <c r="RMS28" s="175"/>
      <c r="RMT28" s="175"/>
      <c r="RMU28" s="175"/>
      <c r="RMV28" s="175"/>
      <c r="RMW28" s="175"/>
      <c r="RMX28" s="175"/>
      <c r="RMY28" s="175"/>
      <c r="RMZ28" s="175"/>
      <c r="RNA28" s="175"/>
      <c r="RNB28" s="175"/>
      <c r="RNC28" s="175"/>
      <c r="RND28" s="175"/>
      <c r="RNE28" s="175"/>
      <c r="RNF28" s="175"/>
      <c r="RNG28" s="175"/>
      <c r="RNH28" s="175"/>
      <c r="RNI28" s="175"/>
      <c r="RNJ28" s="175"/>
      <c r="RNK28" s="175"/>
      <c r="RNL28" s="175"/>
      <c r="RNM28" s="175"/>
      <c r="RNN28" s="175"/>
      <c r="RNO28" s="175"/>
      <c r="RNP28" s="175"/>
      <c r="RNQ28" s="175"/>
      <c r="RNR28" s="175"/>
      <c r="RNS28" s="175"/>
      <c r="RNT28" s="175"/>
      <c r="RNU28" s="175"/>
      <c r="RNV28" s="175"/>
      <c r="RNW28" s="175"/>
      <c r="RNX28" s="175"/>
      <c r="RNY28" s="175"/>
      <c r="RNZ28" s="175"/>
      <c r="ROA28" s="175"/>
      <c r="ROB28" s="175"/>
      <c r="ROC28" s="175"/>
      <c r="ROD28" s="175"/>
      <c r="ROE28" s="175"/>
      <c r="ROF28" s="175"/>
      <c r="ROG28" s="175"/>
      <c r="ROH28" s="175"/>
      <c r="ROI28" s="175"/>
      <c r="ROJ28" s="175"/>
      <c r="ROK28" s="175"/>
      <c r="ROL28" s="175"/>
      <c r="ROM28" s="175"/>
      <c r="RON28" s="175"/>
      <c r="ROO28" s="175"/>
      <c r="ROP28" s="175"/>
      <c r="ROQ28" s="175"/>
      <c r="ROR28" s="175"/>
      <c r="ROS28" s="175"/>
      <c r="ROT28" s="175"/>
      <c r="ROU28" s="175"/>
      <c r="ROV28" s="175"/>
      <c r="ROW28" s="175"/>
      <c r="ROX28" s="175"/>
      <c r="ROY28" s="175"/>
      <c r="ROZ28" s="175"/>
      <c r="RPA28" s="175"/>
      <c r="RPB28" s="175"/>
      <c r="RPC28" s="175"/>
      <c r="RPD28" s="175"/>
      <c r="RPE28" s="175"/>
      <c r="RPF28" s="175"/>
      <c r="RPG28" s="175"/>
      <c r="RPH28" s="175"/>
      <c r="RPI28" s="175"/>
      <c r="RPJ28" s="175"/>
      <c r="RPK28" s="175"/>
      <c r="RPL28" s="175"/>
      <c r="RPM28" s="175"/>
      <c r="RPN28" s="175"/>
      <c r="RPO28" s="175"/>
      <c r="RPP28" s="175"/>
      <c r="RPQ28" s="175"/>
      <c r="RPR28" s="175"/>
      <c r="RPS28" s="175"/>
      <c r="RPT28" s="175"/>
      <c r="RPU28" s="175"/>
      <c r="RPV28" s="175"/>
      <c r="RPW28" s="175"/>
      <c r="RPX28" s="175"/>
      <c r="RPY28" s="175"/>
      <c r="RPZ28" s="175"/>
      <c r="RQA28" s="175"/>
      <c r="RQB28" s="175"/>
      <c r="RQC28" s="175"/>
      <c r="RQD28" s="175"/>
      <c r="RQE28" s="175"/>
      <c r="RQF28" s="175"/>
      <c r="RQG28" s="175"/>
      <c r="RQH28" s="175"/>
      <c r="RQI28" s="175"/>
      <c r="RQJ28" s="175"/>
      <c r="RQK28" s="175"/>
      <c r="RQL28" s="175"/>
      <c r="RQM28" s="175"/>
      <c r="RQN28" s="175"/>
      <c r="RQO28" s="175"/>
      <c r="RQP28" s="175"/>
      <c r="RQQ28" s="175"/>
      <c r="RQR28" s="175"/>
      <c r="RQS28" s="175"/>
      <c r="RQT28" s="175"/>
      <c r="RQU28" s="175"/>
      <c r="RQV28" s="175"/>
      <c r="RQW28" s="175"/>
      <c r="RQX28" s="175"/>
      <c r="RQY28" s="175"/>
      <c r="RQZ28" s="175"/>
      <c r="RRA28" s="175"/>
      <c r="RRB28" s="175"/>
      <c r="RRC28" s="175"/>
      <c r="RRD28" s="175"/>
      <c r="RRE28" s="175"/>
      <c r="RRF28" s="175"/>
      <c r="RRG28" s="175"/>
      <c r="RRH28" s="175"/>
      <c r="RRI28" s="175"/>
      <c r="RRJ28" s="175"/>
      <c r="RRK28" s="175"/>
      <c r="RRL28" s="175"/>
      <c r="RRM28" s="175"/>
      <c r="RRN28" s="175"/>
      <c r="RRO28" s="175"/>
      <c r="RRP28" s="175"/>
      <c r="RRQ28" s="175"/>
      <c r="RRR28" s="175"/>
      <c r="RRS28" s="175"/>
      <c r="RRT28" s="175"/>
      <c r="RRU28" s="175"/>
      <c r="RRV28" s="175"/>
      <c r="RRW28" s="175"/>
      <c r="RRX28" s="175"/>
      <c r="RRY28" s="175"/>
      <c r="RRZ28" s="175"/>
      <c r="RSA28" s="175"/>
      <c r="RSB28" s="175"/>
      <c r="RSC28" s="175"/>
      <c r="RSD28" s="175"/>
      <c r="RSE28" s="175"/>
      <c r="RSF28" s="175"/>
      <c r="RSG28" s="175"/>
      <c r="RSH28" s="175"/>
      <c r="RSI28" s="175"/>
      <c r="RSJ28" s="175"/>
      <c r="RSK28" s="175"/>
      <c r="RSL28" s="175"/>
      <c r="RSM28" s="175"/>
      <c r="RSN28" s="175"/>
      <c r="RSO28" s="175"/>
      <c r="RSP28" s="175"/>
      <c r="RSQ28" s="175"/>
      <c r="RSR28" s="175"/>
      <c r="RSS28" s="175"/>
      <c r="RST28" s="175"/>
      <c r="RSU28" s="175"/>
      <c r="RSV28" s="175"/>
      <c r="RSW28" s="175"/>
      <c r="RSX28" s="175"/>
      <c r="RSY28" s="175"/>
      <c r="RSZ28" s="175"/>
      <c r="RTA28" s="175"/>
      <c r="RTB28" s="175"/>
      <c r="RTC28" s="175"/>
      <c r="RTD28" s="175"/>
      <c r="RTE28" s="175"/>
      <c r="RTF28" s="175"/>
      <c r="RTG28" s="175"/>
      <c r="RTH28" s="175"/>
      <c r="RTI28" s="175"/>
      <c r="RTJ28" s="175"/>
      <c r="RTK28" s="175"/>
      <c r="RTL28" s="175"/>
      <c r="RTM28" s="175"/>
      <c r="RTN28" s="175"/>
      <c r="RTO28" s="175"/>
      <c r="RTP28" s="175"/>
      <c r="RTQ28" s="175"/>
      <c r="RTR28" s="175"/>
      <c r="RTS28" s="175"/>
      <c r="RTT28" s="175"/>
      <c r="RTU28" s="175"/>
      <c r="RTV28" s="175"/>
      <c r="RTW28" s="175"/>
      <c r="RTX28" s="175"/>
      <c r="RTY28" s="175"/>
      <c r="RTZ28" s="175"/>
      <c r="RUA28" s="175"/>
      <c r="RUB28" s="175"/>
      <c r="RUC28" s="175"/>
      <c r="RUD28" s="175"/>
      <c r="RUE28" s="175"/>
      <c r="RUF28" s="175"/>
      <c r="RUG28" s="175"/>
      <c r="RUH28" s="175"/>
      <c r="RUI28" s="175"/>
      <c r="RUJ28" s="175"/>
      <c r="RUK28" s="175"/>
      <c r="RUL28" s="175"/>
      <c r="RUM28" s="175"/>
      <c r="RUN28" s="175"/>
      <c r="RUO28" s="175"/>
      <c r="RUP28" s="175"/>
      <c r="RUQ28" s="175"/>
      <c r="RUR28" s="175"/>
      <c r="RUS28" s="175"/>
      <c r="RUT28" s="175"/>
      <c r="RUU28" s="175"/>
      <c r="RUV28" s="175"/>
      <c r="RUW28" s="175"/>
      <c r="RUX28" s="175"/>
      <c r="RUY28" s="175"/>
      <c r="RUZ28" s="175"/>
      <c r="RVA28" s="175"/>
      <c r="RVB28" s="175"/>
      <c r="RVC28" s="175"/>
      <c r="RVD28" s="175"/>
      <c r="RVE28" s="175"/>
      <c r="RVF28" s="175"/>
      <c r="RVG28" s="175"/>
      <c r="RVH28" s="175"/>
      <c r="RVI28" s="175"/>
      <c r="RVJ28" s="175"/>
      <c r="RVK28" s="175"/>
      <c r="RVL28" s="175"/>
      <c r="RVM28" s="175"/>
      <c r="RVN28" s="175"/>
      <c r="RVO28" s="175"/>
      <c r="RVP28" s="175"/>
      <c r="RVQ28" s="175"/>
      <c r="RVR28" s="175"/>
      <c r="RVS28" s="175"/>
      <c r="RVT28" s="175"/>
      <c r="RVU28" s="175"/>
      <c r="RVV28" s="175"/>
      <c r="RVW28" s="175"/>
      <c r="RVX28" s="175"/>
      <c r="RVY28" s="175"/>
      <c r="RVZ28" s="175"/>
      <c r="RWA28" s="175"/>
      <c r="RWB28" s="175"/>
      <c r="RWC28" s="175"/>
      <c r="RWD28" s="175"/>
      <c r="RWE28" s="175"/>
      <c r="RWF28" s="175"/>
      <c r="RWG28" s="175"/>
      <c r="RWH28" s="175"/>
      <c r="RWI28" s="175"/>
      <c r="RWJ28" s="175"/>
      <c r="RWK28" s="175"/>
      <c r="RWL28" s="175"/>
      <c r="RWM28" s="175"/>
      <c r="RWN28" s="175"/>
      <c r="RWO28" s="175"/>
      <c r="RWP28" s="175"/>
      <c r="RWQ28" s="175"/>
      <c r="RWR28" s="175"/>
      <c r="RWS28" s="175"/>
      <c r="RWT28" s="175"/>
      <c r="RWU28" s="175"/>
      <c r="RWV28" s="175"/>
      <c r="RWW28" s="175"/>
      <c r="RWX28" s="175"/>
      <c r="RWY28" s="175"/>
      <c r="RWZ28" s="175"/>
      <c r="RXA28" s="175"/>
      <c r="RXB28" s="175"/>
      <c r="RXC28" s="175"/>
      <c r="RXD28" s="175"/>
      <c r="RXE28" s="175"/>
      <c r="RXF28" s="175"/>
      <c r="RXG28" s="175"/>
      <c r="RXH28" s="175"/>
      <c r="RXI28" s="175"/>
      <c r="RXJ28" s="175"/>
      <c r="RXK28" s="175"/>
      <c r="RXL28" s="175"/>
      <c r="RXM28" s="175"/>
      <c r="RXN28" s="175"/>
      <c r="RXO28" s="175"/>
      <c r="RXP28" s="175"/>
      <c r="RXQ28" s="175"/>
      <c r="RXR28" s="175"/>
      <c r="RXS28" s="175"/>
      <c r="RXT28" s="175"/>
      <c r="RXU28" s="175"/>
      <c r="RXV28" s="175"/>
      <c r="RXW28" s="175"/>
      <c r="RXX28" s="175"/>
      <c r="RXY28" s="175"/>
      <c r="RXZ28" s="175"/>
      <c r="RYA28" s="175"/>
      <c r="RYB28" s="175"/>
      <c r="RYC28" s="175"/>
      <c r="RYD28" s="175"/>
      <c r="RYE28" s="175"/>
      <c r="RYF28" s="175"/>
      <c r="RYG28" s="175"/>
      <c r="RYH28" s="175"/>
      <c r="RYI28" s="175"/>
      <c r="RYJ28" s="175"/>
      <c r="RYK28" s="175"/>
      <c r="RYL28" s="175"/>
      <c r="RYM28" s="175"/>
      <c r="RYN28" s="175"/>
      <c r="RYO28" s="175"/>
      <c r="RYP28" s="175"/>
      <c r="RYQ28" s="175"/>
      <c r="RYR28" s="175"/>
      <c r="RYS28" s="175"/>
      <c r="RYT28" s="175"/>
      <c r="RYU28" s="175"/>
      <c r="RYV28" s="175"/>
      <c r="RYW28" s="175"/>
      <c r="RYX28" s="175"/>
      <c r="RYY28" s="175"/>
      <c r="RYZ28" s="175"/>
      <c r="RZA28" s="175"/>
      <c r="RZB28" s="175"/>
      <c r="RZC28" s="175"/>
      <c r="RZD28" s="175"/>
      <c r="RZE28" s="175"/>
      <c r="RZF28" s="175"/>
      <c r="RZG28" s="175"/>
      <c r="RZH28" s="175"/>
      <c r="RZI28" s="175"/>
      <c r="RZJ28" s="175"/>
      <c r="RZK28" s="175"/>
      <c r="RZL28" s="175"/>
      <c r="RZM28" s="175"/>
      <c r="RZN28" s="175"/>
      <c r="RZO28" s="175"/>
      <c r="RZP28" s="175"/>
      <c r="RZQ28" s="175"/>
      <c r="RZR28" s="175"/>
      <c r="RZS28" s="175"/>
      <c r="RZT28" s="175"/>
      <c r="RZU28" s="175"/>
      <c r="RZV28" s="175"/>
      <c r="RZW28" s="175"/>
      <c r="RZX28" s="175"/>
      <c r="RZY28" s="175"/>
      <c r="RZZ28" s="175"/>
      <c r="SAA28" s="175"/>
      <c r="SAB28" s="175"/>
      <c r="SAC28" s="175"/>
      <c r="SAD28" s="175"/>
      <c r="SAE28" s="175"/>
      <c r="SAF28" s="175"/>
      <c r="SAG28" s="175"/>
      <c r="SAH28" s="175"/>
      <c r="SAI28" s="175"/>
      <c r="SAJ28" s="175"/>
      <c r="SAK28" s="175"/>
      <c r="SAL28" s="175"/>
      <c r="SAM28" s="175"/>
      <c r="SAN28" s="175"/>
      <c r="SAO28" s="175"/>
      <c r="SAP28" s="175"/>
      <c r="SAQ28" s="175"/>
      <c r="SAR28" s="175"/>
      <c r="SAS28" s="175"/>
      <c r="SAT28" s="175"/>
      <c r="SAU28" s="175"/>
      <c r="SAV28" s="175"/>
      <c r="SAW28" s="175"/>
      <c r="SAX28" s="175"/>
      <c r="SAY28" s="175"/>
      <c r="SAZ28" s="175"/>
      <c r="SBA28" s="175"/>
      <c r="SBB28" s="175"/>
      <c r="SBC28" s="175"/>
      <c r="SBD28" s="175"/>
      <c r="SBE28" s="175"/>
      <c r="SBF28" s="175"/>
      <c r="SBG28" s="175"/>
      <c r="SBH28" s="175"/>
      <c r="SBI28" s="175"/>
      <c r="SBJ28" s="175"/>
      <c r="SBK28" s="175"/>
      <c r="SBL28" s="175"/>
      <c r="SBM28" s="175"/>
      <c r="SBN28" s="175"/>
      <c r="SBO28" s="175"/>
      <c r="SBP28" s="175"/>
      <c r="SBQ28" s="175"/>
      <c r="SBR28" s="175"/>
      <c r="SBS28" s="175"/>
      <c r="SBT28" s="175"/>
      <c r="SBU28" s="175"/>
      <c r="SBV28" s="175"/>
      <c r="SBW28" s="175"/>
      <c r="SBX28" s="175"/>
      <c r="SBY28" s="175"/>
      <c r="SBZ28" s="175"/>
      <c r="SCA28" s="175"/>
      <c r="SCB28" s="175"/>
      <c r="SCC28" s="175"/>
      <c r="SCD28" s="175"/>
      <c r="SCE28" s="175"/>
      <c r="SCF28" s="175"/>
      <c r="SCG28" s="175"/>
      <c r="SCH28" s="175"/>
      <c r="SCI28" s="175"/>
      <c r="SCJ28" s="175"/>
      <c r="SCK28" s="175"/>
      <c r="SCL28" s="175"/>
      <c r="SCM28" s="175"/>
      <c r="SCN28" s="175"/>
      <c r="SCO28" s="175"/>
      <c r="SCP28" s="175"/>
      <c r="SCQ28" s="175"/>
      <c r="SCR28" s="175"/>
      <c r="SCS28" s="175"/>
      <c r="SCT28" s="175"/>
      <c r="SCU28" s="175"/>
      <c r="SCV28" s="175"/>
      <c r="SCW28" s="175"/>
      <c r="SCX28" s="175"/>
      <c r="SCY28" s="175"/>
      <c r="SCZ28" s="175"/>
      <c r="SDA28" s="175"/>
      <c r="SDB28" s="175"/>
      <c r="SDC28" s="175"/>
      <c r="SDD28" s="175"/>
      <c r="SDE28" s="175"/>
      <c r="SDF28" s="175"/>
      <c r="SDG28" s="175"/>
      <c r="SDH28" s="175"/>
      <c r="SDI28" s="175"/>
      <c r="SDJ28" s="175"/>
      <c r="SDK28" s="175"/>
      <c r="SDL28" s="175"/>
      <c r="SDM28" s="175"/>
      <c r="SDN28" s="175"/>
      <c r="SDO28" s="175"/>
      <c r="SDP28" s="175"/>
      <c r="SDQ28" s="175"/>
      <c r="SDR28" s="175"/>
      <c r="SDS28" s="175"/>
      <c r="SDT28" s="175"/>
      <c r="SDU28" s="175"/>
      <c r="SDV28" s="175"/>
      <c r="SDW28" s="175"/>
      <c r="SDX28" s="175"/>
      <c r="SDY28" s="175"/>
      <c r="SDZ28" s="175"/>
      <c r="SEA28" s="175"/>
      <c r="SEB28" s="175"/>
      <c r="SEC28" s="175"/>
      <c r="SED28" s="175"/>
      <c r="SEE28" s="175"/>
      <c r="SEF28" s="175"/>
      <c r="SEG28" s="175"/>
      <c r="SEH28" s="175"/>
      <c r="SEI28" s="175"/>
      <c r="SEJ28" s="175"/>
      <c r="SEK28" s="175"/>
      <c r="SEL28" s="175"/>
      <c r="SEM28" s="175"/>
      <c r="SEN28" s="175"/>
      <c r="SEO28" s="175"/>
      <c r="SEP28" s="175"/>
      <c r="SEQ28" s="175"/>
      <c r="SER28" s="175"/>
      <c r="SES28" s="175"/>
      <c r="SET28" s="175"/>
      <c r="SEU28" s="175"/>
      <c r="SEV28" s="175"/>
      <c r="SEW28" s="175"/>
      <c r="SEX28" s="175"/>
      <c r="SEY28" s="175"/>
      <c r="SEZ28" s="175"/>
      <c r="SFA28" s="175"/>
      <c r="SFB28" s="175"/>
      <c r="SFC28" s="175"/>
      <c r="SFD28" s="175"/>
      <c r="SFE28" s="175"/>
      <c r="SFF28" s="175"/>
      <c r="SFG28" s="175"/>
      <c r="SFH28" s="175"/>
      <c r="SFI28" s="175"/>
      <c r="SFJ28" s="175"/>
      <c r="SFK28" s="175"/>
      <c r="SFL28" s="175"/>
      <c r="SFM28" s="175"/>
      <c r="SFN28" s="175"/>
      <c r="SFO28" s="175"/>
      <c r="SFP28" s="175"/>
      <c r="SFQ28" s="175"/>
      <c r="SFR28" s="175"/>
      <c r="SFS28" s="175"/>
      <c r="SFT28" s="175"/>
      <c r="SFU28" s="175"/>
      <c r="SFV28" s="175"/>
      <c r="SFW28" s="175"/>
      <c r="SFX28" s="175"/>
      <c r="SFY28" s="175"/>
      <c r="SFZ28" s="175"/>
      <c r="SGA28" s="175"/>
      <c r="SGB28" s="175"/>
      <c r="SGC28" s="175"/>
      <c r="SGD28" s="175"/>
      <c r="SGE28" s="175"/>
      <c r="SGF28" s="175"/>
      <c r="SGG28" s="175"/>
      <c r="SGH28" s="175"/>
      <c r="SGI28" s="175"/>
      <c r="SGJ28" s="175"/>
      <c r="SGK28" s="175"/>
      <c r="SGL28" s="175"/>
      <c r="SGM28" s="175"/>
      <c r="SGN28" s="175"/>
      <c r="SGO28" s="175"/>
      <c r="SGP28" s="175"/>
      <c r="SGQ28" s="175"/>
      <c r="SGR28" s="175"/>
      <c r="SGS28" s="175"/>
      <c r="SGT28" s="175"/>
      <c r="SGU28" s="175"/>
      <c r="SGV28" s="175"/>
      <c r="SGW28" s="175"/>
      <c r="SGX28" s="175"/>
      <c r="SGY28" s="175"/>
      <c r="SGZ28" s="175"/>
      <c r="SHA28" s="175"/>
      <c r="SHB28" s="175"/>
      <c r="SHC28" s="175"/>
      <c r="SHD28" s="175"/>
      <c r="SHE28" s="175"/>
      <c r="SHF28" s="175"/>
      <c r="SHG28" s="175"/>
      <c r="SHH28" s="175"/>
      <c r="SHI28" s="175"/>
      <c r="SHJ28" s="175"/>
      <c r="SHK28" s="175"/>
      <c r="SHL28" s="175"/>
      <c r="SHM28" s="175"/>
      <c r="SHN28" s="175"/>
      <c r="SHO28" s="175"/>
      <c r="SHP28" s="175"/>
      <c r="SHQ28" s="175"/>
      <c r="SHR28" s="175"/>
      <c r="SHS28" s="175"/>
      <c r="SHT28" s="175"/>
      <c r="SHU28" s="175"/>
      <c r="SHV28" s="175"/>
      <c r="SHW28" s="175"/>
      <c r="SHX28" s="175"/>
      <c r="SHY28" s="175"/>
      <c r="SHZ28" s="175"/>
      <c r="SIA28" s="175"/>
      <c r="SIB28" s="175"/>
      <c r="SIC28" s="175"/>
      <c r="SID28" s="175"/>
      <c r="SIE28" s="175"/>
      <c r="SIF28" s="175"/>
      <c r="SIG28" s="175"/>
      <c r="SIH28" s="175"/>
      <c r="SII28" s="175"/>
      <c r="SIJ28" s="175"/>
      <c r="SIK28" s="175"/>
      <c r="SIL28" s="175"/>
      <c r="SIM28" s="175"/>
      <c r="SIN28" s="175"/>
      <c r="SIO28" s="175"/>
      <c r="SIP28" s="175"/>
      <c r="SIQ28" s="175"/>
      <c r="SIR28" s="175"/>
      <c r="SIS28" s="175"/>
      <c r="SIT28" s="175"/>
      <c r="SIU28" s="175"/>
      <c r="SIV28" s="175"/>
      <c r="SIW28" s="175"/>
      <c r="SIX28" s="175"/>
      <c r="SIY28" s="175"/>
      <c r="SIZ28" s="175"/>
      <c r="SJA28" s="175"/>
      <c r="SJB28" s="175"/>
      <c r="SJC28" s="175"/>
      <c r="SJD28" s="175"/>
      <c r="SJE28" s="175"/>
      <c r="SJF28" s="175"/>
      <c r="SJG28" s="175"/>
      <c r="SJH28" s="175"/>
      <c r="SJI28" s="175"/>
      <c r="SJJ28" s="175"/>
      <c r="SJK28" s="175"/>
      <c r="SJL28" s="175"/>
      <c r="SJM28" s="175"/>
      <c r="SJN28" s="175"/>
      <c r="SJO28" s="175"/>
      <c r="SJP28" s="175"/>
      <c r="SJQ28" s="175"/>
      <c r="SJR28" s="175"/>
      <c r="SJS28" s="175"/>
      <c r="SJT28" s="175"/>
      <c r="SJU28" s="175"/>
      <c r="SJV28" s="175"/>
      <c r="SJW28" s="175"/>
      <c r="SJX28" s="175"/>
      <c r="SJY28" s="175"/>
      <c r="SJZ28" s="175"/>
      <c r="SKA28" s="175"/>
      <c r="SKB28" s="175"/>
      <c r="SKC28" s="175"/>
      <c r="SKD28" s="175"/>
      <c r="SKE28" s="175"/>
      <c r="SKF28" s="175"/>
      <c r="SKG28" s="175"/>
      <c r="SKH28" s="175"/>
      <c r="SKI28" s="175"/>
      <c r="SKJ28" s="175"/>
      <c r="SKK28" s="175"/>
      <c r="SKL28" s="175"/>
      <c r="SKM28" s="175"/>
      <c r="SKN28" s="175"/>
      <c r="SKO28" s="175"/>
      <c r="SKP28" s="175"/>
      <c r="SKQ28" s="175"/>
      <c r="SKR28" s="175"/>
      <c r="SKS28" s="175"/>
      <c r="SKT28" s="175"/>
      <c r="SKU28" s="175"/>
      <c r="SKV28" s="175"/>
      <c r="SKW28" s="175"/>
      <c r="SKX28" s="175"/>
      <c r="SKY28" s="175"/>
      <c r="SKZ28" s="175"/>
      <c r="SLA28" s="175"/>
      <c r="SLB28" s="175"/>
      <c r="SLC28" s="175"/>
      <c r="SLD28" s="175"/>
      <c r="SLE28" s="175"/>
      <c r="SLF28" s="175"/>
      <c r="SLG28" s="175"/>
      <c r="SLH28" s="175"/>
      <c r="SLI28" s="175"/>
      <c r="SLJ28" s="175"/>
      <c r="SLK28" s="175"/>
      <c r="SLL28" s="175"/>
      <c r="SLM28" s="175"/>
      <c r="SLN28" s="175"/>
      <c r="SLO28" s="175"/>
      <c r="SLP28" s="175"/>
      <c r="SLQ28" s="175"/>
      <c r="SLR28" s="175"/>
      <c r="SLS28" s="175"/>
      <c r="SLT28" s="175"/>
      <c r="SLU28" s="175"/>
      <c r="SLV28" s="175"/>
      <c r="SLW28" s="175"/>
      <c r="SLX28" s="175"/>
      <c r="SLY28" s="175"/>
      <c r="SLZ28" s="175"/>
      <c r="SMA28" s="175"/>
      <c r="SMB28" s="175"/>
      <c r="SMC28" s="175"/>
      <c r="SMD28" s="175"/>
      <c r="SME28" s="175"/>
      <c r="SMF28" s="175"/>
      <c r="SMG28" s="175"/>
      <c r="SMH28" s="175"/>
      <c r="SMI28" s="175"/>
      <c r="SMJ28" s="175"/>
      <c r="SMK28" s="175"/>
      <c r="SML28" s="175"/>
      <c r="SMM28" s="175"/>
      <c r="SMN28" s="175"/>
      <c r="SMO28" s="175"/>
      <c r="SMP28" s="175"/>
      <c r="SMQ28" s="175"/>
      <c r="SMR28" s="175"/>
      <c r="SMS28" s="175"/>
      <c r="SMT28" s="175"/>
      <c r="SMU28" s="175"/>
      <c r="SMV28" s="175"/>
      <c r="SMW28" s="175"/>
      <c r="SMX28" s="175"/>
      <c r="SMY28" s="175"/>
      <c r="SMZ28" s="175"/>
      <c r="SNA28" s="175"/>
      <c r="SNB28" s="175"/>
      <c r="SNC28" s="175"/>
      <c r="SND28" s="175"/>
      <c r="SNE28" s="175"/>
      <c r="SNF28" s="175"/>
      <c r="SNG28" s="175"/>
      <c r="SNH28" s="175"/>
      <c r="SNI28" s="175"/>
      <c r="SNJ28" s="175"/>
      <c r="SNK28" s="175"/>
      <c r="SNL28" s="175"/>
      <c r="SNM28" s="175"/>
      <c r="SNN28" s="175"/>
      <c r="SNO28" s="175"/>
      <c r="SNP28" s="175"/>
      <c r="SNQ28" s="175"/>
      <c r="SNR28" s="175"/>
      <c r="SNS28" s="175"/>
      <c r="SNT28" s="175"/>
      <c r="SNU28" s="175"/>
      <c r="SNV28" s="175"/>
      <c r="SNW28" s="175"/>
      <c r="SNX28" s="175"/>
      <c r="SNY28" s="175"/>
      <c r="SNZ28" s="175"/>
      <c r="SOA28" s="175"/>
      <c r="SOB28" s="175"/>
      <c r="SOC28" s="175"/>
      <c r="SOD28" s="175"/>
      <c r="SOE28" s="175"/>
      <c r="SOF28" s="175"/>
      <c r="SOG28" s="175"/>
      <c r="SOH28" s="175"/>
      <c r="SOI28" s="175"/>
      <c r="SOJ28" s="175"/>
      <c r="SOK28" s="175"/>
      <c r="SOL28" s="175"/>
      <c r="SOM28" s="175"/>
      <c r="SON28" s="175"/>
      <c r="SOO28" s="175"/>
      <c r="SOP28" s="175"/>
      <c r="SOQ28" s="175"/>
      <c r="SOR28" s="175"/>
      <c r="SOS28" s="175"/>
      <c r="SOT28" s="175"/>
      <c r="SOU28" s="175"/>
      <c r="SOV28" s="175"/>
      <c r="SOW28" s="175"/>
      <c r="SOX28" s="175"/>
      <c r="SOY28" s="175"/>
      <c r="SOZ28" s="175"/>
      <c r="SPA28" s="175"/>
      <c r="SPB28" s="175"/>
      <c r="SPC28" s="175"/>
      <c r="SPD28" s="175"/>
      <c r="SPE28" s="175"/>
      <c r="SPF28" s="175"/>
      <c r="SPG28" s="175"/>
      <c r="SPH28" s="175"/>
      <c r="SPI28" s="175"/>
      <c r="SPJ28" s="175"/>
      <c r="SPK28" s="175"/>
      <c r="SPL28" s="175"/>
      <c r="SPM28" s="175"/>
      <c r="SPN28" s="175"/>
      <c r="SPO28" s="175"/>
      <c r="SPP28" s="175"/>
      <c r="SPQ28" s="175"/>
      <c r="SPR28" s="175"/>
      <c r="SPS28" s="175"/>
      <c r="SPT28" s="175"/>
      <c r="SPU28" s="175"/>
      <c r="SPV28" s="175"/>
      <c r="SPW28" s="175"/>
      <c r="SPX28" s="175"/>
      <c r="SPY28" s="175"/>
      <c r="SPZ28" s="175"/>
      <c r="SQA28" s="175"/>
      <c r="SQB28" s="175"/>
      <c r="SQC28" s="175"/>
      <c r="SQD28" s="175"/>
      <c r="SQE28" s="175"/>
      <c r="SQF28" s="175"/>
      <c r="SQG28" s="175"/>
      <c r="SQH28" s="175"/>
      <c r="SQI28" s="175"/>
      <c r="SQJ28" s="175"/>
      <c r="SQK28" s="175"/>
      <c r="SQL28" s="175"/>
      <c r="SQM28" s="175"/>
      <c r="SQN28" s="175"/>
      <c r="SQO28" s="175"/>
      <c r="SQP28" s="175"/>
      <c r="SQQ28" s="175"/>
      <c r="SQR28" s="175"/>
      <c r="SQS28" s="175"/>
      <c r="SQT28" s="175"/>
      <c r="SQU28" s="175"/>
      <c r="SQV28" s="175"/>
      <c r="SQW28" s="175"/>
      <c r="SQX28" s="175"/>
      <c r="SQY28" s="175"/>
      <c r="SQZ28" s="175"/>
      <c r="SRA28" s="175"/>
      <c r="SRB28" s="175"/>
      <c r="SRC28" s="175"/>
      <c r="SRD28" s="175"/>
      <c r="SRE28" s="175"/>
      <c r="SRF28" s="175"/>
      <c r="SRG28" s="175"/>
      <c r="SRH28" s="175"/>
      <c r="SRI28" s="175"/>
      <c r="SRJ28" s="175"/>
      <c r="SRK28" s="175"/>
      <c r="SRL28" s="175"/>
      <c r="SRM28" s="175"/>
      <c r="SRN28" s="175"/>
      <c r="SRO28" s="175"/>
      <c r="SRP28" s="175"/>
      <c r="SRQ28" s="175"/>
      <c r="SRR28" s="175"/>
      <c r="SRS28" s="175"/>
      <c r="SRT28" s="175"/>
      <c r="SRU28" s="175"/>
      <c r="SRV28" s="175"/>
      <c r="SRW28" s="175"/>
      <c r="SRX28" s="175"/>
      <c r="SRY28" s="175"/>
      <c r="SRZ28" s="175"/>
      <c r="SSA28" s="175"/>
      <c r="SSB28" s="175"/>
      <c r="SSC28" s="175"/>
      <c r="SSD28" s="175"/>
      <c r="SSE28" s="175"/>
      <c r="SSF28" s="175"/>
      <c r="SSG28" s="175"/>
      <c r="SSH28" s="175"/>
      <c r="SSI28" s="175"/>
      <c r="SSJ28" s="175"/>
      <c r="SSK28" s="175"/>
      <c r="SSL28" s="175"/>
      <c r="SSM28" s="175"/>
      <c r="SSN28" s="175"/>
      <c r="SSO28" s="175"/>
      <c r="SSP28" s="175"/>
      <c r="SSQ28" s="175"/>
      <c r="SSR28" s="175"/>
      <c r="SSS28" s="175"/>
      <c r="SST28" s="175"/>
      <c r="SSU28" s="175"/>
      <c r="SSV28" s="175"/>
      <c r="SSW28" s="175"/>
      <c r="SSX28" s="175"/>
      <c r="SSY28" s="175"/>
      <c r="SSZ28" s="175"/>
      <c r="STA28" s="175"/>
      <c r="STB28" s="175"/>
      <c r="STC28" s="175"/>
      <c r="STD28" s="175"/>
      <c r="STE28" s="175"/>
      <c r="STF28" s="175"/>
      <c r="STG28" s="175"/>
      <c r="STH28" s="175"/>
      <c r="STI28" s="175"/>
      <c r="STJ28" s="175"/>
      <c r="STK28" s="175"/>
      <c r="STL28" s="175"/>
      <c r="STM28" s="175"/>
      <c r="STN28" s="175"/>
      <c r="STO28" s="175"/>
      <c r="STP28" s="175"/>
      <c r="STQ28" s="175"/>
      <c r="STR28" s="175"/>
      <c r="STS28" s="175"/>
      <c r="STT28" s="175"/>
      <c r="STU28" s="175"/>
      <c r="STV28" s="175"/>
      <c r="STW28" s="175"/>
      <c r="STX28" s="175"/>
      <c r="STY28" s="175"/>
      <c r="STZ28" s="175"/>
      <c r="SUA28" s="175"/>
      <c r="SUB28" s="175"/>
      <c r="SUC28" s="175"/>
      <c r="SUD28" s="175"/>
      <c r="SUE28" s="175"/>
      <c r="SUF28" s="175"/>
      <c r="SUG28" s="175"/>
      <c r="SUH28" s="175"/>
      <c r="SUI28" s="175"/>
      <c r="SUJ28" s="175"/>
      <c r="SUK28" s="175"/>
      <c r="SUL28" s="175"/>
      <c r="SUM28" s="175"/>
      <c r="SUN28" s="175"/>
      <c r="SUO28" s="175"/>
      <c r="SUP28" s="175"/>
      <c r="SUQ28" s="175"/>
      <c r="SUR28" s="175"/>
      <c r="SUS28" s="175"/>
      <c r="SUT28" s="175"/>
      <c r="SUU28" s="175"/>
      <c r="SUV28" s="175"/>
      <c r="SUW28" s="175"/>
      <c r="SUX28" s="175"/>
      <c r="SUY28" s="175"/>
      <c r="SUZ28" s="175"/>
      <c r="SVA28" s="175"/>
      <c r="SVB28" s="175"/>
      <c r="SVC28" s="175"/>
      <c r="SVD28" s="175"/>
      <c r="SVE28" s="175"/>
      <c r="SVF28" s="175"/>
      <c r="SVG28" s="175"/>
      <c r="SVH28" s="175"/>
      <c r="SVI28" s="175"/>
      <c r="SVJ28" s="175"/>
      <c r="SVK28" s="175"/>
      <c r="SVL28" s="175"/>
      <c r="SVM28" s="175"/>
      <c r="SVN28" s="175"/>
      <c r="SVO28" s="175"/>
      <c r="SVP28" s="175"/>
      <c r="SVQ28" s="175"/>
      <c r="SVR28" s="175"/>
      <c r="SVS28" s="175"/>
      <c r="SVT28" s="175"/>
      <c r="SVU28" s="175"/>
      <c r="SVV28" s="175"/>
      <c r="SVW28" s="175"/>
      <c r="SVX28" s="175"/>
      <c r="SVY28" s="175"/>
      <c r="SVZ28" s="175"/>
      <c r="SWA28" s="175"/>
      <c r="SWB28" s="175"/>
      <c r="SWC28" s="175"/>
      <c r="SWD28" s="175"/>
      <c r="SWE28" s="175"/>
      <c r="SWF28" s="175"/>
      <c r="SWG28" s="175"/>
      <c r="SWH28" s="175"/>
      <c r="SWI28" s="175"/>
      <c r="SWJ28" s="175"/>
      <c r="SWK28" s="175"/>
      <c r="SWL28" s="175"/>
      <c r="SWM28" s="175"/>
      <c r="SWN28" s="175"/>
      <c r="SWO28" s="175"/>
      <c r="SWP28" s="175"/>
      <c r="SWQ28" s="175"/>
      <c r="SWR28" s="175"/>
      <c r="SWS28" s="175"/>
      <c r="SWT28" s="175"/>
      <c r="SWU28" s="175"/>
      <c r="SWV28" s="175"/>
      <c r="SWW28" s="175"/>
      <c r="SWX28" s="175"/>
      <c r="SWY28" s="175"/>
      <c r="SWZ28" s="175"/>
      <c r="SXA28" s="175"/>
      <c r="SXB28" s="175"/>
      <c r="SXC28" s="175"/>
      <c r="SXD28" s="175"/>
      <c r="SXE28" s="175"/>
      <c r="SXF28" s="175"/>
      <c r="SXG28" s="175"/>
      <c r="SXH28" s="175"/>
      <c r="SXI28" s="175"/>
      <c r="SXJ28" s="175"/>
      <c r="SXK28" s="175"/>
      <c r="SXL28" s="175"/>
      <c r="SXM28" s="175"/>
      <c r="SXN28" s="175"/>
      <c r="SXO28" s="175"/>
      <c r="SXP28" s="175"/>
      <c r="SXQ28" s="175"/>
      <c r="SXR28" s="175"/>
      <c r="SXS28" s="175"/>
      <c r="SXT28" s="175"/>
      <c r="SXU28" s="175"/>
      <c r="SXV28" s="175"/>
      <c r="SXW28" s="175"/>
      <c r="SXX28" s="175"/>
      <c r="SXY28" s="175"/>
      <c r="SXZ28" s="175"/>
      <c r="SYA28" s="175"/>
      <c r="SYB28" s="175"/>
      <c r="SYC28" s="175"/>
      <c r="SYD28" s="175"/>
      <c r="SYE28" s="175"/>
      <c r="SYF28" s="175"/>
      <c r="SYG28" s="175"/>
      <c r="SYH28" s="175"/>
      <c r="SYI28" s="175"/>
      <c r="SYJ28" s="175"/>
      <c r="SYK28" s="175"/>
      <c r="SYL28" s="175"/>
      <c r="SYM28" s="175"/>
      <c r="SYN28" s="175"/>
      <c r="SYO28" s="175"/>
      <c r="SYP28" s="175"/>
      <c r="SYQ28" s="175"/>
      <c r="SYR28" s="175"/>
      <c r="SYS28" s="175"/>
      <c r="SYT28" s="175"/>
      <c r="SYU28" s="175"/>
      <c r="SYV28" s="175"/>
      <c r="SYW28" s="175"/>
      <c r="SYX28" s="175"/>
      <c r="SYY28" s="175"/>
      <c r="SYZ28" s="175"/>
      <c r="SZA28" s="175"/>
      <c r="SZB28" s="175"/>
      <c r="SZC28" s="175"/>
      <c r="SZD28" s="175"/>
      <c r="SZE28" s="175"/>
      <c r="SZF28" s="175"/>
      <c r="SZG28" s="175"/>
      <c r="SZH28" s="175"/>
      <c r="SZI28" s="175"/>
      <c r="SZJ28" s="175"/>
      <c r="SZK28" s="175"/>
      <c r="SZL28" s="175"/>
      <c r="SZM28" s="175"/>
      <c r="SZN28" s="175"/>
      <c r="SZO28" s="175"/>
      <c r="SZP28" s="175"/>
      <c r="SZQ28" s="175"/>
      <c r="SZR28" s="175"/>
      <c r="SZS28" s="175"/>
      <c r="SZT28" s="175"/>
      <c r="SZU28" s="175"/>
      <c r="SZV28" s="175"/>
      <c r="SZW28" s="175"/>
      <c r="SZX28" s="175"/>
      <c r="SZY28" s="175"/>
      <c r="SZZ28" s="175"/>
      <c r="TAA28" s="175"/>
      <c r="TAB28" s="175"/>
      <c r="TAC28" s="175"/>
      <c r="TAD28" s="175"/>
      <c r="TAE28" s="175"/>
      <c r="TAF28" s="175"/>
      <c r="TAG28" s="175"/>
      <c r="TAH28" s="175"/>
      <c r="TAI28" s="175"/>
      <c r="TAJ28" s="175"/>
      <c r="TAK28" s="175"/>
      <c r="TAL28" s="175"/>
      <c r="TAM28" s="175"/>
      <c r="TAN28" s="175"/>
      <c r="TAO28" s="175"/>
      <c r="TAP28" s="175"/>
      <c r="TAQ28" s="175"/>
      <c r="TAR28" s="175"/>
      <c r="TAS28" s="175"/>
      <c r="TAT28" s="175"/>
      <c r="TAU28" s="175"/>
      <c r="TAV28" s="175"/>
      <c r="TAW28" s="175"/>
      <c r="TAX28" s="175"/>
      <c r="TAY28" s="175"/>
      <c r="TAZ28" s="175"/>
      <c r="TBA28" s="175"/>
      <c r="TBB28" s="175"/>
      <c r="TBC28" s="175"/>
      <c r="TBD28" s="175"/>
      <c r="TBE28" s="175"/>
      <c r="TBF28" s="175"/>
      <c r="TBG28" s="175"/>
      <c r="TBH28" s="175"/>
      <c r="TBI28" s="175"/>
      <c r="TBJ28" s="175"/>
      <c r="TBK28" s="175"/>
      <c r="TBL28" s="175"/>
      <c r="TBM28" s="175"/>
      <c r="TBN28" s="175"/>
      <c r="TBO28" s="175"/>
      <c r="TBP28" s="175"/>
      <c r="TBQ28" s="175"/>
      <c r="TBR28" s="175"/>
      <c r="TBS28" s="175"/>
      <c r="TBT28" s="175"/>
      <c r="TBU28" s="175"/>
      <c r="TBV28" s="175"/>
      <c r="TBW28" s="175"/>
      <c r="TBX28" s="175"/>
      <c r="TBY28" s="175"/>
      <c r="TBZ28" s="175"/>
      <c r="TCA28" s="175"/>
      <c r="TCB28" s="175"/>
      <c r="TCC28" s="175"/>
      <c r="TCD28" s="175"/>
      <c r="TCE28" s="175"/>
      <c r="TCF28" s="175"/>
      <c r="TCG28" s="175"/>
      <c r="TCH28" s="175"/>
      <c r="TCI28" s="175"/>
      <c r="TCJ28" s="175"/>
      <c r="TCK28" s="175"/>
      <c r="TCL28" s="175"/>
      <c r="TCM28" s="175"/>
      <c r="TCN28" s="175"/>
      <c r="TCO28" s="175"/>
      <c r="TCP28" s="175"/>
      <c r="TCQ28" s="175"/>
      <c r="TCR28" s="175"/>
      <c r="TCS28" s="175"/>
      <c r="TCT28" s="175"/>
      <c r="TCU28" s="175"/>
      <c r="TCV28" s="175"/>
      <c r="TCW28" s="175"/>
      <c r="TCX28" s="175"/>
      <c r="TCY28" s="175"/>
      <c r="TCZ28" s="175"/>
      <c r="TDA28" s="175"/>
      <c r="TDB28" s="175"/>
      <c r="TDC28" s="175"/>
      <c r="TDD28" s="175"/>
      <c r="TDE28" s="175"/>
      <c r="TDF28" s="175"/>
      <c r="TDG28" s="175"/>
      <c r="TDH28" s="175"/>
      <c r="TDI28" s="175"/>
      <c r="TDJ28" s="175"/>
      <c r="TDK28" s="175"/>
      <c r="TDL28" s="175"/>
      <c r="TDM28" s="175"/>
      <c r="TDN28" s="175"/>
      <c r="TDO28" s="175"/>
      <c r="TDP28" s="175"/>
      <c r="TDQ28" s="175"/>
      <c r="TDR28" s="175"/>
      <c r="TDS28" s="175"/>
      <c r="TDT28" s="175"/>
      <c r="TDU28" s="175"/>
      <c r="TDV28" s="175"/>
      <c r="TDW28" s="175"/>
      <c r="TDX28" s="175"/>
      <c r="TDY28" s="175"/>
      <c r="TDZ28" s="175"/>
      <c r="TEA28" s="175"/>
      <c r="TEB28" s="175"/>
      <c r="TEC28" s="175"/>
      <c r="TED28" s="175"/>
      <c r="TEE28" s="175"/>
      <c r="TEF28" s="175"/>
      <c r="TEG28" s="175"/>
      <c r="TEH28" s="175"/>
      <c r="TEI28" s="175"/>
      <c r="TEJ28" s="175"/>
      <c r="TEK28" s="175"/>
      <c r="TEL28" s="175"/>
      <c r="TEM28" s="175"/>
      <c r="TEN28" s="175"/>
      <c r="TEO28" s="175"/>
      <c r="TEP28" s="175"/>
      <c r="TEQ28" s="175"/>
      <c r="TER28" s="175"/>
      <c r="TES28" s="175"/>
      <c r="TET28" s="175"/>
      <c r="TEU28" s="175"/>
      <c r="TEV28" s="175"/>
      <c r="TEW28" s="175"/>
      <c r="TEX28" s="175"/>
      <c r="TEY28" s="175"/>
      <c r="TEZ28" s="175"/>
      <c r="TFA28" s="175"/>
      <c r="TFB28" s="175"/>
      <c r="TFC28" s="175"/>
      <c r="TFD28" s="175"/>
      <c r="TFE28" s="175"/>
      <c r="TFF28" s="175"/>
      <c r="TFG28" s="175"/>
      <c r="TFH28" s="175"/>
      <c r="TFI28" s="175"/>
      <c r="TFJ28" s="175"/>
      <c r="TFK28" s="175"/>
      <c r="TFL28" s="175"/>
      <c r="TFM28" s="175"/>
      <c r="TFN28" s="175"/>
      <c r="TFO28" s="175"/>
      <c r="TFP28" s="175"/>
      <c r="TFQ28" s="175"/>
      <c r="TFR28" s="175"/>
      <c r="TFS28" s="175"/>
      <c r="TFT28" s="175"/>
      <c r="TFU28" s="175"/>
      <c r="TFV28" s="175"/>
      <c r="TFW28" s="175"/>
      <c r="TFX28" s="175"/>
      <c r="TFY28" s="175"/>
      <c r="TFZ28" s="175"/>
      <c r="TGA28" s="175"/>
      <c r="TGB28" s="175"/>
      <c r="TGC28" s="175"/>
      <c r="TGD28" s="175"/>
      <c r="TGE28" s="175"/>
      <c r="TGF28" s="175"/>
      <c r="TGG28" s="175"/>
      <c r="TGH28" s="175"/>
      <c r="TGI28" s="175"/>
      <c r="TGJ28" s="175"/>
      <c r="TGK28" s="175"/>
      <c r="TGL28" s="175"/>
      <c r="TGM28" s="175"/>
      <c r="TGN28" s="175"/>
      <c r="TGO28" s="175"/>
      <c r="TGP28" s="175"/>
      <c r="TGQ28" s="175"/>
      <c r="TGR28" s="175"/>
      <c r="TGS28" s="175"/>
      <c r="TGT28" s="175"/>
      <c r="TGU28" s="175"/>
      <c r="TGV28" s="175"/>
      <c r="TGW28" s="175"/>
      <c r="TGX28" s="175"/>
      <c r="TGY28" s="175"/>
      <c r="TGZ28" s="175"/>
      <c r="THA28" s="175"/>
      <c r="THB28" s="175"/>
      <c r="THC28" s="175"/>
      <c r="THD28" s="175"/>
      <c r="THE28" s="175"/>
      <c r="THF28" s="175"/>
      <c r="THG28" s="175"/>
      <c r="THH28" s="175"/>
      <c r="THI28" s="175"/>
      <c r="THJ28" s="175"/>
      <c r="THK28" s="175"/>
      <c r="THL28" s="175"/>
      <c r="THM28" s="175"/>
      <c r="THN28" s="175"/>
      <c r="THO28" s="175"/>
      <c r="THP28" s="175"/>
      <c r="THQ28" s="175"/>
      <c r="THR28" s="175"/>
      <c r="THS28" s="175"/>
      <c r="THT28" s="175"/>
      <c r="THU28" s="175"/>
      <c r="THV28" s="175"/>
      <c r="THW28" s="175"/>
      <c r="THX28" s="175"/>
      <c r="THY28" s="175"/>
      <c r="THZ28" s="175"/>
      <c r="TIA28" s="175"/>
      <c r="TIB28" s="175"/>
      <c r="TIC28" s="175"/>
      <c r="TID28" s="175"/>
      <c r="TIE28" s="175"/>
      <c r="TIF28" s="175"/>
      <c r="TIG28" s="175"/>
      <c r="TIH28" s="175"/>
      <c r="TII28" s="175"/>
      <c r="TIJ28" s="175"/>
      <c r="TIK28" s="175"/>
      <c r="TIL28" s="175"/>
      <c r="TIM28" s="175"/>
      <c r="TIN28" s="175"/>
      <c r="TIO28" s="175"/>
      <c r="TIP28" s="175"/>
      <c r="TIQ28" s="175"/>
      <c r="TIR28" s="175"/>
      <c r="TIS28" s="175"/>
      <c r="TIT28" s="175"/>
      <c r="TIU28" s="175"/>
      <c r="TIV28" s="175"/>
      <c r="TIW28" s="175"/>
      <c r="TIX28" s="175"/>
      <c r="TIY28" s="175"/>
      <c r="TIZ28" s="175"/>
      <c r="TJA28" s="175"/>
      <c r="TJB28" s="175"/>
      <c r="TJC28" s="175"/>
      <c r="TJD28" s="175"/>
      <c r="TJE28" s="175"/>
      <c r="TJF28" s="175"/>
      <c r="TJG28" s="175"/>
      <c r="TJH28" s="175"/>
      <c r="TJI28" s="175"/>
      <c r="TJJ28" s="175"/>
      <c r="TJK28" s="175"/>
      <c r="TJL28" s="175"/>
      <c r="TJM28" s="175"/>
      <c r="TJN28" s="175"/>
      <c r="TJO28" s="175"/>
      <c r="TJP28" s="175"/>
      <c r="TJQ28" s="175"/>
      <c r="TJR28" s="175"/>
      <c r="TJS28" s="175"/>
      <c r="TJT28" s="175"/>
      <c r="TJU28" s="175"/>
      <c r="TJV28" s="175"/>
      <c r="TJW28" s="175"/>
      <c r="TJX28" s="175"/>
      <c r="TJY28" s="175"/>
      <c r="TJZ28" s="175"/>
      <c r="TKA28" s="175"/>
      <c r="TKB28" s="175"/>
      <c r="TKC28" s="175"/>
      <c r="TKD28" s="175"/>
      <c r="TKE28" s="175"/>
      <c r="TKF28" s="175"/>
      <c r="TKG28" s="175"/>
      <c r="TKH28" s="175"/>
      <c r="TKI28" s="175"/>
      <c r="TKJ28" s="175"/>
      <c r="TKK28" s="175"/>
      <c r="TKL28" s="175"/>
      <c r="TKM28" s="175"/>
      <c r="TKN28" s="175"/>
      <c r="TKO28" s="175"/>
      <c r="TKP28" s="175"/>
      <c r="TKQ28" s="175"/>
      <c r="TKR28" s="175"/>
      <c r="TKS28" s="175"/>
      <c r="TKT28" s="175"/>
      <c r="TKU28" s="175"/>
      <c r="TKV28" s="175"/>
      <c r="TKW28" s="175"/>
      <c r="TKX28" s="175"/>
      <c r="TKY28" s="175"/>
      <c r="TKZ28" s="175"/>
      <c r="TLA28" s="175"/>
      <c r="TLB28" s="175"/>
      <c r="TLC28" s="175"/>
      <c r="TLD28" s="175"/>
      <c r="TLE28" s="175"/>
      <c r="TLF28" s="175"/>
      <c r="TLG28" s="175"/>
      <c r="TLH28" s="175"/>
      <c r="TLI28" s="175"/>
      <c r="TLJ28" s="175"/>
      <c r="TLK28" s="175"/>
      <c r="TLL28" s="175"/>
      <c r="TLM28" s="175"/>
      <c r="TLN28" s="175"/>
      <c r="TLO28" s="175"/>
      <c r="TLP28" s="175"/>
      <c r="TLQ28" s="175"/>
      <c r="TLR28" s="175"/>
      <c r="TLS28" s="175"/>
      <c r="TLT28" s="175"/>
      <c r="TLU28" s="175"/>
      <c r="TLV28" s="175"/>
      <c r="TLW28" s="175"/>
      <c r="TLX28" s="175"/>
      <c r="TLY28" s="175"/>
      <c r="TLZ28" s="175"/>
      <c r="TMA28" s="175"/>
      <c r="TMB28" s="175"/>
      <c r="TMC28" s="175"/>
      <c r="TMD28" s="175"/>
      <c r="TME28" s="175"/>
      <c r="TMF28" s="175"/>
      <c r="TMG28" s="175"/>
      <c r="TMH28" s="175"/>
      <c r="TMI28" s="175"/>
      <c r="TMJ28" s="175"/>
      <c r="TMK28" s="175"/>
      <c r="TML28" s="175"/>
      <c r="TMM28" s="175"/>
      <c r="TMN28" s="175"/>
      <c r="TMO28" s="175"/>
      <c r="TMP28" s="175"/>
      <c r="TMQ28" s="175"/>
      <c r="TMR28" s="175"/>
      <c r="TMS28" s="175"/>
      <c r="TMT28" s="175"/>
      <c r="TMU28" s="175"/>
      <c r="TMV28" s="175"/>
      <c r="TMW28" s="175"/>
      <c r="TMX28" s="175"/>
      <c r="TMY28" s="175"/>
      <c r="TMZ28" s="175"/>
      <c r="TNA28" s="175"/>
      <c r="TNB28" s="175"/>
      <c r="TNC28" s="175"/>
      <c r="TND28" s="175"/>
      <c r="TNE28" s="175"/>
      <c r="TNF28" s="175"/>
      <c r="TNG28" s="175"/>
      <c r="TNH28" s="175"/>
      <c r="TNI28" s="175"/>
      <c r="TNJ28" s="175"/>
      <c r="TNK28" s="175"/>
      <c r="TNL28" s="175"/>
      <c r="TNM28" s="175"/>
      <c r="TNN28" s="175"/>
      <c r="TNO28" s="175"/>
      <c r="TNP28" s="175"/>
      <c r="TNQ28" s="175"/>
      <c r="TNR28" s="175"/>
      <c r="TNS28" s="175"/>
      <c r="TNT28" s="175"/>
      <c r="TNU28" s="175"/>
      <c r="TNV28" s="175"/>
      <c r="TNW28" s="175"/>
      <c r="TNX28" s="175"/>
      <c r="TNY28" s="175"/>
      <c r="TNZ28" s="175"/>
      <c r="TOA28" s="175"/>
      <c r="TOB28" s="175"/>
      <c r="TOC28" s="175"/>
      <c r="TOD28" s="175"/>
      <c r="TOE28" s="175"/>
      <c r="TOF28" s="175"/>
      <c r="TOG28" s="175"/>
      <c r="TOH28" s="175"/>
      <c r="TOI28" s="175"/>
      <c r="TOJ28" s="175"/>
      <c r="TOK28" s="175"/>
      <c r="TOL28" s="175"/>
      <c r="TOM28" s="175"/>
      <c r="TON28" s="175"/>
      <c r="TOO28" s="175"/>
      <c r="TOP28" s="175"/>
      <c r="TOQ28" s="175"/>
      <c r="TOR28" s="175"/>
      <c r="TOS28" s="175"/>
      <c r="TOT28" s="175"/>
      <c r="TOU28" s="175"/>
      <c r="TOV28" s="175"/>
      <c r="TOW28" s="175"/>
      <c r="TOX28" s="175"/>
      <c r="TOY28" s="175"/>
      <c r="TOZ28" s="175"/>
      <c r="TPA28" s="175"/>
      <c r="TPB28" s="175"/>
      <c r="TPC28" s="175"/>
      <c r="TPD28" s="175"/>
      <c r="TPE28" s="175"/>
      <c r="TPF28" s="175"/>
      <c r="TPG28" s="175"/>
      <c r="TPH28" s="175"/>
      <c r="TPI28" s="175"/>
      <c r="TPJ28" s="175"/>
      <c r="TPK28" s="175"/>
      <c r="TPL28" s="175"/>
      <c r="TPM28" s="175"/>
      <c r="TPN28" s="175"/>
      <c r="TPO28" s="175"/>
      <c r="TPP28" s="175"/>
      <c r="TPQ28" s="175"/>
      <c r="TPR28" s="175"/>
      <c r="TPS28" s="175"/>
      <c r="TPT28" s="175"/>
      <c r="TPU28" s="175"/>
      <c r="TPV28" s="175"/>
      <c r="TPW28" s="175"/>
      <c r="TPX28" s="175"/>
      <c r="TPY28" s="175"/>
      <c r="TPZ28" s="175"/>
      <c r="TQA28" s="175"/>
      <c r="TQB28" s="175"/>
      <c r="TQC28" s="175"/>
      <c r="TQD28" s="175"/>
      <c r="TQE28" s="175"/>
      <c r="TQF28" s="175"/>
      <c r="TQG28" s="175"/>
      <c r="TQH28" s="175"/>
      <c r="TQI28" s="175"/>
      <c r="TQJ28" s="175"/>
      <c r="TQK28" s="175"/>
      <c r="TQL28" s="175"/>
      <c r="TQM28" s="175"/>
      <c r="TQN28" s="175"/>
      <c r="TQO28" s="175"/>
      <c r="TQP28" s="175"/>
      <c r="TQQ28" s="175"/>
      <c r="TQR28" s="175"/>
      <c r="TQS28" s="175"/>
      <c r="TQT28" s="175"/>
      <c r="TQU28" s="175"/>
      <c r="TQV28" s="175"/>
      <c r="TQW28" s="175"/>
      <c r="TQX28" s="175"/>
      <c r="TQY28" s="175"/>
      <c r="TQZ28" s="175"/>
      <c r="TRA28" s="175"/>
      <c r="TRB28" s="175"/>
      <c r="TRC28" s="175"/>
      <c r="TRD28" s="175"/>
      <c r="TRE28" s="175"/>
      <c r="TRF28" s="175"/>
      <c r="TRG28" s="175"/>
      <c r="TRH28" s="175"/>
      <c r="TRI28" s="175"/>
      <c r="TRJ28" s="175"/>
      <c r="TRK28" s="175"/>
      <c r="TRL28" s="175"/>
      <c r="TRM28" s="175"/>
      <c r="TRN28" s="175"/>
      <c r="TRO28" s="175"/>
      <c r="TRP28" s="175"/>
      <c r="TRQ28" s="175"/>
      <c r="TRR28" s="175"/>
      <c r="TRS28" s="175"/>
      <c r="TRT28" s="175"/>
      <c r="TRU28" s="175"/>
      <c r="TRV28" s="175"/>
      <c r="TRW28" s="175"/>
      <c r="TRX28" s="175"/>
      <c r="TRY28" s="175"/>
      <c r="TRZ28" s="175"/>
      <c r="TSA28" s="175"/>
      <c r="TSB28" s="175"/>
      <c r="TSC28" s="175"/>
      <c r="TSD28" s="175"/>
      <c r="TSE28" s="175"/>
      <c r="TSF28" s="175"/>
      <c r="TSG28" s="175"/>
      <c r="TSH28" s="175"/>
      <c r="TSI28" s="175"/>
      <c r="TSJ28" s="175"/>
      <c r="TSK28" s="175"/>
      <c r="TSL28" s="175"/>
      <c r="TSM28" s="175"/>
      <c r="TSN28" s="175"/>
      <c r="TSO28" s="175"/>
      <c r="TSP28" s="175"/>
      <c r="TSQ28" s="175"/>
      <c r="TSR28" s="175"/>
      <c r="TSS28" s="175"/>
      <c r="TST28" s="175"/>
      <c r="TSU28" s="175"/>
      <c r="TSV28" s="175"/>
      <c r="TSW28" s="175"/>
      <c r="TSX28" s="175"/>
      <c r="TSY28" s="175"/>
      <c r="TSZ28" s="175"/>
      <c r="TTA28" s="175"/>
      <c r="TTB28" s="175"/>
      <c r="TTC28" s="175"/>
      <c r="TTD28" s="175"/>
      <c r="TTE28" s="175"/>
      <c r="TTF28" s="175"/>
      <c r="TTG28" s="175"/>
      <c r="TTH28" s="175"/>
      <c r="TTI28" s="175"/>
      <c r="TTJ28" s="175"/>
      <c r="TTK28" s="175"/>
      <c r="TTL28" s="175"/>
      <c r="TTM28" s="175"/>
      <c r="TTN28" s="175"/>
      <c r="TTO28" s="175"/>
      <c r="TTP28" s="175"/>
      <c r="TTQ28" s="175"/>
      <c r="TTR28" s="175"/>
      <c r="TTS28" s="175"/>
      <c r="TTT28" s="175"/>
      <c r="TTU28" s="175"/>
      <c r="TTV28" s="175"/>
      <c r="TTW28" s="175"/>
      <c r="TTX28" s="175"/>
      <c r="TTY28" s="175"/>
      <c r="TTZ28" s="175"/>
      <c r="TUA28" s="175"/>
      <c r="TUB28" s="175"/>
      <c r="TUC28" s="175"/>
      <c r="TUD28" s="175"/>
      <c r="TUE28" s="175"/>
      <c r="TUF28" s="175"/>
      <c r="TUG28" s="175"/>
      <c r="TUH28" s="175"/>
      <c r="TUI28" s="175"/>
      <c r="TUJ28" s="175"/>
      <c r="TUK28" s="175"/>
      <c r="TUL28" s="175"/>
      <c r="TUM28" s="175"/>
      <c r="TUN28" s="175"/>
      <c r="TUO28" s="175"/>
      <c r="TUP28" s="175"/>
      <c r="TUQ28" s="175"/>
      <c r="TUR28" s="175"/>
      <c r="TUS28" s="175"/>
      <c r="TUT28" s="175"/>
      <c r="TUU28" s="175"/>
      <c r="TUV28" s="175"/>
      <c r="TUW28" s="175"/>
      <c r="TUX28" s="175"/>
      <c r="TUY28" s="175"/>
      <c r="TUZ28" s="175"/>
      <c r="TVA28" s="175"/>
      <c r="TVB28" s="175"/>
      <c r="TVC28" s="175"/>
      <c r="TVD28" s="175"/>
      <c r="TVE28" s="175"/>
      <c r="TVF28" s="175"/>
      <c r="TVG28" s="175"/>
      <c r="TVH28" s="175"/>
      <c r="TVI28" s="175"/>
      <c r="TVJ28" s="175"/>
      <c r="TVK28" s="175"/>
      <c r="TVL28" s="175"/>
      <c r="TVM28" s="175"/>
      <c r="TVN28" s="175"/>
      <c r="TVO28" s="175"/>
      <c r="TVP28" s="175"/>
      <c r="TVQ28" s="175"/>
      <c r="TVR28" s="175"/>
      <c r="TVS28" s="175"/>
      <c r="TVT28" s="175"/>
      <c r="TVU28" s="175"/>
      <c r="TVV28" s="175"/>
      <c r="TVW28" s="175"/>
      <c r="TVX28" s="175"/>
      <c r="TVY28" s="175"/>
      <c r="TVZ28" s="175"/>
      <c r="TWA28" s="175"/>
      <c r="TWB28" s="175"/>
      <c r="TWC28" s="175"/>
      <c r="TWD28" s="175"/>
      <c r="TWE28" s="175"/>
      <c r="TWF28" s="175"/>
      <c r="TWG28" s="175"/>
      <c r="TWH28" s="175"/>
      <c r="TWI28" s="175"/>
      <c r="TWJ28" s="175"/>
      <c r="TWK28" s="175"/>
      <c r="TWL28" s="175"/>
      <c r="TWM28" s="175"/>
      <c r="TWN28" s="175"/>
      <c r="TWO28" s="175"/>
      <c r="TWP28" s="175"/>
      <c r="TWQ28" s="175"/>
      <c r="TWR28" s="175"/>
      <c r="TWS28" s="175"/>
      <c r="TWT28" s="175"/>
      <c r="TWU28" s="175"/>
      <c r="TWV28" s="175"/>
      <c r="TWW28" s="175"/>
      <c r="TWX28" s="175"/>
      <c r="TWY28" s="175"/>
      <c r="TWZ28" s="175"/>
      <c r="TXA28" s="175"/>
      <c r="TXB28" s="175"/>
      <c r="TXC28" s="175"/>
      <c r="TXD28" s="175"/>
      <c r="TXE28" s="175"/>
      <c r="TXF28" s="175"/>
      <c r="TXG28" s="175"/>
      <c r="TXH28" s="175"/>
      <c r="TXI28" s="175"/>
      <c r="TXJ28" s="175"/>
      <c r="TXK28" s="175"/>
      <c r="TXL28" s="175"/>
      <c r="TXM28" s="175"/>
      <c r="TXN28" s="175"/>
      <c r="TXO28" s="175"/>
      <c r="TXP28" s="175"/>
      <c r="TXQ28" s="175"/>
      <c r="TXR28" s="175"/>
      <c r="TXS28" s="175"/>
      <c r="TXT28" s="175"/>
      <c r="TXU28" s="175"/>
      <c r="TXV28" s="175"/>
      <c r="TXW28" s="175"/>
      <c r="TXX28" s="175"/>
      <c r="TXY28" s="175"/>
      <c r="TXZ28" s="175"/>
      <c r="TYA28" s="175"/>
      <c r="TYB28" s="175"/>
      <c r="TYC28" s="175"/>
      <c r="TYD28" s="175"/>
      <c r="TYE28" s="175"/>
      <c r="TYF28" s="175"/>
      <c r="TYG28" s="175"/>
      <c r="TYH28" s="175"/>
      <c r="TYI28" s="175"/>
      <c r="TYJ28" s="175"/>
      <c r="TYK28" s="175"/>
      <c r="TYL28" s="175"/>
      <c r="TYM28" s="175"/>
      <c r="TYN28" s="175"/>
      <c r="TYO28" s="175"/>
      <c r="TYP28" s="175"/>
      <c r="TYQ28" s="175"/>
      <c r="TYR28" s="175"/>
      <c r="TYS28" s="175"/>
      <c r="TYT28" s="175"/>
      <c r="TYU28" s="175"/>
      <c r="TYV28" s="175"/>
      <c r="TYW28" s="175"/>
      <c r="TYX28" s="175"/>
      <c r="TYY28" s="175"/>
      <c r="TYZ28" s="175"/>
      <c r="TZA28" s="175"/>
      <c r="TZB28" s="175"/>
      <c r="TZC28" s="175"/>
      <c r="TZD28" s="175"/>
      <c r="TZE28" s="175"/>
      <c r="TZF28" s="175"/>
      <c r="TZG28" s="175"/>
      <c r="TZH28" s="175"/>
      <c r="TZI28" s="175"/>
      <c r="TZJ28" s="175"/>
      <c r="TZK28" s="175"/>
      <c r="TZL28" s="175"/>
      <c r="TZM28" s="175"/>
      <c r="TZN28" s="175"/>
      <c r="TZO28" s="175"/>
      <c r="TZP28" s="175"/>
      <c r="TZQ28" s="175"/>
      <c r="TZR28" s="175"/>
      <c r="TZS28" s="175"/>
      <c r="TZT28" s="175"/>
      <c r="TZU28" s="175"/>
      <c r="TZV28" s="175"/>
      <c r="TZW28" s="175"/>
      <c r="TZX28" s="175"/>
      <c r="TZY28" s="175"/>
      <c r="TZZ28" s="175"/>
      <c r="UAA28" s="175"/>
      <c r="UAB28" s="175"/>
      <c r="UAC28" s="175"/>
      <c r="UAD28" s="175"/>
      <c r="UAE28" s="175"/>
      <c r="UAF28" s="175"/>
      <c r="UAG28" s="175"/>
      <c r="UAH28" s="175"/>
      <c r="UAI28" s="175"/>
      <c r="UAJ28" s="175"/>
      <c r="UAK28" s="175"/>
      <c r="UAL28" s="175"/>
      <c r="UAM28" s="175"/>
      <c r="UAN28" s="175"/>
      <c r="UAO28" s="175"/>
      <c r="UAP28" s="175"/>
      <c r="UAQ28" s="175"/>
      <c r="UAR28" s="175"/>
      <c r="UAS28" s="175"/>
      <c r="UAT28" s="175"/>
      <c r="UAU28" s="175"/>
      <c r="UAV28" s="175"/>
      <c r="UAW28" s="175"/>
      <c r="UAX28" s="175"/>
      <c r="UAY28" s="175"/>
      <c r="UAZ28" s="175"/>
      <c r="UBA28" s="175"/>
      <c r="UBB28" s="175"/>
      <c r="UBC28" s="175"/>
      <c r="UBD28" s="175"/>
      <c r="UBE28" s="175"/>
      <c r="UBF28" s="175"/>
      <c r="UBG28" s="175"/>
      <c r="UBH28" s="175"/>
      <c r="UBI28" s="175"/>
      <c r="UBJ28" s="175"/>
      <c r="UBK28" s="175"/>
      <c r="UBL28" s="175"/>
      <c r="UBM28" s="175"/>
      <c r="UBN28" s="175"/>
      <c r="UBO28" s="175"/>
      <c r="UBP28" s="175"/>
      <c r="UBQ28" s="175"/>
      <c r="UBR28" s="175"/>
      <c r="UBS28" s="175"/>
      <c r="UBT28" s="175"/>
      <c r="UBU28" s="175"/>
      <c r="UBV28" s="175"/>
      <c r="UBW28" s="175"/>
      <c r="UBX28" s="175"/>
      <c r="UBY28" s="175"/>
      <c r="UBZ28" s="175"/>
      <c r="UCA28" s="175"/>
      <c r="UCB28" s="175"/>
      <c r="UCC28" s="175"/>
      <c r="UCD28" s="175"/>
      <c r="UCE28" s="175"/>
      <c r="UCF28" s="175"/>
      <c r="UCG28" s="175"/>
      <c r="UCH28" s="175"/>
      <c r="UCI28" s="175"/>
      <c r="UCJ28" s="175"/>
      <c r="UCK28" s="175"/>
      <c r="UCL28" s="175"/>
      <c r="UCM28" s="175"/>
      <c r="UCN28" s="175"/>
      <c r="UCO28" s="175"/>
      <c r="UCP28" s="175"/>
      <c r="UCQ28" s="175"/>
      <c r="UCR28" s="175"/>
      <c r="UCS28" s="175"/>
      <c r="UCT28" s="175"/>
      <c r="UCU28" s="175"/>
      <c r="UCV28" s="175"/>
      <c r="UCW28" s="175"/>
      <c r="UCX28" s="175"/>
      <c r="UCY28" s="175"/>
      <c r="UCZ28" s="175"/>
      <c r="UDA28" s="175"/>
      <c r="UDB28" s="175"/>
      <c r="UDC28" s="175"/>
      <c r="UDD28" s="175"/>
      <c r="UDE28" s="175"/>
      <c r="UDF28" s="175"/>
      <c r="UDG28" s="175"/>
      <c r="UDH28" s="175"/>
      <c r="UDI28" s="175"/>
      <c r="UDJ28" s="175"/>
      <c r="UDK28" s="175"/>
      <c r="UDL28" s="175"/>
      <c r="UDM28" s="175"/>
      <c r="UDN28" s="175"/>
      <c r="UDO28" s="175"/>
      <c r="UDP28" s="175"/>
      <c r="UDQ28" s="175"/>
      <c r="UDR28" s="175"/>
      <c r="UDS28" s="175"/>
      <c r="UDT28" s="175"/>
      <c r="UDU28" s="175"/>
      <c r="UDV28" s="175"/>
      <c r="UDW28" s="175"/>
      <c r="UDX28" s="175"/>
      <c r="UDY28" s="175"/>
      <c r="UDZ28" s="175"/>
      <c r="UEA28" s="175"/>
      <c r="UEB28" s="175"/>
      <c r="UEC28" s="175"/>
      <c r="UED28" s="175"/>
      <c r="UEE28" s="175"/>
      <c r="UEF28" s="175"/>
      <c r="UEG28" s="175"/>
      <c r="UEH28" s="175"/>
      <c r="UEI28" s="175"/>
      <c r="UEJ28" s="175"/>
      <c r="UEK28" s="175"/>
      <c r="UEL28" s="175"/>
      <c r="UEM28" s="175"/>
      <c r="UEN28" s="175"/>
      <c r="UEO28" s="175"/>
      <c r="UEP28" s="175"/>
      <c r="UEQ28" s="175"/>
      <c r="UER28" s="175"/>
      <c r="UES28" s="175"/>
      <c r="UET28" s="175"/>
      <c r="UEU28" s="175"/>
      <c r="UEV28" s="175"/>
      <c r="UEW28" s="175"/>
      <c r="UEX28" s="175"/>
      <c r="UEY28" s="175"/>
      <c r="UEZ28" s="175"/>
      <c r="UFA28" s="175"/>
      <c r="UFB28" s="175"/>
      <c r="UFC28" s="175"/>
      <c r="UFD28" s="175"/>
      <c r="UFE28" s="175"/>
      <c r="UFF28" s="175"/>
      <c r="UFG28" s="175"/>
      <c r="UFH28" s="175"/>
      <c r="UFI28" s="175"/>
      <c r="UFJ28" s="175"/>
      <c r="UFK28" s="175"/>
      <c r="UFL28" s="175"/>
      <c r="UFM28" s="175"/>
      <c r="UFN28" s="175"/>
      <c r="UFO28" s="175"/>
      <c r="UFP28" s="175"/>
      <c r="UFQ28" s="175"/>
      <c r="UFR28" s="175"/>
      <c r="UFS28" s="175"/>
      <c r="UFT28" s="175"/>
      <c r="UFU28" s="175"/>
      <c r="UFV28" s="175"/>
      <c r="UFW28" s="175"/>
      <c r="UFX28" s="175"/>
      <c r="UFY28" s="175"/>
      <c r="UFZ28" s="175"/>
      <c r="UGA28" s="175"/>
      <c r="UGB28" s="175"/>
      <c r="UGC28" s="175"/>
      <c r="UGD28" s="175"/>
      <c r="UGE28" s="175"/>
      <c r="UGF28" s="175"/>
      <c r="UGG28" s="175"/>
      <c r="UGH28" s="175"/>
      <c r="UGI28" s="175"/>
      <c r="UGJ28" s="175"/>
      <c r="UGK28" s="175"/>
      <c r="UGL28" s="175"/>
      <c r="UGM28" s="175"/>
      <c r="UGN28" s="175"/>
      <c r="UGO28" s="175"/>
      <c r="UGP28" s="175"/>
      <c r="UGQ28" s="175"/>
      <c r="UGR28" s="175"/>
      <c r="UGS28" s="175"/>
      <c r="UGT28" s="175"/>
      <c r="UGU28" s="175"/>
      <c r="UGV28" s="175"/>
      <c r="UGW28" s="175"/>
      <c r="UGX28" s="175"/>
      <c r="UGY28" s="175"/>
      <c r="UGZ28" s="175"/>
      <c r="UHA28" s="175"/>
      <c r="UHB28" s="175"/>
      <c r="UHC28" s="175"/>
      <c r="UHD28" s="175"/>
      <c r="UHE28" s="175"/>
      <c r="UHF28" s="175"/>
      <c r="UHG28" s="175"/>
      <c r="UHH28" s="175"/>
      <c r="UHI28" s="175"/>
      <c r="UHJ28" s="175"/>
      <c r="UHK28" s="175"/>
      <c r="UHL28" s="175"/>
      <c r="UHM28" s="175"/>
      <c r="UHN28" s="175"/>
      <c r="UHO28" s="175"/>
      <c r="UHP28" s="175"/>
      <c r="UHQ28" s="175"/>
      <c r="UHR28" s="175"/>
      <c r="UHS28" s="175"/>
      <c r="UHT28" s="175"/>
      <c r="UHU28" s="175"/>
      <c r="UHV28" s="175"/>
      <c r="UHW28" s="175"/>
      <c r="UHX28" s="175"/>
      <c r="UHY28" s="175"/>
      <c r="UHZ28" s="175"/>
      <c r="UIA28" s="175"/>
      <c r="UIB28" s="175"/>
      <c r="UIC28" s="175"/>
      <c r="UID28" s="175"/>
      <c r="UIE28" s="175"/>
      <c r="UIF28" s="175"/>
      <c r="UIG28" s="175"/>
      <c r="UIH28" s="175"/>
      <c r="UII28" s="175"/>
      <c r="UIJ28" s="175"/>
      <c r="UIK28" s="175"/>
      <c r="UIL28" s="175"/>
      <c r="UIM28" s="175"/>
      <c r="UIN28" s="175"/>
      <c r="UIO28" s="175"/>
      <c r="UIP28" s="175"/>
      <c r="UIQ28" s="175"/>
      <c r="UIR28" s="175"/>
      <c r="UIS28" s="175"/>
      <c r="UIT28" s="175"/>
      <c r="UIU28" s="175"/>
      <c r="UIV28" s="175"/>
      <c r="UIW28" s="175"/>
      <c r="UIX28" s="175"/>
      <c r="UIY28" s="175"/>
      <c r="UIZ28" s="175"/>
      <c r="UJA28" s="175"/>
      <c r="UJB28" s="175"/>
      <c r="UJC28" s="175"/>
      <c r="UJD28" s="175"/>
      <c r="UJE28" s="175"/>
      <c r="UJF28" s="175"/>
      <c r="UJG28" s="175"/>
      <c r="UJH28" s="175"/>
      <c r="UJI28" s="175"/>
      <c r="UJJ28" s="175"/>
      <c r="UJK28" s="175"/>
      <c r="UJL28" s="175"/>
      <c r="UJM28" s="175"/>
      <c r="UJN28" s="175"/>
      <c r="UJO28" s="175"/>
      <c r="UJP28" s="175"/>
      <c r="UJQ28" s="175"/>
      <c r="UJR28" s="175"/>
      <c r="UJS28" s="175"/>
      <c r="UJT28" s="175"/>
      <c r="UJU28" s="175"/>
      <c r="UJV28" s="175"/>
      <c r="UJW28" s="175"/>
      <c r="UJX28" s="175"/>
      <c r="UJY28" s="175"/>
      <c r="UJZ28" s="175"/>
      <c r="UKA28" s="175"/>
      <c r="UKB28" s="175"/>
      <c r="UKC28" s="175"/>
      <c r="UKD28" s="175"/>
      <c r="UKE28" s="175"/>
      <c r="UKF28" s="175"/>
      <c r="UKG28" s="175"/>
      <c r="UKH28" s="175"/>
      <c r="UKI28" s="175"/>
      <c r="UKJ28" s="175"/>
      <c r="UKK28" s="175"/>
      <c r="UKL28" s="175"/>
      <c r="UKM28" s="175"/>
      <c r="UKN28" s="175"/>
      <c r="UKO28" s="175"/>
      <c r="UKP28" s="175"/>
      <c r="UKQ28" s="175"/>
      <c r="UKR28" s="175"/>
      <c r="UKS28" s="175"/>
      <c r="UKT28" s="175"/>
      <c r="UKU28" s="175"/>
      <c r="UKV28" s="175"/>
      <c r="UKW28" s="175"/>
      <c r="UKX28" s="175"/>
      <c r="UKY28" s="175"/>
      <c r="UKZ28" s="175"/>
      <c r="ULA28" s="175"/>
      <c r="ULB28" s="175"/>
      <c r="ULC28" s="175"/>
      <c r="ULD28" s="175"/>
      <c r="ULE28" s="175"/>
      <c r="ULF28" s="175"/>
      <c r="ULG28" s="175"/>
      <c r="ULH28" s="175"/>
      <c r="ULI28" s="175"/>
      <c r="ULJ28" s="175"/>
      <c r="ULK28" s="175"/>
      <c r="ULL28" s="175"/>
      <c r="ULM28" s="175"/>
      <c r="ULN28" s="175"/>
      <c r="ULO28" s="175"/>
      <c r="ULP28" s="175"/>
      <c r="ULQ28" s="175"/>
      <c r="ULR28" s="175"/>
      <c r="ULS28" s="175"/>
      <c r="ULT28" s="175"/>
      <c r="ULU28" s="175"/>
      <c r="ULV28" s="175"/>
      <c r="ULW28" s="175"/>
      <c r="ULX28" s="175"/>
      <c r="ULY28" s="175"/>
      <c r="ULZ28" s="175"/>
      <c r="UMA28" s="175"/>
      <c r="UMB28" s="175"/>
      <c r="UMC28" s="175"/>
      <c r="UMD28" s="175"/>
      <c r="UME28" s="175"/>
      <c r="UMF28" s="175"/>
      <c r="UMG28" s="175"/>
      <c r="UMH28" s="175"/>
      <c r="UMI28" s="175"/>
      <c r="UMJ28" s="175"/>
      <c r="UMK28" s="175"/>
      <c r="UML28" s="175"/>
      <c r="UMM28" s="175"/>
      <c r="UMN28" s="175"/>
      <c r="UMO28" s="175"/>
      <c r="UMP28" s="175"/>
      <c r="UMQ28" s="175"/>
      <c r="UMR28" s="175"/>
      <c r="UMS28" s="175"/>
      <c r="UMT28" s="175"/>
      <c r="UMU28" s="175"/>
      <c r="UMV28" s="175"/>
      <c r="UMW28" s="175"/>
      <c r="UMX28" s="175"/>
      <c r="UMY28" s="175"/>
      <c r="UMZ28" s="175"/>
      <c r="UNA28" s="175"/>
      <c r="UNB28" s="175"/>
      <c r="UNC28" s="175"/>
      <c r="UND28" s="175"/>
      <c r="UNE28" s="175"/>
      <c r="UNF28" s="175"/>
      <c r="UNG28" s="175"/>
      <c r="UNH28" s="175"/>
      <c r="UNI28" s="175"/>
      <c r="UNJ28" s="175"/>
      <c r="UNK28" s="175"/>
      <c r="UNL28" s="175"/>
      <c r="UNM28" s="175"/>
      <c r="UNN28" s="175"/>
      <c r="UNO28" s="175"/>
      <c r="UNP28" s="175"/>
      <c r="UNQ28" s="175"/>
      <c r="UNR28" s="175"/>
      <c r="UNS28" s="175"/>
      <c r="UNT28" s="175"/>
      <c r="UNU28" s="175"/>
      <c r="UNV28" s="175"/>
      <c r="UNW28" s="175"/>
      <c r="UNX28" s="175"/>
      <c r="UNY28" s="175"/>
      <c r="UNZ28" s="175"/>
      <c r="UOA28" s="175"/>
      <c r="UOB28" s="175"/>
      <c r="UOC28" s="175"/>
      <c r="UOD28" s="175"/>
      <c r="UOE28" s="175"/>
      <c r="UOF28" s="175"/>
      <c r="UOG28" s="175"/>
      <c r="UOH28" s="175"/>
      <c r="UOI28" s="175"/>
      <c r="UOJ28" s="175"/>
      <c r="UOK28" s="175"/>
      <c r="UOL28" s="175"/>
      <c r="UOM28" s="175"/>
      <c r="UON28" s="175"/>
      <c r="UOO28" s="175"/>
      <c r="UOP28" s="175"/>
      <c r="UOQ28" s="175"/>
      <c r="UOR28" s="175"/>
      <c r="UOS28" s="175"/>
      <c r="UOT28" s="175"/>
      <c r="UOU28" s="175"/>
      <c r="UOV28" s="175"/>
      <c r="UOW28" s="175"/>
      <c r="UOX28" s="175"/>
      <c r="UOY28" s="175"/>
      <c r="UOZ28" s="175"/>
      <c r="UPA28" s="175"/>
      <c r="UPB28" s="175"/>
      <c r="UPC28" s="175"/>
      <c r="UPD28" s="175"/>
      <c r="UPE28" s="175"/>
      <c r="UPF28" s="175"/>
      <c r="UPG28" s="175"/>
      <c r="UPH28" s="175"/>
      <c r="UPI28" s="175"/>
      <c r="UPJ28" s="175"/>
      <c r="UPK28" s="175"/>
      <c r="UPL28" s="175"/>
      <c r="UPM28" s="175"/>
      <c r="UPN28" s="175"/>
      <c r="UPO28" s="175"/>
      <c r="UPP28" s="175"/>
      <c r="UPQ28" s="175"/>
      <c r="UPR28" s="175"/>
      <c r="UPS28" s="175"/>
      <c r="UPT28" s="175"/>
      <c r="UPU28" s="175"/>
      <c r="UPV28" s="175"/>
      <c r="UPW28" s="175"/>
      <c r="UPX28" s="175"/>
      <c r="UPY28" s="175"/>
      <c r="UPZ28" s="175"/>
      <c r="UQA28" s="175"/>
      <c r="UQB28" s="175"/>
      <c r="UQC28" s="175"/>
      <c r="UQD28" s="175"/>
      <c r="UQE28" s="175"/>
      <c r="UQF28" s="175"/>
      <c r="UQG28" s="175"/>
      <c r="UQH28" s="175"/>
      <c r="UQI28" s="175"/>
      <c r="UQJ28" s="175"/>
      <c r="UQK28" s="175"/>
      <c r="UQL28" s="175"/>
      <c r="UQM28" s="175"/>
      <c r="UQN28" s="175"/>
      <c r="UQO28" s="175"/>
      <c r="UQP28" s="175"/>
      <c r="UQQ28" s="175"/>
      <c r="UQR28" s="175"/>
      <c r="UQS28" s="175"/>
      <c r="UQT28" s="175"/>
      <c r="UQU28" s="175"/>
      <c r="UQV28" s="175"/>
      <c r="UQW28" s="175"/>
      <c r="UQX28" s="175"/>
      <c r="UQY28" s="175"/>
      <c r="UQZ28" s="175"/>
      <c r="URA28" s="175"/>
      <c r="URB28" s="175"/>
      <c r="URC28" s="175"/>
      <c r="URD28" s="175"/>
      <c r="URE28" s="175"/>
      <c r="URF28" s="175"/>
      <c r="URG28" s="175"/>
      <c r="URH28" s="175"/>
      <c r="URI28" s="175"/>
      <c r="URJ28" s="175"/>
      <c r="URK28" s="175"/>
      <c r="URL28" s="175"/>
      <c r="URM28" s="175"/>
      <c r="URN28" s="175"/>
      <c r="URO28" s="175"/>
      <c r="URP28" s="175"/>
      <c r="URQ28" s="175"/>
      <c r="URR28" s="175"/>
      <c r="URS28" s="175"/>
      <c r="URT28" s="175"/>
      <c r="URU28" s="175"/>
      <c r="URV28" s="175"/>
      <c r="URW28" s="175"/>
      <c r="URX28" s="175"/>
      <c r="URY28" s="175"/>
      <c r="URZ28" s="175"/>
      <c r="USA28" s="175"/>
      <c r="USB28" s="175"/>
      <c r="USC28" s="175"/>
      <c r="USD28" s="175"/>
      <c r="USE28" s="175"/>
      <c r="USF28" s="175"/>
      <c r="USG28" s="175"/>
      <c r="USH28" s="175"/>
      <c r="USI28" s="175"/>
      <c r="USJ28" s="175"/>
      <c r="USK28" s="175"/>
      <c r="USL28" s="175"/>
      <c r="USM28" s="175"/>
      <c r="USN28" s="175"/>
      <c r="USO28" s="175"/>
      <c r="USP28" s="175"/>
      <c r="USQ28" s="175"/>
      <c r="USR28" s="175"/>
      <c r="USS28" s="175"/>
      <c r="UST28" s="175"/>
      <c r="USU28" s="175"/>
      <c r="USV28" s="175"/>
      <c r="USW28" s="175"/>
      <c r="USX28" s="175"/>
      <c r="USY28" s="175"/>
      <c r="USZ28" s="175"/>
      <c r="UTA28" s="175"/>
      <c r="UTB28" s="175"/>
      <c r="UTC28" s="175"/>
      <c r="UTD28" s="175"/>
      <c r="UTE28" s="175"/>
      <c r="UTF28" s="175"/>
      <c r="UTG28" s="175"/>
      <c r="UTH28" s="175"/>
      <c r="UTI28" s="175"/>
      <c r="UTJ28" s="175"/>
      <c r="UTK28" s="175"/>
      <c r="UTL28" s="175"/>
      <c r="UTM28" s="175"/>
      <c r="UTN28" s="175"/>
      <c r="UTO28" s="175"/>
      <c r="UTP28" s="175"/>
      <c r="UTQ28" s="175"/>
      <c r="UTR28" s="175"/>
      <c r="UTS28" s="175"/>
      <c r="UTT28" s="175"/>
      <c r="UTU28" s="175"/>
      <c r="UTV28" s="175"/>
      <c r="UTW28" s="175"/>
      <c r="UTX28" s="175"/>
      <c r="UTY28" s="175"/>
      <c r="UTZ28" s="175"/>
      <c r="UUA28" s="175"/>
      <c r="UUB28" s="175"/>
      <c r="UUC28" s="175"/>
      <c r="UUD28" s="175"/>
      <c r="UUE28" s="175"/>
      <c r="UUF28" s="175"/>
      <c r="UUG28" s="175"/>
      <c r="UUH28" s="175"/>
      <c r="UUI28" s="175"/>
      <c r="UUJ28" s="175"/>
      <c r="UUK28" s="175"/>
      <c r="UUL28" s="175"/>
      <c r="UUM28" s="175"/>
      <c r="UUN28" s="175"/>
      <c r="UUO28" s="175"/>
      <c r="UUP28" s="175"/>
      <c r="UUQ28" s="175"/>
      <c r="UUR28" s="175"/>
      <c r="UUS28" s="175"/>
      <c r="UUT28" s="175"/>
      <c r="UUU28" s="175"/>
      <c r="UUV28" s="175"/>
      <c r="UUW28" s="175"/>
      <c r="UUX28" s="175"/>
      <c r="UUY28" s="175"/>
      <c r="UUZ28" s="175"/>
      <c r="UVA28" s="175"/>
      <c r="UVB28" s="175"/>
      <c r="UVC28" s="175"/>
      <c r="UVD28" s="175"/>
      <c r="UVE28" s="175"/>
      <c r="UVF28" s="175"/>
      <c r="UVG28" s="175"/>
      <c r="UVH28" s="175"/>
      <c r="UVI28" s="175"/>
      <c r="UVJ28" s="175"/>
      <c r="UVK28" s="175"/>
      <c r="UVL28" s="175"/>
      <c r="UVM28" s="175"/>
      <c r="UVN28" s="175"/>
      <c r="UVO28" s="175"/>
      <c r="UVP28" s="175"/>
      <c r="UVQ28" s="175"/>
      <c r="UVR28" s="175"/>
      <c r="UVS28" s="175"/>
      <c r="UVT28" s="175"/>
      <c r="UVU28" s="175"/>
      <c r="UVV28" s="175"/>
      <c r="UVW28" s="175"/>
      <c r="UVX28" s="175"/>
      <c r="UVY28" s="175"/>
      <c r="UVZ28" s="175"/>
      <c r="UWA28" s="175"/>
      <c r="UWB28" s="175"/>
      <c r="UWC28" s="175"/>
      <c r="UWD28" s="175"/>
      <c r="UWE28" s="175"/>
      <c r="UWF28" s="175"/>
      <c r="UWG28" s="175"/>
      <c r="UWH28" s="175"/>
      <c r="UWI28" s="175"/>
      <c r="UWJ28" s="175"/>
      <c r="UWK28" s="175"/>
      <c r="UWL28" s="175"/>
      <c r="UWM28" s="175"/>
      <c r="UWN28" s="175"/>
      <c r="UWO28" s="175"/>
      <c r="UWP28" s="175"/>
      <c r="UWQ28" s="175"/>
      <c r="UWR28" s="175"/>
      <c r="UWS28" s="175"/>
      <c r="UWT28" s="175"/>
      <c r="UWU28" s="175"/>
      <c r="UWV28" s="175"/>
      <c r="UWW28" s="175"/>
      <c r="UWX28" s="175"/>
      <c r="UWY28" s="175"/>
      <c r="UWZ28" s="175"/>
      <c r="UXA28" s="175"/>
      <c r="UXB28" s="175"/>
      <c r="UXC28" s="175"/>
      <c r="UXD28" s="175"/>
      <c r="UXE28" s="175"/>
      <c r="UXF28" s="175"/>
      <c r="UXG28" s="175"/>
      <c r="UXH28" s="175"/>
      <c r="UXI28" s="175"/>
      <c r="UXJ28" s="175"/>
      <c r="UXK28" s="175"/>
      <c r="UXL28" s="175"/>
      <c r="UXM28" s="175"/>
      <c r="UXN28" s="175"/>
      <c r="UXO28" s="175"/>
      <c r="UXP28" s="175"/>
      <c r="UXQ28" s="175"/>
      <c r="UXR28" s="175"/>
      <c r="UXS28" s="175"/>
      <c r="UXT28" s="175"/>
      <c r="UXU28" s="175"/>
      <c r="UXV28" s="175"/>
      <c r="UXW28" s="175"/>
      <c r="UXX28" s="175"/>
      <c r="UXY28" s="175"/>
      <c r="UXZ28" s="175"/>
      <c r="UYA28" s="175"/>
      <c r="UYB28" s="175"/>
      <c r="UYC28" s="175"/>
      <c r="UYD28" s="175"/>
      <c r="UYE28" s="175"/>
      <c r="UYF28" s="175"/>
      <c r="UYG28" s="175"/>
      <c r="UYH28" s="175"/>
      <c r="UYI28" s="175"/>
      <c r="UYJ28" s="175"/>
      <c r="UYK28" s="175"/>
      <c r="UYL28" s="175"/>
      <c r="UYM28" s="175"/>
      <c r="UYN28" s="175"/>
      <c r="UYO28" s="175"/>
      <c r="UYP28" s="175"/>
      <c r="UYQ28" s="175"/>
      <c r="UYR28" s="175"/>
      <c r="UYS28" s="175"/>
      <c r="UYT28" s="175"/>
      <c r="UYU28" s="175"/>
      <c r="UYV28" s="175"/>
      <c r="UYW28" s="175"/>
      <c r="UYX28" s="175"/>
      <c r="UYY28" s="175"/>
      <c r="UYZ28" s="175"/>
      <c r="UZA28" s="175"/>
      <c r="UZB28" s="175"/>
      <c r="UZC28" s="175"/>
      <c r="UZD28" s="175"/>
      <c r="UZE28" s="175"/>
      <c r="UZF28" s="175"/>
      <c r="UZG28" s="175"/>
      <c r="UZH28" s="175"/>
      <c r="UZI28" s="175"/>
      <c r="UZJ28" s="175"/>
      <c r="UZK28" s="175"/>
      <c r="UZL28" s="175"/>
      <c r="UZM28" s="175"/>
      <c r="UZN28" s="175"/>
      <c r="UZO28" s="175"/>
      <c r="UZP28" s="175"/>
      <c r="UZQ28" s="175"/>
      <c r="UZR28" s="175"/>
      <c r="UZS28" s="175"/>
      <c r="UZT28" s="175"/>
      <c r="UZU28" s="175"/>
      <c r="UZV28" s="175"/>
      <c r="UZW28" s="175"/>
      <c r="UZX28" s="175"/>
      <c r="UZY28" s="175"/>
      <c r="UZZ28" s="175"/>
      <c r="VAA28" s="175"/>
      <c r="VAB28" s="175"/>
      <c r="VAC28" s="175"/>
      <c r="VAD28" s="175"/>
      <c r="VAE28" s="175"/>
      <c r="VAF28" s="175"/>
      <c r="VAG28" s="175"/>
      <c r="VAH28" s="175"/>
      <c r="VAI28" s="175"/>
      <c r="VAJ28" s="175"/>
      <c r="VAK28" s="175"/>
      <c r="VAL28" s="175"/>
      <c r="VAM28" s="175"/>
      <c r="VAN28" s="175"/>
      <c r="VAO28" s="175"/>
      <c r="VAP28" s="175"/>
      <c r="VAQ28" s="175"/>
      <c r="VAR28" s="175"/>
      <c r="VAS28" s="175"/>
      <c r="VAT28" s="175"/>
      <c r="VAU28" s="175"/>
      <c r="VAV28" s="175"/>
      <c r="VAW28" s="175"/>
      <c r="VAX28" s="175"/>
      <c r="VAY28" s="175"/>
      <c r="VAZ28" s="175"/>
      <c r="VBA28" s="175"/>
      <c r="VBB28" s="175"/>
      <c r="VBC28" s="175"/>
      <c r="VBD28" s="175"/>
      <c r="VBE28" s="175"/>
      <c r="VBF28" s="175"/>
      <c r="VBG28" s="175"/>
      <c r="VBH28" s="175"/>
      <c r="VBI28" s="175"/>
      <c r="VBJ28" s="175"/>
      <c r="VBK28" s="175"/>
      <c r="VBL28" s="175"/>
      <c r="VBM28" s="175"/>
      <c r="VBN28" s="175"/>
      <c r="VBO28" s="175"/>
      <c r="VBP28" s="175"/>
      <c r="VBQ28" s="175"/>
      <c r="VBR28" s="175"/>
      <c r="VBS28" s="175"/>
      <c r="VBT28" s="175"/>
      <c r="VBU28" s="175"/>
      <c r="VBV28" s="175"/>
      <c r="VBW28" s="175"/>
      <c r="VBX28" s="175"/>
      <c r="VBY28" s="175"/>
      <c r="VBZ28" s="175"/>
      <c r="VCA28" s="175"/>
      <c r="VCB28" s="175"/>
      <c r="VCC28" s="175"/>
      <c r="VCD28" s="175"/>
      <c r="VCE28" s="175"/>
      <c r="VCF28" s="175"/>
      <c r="VCG28" s="175"/>
      <c r="VCH28" s="175"/>
      <c r="VCI28" s="175"/>
      <c r="VCJ28" s="175"/>
      <c r="VCK28" s="175"/>
      <c r="VCL28" s="175"/>
      <c r="VCM28" s="175"/>
      <c r="VCN28" s="175"/>
      <c r="VCO28" s="175"/>
      <c r="VCP28" s="175"/>
      <c r="VCQ28" s="175"/>
      <c r="VCR28" s="175"/>
      <c r="VCS28" s="175"/>
      <c r="VCT28" s="175"/>
      <c r="VCU28" s="175"/>
      <c r="VCV28" s="175"/>
      <c r="VCW28" s="175"/>
      <c r="VCX28" s="175"/>
      <c r="VCY28" s="175"/>
      <c r="VCZ28" s="175"/>
      <c r="VDA28" s="175"/>
      <c r="VDB28" s="175"/>
      <c r="VDC28" s="175"/>
      <c r="VDD28" s="175"/>
      <c r="VDE28" s="175"/>
      <c r="VDF28" s="175"/>
      <c r="VDG28" s="175"/>
      <c r="VDH28" s="175"/>
      <c r="VDI28" s="175"/>
      <c r="VDJ28" s="175"/>
      <c r="VDK28" s="175"/>
      <c r="VDL28" s="175"/>
      <c r="VDM28" s="175"/>
      <c r="VDN28" s="175"/>
      <c r="VDO28" s="175"/>
      <c r="VDP28" s="175"/>
      <c r="VDQ28" s="175"/>
      <c r="VDR28" s="175"/>
      <c r="VDS28" s="175"/>
      <c r="VDT28" s="175"/>
      <c r="VDU28" s="175"/>
      <c r="VDV28" s="175"/>
      <c r="VDW28" s="175"/>
      <c r="VDX28" s="175"/>
      <c r="VDY28" s="175"/>
      <c r="VDZ28" s="175"/>
      <c r="VEA28" s="175"/>
      <c r="VEB28" s="175"/>
      <c r="VEC28" s="175"/>
      <c r="VED28" s="175"/>
      <c r="VEE28" s="175"/>
      <c r="VEF28" s="175"/>
      <c r="VEG28" s="175"/>
      <c r="VEH28" s="175"/>
      <c r="VEI28" s="175"/>
      <c r="VEJ28" s="175"/>
      <c r="VEK28" s="175"/>
      <c r="VEL28" s="175"/>
      <c r="VEM28" s="175"/>
      <c r="VEN28" s="175"/>
      <c r="VEO28" s="175"/>
      <c r="VEP28" s="175"/>
      <c r="VEQ28" s="175"/>
      <c r="VER28" s="175"/>
      <c r="VES28" s="175"/>
      <c r="VET28" s="175"/>
      <c r="VEU28" s="175"/>
      <c r="VEV28" s="175"/>
      <c r="VEW28" s="175"/>
      <c r="VEX28" s="175"/>
      <c r="VEY28" s="175"/>
      <c r="VEZ28" s="175"/>
      <c r="VFA28" s="175"/>
      <c r="VFB28" s="175"/>
      <c r="VFC28" s="175"/>
      <c r="VFD28" s="175"/>
      <c r="VFE28" s="175"/>
      <c r="VFF28" s="175"/>
      <c r="VFG28" s="175"/>
      <c r="VFH28" s="175"/>
      <c r="VFI28" s="175"/>
      <c r="VFJ28" s="175"/>
      <c r="VFK28" s="175"/>
      <c r="VFL28" s="175"/>
      <c r="VFM28" s="175"/>
      <c r="VFN28" s="175"/>
      <c r="VFO28" s="175"/>
      <c r="VFP28" s="175"/>
      <c r="VFQ28" s="175"/>
      <c r="VFR28" s="175"/>
      <c r="VFS28" s="175"/>
      <c r="VFT28" s="175"/>
      <c r="VFU28" s="175"/>
      <c r="VFV28" s="175"/>
      <c r="VFW28" s="175"/>
      <c r="VFX28" s="175"/>
      <c r="VFY28" s="175"/>
      <c r="VFZ28" s="175"/>
      <c r="VGA28" s="175"/>
      <c r="VGB28" s="175"/>
      <c r="VGC28" s="175"/>
      <c r="VGD28" s="175"/>
      <c r="VGE28" s="175"/>
      <c r="VGF28" s="175"/>
      <c r="VGG28" s="175"/>
      <c r="VGH28" s="175"/>
      <c r="VGI28" s="175"/>
      <c r="VGJ28" s="175"/>
      <c r="VGK28" s="175"/>
      <c r="VGL28" s="175"/>
      <c r="VGM28" s="175"/>
      <c r="VGN28" s="175"/>
      <c r="VGO28" s="175"/>
      <c r="VGP28" s="175"/>
      <c r="VGQ28" s="175"/>
      <c r="VGR28" s="175"/>
      <c r="VGS28" s="175"/>
      <c r="VGT28" s="175"/>
      <c r="VGU28" s="175"/>
      <c r="VGV28" s="175"/>
      <c r="VGW28" s="175"/>
      <c r="VGX28" s="175"/>
      <c r="VGY28" s="175"/>
      <c r="VGZ28" s="175"/>
      <c r="VHA28" s="175"/>
      <c r="VHB28" s="175"/>
      <c r="VHC28" s="175"/>
      <c r="VHD28" s="175"/>
      <c r="VHE28" s="175"/>
      <c r="VHF28" s="175"/>
      <c r="VHG28" s="175"/>
      <c r="VHH28" s="175"/>
      <c r="VHI28" s="175"/>
      <c r="VHJ28" s="175"/>
      <c r="VHK28" s="175"/>
      <c r="VHL28" s="175"/>
      <c r="VHM28" s="175"/>
      <c r="VHN28" s="175"/>
      <c r="VHO28" s="175"/>
      <c r="VHP28" s="175"/>
      <c r="VHQ28" s="175"/>
      <c r="VHR28" s="175"/>
      <c r="VHS28" s="175"/>
      <c r="VHT28" s="175"/>
      <c r="VHU28" s="175"/>
      <c r="VHV28" s="175"/>
      <c r="VHW28" s="175"/>
      <c r="VHX28" s="175"/>
      <c r="VHY28" s="175"/>
      <c r="VHZ28" s="175"/>
      <c r="VIA28" s="175"/>
      <c r="VIB28" s="175"/>
      <c r="VIC28" s="175"/>
      <c r="VID28" s="175"/>
      <c r="VIE28" s="175"/>
      <c r="VIF28" s="175"/>
      <c r="VIG28" s="175"/>
      <c r="VIH28" s="175"/>
      <c r="VII28" s="175"/>
      <c r="VIJ28" s="175"/>
      <c r="VIK28" s="175"/>
      <c r="VIL28" s="175"/>
      <c r="VIM28" s="175"/>
      <c r="VIN28" s="175"/>
      <c r="VIO28" s="175"/>
      <c r="VIP28" s="175"/>
      <c r="VIQ28" s="175"/>
      <c r="VIR28" s="175"/>
      <c r="VIS28" s="175"/>
      <c r="VIT28" s="175"/>
      <c r="VIU28" s="175"/>
      <c r="VIV28" s="175"/>
      <c r="VIW28" s="175"/>
      <c r="VIX28" s="175"/>
      <c r="VIY28" s="175"/>
      <c r="VIZ28" s="175"/>
      <c r="VJA28" s="175"/>
      <c r="VJB28" s="175"/>
      <c r="VJC28" s="175"/>
      <c r="VJD28" s="175"/>
      <c r="VJE28" s="175"/>
      <c r="VJF28" s="175"/>
      <c r="VJG28" s="175"/>
      <c r="VJH28" s="175"/>
      <c r="VJI28" s="175"/>
      <c r="VJJ28" s="175"/>
      <c r="VJK28" s="175"/>
      <c r="VJL28" s="175"/>
      <c r="VJM28" s="175"/>
      <c r="VJN28" s="175"/>
      <c r="VJO28" s="175"/>
      <c r="VJP28" s="175"/>
      <c r="VJQ28" s="175"/>
      <c r="VJR28" s="175"/>
      <c r="VJS28" s="175"/>
      <c r="VJT28" s="175"/>
      <c r="VJU28" s="175"/>
      <c r="VJV28" s="175"/>
      <c r="VJW28" s="175"/>
      <c r="VJX28" s="175"/>
      <c r="VJY28" s="175"/>
      <c r="VJZ28" s="175"/>
      <c r="VKA28" s="175"/>
      <c r="VKB28" s="175"/>
      <c r="VKC28" s="175"/>
      <c r="VKD28" s="175"/>
      <c r="VKE28" s="175"/>
      <c r="VKF28" s="175"/>
      <c r="VKG28" s="175"/>
      <c r="VKH28" s="175"/>
      <c r="VKI28" s="175"/>
      <c r="VKJ28" s="175"/>
      <c r="VKK28" s="175"/>
      <c r="VKL28" s="175"/>
      <c r="VKM28" s="175"/>
      <c r="VKN28" s="175"/>
      <c r="VKO28" s="175"/>
      <c r="VKP28" s="175"/>
      <c r="VKQ28" s="175"/>
      <c r="VKR28" s="175"/>
      <c r="VKS28" s="175"/>
      <c r="VKT28" s="175"/>
      <c r="VKU28" s="175"/>
      <c r="VKV28" s="175"/>
      <c r="VKW28" s="175"/>
      <c r="VKX28" s="175"/>
      <c r="VKY28" s="175"/>
      <c r="VKZ28" s="175"/>
      <c r="VLA28" s="175"/>
      <c r="VLB28" s="175"/>
      <c r="VLC28" s="175"/>
      <c r="VLD28" s="175"/>
      <c r="VLE28" s="175"/>
      <c r="VLF28" s="175"/>
      <c r="VLG28" s="175"/>
      <c r="VLH28" s="175"/>
      <c r="VLI28" s="175"/>
      <c r="VLJ28" s="175"/>
      <c r="VLK28" s="175"/>
      <c r="VLL28" s="175"/>
      <c r="VLM28" s="175"/>
      <c r="VLN28" s="175"/>
      <c r="VLO28" s="175"/>
      <c r="VLP28" s="175"/>
      <c r="VLQ28" s="175"/>
      <c r="VLR28" s="175"/>
      <c r="VLS28" s="175"/>
      <c r="VLT28" s="175"/>
      <c r="VLU28" s="175"/>
      <c r="VLV28" s="175"/>
      <c r="VLW28" s="175"/>
      <c r="VLX28" s="175"/>
      <c r="VLY28" s="175"/>
      <c r="VLZ28" s="175"/>
      <c r="VMA28" s="175"/>
      <c r="VMB28" s="175"/>
      <c r="VMC28" s="175"/>
      <c r="VMD28" s="175"/>
      <c r="VME28" s="175"/>
      <c r="VMF28" s="175"/>
      <c r="VMG28" s="175"/>
      <c r="VMH28" s="175"/>
      <c r="VMI28" s="175"/>
      <c r="VMJ28" s="175"/>
      <c r="VMK28" s="175"/>
      <c r="VML28" s="175"/>
      <c r="VMM28" s="175"/>
      <c r="VMN28" s="175"/>
      <c r="VMO28" s="175"/>
      <c r="VMP28" s="175"/>
      <c r="VMQ28" s="175"/>
      <c r="VMR28" s="175"/>
      <c r="VMS28" s="175"/>
      <c r="VMT28" s="175"/>
      <c r="VMU28" s="175"/>
      <c r="VMV28" s="175"/>
      <c r="VMW28" s="175"/>
      <c r="VMX28" s="175"/>
      <c r="VMY28" s="175"/>
      <c r="VMZ28" s="175"/>
      <c r="VNA28" s="175"/>
      <c r="VNB28" s="175"/>
      <c r="VNC28" s="175"/>
      <c r="VND28" s="175"/>
      <c r="VNE28" s="175"/>
      <c r="VNF28" s="175"/>
      <c r="VNG28" s="175"/>
      <c r="VNH28" s="175"/>
      <c r="VNI28" s="175"/>
      <c r="VNJ28" s="175"/>
      <c r="VNK28" s="175"/>
      <c r="VNL28" s="175"/>
      <c r="VNM28" s="175"/>
      <c r="VNN28" s="175"/>
      <c r="VNO28" s="175"/>
      <c r="VNP28" s="175"/>
      <c r="VNQ28" s="175"/>
      <c r="VNR28" s="175"/>
      <c r="VNS28" s="175"/>
      <c r="VNT28" s="175"/>
      <c r="VNU28" s="175"/>
      <c r="VNV28" s="175"/>
      <c r="VNW28" s="175"/>
      <c r="VNX28" s="175"/>
      <c r="VNY28" s="175"/>
      <c r="VNZ28" s="175"/>
      <c r="VOA28" s="175"/>
      <c r="VOB28" s="175"/>
      <c r="VOC28" s="175"/>
      <c r="VOD28" s="175"/>
      <c r="VOE28" s="175"/>
      <c r="VOF28" s="175"/>
      <c r="VOG28" s="175"/>
      <c r="VOH28" s="175"/>
      <c r="VOI28" s="175"/>
      <c r="VOJ28" s="175"/>
      <c r="VOK28" s="175"/>
      <c r="VOL28" s="175"/>
      <c r="VOM28" s="175"/>
      <c r="VON28" s="175"/>
      <c r="VOO28" s="175"/>
      <c r="VOP28" s="175"/>
      <c r="VOQ28" s="175"/>
      <c r="VOR28" s="175"/>
      <c r="VOS28" s="175"/>
      <c r="VOT28" s="175"/>
      <c r="VOU28" s="175"/>
      <c r="VOV28" s="175"/>
      <c r="VOW28" s="175"/>
      <c r="VOX28" s="175"/>
      <c r="VOY28" s="175"/>
      <c r="VOZ28" s="175"/>
      <c r="VPA28" s="175"/>
      <c r="VPB28" s="175"/>
      <c r="VPC28" s="175"/>
      <c r="VPD28" s="175"/>
      <c r="VPE28" s="175"/>
      <c r="VPF28" s="175"/>
      <c r="VPG28" s="175"/>
      <c r="VPH28" s="175"/>
      <c r="VPI28" s="175"/>
      <c r="VPJ28" s="175"/>
      <c r="VPK28" s="175"/>
      <c r="VPL28" s="175"/>
      <c r="VPM28" s="175"/>
      <c r="VPN28" s="175"/>
      <c r="VPO28" s="175"/>
      <c r="VPP28" s="175"/>
      <c r="VPQ28" s="175"/>
      <c r="VPR28" s="175"/>
      <c r="VPS28" s="175"/>
      <c r="VPT28" s="175"/>
      <c r="VPU28" s="175"/>
      <c r="VPV28" s="175"/>
      <c r="VPW28" s="175"/>
      <c r="VPX28" s="175"/>
      <c r="VPY28" s="175"/>
      <c r="VPZ28" s="175"/>
      <c r="VQA28" s="175"/>
      <c r="VQB28" s="175"/>
      <c r="VQC28" s="175"/>
      <c r="VQD28" s="175"/>
      <c r="VQE28" s="175"/>
      <c r="VQF28" s="175"/>
      <c r="VQG28" s="175"/>
      <c r="VQH28" s="175"/>
      <c r="VQI28" s="175"/>
      <c r="VQJ28" s="175"/>
      <c r="VQK28" s="175"/>
      <c r="VQL28" s="175"/>
      <c r="VQM28" s="175"/>
      <c r="VQN28" s="175"/>
      <c r="VQO28" s="175"/>
      <c r="VQP28" s="175"/>
      <c r="VQQ28" s="175"/>
      <c r="VQR28" s="175"/>
      <c r="VQS28" s="175"/>
      <c r="VQT28" s="175"/>
      <c r="VQU28" s="175"/>
      <c r="VQV28" s="175"/>
      <c r="VQW28" s="175"/>
      <c r="VQX28" s="175"/>
      <c r="VQY28" s="175"/>
      <c r="VQZ28" s="175"/>
      <c r="VRA28" s="175"/>
      <c r="VRB28" s="175"/>
      <c r="VRC28" s="175"/>
      <c r="VRD28" s="175"/>
      <c r="VRE28" s="175"/>
      <c r="VRF28" s="175"/>
      <c r="VRG28" s="175"/>
      <c r="VRH28" s="175"/>
      <c r="VRI28" s="175"/>
      <c r="VRJ28" s="175"/>
      <c r="VRK28" s="175"/>
      <c r="VRL28" s="175"/>
      <c r="VRM28" s="175"/>
      <c r="VRN28" s="175"/>
      <c r="VRO28" s="175"/>
      <c r="VRP28" s="175"/>
      <c r="VRQ28" s="175"/>
      <c r="VRR28" s="175"/>
      <c r="VRS28" s="175"/>
      <c r="VRT28" s="175"/>
      <c r="VRU28" s="175"/>
      <c r="VRV28" s="175"/>
      <c r="VRW28" s="175"/>
      <c r="VRX28" s="175"/>
      <c r="VRY28" s="175"/>
      <c r="VRZ28" s="175"/>
      <c r="VSA28" s="175"/>
      <c r="VSB28" s="175"/>
      <c r="VSC28" s="175"/>
      <c r="VSD28" s="175"/>
      <c r="VSE28" s="175"/>
      <c r="VSF28" s="175"/>
      <c r="VSG28" s="175"/>
      <c r="VSH28" s="175"/>
      <c r="VSI28" s="175"/>
      <c r="VSJ28" s="175"/>
      <c r="VSK28" s="175"/>
      <c r="VSL28" s="175"/>
      <c r="VSM28" s="175"/>
      <c r="VSN28" s="175"/>
      <c r="VSO28" s="175"/>
      <c r="VSP28" s="175"/>
      <c r="VSQ28" s="175"/>
      <c r="VSR28" s="175"/>
      <c r="VSS28" s="175"/>
      <c r="VST28" s="175"/>
      <c r="VSU28" s="175"/>
      <c r="VSV28" s="175"/>
      <c r="VSW28" s="175"/>
      <c r="VSX28" s="175"/>
      <c r="VSY28" s="175"/>
      <c r="VSZ28" s="175"/>
      <c r="VTA28" s="175"/>
      <c r="VTB28" s="175"/>
      <c r="VTC28" s="175"/>
      <c r="VTD28" s="175"/>
      <c r="VTE28" s="175"/>
      <c r="VTF28" s="175"/>
      <c r="VTG28" s="175"/>
      <c r="VTH28" s="175"/>
      <c r="VTI28" s="175"/>
      <c r="VTJ28" s="175"/>
      <c r="VTK28" s="175"/>
      <c r="VTL28" s="175"/>
      <c r="VTM28" s="175"/>
      <c r="VTN28" s="175"/>
      <c r="VTO28" s="175"/>
      <c r="VTP28" s="175"/>
      <c r="VTQ28" s="175"/>
      <c r="VTR28" s="175"/>
      <c r="VTS28" s="175"/>
      <c r="VTT28" s="175"/>
      <c r="VTU28" s="175"/>
      <c r="VTV28" s="175"/>
      <c r="VTW28" s="175"/>
      <c r="VTX28" s="175"/>
      <c r="VTY28" s="175"/>
      <c r="VTZ28" s="175"/>
      <c r="VUA28" s="175"/>
      <c r="VUB28" s="175"/>
      <c r="VUC28" s="175"/>
      <c r="VUD28" s="175"/>
      <c r="VUE28" s="175"/>
      <c r="VUF28" s="175"/>
      <c r="VUG28" s="175"/>
      <c r="VUH28" s="175"/>
      <c r="VUI28" s="175"/>
      <c r="VUJ28" s="175"/>
      <c r="VUK28" s="175"/>
      <c r="VUL28" s="175"/>
      <c r="VUM28" s="175"/>
      <c r="VUN28" s="175"/>
      <c r="VUO28" s="175"/>
      <c r="VUP28" s="175"/>
      <c r="VUQ28" s="175"/>
      <c r="VUR28" s="175"/>
      <c r="VUS28" s="175"/>
      <c r="VUT28" s="175"/>
      <c r="VUU28" s="175"/>
      <c r="VUV28" s="175"/>
      <c r="VUW28" s="175"/>
      <c r="VUX28" s="175"/>
      <c r="VUY28" s="175"/>
      <c r="VUZ28" s="175"/>
      <c r="VVA28" s="175"/>
      <c r="VVB28" s="175"/>
      <c r="VVC28" s="175"/>
      <c r="VVD28" s="175"/>
      <c r="VVE28" s="175"/>
      <c r="VVF28" s="175"/>
      <c r="VVG28" s="175"/>
      <c r="VVH28" s="175"/>
      <c r="VVI28" s="175"/>
      <c r="VVJ28" s="175"/>
      <c r="VVK28" s="175"/>
      <c r="VVL28" s="175"/>
      <c r="VVM28" s="175"/>
      <c r="VVN28" s="175"/>
      <c r="VVO28" s="175"/>
      <c r="VVP28" s="175"/>
      <c r="VVQ28" s="175"/>
      <c r="VVR28" s="175"/>
      <c r="VVS28" s="175"/>
      <c r="VVT28" s="175"/>
      <c r="VVU28" s="175"/>
      <c r="VVV28" s="175"/>
      <c r="VVW28" s="175"/>
      <c r="VVX28" s="175"/>
      <c r="VVY28" s="175"/>
      <c r="VVZ28" s="175"/>
      <c r="VWA28" s="175"/>
      <c r="VWB28" s="175"/>
      <c r="VWC28" s="175"/>
      <c r="VWD28" s="175"/>
      <c r="VWE28" s="175"/>
      <c r="VWF28" s="175"/>
      <c r="VWG28" s="175"/>
      <c r="VWH28" s="175"/>
      <c r="VWI28" s="175"/>
      <c r="VWJ28" s="175"/>
      <c r="VWK28" s="175"/>
      <c r="VWL28" s="175"/>
      <c r="VWM28" s="175"/>
      <c r="VWN28" s="175"/>
      <c r="VWO28" s="175"/>
      <c r="VWP28" s="175"/>
      <c r="VWQ28" s="175"/>
      <c r="VWR28" s="175"/>
      <c r="VWS28" s="175"/>
      <c r="VWT28" s="175"/>
      <c r="VWU28" s="175"/>
      <c r="VWV28" s="175"/>
      <c r="VWW28" s="175"/>
      <c r="VWX28" s="175"/>
      <c r="VWY28" s="175"/>
      <c r="VWZ28" s="175"/>
      <c r="VXA28" s="175"/>
      <c r="VXB28" s="175"/>
      <c r="VXC28" s="175"/>
      <c r="VXD28" s="175"/>
      <c r="VXE28" s="175"/>
      <c r="VXF28" s="175"/>
      <c r="VXG28" s="175"/>
      <c r="VXH28" s="175"/>
      <c r="VXI28" s="175"/>
      <c r="VXJ28" s="175"/>
      <c r="VXK28" s="175"/>
      <c r="VXL28" s="175"/>
      <c r="VXM28" s="175"/>
      <c r="VXN28" s="175"/>
      <c r="VXO28" s="175"/>
      <c r="VXP28" s="175"/>
      <c r="VXQ28" s="175"/>
      <c r="VXR28" s="175"/>
      <c r="VXS28" s="175"/>
      <c r="VXT28" s="175"/>
      <c r="VXU28" s="175"/>
      <c r="VXV28" s="175"/>
      <c r="VXW28" s="175"/>
      <c r="VXX28" s="175"/>
      <c r="VXY28" s="175"/>
      <c r="VXZ28" s="175"/>
      <c r="VYA28" s="175"/>
      <c r="VYB28" s="175"/>
      <c r="VYC28" s="175"/>
      <c r="VYD28" s="175"/>
      <c r="VYE28" s="175"/>
      <c r="VYF28" s="175"/>
      <c r="VYG28" s="175"/>
      <c r="VYH28" s="175"/>
      <c r="VYI28" s="175"/>
      <c r="VYJ28" s="175"/>
      <c r="VYK28" s="175"/>
      <c r="VYL28" s="175"/>
      <c r="VYM28" s="175"/>
      <c r="VYN28" s="175"/>
      <c r="VYO28" s="175"/>
      <c r="VYP28" s="175"/>
      <c r="VYQ28" s="175"/>
      <c r="VYR28" s="175"/>
      <c r="VYS28" s="175"/>
      <c r="VYT28" s="175"/>
      <c r="VYU28" s="175"/>
      <c r="VYV28" s="175"/>
      <c r="VYW28" s="175"/>
      <c r="VYX28" s="175"/>
      <c r="VYY28" s="175"/>
      <c r="VYZ28" s="175"/>
      <c r="VZA28" s="175"/>
      <c r="VZB28" s="175"/>
      <c r="VZC28" s="175"/>
      <c r="VZD28" s="175"/>
      <c r="VZE28" s="175"/>
      <c r="VZF28" s="175"/>
      <c r="VZG28" s="175"/>
      <c r="VZH28" s="175"/>
      <c r="VZI28" s="175"/>
      <c r="VZJ28" s="175"/>
      <c r="VZK28" s="175"/>
      <c r="VZL28" s="175"/>
      <c r="VZM28" s="175"/>
      <c r="VZN28" s="175"/>
      <c r="VZO28" s="175"/>
      <c r="VZP28" s="175"/>
      <c r="VZQ28" s="175"/>
      <c r="VZR28" s="175"/>
      <c r="VZS28" s="175"/>
      <c r="VZT28" s="175"/>
      <c r="VZU28" s="175"/>
      <c r="VZV28" s="175"/>
      <c r="VZW28" s="175"/>
      <c r="VZX28" s="175"/>
      <c r="VZY28" s="175"/>
      <c r="VZZ28" s="175"/>
      <c r="WAA28" s="175"/>
      <c r="WAB28" s="175"/>
      <c r="WAC28" s="175"/>
      <c r="WAD28" s="175"/>
      <c r="WAE28" s="175"/>
      <c r="WAF28" s="175"/>
      <c r="WAG28" s="175"/>
      <c r="WAH28" s="175"/>
      <c r="WAI28" s="175"/>
      <c r="WAJ28" s="175"/>
      <c r="WAK28" s="175"/>
      <c r="WAL28" s="175"/>
      <c r="WAM28" s="175"/>
      <c r="WAN28" s="175"/>
      <c r="WAO28" s="175"/>
      <c r="WAP28" s="175"/>
      <c r="WAQ28" s="175"/>
      <c r="WAR28" s="175"/>
      <c r="WAS28" s="175"/>
      <c r="WAT28" s="175"/>
      <c r="WAU28" s="175"/>
      <c r="WAV28" s="175"/>
      <c r="WAW28" s="175"/>
      <c r="WAX28" s="175"/>
      <c r="WAY28" s="175"/>
      <c r="WAZ28" s="175"/>
      <c r="WBA28" s="175"/>
      <c r="WBB28" s="175"/>
      <c r="WBC28" s="175"/>
      <c r="WBD28" s="175"/>
      <c r="WBE28" s="175"/>
      <c r="WBF28" s="175"/>
      <c r="WBG28" s="175"/>
      <c r="WBH28" s="175"/>
      <c r="WBI28" s="175"/>
      <c r="WBJ28" s="175"/>
      <c r="WBK28" s="175"/>
      <c r="WBL28" s="175"/>
      <c r="WBM28" s="175"/>
      <c r="WBN28" s="175"/>
      <c r="WBO28" s="175"/>
      <c r="WBP28" s="175"/>
      <c r="WBQ28" s="175"/>
      <c r="WBR28" s="175"/>
      <c r="WBS28" s="175"/>
      <c r="WBT28" s="175"/>
      <c r="WBU28" s="175"/>
      <c r="WBV28" s="175"/>
      <c r="WBW28" s="175"/>
      <c r="WBX28" s="175"/>
      <c r="WBY28" s="175"/>
      <c r="WBZ28" s="175"/>
      <c r="WCA28" s="175"/>
      <c r="WCB28" s="175"/>
      <c r="WCC28" s="175"/>
      <c r="WCD28" s="175"/>
      <c r="WCE28" s="175"/>
      <c r="WCF28" s="175"/>
      <c r="WCG28" s="175"/>
      <c r="WCH28" s="175"/>
      <c r="WCI28" s="175"/>
      <c r="WCJ28" s="175"/>
      <c r="WCK28" s="175"/>
      <c r="WCL28" s="175"/>
      <c r="WCM28" s="175"/>
      <c r="WCN28" s="175"/>
      <c r="WCO28" s="175"/>
      <c r="WCP28" s="175"/>
      <c r="WCQ28" s="175"/>
      <c r="WCR28" s="175"/>
      <c r="WCS28" s="175"/>
      <c r="WCT28" s="175"/>
      <c r="WCU28" s="175"/>
      <c r="WCV28" s="175"/>
      <c r="WCW28" s="175"/>
      <c r="WCX28" s="175"/>
      <c r="WCY28" s="175"/>
      <c r="WCZ28" s="175"/>
      <c r="WDA28" s="175"/>
      <c r="WDB28" s="175"/>
      <c r="WDC28" s="175"/>
      <c r="WDD28" s="175"/>
      <c r="WDE28" s="175"/>
      <c r="WDF28" s="175"/>
      <c r="WDG28" s="175"/>
      <c r="WDH28" s="175"/>
      <c r="WDI28" s="175"/>
      <c r="WDJ28" s="175"/>
      <c r="WDK28" s="175"/>
      <c r="WDL28" s="175"/>
      <c r="WDM28" s="175"/>
      <c r="WDN28" s="175"/>
      <c r="WDO28" s="175"/>
      <c r="WDP28" s="175"/>
      <c r="WDQ28" s="175"/>
      <c r="WDR28" s="175"/>
      <c r="WDS28" s="175"/>
      <c r="WDT28" s="175"/>
      <c r="WDU28" s="175"/>
      <c r="WDV28" s="175"/>
      <c r="WDW28" s="175"/>
      <c r="WDX28" s="175"/>
      <c r="WDY28" s="175"/>
      <c r="WDZ28" s="175"/>
      <c r="WEA28" s="175"/>
      <c r="WEB28" s="175"/>
      <c r="WEC28" s="175"/>
      <c r="WED28" s="175"/>
      <c r="WEE28" s="175"/>
      <c r="WEF28" s="175"/>
      <c r="WEG28" s="175"/>
      <c r="WEH28" s="175"/>
      <c r="WEI28" s="175"/>
      <c r="WEJ28" s="175"/>
      <c r="WEK28" s="175"/>
      <c r="WEL28" s="175"/>
      <c r="WEM28" s="175"/>
      <c r="WEN28" s="175"/>
      <c r="WEO28" s="175"/>
      <c r="WEP28" s="175"/>
      <c r="WEQ28" s="175"/>
      <c r="WER28" s="175"/>
      <c r="WES28" s="175"/>
      <c r="WET28" s="175"/>
      <c r="WEU28" s="175"/>
      <c r="WEV28" s="175"/>
      <c r="WEW28" s="175"/>
      <c r="WEX28" s="175"/>
      <c r="WEY28" s="175"/>
      <c r="WEZ28" s="175"/>
      <c r="WFA28" s="175"/>
      <c r="WFB28" s="175"/>
      <c r="WFC28" s="175"/>
      <c r="WFD28" s="175"/>
      <c r="WFE28" s="175"/>
      <c r="WFF28" s="175"/>
      <c r="WFG28" s="175"/>
      <c r="WFH28" s="175"/>
      <c r="WFI28" s="175"/>
      <c r="WFJ28" s="175"/>
      <c r="WFK28" s="175"/>
      <c r="WFL28" s="175"/>
      <c r="WFM28" s="175"/>
      <c r="WFN28" s="175"/>
      <c r="WFO28" s="175"/>
      <c r="WFP28" s="175"/>
      <c r="WFQ28" s="175"/>
      <c r="WFR28" s="175"/>
      <c r="WFS28" s="175"/>
      <c r="WFT28" s="175"/>
      <c r="WFU28" s="175"/>
      <c r="WFV28" s="175"/>
      <c r="WFW28" s="175"/>
      <c r="WFX28" s="175"/>
      <c r="WFY28" s="175"/>
      <c r="WFZ28" s="175"/>
      <c r="WGA28" s="175"/>
      <c r="WGB28" s="175"/>
      <c r="WGC28" s="175"/>
      <c r="WGD28" s="175"/>
      <c r="WGE28" s="175"/>
      <c r="WGF28" s="175"/>
      <c r="WGG28" s="175"/>
      <c r="WGH28" s="175"/>
      <c r="WGI28" s="175"/>
      <c r="WGJ28" s="175"/>
      <c r="WGK28" s="175"/>
      <c r="WGL28" s="175"/>
      <c r="WGM28" s="175"/>
      <c r="WGN28" s="175"/>
      <c r="WGO28" s="175"/>
      <c r="WGP28" s="175"/>
      <c r="WGQ28" s="175"/>
      <c r="WGR28" s="175"/>
      <c r="WGS28" s="175"/>
      <c r="WGT28" s="175"/>
      <c r="WGU28" s="175"/>
      <c r="WGV28" s="175"/>
      <c r="WGW28" s="175"/>
      <c r="WGX28" s="175"/>
      <c r="WGY28" s="175"/>
      <c r="WGZ28" s="175"/>
      <c r="WHA28" s="175"/>
      <c r="WHB28" s="175"/>
      <c r="WHC28" s="175"/>
      <c r="WHD28" s="175"/>
      <c r="WHE28" s="175"/>
      <c r="WHF28" s="175"/>
      <c r="WHG28" s="175"/>
      <c r="WHH28" s="175"/>
      <c r="WHI28" s="175"/>
      <c r="WHJ28" s="175"/>
      <c r="WHK28" s="175"/>
      <c r="WHL28" s="175"/>
      <c r="WHM28" s="175"/>
      <c r="WHN28" s="175"/>
      <c r="WHO28" s="175"/>
      <c r="WHP28" s="175"/>
      <c r="WHQ28" s="175"/>
      <c r="WHR28" s="175"/>
      <c r="WHS28" s="175"/>
      <c r="WHT28" s="175"/>
      <c r="WHU28" s="175"/>
      <c r="WHV28" s="175"/>
      <c r="WHW28" s="175"/>
      <c r="WHX28" s="175"/>
      <c r="WHY28" s="175"/>
      <c r="WHZ28" s="175"/>
      <c r="WIA28" s="175"/>
      <c r="WIB28" s="175"/>
      <c r="WIC28" s="175"/>
      <c r="WID28" s="175"/>
      <c r="WIE28" s="175"/>
      <c r="WIF28" s="175"/>
      <c r="WIG28" s="175"/>
      <c r="WIH28" s="175"/>
      <c r="WII28" s="175"/>
      <c r="WIJ28" s="175"/>
      <c r="WIK28" s="175"/>
      <c r="WIL28" s="175"/>
      <c r="WIM28" s="175"/>
      <c r="WIN28" s="175"/>
      <c r="WIO28" s="175"/>
      <c r="WIP28" s="175"/>
      <c r="WIQ28" s="175"/>
      <c r="WIR28" s="175"/>
      <c r="WIS28" s="175"/>
      <c r="WIT28" s="175"/>
      <c r="WIU28" s="175"/>
      <c r="WIV28" s="175"/>
      <c r="WIW28" s="175"/>
      <c r="WIX28" s="175"/>
      <c r="WIY28" s="175"/>
      <c r="WIZ28" s="175"/>
      <c r="WJA28" s="175"/>
      <c r="WJB28" s="175"/>
      <c r="WJC28" s="175"/>
      <c r="WJD28" s="175"/>
      <c r="WJE28" s="175"/>
      <c r="WJF28" s="175"/>
      <c r="WJG28" s="175"/>
      <c r="WJH28" s="175"/>
      <c r="WJI28" s="175"/>
      <c r="WJJ28" s="175"/>
      <c r="WJK28" s="175"/>
      <c r="WJL28" s="175"/>
      <c r="WJM28" s="175"/>
      <c r="WJN28" s="175"/>
      <c r="WJO28" s="175"/>
      <c r="WJP28" s="175"/>
      <c r="WJQ28" s="175"/>
      <c r="WJR28" s="175"/>
      <c r="WJS28" s="175"/>
      <c r="WJT28" s="175"/>
      <c r="WJU28" s="175"/>
      <c r="WJV28" s="175"/>
      <c r="WJW28" s="175"/>
      <c r="WJX28" s="175"/>
      <c r="WJY28" s="175"/>
      <c r="WJZ28" s="175"/>
      <c r="WKA28" s="175"/>
      <c r="WKB28" s="175"/>
      <c r="WKC28" s="175"/>
      <c r="WKD28" s="175"/>
      <c r="WKE28" s="175"/>
      <c r="WKF28" s="175"/>
      <c r="WKG28" s="175"/>
      <c r="WKH28" s="175"/>
      <c r="WKI28" s="175"/>
      <c r="WKJ28" s="175"/>
      <c r="WKK28" s="175"/>
      <c r="WKL28" s="175"/>
      <c r="WKM28" s="175"/>
      <c r="WKN28" s="175"/>
      <c r="WKO28" s="175"/>
      <c r="WKP28" s="175"/>
      <c r="WKQ28" s="175"/>
      <c r="WKR28" s="175"/>
      <c r="WKS28" s="175"/>
      <c r="WKT28" s="175"/>
      <c r="WKU28" s="175"/>
      <c r="WKV28" s="175"/>
      <c r="WKW28" s="175"/>
      <c r="WKX28" s="175"/>
      <c r="WKY28" s="175"/>
      <c r="WKZ28" s="175"/>
      <c r="WLA28" s="175"/>
      <c r="WLB28" s="175"/>
      <c r="WLC28" s="175"/>
      <c r="WLD28" s="175"/>
      <c r="WLE28" s="175"/>
      <c r="WLF28" s="175"/>
      <c r="WLG28" s="175"/>
      <c r="WLH28" s="175"/>
      <c r="WLI28" s="175"/>
      <c r="WLJ28" s="175"/>
      <c r="WLK28" s="175"/>
      <c r="WLL28" s="175"/>
      <c r="WLM28" s="175"/>
      <c r="WLN28" s="175"/>
      <c r="WLO28" s="175"/>
      <c r="WLP28" s="175"/>
      <c r="WLQ28" s="175"/>
      <c r="WLR28" s="175"/>
      <c r="WLS28" s="175"/>
      <c r="WLT28" s="175"/>
      <c r="WLU28" s="175"/>
      <c r="WLV28" s="175"/>
      <c r="WLW28" s="175"/>
      <c r="WLX28" s="175"/>
      <c r="WLY28" s="175"/>
      <c r="WLZ28" s="175"/>
      <c r="WMA28" s="175"/>
      <c r="WMB28" s="175"/>
      <c r="WMC28" s="175"/>
      <c r="WMD28" s="175"/>
      <c r="WME28" s="175"/>
      <c r="WMF28" s="175"/>
      <c r="WMG28" s="175"/>
      <c r="WMH28" s="175"/>
      <c r="WMI28" s="175"/>
      <c r="WMJ28" s="175"/>
      <c r="WMK28" s="175"/>
      <c r="WML28" s="175"/>
      <c r="WMM28" s="175"/>
      <c r="WMN28" s="175"/>
      <c r="WMO28" s="175"/>
      <c r="WMP28" s="175"/>
      <c r="WMQ28" s="175"/>
      <c r="WMR28" s="175"/>
      <c r="WMS28" s="175"/>
      <c r="WMT28" s="175"/>
      <c r="WMU28" s="175"/>
      <c r="WMV28" s="175"/>
      <c r="WMW28" s="175"/>
      <c r="WMX28" s="175"/>
      <c r="WMY28" s="175"/>
      <c r="WMZ28" s="175"/>
      <c r="WNA28" s="175"/>
      <c r="WNB28" s="175"/>
      <c r="WNC28" s="175"/>
      <c r="WND28" s="175"/>
      <c r="WNE28" s="175"/>
      <c r="WNF28" s="175"/>
      <c r="WNG28" s="175"/>
      <c r="WNH28" s="175"/>
      <c r="WNI28" s="175"/>
      <c r="WNJ28" s="175"/>
      <c r="WNK28" s="175"/>
      <c r="WNL28" s="175"/>
      <c r="WNM28" s="175"/>
      <c r="WNN28" s="175"/>
      <c r="WNO28" s="175"/>
      <c r="WNP28" s="175"/>
      <c r="WNQ28" s="175"/>
      <c r="WNR28" s="175"/>
      <c r="WNS28" s="175"/>
      <c r="WNT28" s="175"/>
      <c r="WNU28" s="175"/>
      <c r="WNV28" s="175"/>
      <c r="WNW28" s="175"/>
      <c r="WNX28" s="175"/>
      <c r="WNY28" s="175"/>
      <c r="WNZ28" s="175"/>
      <c r="WOA28" s="175"/>
      <c r="WOB28" s="175"/>
      <c r="WOC28" s="175"/>
      <c r="WOD28" s="175"/>
      <c r="WOE28" s="175"/>
      <c r="WOF28" s="175"/>
      <c r="WOG28" s="175"/>
      <c r="WOH28" s="175"/>
      <c r="WOI28" s="175"/>
      <c r="WOJ28" s="175"/>
      <c r="WOK28" s="175"/>
      <c r="WOL28" s="175"/>
      <c r="WOM28" s="175"/>
      <c r="WON28" s="175"/>
      <c r="WOO28" s="175"/>
      <c r="WOP28" s="175"/>
      <c r="WOQ28" s="175"/>
      <c r="WOR28" s="175"/>
      <c r="WOS28" s="175"/>
      <c r="WOT28" s="175"/>
      <c r="WOU28" s="175"/>
      <c r="WOV28" s="175"/>
      <c r="WOW28" s="175"/>
      <c r="WOX28" s="175"/>
      <c r="WOY28" s="175"/>
      <c r="WOZ28" s="175"/>
      <c r="WPA28" s="175"/>
      <c r="WPB28" s="175"/>
      <c r="WPC28" s="175"/>
      <c r="WPD28" s="175"/>
      <c r="WPE28" s="175"/>
      <c r="WPF28" s="175"/>
      <c r="WPG28" s="175"/>
      <c r="WPH28" s="175"/>
      <c r="WPI28" s="175"/>
      <c r="WPJ28" s="175"/>
      <c r="WPK28" s="175"/>
      <c r="WPL28" s="175"/>
      <c r="WPM28" s="175"/>
      <c r="WPN28" s="175"/>
      <c r="WPO28" s="175"/>
      <c r="WPP28" s="175"/>
      <c r="WPQ28" s="175"/>
      <c r="WPR28" s="175"/>
      <c r="WPS28" s="175"/>
      <c r="WPT28" s="175"/>
      <c r="WPU28" s="175"/>
      <c r="WPV28" s="175"/>
      <c r="WPW28" s="175"/>
      <c r="WPX28" s="175"/>
      <c r="WPY28" s="175"/>
      <c r="WPZ28" s="175"/>
      <c r="WQA28" s="175"/>
      <c r="WQB28" s="175"/>
      <c r="WQC28" s="175"/>
      <c r="WQD28" s="175"/>
      <c r="WQE28" s="175"/>
      <c r="WQF28" s="175"/>
      <c r="WQG28" s="175"/>
      <c r="WQH28" s="175"/>
      <c r="WQI28" s="175"/>
      <c r="WQJ28" s="175"/>
      <c r="WQK28" s="175"/>
      <c r="WQL28" s="175"/>
      <c r="WQM28" s="175"/>
      <c r="WQN28" s="175"/>
      <c r="WQO28" s="175"/>
      <c r="WQP28" s="175"/>
      <c r="WQQ28" s="175"/>
      <c r="WQR28" s="175"/>
      <c r="WQS28" s="175"/>
      <c r="WQT28" s="175"/>
      <c r="WQU28" s="175"/>
      <c r="WQV28" s="175"/>
      <c r="WQW28" s="175"/>
      <c r="WQX28" s="175"/>
      <c r="WQY28" s="175"/>
      <c r="WQZ28" s="175"/>
      <c r="WRA28" s="175"/>
      <c r="WRB28" s="175"/>
      <c r="WRC28" s="175"/>
      <c r="WRD28" s="175"/>
      <c r="WRE28" s="175"/>
      <c r="WRF28" s="175"/>
      <c r="WRG28" s="175"/>
      <c r="WRH28" s="175"/>
      <c r="WRI28" s="175"/>
      <c r="WRJ28" s="175"/>
      <c r="WRK28" s="175"/>
      <c r="WRL28" s="175"/>
      <c r="WRM28" s="175"/>
      <c r="WRN28" s="175"/>
      <c r="WRO28" s="175"/>
      <c r="WRP28" s="175"/>
      <c r="WRQ28" s="175"/>
      <c r="WRR28" s="175"/>
      <c r="WRS28" s="175"/>
      <c r="WRT28" s="175"/>
      <c r="WRU28" s="175"/>
      <c r="WRV28" s="175"/>
      <c r="WRW28" s="175"/>
      <c r="WRX28" s="175"/>
      <c r="WRY28" s="175"/>
      <c r="WRZ28" s="175"/>
      <c r="WSA28" s="175"/>
      <c r="WSB28" s="175"/>
      <c r="WSC28" s="175"/>
      <c r="WSD28" s="175"/>
      <c r="WSE28" s="175"/>
      <c r="WSF28" s="175"/>
      <c r="WSG28" s="175"/>
      <c r="WSH28" s="175"/>
      <c r="WSI28" s="175"/>
      <c r="WSJ28" s="175"/>
      <c r="WSK28" s="175"/>
      <c r="WSL28" s="175"/>
      <c r="WSM28" s="175"/>
      <c r="WSN28" s="175"/>
      <c r="WSO28" s="175"/>
      <c r="WSP28" s="175"/>
      <c r="WSQ28" s="175"/>
      <c r="WSR28" s="175"/>
      <c r="WSS28" s="175"/>
      <c r="WST28" s="175"/>
      <c r="WSU28" s="175"/>
      <c r="WSV28" s="175"/>
      <c r="WSW28" s="175"/>
      <c r="WSX28" s="175"/>
      <c r="WSY28" s="175"/>
      <c r="WSZ28" s="175"/>
      <c r="WTA28" s="175"/>
      <c r="WTB28" s="175"/>
      <c r="WTC28" s="175"/>
      <c r="WTD28" s="175"/>
      <c r="WTE28" s="175"/>
      <c r="WTF28" s="175"/>
      <c r="WTG28" s="175"/>
      <c r="WTH28" s="175"/>
      <c r="WTI28" s="175"/>
      <c r="WTJ28" s="175"/>
      <c r="WTK28" s="175"/>
      <c r="WTL28" s="175"/>
      <c r="WTM28" s="175"/>
      <c r="WTN28" s="175"/>
      <c r="WTO28" s="175"/>
      <c r="WTP28" s="175"/>
      <c r="WTQ28" s="175"/>
      <c r="WTR28" s="175"/>
      <c r="WTS28" s="175"/>
      <c r="WTT28" s="175"/>
      <c r="WTU28" s="175"/>
      <c r="WTV28" s="175"/>
      <c r="WTW28" s="175"/>
      <c r="WTX28" s="175"/>
      <c r="WTY28" s="175"/>
      <c r="WTZ28" s="175"/>
      <c r="WUA28" s="175"/>
      <c r="WUB28" s="175"/>
      <c r="WUC28" s="175"/>
      <c r="WUD28" s="175"/>
      <c r="WUE28" s="175"/>
      <c r="WUF28" s="175"/>
      <c r="WUG28" s="175"/>
      <c r="WUH28" s="175"/>
      <c r="WUI28" s="175"/>
      <c r="WUJ28" s="175"/>
      <c r="WUK28" s="175"/>
      <c r="WUL28" s="175"/>
      <c r="WUM28" s="175"/>
      <c r="WUN28" s="175"/>
      <c r="WUO28" s="175"/>
      <c r="WUP28" s="175"/>
      <c r="WUQ28" s="175"/>
      <c r="WUR28" s="175"/>
      <c r="WUS28" s="175"/>
      <c r="WUT28" s="175"/>
      <c r="WUU28" s="175"/>
      <c r="WUV28" s="175"/>
      <c r="WUW28" s="175"/>
      <c r="WUX28" s="175"/>
      <c r="WUY28" s="175"/>
      <c r="WUZ28" s="175"/>
      <c r="WVA28" s="175"/>
      <c r="WVB28" s="175"/>
      <c r="WVC28" s="175"/>
      <c r="WVD28" s="175"/>
      <c r="WVE28" s="175"/>
      <c r="WVF28" s="175"/>
      <c r="WVG28" s="175"/>
      <c r="WVH28" s="175"/>
      <c r="WVI28" s="175"/>
      <c r="WVJ28" s="175"/>
      <c r="WVK28" s="175"/>
      <c r="WVL28" s="175"/>
      <c r="WVM28" s="175"/>
      <c r="WVN28" s="175"/>
      <c r="WVO28" s="175"/>
      <c r="WVP28" s="175"/>
      <c r="WVQ28" s="175"/>
      <c r="WVR28" s="175"/>
      <c r="WVS28" s="175"/>
      <c r="WVT28" s="175"/>
      <c r="WVU28" s="175"/>
      <c r="WVV28" s="175"/>
      <c r="WVW28" s="175"/>
      <c r="WVX28" s="175"/>
      <c r="WVY28" s="175"/>
      <c r="WVZ28" s="175"/>
      <c r="WWA28" s="175"/>
      <c r="WWB28" s="175"/>
      <c r="WWC28" s="175"/>
      <c r="WWD28" s="175"/>
      <c r="WWE28" s="175"/>
      <c r="WWF28" s="175"/>
      <c r="WWG28" s="175"/>
      <c r="WWH28" s="175"/>
      <c r="WWI28" s="175"/>
      <c r="WWJ28" s="175"/>
      <c r="WWK28" s="175"/>
      <c r="WWL28" s="175"/>
      <c r="WWM28" s="175"/>
      <c r="WWN28" s="175"/>
      <c r="WWO28" s="175"/>
      <c r="WWP28" s="175"/>
      <c r="WWQ28" s="175"/>
      <c r="WWR28" s="175"/>
      <c r="WWS28" s="175"/>
      <c r="WWT28" s="175"/>
      <c r="WWU28" s="175"/>
      <c r="WWV28" s="175"/>
      <c r="WWW28" s="175"/>
      <c r="WWX28" s="175"/>
      <c r="WWY28" s="175"/>
      <c r="WWZ28" s="175"/>
      <c r="WXA28" s="175"/>
      <c r="WXB28" s="175"/>
      <c r="WXC28" s="175"/>
      <c r="WXD28" s="175"/>
      <c r="WXE28" s="175"/>
      <c r="WXF28" s="175"/>
      <c r="WXG28" s="175"/>
      <c r="WXH28" s="175"/>
      <c r="WXI28" s="175"/>
      <c r="WXJ28" s="175"/>
      <c r="WXK28" s="175"/>
      <c r="WXL28" s="175"/>
      <c r="WXM28" s="175"/>
      <c r="WXN28" s="175"/>
      <c r="WXO28" s="175"/>
      <c r="WXP28" s="175"/>
      <c r="WXQ28" s="175"/>
      <c r="WXR28" s="175"/>
      <c r="WXS28" s="175"/>
      <c r="WXT28" s="175"/>
      <c r="WXU28" s="175"/>
      <c r="WXV28" s="175"/>
      <c r="WXW28" s="175"/>
      <c r="WXX28" s="175"/>
      <c r="WXY28" s="175"/>
      <c r="WXZ28" s="175"/>
      <c r="WYA28" s="175"/>
      <c r="WYB28" s="175"/>
      <c r="WYC28" s="175"/>
      <c r="WYD28" s="175"/>
      <c r="WYE28" s="175"/>
      <c r="WYF28" s="175"/>
      <c r="WYG28" s="175"/>
      <c r="WYH28" s="175"/>
      <c r="WYI28" s="175"/>
      <c r="WYJ28" s="175"/>
      <c r="WYK28" s="175"/>
      <c r="WYL28" s="175"/>
      <c r="WYM28" s="175"/>
      <c r="WYN28" s="175"/>
      <c r="WYO28" s="175"/>
      <c r="WYP28" s="175"/>
      <c r="WYQ28" s="175"/>
      <c r="WYR28" s="175"/>
      <c r="WYS28" s="175"/>
      <c r="WYT28" s="175"/>
      <c r="WYU28" s="175"/>
      <c r="WYV28" s="175"/>
      <c r="WYW28" s="175"/>
      <c r="WYX28" s="175"/>
      <c r="WYY28" s="175"/>
      <c r="WYZ28" s="175"/>
      <c r="WZA28" s="175"/>
      <c r="WZB28" s="175"/>
      <c r="WZC28" s="175"/>
      <c r="WZD28" s="175"/>
      <c r="WZE28" s="175"/>
      <c r="WZF28" s="175"/>
      <c r="WZG28" s="175"/>
      <c r="WZH28" s="175"/>
      <c r="WZI28" s="175"/>
      <c r="WZJ28" s="175"/>
      <c r="WZK28" s="175"/>
      <c r="WZL28" s="175"/>
      <c r="WZM28" s="175"/>
      <c r="WZN28" s="175"/>
      <c r="WZO28" s="175"/>
      <c r="WZP28" s="175"/>
      <c r="WZQ28" s="175"/>
      <c r="WZR28" s="175"/>
      <c r="WZS28" s="175"/>
      <c r="WZT28" s="175"/>
      <c r="WZU28" s="175"/>
      <c r="WZV28" s="175"/>
      <c r="WZW28" s="175"/>
      <c r="WZX28" s="175"/>
      <c r="WZY28" s="175"/>
      <c r="WZZ28" s="175"/>
      <c r="XAA28" s="175"/>
      <c r="XAB28" s="175"/>
      <c r="XAC28" s="175"/>
      <c r="XAD28" s="175"/>
      <c r="XAE28" s="175"/>
      <c r="XAF28" s="175"/>
      <c r="XAG28" s="175"/>
      <c r="XAH28" s="175"/>
      <c r="XAI28" s="175"/>
      <c r="XAJ28" s="175"/>
      <c r="XAK28" s="175"/>
      <c r="XAL28" s="175"/>
      <c r="XAM28" s="175"/>
      <c r="XAN28" s="175"/>
      <c r="XAO28" s="175"/>
      <c r="XAP28" s="175"/>
      <c r="XAQ28" s="175"/>
      <c r="XAR28" s="175"/>
      <c r="XAS28" s="175"/>
      <c r="XAT28" s="175"/>
      <c r="XAU28" s="175"/>
      <c r="XAV28" s="175"/>
      <c r="XAW28" s="175"/>
      <c r="XAX28" s="175"/>
      <c r="XAY28" s="175"/>
      <c r="XAZ28" s="175"/>
      <c r="XBA28" s="175"/>
      <c r="XBB28" s="175"/>
      <c r="XBC28" s="175"/>
      <c r="XBD28" s="175"/>
      <c r="XBE28" s="175"/>
      <c r="XBF28" s="175"/>
      <c r="XBG28" s="175"/>
      <c r="XBH28" s="175"/>
      <c r="XBI28" s="175"/>
      <c r="XBJ28" s="175"/>
      <c r="XBK28" s="175"/>
      <c r="XBL28" s="175"/>
      <c r="XBM28" s="175"/>
      <c r="XBN28" s="175"/>
      <c r="XBO28" s="175"/>
      <c r="XBP28" s="175"/>
      <c r="XBQ28" s="175"/>
      <c r="XBR28" s="175"/>
      <c r="XBS28" s="175"/>
      <c r="XBT28" s="175"/>
      <c r="XBU28" s="175"/>
      <c r="XBV28" s="175"/>
      <c r="XBW28" s="175"/>
      <c r="XBX28" s="175"/>
      <c r="XBY28" s="175"/>
      <c r="XBZ28" s="175"/>
      <c r="XCA28" s="175"/>
      <c r="XCB28" s="175"/>
      <c r="XCC28" s="175"/>
      <c r="XCD28" s="175"/>
      <c r="XCE28" s="175"/>
      <c r="XCF28" s="175"/>
      <c r="XCG28" s="175"/>
      <c r="XCH28" s="175"/>
      <c r="XCI28" s="175"/>
      <c r="XCJ28" s="175"/>
      <c r="XCK28" s="175"/>
      <c r="XCL28" s="175"/>
      <c r="XCM28" s="175"/>
      <c r="XCN28" s="175"/>
      <c r="XCO28" s="175"/>
      <c r="XCP28" s="175"/>
      <c r="XCQ28" s="175"/>
      <c r="XCR28" s="175"/>
      <c r="XCS28" s="175"/>
      <c r="XCT28" s="175"/>
      <c r="XCU28" s="175"/>
      <c r="XCV28" s="175"/>
      <c r="XCW28" s="175"/>
      <c r="XCX28" s="175"/>
      <c r="XCY28" s="175"/>
      <c r="XCZ28" s="175"/>
      <c r="XDA28" s="175"/>
      <c r="XDB28" s="175"/>
      <c r="XDC28" s="175"/>
      <c r="XDD28" s="175"/>
      <c r="XDE28" s="175"/>
      <c r="XDF28" s="175"/>
      <c r="XDG28" s="175"/>
      <c r="XDH28" s="175"/>
      <c r="XDI28" s="175"/>
      <c r="XDJ28" s="175"/>
      <c r="XDK28" s="175"/>
      <c r="XDL28" s="175"/>
      <c r="XDM28" s="175"/>
      <c r="XDN28" s="175"/>
      <c r="XDO28" s="175"/>
      <c r="XDP28" s="175"/>
      <c r="XDQ28" s="175"/>
      <c r="XDR28" s="175"/>
      <c r="XDS28" s="175"/>
      <c r="XDT28" s="175"/>
      <c r="XDU28" s="175"/>
      <c r="XDV28" s="175"/>
      <c r="XDW28" s="175"/>
      <c r="XDX28" s="175"/>
      <c r="XDY28" s="175"/>
      <c r="XDZ28" s="175"/>
      <c r="XEA28" s="175"/>
      <c r="XEB28" s="175"/>
      <c r="XEC28" s="175"/>
      <c r="XED28" s="175"/>
      <c r="XEE28" s="175"/>
      <c r="XEF28" s="175"/>
      <c r="XEG28" s="175"/>
      <c r="XEH28" s="175"/>
      <c r="XEI28" s="175"/>
      <c r="XEJ28" s="175"/>
      <c r="XEK28" s="175"/>
      <c r="XEL28" s="175"/>
      <c r="XEM28" s="175"/>
      <c r="XEN28" s="175"/>
    </row>
    <row r="29" spans="1:16368" s="4" customFormat="1" ht="15">
      <c r="A29" s="78"/>
      <c r="B29" s="101" t="s">
        <v>264</v>
      </c>
      <c r="C29" s="282">
        <f>'Conto economico'!D29</f>
        <v>0</v>
      </c>
      <c r="D29" s="92"/>
      <c r="E29" s="92"/>
      <c r="F29" s="92"/>
      <c r="G29" s="92"/>
      <c r="H29" s="92"/>
      <c r="I29" s="92"/>
      <c r="J29" s="92"/>
      <c r="K29" s="92"/>
      <c r="L29" s="92"/>
      <c r="M29" s="84"/>
      <c r="N29" s="97"/>
      <c r="O29" s="282">
        <f t="shared" si="12"/>
        <v>0</v>
      </c>
      <c r="P29" s="78"/>
      <c r="Q29" s="282">
        <f>+'Conto economico'!I29</f>
        <v>0</v>
      </c>
      <c r="R29" s="642"/>
      <c r="S29" s="643"/>
      <c r="T29" s="643"/>
      <c r="U29" s="643"/>
      <c r="V29" s="643"/>
      <c r="W29" s="643"/>
      <c r="X29" s="643"/>
      <c r="Y29" s="643"/>
      <c r="Z29" s="643"/>
      <c r="AA29" s="643"/>
      <c r="AB29" s="644"/>
      <c r="AC29" s="282">
        <f t="shared" si="14"/>
        <v>0</v>
      </c>
      <c r="AD29" s="78"/>
      <c r="AE29" s="282">
        <f>'Conto economico'!N29</f>
        <v>0</v>
      </c>
      <c r="AF29" s="92"/>
      <c r="AG29" s="92"/>
      <c r="AH29" s="92"/>
      <c r="AI29" s="92"/>
      <c r="AJ29" s="92"/>
      <c r="AK29" s="92"/>
      <c r="AL29" s="92"/>
      <c r="AM29" s="92"/>
      <c r="AN29" s="92"/>
      <c r="AO29" s="84"/>
      <c r="AP29" s="97"/>
      <c r="AQ29" s="282">
        <f t="shared" si="16"/>
        <v>0</v>
      </c>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M29" s="175"/>
      <c r="EN29" s="175"/>
      <c r="EO29" s="175"/>
      <c r="EP29" s="175"/>
      <c r="EQ29" s="175"/>
      <c r="ER29" s="175"/>
      <c r="ES29" s="175"/>
      <c r="ET29" s="175"/>
      <c r="EU29" s="175"/>
      <c r="EV29" s="175"/>
      <c r="EW29" s="175"/>
      <c r="EX29" s="175"/>
      <c r="EY29" s="175"/>
      <c r="EZ29" s="175"/>
      <c r="FA29" s="175"/>
      <c r="FB29" s="175"/>
      <c r="FC29" s="175"/>
      <c r="FD29" s="175"/>
      <c r="FE29" s="175"/>
      <c r="FF29" s="175"/>
      <c r="FG29" s="175"/>
      <c r="FH29" s="175"/>
      <c r="FI29" s="175"/>
      <c r="FJ29" s="175"/>
      <c r="FK29" s="175"/>
      <c r="FL29" s="175"/>
      <c r="FM29" s="175"/>
      <c r="FN29" s="175"/>
      <c r="FO29" s="175"/>
      <c r="FP29" s="175"/>
      <c r="FQ29" s="175"/>
      <c r="FR29" s="175"/>
      <c r="FS29" s="175"/>
      <c r="FT29" s="175"/>
      <c r="FU29" s="175"/>
      <c r="FV29" s="175"/>
      <c r="FW29" s="175"/>
      <c r="FX29" s="175"/>
      <c r="FY29" s="175"/>
      <c r="FZ29" s="175"/>
      <c r="GA29" s="175"/>
      <c r="GB29" s="175"/>
      <c r="GC29" s="175"/>
      <c r="GD29" s="175"/>
      <c r="GE29" s="175"/>
      <c r="GF29" s="175"/>
      <c r="GG29" s="175"/>
      <c r="GH29" s="175"/>
      <c r="GI29" s="175"/>
      <c r="GJ29" s="175"/>
      <c r="GK29" s="175"/>
      <c r="GL29" s="175"/>
      <c r="GM29" s="175"/>
      <c r="GN29" s="175"/>
      <c r="GO29" s="175"/>
      <c r="GP29" s="175"/>
      <c r="GQ29" s="175"/>
      <c r="GR29" s="175"/>
      <c r="GS29" s="175"/>
      <c r="GT29" s="175"/>
      <c r="GU29" s="175"/>
      <c r="GV29" s="175"/>
      <c r="GW29" s="175"/>
      <c r="GX29" s="175"/>
      <c r="GY29" s="175"/>
      <c r="GZ29" s="175"/>
      <c r="HA29" s="175"/>
      <c r="HB29" s="175"/>
      <c r="HC29" s="175"/>
      <c r="HD29" s="175"/>
      <c r="HE29" s="175"/>
      <c r="HF29" s="175"/>
      <c r="HG29" s="175"/>
      <c r="HH29" s="175"/>
      <c r="HI29" s="175"/>
      <c r="HJ29" s="175"/>
      <c r="HK29" s="175"/>
      <c r="HL29" s="175"/>
      <c r="HM29" s="175"/>
      <c r="HN29" s="175"/>
      <c r="HO29" s="175"/>
      <c r="HP29" s="175"/>
      <c r="HQ29" s="175"/>
      <c r="HR29" s="175"/>
      <c r="HS29" s="175"/>
      <c r="HT29" s="175"/>
      <c r="HU29" s="175"/>
      <c r="HV29" s="175"/>
      <c r="HW29" s="175"/>
      <c r="HX29" s="175"/>
      <c r="HY29" s="175"/>
      <c r="HZ29" s="175"/>
      <c r="IA29" s="175"/>
      <c r="IB29" s="175"/>
      <c r="IC29" s="175"/>
      <c r="ID29" s="175"/>
      <c r="IE29" s="175"/>
      <c r="IF29" s="175"/>
      <c r="IG29" s="175"/>
      <c r="IH29" s="175"/>
      <c r="II29" s="175"/>
      <c r="IJ29" s="175"/>
      <c r="IK29" s="175"/>
      <c r="IL29" s="175"/>
      <c r="IM29" s="175"/>
      <c r="IN29" s="175"/>
      <c r="IO29" s="175"/>
      <c r="IP29" s="175"/>
      <c r="IQ29" s="175"/>
      <c r="IR29" s="175"/>
      <c r="IS29" s="175"/>
      <c r="IT29" s="175"/>
      <c r="IU29" s="175"/>
      <c r="IV29" s="175"/>
      <c r="IW29" s="175"/>
      <c r="IX29" s="175"/>
      <c r="IY29" s="175"/>
      <c r="IZ29" s="175"/>
      <c r="JA29" s="175"/>
      <c r="JB29" s="175"/>
      <c r="JC29" s="175"/>
      <c r="JD29" s="175"/>
      <c r="JE29" s="175"/>
      <c r="JF29" s="175"/>
      <c r="JG29" s="175"/>
      <c r="JH29" s="175"/>
      <c r="JI29" s="175"/>
      <c r="JJ29" s="175"/>
      <c r="JK29" s="175"/>
      <c r="JL29" s="175"/>
      <c r="JM29" s="175"/>
      <c r="JN29" s="175"/>
      <c r="JO29" s="175"/>
      <c r="JP29" s="175"/>
      <c r="JQ29" s="175"/>
      <c r="JR29" s="175"/>
      <c r="JS29" s="175"/>
      <c r="JT29" s="175"/>
      <c r="JU29" s="175"/>
      <c r="JV29" s="175"/>
      <c r="JW29" s="175"/>
      <c r="JX29" s="175"/>
      <c r="JY29" s="175"/>
      <c r="JZ29" s="175"/>
      <c r="KA29" s="175"/>
      <c r="KB29" s="175"/>
      <c r="KC29" s="175"/>
      <c r="KD29" s="175"/>
      <c r="KE29" s="175"/>
      <c r="KF29" s="175"/>
      <c r="KG29" s="175"/>
      <c r="KH29" s="175"/>
      <c r="KI29" s="175"/>
      <c r="KJ29" s="175"/>
      <c r="KK29" s="175"/>
      <c r="KL29" s="175"/>
      <c r="KM29" s="175"/>
      <c r="KN29" s="175"/>
      <c r="KO29" s="175"/>
      <c r="KP29" s="175"/>
      <c r="KQ29" s="175"/>
      <c r="KR29" s="175"/>
      <c r="KS29" s="175"/>
      <c r="KT29" s="175"/>
      <c r="KU29" s="175"/>
      <c r="KV29" s="175"/>
      <c r="KW29" s="175"/>
      <c r="KX29" s="175"/>
      <c r="KY29" s="175"/>
      <c r="KZ29" s="175"/>
      <c r="LA29" s="175"/>
      <c r="LB29" s="175"/>
      <c r="LC29" s="175"/>
      <c r="LD29" s="175"/>
      <c r="LE29" s="175"/>
      <c r="LF29" s="175"/>
      <c r="LG29" s="175"/>
      <c r="LH29" s="175"/>
      <c r="LI29" s="175"/>
      <c r="LJ29" s="175"/>
      <c r="LK29" s="175"/>
      <c r="LL29" s="175"/>
      <c r="LM29" s="175"/>
      <c r="LN29" s="175"/>
      <c r="LO29" s="175"/>
      <c r="LP29" s="175"/>
      <c r="LQ29" s="175"/>
      <c r="LR29" s="175"/>
      <c r="LS29" s="175"/>
      <c r="LT29" s="175"/>
      <c r="LU29" s="175"/>
      <c r="LV29" s="175"/>
      <c r="LW29" s="175"/>
      <c r="LX29" s="175"/>
      <c r="LY29" s="175"/>
      <c r="LZ29" s="175"/>
      <c r="MA29" s="175"/>
      <c r="MB29" s="175"/>
      <c r="MC29" s="175"/>
      <c r="MD29" s="175"/>
      <c r="ME29" s="175"/>
      <c r="MF29" s="175"/>
      <c r="MG29" s="175"/>
      <c r="MH29" s="175"/>
      <c r="MI29" s="175"/>
      <c r="MJ29" s="175"/>
      <c r="MK29" s="175"/>
      <c r="ML29" s="175"/>
      <c r="MM29" s="175"/>
      <c r="MN29" s="175"/>
      <c r="MO29" s="175"/>
      <c r="MP29" s="175"/>
      <c r="MQ29" s="175"/>
      <c r="MR29" s="175"/>
      <c r="MS29" s="175"/>
      <c r="MT29" s="175"/>
      <c r="MU29" s="175"/>
      <c r="MV29" s="175"/>
      <c r="MW29" s="175"/>
      <c r="MX29" s="175"/>
      <c r="MY29" s="175"/>
      <c r="MZ29" s="175"/>
      <c r="NA29" s="175"/>
      <c r="NB29" s="175"/>
      <c r="NC29" s="175"/>
      <c r="ND29" s="175"/>
      <c r="NE29" s="175"/>
      <c r="NF29" s="175"/>
      <c r="NG29" s="175"/>
      <c r="NH29" s="175"/>
      <c r="NI29" s="175"/>
      <c r="NJ29" s="175"/>
      <c r="NK29" s="175"/>
      <c r="NL29" s="175"/>
      <c r="NM29" s="175"/>
      <c r="NN29" s="175"/>
      <c r="NO29" s="175"/>
      <c r="NP29" s="175"/>
      <c r="NQ29" s="175"/>
      <c r="NR29" s="175"/>
      <c r="NS29" s="175"/>
      <c r="NT29" s="175"/>
      <c r="NU29" s="175"/>
      <c r="NV29" s="175"/>
      <c r="NW29" s="175"/>
      <c r="NX29" s="175"/>
      <c r="NY29" s="175"/>
      <c r="NZ29" s="175"/>
      <c r="OA29" s="175"/>
      <c r="OB29" s="175"/>
      <c r="OC29" s="175"/>
      <c r="OD29" s="175"/>
      <c r="OE29" s="175"/>
      <c r="OF29" s="175"/>
      <c r="OG29" s="175"/>
      <c r="OH29" s="175"/>
      <c r="OI29" s="175"/>
      <c r="OJ29" s="175"/>
      <c r="OK29" s="175"/>
      <c r="OL29" s="175"/>
      <c r="OM29" s="175"/>
      <c r="ON29" s="175"/>
      <c r="OO29" s="175"/>
      <c r="OP29" s="175"/>
      <c r="OQ29" s="175"/>
      <c r="OR29" s="175"/>
      <c r="OS29" s="175"/>
      <c r="OT29" s="175"/>
      <c r="OU29" s="175"/>
      <c r="OV29" s="175"/>
      <c r="OW29" s="175"/>
      <c r="OX29" s="175"/>
      <c r="OY29" s="175"/>
      <c r="OZ29" s="175"/>
      <c r="PA29" s="175"/>
      <c r="PB29" s="175"/>
      <c r="PC29" s="175"/>
      <c r="PD29" s="175"/>
      <c r="PE29" s="175"/>
      <c r="PF29" s="175"/>
      <c r="PG29" s="175"/>
      <c r="PH29" s="175"/>
      <c r="PI29" s="175"/>
      <c r="PJ29" s="175"/>
      <c r="PK29" s="175"/>
      <c r="PL29" s="175"/>
      <c r="PM29" s="175"/>
      <c r="PN29" s="175"/>
      <c r="PO29" s="175"/>
      <c r="PP29" s="175"/>
      <c r="PQ29" s="175"/>
      <c r="PR29" s="175"/>
      <c r="PS29" s="175"/>
      <c r="PT29" s="175"/>
      <c r="PU29" s="175"/>
      <c r="PV29" s="175"/>
      <c r="PW29" s="175"/>
      <c r="PX29" s="175"/>
      <c r="PY29" s="175"/>
      <c r="PZ29" s="175"/>
      <c r="QA29" s="175"/>
      <c r="QB29" s="175"/>
      <c r="QC29" s="175"/>
      <c r="QD29" s="175"/>
      <c r="QE29" s="175"/>
      <c r="QF29" s="175"/>
      <c r="QG29" s="175"/>
      <c r="QH29" s="175"/>
      <c r="QI29" s="175"/>
      <c r="QJ29" s="175"/>
      <c r="QK29" s="175"/>
      <c r="QL29" s="175"/>
      <c r="QM29" s="175"/>
      <c r="QN29" s="175"/>
      <c r="QO29" s="175"/>
      <c r="QP29" s="175"/>
      <c r="QQ29" s="175"/>
      <c r="QR29" s="175"/>
      <c r="QS29" s="175"/>
      <c r="QT29" s="175"/>
      <c r="QU29" s="175"/>
      <c r="QV29" s="175"/>
      <c r="QW29" s="175"/>
      <c r="QX29" s="175"/>
      <c r="QY29" s="175"/>
      <c r="QZ29" s="175"/>
      <c r="RA29" s="175"/>
      <c r="RB29" s="175"/>
      <c r="RC29" s="175"/>
      <c r="RD29" s="175"/>
      <c r="RE29" s="175"/>
      <c r="RF29" s="175"/>
      <c r="RG29" s="175"/>
      <c r="RH29" s="175"/>
      <c r="RI29" s="175"/>
      <c r="RJ29" s="175"/>
      <c r="RK29" s="175"/>
      <c r="RL29" s="175"/>
      <c r="RM29" s="175"/>
      <c r="RN29" s="175"/>
      <c r="RO29" s="175"/>
      <c r="RP29" s="175"/>
      <c r="RQ29" s="175"/>
      <c r="RR29" s="175"/>
      <c r="RS29" s="175"/>
      <c r="RT29" s="175"/>
      <c r="RU29" s="175"/>
      <c r="RV29" s="175"/>
      <c r="RW29" s="175"/>
      <c r="RX29" s="175"/>
      <c r="RY29" s="175"/>
      <c r="RZ29" s="175"/>
      <c r="SA29" s="175"/>
      <c r="SB29" s="175"/>
      <c r="SC29" s="175"/>
      <c r="SD29" s="175"/>
      <c r="SE29" s="175"/>
      <c r="SF29" s="175"/>
      <c r="SG29" s="175"/>
      <c r="SH29" s="175"/>
      <c r="SI29" s="175"/>
      <c r="SJ29" s="175"/>
      <c r="SK29" s="175"/>
      <c r="SL29" s="175"/>
      <c r="SM29" s="175"/>
      <c r="SN29" s="175"/>
      <c r="SO29" s="175"/>
      <c r="SP29" s="175"/>
      <c r="SQ29" s="175"/>
      <c r="SR29" s="175"/>
      <c r="SS29" s="175"/>
      <c r="ST29" s="175"/>
      <c r="SU29" s="175"/>
      <c r="SV29" s="175"/>
      <c r="SW29" s="175"/>
      <c r="SX29" s="175"/>
      <c r="SY29" s="175"/>
      <c r="SZ29" s="175"/>
      <c r="TA29" s="175"/>
      <c r="TB29" s="175"/>
      <c r="TC29" s="175"/>
      <c r="TD29" s="175"/>
      <c r="TE29" s="175"/>
      <c r="TF29" s="175"/>
      <c r="TG29" s="175"/>
      <c r="TH29" s="175"/>
      <c r="TI29" s="175"/>
      <c r="TJ29" s="175"/>
      <c r="TK29" s="175"/>
      <c r="TL29" s="175"/>
      <c r="TM29" s="175"/>
      <c r="TN29" s="175"/>
      <c r="TO29" s="175"/>
      <c r="TP29" s="175"/>
      <c r="TQ29" s="175"/>
      <c r="TR29" s="175"/>
      <c r="TS29" s="175"/>
      <c r="TT29" s="175"/>
      <c r="TU29" s="175"/>
      <c r="TV29" s="175"/>
      <c r="TW29" s="175"/>
      <c r="TX29" s="175"/>
      <c r="TY29" s="175"/>
      <c r="TZ29" s="175"/>
      <c r="UA29" s="175"/>
      <c r="UB29" s="175"/>
      <c r="UC29" s="175"/>
      <c r="UD29" s="175"/>
      <c r="UE29" s="175"/>
      <c r="UF29" s="175"/>
      <c r="UG29" s="175"/>
      <c r="UH29" s="175"/>
      <c r="UI29" s="175"/>
      <c r="UJ29" s="175"/>
      <c r="UK29" s="175"/>
      <c r="UL29" s="175"/>
      <c r="UM29" s="175"/>
      <c r="UN29" s="175"/>
      <c r="UO29" s="175"/>
      <c r="UP29" s="175"/>
      <c r="UQ29" s="175"/>
      <c r="UR29" s="175"/>
      <c r="US29" s="175"/>
      <c r="UT29" s="175"/>
      <c r="UU29" s="175"/>
      <c r="UV29" s="175"/>
      <c r="UW29" s="175"/>
      <c r="UX29" s="175"/>
      <c r="UY29" s="175"/>
      <c r="UZ29" s="175"/>
      <c r="VA29" s="175"/>
      <c r="VB29" s="175"/>
      <c r="VC29" s="175"/>
      <c r="VD29" s="175"/>
      <c r="VE29" s="175"/>
      <c r="VF29" s="175"/>
      <c r="VG29" s="175"/>
      <c r="VH29" s="175"/>
      <c r="VI29" s="175"/>
      <c r="VJ29" s="175"/>
      <c r="VK29" s="175"/>
      <c r="VL29" s="175"/>
      <c r="VM29" s="175"/>
      <c r="VN29" s="175"/>
      <c r="VO29" s="175"/>
      <c r="VP29" s="175"/>
      <c r="VQ29" s="175"/>
      <c r="VR29" s="175"/>
      <c r="VS29" s="175"/>
      <c r="VT29" s="175"/>
      <c r="VU29" s="175"/>
      <c r="VV29" s="175"/>
      <c r="VW29" s="175"/>
      <c r="VX29" s="175"/>
      <c r="VY29" s="175"/>
      <c r="VZ29" s="175"/>
      <c r="WA29" s="175"/>
      <c r="WB29" s="175"/>
      <c r="WC29" s="175"/>
      <c r="WD29" s="175"/>
      <c r="WE29" s="175"/>
      <c r="WF29" s="175"/>
      <c r="WG29" s="175"/>
      <c r="WH29" s="175"/>
      <c r="WI29" s="175"/>
      <c r="WJ29" s="175"/>
      <c r="WK29" s="175"/>
      <c r="WL29" s="175"/>
      <c r="WM29" s="175"/>
      <c r="WN29" s="175"/>
      <c r="WO29" s="175"/>
      <c r="WP29" s="175"/>
      <c r="WQ29" s="175"/>
      <c r="WR29" s="175"/>
      <c r="WS29" s="175"/>
      <c r="WT29" s="175"/>
      <c r="WU29" s="175"/>
      <c r="WV29" s="175"/>
      <c r="WW29" s="175"/>
      <c r="WX29" s="175"/>
      <c r="WY29" s="175"/>
      <c r="WZ29" s="175"/>
      <c r="XA29" s="175"/>
      <c r="XB29" s="175"/>
      <c r="XC29" s="175"/>
      <c r="XD29" s="175"/>
      <c r="XE29" s="175"/>
      <c r="XF29" s="175"/>
      <c r="XG29" s="175"/>
      <c r="XH29" s="175"/>
      <c r="XI29" s="175"/>
      <c r="XJ29" s="175"/>
      <c r="XK29" s="175"/>
      <c r="XL29" s="175"/>
      <c r="XM29" s="175"/>
      <c r="XN29" s="175"/>
      <c r="XO29" s="175"/>
      <c r="XP29" s="175"/>
      <c r="XQ29" s="175"/>
      <c r="XR29" s="175"/>
      <c r="XS29" s="175"/>
      <c r="XT29" s="175"/>
      <c r="XU29" s="175"/>
      <c r="XV29" s="175"/>
      <c r="XW29" s="175"/>
      <c r="XX29" s="175"/>
      <c r="XY29" s="175"/>
      <c r="XZ29" s="175"/>
      <c r="YA29" s="175"/>
      <c r="YB29" s="175"/>
      <c r="YC29" s="175"/>
      <c r="YD29" s="175"/>
      <c r="YE29" s="175"/>
      <c r="YF29" s="175"/>
      <c r="YG29" s="175"/>
      <c r="YH29" s="175"/>
      <c r="YI29" s="175"/>
      <c r="YJ29" s="175"/>
      <c r="YK29" s="175"/>
      <c r="YL29" s="175"/>
      <c r="YM29" s="175"/>
      <c r="YN29" s="175"/>
      <c r="YO29" s="175"/>
      <c r="YP29" s="175"/>
      <c r="YQ29" s="175"/>
      <c r="YR29" s="175"/>
      <c r="YS29" s="175"/>
      <c r="YT29" s="175"/>
      <c r="YU29" s="175"/>
      <c r="YV29" s="175"/>
      <c r="YW29" s="175"/>
      <c r="YX29" s="175"/>
      <c r="YY29" s="175"/>
      <c r="YZ29" s="175"/>
      <c r="ZA29" s="175"/>
      <c r="ZB29" s="175"/>
      <c r="ZC29" s="175"/>
      <c r="ZD29" s="175"/>
      <c r="ZE29" s="175"/>
      <c r="ZF29" s="175"/>
      <c r="ZG29" s="175"/>
      <c r="ZH29" s="175"/>
      <c r="ZI29" s="175"/>
      <c r="ZJ29" s="175"/>
      <c r="ZK29" s="175"/>
      <c r="ZL29" s="175"/>
      <c r="ZM29" s="175"/>
      <c r="ZN29" s="175"/>
      <c r="ZO29" s="175"/>
      <c r="ZP29" s="175"/>
      <c r="ZQ29" s="175"/>
      <c r="ZR29" s="175"/>
      <c r="ZS29" s="175"/>
      <c r="ZT29" s="175"/>
      <c r="ZU29" s="175"/>
      <c r="ZV29" s="175"/>
      <c r="ZW29" s="175"/>
      <c r="ZX29" s="175"/>
      <c r="ZY29" s="175"/>
      <c r="ZZ29" s="175"/>
      <c r="AAA29" s="175"/>
      <c r="AAB29" s="175"/>
      <c r="AAC29" s="175"/>
      <c r="AAD29" s="175"/>
      <c r="AAE29" s="175"/>
      <c r="AAF29" s="175"/>
      <c r="AAG29" s="175"/>
      <c r="AAH29" s="175"/>
      <c r="AAI29" s="175"/>
      <c r="AAJ29" s="175"/>
      <c r="AAK29" s="175"/>
      <c r="AAL29" s="175"/>
      <c r="AAM29" s="175"/>
      <c r="AAN29" s="175"/>
      <c r="AAO29" s="175"/>
      <c r="AAP29" s="175"/>
      <c r="AAQ29" s="175"/>
      <c r="AAR29" s="175"/>
      <c r="AAS29" s="175"/>
      <c r="AAT29" s="175"/>
      <c r="AAU29" s="175"/>
      <c r="AAV29" s="175"/>
      <c r="AAW29" s="175"/>
      <c r="AAX29" s="175"/>
      <c r="AAY29" s="175"/>
      <c r="AAZ29" s="175"/>
      <c r="ABA29" s="175"/>
      <c r="ABB29" s="175"/>
      <c r="ABC29" s="175"/>
      <c r="ABD29" s="175"/>
      <c r="ABE29" s="175"/>
      <c r="ABF29" s="175"/>
      <c r="ABG29" s="175"/>
      <c r="ABH29" s="175"/>
      <c r="ABI29" s="175"/>
      <c r="ABJ29" s="175"/>
      <c r="ABK29" s="175"/>
      <c r="ABL29" s="175"/>
      <c r="ABM29" s="175"/>
      <c r="ABN29" s="175"/>
      <c r="ABO29" s="175"/>
      <c r="ABP29" s="175"/>
      <c r="ABQ29" s="175"/>
      <c r="ABR29" s="175"/>
      <c r="ABS29" s="175"/>
      <c r="ABT29" s="175"/>
      <c r="ABU29" s="175"/>
      <c r="ABV29" s="175"/>
      <c r="ABW29" s="175"/>
      <c r="ABX29" s="175"/>
      <c r="ABY29" s="175"/>
      <c r="ABZ29" s="175"/>
      <c r="ACA29" s="175"/>
      <c r="ACB29" s="175"/>
      <c r="ACC29" s="175"/>
      <c r="ACD29" s="175"/>
      <c r="ACE29" s="175"/>
      <c r="ACF29" s="175"/>
      <c r="ACG29" s="175"/>
      <c r="ACH29" s="175"/>
      <c r="ACI29" s="175"/>
      <c r="ACJ29" s="175"/>
      <c r="ACK29" s="175"/>
      <c r="ACL29" s="175"/>
      <c r="ACM29" s="175"/>
      <c r="ACN29" s="175"/>
      <c r="ACO29" s="175"/>
      <c r="ACP29" s="175"/>
      <c r="ACQ29" s="175"/>
      <c r="ACR29" s="175"/>
      <c r="ACS29" s="175"/>
      <c r="ACT29" s="175"/>
      <c r="ACU29" s="175"/>
      <c r="ACV29" s="175"/>
      <c r="ACW29" s="175"/>
      <c r="ACX29" s="175"/>
      <c r="ACY29" s="175"/>
      <c r="ACZ29" s="175"/>
      <c r="ADA29" s="175"/>
      <c r="ADB29" s="175"/>
      <c r="ADC29" s="175"/>
      <c r="ADD29" s="175"/>
      <c r="ADE29" s="175"/>
      <c r="ADF29" s="175"/>
      <c r="ADG29" s="175"/>
      <c r="ADH29" s="175"/>
      <c r="ADI29" s="175"/>
      <c r="ADJ29" s="175"/>
      <c r="ADK29" s="175"/>
      <c r="ADL29" s="175"/>
      <c r="ADM29" s="175"/>
      <c r="ADN29" s="175"/>
      <c r="ADO29" s="175"/>
      <c r="ADP29" s="175"/>
      <c r="ADQ29" s="175"/>
      <c r="ADR29" s="175"/>
      <c r="ADS29" s="175"/>
      <c r="ADT29" s="175"/>
      <c r="ADU29" s="175"/>
      <c r="ADV29" s="175"/>
      <c r="ADW29" s="175"/>
      <c r="ADX29" s="175"/>
      <c r="ADY29" s="175"/>
      <c r="ADZ29" s="175"/>
      <c r="AEA29" s="175"/>
      <c r="AEB29" s="175"/>
      <c r="AEC29" s="175"/>
      <c r="AED29" s="175"/>
      <c r="AEE29" s="175"/>
      <c r="AEF29" s="175"/>
      <c r="AEG29" s="175"/>
      <c r="AEH29" s="175"/>
      <c r="AEI29" s="175"/>
      <c r="AEJ29" s="175"/>
      <c r="AEK29" s="175"/>
      <c r="AEL29" s="175"/>
      <c r="AEM29" s="175"/>
      <c r="AEN29" s="175"/>
      <c r="AEO29" s="175"/>
      <c r="AEP29" s="175"/>
      <c r="AEQ29" s="175"/>
      <c r="AER29" s="175"/>
      <c r="AES29" s="175"/>
      <c r="AET29" s="175"/>
      <c r="AEU29" s="175"/>
      <c r="AEV29" s="175"/>
      <c r="AEW29" s="175"/>
      <c r="AEX29" s="175"/>
      <c r="AEY29" s="175"/>
      <c r="AEZ29" s="175"/>
      <c r="AFA29" s="175"/>
      <c r="AFB29" s="175"/>
      <c r="AFC29" s="175"/>
      <c r="AFD29" s="175"/>
      <c r="AFE29" s="175"/>
      <c r="AFF29" s="175"/>
      <c r="AFG29" s="175"/>
      <c r="AFH29" s="175"/>
      <c r="AFI29" s="175"/>
      <c r="AFJ29" s="175"/>
      <c r="AFK29" s="175"/>
      <c r="AFL29" s="175"/>
      <c r="AFM29" s="175"/>
      <c r="AFN29" s="175"/>
      <c r="AFO29" s="175"/>
      <c r="AFP29" s="175"/>
      <c r="AFQ29" s="175"/>
      <c r="AFR29" s="175"/>
      <c r="AFS29" s="175"/>
      <c r="AFT29" s="175"/>
      <c r="AFU29" s="175"/>
      <c r="AFV29" s="175"/>
      <c r="AFW29" s="175"/>
      <c r="AFX29" s="175"/>
      <c r="AFY29" s="175"/>
      <c r="AFZ29" s="175"/>
      <c r="AGA29" s="175"/>
      <c r="AGB29" s="175"/>
      <c r="AGC29" s="175"/>
      <c r="AGD29" s="175"/>
      <c r="AGE29" s="175"/>
      <c r="AGF29" s="175"/>
      <c r="AGG29" s="175"/>
      <c r="AGH29" s="175"/>
      <c r="AGI29" s="175"/>
      <c r="AGJ29" s="175"/>
      <c r="AGK29" s="175"/>
      <c r="AGL29" s="175"/>
      <c r="AGM29" s="175"/>
      <c r="AGN29" s="175"/>
      <c r="AGO29" s="175"/>
      <c r="AGP29" s="175"/>
      <c r="AGQ29" s="175"/>
      <c r="AGR29" s="175"/>
      <c r="AGS29" s="175"/>
      <c r="AGT29" s="175"/>
      <c r="AGU29" s="175"/>
      <c r="AGV29" s="175"/>
      <c r="AGW29" s="175"/>
      <c r="AGX29" s="175"/>
      <c r="AGY29" s="175"/>
      <c r="AGZ29" s="175"/>
      <c r="AHA29" s="175"/>
      <c r="AHB29" s="175"/>
      <c r="AHC29" s="175"/>
      <c r="AHD29" s="175"/>
      <c r="AHE29" s="175"/>
      <c r="AHF29" s="175"/>
      <c r="AHG29" s="175"/>
      <c r="AHH29" s="175"/>
      <c r="AHI29" s="175"/>
      <c r="AHJ29" s="175"/>
      <c r="AHK29" s="175"/>
      <c r="AHL29" s="175"/>
      <c r="AHM29" s="175"/>
      <c r="AHN29" s="175"/>
      <c r="AHO29" s="175"/>
      <c r="AHP29" s="175"/>
      <c r="AHQ29" s="175"/>
      <c r="AHR29" s="175"/>
      <c r="AHS29" s="175"/>
      <c r="AHT29" s="175"/>
      <c r="AHU29" s="175"/>
      <c r="AHV29" s="175"/>
      <c r="AHW29" s="175"/>
      <c r="AHX29" s="175"/>
      <c r="AHY29" s="175"/>
      <c r="AHZ29" s="175"/>
      <c r="AIA29" s="175"/>
      <c r="AIB29" s="175"/>
      <c r="AIC29" s="175"/>
      <c r="AID29" s="175"/>
      <c r="AIE29" s="175"/>
      <c r="AIF29" s="175"/>
      <c r="AIG29" s="175"/>
      <c r="AIH29" s="175"/>
      <c r="AII29" s="175"/>
      <c r="AIJ29" s="175"/>
      <c r="AIK29" s="175"/>
      <c r="AIL29" s="175"/>
      <c r="AIM29" s="175"/>
      <c r="AIN29" s="175"/>
      <c r="AIO29" s="175"/>
      <c r="AIP29" s="175"/>
      <c r="AIQ29" s="175"/>
      <c r="AIR29" s="175"/>
      <c r="AIS29" s="175"/>
      <c r="AIT29" s="175"/>
      <c r="AIU29" s="175"/>
      <c r="AIV29" s="175"/>
      <c r="AIW29" s="175"/>
      <c r="AIX29" s="175"/>
      <c r="AIY29" s="175"/>
      <c r="AIZ29" s="175"/>
      <c r="AJA29" s="175"/>
      <c r="AJB29" s="175"/>
      <c r="AJC29" s="175"/>
      <c r="AJD29" s="175"/>
      <c r="AJE29" s="175"/>
      <c r="AJF29" s="175"/>
      <c r="AJG29" s="175"/>
      <c r="AJH29" s="175"/>
      <c r="AJI29" s="175"/>
      <c r="AJJ29" s="175"/>
      <c r="AJK29" s="175"/>
      <c r="AJL29" s="175"/>
      <c r="AJM29" s="175"/>
      <c r="AJN29" s="175"/>
      <c r="AJO29" s="175"/>
      <c r="AJP29" s="175"/>
      <c r="AJQ29" s="175"/>
      <c r="AJR29" s="175"/>
      <c r="AJS29" s="175"/>
      <c r="AJT29" s="175"/>
      <c r="AJU29" s="175"/>
      <c r="AJV29" s="175"/>
      <c r="AJW29" s="175"/>
      <c r="AJX29" s="175"/>
      <c r="AJY29" s="175"/>
      <c r="AJZ29" s="175"/>
      <c r="AKA29" s="175"/>
      <c r="AKB29" s="175"/>
      <c r="AKC29" s="175"/>
      <c r="AKD29" s="175"/>
      <c r="AKE29" s="175"/>
      <c r="AKF29" s="175"/>
      <c r="AKG29" s="175"/>
      <c r="AKH29" s="175"/>
      <c r="AKI29" s="175"/>
      <c r="AKJ29" s="175"/>
      <c r="AKK29" s="175"/>
      <c r="AKL29" s="175"/>
      <c r="AKM29" s="175"/>
      <c r="AKN29" s="175"/>
      <c r="AKO29" s="175"/>
      <c r="AKP29" s="175"/>
      <c r="AKQ29" s="175"/>
      <c r="AKR29" s="175"/>
      <c r="AKS29" s="175"/>
      <c r="AKT29" s="175"/>
      <c r="AKU29" s="175"/>
      <c r="AKV29" s="175"/>
      <c r="AKW29" s="175"/>
      <c r="AKX29" s="175"/>
      <c r="AKY29" s="175"/>
      <c r="AKZ29" s="175"/>
      <c r="ALA29" s="175"/>
      <c r="ALB29" s="175"/>
      <c r="ALC29" s="175"/>
      <c r="ALD29" s="175"/>
      <c r="ALE29" s="175"/>
      <c r="ALF29" s="175"/>
      <c r="ALG29" s="175"/>
      <c r="ALH29" s="175"/>
      <c r="ALI29" s="175"/>
      <c r="ALJ29" s="175"/>
      <c r="ALK29" s="175"/>
      <c r="ALL29" s="175"/>
      <c r="ALM29" s="175"/>
      <c r="ALN29" s="175"/>
      <c r="ALO29" s="175"/>
      <c r="ALP29" s="175"/>
      <c r="ALQ29" s="175"/>
      <c r="ALR29" s="175"/>
      <c r="ALS29" s="175"/>
      <c r="ALT29" s="175"/>
      <c r="ALU29" s="175"/>
      <c r="ALV29" s="175"/>
      <c r="ALW29" s="175"/>
      <c r="ALX29" s="175"/>
      <c r="ALY29" s="175"/>
      <c r="ALZ29" s="175"/>
      <c r="AMA29" s="175"/>
      <c r="AMB29" s="175"/>
      <c r="AMC29" s="175"/>
      <c r="AMD29" s="175"/>
      <c r="AME29" s="175"/>
      <c r="AMF29" s="175"/>
      <c r="AMG29" s="175"/>
      <c r="AMH29" s="175"/>
      <c r="AMI29" s="175"/>
      <c r="AMJ29" s="175"/>
      <c r="AMK29" s="175"/>
      <c r="AML29" s="175"/>
      <c r="AMM29" s="175"/>
      <c r="AMN29" s="175"/>
      <c r="AMO29" s="175"/>
      <c r="AMP29" s="175"/>
      <c r="AMQ29" s="175"/>
      <c r="AMR29" s="175"/>
      <c r="AMS29" s="175"/>
      <c r="AMT29" s="175"/>
      <c r="AMU29" s="175"/>
      <c r="AMV29" s="175"/>
      <c r="AMW29" s="175"/>
      <c r="AMX29" s="175"/>
      <c r="AMY29" s="175"/>
      <c r="AMZ29" s="175"/>
      <c r="ANA29" s="175"/>
      <c r="ANB29" s="175"/>
      <c r="ANC29" s="175"/>
      <c r="AND29" s="175"/>
      <c r="ANE29" s="175"/>
      <c r="ANF29" s="175"/>
      <c r="ANG29" s="175"/>
      <c r="ANH29" s="175"/>
      <c r="ANI29" s="175"/>
      <c r="ANJ29" s="175"/>
      <c r="ANK29" s="175"/>
      <c r="ANL29" s="175"/>
      <c r="ANM29" s="175"/>
      <c r="ANN29" s="175"/>
      <c r="ANO29" s="175"/>
      <c r="ANP29" s="175"/>
      <c r="ANQ29" s="175"/>
      <c r="ANR29" s="175"/>
      <c r="ANS29" s="175"/>
      <c r="ANT29" s="175"/>
      <c r="ANU29" s="175"/>
      <c r="ANV29" s="175"/>
      <c r="ANW29" s="175"/>
      <c r="ANX29" s="175"/>
      <c r="ANY29" s="175"/>
      <c r="ANZ29" s="175"/>
      <c r="AOA29" s="175"/>
      <c r="AOB29" s="175"/>
      <c r="AOC29" s="175"/>
      <c r="AOD29" s="175"/>
      <c r="AOE29" s="175"/>
      <c r="AOF29" s="175"/>
      <c r="AOG29" s="175"/>
      <c r="AOH29" s="175"/>
      <c r="AOI29" s="175"/>
      <c r="AOJ29" s="175"/>
      <c r="AOK29" s="175"/>
      <c r="AOL29" s="175"/>
      <c r="AOM29" s="175"/>
      <c r="AON29" s="175"/>
      <c r="AOO29" s="175"/>
      <c r="AOP29" s="175"/>
      <c r="AOQ29" s="175"/>
      <c r="AOR29" s="175"/>
      <c r="AOS29" s="175"/>
      <c r="AOT29" s="175"/>
      <c r="AOU29" s="175"/>
      <c r="AOV29" s="175"/>
      <c r="AOW29" s="175"/>
      <c r="AOX29" s="175"/>
      <c r="AOY29" s="175"/>
      <c r="AOZ29" s="175"/>
      <c r="APA29" s="175"/>
      <c r="APB29" s="175"/>
      <c r="APC29" s="175"/>
      <c r="APD29" s="175"/>
      <c r="APE29" s="175"/>
      <c r="APF29" s="175"/>
      <c r="APG29" s="175"/>
      <c r="APH29" s="175"/>
      <c r="API29" s="175"/>
      <c r="APJ29" s="175"/>
      <c r="APK29" s="175"/>
      <c r="APL29" s="175"/>
      <c r="APM29" s="175"/>
      <c r="APN29" s="175"/>
      <c r="APO29" s="175"/>
      <c r="APP29" s="175"/>
      <c r="APQ29" s="175"/>
      <c r="APR29" s="175"/>
      <c r="APS29" s="175"/>
      <c r="APT29" s="175"/>
      <c r="APU29" s="175"/>
      <c r="APV29" s="175"/>
      <c r="APW29" s="175"/>
      <c r="APX29" s="175"/>
      <c r="APY29" s="175"/>
      <c r="APZ29" s="175"/>
      <c r="AQA29" s="175"/>
      <c r="AQB29" s="175"/>
      <c r="AQC29" s="175"/>
      <c r="AQD29" s="175"/>
      <c r="AQE29" s="175"/>
      <c r="AQF29" s="175"/>
      <c r="AQG29" s="175"/>
      <c r="AQH29" s="175"/>
      <c r="AQI29" s="175"/>
      <c r="AQJ29" s="175"/>
      <c r="AQK29" s="175"/>
      <c r="AQL29" s="175"/>
      <c r="AQM29" s="175"/>
      <c r="AQN29" s="175"/>
      <c r="AQO29" s="175"/>
      <c r="AQP29" s="175"/>
      <c r="AQQ29" s="175"/>
      <c r="AQR29" s="175"/>
      <c r="AQS29" s="175"/>
      <c r="AQT29" s="175"/>
      <c r="AQU29" s="175"/>
      <c r="AQV29" s="175"/>
      <c r="AQW29" s="175"/>
      <c r="AQX29" s="175"/>
      <c r="AQY29" s="175"/>
      <c r="AQZ29" s="175"/>
      <c r="ARA29" s="175"/>
      <c r="ARB29" s="175"/>
      <c r="ARC29" s="175"/>
      <c r="ARD29" s="175"/>
      <c r="ARE29" s="175"/>
      <c r="ARF29" s="175"/>
      <c r="ARG29" s="175"/>
      <c r="ARH29" s="175"/>
      <c r="ARI29" s="175"/>
      <c r="ARJ29" s="175"/>
      <c r="ARK29" s="175"/>
      <c r="ARL29" s="175"/>
      <c r="ARM29" s="175"/>
      <c r="ARN29" s="175"/>
      <c r="ARO29" s="175"/>
      <c r="ARP29" s="175"/>
      <c r="ARQ29" s="175"/>
      <c r="ARR29" s="175"/>
      <c r="ARS29" s="175"/>
      <c r="ART29" s="175"/>
      <c r="ARU29" s="175"/>
      <c r="ARV29" s="175"/>
      <c r="ARW29" s="175"/>
      <c r="ARX29" s="175"/>
      <c r="ARY29" s="175"/>
      <c r="ARZ29" s="175"/>
      <c r="ASA29" s="175"/>
      <c r="ASB29" s="175"/>
      <c r="ASC29" s="175"/>
      <c r="ASD29" s="175"/>
      <c r="ASE29" s="175"/>
      <c r="ASF29" s="175"/>
      <c r="ASG29" s="175"/>
      <c r="ASH29" s="175"/>
      <c r="ASI29" s="175"/>
      <c r="ASJ29" s="175"/>
      <c r="ASK29" s="175"/>
      <c r="ASL29" s="175"/>
      <c r="ASM29" s="175"/>
      <c r="ASN29" s="175"/>
      <c r="ASO29" s="175"/>
      <c r="ASP29" s="175"/>
      <c r="ASQ29" s="175"/>
      <c r="ASR29" s="175"/>
      <c r="ASS29" s="175"/>
      <c r="AST29" s="175"/>
      <c r="ASU29" s="175"/>
      <c r="ASV29" s="175"/>
      <c r="ASW29" s="175"/>
      <c r="ASX29" s="175"/>
      <c r="ASY29" s="175"/>
      <c r="ASZ29" s="175"/>
      <c r="ATA29" s="175"/>
      <c r="ATB29" s="175"/>
      <c r="ATC29" s="175"/>
      <c r="ATD29" s="175"/>
      <c r="ATE29" s="175"/>
      <c r="ATF29" s="175"/>
      <c r="ATG29" s="175"/>
      <c r="ATH29" s="175"/>
      <c r="ATI29" s="175"/>
      <c r="ATJ29" s="175"/>
      <c r="ATK29" s="175"/>
      <c r="ATL29" s="175"/>
      <c r="ATM29" s="175"/>
      <c r="ATN29" s="175"/>
      <c r="ATO29" s="175"/>
      <c r="ATP29" s="175"/>
      <c r="ATQ29" s="175"/>
      <c r="ATR29" s="175"/>
      <c r="ATS29" s="175"/>
      <c r="ATT29" s="175"/>
      <c r="ATU29" s="175"/>
      <c r="ATV29" s="175"/>
      <c r="ATW29" s="175"/>
      <c r="ATX29" s="175"/>
      <c r="ATY29" s="175"/>
      <c r="ATZ29" s="175"/>
      <c r="AUA29" s="175"/>
      <c r="AUB29" s="175"/>
      <c r="AUC29" s="175"/>
      <c r="AUD29" s="175"/>
      <c r="AUE29" s="175"/>
      <c r="AUF29" s="175"/>
      <c r="AUG29" s="175"/>
      <c r="AUH29" s="175"/>
      <c r="AUI29" s="175"/>
      <c r="AUJ29" s="175"/>
      <c r="AUK29" s="175"/>
      <c r="AUL29" s="175"/>
      <c r="AUM29" s="175"/>
      <c r="AUN29" s="175"/>
      <c r="AUO29" s="175"/>
      <c r="AUP29" s="175"/>
      <c r="AUQ29" s="175"/>
      <c r="AUR29" s="175"/>
      <c r="AUS29" s="175"/>
      <c r="AUT29" s="175"/>
      <c r="AUU29" s="175"/>
      <c r="AUV29" s="175"/>
      <c r="AUW29" s="175"/>
      <c r="AUX29" s="175"/>
      <c r="AUY29" s="175"/>
      <c r="AUZ29" s="175"/>
      <c r="AVA29" s="175"/>
      <c r="AVB29" s="175"/>
      <c r="AVC29" s="175"/>
      <c r="AVD29" s="175"/>
      <c r="AVE29" s="175"/>
      <c r="AVF29" s="175"/>
      <c r="AVG29" s="175"/>
      <c r="AVH29" s="175"/>
      <c r="AVI29" s="175"/>
      <c r="AVJ29" s="175"/>
      <c r="AVK29" s="175"/>
      <c r="AVL29" s="175"/>
      <c r="AVM29" s="175"/>
      <c r="AVN29" s="175"/>
      <c r="AVO29" s="175"/>
      <c r="AVP29" s="175"/>
      <c r="AVQ29" s="175"/>
      <c r="AVR29" s="175"/>
      <c r="AVS29" s="175"/>
      <c r="AVT29" s="175"/>
      <c r="AVU29" s="175"/>
      <c r="AVV29" s="175"/>
      <c r="AVW29" s="175"/>
      <c r="AVX29" s="175"/>
      <c r="AVY29" s="175"/>
      <c r="AVZ29" s="175"/>
      <c r="AWA29" s="175"/>
      <c r="AWB29" s="175"/>
      <c r="AWC29" s="175"/>
      <c r="AWD29" s="175"/>
      <c r="AWE29" s="175"/>
      <c r="AWF29" s="175"/>
      <c r="AWG29" s="175"/>
      <c r="AWH29" s="175"/>
      <c r="AWI29" s="175"/>
      <c r="AWJ29" s="175"/>
      <c r="AWK29" s="175"/>
      <c r="AWL29" s="175"/>
      <c r="AWM29" s="175"/>
      <c r="AWN29" s="175"/>
      <c r="AWO29" s="175"/>
      <c r="AWP29" s="175"/>
      <c r="AWQ29" s="175"/>
      <c r="AWR29" s="175"/>
      <c r="AWS29" s="175"/>
      <c r="AWT29" s="175"/>
      <c r="AWU29" s="175"/>
      <c r="AWV29" s="175"/>
      <c r="AWW29" s="175"/>
      <c r="AWX29" s="175"/>
      <c r="AWY29" s="175"/>
      <c r="AWZ29" s="175"/>
      <c r="AXA29" s="175"/>
      <c r="AXB29" s="175"/>
      <c r="AXC29" s="175"/>
      <c r="AXD29" s="175"/>
      <c r="AXE29" s="175"/>
      <c r="AXF29" s="175"/>
      <c r="AXG29" s="175"/>
      <c r="AXH29" s="175"/>
      <c r="AXI29" s="175"/>
      <c r="AXJ29" s="175"/>
      <c r="AXK29" s="175"/>
      <c r="AXL29" s="175"/>
      <c r="AXM29" s="175"/>
      <c r="AXN29" s="175"/>
      <c r="AXO29" s="175"/>
      <c r="AXP29" s="175"/>
      <c r="AXQ29" s="175"/>
      <c r="AXR29" s="175"/>
      <c r="AXS29" s="175"/>
      <c r="AXT29" s="175"/>
      <c r="AXU29" s="175"/>
      <c r="AXV29" s="175"/>
      <c r="AXW29" s="175"/>
      <c r="AXX29" s="175"/>
      <c r="AXY29" s="175"/>
      <c r="AXZ29" s="175"/>
      <c r="AYA29" s="175"/>
      <c r="AYB29" s="175"/>
      <c r="AYC29" s="175"/>
      <c r="AYD29" s="175"/>
      <c r="AYE29" s="175"/>
      <c r="AYF29" s="175"/>
      <c r="AYG29" s="175"/>
      <c r="AYH29" s="175"/>
      <c r="AYI29" s="175"/>
      <c r="AYJ29" s="175"/>
      <c r="AYK29" s="175"/>
      <c r="AYL29" s="175"/>
      <c r="AYM29" s="175"/>
      <c r="AYN29" s="175"/>
      <c r="AYO29" s="175"/>
      <c r="AYP29" s="175"/>
      <c r="AYQ29" s="175"/>
      <c r="AYR29" s="175"/>
      <c r="AYS29" s="175"/>
      <c r="AYT29" s="175"/>
      <c r="AYU29" s="175"/>
      <c r="AYV29" s="175"/>
      <c r="AYW29" s="175"/>
      <c r="AYX29" s="175"/>
      <c r="AYY29" s="175"/>
      <c r="AYZ29" s="175"/>
      <c r="AZA29" s="175"/>
      <c r="AZB29" s="175"/>
      <c r="AZC29" s="175"/>
      <c r="AZD29" s="175"/>
      <c r="AZE29" s="175"/>
      <c r="AZF29" s="175"/>
      <c r="AZG29" s="175"/>
      <c r="AZH29" s="175"/>
      <c r="AZI29" s="175"/>
      <c r="AZJ29" s="175"/>
      <c r="AZK29" s="175"/>
      <c r="AZL29" s="175"/>
      <c r="AZM29" s="175"/>
      <c r="AZN29" s="175"/>
      <c r="AZO29" s="175"/>
      <c r="AZP29" s="175"/>
      <c r="AZQ29" s="175"/>
      <c r="AZR29" s="175"/>
      <c r="AZS29" s="175"/>
      <c r="AZT29" s="175"/>
      <c r="AZU29" s="175"/>
      <c r="AZV29" s="175"/>
      <c r="AZW29" s="175"/>
      <c r="AZX29" s="175"/>
      <c r="AZY29" s="175"/>
      <c r="AZZ29" s="175"/>
      <c r="BAA29" s="175"/>
      <c r="BAB29" s="175"/>
      <c r="BAC29" s="175"/>
      <c r="BAD29" s="175"/>
      <c r="BAE29" s="175"/>
      <c r="BAF29" s="175"/>
      <c r="BAG29" s="175"/>
      <c r="BAH29" s="175"/>
      <c r="BAI29" s="175"/>
      <c r="BAJ29" s="175"/>
      <c r="BAK29" s="175"/>
      <c r="BAL29" s="175"/>
      <c r="BAM29" s="175"/>
      <c r="BAN29" s="175"/>
      <c r="BAO29" s="175"/>
      <c r="BAP29" s="175"/>
      <c r="BAQ29" s="175"/>
      <c r="BAR29" s="175"/>
      <c r="BAS29" s="175"/>
      <c r="BAT29" s="175"/>
      <c r="BAU29" s="175"/>
      <c r="BAV29" s="175"/>
      <c r="BAW29" s="175"/>
      <c r="BAX29" s="175"/>
      <c r="BAY29" s="175"/>
      <c r="BAZ29" s="175"/>
      <c r="BBA29" s="175"/>
      <c r="BBB29" s="175"/>
      <c r="BBC29" s="175"/>
      <c r="BBD29" s="175"/>
      <c r="BBE29" s="175"/>
      <c r="BBF29" s="175"/>
      <c r="BBG29" s="175"/>
      <c r="BBH29" s="175"/>
      <c r="BBI29" s="175"/>
      <c r="BBJ29" s="175"/>
      <c r="BBK29" s="175"/>
      <c r="BBL29" s="175"/>
      <c r="BBM29" s="175"/>
      <c r="BBN29" s="175"/>
      <c r="BBO29" s="175"/>
      <c r="BBP29" s="175"/>
      <c r="BBQ29" s="175"/>
      <c r="BBR29" s="175"/>
      <c r="BBS29" s="175"/>
      <c r="BBT29" s="175"/>
      <c r="BBU29" s="175"/>
      <c r="BBV29" s="175"/>
      <c r="BBW29" s="175"/>
      <c r="BBX29" s="175"/>
      <c r="BBY29" s="175"/>
      <c r="BBZ29" s="175"/>
      <c r="BCA29" s="175"/>
      <c r="BCB29" s="175"/>
      <c r="BCC29" s="175"/>
      <c r="BCD29" s="175"/>
      <c r="BCE29" s="175"/>
      <c r="BCF29" s="175"/>
      <c r="BCG29" s="175"/>
      <c r="BCH29" s="175"/>
      <c r="BCI29" s="175"/>
      <c r="BCJ29" s="175"/>
      <c r="BCK29" s="175"/>
      <c r="BCL29" s="175"/>
      <c r="BCM29" s="175"/>
      <c r="BCN29" s="175"/>
      <c r="BCO29" s="175"/>
      <c r="BCP29" s="175"/>
      <c r="BCQ29" s="175"/>
      <c r="BCR29" s="175"/>
      <c r="BCS29" s="175"/>
      <c r="BCT29" s="175"/>
      <c r="BCU29" s="175"/>
      <c r="BCV29" s="175"/>
      <c r="BCW29" s="175"/>
      <c r="BCX29" s="175"/>
      <c r="BCY29" s="175"/>
      <c r="BCZ29" s="175"/>
      <c r="BDA29" s="175"/>
      <c r="BDB29" s="175"/>
      <c r="BDC29" s="175"/>
      <c r="BDD29" s="175"/>
      <c r="BDE29" s="175"/>
      <c r="BDF29" s="175"/>
      <c r="BDG29" s="175"/>
      <c r="BDH29" s="175"/>
      <c r="BDI29" s="175"/>
      <c r="BDJ29" s="175"/>
      <c r="BDK29" s="175"/>
      <c r="BDL29" s="175"/>
      <c r="BDM29" s="175"/>
      <c r="BDN29" s="175"/>
      <c r="BDO29" s="175"/>
      <c r="BDP29" s="175"/>
      <c r="BDQ29" s="175"/>
      <c r="BDR29" s="175"/>
      <c r="BDS29" s="175"/>
      <c r="BDT29" s="175"/>
      <c r="BDU29" s="175"/>
      <c r="BDV29" s="175"/>
      <c r="BDW29" s="175"/>
      <c r="BDX29" s="175"/>
      <c r="BDY29" s="175"/>
      <c r="BDZ29" s="175"/>
      <c r="BEA29" s="175"/>
      <c r="BEB29" s="175"/>
      <c r="BEC29" s="175"/>
      <c r="BED29" s="175"/>
      <c r="BEE29" s="175"/>
      <c r="BEF29" s="175"/>
      <c r="BEG29" s="175"/>
      <c r="BEH29" s="175"/>
      <c r="BEI29" s="175"/>
      <c r="BEJ29" s="175"/>
      <c r="BEK29" s="175"/>
      <c r="BEL29" s="175"/>
      <c r="BEM29" s="175"/>
      <c r="BEN29" s="175"/>
      <c r="BEO29" s="175"/>
      <c r="BEP29" s="175"/>
      <c r="BEQ29" s="175"/>
      <c r="BER29" s="175"/>
      <c r="BES29" s="175"/>
      <c r="BET29" s="175"/>
      <c r="BEU29" s="175"/>
      <c r="BEV29" s="175"/>
      <c r="BEW29" s="175"/>
      <c r="BEX29" s="175"/>
      <c r="BEY29" s="175"/>
      <c r="BEZ29" s="175"/>
      <c r="BFA29" s="175"/>
      <c r="BFB29" s="175"/>
      <c r="BFC29" s="175"/>
      <c r="BFD29" s="175"/>
      <c r="BFE29" s="175"/>
      <c r="BFF29" s="175"/>
      <c r="BFG29" s="175"/>
      <c r="BFH29" s="175"/>
      <c r="BFI29" s="175"/>
      <c r="BFJ29" s="175"/>
      <c r="BFK29" s="175"/>
      <c r="BFL29" s="175"/>
      <c r="BFM29" s="175"/>
      <c r="BFN29" s="175"/>
      <c r="BFO29" s="175"/>
      <c r="BFP29" s="175"/>
      <c r="BFQ29" s="175"/>
      <c r="BFR29" s="175"/>
      <c r="BFS29" s="175"/>
      <c r="BFT29" s="175"/>
      <c r="BFU29" s="175"/>
      <c r="BFV29" s="175"/>
      <c r="BFW29" s="175"/>
      <c r="BFX29" s="175"/>
      <c r="BFY29" s="175"/>
      <c r="BFZ29" s="175"/>
      <c r="BGA29" s="175"/>
      <c r="BGB29" s="175"/>
      <c r="BGC29" s="175"/>
      <c r="BGD29" s="175"/>
      <c r="BGE29" s="175"/>
      <c r="BGF29" s="175"/>
      <c r="BGG29" s="175"/>
      <c r="BGH29" s="175"/>
      <c r="BGI29" s="175"/>
      <c r="BGJ29" s="175"/>
      <c r="BGK29" s="175"/>
      <c r="BGL29" s="175"/>
      <c r="BGM29" s="175"/>
      <c r="BGN29" s="175"/>
      <c r="BGO29" s="175"/>
      <c r="BGP29" s="175"/>
      <c r="BGQ29" s="175"/>
      <c r="BGR29" s="175"/>
      <c r="BGS29" s="175"/>
      <c r="BGT29" s="175"/>
      <c r="BGU29" s="175"/>
      <c r="BGV29" s="175"/>
      <c r="BGW29" s="175"/>
      <c r="BGX29" s="175"/>
      <c r="BGY29" s="175"/>
      <c r="BGZ29" s="175"/>
      <c r="BHA29" s="175"/>
      <c r="BHB29" s="175"/>
      <c r="BHC29" s="175"/>
      <c r="BHD29" s="175"/>
      <c r="BHE29" s="175"/>
      <c r="BHF29" s="175"/>
      <c r="BHG29" s="175"/>
      <c r="BHH29" s="175"/>
      <c r="BHI29" s="175"/>
      <c r="BHJ29" s="175"/>
      <c r="BHK29" s="175"/>
      <c r="BHL29" s="175"/>
      <c r="BHM29" s="175"/>
      <c r="BHN29" s="175"/>
      <c r="BHO29" s="175"/>
      <c r="BHP29" s="175"/>
      <c r="BHQ29" s="175"/>
      <c r="BHR29" s="175"/>
      <c r="BHS29" s="175"/>
      <c r="BHT29" s="175"/>
      <c r="BHU29" s="175"/>
      <c r="BHV29" s="175"/>
      <c r="BHW29" s="175"/>
      <c r="BHX29" s="175"/>
      <c r="BHY29" s="175"/>
      <c r="BHZ29" s="175"/>
      <c r="BIA29" s="175"/>
      <c r="BIB29" s="175"/>
      <c r="BIC29" s="175"/>
      <c r="BID29" s="175"/>
      <c r="BIE29" s="175"/>
      <c r="BIF29" s="175"/>
      <c r="BIG29" s="175"/>
      <c r="BIH29" s="175"/>
      <c r="BII29" s="175"/>
      <c r="BIJ29" s="175"/>
      <c r="BIK29" s="175"/>
      <c r="BIL29" s="175"/>
      <c r="BIM29" s="175"/>
      <c r="BIN29" s="175"/>
      <c r="BIO29" s="175"/>
      <c r="BIP29" s="175"/>
      <c r="BIQ29" s="175"/>
      <c r="BIR29" s="175"/>
      <c r="BIS29" s="175"/>
      <c r="BIT29" s="175"/>
      <c r="BIU29" s="175"/>
      <c r="BIV29" s="175"/>
      <c r="BIW29" s="175"/>
      <c r="BIX29" s="175"/>
      <c r="BIY29" s="175"/>
      <c r="BIZ29" s="175"/>
      <c r="BJA29" s="175"/>
      <c r="BJB29" s="175"/>
      <c r="BJC29" s="175"/>
      <c r="BJD29" s="175"/>
      <c r="BJE29" s="175"/>
      <c r="BJF29" s="175"/>
      <c r="BJG29" s="175"/>
      <c r="BJH29" s="175"/>
      <c r="BJI29" s="175"/>
      <c r="BJJ29" s="175"/>
      <c r="BJK29" s="175"/>
      <c r="BJL29" s="175"/>
      <c r="BJM29" s="175"/>
      <c r="BJN29" s="175"/>
      <c r="BJO29" s="175"/>
      <c r="BJP29" s="175"/>
      <c r="BJQ29" s="175"/>
      <c r="BJR29" s="175"/>
      <c r="BJS29" s="175"/>
      <c r="BJT29" s="175"/>
      <c r="BJU29" s="175"/>
      <c r="BJV29" s="175"/>
      <c r="BJW29" s="175"/>
      <c r="BJX29" s="175"/>
      <c r="BJY29" s="175"/>
      <c r="BJZ29" s="175"/>
      <c r="BKA29" s="175"/>
      <c r="BKB29" s="175"/>
      <c r="BKC29" s="175"/>
      <c r="BKD29" s="175"/>
      <c r="BKE29" s="175"/>
      <c r="BKF29" s="175"/>
      <c r="BKG29" s="175"/>
      <c r="BKH29" s="175"/>
      <c r="BKI29" s="175"/>
      <c r="BKJ29" s="175"/>
      <c r="BKK29" s="175"/>
      <c r="BKL29" s="175"/>
      <c r="BKM29" s="175"/>
      <c r="BKN29" s="175"/>
      <c r="BKO29" s="175"/>
      <c r="BKP29" s="175"/>
      <c r="BKQ29" s="175"/>
      <c r="BKR29" s="175"/>
      <c r="BKS29" s="175"/>
      <c r="BKT29" s="175"/>
      <c r="BKU29" s="175"/>
      <c r="BKV29" s="175"/>
      <c r="BKW29" s="175"/>
      <c r="BKX29" s="175"/>
      <c r="BKY29" s="175"/>
      <c r="BKZ29" s="175"/>
      <c r="BLA29" s="175"/>
      <c r="BLB29" s="175"/>
      <c r="BLC29" s="175"/>
      <c r="BLD29" s="175"/>
      <c r="BLE29" s="175"/>
      <c r="BLF29" s="175"/>
      <c r="BLG29" s="175"/>
      <c r="BLH29" s="175"/>
      <c r="BLI29" s="175"/>
      <c r="BLJ29" s="175"/>
      <c r="BLK29" s="175"/>
      <c r="BLL29" s="175"/>
      <c r="BLM29" s="175"/>
      <c r="BLN29" s="175"/>
      <c r="BLO29" s="175"/>
      <c r="BLP29" s="175"/>
      <c r="BLQ29" s="175"/>
      <c r="BLR29" s="175"/>
      <c r="BLS29" s="175"/>
      <c r="BLT29" s="175"/>
      <c r="BLU29" s="175"/>
      <c r="BLV29" s="175"/>
      <c r="BLW29" s="175"/>
      <c r="BLX29" s="175"/>
      <c r="BLY29" s="175"/>
      <c r="BLZ29" s="175"/>
      <c r="BMA29" s="175"/>
      <c r="BMB29" s="175"/>
      <c r="BMC29" s="175"/>
      <c r="BMD29" s="175"/>
      <c r="BME29" s="175"/>
      <c r="BMF29" s="175"/>
      <c r="BMG29" s="175"/>
      <c r="BMH29" s="175"/>
      <c r="BMI29" s="175"/>
      <c r="BMJ29" s="175"/>
      <c r="BMK29" s="175"/>
      <c r="BML29" s="175"/>
      <c r="BMM29" s="175"/>
      <c r="BMN29" s="175"/>
      <c r="BMO29" s="175"/>
      <c r="BMP29" s="175"/>
      <c r="BMQ29" s="175"/>
      <c r="BMR29" s="175"/>
      <c r="BMS29" s="175"/>
      <c r="BMT29" s="175"/>
      <c r="BMU29" s="175"/>
      <c r="BMV29" s="175"/>
      <c r="BMW29" s="175"/>
      <c r="BMX29" s="175"/>
      <c r="BMY29" s="175"/>
      <c r="BMZ29" s="175"/>
      <c r="BNA29" s="175"/>
      <c r="BNB29" s="175"/>
      <c r="BNC29" s="175"/>
      <c r="BND29" s="175"/>
      <c r="BNE29" s="175"/>
      <c r="BNF29" s="175"/>
      <c r="BNG29" s="175"/>
      <c r="BNH29" s="175"/>
      <c r="BNI29" s="175"/>
      <c r="BNJ29" s="175"/>
      <c r="BNK29" s="175"/>
      <c r="BNL29" s="175"/>
      <c r="BNM29" s="175"/>
      <c r="BNN29" s="175"/>
      <c r="BNO29" s="175"/>
      <c r="BNP29" s="175"/>
      <c r="BNQ29" s="175"/>
      <c r="BNR29" s="175"/>
      <c r="BNS29" s="175"/>
      <c r="BNT29" s="175"/>
      <c r="BNU29" s="175"/>
      <c r="BNV29" s="175"/>
      <c r="BNW29" s="175"/>
      <c r="BNX29" s="175"/>
      <c r="BNY29" s="175"/>
      <c r="BNZ29" s="175"/>
      <c r="BOA29" s="175"/>
      <c r="BOB29" s="175"/>
      <c r="BOC29" s="175"/>
      <c r="BOD29" s="175"/>
      <c r="BOE29" s="175"/>
      <c r="BOF29" s="175"/>
      <c r="BOG29" s="175"/>
      <c r="BOH29" s="175"/>
      <c r="BOI29" s="175"/>
      <c r="BOJ29" s="175"/>
      <c r="BOK29" s="175"/>
      <c r="BOL29" s="175"/>
      <c r="BOM29" s="175"/>
      <c r="BON29" s="175"/>
      <c r="BOO29" s="175"/>
      <c r="BOP29" s="175"/>
      <c r="BOQ29" s="175"/>
      <c r="BOR29" s="175"/>
      <c r="BOS29" s="175"/>
      <c r="BOT29" s="175"/>
      <c r="BOU29" s="175"/>
      <c r="BOV29" s="175"/>
      <c r="BOW29" s="175"/>
      <c r="BOX29" s="175"/>
      <c r="BOY29" s="175"/>
      <c r="BOZ29" s="175"/>
      <c r="BPA29" s="175"/>
      <c r="BPB29" s="175"/>
      <c r="BPC29" s="175"/>
      <c r="BPD29" s="175"/>
      <c r="BPE29" s="175"/>
      <c r="BPF29" s="175"/>
      <c r="BPG29" s="175"/>
      <c r="BPH29" s="175"/>
      <c r="BPI29" s="175"/>
      <c r="BPJ29" s="175"/>
      <c r="BPK29" s="175"/>
      <c r="BPL29" s="175"/>
      <c r="BPM29" s="175"/>
      <c r="BPN29" s="175"/>
      <c r="BPO29" s="175"/>
      <c r="BPP29" s="175"/>
      <c r="BPQ29" s="175"/>
      <c r="BPR29" s="175"/>
      <c r="BPS29" s="175"/>
      <c r="BPT29" s="175"/>
      <c r="BPU29" s="175"/>
      <c r="BPV29" s="175"/>
      <c r="BPW29" s="175"/>
      <c r="BPX29" s="175"/>
      <c r="BPY29" s="175"/>
      <c r="BPZ29" s="175"/>
      <c r="BQA29" s="175"/>
      <c r="BQB29" s="175"/>
      <c r="BQC29" s="175"/>
      <c r="BQD29" s="175"/>
      <c r="BQE29" s="175"/>
      <c r="BQF29" s="175"/>
      <c r="BQG29" s="175"/>
      <c r="BQH29" s="175"/>
      <c r="BQI29" s="175"/>
      <c r="BQJ29" s="175"/>
      <c r="BQK29" s="175"/>
      <c r="BQL29" s="175"/>
      <c r="BQM29" s="175"/>
      <c r="BQN29" s="175"/>
      <c r="BQO29" s="175"/>
      <c r="BQP29" s="175"/>
      <c r="BQQ29" s="175"/>
      <c r="BQR29" s="175"/>
      <c r="BQS29" s="175"/>
      <c r="BQT29" s="175"/>
      <c r="BQU29" s="175"/>
      <c r="BQV29" s="175"/>
      <c r="BQW29" s="175"/>
      <c r="BQX29" s="175"/>
      <c r="BQY29" s="175"/>
      <c r="BQZ29" s="175"/>
      <c r="BRA29" s="175"/>
      <c r="BRB29" s="175"/>
      <c r="BRC29" s="175"/>
      <c r="BRD29" s="175"/>
      <c r="BRE29" s="175"/>
      <c r="BRF29" s="175"/>
      <c r="BRG29" s="175"/>
      <c r="BRH29" s="175"/>
      <c r="BRI29" s="175"/>
      <c r="BRJ29" s="175"/>
      <c r="BRK29" s="175"/>
      <c r="BRL29" s="175"/>
      <c r="BRM29" s="175"/>
      <c r="BRN29" s="175"/>
      <c r="BRO29" s="175"/>
      <c r="BRP29" s="175"/>
      <c r="BRQ29" s="175"/>
      <c r="BRR29" s="175"/>
      <c r="BRS29" s="175"/>
      <c r="BRT29" s="175"/>
      <c r="BRU29" s="175"/>
      <c r="BRV29" s="175"/>
      <c r="BRW29" s="175"/>
      <c r="BRX29" s="175"/>
      <c r="BRY29" s="175"/>
      <c r="BRZ29" s="175"/>
      <c r="BSA29" s="175"/>
      <c r="BSB29" s="175"/>
      <c r="BSC29" s="175"/>
      <c r="BSD29" s="175"/>
      <c r="BSE29" s="175"/>
      <c r="BSF29" s="175"/>
      <c r="BSG29" s="175"/>
      <c r="BSH29" s="175"/>
      <c r="BSI29" s="175"/>
      <c r="BSJ29" s="175"/>
      <c r="BSK29" s="175"/>
      <c r="BSL29" s="175"/>
      <c r="BSM29" s="175"/>
      <c r="BSN29" s="175"/>
      <c r="BSO29" s="175"/>
      <c r="BSP29" s="175"/>
      <c r="BSQ29" s="175"/>
      <c r="BSR29" s="175"/>
      <c r="BSS29" s="175"/>
      <c r="BST29" s="175"/>
      <c r="BSU29" s="175"/>
      <c r="BSV29" s="175"/>
      <c r="BSW29" s="175"/>
      <c r="BSX29" s="175"/>
      <c r="BSY29" s="175"/>
      <c r="BSZ29" s="175"/>
      <c r="BTA29" s="175"/>
      <c r="BTB29" s="175"/>
      <c r="BTC29" s="175"/>
      <c r="BTD29" s="175"/>
      <c r="BTE29" s="175"/>
      <c r="BTF29" s="175"/>
      <c r="BTG29" s="175"/>
      <c r="BTH29" s="175"/>
      <c r="BTI29" s="175"/>
      <c r="BTJ29" s="175"/>
      <c r="BTK29" s="175"/>
      <c r="BTL29" s="175"/>
      <c r="BTM29" s="175"/>
      <c r="BTN29" s="175"/>
      <c r="BTO29" s="175"/>
      <c r="BTP29" s="175"/>
      <c r="BTQ29" s="175"/>
      <c r="BTR29" s="175"/>
      <c r="BTS29" s="175"/>
      <c r="BTT29" s="175"/>
      <c r="BTU29" s="175"/>
      <c r="BTV29" s="175"/>
      <c r="BTW29" s="175"/>
      <c r="BTX29" s="175"/>
      <c r="BTY29" s="175"/>
      <c r="BTZ29" s="175"/>
      <c r="BUA29" s="175"/>
      <c r="BUB29" s="175"/>
      <c r="BUC29" s="175"/>
      <c r="BUD29" s="175"/>
      <c r="BUE29" s="175"/>
      <c r="BUF29" s="175"/>
      <c r="BUG29" s="175"/>
      <c r="BUH29" s="175"/>
      <c r="BUI29" s="175"/>
      <c r="BUJ29" s="175"/>
      <c r="BUK29" s="175"/>
      <c r="BUL29" s="175"/>
      <c r="BUM29" s="175"/>
      <c r="BUN29" s="175"/>
      <c r="BUO29" s="175"/>
      <c r="BUP29" s="175"/>
      <c r="BUQ29" s="175"/>
      <c r="BUR29" s="175"/>
      <c r="BUS29" s="175"/>
      <c r="BUT29" s="175"/>
      <c r="BUU29" s="175"/>
      <c r="BUV29" s="175"/>
      <c r="BUW29" s="175"/>
      <c r="BUX29" s="175"/>
      <c r="BUY29" s="175"/>
      <c r="BUZ29" s="175"/>
      <c r="BVA29" s="175"/>
      <c r="BVB29" s="175"/>
      <c r="BVC29" s="175"/>
      <c r="BVD29" s="175"/>
      <c r="BVE29" s="175"/>
      <c r="BVF29" s="175"/>
      <c r="BVG29" s="175"/>
      <c r="BVH29" s="175"/>
      <c r="BVI29" s="175"/>
      <c r="BVJ29" s="175"/>
      <c r="BVK29" s="175"/>
      <c r="BVL29" s="175"/>
      <c r="BVM29" s="175"/>
      <c r="BVN29" s="175"/>
      <c r="BVO29" s="175"/>
      <c r="BVP29" s="175"/>
      <c r="BVQ29" s="175"/>
      <c r="BVR29" s="175"/>
      <c r="BVS29" s="175"/>
      <c r="BVT29" s="175"/>
      <c r="BVU29" s="175"/>
      <c r="BVV29" s="175"/>
      <c r="BVW29" s="175"/>
      <c r="BVX29" s="175"/>
      <c r="BVY29" s="175"/>
      <c r="BVZ29" s="175"/>
      <c r="BWA29" s="175"/>
      <c r="BWB29" s="175"/>
      <c r="BWC29" s="175"/>
      <c r="BWD29" s="175"/>
      <c r="BWE29" s="175"/>
      <c r="BWF29" s="175"/>
      <c r="BWG29" s="175"/>
      <c r="BWH29" s="175"/>
      <c r="BWI29" s="175"/>
      <c r="BWJ29" s="175"/>
      <c r="BWK29" s="175"/>
      <c r="BWL29" s="175"/>
      <c r="BWM29" s="175"/>
      <c r="BWN29" s="175"/>
      <c r="BWO29" s="175"/>
      <c r="BWP29" s="175"/>
      <c r="BWQ29" s="175"/>
      <c r="BWR29" s="175"/>
      <c r="BWS29" s="175"/>
      <c r="BWT29" s="175"/>
      <c r="BWU29" s="175"/>
      <c r="BWV29" s="175"/>
      <c r="BWW29" s="175"/>
      <c r="BWX29" s="175"/>
      <c r="BWY29" s="175"/>
      <c r="BWZ29" s="175"/>
      <c r="BXA29" s="175"/>
      <c r="BXB29" s="175"/>
      <c r="BXC29" s="175"/>
      <c r="BXD29" s="175"/>
      <c r="BXE29" s="175"/>
      <c r="BXF29" s="175"/>
      <c r="BXG29" s="175"/>
      <c r="BXH29" s="175"/>
      <c r="BXI29" s="175"/>
      <c r="BXJ29" s="175"/>
      <c r="BXK29" s="175"/>
      <c r="BXL29" s="175"/>
      <c r="BXM29" s="175"/>
      <c r="BXN29" s="175"/>
      <c r="BXO29" s="175"/>
      <c r="BXP29" s="175"/>
      <c r="BXQ29" s="175"/>
      <c r="BXR29" s="175"/>
      <c r="BXS29" s="175"/>
      <c r="BXT29" s="175"/>
      <c r="BXU29" s="175"/>
      <c r="BXV29" s="175"/>
      <c r="BXW29" s="175"/>
      <c r="BXX29" s="175"/>
      <c r="BXY29" s="175"/>
      <c r="BXZ29" s="175"/>
      <c r="BYA29" s="175"/>
      <c r="BYB29" s="175"/>
      <c r="BYC29" s="175"/>
      <c r="BYD29" s="175"/>
      <c r="BYE29" s="175"/>
      <c r="BYF29" s="175"/>
      <c r="BYG29" s="175"/>
      <c r="BYH29" s="175"/>
      <c r="BYI29" s="175"/>
      <c r="BYJ29" s="175"/>
      <c r="BYK29" s="175"/>
      <c r="BYL29" s="175"/>
      <c r="BYM29" s="175"/>
      <c r="BYN29" s="175"/>
      <c r="BYO29" s="175"/>
      <c r="BYP29" s="175"/>
      <c r="BYQ29" s="175"/>
      <c r="BYR29" s="175"/>
      <c r="BYS29" s="175"/>
      <c r="BYT29" s="175"/>
      <c r="BYU29" s="175"/>
      <c r="BYV29" s="175"/>
      <c r="BYW29" s="175"/>
      <c r="BYX29" s="175"/>
      <c r="BYY29" s="175"/>
      <c r="BYZ29" s="175"/>
      <c r="BZA29" s="175"/>
      <c r="BZB29" s="175"/>
      <c r="BZC29" s="175"/>
      <c r="BZD29" s="175"/>
      <c r="BZE29" s="175"/>
      <c r="BZF29" s="175"/>
      <c r="BZG29" s="175"/>
      <c r="BZH29" s="175"/>
      <c r="BZI29" s="175"/>
      <c r="BZJ29" s="175"/>
      <c r="BZK29" s="175"/>
      <c r="BZL29" s="175"/>
      <c r="BZM29" s="175"/>
      <c r="BZN29" s="175"/>
      <c r="BZO29" s="175"/>
      <c r="BZP29" s="175"/>
      <c r="BZQ29" s="175"/>
      <c r="BZR29" s="175"/>
      <c r="BZS29" s="175"/>
      <c r="BZT29" s="175"/>
      <c r="BZU29" s="175"/>
      <c r="BZV29" s="175"/>
      <c r="BZW29" s="175"/>
      <c r="BZX29" s="175"/>
      <c r="BZY29" s="175"/>
      <c r="BZZ29" s="175"/>
      <c r="CAA29" s="175"/>
      <c r="CAB29" s="175"/>
      <c r="CAC29" s="175"/>
      <c r="CAD29" s="175"/>
      <c r="CAE29" s="175"/>
      <c r="CAF29" s="175"/>
      <c r="CAG29" s="175"/>
      <c r="CAH29" s="175"/>
      <c r="CAI29" s="175"/>
      <c r="CAJ29" s="175"/>
      <c r="CAK29" s="175"/>
      <c r="CAL29" s="175"/>
      <c r="CAM29" s="175"/>
      <c r="CAN29" s="175"/>
      <c r="CAO29" s="175"/>
      <c r="CAP29" s="175"/>
      <c r="CAQ29" s="175"/>
      <c r="CAR29" s="175"/>
      <c r="CAS29" s="175"/>
      <c r="CAT29" s="175"/>
      <c r="CAU29" s="175"/>
      <c r="CAV29" s="175"/>
      <c r="CAW29" s="175"/>
      <c r="CAX29" s="175"/>
      <c r="CAY29" s="175"/>
      <c r="CAZ29" s="175"/>
      <c r="CBA29" s="175"/>
      <c r="CBB29" s="175"/>
      <c r="CBC29" s="175"/>
      <c r="CBD29" s="175"/>
      <c r="CBE29" s="175"/>
      <c r="CBF29" s="175"/>
      <c r="CBG29" s="175"/>
      <c r="CBH29" s="175"/>
      <c r="CBI29" s="175"/>
      <c r="CBJ29" s="175"/>
      <c r="CBK29" s="175"/>
      <c r="CBL29" s="175"/>
      <c r="CBM29" s="175"/>
      <c r="CBN29" s="175"/>
      <c r="CBO29" s="175"/>
      <c r="CBP29" s="175"/>
      <c r="CBQ29" s="175"/>
      <c r="CBR29" s="175"/>
      <c r="CBS29" s="175"/>
      <c r="CBT29" s="175"/>
      <c r="CBU29" s="175"/>
      <c r="CBV29" s="175"/>
      <c r="CBW29" s="175"/>
      <c r="CBX29" s="175"/>
      <c r="CBY29" s="175"/>
      <c r="CBZ29" s="175"/>
      <c r="CCA29" s="175"/>
      <c r="CCB29" s="175"/>
      <c r="CCC29" s="175"/>
      <c r="CCD29" s="175"/>
      <c r="CCE29" s="175"/>
      <c r="CCF29" s="175"/>
      <c r="CCG29" s="175"/>
      <c r="CCH29" s="175"/>
      <c r="CCI29" s="175"/>
      <c r="CCJ29" s="175"/>
      <c r="CCK29" s="175"/>
      <c r="CCL29" s="175"/>
      <c r="CCM29" s="175"/>
      <c r="CCN29" s="175"/>
      <c r="CCO29" s="175"/>
      <c r="CCP29" s="175"/>
      <c r="CCQ29" s="175"/>
      <c r="CCR29" s="175"/>
      <c r="CCS29" s="175"/>
      <c r="CCT29" s="175"/>
      <c r="CCU29" s="175"/>
      <c r="CCV29" s="175"/>
      <c r="CCW29" s="175"/>
      <c r="CCX29" s="175"/>
      <c r="CCY29" s="175"/>
      <c r="CCZ29" s="175"/>
      <c r="CDA29" s="175"/>
      <c r="CDB29" s="175"/>
      <c r="CDC29" s="175"/>
      <c r="CDD29" s="175"/>
      <c r="CDE29" s="175"/>
      <c r="CDF29" s="175"/>
      <c r="CDG29" s="175"/>
      <c r="CDH29" s="175"/>
      <c r="CDI29" s="175"/>
      <c r="CDJ29" s="175"/>
      <c r="CDK29" s="175"/>
      <c r="CDL29" s="175"/>
      <c r="CDM29" s="175"/>
      <c r="CDN29" s="175"/>
      <c r="CDO29" s="175"/>
      <c r="CDP29" s="175"/>
      <c r="CDQ29" s="175"/>
      <c r="CDR29" s="175"/>
      <c r="CDS29" s="175"/>
      <c r="CDT29" s="175"/>
      <c r="CDU29" s="175"/>
      <c r="CDV29" s="175"/>
      <c r="CDW29" s="175"/>
      <c r="CDX29" s="175"/>
      <c r="CDY29" s="175"/>
      <c r="CDZ29" s="175"/>
      <c r="CEA29" s="175"/>
      <c r="CEB29" s="175"/>
      <c r="CEC29" s="175"/>
      <c r="CED29" s="175"/>
      <c r="CEE29" s="175"/>
      <c r="CEF29" s="175"/>
      <c r="CEG29" s="175"/>
      <c r="CEH29" s="175"/>
      <c r="CEI29" s="175"/>
      <c r="CEJ29" s="175"/>
      <c r="CEK29" s="175"/>
      <c r="CEL29" s="175"/>
      <c r="CEM29" s="175"/>
      <c r="CEN29" s="175"/>
      <c r="CEO29" s="175"/>
      <c r="CEP29" s="175"/>
      <c r="CEQ29" s="175"/>
      <c r="CER29" s="175"/>
      <c r="CES29" s="175"/>
      <c r="CET29" s="175"/>
      <c r="CEU29" s="175"/>
      <c r="CEV29" s="175"/>
      <c r="CEW29" s="175"/>
      <c r="CEX29" s="175"/>
      <c r="CEY29" s="175"/>
      <c r="CEZ29" s="175"/>
      <c r="CFA29" s="175"/>
      <c r="CFB29" s="175"/>
      <c r="CFC29" s="175"/>
      <c r="CFD29" s="175"/>
      <c r="CFE29" s="175"/>
      <c r="CFF29" s="175"/>
      <c r="CFG29" s="175"/>
      <c r="CFH29" s="175"/>
      <c r="CFI29" s="175"/>
      <c r="CFJ29" s="175"/>
      <c r="CFK29" s="175"/>
      <c r="CFL29" s="175"/>
      <c r="CFM29" s="175"/>
      <c r="CFN29" s="175"/>
      <c r="CFO29" s="175"/>
      <c r="CFP29" s="175"/>
      <c r="CFQ29" s="175"/>
      <c r="CFR29" s="175"/>
      <c r="CFS29" s="175"/>
      <c r="CFT29" s="175"/>
      <c r="CFU29" s="175"/>
      <c r="CFV29" s="175"/>
      <c r="CFW29" s="175"/>
      <c r="CFX29" s="175"/>
      <c r="CFY29" s="175"/>
      <c r="CFZ29" s="175"/>
      <c r="CGA29" s="175"/>
      <c r="CGB29" s="175"/>
      <c r="CGC29" s="175"/>
      <c r="CGD29" s="175"/>
      <c r="CGE29" s="175"/>
      <c r="CGF29" s="175"/>
      <c r="CGG29" s="175"/>
      <c r="CGH29" s="175"/>
      <c r="CGI29" s="175"/>
      <c r="CGJ29" s="175"/>
      <c r="CGK29" s="175"/>
      <c r="CGL29" s="175"/>
      <c r="CGM29" s="175"/>
      <c r="CGN29" s="175"/>
      <c r="CGO29" s="175"/>
      <c r="CGP29" s="175"/>
      <c r="CGQ29" s="175"/>
      <c r="CGR29" s="175"/>
      <c r="CGS29" s="175"/>
      <c r="CGT29" s="175"/>
      <c r="CGU29" s="175"/>
      <c r="CGV29" s="175"/>
      <c r="CGW29" s="175"/>
      <c r="CGX29" s="175"/>
      <c r="CGY29" s="175"/>
      <c r="CGZ29" s="175"/>
      <c r="CHA29" s="175"/>
      <c r="CHB29" s="175"/>
      <c r="CHC29" s="175"/>
      <c r="CHD29" s="175"/>
      <c r="CHE29" s="175"/>
      <c r="CHF29" s="175"/>
      <c r="CHG29" s="175"/>
      <c r="CHH29" s="175"/>
      <c r="CHI29" s="175"/>
      <c r="CHJ29" s="175"/>
      <c r="CHK29" s="175"/>
      <c r="CHL29" s="175"/>
      <c r="CHM29" s="175"/>
      <c r="CHN29" s="175"/>
      <c r="CHO29" s="175"/>
      <c r="CHP29" s="175"/>
      <c r="CHQ29" s="175"/>
      <c r="CHR29" s="175"/>
      <c r="CHS29" s="175"/>
      <c r="CHT29" s="175"/>
      <c r="CHU29" s="175"/>
      <c r="CHV29" s="175"/>
      <c r="CHW29" s="175"/>
      <c r="CHX29" s="175"/>
      <c r="CHY29" s="175"/>
      <c r="CHZ29" s="175"/>
      <c r="CIA29" s="175"/>
      <c r="CIB29" s="175"/>
      <c r="CIC29" s="175"/>
      <c r="CID29" s="175"/>
      <c r="CIE29" s="175"/>
      <c r="CIF29" s="175"/>
      <c r="CIG29" s="175"/>
      <c r="CIH29" s="175"/>
      <c r="CII29" s="175"/>
      <c r="CIJ29" s="175"/>
      <c r="CIK29" s="175"/>
      <c r="CIL29" s="175"/>
      <c r="CIM29" s="175"/>
      <c r="CIN29" s="175"/>
      <c r="CIO29" s="175"/>
      <c r="CIP29" s="175"/>
      <c r="CIQ29" s="175"/>
      <c r="CIR29" s="175"/>
      <c r="CIS29" s="175"/>
      <c r="CIT29" s="175"/>
      <c r="CIU29" s="175"/>
      <c r="CIV29" s="175"/>
      <c r="CIW29" s="175"/>
      <c r="CIX29" s="175"/>
      <c r="CIY29" s="175"/>
      <c r="CIZ29" s="175"/>
      <c r="CJA29" s="175"/>
      <c r="CJB29" s="175"/>
      <c r="CJC29" s="175"/>
      <c r="CJD29" s="175"/>
      <c r="CJE29" s="175"/>
      <c r="CJF29" s="175"/>
      <c r="CJG29" s="175"/>
      <c r="CJH29" s="175"/>
      <c r="CJI29" s="175"/>
      <c r="CJJ29" s="175"/>
      <c r="CJK29" s="175"/>
      <c r="CJL29" s="175"/>
      <c r="CJM29" s="175"/>
      <c r="CJN29" s="175"/>
      <c r="CJO29" s="175"/>
      <c r="CJP29" s="175"/>
      <c r="CJQ29" s="175"/>
      <c r="CJR29" s="175"/>
      <c r="CJS29" s="175"/>
      <c r="CJT29" s="175"/>
      <c r="CJU29" s="175"/>
      <c r="CJV29" s="175"/>
      <c r="CJW29" s="175"/>
      <c r="CJX29" s="175"/>
      <c r="CJY29" s="175"/>
      <c r="CJZ29" s="175"/>
      <c r="CKA29" s="175"/>
      <c r="CKB29" s="175"/>
      <c r="CKC29" s="175"/>
      <c r="CKD29" s="175"/>
      <c r="CKE29" s="175"/>
      <c r="CKF29" s="175"/>
      <c r="CKG29" s="175"/>
      <c r="CKH29" s="175"/>
      <c r="CKI29" s="175"/>
      <c r="CKJ29" s="175"/>
      <c r="CKK29" s="175"/>
      <c r="CKL29" s="175"/>
      <c r="CKM29" s="175"/>
      <c r="CKN29" s="175"/>
      <c r="CKO29" s="175"/>
      <c r="CKP29" s="175"/>
      <c r="CKQ29" s="175"/>
      <c r="CKR29" s="175"/>
      <c r="CKS29" s="175"/>
      <c r="CKT29" s="175"/>
      <c r="CKU29" s="175"/>
      <c r="CKV29" s="175"/>
      <c r="CKW29" s="175"/>
      <c r="CKX29" s="175"/>
      <c r="CKY29" s="175"/>
      <c r="CKZ29" s="175"/>
      <c r="CLA29" s="175"/>
      <c r="CLB29" s="175"/>
      <c r="CLC29" s="175"/>
      <c r="CLD29" s="175"/>
      <c r="CLE29" s="175"/>
      <c r="CLF29" s="175"/>
      <c r="CLG29" s="175"/>
      <c r="CLH29" s="175"/>
      <c r="CLI29" s="175"/>
      <c r="CLJ29" s="175"/>
      <c r="CLK29" s="175"/>
      <c r="CLL29" s="175"/>
      <c r="CLM29" s="175"/>
      <c r="CLN29" s="175"/>
      <c r="CLO29" s="175"/>
      <c r="CLP29" s="175"/>
      <c r="CLQ29" s="175"/>
      <c r="CLR29" s="175"/>
      <c r="CLS29" s="175"/>
      <c r="CLT29" s="175"/>
      <c r="CLU29" s="175"/>
      <c r="CLV29" s="175"/>
      <c r="CLW29" s="175"/>
      <c r="CLX29" s="175"/>
      <c r="CLY29" s="175"/>
      <c r="CLZ29" s="175"/>
      <c r="CMA29" s="175"/>
      <c r="CMB29" s="175"/>
      <c r="CMC29" s="175"/>
      <c r="CMD29" s="175"/>
      <c r="CME29" s="175"/>
      <c r="CMF29" s="175"/>
      <c r="CMG29" s="175"/>
      <c r="CMH29" s="175"/>
      <c r="CMI29" s="175"/>
      <c r="CMJ29" s="175"/>
      <c r="CMK29" s="175"/>
      <c r="CML29" s="175"/>
      <c r="CMM29" s="175"/>
      <c r="CMN29" s="175"/>
      <c r="CMO29" s="175"/>
      <c r="CMP29" s="175"/>
      <c r="CMQ29" s="175"/>
      <c r="CMR29" s="175"/>
      <c r="CMS29" s="175"/>
      <c r="CMT29" s="175"/>
      <c r="CMU29" s="175"/>
      <c r="CMV29" s="175"/>
      <c r="CMW29" s="175"/>
      <c r="CMX29" s="175"/>
      <c r="CMY29" s="175"/>
      <c r="CMZ29" s="175"/>
      <c r="CNA29" s="175"/>
      <c r="CNB29" s="175"/>
      <c r="CNC29" s="175"/>
      <c r="CND29" s="175"/>
      <c r="CNE29" s="175"/>
      <c r="CNF29" s="175"/>
      <c r="CNG29" s="175"/>
      <c r="CNH29" s="175"/>
      <c r="CNI29" s="175"/>
      <c r="CNJ29" s="175"/>
      <c r="CNK29" s="175"/>
      <c r="CNL29" s="175"/>
      <c r="CNM29" s="175"/>
      <c r="CNN29" s="175"/>
      <c r="CNO29" s="175"/>
      <c r="CNP29" s="175"/>
      <c r="CNQ29" s="175"/>
      <c r="CNR29" s="175"/>
      <c r="CNS29" s="175"/>
      <c r="CNT29" s="175"/>
      <c r="CNU29" s="175"/>
      <c r="CNV29" s="175"/>
      <c r="CNW29" s="175"/>
      <c r="CNX29" s="175"/>
      <c r="CNY29" s="175"/>
      <c r="CNZ29" s="175"/>
      <c r="COA29" s="175"/>
      <c r="COB29" s="175"/>
      <c r="COC29" s="175"/>
      <c r="COD29" s="175"/>
      <c r="COE29" s="175"/>
      <c r="COF29" s="175"/>
      <c r="COG29" s="175"/>
      <c r="COH29" s="175"/>
      <c r="COI29" s="175"/>
      <c r="COJ29" s="175"/>
      <c r="COK29" s="175"/>
      <c r="COL29" s="175"/>
      <c r="COM29" s="175"/>
      <c r="CON29" s="175"/>
      <c r="COO29" s="175"/>
      <c r="COP29" s="175"/>
      <c r="COQ29" s="175"/>
      <c r="COR29" s="175"/>
      <c r="COS29" s="175"/>
      <c r="COT29" s="175"/>
      <c r="COU29" s="175"/>
      <c r="COV29" s="175"/>
      <c r="COW29" s="175"/>
      <c r="COX29" s="175"/>
      <c r="COY29" s="175"/>
      <c r="COZ29" s="175"/>
      <c r="CPA29" s="175"/>
      <c r="CPB29" s="175"/>
      <c r="CPC29" s="175"/>
      <c r="CPD29" s="175"/>
      <c r="CPE29" s="175"/>
      <c r="CPF29" s="175"/>
      <c r="CPG29" s="175"/>
      <c r="CPH29" s="175"/>
      <c r="CPI29" s="175"/>
      <c r="CPJ29" s="175"/>
      <c r="CPK29" s="175"/>
      <c r="CPL29" s="175"/>
      <c r="CPM29" s="175"/>
      <c r="CPN29" s="175"/>
      <c r="CPO29" s="175"/>
      <c r="CPP29" s="175"/>
      <c r="CPQ29" s="175"/>
      <c r="CPR29" s="175"/>
      <c r="CPS29" s="175"/>
      <c r="CPT29" s="175"/>
      <c r="CPU29" s="175"/>
      <c r="CPV29" s="175"/>
      <c r="CPW29" s="175"/>
      <c r="CPX29" s="175"/>
      <c r="CPY29" s="175"/>
      <c r="CPZ29" s="175"/>
      <c r="CQA29" s="175"/>
      <c r="CQB29" s="175"/>
      <c r="CQC29" s="175"/>
      <c r="CQD29" s="175"/>
      <c r="CQE29" s="175"/>
      <c r="CQF29" s="175"/>
      <c r="CQG29" s="175"/>
      <c r="CQH29" s="175"/>
      <c r="CQI29" s="175"/>
      <c r="CQJ29" s="175"/>
      <c r="CQK29" s="175"/>
      <c r="CQL29" s="175"/>
      <c r="CQM29" s="175"/>
      <c r="CQN29" s="175"/>
      <c r="CQO29" s="175"/>
      <c r="CQP29" s="175"/>
      <c r="CQQ29" s="175"/>
      <c r="CQR29" s="175"/>
      <c r="CQS29" s="175"/>
      <c r="CQT29" s="175"/>
      <c r="CQU29" s="175"/>
      <c r="CQV29" s="175"/>
      <c r="CQW29" s="175"/>
      <c r="CQX29" s="175"/>
      <c r="CQY29" s="175"/>
      <c r="CQZ29" s="175"/>
      <c r="CRA29" s="175"/>
      <c r="CRB29" s="175"/>
      <c r="CRC29" s="175"/>
      <c r="CRD29" s="175"/>
      <c r="CRE29" s="175"/>
      <c r="CRF29" s="175"/>
      <c r="CRG29" s="175"/>
      <c r="CRH29" s="175"/>
      <c r="CRI29" s="175"/>
      <c r="CRJ29" s="175"/>
      <c r="CRK29" s="175"/>
      <c r="CRL29" s="175"/>
      <c r="CRM29" s="175"/>
      <c r="CRN29" s="175"/>
      <c r="CRO29" s="175"/>
      <c r="CRP29" s="175"/>
      <c r="CRQ29" s="175"/>
      <c r="CRR29" s="175"/>
      <c r="CRS29" s="175"/>
      <c r="CRT29" s="175"/>
      <c r="CRU29" s="175"/>
      <c r="CRV29" s="175"/>
      <c r="CRW29" s="175"/>
      <c r="CRX29" s="175"/>
      <c r="CRY29" s="175"/>
      <c r="CRZ29" s="175"/>
      <c r="CSA29" s="175"/>
      <c r="CSB29" s="175"/>
      <c r="CSC29" s="175"/>
      <c r="CSD29" s="175"/>
      <c r="CSE29" s="175"/>
      <c r="CSF29" s="175"/>
      <c r="CSG29" s="175"/>
      <c r="CSH29" s="175"/>
      <c r="CSI29" s="175"/>
      <c r="CSJ29" s="175"/>
      <c r="CSK29" s="175"/>
      <c r="CSL29" s="175"/>
      <c r="CSM29" s="175"/>
      <c r="CSN29" s="175"/>
      <c r="CSO29" s="175"/>
      <c r="CSP29" s="175"/>
      <c r="CSQ29" s="175"/>
      <c r="CSR29" s="175"/>
      <c r="CSS29" s="175"/>
      <c r="CST29" s="175"/>
      <c r="CSU29" s="175"/>
      <c r="CSV29" s="175"/>
      <c r="CSW29" s="175"/>
      <c r="CSX29" s="175"/>
      <c r="CSY29" s="175"/>
      <c r="CSZ29" s="175"/>
      <c r="CTA29" s="175"/>
      <c r="CTB29" s="175"/>
      <c r="CTC29" s="175"/>
      <c r="CTD29" s="175"/>
      <c r="CTE29" s="175"/>
      <c r="CTF29" s="175"/>
      <c r="CTG29" s="175"/>
      <c r="CTH29" s="175"/>
      <c r="CTI29" s="175"/>
      <c r="CTJ29" s="175"/>
      <c r="CTK29" s="175"/>
      <c r="CTL29" s="175"/>
      <c r="CTM29" s="175"/>
      <c r="CTN29" s="175"/>
      <c r="CTO29" s="175"/>
      <c r="CTP29" s="175"/>
      <c r="CTQ29" s="175"/>
      <c r="CTR29" s="175"/>
      <c r="CTS29" s="175"/>
      <c r="CTT29" s="175"/>
      <c r="CTU29" s="175"/>
      <c r="CTV29" s="175"/>
      <c r="CTW29" s="175"/>
      <c r="CTX29" s="175"/>
      <c r="CTY29" s="175"/>
      <c r="CTZ29" s="175"/>
      <c r="CUA29" s="175"/>
      <c r="CUB29" s="175"/>
      <c r="CUC29" s="175"/>
      <c r="CUD29" s="175"/>
      <c r="CUE29" s="175"/>
      <c r="CUF29" s="175"/>
      <c r="CUG29" s="175"/>
      <c r="CUH29" s="175"/>
      <c r="CUI29" s="175"/>
      <c r="CUJ29" s="175"/>
      <c r="CUK29" s="175"/>
      <c r="CUL29" s="175"/>
      <c r="CUM29" s="175"/>
      <c r="CUN29" s="175"/>
      <c r="CUO29" s="175"/>
      <c r="CUP29" s="175"/>
      <c r="CUQ29" s="175"/>
      <c r="CUR29" s="175"/>
      <c r="CUS29" s="175"/>
      <c r="CUT29" s="175"/>
      <c r="CUU29" s="175"/>
      <c r="CUV29" s="175"/>
      <c r="CUW29" s="175"/>
      <c r="CUX29" s="175"/>
      <c r="CUY29" s="175"/>
      <c r="CUZ29" s="175"/>
      <c r="CVA29" s="175"/>
      <c r="CVB29" s="175"/>
      <c r="CVC29" s="175"/>
      <c r="CVD29" s="175"/>
      <c r="CVE29" s="175"/>
      <c r="CVF29" s="175"/>
      <c r="CVG29" s="175"/>
      <c r="CVH29" s="175"/>
      <c r="CVI29" s="175"/>
      <c r="CVJ29" s="175"/>
      <c r="CVK29" s="175"/>
      <c r="CVL29" s="175"/>
      <c r="CVM29" s="175"/>
      <c r="CVN29" s="175"/>
      <c r="CVO29" s="175"/>
      <c r="CVP29" s="175"/>
      <c r="CVQ29" s="175"/>
      <c r="CVR29" s="175"/>
      <c r="CVS29" s="175"/>
      <c r="CVT29" s="175"/>
      <c r="CVU29" s="175"/>
      <c r="CVV29" s="175"/>
      <c r="CVW29" s="175"/>
      <c r="CVX29" s="175"/>
      <c r="CVY29" s="175"/>
      <c r="CVZ29" s="175"/>
      <c r="CWA29" s="175"/>
      <c r="CWB29" s="175"/>
      <c r="CWC29" s="175"/>
      <c r="CWD29" s="175"/>
      <c r="CWE29" s="175"/>
      <c r="CWF29" s="175"/>
      <c r="CWG29" s="175"/>
      <c r="CWH29" s="175"/>
      <c r="CWI29" s="175"/>
      <c r="CWJ29" s="175"/>
      <c r="CWK29" s="175"/>
      <c r="CWL29" s="175"/>
      <c r="CWM29" s="175"/>
      <c r="CWN29" s="175"/>
      <c r="CWO29" s="175"/>
      <c r="CWP29" s="175"/>
      <c r="CWQ29" s="175"/>
      <c r="CWR29" s="175"/>
      <c r="CWS29" s="175"/>
      <c r="CWT29" s="175"/>
      <c r="CWU29" s="175"/>
      <c r="CWV29" s="175"/>
      <c r="CWW29" s="175"/>
      <c r="CWX29" s="175"/>
      <c r="CWY29" s="175"/>
      <c r="CWZ29" s="175"/>
      <c r="CXA29" s="175"/>
      <c r="CXB29" s="175"/>
      <c r="CXC29" s="175"/>
      <c r="CXD29" s="175"/>
      <c r="CXE29" s="175"/>
      <c r="CXF29" s="175"/>
      <c r="CXG29" s="175"/>
      <c r="CXH29" s="175"/>
      <c r="CXI29" s="175"/>
      <c r="CXJ29" s="175"/>
      <c r="CXK29" s="175"/>
      <c r="CXL29" s="175"/>
      <c r="CXM29" s="175"/>
      <c r="CXN29" s="175"/>
      <c r="CXO29" s="175"/>
      <c r="CXP29" s="175"/>
      <c r="CXQ29" s="175"/>
      <c r="CXR29" s="175"/>
      <c r="CXS29" s="175"/>
      <c r="CXT29" s="175"/>
      <c r="CXU29" s="175"/>
      <c r="CXV29" s="175"/>
      <c r="CXW29" s="175"/>
      <c r="CXX29" s="175"/>
      <c r="CXY29" s="175"/>
      <c r="CXZ29" s="175"/>
      <c r="CYA29" s="175"/>
      <c r="CYB29" s="175"/>
      <c r="CYC29" s="175"/>
      <c r="CYD29" s="175"/>
      <c r="CYE29" s="175"/>
      <c r="CYF29" s="175"/>
      <c r="CYG29" s="175"/>
      <c r="CYH29" s="175"/>
      <c r="CYI29" s="175"/>
      <c r="CYJ29" s="175"/>
      <c r="CYK29" s="175"/>
      <c r="CYL29" s="175"/>
      <c r="CYM29" s="175"/>
      <c r="CYN29" s="175"/>
      <c r="CYO29" s="175"/>
      <c r="CYP29" s="175"/>
      <c r="CYQ29" s="175"/>
      <c r="CYR29" s="175"/>
      <c r="CYS29" s="175"/>
      <c r="CYT29" s="175"/>
      <c r="CYU29" s="175"/>
      <c r="CYV29" s="175"/>
      <c r="CYW29" s="175"/>
      <c r="CYX29" s="175"/>
      <c r="CYY29" s="175"/>
      <c r="CYZ29" s="175"/>
      <c r="CZA29" s="175"/>
      <c r="CZB29" s="175"/>
      <c r="CZC29" s="175"/>
      <c r="CZD29" s="175"/>
      <c r="CZE29" s="175"/>
      <c r="CZF29" s="175"/>
      <c r="CZG29" s="175"/>
      <c r="CZH29" s="175"/>
      <c r="CZI29" s="175"/>
      <c r="CZJ29" s="175"/>
      <c r="CZK29" s="175"/>
      <c r="CZL29" s="175"/>
      <c r="CZM29" s="175"/>
      <c r="CZN29" s="175"/>
      <c r="CZO29" s="175"/>
      <c r="CZP29" s="175"/>
      <c r="CZQ29" s="175"/>
      <c r="CZR29" s="175"/>
      <c r="CZS29" s="175"/>
      <c r="CZT29" s="175"/>
      <c r="CZU29" s="175"/>
      <c r="CZV29" s="175"/>
      <c r="CZW29" s="175"/>
      <c r="CZX29" s="175"/>
      <c r="CZY29" s="175"/>
      <c r="CZZ29" s="175"/>
      <c r="DAA29" s="175"/>
      <c r="DAB29" s="175"/>
      <c r="DAC29" s="175"/>
      <c r="DAD29" s="175"/>
      <c r="DAE29" s="175"/>
      <c r="DAF29" s="175"/>
      <c r="DAG29" s="175"/>
      <c r="DAH29" s="175"/>
      <c r="DAI29" s="175"/>
      <c r="DAJ29" s="175"/>
      <c r="DAK29" s="175"/>
      <c r="DAL29" s="175"/>
      <c r="DAM29" s="175"/>
      <c r="DAN29" s="175"/>
      <c r="DAO29" s="175"/>
      <c r="DAP29" s="175"/>
      <c r="DAQ29" s="175"/>
      <c r="DAR29" s="175"/>
      <c r="DAS29" s="175"/>
      <c r="DAT29" s="175"/>
      <c r="DAU29" s="175"/>
      <c r="DAV29" s="175"/>
      <c r="DAW29" s="175"/>
      <c r="DAX29" s="175"/>
      <c r="DAY29" s="175"/>
      <c r="DAZ29" s="175"/>
      <c r="DBA29" s="175"/>
      <c r="DBB29" s="175"/>
      <c r="DBC29" s="175"/>
      <c r="DBD29" s="175"/>
      <c r="DBE29" s="175"/>
      <c r="DBF29" s="175"/>
      <c r="DBG29" s="175"/>
      <c r="DBH29" s="175"/>
      <c r="DBI29" s="175"/>
      <c r="DBJ29" s="175"/>
      <c r="DBK29" s="175"/>
      <c r="DBL29" s="175"/>
      <c r="DBM29" s="175"/>
      <c r="DBN29" s="175"/>
      <c r="DBO29" s="175"/>
      <c r="DBP29" s="175"/>
      <c r="DBQ29" s="175"/>
      <c r="DBR29" s="175"/>
      <c r="DBS29" s="175"/>
      <c r="DBT29" s="175"/>
      <c r="DBU29" s="175"/>
      <c r="DBV29" s="175"/>
      <c r="DBW29" s="175"/>
      <c r="DBX29" s="175"/>
      <c r="DBY29" s="175"/>
      <c r="DBZ29" s="175"/>
      <c r="DCA29" s="175"/>
      <c r="DCB29" s="175"/>
      <c r="DCC29" s="175"/>
      <c r="DCD29" s="175"/>
      <c r="DCE29" s="175"/>
      <c r="DCF29" s="175"/>
      <c r="DCG29" s="175"/>
      <c r="DCH29" s="175"/>
      <c r="DCI29" s="175"/>
      <c r="DCJ29" s="175"/>
      <c r="DCK29" s="175"/>
      <c r="DCL29" s="175"/>
      <c r="DCM29" s="175"/>
      <c r="DCN29" s="175"/>
      <c r="DCO29" s="175"/>
      <c r="DCP29" s="175"/>
      <c r="DCQ29" s="175"/>
      <c r="DCR29" s="175"/>
      <c r="DCS29" s="175"/>
      <c r="DCT29" s="175"/>
      <c r="DCU29" s="175"/>
      <c r="DCV29" s="175"/>
      <c r="DCW29" s="175"/>
      <c r="DCX29" s="175"/>
      <c r="DCY29" s="175"/>
      <c r="DCZ29" s="175"/>
      <c r="DDA29" s="175"/>
      <c r="DDB29" s="175"/>
      <c r="DDC29" s="175"/>
      <c r="DDD29" s="175"/>
      <c r="DDE29" s="175"/>
      <c r="DDF29" s="175"/>
      <c r="DDG29" s="175"/>
      <c r="DDH29" s="175"/>
      <c r="DDI29" s="175"/>
      <c r="DDJ29" s="175"/>
      <c r="DDK29" s="175"/>
      <c r="DDL29" s="175"/>
      <c r="DDM29" s="175"/>
      <c r="DDN29" s="175"/>
      <c r="DDO29" s="175"/>
      <c r="DDP29" s="175"/>
      <c r="DDQ29" s="175"/>
      <c r="DDR29" s="175"/>
      <c r="DDS29" s="175"/>
      <c r="DDT29" s="175"/>
      <c r="DDU29" s="175"/>
      <c r="DDV29" s="175"/>
      <c r="DDW29" s="175"/>
      <c r="DDX29" s="175"/>
      <c r="DDY29" s="175"/>
      <c r="DDZ29" s="175"/>
      <c r="DEA29" s="175"/>
      <c r="DEB29" s="175"/>
      <c r="DEC29" s="175"/>
      <c r="DED29" s="175"/>
      <c r="DEE29" s="175"/>
      <c r="DEF29" s="175"/>
      <c r="DEG29" s="175"/>
      <c r="DEH29" s="175"/>
      <c r="DEI29" s="175"/>
      <c r="DEJ29" s="175"/>
      <c r="DEK29" s="175"/>
      <c r="DEL29" s="175"/>
      <c r="DEM29" s="175"/>
      <c r="DEN29" s="175"/>
      <c r="DEO29" s="175"/>
      <c r="DEP29" s="175"/>
      <c r="DEQ29" s="175"/>
      <c r="DER29" s="175"/>
      <c r="DES29" s="175"/>
      <c r="DET29" s="175"/>
      <c r="DEU29" s="175"/>
      <c r="DEV29" s="175"/>
      <c r="DEW29" s="175"/>
      <c r="DEX29" s="175"/>
      <c r="DEY29" s="175"/>
      <c r="DEZ29" s="175"/>
      <c r="DFA29" s="175"/>
      <c r="DFB29" s="175"/>
      <c r="DFC29" s="175"/>
      <c r="DFD29" s="175"/>
      <c r="DFE29" s="175"/>
      <c r="DFF29" s="175"/>
      <c r="DFG29" s="175"/>
      <c r="DFH29" s="175"/>
      <c r="DFI29" s="175"/>
      <c r="DFJ29" s="175"/>
      <c r="DFK29" s="175"/>
      <c r="DFL29" s="175"/>
      <c r="DFM29" s="175"/>
      <c r="DFN29" s="175"/>
      <c r="DFO29" s="175"/>
      <c r="DFP29" s="175"/>
      <c r="DFQ29" s="175"/>
      <c r="DFR29" s="175"/>
      <c r="DFS29" s="175"/>
      <c r="DFT29" s="175"/>
      <c r="DFU29" s="175"/>
      <c r="DFV29" s="175"/>
      <c r="DFW29" s="175"/>
      <c r="DFX29" s="175"/>
      <c r="DFY29" s="175"/>
      <c r="DFZ29" s="175"/>
      <c r="DGA29" s="175"/>
      <c r="DGB29" s="175"/>
      <c r="DGC29" s="175"/>
      <c r="DGD29" s="175"/>
      <c r="DGE29" s="175"/>
      <c r="DGF29" s="175"/>
      <c r="DGG29" s="175"/>
      <c r="DGH29" s="175"/>
      <c r="DGI29" s="175"/>
      <c r="DGJ29" s="175"/>
      <c r="DGK29" s="175"/>
      <c r="DGL29" s="175"/>
      <c r="DGM29" s="175"/>
      <c r="DGN29" s="175"/>
      <c r="DGO29" s="175"/>
      <c r="DGP29" s="175"/>
      <c r="DGQ29" s="175"/>
      <c r="DGR29" s="175"/>
      <c r="DGS29" s="175"/>
      <c r="DGT29" s="175"/>
      <c r="DGU29" s="175"/>
      <c r="DGV29" s="175"/>
      <c r="DGW29" s="175"/>
      <c r="DGX29" s="175"/>
      <c r="DGY29" s="175"/>
      <c r="DGZ29" s="175"/>
      <c r="DHA29" s="175"/>
      <c r="DHB29" s="175"/>
      <c r="DHC29" s="175"/>
      <c r="DHD29" s="175"/>
      <c r="DHE29" s="175"/>
      <c r="DHF29" s="175"/>
      <c r="DHG29" s="175"/>
      <c r="DHH29" s="175"/>
      <c r="DHI29" s="175"/>
      <c r="DHJ29" s="175"/>
      <c r="DHK29" s="175"/>
      <c r="DHL29" s="175"/>
      <c r="DHM29" s="175"/>
      <c r="DHN29" s="175"/>
      <c r="DHO29" s="175"/>
      <c r="DHP29" s="175"/>
      <c r="DHQ29" s="175"/>
      <c r="DHR29" s="175"/>
      <c r="DHS29" s="175"/>
      <c r="DHT29" s="175"/>
      <c r="DHU29" s="175"/>
      <c r="DHV29" s="175"/>
      <c r="DHW29" s="175"/>
      <c r="DHX29" s="175"/>
      <c r="DHY29" s="175"/>
      <c r="DHZ29" s="175"/>
      <c r="DIA29" s="175"/>
      <c r="DIB29" s="175"/>
      <c r="DIC29" s="175"/>
      <c r="DID29" s="175"/>
      <c r="DIE29" s="175"/>
      <c r="DIF29" s="175"/>
      <c r="DIG29" s="175"/>
      <c r="DIH29" s="175"/>
      <c r="DII29" s="175"/>
      <c r="DIJ29" s="175"/>
      <c r="DIK29" s="175"/>
      <c r="DIL29" s="175"/>
      <c r="DIM29" s="175"/>
      <c r="DIN29" s="175"/>
      <c r="DIO29" s="175"/>
      <c r="DIP29" s="175"/>
      <c r="DIQ29" s="175"/>
      <c r="DIR29" s="175"/>
      <c r="DIS29" s="175"/>
      <c r="DIT29" s="175"/>
      <c r="DIU29" s="175"/>
      <c r="DIV29" s="175"/>
      <c r="DIW29" s="175"/>
      <c r="DIX29" s="175"/>
      <c r="DIY29" s="175"/>
      <c r="DIZ29" s="175"/>
      <c r="DJA29" s="175"/>
      <c r="DJB29" s="175"/>
      <c r="DJC29" s="175"/>
      <c r="DJD29" s="175"/>
      <c r="DJE29" s="175"/>
      <c r="DJF29" s="175"/>
      <c r="DJG29" s="175"/>
      <c r="DJH29" s="175"/>
      <c r="DJI29" s="175"/>
      <c r="DJJ29" s="175"/>
      <c r="DJK29" s="175"/>
      <c r="DJL29" s="175"/>
      <c r="DJM29" s="175"/>
      <c r="DJN29" s="175"/>
      <c r="DJO29" s="175"/>
      <c r="DJP29" s="175"/>
      <c r="DJQ29" s="175"/>
      <c r="DJR29" s="175"/>
      <c r="DJS29" s="175"/>
      <c r="DJT29" s="175"/>
      <c r="DJU29" s="175"/>
      <c r="DJV29" s="175"/>
      <c r="DJW29" s="175"/>
      <c r="DJX29" s="175"/>
      <c r="DJY29" s="175"/>
      <c r="DJZ29" s="175"/>
      <c r="DKA29" s="175"/>
      <c r="DKB29" s="175"/>
      <c r="DKC29" s="175"/>
      <c r="DKD29" s="175"/>
      <c r="DKE29" s="175"/>
      <c r="DKF29" s="175"/>
      <c r="DKG29" s="175"/>
      <c r="DKH29" s="175"/>
      <c r="DKI29" s="175"/>
      <c r="DKJ29" s="175"/>
      <c r="DKK29" s="175"/>
      <c r="DKL29" s="175"/>
      <c r="DKM29" s="175"/>
      <c r="DKN29" s="175"/>
      <c r="DKO29" s="175"/>
      <c r="DKP29" s="175"/>
      <c r="DKQ29" s="175"/>
      <c r="DKR29" s="175"/>
      <c r="DKS29" s="175"/>
      <c r="DKT29" s="175"/>
      <c r="DKU29" s="175"/>
      <c r="DKV29" s="175"/>
      <c r="DKW29" s="175"/>
      <c r="DKX29" s="175"/>
      <c r="DKY29" s="175"/>
      <c r="DKZ29" s="175"/>
      <c r="DLA29" s="175"/>
      <c r="DLB29" s="175"/>
      <c r="DLC29" s="175"/>
      <c r="DLD29" s="175"/>
      <c r="DLE29" s="175"/>
      <c r="DLF29" s="175"/>
      <c r="DLG29" s="175"/>
      <c r="DLH29" s="175"/>
      <c r="DLI29" s="175"/>
      <c r="DLJ29" s="175"/>
      <c r="DLK29" s="175"/>
      <c r="DLL29" s="175"/>
      <c r="DLM29" s="175"/>
      <c r="DLN29" s="175"/>
      <c r="DLO29" s="175"/>
      <c r="DLP29" s="175"/>
      <c r="DLQ29" s="175"/>
      <c r="DLR29" s="175"/>
      <c r="DLS29" s="175"/>
      <c r="DLT29" s="175"/>
      <c r="DLU29" s="175"/>
      <c r="DLV29" s="175"/>
      <c r="DLW29" s="175"/>
      <c r="DLX29" s="175"/>
      <c r="DLY29" s="175"/>
      <c r="DLZ29" s="175"/>
      <c r="DMA29" s="175"/>
      <c r="DMB29" s="175"/>
      <c r="DMC29" s="175"/>
      <c r="DMD29" s="175"/>
      <c r="DME29" s="175"/>
      <c r="DMF29" s="175"/>
      <c r="DMG29" s="175"/>
      <c r="DMH29" s="175"/>
      <c r="DMI29" s="175"/>
      <c r="DMJ29" s="175"/>
      <c r="DMK29" s="175"/>
      <c r="DML29" s="175"/>
      <c r="DMM29" s="175"/>
      <c r="DMN29" s="175"/>
      <c r="DMO29" s="175"/>
      <c r="DMP29" s="175"/>
      <c r="DMQ29" s="175"/>
      <c r="DMR29" s="175"/>
      <c r="DMS29" s="175"/>
      <c r="DMT29" s="175"/>
      <c r="DMU29" s="175"/>
      <c r="DMV29" s="175"/>
      <c r="DMW29" s="175"/>
      <c r="DMX29" s="175"/>
      <c r="DMY29" s="175"/>
      <c r="DMZ29" s="175"/>
      <c r="DNA29" s="175"/>
      <c r="DNB29" s="175"/>
      <c r="DNC29" s="175"/>
      <c r="DND29" s="175"/>
      <c r="DNE29" s="175"/>
      <c r="DNF29" s="175"/>
      <c r="DNG29" s="175"/>
      <c r="DNH29" s="175"/>
      <c r="DNI29" s="175"/>
      <c r="DNJ29" s="175"/>
      <c r="DNK29" s="175"/>
      <c r="DNL29" s="175"/>
      <c r="DNM29" s="175"/>
      <c r="DNN29" s="175"/>
      <c r="DNO29" s="175"/>
      <c r="DNP29" s="175"/>
      <c r="DNQ29" s="175"/>
      <c r="DNR29" s="175"/>
      <c r="DNS29" s="175"/>
      <c r="DNT29" s="175"/>
      <c r="DNU29" s="175"/>
      <c r="DNV29" s="175"/>
      <c r="DNW29" s="175"/>
      <c r="DNX29" s="175"/>
      <c r="DNY29" s="175"/>
      <c r="DNZ29" s="175"/>
      <c r="DOA29" s="175"/>
      <c r="DOB29" s="175"/>
      <c r="DOC29" s="175"/>
      <c r="DOD29" s="175"/>
      <c r="DOE29" s="175"/>
      <c r="DOF29" s="175"/>
      <c r="DOG29" s="175"/>
      <c r="DOH29" s="175"/>
      <c r="DOI29" s="175"/>
      <c r="DOJ29" s="175"/>
      <c r="DOK29" s="175"/>
      <c r="DOL29" s="175"/>
      <c r="DOM29" s="175"/>
      <c r="DON29" s="175"/>
      <c r="DOO29" s="175"/>
      <c r="DOP29" s="175"/>
      <c r="DOQ29" s="175"/>
      <c r="DOR29" s="175"/>
      <c r="DOS29" s="175"/>
      <c r="DOT29" s="175"/>
      <c r="DOU29" s="175"/>
      <c r="DOV29" s="175"/>
      <c r="DOW29" s="175"/>
      <c r="DOX29" s="175"/>
      <c r="DOY29" s="175"/>
      <c r="DOZ29" s="175"/>
      <c r="DPA29" s="175"/>
      <c r="DPB29" s="175"/>
      <c r="DPC29" s="175"/>
      <c r="DPD29" s="175"/>
      <c r="DPE29" s="175"/>
      <c r="DPF29" s="175"/>
      <c r="DPG29" s="175"/>
      <c r="DPH29" s="175"/>
      <c r="DPI29" s="175"/>
      <c r="DPJ29" s="175"/>
      <c r="DPK29" s="175"/>
      <c r="DPL29" s="175"/>
      <c r="DPM29" s="175"/>
      <c r="DPN29" s="175"/>
      <c r="DPO29" s="175"/>
      <c r="DPP29" s="175"/>
      <c r="DPQ29" s="175"/>
      <c r="DPR29" s="175"/>
      <c r="DPS29" s="175"/>
      <c r="DPT29" s="175"/>
      <c r="DPU29" s="175"/>
      <c r="DPV29" s="175"/>
      <c r="DPW29" s="175"/>
      <c r="DPX29" s="175"/>
      <c r="DPY29" s="175"/>
      <c r="DPZ29" s="175"/>
      <c r="DQA29" s="175"/>
      <c r="DQB29" s="175"/>
      <c r="DQC29" s="175"/>
      <c r="DQD29" s="175"/>
      <c r="DQE29" s="175"/>
      <c r="DQF29" s="175"/>
      <c r="DQG29" s="175"/>
      <c r="DQH29" s="175"/>
      <c r="DQI29" s="175"/>
      <c r="DQJ29" s="175"/>
      <c r="DQK29" s="175"/>
      <c r="DQL29" s="175"/>
      <c r="DQM29" s="175"/>
      <c r="DQN29" s="175"/>
      <c r="DQO29" s="175"/>
      <c r="DQP29" s="175"/>
      <c r="DQQ29" s="175"/>
      <c r="DQR29" s="175"/>
      <c r="DQS29" s="175"/>
      <c r="DQT29" s="175"/>
      <c r="DQU29" s="175"/>
      <c r="DQV29" s="175"/>
      <c r="DQW29" s="175"/>
      <c r="DQX29" s="175"/>
      <c r="DQY29" s="175"/>
      <c r="DQZ29" s="175"/>
      <c r="DRA29" s="175"/>
      <c r="DRB29" s="175"/>
      <c r="DRC29" s="175"/>
      <c r="DRD29" s="175"/>
      <c r="DRE29" s="175"/>
      <c r="DRF29" s="175"/>
      <c r="DRG29" s="175"/>
      <c r="DRH29" s="175"/>
      <c r="DRI29" s="175"/>
      <c r="DRJ29" s="175"/>
      <c r="DRK29" s="175"/>
      <c r="DRL29" s="175"/>
      <c r="DRM29" s="175"/>
      <c r="DRN29" s="175"/>
      <c r="DRO29" s="175"/>
      <c r="DRP29" s="175"/>
      <c r="DRQ29" s="175"/>
      <c r="DRR29" s="175"/>
      <c r="DRS29" s="175"/>
      <c r="DRT29" s="175"/>
      <c r="DRU29" s="175"/>
      <c r="DRV29" s="175"/>
      <c r="DRW29" s="175"/>
      <c r="DRX29" s="175"/>
      <c r="DRY29" s="175"/>
      <c r="DRZ29" s="175"/>
      <c r="DSA29" s="175"/>
      <c r="DSB29" s="175"/>
      <c r="DSC29" s="175"/>
      <c r="DSD29" s="175"/>
      <c r="DSE29" s="175"/>
      <c r="DSF29" s="175"/>
      <c r="DSG29" s="175"/>
      <c r="DSH29" s="175"/>
      <c r="DSI29" s="175"/>
      <c r="DSJ29" s="175"/>
      <c r="DSK29" s="175"/>
      <c r="DSL29" s="175"/>
      <c r="DSM29" s="175"/>
      <c r="DSN29" s="175"/>
      <c r="DSO29" s="175"/>
      <c r="DSP29" s="175"/>
      <c r="DSQ29" s="175"/>
      <c r="DSR29" s="175"/>
      <c r="DSS29" s="175"/>
      <c r="DST29" s="175"/>
      <c r="DSU29" s="175"/>
      <c r="DSV29" s="175"/>
      <c r="DSW29" s="175"/>
      <c r="DSX29" s="175"/>
      <c r="DSY29" s="175"/>
      <c r="DSZ29" s="175"/>
      <c r="DTA29" s="175"/>
      <c r="DTB29" s="175"/>
      <c r="DTC29" s="175"/>
      <c r="DTD29" s="175"/>
      <c r="DTE29" s="175"/>
      <c r="DTF29" s="175"/>
      <c r="DTG29" s="175"/>
      <c r="DTH29" s="175"/>
      <c r="DTI29" s="175"/>
      <c r="DTJ29" s="175"/>
      <c r="DTK29" s="175"/>
      <c r="DTL29" s="175"/>
      <c r="DTM29" s="175"/>
      <c r="DTN29" s="175"/>
      <c r="DTO29" s="175"/>
      <c r="DTP29" s="175"/>
      <c r="DTQ29" s="175"/>
      <c r="DTR29" s="175"/>
      <c r="DTS29" s="175"/>
      <c r="DTT29" s="175"/>
      <c r="DTU29" s="175"/>
      <c r="DTV29" s="175"/>
      <c r="DTW29" s="175"/>
      <c r="DTX29" s="175"/>
      <c r="DTY29" s="175"/>
      <c r="DTZ29" s="175"/>
      <c r="DUA29" s="175"/>
      <c r="DUB29" s="175"/>
      <c r="DUC29" s="175"/>
      <c r="DUD29" s="175"/>
      <c r="DUE29" s="175"/>
      <c r="DUF29" s="175"/>
      <c r="DUG29" s="175"/>
      <c r="DUH29" s="175"/>
      <c r="DUI29" s="175"/>
      <c r="DUJ29" s="175"/>
      <c r="DUK29" s="175"/>
      <c r="DUL29" s="175"/>
      <c r="DUM29" s="175"/>
      <c r="DUN29" s="175"/>
      <c r="DUO29" s="175"/>
      <c r="DUP29" s="175"/>
      <c r="DUQ29" s="175"/>
      <c r="DUR29" s="175"/>
      <c r="DUS29" s="175"/>
      <c r="DUT29" s="175"/>
      <c r="DUU29" s="175"/>
      <c r="DUV29" s="175"/>
      <c r="DUW29" s="175"/>
      <c r="DUX29" s="175"/>
      <c r="DUY29" s="175"/>
      <c r="DUZ29" s="175"/>
      <c r="DVA29" s="175"/>
      <c r="DVB29" s="175"/>
      <c r="DVC29" s="175"/>
      <c r="DVD29" s="175"/>
      <c r="DVE29" s="175"/>
      <c r="DVF29" s="175"/>
      <c r="DVG29" s="175"/>
      <c r="DVH29" s="175"/>
      <c r="DVI29" s="175"/>
      <c r="DVJ29" s="175"/>
      <c r="DVK29" s="175"/>
      <c r="DVL29" s="175"/>
      <c r="DVM29" s="175"/>
      <c r="DVN29" s="175"/>
      <c r="DVO29" s="175"/>
      <c r="DVP29" s="175"/>
      <c r="DVQ29" s="175"/>
      <c r="DVR29" s="175"/>
      <c r="DVS29" s="175"/>
      <c r="DVT29" s="175"/>
      <c r="DVU29" s="175"/>
      <c r="DVV29" s="175"/>
      <c r="DVW29" s="175"/>
      <c r="DVX29" s="175"/>
      <c r="DVY29" s="175"/>
      <c r="DVZ29" s="175"/>
      <c r="DWA29" s="175"/>
      <c r="DWB29" s="175"/>
      <c r="DWC29" s="175"/>
      <c r="DWD29" s="175"/>
      <c r="DWE29" s="175"/>
      <c r="DWF29" s="175"/>
      <c r="DWG29" s="175"/>
      <c r="DWH29" s="175"/>
      <c r="DWI29" s="175"/>
      <c r="DWJ29" s="175"/>
      <c r="DWK29" s="175"/>
      <c r="DWL29" s="175"/>
      <c r="DWM29" s="175"/>
      <c r="DWN29" s="175"/>
      <c r="DWO29" s="175"/>
      <c r="DWP29" s="175"/>
      <c r="DWQ29" s="175"/>
      <c r="DWR29" s="175"/>
      <c r="DWS29" s="175"/>
      <c r="DWT29" s="175"/>
      <c r="DWU29" s="175"/>
      <c r="DWV29" s="175"/>
      <c r="DWW29" s="175"/>
      <c r="DWX29" s="175"/>
      <c r="DWY29" s="175"/>
      <c r="DWZ29" s="175"/>
      <c r="DXA29" s="175"/>
      <c r="DXB29" s="175"/>
      <c r="DXC29" s="175"/>
      <c r="DXD29" s="175"/>
      <c r="DXE29" s="175"/>
      <c r="DXF29" s="175"/>
      <c r="DXG29" s="175"/>
      <c r="DXH29" s="175"/>
      <c r="DXI29" s="175"/>
      <c r="DXJ29" s="175"/>
      <c r="DXK29" s="175"/>
      <c r="DXL29" s="175"/>
      <c r="DXM29" s="175"/>
      <c r="DXN29" s="175"/>
      <c r="DXO29" s="175"/>
      <c r="DXP29" s="175"/>
      <c r="DXQ29" s="175"/>
      <c r="DXR29" s="175"/>
      <c r="DXS29" s="175"/>
      <c r="DXT29" s="175"/>
      <c r="DXU29" s="175"/>
      <c r="DXV29" s="175"/>
      <c r="DXW29" s="175"/>
      <c r="DXX29" s="175"/>
      <c r="DXY29" s="175"/>
      <c r="DXZ29" s="175"/>
      <c r="DYA29" s="175"/>
      <c r="DYB29" s="175"/>
      <c r="DYC29" s="175"/>
      <c r="DYD29" s="175"/>
      <c r="DYE29" s="175"/>
      <c r="DYF29" s="175"/>
      <c r="DYG29" s="175"/>
      <c r="DYH29" s="175"/>
      <c r="DYI29" s="175"/>
      <c r="DYJ29" s="175"/>
      <c r="DYK29" s="175"/>
      <c r="DYL29" s="175"/>
      <c r="DYM29" s="175"/>
      <c r="DYN29" s="175"/>
      <c r="DYO29" s="175"/>
      <c r="DYP29" s="175"/>
      <c r="DYQ29" s="175"/>
      <c r="DYR29" s="175"/>
      <c r="DYS29" s="175"/>
      <c r="DYT29" s="175"/>
      <c r="DYU29" s="175"/>
      <c r="DYV29" s="175"/>
      <c r="DYW29" s="175"/>
      <c r="DYX29" s="175"/>
      <c r="DYY29" s="175"/>
      <c r="DYZ29" s="175"/>
      <c r="DZA29" s="175"/>
      <c r="DZB29" s="175"/>
      <c r="DZC29" s="175"/>
      <c r="DZD29" s="175"/>
      <c r="DZE29" s="175"/>
      <c r="DZF29" s="175"/>
      <c r="DZG29" s="175"/>
      <c r="DZH29" s="175"/>
      <c r="DZI29" s="175"/>
      <c r="DZJ29" s="175"/>
      <c r="DZK29" s="175"/>
      <c r="DZL29" s="175"/>
      <c r="DZM29" s="175"/>
      <c r="DZN29" s="175"/>
      <c r="DZO29" s="175"/>
      <c r="DZP29" s="175"/>
      <c r="DZQ29" s="175"/>
      <c r="DZR29" s="175"/>
      <c r="DZS29" s="175"/>
      <c r="DZT29" s="175"/>
      <c r="DZU29" s="175"/>
      <c r="DZV29" s="175"/>
      <c r="DZW29" s="175"/>
      <c r="DZX29" s="175"/>
      <c r="DZY29" s="175"/>
      <c r="DZZ29" s="175"/>
      <c r="EAA29" s="175"/>
      <c r="EAB29" s="175"/>
      <c r="EAC29" s="175"/>
      <c r="EAD29" s="175"/>
      <c r="EAE29" s="175"/>
      <c r="EAF29" s="175"/>
      <c r="EAG29" s="175"/>
      <c r="EAH29" s="175"/>
      <c r="EAI29" s="175"/>
      <c r="EAJ29" s="175"/>
      <c r="EAK29" s="175"/>
      <c r="EAL29" s="175"/>
      <c r="EAM29" s="175"/>
      <c r="EAN29" s="175"/>
      <c r="EAO29" s="175"/>
      <c r="EAP29" s="175"/>
      <c r="EAQ29" s="175"/>
      <c r="EAR29" s="175"/>
      <c r="EAS29" s="175"/>
      <c r="EAT29" s="175"/>
      <c r="EAU29" s="175"/>
      <c r="EAV29" s="175"/>
      <c r="EAW29" s="175"/>
      <c r="EAX29" s="175"/>
      <c r="EAY29" s="175"/>
      <c r="EAZ29" s="175"/>
      <c r="EBA29" s="175"/>
      <c r="EBB29" s="175"/>
      <c r="EBC29" s="175"/>
      <c r="EBD29" s="175"/>
      <c r="EBE29" s="175"/>
      <c r="EBF29" s="175"/>
      <c r="EBG29" s="175"/>
      <c r="EBH29" s="175"/>
      <c r="EBI29" s="175"/>
      <c r="EBJ29" s="175"/>
      <c r="EBK29" s="175"/>
      <c r="EBL29" s="175"/>
      <c r="EBM29" s="175"/>
      <c r="EBN29" s="175"/>
      <c r="EBO29" s="175"/>
      <c r="EBP29" s="175"/>
      <c r="EBQ29" s="175"/>
      <c r="EBR29" s="175"/>
      <c r="EBS29" s="175"/>
      <c r="EBT29" s="175"/>
      <c r="EBU29" s="175"/>
      <c r="EBV29" s="175"/>
      <c r="EBW29" s="175"/>
      <c r="EBX29" s="175"/>
      <c r="EBY29" s="175"/>
      <c r="EBZ29" s="175"/>
      <c r="ECA29" s="175"/>
      <c r="ECB29" s="175"/>
      <c r="ECC29" s="175"/>
      <c r="ECD29" s="175"/>
      <c r="ECE29" s="175"/>
      <c r="ECF29" s="175"/>
      <c r="ECG29" s="175"/>
      <c r="ECH29" s="175"/>
      <c r="ECI29" s="175"/>
      <c r="ECJ29" s="175"/>
      <c r="ECK29" s="175"/>
      <c r="ECL29" s="175"/>
      <c r="ECM29" s="175"/>
      <c r="ECN29" s="175"/>
      <c r="ECO29" s="175"/>
      <c r="ECP29" s="175"/>
      <c r="ECQ29" s="175"/>
      <c r="ECR29" s="175"/>
      <c r="ECS29" s="175"/>
      <c r="ECT29" s="175"/>
      <c r="ECU29" s="175"/>
      <c r="ECV29" s="175"/>
      <c r="ECW29" s="175"/>
      <c r="ECX29" s="175"/>
      <c r="ECY29" s="175"/>
      <c r="ECZ29" s="175"/>
      <c r="EDA29" s="175"/>
      <c r="EDB29" s="175"/>
      <c r="EDC29" s="175"/>
      <c r="EDD29" s="175"/>
      <c r="EDE29" s="175"/>
      <c r="EDF29" s="175"/>
      <c r="EDG29" s="175"/>
      <c r="EDH29" s="175"/>
      <c r="EDI29" s="175"/>
      <c r="EDJ29" s="175"/>
      <c r="EDK29" s="175"/>
      <c r="EDL29" s="175"/>
      <c r="EDM29" s="175"/>
      <c r="EDN29" s="175"/>
      <c r="EDO29" s="175"/>
      <c r="EDP29" s="175"/>
      <c r="EDQ29" s="175"/>
      <c r="EDR29" s="175"/>
      <c r="EDS29" s="175"/>
      <c r="EDT29" s="175"/>
      <c r="EDU29" s="175"/>
      <c r="EDV29" s="175"/>
      <c r="EDW29" s="175"/>
      <c r="EDX29" s="175"/>
      <c r="EDY29" s="175"/>
      <c r="EDZ29" s="175"/>
      <c r="EEA29" s="175"/>
      <c r="EEB29" s="175"/>
      <c r="EEC29" s="175"/>
      <c r="EED29" s="175"/>
      <c r="EEE29" s="175"/>
      <c r="EEF29" s="175"/>
      <c r="EEG29" s="175"/>
      <c r="EEH29" s="175"/>
      <c r="EEI29" s="175"/>
      <c r="EEJ29" s="175"/>
      <c r="EEK29" s="175"/>
      <c r="EEL29" s="175"/>
      <c r="EEM29" s="175"/>
      <c r="EEN29" s="175"/>
      <c r="EEO29" s="175"/>
      <c r="EEP29" s="175"/>
      <c r="EEQ29" s="175"/>
      <c r="EER29" s="175"/>
      <c r="EES29" s="175"/>
      <c r="EET29" s="175"/>
      <c r="EEU29" s="175"/>
      <c r="EEV29" s="175"/>
      <c r="EEW29" s="175"/>
      <c r="EEX29" s="175"/>
      <c r="EEY29" s="175"/>
      <c r="EEZ29" s="175"/>
      <c r="EFA29" s="175"/>
      <c r="EFB29" s="175"/>
      <c r="EFC29" s="175"/>
      <c r="EFD29" s="175"/>
      <c r="EFE29" s="175"/>
      <c r="EFF29" s="175"/>
      <c r="EFG29" s="175"/>
      <c r="EFH29" s="175"/>
      <c r="EFI29" s="175"/>
      <c r="EFJ29" s="175"/>
      <c r="EFK29" s="175"/>
      <c r="EFL29" s="175"/>
      <c r="EFM29" s="175"/>
      <c r="EFN29" s="175"/>
      <c r="EFO29" s="175"/>
      <c r="EFP29" s="175"/>
      <c r="EFQ29" s="175"/>
      <c r="EFR29" s="175"/>
      <c r="EFS29" s="175"/>
      <c r="EFT29" s="175"/>
      <c r="EFU29" s="175"/>
      <c r="EFV29" s="175"/>
      <c r="EFW29" s="175"/>
      <c r="EFX29" s="175"/>
      <c r="EFY29" s="175"/>
      <c r="EFZ29" s="175"/>
      <c r="EGA29" s="175"/>
      <c r="EGB29" s="175"/>
      <c r="EGC29" s="175"/>
      <c r="EGD29" s="175"/>
      <c r="EGE29" s="175"/>
      <c r="EGF29" s="175"/>
      <c r="EGG29" s="175"/>
      <c r="EGH29" s="175"/>
      <c r="EGI29" s="175"/>
      <c r="EGJ29" s="175"/>
      <c r="EGK29" s="175"/>
      <c r="EGL29" s="175"/>
      <c r="EGM29" s="175"/>
      <c r="EGN29" s="175"/>
      <c r="EGO29" s="175"/>
      <c r="EGP29" s="175"/>
      <c r="EGQ29" s="175"/>
      <c r="EGR29" s="175"/>
      <c r="EGS29" s="175"/>
      <c r="EGT29" s="175"/>
      <c r="EGU29" s="175"/>
      <c r="EGV29" s="175"/>
      <c r="EGW29" s="175"/>
      <c r="EGX29" s="175"/>
      <c r="EGY29" s="175"/>
      <c r="EGZ29" s="175"/>
      <c r="EHA29" s="175"/>
      <c r="EHB29" s="175"/>
      <c r="EHC29" s="175"/>
      <c r="EHD29" s="175"/>
      <c r="EHE29" s="175"/>
      <c r="EHF29" s="175"/>
      <c r="EHG29" s="175"/>
      <c r="EHH29" s="175"/>
      <c r="EHI29" s="175"/>
      <c r="EHJ29" s="175"/>
      <c r="EHK29" s="175"/>
      <c r="EHL29" s="175"/>
      <c r="EHM29" s="175"/>
      <c r="EHN29" s="175"/>
      <c r="EHO29" s="175"/>
      <c r="EHP29" s="175"/>
      <c r="EHQ29" s="175"/>
      <c r="EHR29" s="175"/>
      <c r="EHS29" s="175"/>
      <c r="EHT29" s="175"/>
      <c r="EHU29" s="175"/>
      <c r="EHV29" s="175"/>
      <c r="EHW29" s="175"/>
      <c r="EHX29" s="175"/>
      <c r="EHY29" s="175"/>
      <c r="EHZ29" s="175"/>
      <c r="EIA29" s="175"/>
      <c r="EIB29" s="175"/>
      <c r="EIC29" s="175"/>
      <c r="EID29" s="175"/>
      <c r="EIE29" s="175"/>
      <c r="EIF29" s="175"/>
      <c r="EIG29" s="175"/>
      <c r="EIH29" s="175"/>
      <c r="EII29" s="175"/>
      <c r="EIJ29" s="175"/>
      <c r="EIK29" s="175"/>
      <c r="EIL29" s="175"/>
      <c r="EIM29" s="175"/>
      <c r="EIN29" s="175"/>
      <c r="EIO29" s="175"/>
      <c r="EIP29" s="175"/>
      <c r="EIQ29" s="175"/>
      <c r="EIR29" s="175"/>
      <c r="EIS29" s="175"/>
      <c r="EIT29" s="175"/>
      <c r="EIU29" s="175"/>
      <c r="EIV29" s="175"/>
      <c r="EIW29" s="175"/>
      <c r="EIX29" s="175"/>
      <c r="EIY29" s="175"/>
      <c r="EIZ29" s="175"/>
      <c r="EJA29" s="175"/>
      <c r="EJB29" s="175"/>
      <c r="EJC29" s="175"/>
      <c r="EJD29" s="175"/>
      <c r="EJE29" s="175"/>
      <c r="EJF29" s="175"/>
      <c r="EJG29" s="175"/>
      <c r="EJH29" s="175"/>
      <c r="EJI29" s="175"/>
      <c r="EJJ29" s="175"/>
      <c r="EJK29" s="175"/>
      <c r="EJL29" s="175"/>
      <c r="EJM29" s="175"/>
      <c r="EJN29" s="175"/>
      <c r="EJO29" s="175"/>
      <c r="EJP29" s="175"/>
      <c r="EJQ29" s="175"/>
      <c r="EJR29" s="175"/>
      <c r="EJS29" s="175"/>
      <c r="EJT29" s="175"/>
      <c r="EJU29" s="175"/>
      <c r="EJV29" s="175"/>
      <c r="EJW29" s="175"/>
      <c r="EJX29" s="175"/>
      <c r="EJY29" s="175"/>
      <c r="EJZ29" s="175"/>
      <c r="EKA29" s="175"/>
      <c r="EKB29" s="175"/>
      <c r="EKC29" s="175"/>
      <c r="EKD29" s="175"/>
      <c r="EKE29" s="175"/>
      <c r="EKF29" s="175"/>
      <c r="EKG29" s="175"/>
      <c r="EKH29" s="175"/>
      <c r="EKI29" s="175"/>
      <c r="EKJ29" s="175"/>
      <c r="EKK29" s="175"/>
      <c r="EKL29" s="175"/>
      <c r="EKM29" s="175"/>
      <c r="EKN29" s="175"/>
      <c r="EKO29" s="175"/>
      <c r="EKP29" s="175"/>
      <c r="EKQ29" s="175"/>
      <c r="EKR29" s="175"/>
      <c r="EKS29" s="175"/>
      <c r="EKT29" s="175"/>
      <c r="EKU29" s="175"/>
      <c r="EKV29" s="175"/>
      <c r="EKW29" s="175"/>
      <c r="EKX29" s="175"/>
      <c r="EKY29" s="175"/>
      <c r="EKZ29" s="175"/>
      <c r="ELA29" s="175"/>
      <c r="ELB29" s="175"/>
      <c r="ELC29" s="175"/>
      <c r="ELD29" s="175"/>
      <c r="ELE29" s="175"/>
      <c r="ELF29" s="175"/>
      <c r="ELG29" s="175"/>
      <c r="ELH29" s="175"/>
      <c r="ELI29" s="175"/>
      <c r="ELJ29" s="175"/>
      <c r="ELK29" s="175"/>
      <c r="ELL29" s="175"/>
      <c r="ELM29" s="175"/>
      <c r="ELN29" s="175"/>
      <c r="ELO29" s="175"/>
      <c r="ELP29" s="175"/>
      <c r="ELQ29" s="175"/>
      <c r="ELR29" s="175"/>
      <c r="ELS29" s="175"/>
      <c r="ELT29" s="175"/>
      <c r="ELU29" s="175"/>
      <c r="ELV29" s="175"/>
      <c r="ELW29" s="175"/>
      <c r="ELX29" s="175"/>
      <c r="ELY29" s="175"/>
      <c r="ELZ29" s="175"/>
      <c r="EMA29" s="175"/>
      <c r="EMB29" s="175"/>
      <c r="EMC29" s="175"/>
      <c r="EMD29" s="175"/>
      <c r="EME29" s="175"/>
      <c r="EMF29" s="175"/>
      <c r="EMG29" s="175"/>
      <c r="EMH29" s="175"/>
      <c r="EMI29" s="175"/>
      <c r="EMJ29" s="175"/>
      <c r="EMK29" s="175"/>
      <c r="EML29" s="175"/>
      <c r="EMM29" s="175"/>
      <c r="EMN29" s="175"/>
      <c r="EMO29" s="175"/>
      <c r="EMP29" s="175"/>
      <c r="EMQ29" s="175"/>
      <c r="EMR29" s="175"/>
      <c r="EMS29" s="175"/>
      <c r="EMT29" s="175"/>
      <c r="EMU29" s="175"/>
      <c r="EMV29" s="175"/>
      <c r="EMW29" s="175"/>
      <c r="EMX29" s="175"/>
      <c r="EMY29" s="175"/>
      <c r="EMZ29" s="175"/>
      <c r="ENA29" s="175"/>
      <c r="ENB29" s="175"/>
      <c r="ENC29" s="175"/>
      <c r="END29" s="175"/>
      <c r="ENE29" s="175"/>
      <c r="ENF29" s="175"/>
      <c r="ENG29" s="175"/>
      <c r="ENH29" s="175"/>
      <c r="ENI29" s="175"/>
      <c r="ENJ29" s="175"/>
      <c r="ENK29" s="175"/>
      <c r="ENL29" s="175"/>
      <c r="ENM29" s="175"/>
      <c r="ENN29" s="175"/>
      <c r="ENO29" s="175"/>
      <c r="ENP29" s="175"/>
      <c r="ENQ29" s="175"/>
      <c r="ENR29" s="175"/>
      <c r="ENS29" s="175"/>
      <c r="ENT29" s="175"/>
      <c r="ENU29" s="175"/>
      <c r="ENV29" s="175"/>
      <c r="ENW29" s="175"/>
      <c r="ENX29" s="175"/>
      <c r="ENY29" s="175"/>
      <c r="ENZ29" s="175"/>
      <c r="EOA29" s="175"/>
      <c r="EOB29" s="175"/>
      <c r="EOC29" s="175"/>
      <c r="EOD29" s="175"/>
      <c r="EOE29" s="175"/>
      <c r="EOF29" s="175"/>
      <c r="EOG29" s="175"/>
      <c r="EOH29" s="175"/>
      <c r="EOI29" s="175"/>
      <c r="EOJ29" s="175"/>
      <c r="EOK29" s="175"/>
      <c r="EOL29" s="175"/>
      <c r="EOM29" s="175"/>
      <c r="EON29" s="175"/>
      <c r="EOO29" s="175"/>
      <c r="EOP29" s="175"/>
      <c r="EOQ29" s="175"/>
      <c r="EOR29" s="175"/>
      <c r="EOS29" s="175"/>
      <c r="EOT29" s="175"/>
      <c r="EOU29" s="175"/>
      <c r="EOV29" s="175"/>
      <c r="EOW29" s="175"/>
      <c r="EOX29" s="175"/>
      <c r="EOY29" s="175"/>
      <c r="EOZ29" s="175"/>
      <c r="EPA29" s="175"/>
      <c r="EPB29" s="175"/>
      <c r="EPC29" s="175"/>
      <c r="EPD29" s="175"/>
      <c r="EPE29" s="175"/>
      <c r="EPF29" s="175"/>
      <c r="EPG29" s="175"/>
      <c r="EPH29" s="175"/>
      <c r="EPI29" s="175"/>
      <c r="EPJ29" s="175"/>
      <c r="EPK29" s="175"/>
      <c r="EPL29" s="175"/>
      <c r="EPM29" s="175"/>
      <c r="EPN29" s="175"/>
      <c r="EPO29" s="175"/>
      <c r="EPP29" s="175"/>
      <c r="EPQ29" s="175"/>
      <c r="EPR29" s="175"/>
      <c r="EPS29" s="175"/>
      <c r="EPT29" s="175"/>
      <c r="EPU29" s="175"/>
      <c r="EPV29" s="175"/>
      <c r="EPW29" s="175"/>
      <c r="EPX29" s="175"/>
      <c r="EPY29" s="175"/>
      <c r="EPZ29" s="175"/>
      <c r="EQA29" s="175"/>
      <c r="EQB29" s="175"/>
      <c r="EQC29" s="175"/>
      <c r="EQD29" s="175"/>
      <c r="EQE29" s="175"/>
      <c r="EQF29" s="175"/>
      <c r="EQG29" s="175"/>
      <c r="EQH29" s="175"/>
      <c r="EQI29" s="175"/>
      <c r="EQJ29" s="175"/>
      <c r="EQK29" s="175"/>
      <c r="EQL29" s="175"/>
      <c r="EQM29" s="175"/>
      <c r="EQN29" s="175"/>
      <c r="EQO29" s="175"/>
      <c r="EQP29" s="175"/>
      <c r="EQQ29" s="175"/>
      <c r="EQR29" s="175"/>
      <c r="EQS29" s="175"/>
      <c r="EQT29" s="175"/>
      <c r="EQU29" s="175"/>
      <c r="EQV29" s="175"/>
      <c r="EQW29" s="175"/>
      <c r="EQX29" s="175"/>
      <c r="EQY29" s="175"/>
      <c r="EQZ29" s="175"/>
      <c r="ERA29" s="175"/>
      <c r="ERB29" s="175"/>
      <c r="ERC29" s="175"/>
      <c r="ERD29" s="175"/>
      <c r="ERE29" s="175"/>
      <c r="ERF29" s="175"/>
      <c r="ERG29" s="175"/>
      <c r="ERH29" s="175"/>
      <c r="ERI29" s="175"/>
      <c r="ERJ29" s="175"/>
      <c r="ERK29" s="175"/>
      <c r="ERL29" s="175"/>
      <c r="ERM29" s="175"/>
      <c r="ERN29" s="175"/>
      <c r="ERO29" s="175"/>
      <c r="ERP29" s="175"/>
      <c r="ERQ29" s="175"/>
      <c r="ERR29" s="175"/>
      <c r="ERS29" s="175"/>
      <c r="ERT29" s="175"/>
      <c r="ERU29" s="175"/>
      <c r="ERV29" s="175"/>
      <c r="ERW29" s="175"/>
      <c r="ERX29" s="175"/>
      <c r="ERY29" s="175"/>
      <c r="ERZ29" s="175"/>
      <c r="ESA29" s="175"/>
      <c r="ESB29" s="175"/>
      <c r="ESC29" s="175"/>
      <c r="ESD29" s="175"/>
      <c r="ESE29" s="175"/>
      <c r="ESF29" s="175"/>
      <c r="ESG29" s="175"/>
      <c r="ESH29" s="175"/>
      <c r="ESI29" s="175"/>
      <c r="ESJ29" s="175"/>
      <c r="ESK29" s="175"/>
      <c r="ESL29" s="175"/>
      <c r="ESM29" s="175"/>
      <c r="ESN29" s="175"/>
      <c r="ESO29" s="175"/>
      <c r="ESP29" s="175"/>
      <c r="ESQ29" s="175"/>
      <c r="ESR29" s="175"/>
      <c r="ESS29" s="175"/>
      <c r="EST29" s="175"/>
      <c r="ESU29" s="175"/>
      <c r="ESV29" s="175"/>
      <c r="ESW29" s="175"/>
      <c r="ESX29" s="175"/>
      <c r="ESY29" s="175"/>
      <c r="ESZ29" s="175"/>
      <c r="ETA29" s="175"/>
      <c r="ETB29" s="175"/>
      <c r="ETC29" s="175"/>
      <c r="ETD29" s="175"/>
      <c r="ETE29" s="175"/>
      <c r="ETF29" s="175"/>
      <c r="ETG29" s="175"/>
      <c r="ETH29" s="175"/>
      <c r="ETI29" s="175"/>
      <c r="ETJ29" s="175"/>
      <c r="ETK29" s="175"/>
      <c r="ETL29" s="175"/>
      <c r="ETM29" s="175"/>
      <c r="ETN29" s="175"/>
      <c r="ETO29" s="175"/>
      <c r="ETP29" s="175"/>
      <c r="ETQ29" s="175"/>
      <c r="ETR29" s="175"/>
      <c r="ETS29" s="175"/>
      <c r="ETT29" s="175"/>
      <c r="ETU29" s="175"/>
      <c r="ETV29" s="175"/>
      <c r="ETW29" s="175"/>
      <c r="ETX29" s="175"/>
      <c r="ETY29" s="175"/>
      <c r="ETZ29" s="175"/>
      <c r="EUA29" s="175"/>
      <c r="EUB29" s="175"/>
      <c r="EUC29" s="175"/>
      <c r="EUD29" s="175"/>
      <c r="EUE29" s="175"/>
      <c r="EUF29" s="175"/>
      <c r="EUG29" s="175"/>
      <c r="EUH29" s="175"/>
      <c r="EUI29" s="175"/>
      <c r="EUJ29" s="175"/>
      <c r="EUK29" s="175"/>
      <c r="EUL29" s="175"/>
      <c r="EUM29" s="175"/>
      <c r="EUN29" s="175"/>
      <c r="EUO29" s="175"/>
      <c r="EUP29" s="175"/>
      <c r="EUQ29" s="175"/>
      <c r="EUR29" s="175"/>
      <c r="EUS29" s="175"/>
      <c r="EUT29" s="175"/>
      <c r="EUU29" s="175"/>
      <c r="EUV29" s="175"/>
      <c r="EUW29" s="175"/>
      <c r="EUX29" s="175"/>
      <c r="EUY29" s="175"/>
      <c r="EUZ29" s="175"/>
      <c r="EVA29" s="175"/>
      <c r="EVB29" s="175"/>
      <c r="EVC29" s="175"/>
      <c r="EVD29" s="175"/>
      <c r="EVE29" s="175"/>
      <c r="EVF29" s="175"/>
      <c r="EVG29" s="175"/>
      <c r="EVH29" s="175"/>
      <c r="EVI29" s="175"/>
      <c r="EVJ29" s="175"/>
      <c r="EVK29" s="175"/>
      <c r="EVL29" s="175"/>
      <c r="EVM29" s="175"/>
      <c r="EVN29" s="175"/>
      <c r="EVO29" s="175"/>
      <c r="EVP29" s="175"/>
      <c r="EVQ29" s="175"/>
      <c r="EVR29" s="175"/>
      <c r="EVS29" s="175"/>
      <c r="EVT29" s="175"/>
      <c r="EVU29" s="175"/>
      <c r="EVV29" s="175"/>
      <c r="EVW29" s="175"/>
      <c r="EVX29" s="175"/>
      <c r="EVY29" s="175"/>
      <c r="EVZ29" s="175"/>
      <c r="EWA29" s="175"/>
      <c r="EWB29" s="175"/>
      <c r="EWC29" s="175"/>
      <c r="EWD29" s="175"/>
      <c r="EWE29" s="175"/>
      <c r="EWF29" s="175"/>
      <c r="EWG29" s="175"/>
      <c r="EWH29" s="175"/>
      <c r="EWI29" s="175"/>
      <c r="EWJ29" s="175"/>
      <c r="EWK29" s="175"/>
      <c r="EWL29" s="175"/>
      <c r="EWM29" s="175"/>
      <c r="EWN29" s="175"/>
      <c r="EWO29" s="175"/>
      <c r="EWP29" s="175"/>
      <c r="EWQ29" s="175"/>
      <c r="EWR29" s="175"/>
      <c r="EWS29" s="175"/>
      <c r="EWT29" s="175"/>
      <c r="EWU29" s="175"/>
      <c r="EWV29" s="175"/>
      <c r="EWW29" s="175"/>
      <c r="EWX29" s="175"/>
      <c r="EWY29" s="175"/>
      <c r="EWZ29" s="175"/>
      <c r="EXA29" s="175"/>
      <c r="EXB29" s="175"/>
      <c r="EXC29" s="175"/>
      <c r="EXD29" s="175"/>
      <c r="EXE29" s="175"/>
      <c r="EXF29" s="175"/>
      <c r="EXG29" s="175"/>
      <c r="EXH29" s="175"/>
      <c r="EXI29" s="175"/>
      <c r="EXJ29" s="175"/>
      <c r="EXK29" s="175"/>
      <c r="EXL29" s="175"/>
      <c r="EXM29" s="175"/>
      <c r="EXN29" s="175"/>
      <c r="EXO29" s="175"/>
      <c r="EXP29" s="175"/>
      <c r="EXQ29" s="175"/>
      <c r="EXR29" s="175"/>
      <c r="EXS29" s="175"/>
      <c r="EXT29" s="175"/>
      <c r="EXU29" s="175"/>
      <c r="EXV29" s="175"/>
      <c r="EXW29" s="175"/>
      <c r="EXX29" s="175"/>
      <c r="EXY29" s="175"/>
      <c r="EXZ29" s="175"/>
      <c r="EYA29" s="175"/>
      <c r="EYB29" s="175"/>
      <c r="EYC29" s="175"/>
      <c r="EYD29" s="175"/>
      <c r="EYE29" s="175"/>
      <c r="EYF29" s="175"/>
      <c r="EYG29" s="175"/>
      <c r="EYH29" s="175"/>
      <c r="EYI29" s="175"/>
      <c r="EYJ29" s="175"/>
      <c r="EYK29" s="175"/>
      <c r="EYL29" s="175"/>
      <c r="EYM29" s="175"/>
      <c r="EYN29" s="175"/>
      <c r="EYO29" s="175"/>
      <c r="EYP29" s="175"/>
      <c r="EYQ29" s="175"/>
      <c r="EYR29" s="175"/>
      <c r="EYS29" s="175"/>
      <c r="EYT29" s="175"/>
      <c r="EYU29" s="175"/>
      <c r="EYV29" s="175"/>
      <c r="EYW29" s="175"/>
      <c r="EYX29" s="175"/>
      <c r="EYY29" s="175"/>
      <c r="EYZ29" s="175"/>
      <c r="EZA29" s="175"/>
      <c r="EZB29" s="175"/>
      <c r="EZC29" s="175"/>
      <c r="EZD29" s="175"/>
      <c r="EZE29" s="175"/>
      <c r="EZF29" s="175"/>
      <c r="EZG29" s="175"/>
      <c r="EZH29" s="175"/>
      <c r="EZI29" s="175"/>
      <c r="EZJ29" s="175"/>
      <c r="EZK29" s="175"/>
      <c r="EZL29" s="175"/>
      <c r="EZM29" s="175"/>
      <c r="EZN29" s="175"/>
      <c r="EZO29" s="175"/>
      <c r="EZP29" s="175"/>
      <c r="EZQ29" s="175"/>
      <c r="EZR29" s="175"/>
      <c r="EZS29" s="175"/>
      <c r="EZT29" s="175"/>
      <c r="EZU29" s="175"/>
      <c r="EZV29" s="175"/>
      <c r="EZW29" s="175"/>
      <c r="EZX29" s="175"/>
      <c r="EZY29" s="175"/>
      <c r="EZZ29" s="175"/>
      <c r="FAA29" s="175"/>
      <c r="FAB29" s="175"/>
      <c r="FAC29" s="175"/>
      <c r="FAD29" s="175"/>
      <c r="FAE29" s="175"/>
      <c r="FAF29" s="175"/>
      <c r="FAG29" s="175"/>
      <c r="FAH29" s="175"/>
      <c r="FAI29" s="175"/>
      <c r="FAJ29" s="175"/>
      <c r="FAK29" s="175"/>
      <c r="FAL29" s="175"/>
      <c r="FAM29" s="175"/>
      <c r="FAN29" s="175"/>
      <c r="FAO29" s="175"/>
      <c r="FAP29" s="175"/>
      <c r="FAQ29" s="175"/>
      <c r="FAR29" s="175"/>
      <c r="FAS29" s="175"/>
      <c r="FAT29" s="175"/>
      <c r="FAU29" s="175"/>
      <c r="FAV29" s="175"/>
      <c r="FAW29" s="175"/>
      <c r="FAX29" s="175"/>
      <c r="FAY29" s="175"/>
      <c r="FAZ29" s="175"/>
      <c r="FBA29" s="175"/>
      <c r="FBB29" s="175"/>
      <c r="FBC29" s="175"/>
      <c r="FBD29" s="175"/>
      <c r="FBE29" s="175"/>
      <c r="FBF29" s="175"/>
      <c r="FBG29" s="175"/>
      <c r="FBH29" s="175"/>
      <c r="FBI29" s="175"/>
      <c r="FBJ29" s="175"/>
      <c r="FBK29" s="175"/>
      <c r="FBL29" s="175"/>
      <c r="FBM29" s="175"/>
      <c r="FBN29" s="175"/>
      <c r="FBO29" s="175"/>
      <c r="FBP29" s="175"/>
      <c r="FBQ29" s="175"/>
      <c r="FBR29" s="175"/>
      <c r="FBS29" s="175"/>
      <c r="FBT29" s="175"/>
      <c r="FBU29" s="175"/>
      <c r="FBV29" s="175"/>
      <c r="FBW29" s="175"/>
      <c r="FBX29" s="175"/>
      <c r="FBY29" s="175"/>
      <c r="FBZ29" s="175"/>
      <c r="FCA29" s="175"/>
      <c r="FCB29" s="175"/>
      <c r="FCC29" s="175"/>
      <c r="FCD29" s="175"/>
      <c r="FCE29" s="175"/>
      <c r="FCF29" s="175"/>
      <c r="FCG29" s="175"/>
      <c r="FCH29" s="175"/>
      <c r="FCI29" s="175"/>
      <c r="FCJ29" s="175"/>
      <c r="FCK29" s="175"/>
      <c r="FCL29" s="175"/>
      <c r="FCM29" s="175"/>
      <c r="FCN29" s="175"/>
      <c r="FCO29" s="175"/>
      <c r="FCP29" s="175"/>
      <c r="FCQ29" s="175"/>
      <c r="FCR29" s="175"/>
      <c r="FCS29" s="175"/>
      <c r="FCT29" s="175"/>
      <c r="FCU29" s="175"/>
      <c r="FCV29" s="175"/>
      <c r="FCW29" s="175"/>
      <c r="FCX29" s="175"/>
      <c r="FCY29" s="175"/>
      <c r="FCZ29" s="175"/>
      <c r="FDA29" s="175"/>
      <c r="FDB29" s="175"/>
      <c r="FDC29" s="175"/>
      <c r="FDD29" s="175"/>
      <c r="FDE29" s="175"/>
      <c r="FDF29" s="175"/>
      <c r="FDG29" s="175"/>
      <c r="FDH29" s="175"/>
      <c r="FDI29" s="175"/>
      <c r="FDJ29" s="175"/>
      <c r="FDK29" s="175"/>
      <c r="FDL29" s="175"/>
      <c r="FDM29" s="175"/>
      <c r="FDN29" s="175"/>
      <c r="FDO29" s="175"/>
      <c r="FDP29" s="175"/>
      <c r="FDQ29" s="175"/>
      <c r="FDR29" s="175"/>
      <c r="FDS29" s="175"/>
      <c r="FDT29" s="175"/>
      <c r="FDU29" s="175"/>
      <c r="FDV29" s="175"/>
      <c r="FDW29" s="175"/>
      <c r="FDX29" s="175"/>
      <c r="FDY29" s="175"/>
      <c r="FDZ29" s="175"/>
      <c r="FEA29" s="175"/>
      <c r="FEB29" s="175"/>
      <c r="FEC29" s="175"/>
      <c r="FED29" s="175"/>
      <c r="FEE29" s="175"/>
      <c r="FEF29" s="175"/>
      <c r="FEG29" s="175"/>
      <c r="FEH29" s="175"/>
      <c r="FEI29" s="175"/>
      <c r="FEJ29" s="175"/>
      <c r="FEK29" s="175"/>
      <c r="FEL29" s="175"/>
      <c r="FEM29" s="175"/>
      <c r="FEN29" s="175"/>
      <c r="FEO29" s="175"/>
      <c r="FEP29" s="175"/>
      <c r="FEQ29" s="175"/>
      <c r="FER29" s="175"/>
      <c r="FES29" s="175"/>
      <c r="FET29" s="175"/>
      <c r="FEU29" s="175"/>
      <c r="FEV29" s="175"/>
      <c r="FEW29" s="175"/>
      <c r="FEX29" s="175"/>
      <c r="FEY29" s="175"/>
      <c r="FEZ29" s="175"/>
      <c r="FFA29" s="175"/>
      <c r="FFB29" s="175"/>
      <c r="FFC29" s="175"/>
      <c r="FFD29" s="175"/>
      <c r="FFE29" s="175"/>
      <c r="FFF29" s="175"/>
      <c r="FFG29" s="175"/>
      <c r="FFH29" s="175"/>
      <c r="FFI29" s="175"/>
      <c r="FFJ29" s="175"/>
      <c r="FFK29" s="175"/>
      <c r="FFL29" s="175"/>
      <c r="FFM29" s="175"/>
      <c r="FFN29" s="175"/>
      <c r="FFO29" s="175"/>
      <c r="FFP29" s="175"/>
      <c r="FFQ29" s="175"/>
      <c r="FFR29" s="175"/>
      <c r="FFS29" s="175"/>
      <c r="FFT29" s="175"/>
      <c r="FFU29" s="175"/>
      <c r="FFV29" s="175"/>
      <c r="FFW29" s="175"/>
      <c r="FFX29" s="175"/>
      <c r="FFY29" s="175"/>
      <c r="FFZ29" s="175"/>
      <c r="FGA29" s="175"/>
      <c r="FGB29" s="175"/>
      <c r="FGC29" s="175"/>
      <c r="FGD29" s="175"/>
      <c r="FGE29" s="175"/>
      <c r="FGF29" s="175"/>
      <c r="FGG29" s="175"/>
      <c r="FGH29" s="175"/>
      <c r="FGI29" s="175"/>
      <c r="FGJ29" s="175"/>
      <c r="FGK29" s="175"/>
      <c r="FGL29" s="175"/>
      <c r="FGM29" s="175"/>
      <c r="FGN29" s="175"/>
      <c r="FGO29" s="175"/>
      <c r="FGP29" s="175"/>
      <c r="FGQ29" s="175"/>
      <c r="FGR29" s="175"/>
      <c r="FGS29" s="175"/>
      <c r="FGT29" s="175"/>
      <c r="FGU29" s="175"/>
      <c r="FGV29" s="175"/>
      <c r="FGW29" s="175"/>
      <c r="FGX29" s="175"/>
      <c r="FGY29" s="175"/>
      <c r="FGZ29" s="175"/>
      <c r="FHA29" s="175"/>
      <c r="FHB29" s="175"/>
      <c r="FHC29" s="175"/>
      <c r="FHD29" s="175"/>
      <c r="FHE29" s="175"/>
      <c r="FHF29" s="175"/>
      <c r="FHG29" s="175"/>
      <c r="FHH29" s="175"/>
      <c r="FHI29" s="175"/>
      <c r="FHJ29" s="175"/>
      <c r="FHK29" s="175"/>
      <c r="FHL29" s="175"/>
      <c r="FHM29" s="175"/>
      <c r="FHN29" s="175"/>
      <c r="FHO29" s="175"/>
      <c r="FHP29" s="175"/>
      <c r="FHQ29" s="175"/>
      <c r="FHR29" s="175"/>
      <c r="FHS29" s="175"/>
      <c r="FHT29" s="175"/>
      <c r="FHU29" s="175"/>
      <c r="FHV29" s="175"/>
      <c r="FHW29" s="175"/>
      <c r="FHX29" s="175"/>
      <c r="FHY29" s="175"/>
      <c r="FHZ29" s="175"/>
      <c r="FIA29" s="175"/>
      <c r="FIB29" s="175"/>
      <c r="FIC29" s="175"/>
      <c r="FID29" s="175"/>
      <c r="FIE29" s="175"/>
      <c r="FIF29" s="175"/>
      <c r="FIG29" s="175"/>
      <c r="FIH29" s="175"/>
      <c r="FII29" s="175"/>
      <c r="FIJ29" s="175"/>
      <c r="FIK29" s="175"/>
      <c r="FIL29" s="175"/>
      <c r="FIM29" s="175"/>
      <c r="FIN29" s="175"/>
      <c r="FIO29" s="175"/>
      <c r="FIP29" s="175"/>
      <c r="FIQ29" s="175"/>
      <c r="FIR29" s="175"/>
      <c r="FIS29" s="175"/>
      <c r="FIT29" s="175"/>
      <c r="FIU29" s="175"/>
      <c r="FIV29" s="175"/>
      <c r="FIW29" s="175"/>
      <c r="FIX29" s="175"/>
      <c r="FIY29" s="175"/>
      <c r="FIZ29" s="175"/>
      <c r="FJA29" s="175"/>
      <c r="FJB29" s="175"/>
      <c r="FJC29" s="175"/>
      <c r="FJD29" s="175"/>
      <c r="FJE29" s="175"/>
      <c r="FJF29" s="175"/>
      <c r="FJG29" s="175"/>
      <c r="FJH29" s="175"/>
      <c r="FJI29" s="175"/>
      <c r="FJJ29" s="175"/>
      <c r="FJK29" s="175"/>
      <c r="FJL29" s="175"/>
      <c r="FJM29" s="175"/>
      <c r="FJN29" s="175"/>
      <c r="FJO29" s="175"/>
      <c r="FJP29" s="175"/>
      <c r="FJQ29" s="175"/>
      <c r="FJR29" s="175"/>
      <c r="FJS29" s="175"/>
      <c r="FJT29" s="175"/>
      <c r="FJU29" s="175"/>
      <c r="FJV29" s="175"/>
      <c r="FJW29" s="175"/>
      <c r="FJX29" s="175"/>
      <c r="FJY29" s="175"/>
      <c r="FJZ29" s="175"/>
      <c r="FKA29" s="175"/>
      <c r="FKB29" s="175"/>
      <c r="FKC29" s="175"/>
      <c r="FKD29" s="175"/>
      <c r="FKE29" s="175"/>
      <c r="FKF29" s="175"/>
      <c r="FKG29" s="175"/>
      <c r="FKH29" s="175"/>
      <c r="FKI29" s="175"/>
      <c r="FKJ29" s="175"/>
      <c r="FKK29" s="175"/>
      <c r="FKL29" s="175"/>
      <c r="FKM29" s="175"/>
      <c r="FKN29" s="175"/>
      <c r="FKO29" s="175"/>
      <c r="FKP29" s="175"/>
      <c r="FKQ29" s="175"/>
      <c r="FKR29" s="175"/>
      <c r="FKS29" s="175"/>
      <c r="FKT29" s="175"/>
      <c r="FKU29" s="175"/>
      <c r="FKV29" s="175"/>
      <c r="FKW29" s="175"/>
      <c r="FKX29" s="175"/>
      <c r="FKY29" s="175"/>
      <c r="FKZ29" s="175"/>
      <c r="FLA29" s="175"/>
      <c r="FLB29" s="175"/>
      <c r="FLC29" s="175"/>
      <c r="FLD29" s="175"/>
      <c r="FLE29" s="175"/>
      <c r="FLF29" s="175"/>
      <c r="FLG29" s="175"/>
      <c r="FLH29" s="175"/>
      <c r="FLI29" s="175"/>
      <c r="FLJ29" s="175"/>
      <c r="FLK29" s="175"/>
      <c r="FLL29" s="175"/>
      <c r="FLM29" s="175"/>
      <c r="FLN29" s="175"/>
      <c r="FLO29" s="175"/>
      <c r="FLP29" s="175"/>
      <c r="FLQ29" s="175"/>
      <c r="FLR29" s="175"/>
      <c r="FLS29" s="175"/>
      <c r="FLT29" s="175"/>
      <c r="FLU29" s="175"/>
      <c r="FLV29" s="175"/>
      <c r="FLW29" s="175"/>
      <c r="FLX29" s="175"/>
      <c r="FLY29" s="175"/>
      <c r="FLZ29" s="175"/>
      <c r="FMA29" s="175"/>
      <c r="FMB29" s="175"/>
      <c r="FMC29" s="175"/>
      <c r="FMD29" s="175"/>
      <c r="FME29" s="175"/>
      <c r="FMF29" s="175"/>
      <c r="FMG29" s="175"/>
      <c r="FMH29" s="175"/>
      <c r="FMI29" s="175"/>
      <c r="FMJ29" s="175"/>
      <c r="FMK29" s="175"/>
      <c r="FML29" s="175"/>
      <c r="FMM29" s="175"/>
      <c r="FMN29" s="175"/>
      <c r="FMO29" s="175"/>
      <c r="FMP29" s="175"/>
      <c r="FMQ29" s="175"/>
      <c r="FMR29" s="175"/>
      <c r="FMS29" s="175"/>
      <c r="FMT29" s="175"/>
      <c r="FMU29" s="175"/>
      <c r="FMV29" s="175"/>
      <c r="FMW29" s="175"/>
      <c r="FMX29" s="175"/>
      <c r="FMY29" s="175"/>
      <c r="FMZ29" s="175"/>
      <c r="FNA29" s="175"/>
      <c r="FNB29" s="175"/>
      <c r="FNC29" s="175"/>
      <c r="FND29" s="175"/>
      <c r="FNE29" s="175"/>
      <c r="FNF29" s="175"/>
      <c r="FNG29" s="175"/>
      <c r="FNH29" s="175"/>
      <c r="FNI29" s="175"/>
      <c r="FNJ29" s="175"/>
      <c r="FNK29" s="175"/>
      <c r="FNL29" s="175"/>
      <c r="FNM29" s="175"/>
      <c r="FNN29" s="175"/>
      <c r="FNO29" s="175"/>
      <c r="FNP29" s="175"/>
      <c r="FNQ29" s="175"/>
      <c r="FNR29" s="175"/>
      <c r="FNS29" s="175"/>
      <c r="FNT29" s="175"/>
      <c r="FNU29" s="175"/>
      <c r="FNV29" s="175"/>
      <c r="FNW29" s="175"/>
      <c r="FNX29" s="175"/>
      <c r="FNY29" s="175"/>
      <c r="FNZ29" s="175"/>
      <c r="FOA29" s="175"/>
      <c r="FOB29" s="175"/>
      <c r="FOC29" s="175"/>
      <c r="FOD29" s="175"/>
      <c r="FOE29" s="175"/>
      <c r="FOF29" s="175"/>
      <c r="FOG29" s="175"/>
      <c r="FOH29" s="175"/>
      <c r="FOI29" s="175"/>
      <c r="FOJ29" s="175"/>
      <c r="FOK29" s="175"/>
      <c r="FOL29" s="175"/>
      <c r="FOM29" s="175"/>
      <c r="FON29" s="175"/>
      <c r="FOO29" s="175"/>
      <c r="FOP29" s="175"/>
      <c r="FOQ29" s="175"/>
      <c r="FOR29" s="175"/>
      <c r="FOS29" s="175"/>
      <c r="FOT29" s="175"/>
      <c r="FOU29" s="175"/>
      <c r="FOV29" s="175"/>
      <c r="FOW29" s="175"/>
      <c r="FOX29" s="175"/>
      <c r="FOY29" s="175"/>
      <c r="FOZ29" s="175"/>
      <c r="FPA29" s="175"/>
      <c r="FPB29" s="175"/>
      <c r="FPC29" s="175"/>
      <c r="FPD29" s="175"/>
      <c r="FPE29" s="175"/>
      <c r="FPF29" s="175"/>
      <c r="FPG29" s="175"/>
      <c r="FPH29" s="175"/>
      <c r="FPI29" s="175"/>
      <c r="FPJ29" s="175"/>
      <c r="FPK29" s="175"/>
      <c r="FPL29" s="175"/>
      <c r="FPM29" s="175"/>
      <c r="FPN29" s="175"/>
      <c r="FPO29" s="175"/>
      <c r="FPP29" s="175"/>
      <c r="FPQ29" s="175"/>
      <c r="FPR29" s="175"/>
      <c r="FPS29" s="175"/>
      <c r="FPT29" s="175"/>
      <c r="FPU29" s="175"/>
      <c r="FPV29" s="175"/>
      <c r="FPW29" s="175"/>
      <c r="FPX29" s="175"/>
      <c r="FPY29" s="175"/>
      <c r="FPZ29" s="175"/>
      <c r="FQA29" s="175"/>
      <c r="FQB29" s="175"/>
      <c r="FQC29" s="175"/>
      <c r="FQD29" s="175"/>
      <c r="FQE29" s="175"/>
      <c r="FQF29" s="175"/>
      <c r="FQG29" s="175"/>
      <c r="FQH29" s="175"/>
      <c r="FQI29" s="175"/>
      <c r="FQJ29" s="175"/>
      <c r="FQK29" s="175"/>
      <c r="FQL29" s="175"/>
      <c r="FQM29" s="175"/>
      <c r="FQN29" s="175"/>
      <c r="FQO29" s="175"/>
      <c r="FQP29" s="175"/>
      <c r="FQQ29" s="175"/>
      <c r="FQR29" s="175"/>
      <c r="FQS29" s="175"/>
      <c r="FQT29" s="175"/>
      <c r="FQU29" s="175"/>
      <c r="FQV29" s="175"/>
      <c r="FQW29" s="175"/>
      <c r="FQX29" s="175"/>
      <c r="FQY29" s="175"/>
      <c r="FQZ29" s="175"/>
      <c r="FRA29" s="175"/>
      <c r="FRB29" s="175"/>
      <c r="FRC29" s="175"/>
      <c r="FRD29" s="175"/>
      <c r="FRE29" s="175"/>
      <c r="FRF29" s="175"/>
      <c r="FRG29" s="175"/>
      <c r="FRH29" s="175"/>
      <c r="FRI29" s="175"/>
      <c r="FRJ29" s="175"/>
      <c r="FRK29" s="175"/>
      <c r="FRL29" s="175"/>
      <c r="FRM29" s="175"/>
      <c r="FRN29" s="175"/>
      <c r="FRO29" s="175"/>
      <c r="FRP29" s="175"/>
      <c r="FRQ29" s="175"/>
      <c r="FRR29" s="175"/>
      <c r="FRS29" s="175"/>
      <c r="FRT29" s="175"/>
      <c r="FRU29" s="175"/>
      <c r="FRV29" s="175"/>
      <c r="FRW29" s="175"/>
      <c r="FRX29" s="175"/>
      <c r="FRY29" s="175"/>
      <c r="FRZ29" s="175"/>
      <c r="FSA29" s="175"/>
      <c r="FSB29" s="175"/>
      <c r="FSC29" s="175"/>
      <c r="FSD29" s="175"/>
      <c r="FSE29" s="175"/>
      <c r="FSF29" s="175"/>
      <c r="FSG29" s="175"/>
      <c r="FSH29" s="175"/>
      <c r="FSI29" s="175"/>
      <c r="FSJ29" s="175"/>
      <c r="FSK29" s="175"/>
      <c r="FSL29" s="175"/>
      <c r="FSM29" s="175"/>
      <c r="FSN29" s="175"/>
      <c r="FSO29" s="175"/>
      <c r="FSP29" s="175"/>
      <c r="FSQ29" s="175"/>
      <c r="FSR29" s="175"/>
      <c r="FSS29" s="175"/>
      <c r="FST29" s="175"/>
      <c r="FSU29" s="175"/>
      <c r="FSV29" s="175"/>
      <c r="FSW29" s="175"/>
      <c r="FSX29" s="175"/>
      <c r="FSY29" s="175"/>
      <c r="FSZ29" s="175"/>
      <c r="FTA29" s="175"/>
      <c r="FTB29" s="175"/>
      <c r="FTC29" s="175"/>
      <c r="FTD29" s="175"/>
      <c r="FTE29" s="175"/>
      <c r="FTF29" s="175"/>
      <c r="FTG29" s="175"/>
      <c r="FTH29" s="175"/>
      <c r="FTI29" s="175"/>
      <c r="FTJ29" s="175"/>
      <c r="FTK29" s="175"/>
      <c r="FTL29" s="175"/>
      <c r="FTM29" s="175"/>
      <c r="FTN29" s="175"/>
      <c r="FTO29" s="175"/>
      <c r="FTP29" s="175"/>
      <c r="FTQ29" s="175"/>
      <c r="FTR29" s="175"/>
      <c r="FTS29" s="175"/>
      <c r="FTT29" s="175"/>
      <c r="FTU29" s="175"/>
      <c r="FTV29" s="175"/>
      <c r="FTW29" s="175"/>
      <c r="FTX29" s="175"/>
      <c r="FTY29" s="175"/>
      <c r="FTZ29" s="175"/>
      <c r="FUA29" s="175"/>
      <c r="FUB29" s="175"/>
      <c r="FUC29" s="175"/>
      <c r="FUD29" s="175"/>
      <c r="FUE29" s="175"/>
      <c r="FUF29" s="175"/>
      <c r="FUG29" s="175"/>
      <c r="FUH29" s="175"/>
      <c r="FUI29" s="175"/>
      <c r="FUJ29" s="175"/>
      <c r="FUK29" s="175"/>
      <c r="FUL29" s="175"/>
      <c r="FUM29" s="175"/>
      <c r="FUN29" s="175"/>
      <c r="FUO29" s="175"/>
      <c r="FUP29" s="175"/>
      <c r="FUQ29" s="175"/>
      <c r="FUR29" s="175"/>
      <c r="FUS29" s="175"/>
      <c r="FUT29" s="175"/>
      <c r="FUU29" s="175"/>
      <c r="FUV29" s="175"/>
      <c r="FUW29" s="175"/>
      <c r="FUX29" s="175"/>
      <c r="FUY29" s="175"/>
      <c r="FUZ29" s="175"/>
      <c r="FVA29" s="175"/>
      <c r="FVB29" s="175"/>
      <c r="FVC29" s="175"/>
      <c r="FVD29" s="175"/>
      <c r="FVE29" s="175"/>
      <c r="FVF29" s="175"/>
      <c r="FVG29" s="175"/>
      <c r="FVH29" s="175"/>
      <c r="FVI29" s="175"/>
      <c r="FVJ29" s="175"/>
      <c r="FVK29" s="175"/>
      <c r="FVL29" s="175"/>
      <c r="FVM29" s="175"/>
      <c r="FVN29" s="175"/>
      <c r="FVO29" s="175"/>
      <c r="FVP29" s="175"/>
      <c r="FVQ29" s="175"/>
      <c r="FVR29" s="175"/>
      <c r="FVS29" s="175"/>
      <c r="FVT29" s="175"/>
      <c r="FVU29" s="175"/>
      <c r="FVV29" s="175"/>
      <c r="FVW29" s="175"/>
      <c r="FVX29" s="175"/>
      <c r="FVY29" s="175"/>
      <c r="FVZ29" s="175"/>
      <c r="FWA29" s="175"/>
      <c r="FWB29" s="175"/>
      <c r="FWC29" s="175"/>
      <c r="FWD29" s="175"/>
      <c r="FWE29" s="175"/>
      <c r="FWF29" s="175"/>
      <c r="FWG29" s="175"/>
      <c r="FWH29" s="175"/>
      <c r="FWI29" s="175"/>
      <c r="FWJ29" s="175"/>
      <c r="FWK29" s="175"/>
      <c r="FWL29" s="175"/>
      <c r="FWM29" s="175"/>
      <c r="FWN29" s="175"/>
      <c r="FWO29" s="175"/>
      <c r="FWP29" s="175"/>
      <c r="FWQ29" s="175"/>
      <c r="FWR29" s="175"/>
      <c r="FWS29" s="175"/>
      <c r="FWT29" s="175"/>
      <c r="FWU29" s="175"/>
      <c r="FWV29" s="175"/>
      <c r="FWW29" s="175"/>
      <c r="FWX29" s="175"/>
      <c r="FWY29" s="175"/>
      <c r="FWZ29" s="175"/>
      <c r="FXA29" s="175"/>
      <c r="FXB29" s="175"/>
      <c r="FXC29" s="175"/>
      <c r="FXD29" s="175"/>
      <c r="FXE29" s="175"/>
      <c r="FXF29" s="175"/>
      <c r="FXG29" s="175"/>
      <c r="FXH29" s="175"/>
      <c r="FXI29" s="175"/>
      <c r="FXJ29" s="175"/>
      <c r="FXK29" s="175"/>
      <c r="FXL29" s="175"/>
      <c r="FXM29" s="175"/>
      <c r="FXN29" s="175"/>
      <c r="FXO29" s="175"/>
      <c r="FXP29" s="175"/>
      <c r="FXQ29" s="175"/>
      <c r="FXR29" s="175"/>
      <c r="FXS29" s="175"/>
      <c r="FXT29" s="175"/>
      <c r="FXU29" s="175"/>
      <c r="FXV29" s="175"/>
      <c r="FXW29" s="175"/>
      <c r="FXX29" s="175"/>
      <c r="FXY29" s="175"/>
      <c r="FXZ29" s="175"/>
      <c r="FYA29" s="175"/>
      <c r="FYB29" s="175"/>
      <c r="FYC29" s="175"/>
      <c r="FYD29" s="175"/>
      <c r="FYE29" s="175"/>
      <c r="FYF29" s="175"/>
      <c r="FYG29" s="175"/>
      <c r="FYH29" s="175"/>
      <c r="FYI29" s="175"/>
      <c r="FYJ29" s="175"/>
      <c r="FYK29" s="175"/>
      <c r="FYL29" s="175"/>
      <c r="FYM29" s="175"/>
      <c r="FYN29" s="175"/>
      <c r="FYO29" s="175"/>
      <c r="FYP29" s="175"/>
      <c r="FYQ29" s="175"/>
      <c r="FYR29" s="175"/>
      <c r="FYS29" s="175"/>
      <c r="FYT29" s="175"/>
      <c r="FYU29" s="175"/>
      <c r="FYV29" s="175"/>
      <c r="FYW29" s="175"/>
      <c r="FYX29" s="175"/>
      <c r="FYY29" s="175"/>
      <c r="FYZ29" s="175"/>
      <c r="FZA29" s="175"/>
      <c r="FZB29" s="175"/>
      <c r="FZC29" s="175"/>
      <c r="FZD29" s="175"/>
      <c r="FZE29" s="175"/>
      <c r="FZF29" s="175"/>
      <c r="FZG29" s="175"/>
      <c r="FZH29" s="175"/>
      <c r="FZI29" s="175"/>
      <c r="FZJ29" s="175"/>
      <c r="FZK29" s="175"/>
      <c r="FZL29" s="175"/>
      <c r="FZM29" s="175"/>
      <c r="FZN29" s="175"/>
      <c r="FZO29" s="175"/>
      <c r="FZP29" s="175"/>
      <c r="FZQ29" s="175"/>
      <c r="FZR29" s="175"/>
      <c r="FZS29" s="175"/>
      <c r="FZT29" s="175"/>
      <c r="FZU29" s="175"/>
      <c r="FZV29" s="175"/>
      <c r="FZW29" s="175"/>
      <c r="FZX29" s="175"/>
      <c r="FZY29" s="175"/>
      <c r="FZZ29" s="175"/>
      <c r="GAA29" s="175"/>
      <c r="GAB29" s="175"/>
      <c r="GAC29" s="175"/>
      <c r="GAD29" s="175"/>
      <c r="GAE29" s="175"/>
      <c r="GAF29" s="175"/>
      <c r="GAG29" s="175"/>
      <c r="GAH29" s="175"/>
      <c r="GAI29" s="175"/>
      <c r="GAJ29" s="175"/>
      <c r="GAK29" s="175"/>
      <c r="GAL29" s="175"/>
      <c r="GAM29" s="175"/>
      <c r="GAN29" s="175"/>
      <c r="GAO29" s="175"/>
      <c r="GAP29" s="175"/>
      <c r="GAQ29" s="175"/>
      <c r="GAR29" s="175"/>
      <c r="GAS29" s="175"/>
      <c r="GAT29" s="175"/>
      <c r="GAU29" s="175"/>
      <c r="GAV29" s="175"/>
      <c r="GAW29" s="175"/>
      <c r="GAX29" s="175"/>
      <c r="GAY29" s="175"/>
      <c r="GAZ29" s="175"/>
      <c r="GBA29" s="175"/>
      <c r="GBB29" s="175"/>
      <c r="GBC29" s="175"/>
      <c r="GBD29" s="175"/>
      <c r="GBE29" s="175"/>
      <c r="GBF29" s="175"/>
      <c r="GBG29" s="175"/>
      <c r="GBH29" s="175"/>
      <c r="GBI29" s="175"/>
      <c r="GBJ29" s="175"/>
      <c r="GBK29" s="175"/>
      <c r="GBL29" s="175"/>
      <c r="GBM29" s="175"/>
      <c r="GBN29" s="175"/>
      <c r="GBO29" s="175"/>
      <c r="GBP29" s="175"/>
      <c r="GBQ29" s="175"/>
      <c r="GBR29" s="175"/>
      <c r="GBS29" s="175"/>
      <c r="GBT29" s="175"/>
      <c r="GBU29" s="175"/>
      <c r="GBV29" s="175"/>
      <c r="GBW29" s="175"/>
      <c r="GBX29" s="175"/>
      <c r="GBY29" s="175"/>
      <c r="GBZ29" s="175"/>
      <c r="GCA29" s="175"/>
      <c r="GCB29" s="175"/>
      <c r="GCC29" s="175"/>
      <c r="GCD29" s="175"/>
      <c r="GCE29" s="175"/>
      <c r="GCF29" s="175"/>
      <c r="GCG29" s="175"/>
      <c r="GCH29" s="175"/>
      <c r="GCI29" s="175"/>
      <c r="GCJ29" s="175"/>
      <c r="GCK29" s="175"/>
      <c r="GCL29" s="175"/>
      <c r="GCM29" s="175"/>
      <c r="GCN29" s="175"/>
      <c r="GCO29" s="175"/>
      <c r="GCP29" s="175"/>
      <c r="GCQ29" s="175"/>
      <c r="GCR29" s="175"/>
      <c r="GCS29" s="175"/>
      <c r="GCT29" s="175"/>
      <c r="GCU29" s="175"/>
      <c r="GCV29" s="175"/>
      <c r="GCW29" s="175"/>
      <c r="GCX29" s="175"/>
      <c r="GCY29" s="175"/>
      <c r="GCZ29" s="175"/>
      <c r="GDA29" s="175"/>
      <c r="GDB29" s="175"/>
      <c r="GDC29" s="175"/>
      <c r="GDD29" s="175"/>
      <c r="GDE29" s="175"/>
      <c r="GDF29" s="175"/>
      <c r="GDG29" s="175"/>
      <c r="GDH29" s="175"/>
      <c r="GDI29" s="175"/>
      <c r="GDJ29" s="175"/>
      <c r="GDK29" s="175"/>
      <c r="GDL29" s="175"/>
      <c r="GDM29" s="175"/>
      <c r="GDN29" s="175"/>
      <c r="GDO29" s="175"/>
      <c r="GDP29" s="175"/>
      <c r="GDQ29" s="175"/>
      <c r="GDR29" s="175"/>
      <c r="GDS29" s="175"/>
      <c r="GDT29" s="175"/>
      <c r="GDU29" s="175"/>
      <c r="GDV29" s="175"/>
      <c r="GDW29" s="175"/>
      <c r="GDX29" s="175"/>
      <c r="GDY29" s="175"/>
      <c r="GDZ29" s="175"/>
      <c r="GEA29" s="175"/>
      <c r="GEB29" s="175"/>
      <c r="GEC29" s="175"/>
      <c r="GED29" s="175"/>
      <c r="GEE29" s="175"/>
      <c r="GEF29" s="175"/>
      <c r="GEG29" s="175"/>
      <c r="GEH29" s="175"/>
      <c r="GEI29" s="175"/>
      <c r="GEJ29" s="175"/>
      <c r="GEK29" s="175"/>
      <c r="GEL29" s="175"/>
      <c r="GEM29" s="175"/>
      <c r="GEN29" s="175"/>
      <c r="GEO29" s="175"/>
      <c r="GEP29" s="175"/>
      <c r="GEQ29" s="175"/>
      <c r="GER29" s="175"/>
      <c r="GES29" s="175"/>
      <c r="GET29" s="175"/>
      <c r="GEU29" s="175"/>
      <c r="GEV29" s="175"/>
      <c r="GEW29" s="175"/>
      <c r="GEX29" s="175"/>
      <c r="GEY29" s="175"/>
      <c r="GEZ29" s="175"/>
      <c r="GFA29" s="175"/>
      <c r="GFB29" s="175"/>
      <c r="GFC29" s="175"/>
      <c r="GFD29" s="175"/>
      <c r="GFE29" s="175"/>
      <c r="GFF29" s="175"/>
      <c r="GFG29" s="175"/>
      <c r="GFH29" s="175"/>
      <c r="GFI29" s="175"/>
      <c r="GFJ29" s="175"/>
      <c r="GFK29" s="175"/>
      <c r="GFL29" s="175"/>
      <c r="GFM29" s="175"/>
      <c r="GFN29" s="175"/>
      <c r="GFO29" s="175"/>
      <c r="GFP29" s="175"/>
      <c r="GFQ29" s="175"/>
      <c r="GFR29" s="175"/>
      <c r="GFS29" s="175"/>
      <c r="GFT29" s="175"/>
      <c r="GFU29" s="175"/>
      <c r="GFV29" s="175"/>
      <c r="GFW29" s="175"/>
      <c r="GFX29" s="175"/>
      <c r="GFY29" s="175"/>
      <c r="GFZ29" s="175"/>
      <c r="GGA29" s="175"/>
      <c r="GGB29" s="175"/>
      <c r="GGC29" s="175"/>
      <c r="GGD29" s="175"/>
      <c r="GGE29" s="175"/>
      <c r="GGF29" s="175"/>
      <c r="GGG29" s="175"/>
      <c r="GGH29" s="175"/>
      <c r="GGI29" s="175"/>
      <c r="GGJ29" s="175"/>
      <c r="GGK29" s="175"/>
      <c r="GGL29" s="175"/>
      <c r="GGM29" s="175"/>
      <c r="GGN29" s="175"/>
      <c r="GGO29" s="175"/>
      <c r="GGP29" s="175"/>
      <c r="GGQ29" s="175"/>
      <c r="GGR29" s="175"/>
      <c r="GGS29" s="175"/>
      <c r="GGT29" s="175"/>
      <c r="GGU29" s="175"/>
      <c r="GGV29" s="175"/>
      <c r="GGW29" s="175"/>
      <c r="GGX29" s="175"/>
      <c r="GGY29" s="175"/>
      <c r="GGZ29" s="175"/>
      <c r="GHA29" s="175"/>
      <c r="GHB29" s="175"/>
      <c r="GHC29" s="175"/>
      <c r="GHD29" s="175"/>
      <c r="GHE29" s="175"/>
      <c r="GHF29" s="175"/>
      <c r="GHG29" s="175"/>
      <c r="GHH29" s="175"/>
      <c r="GHI29" s="175"/>
      <c r="GHJ29" s="175"/>
      <c r="GHK29" s="175"/>
      <c r="GHL29" s="175"/>
      <c r="GHM29" s="175"/>
      <c r="GHN29" s="175"/>
      <c r="GHO29" s="175"/>
      <c r="GHP29" s="175"/>
      <c r="GHQ29" s="175"/>
      <c r="GHR29" s="175"/>
      <c r="GHS29" s="175"/>
      <c r="GHT29" s="175"/>
      <c r="GHU29" s="175"/>
      <c r="GHV29" s="175"/>
      <c r="GHW29" s="175"/>
      <c r="GHX29" s="175"/>
      <c r="GHY29" s="175"/>
      <c r="GHZ29" s="175"/>
      <c r="GIA29" s="175"/>
      <c r="GIB29" s="175"/>
      <c r="GIC29" s="175"/>
      <c r="GID29" s="175"/>
      <c r="GIE29" s="175"/>
      <c r="GIF29" s="175"/>
      <c r="GIG29" s="175"/>
      <c r="GIH29" s="175"/>
      <c r="GII29" s="175"/>
      <c r="GIJ29" s="175"/>
      <c r="GIK29" s="175"/>
      <c r="GIL29" s="175"/>
      <c r="GIM29" s="175"/>
      <c r="GIN29" s="175"/>
      <c r="GIO29" s="175"/>
      <c r="GIP29" s="175"/>
      <c r="GIQ29" s="175"/>
      <c r="GIR29" s="175"/>
      <c r="GIS29" s="175"/>
      <c r="GIT29" s="175"/>
      <c r="GIU29" s="175"/>
      <c r="GIV29" s="175"/>
      <c r="GIW29" s="175"/>
      <c r="GIX29" s="175"/>
      <c r="GIY29" s="175"/>
      <c r="GIZ29" s="175"/>
      <c r="GJA29" s="175"/>
      <c r="GJB29" s="175"/>
      <c r="GJC29" s="175"/>
      <c r="GJD29" s="175"/>
      <c r="GJE29" s="175"/>
      <c r="GJF29" s="175"/>
      <c r="GJG29" s="175"/>
      <c r="GJH29" s="175"/>
      <c r="GJI29" s="175"/>
      <c r="GJJ29" s="175"/>
      <c r="GJK29" s="175"/>
      <c r="GJL29" s="175"/>
      <c r="GJM29" s="175"/>
      <c r="GJN29" s="175"/>
      <c r="GJO29" s="175"/>
      <c r="GJP29" s="175"/>
      <c r="GJQ29" s="175"/>
      <c r="GJR29" s="175"/>
      <c r="GJS29" s="175"/>
      <c r="GJT29" s="175"/>
      <c r="GJU29" s="175"/>
      <c r="GJV29" s="175"/>
      <c r="GJW29" s="175"/>
      <c r="GJX29" s="175"/>
      <c r="GJY29" s="175"/>
      <c r="GJZ29" s="175"/>
      <c r="GKA29" s="175"/>
      <c r="GKB29" s="175"/>
      <c r="GKC29" s="175"/>
      <c r="GKD29" s="175"/>
      <c r="GKE29" s="175"/>
      <c r="GKF29" s="175"/>
      <c r="GKG29" s="175"/>
      <c r="GKH29" s="175"/>
      <c r="GKI29" s="175"/>
      <c r="GKJ29" s="175"/>
      <c r="GKK29" s="175"/>
      <c r="GKL29" s="175"/>
      <c r="GKM29" s="175"/>
      <c r="GKN29" s="175"/>
      <c r="GKO29" s="175"/>
      <c r="GKP29" s="175"/>
      <c r="GKQ29" s="175"/>
      <c r="GKR29" s="175"/>
      <c r="GKS29" s="175"/>
      <c r="GKT29" s="175"/>
      <c r="GKU29" s="175"/>
      <c r="GKV29" s="175"/>
      <c r="GKW29" s="175"/>
      <c r="GKX29" s="175"/>
      <c r="GKY29" s="175"/>
      <c r="GKZ29" s="175"/>
      <c r="GLA29" s="175"/>
      <c r="GLB29" s="175"/>
      <c r="GLC29" s="175"/>
      <c r="GLD29" s="175"/>
      <c r="GLE29" s="175"/>
      <c r="GLF29" s="175"/>
      <c r="GLG29" s="175"/>
      <c r="GLH29" s="175"/>
      <c r="GLI29" s="175"/>
      <c r="GLJ29" s="175"/>
      <c r="GLK29" s="175"/>
      <c r="GLL29" s="175"/>
      <c r="GLM29" s="175"/>
      <c r="GLN29" s="175"/>
      <c r="GLO29" s="175"/>
      <c r="GLP29" s="175"/>
      <c r="GLQ29" s="175"/>
      <c r="GLR29" s="175"/>
      <c r="GLS29" s="175"/>
      <c r="GLT29" s="175"/>
      <c r="GLU29" s="175"/>
      <c r="GLV29" s="175"/>
      <c r="GLW29" s="175"/>
      <c r="GLX29" s="175"/>
      <c r="GLY29" s="175"/>
      <c r="GLZ29" s="175"/>
      <c r="GMA29" s="175"/>
      <c r="GMB29" s="175"/>
      <c r="GMC29" s="175"/>
      <c r="GMD29" s="175"/>
      <c r="GME29" s="175"/>
      <c r="GMF29" s="175"/>
      <c r="GMG29" s="175"/>
      <c r="GMH29" s="175"/>
      <c r="GMI29" s="175"/>
      <c r="GMJ29" s="175"/>
      <c r="GMK29" s="175"/>
      <c r="GML29" s="175"/>
      <c r="GMM29" s="175"/>
      <c r="GMN29" s="175"/>
      <c r="GMO29" s="175"/>
      <c r="GMP29" s="175"/>
      <c r="GMQ29" s="175"/>
      <c r="GMR29" s="175"/>
      <c r="GMS29" s="175"/>
      <c r="GMT29" s="175"/>
      <c r="GMU29" s="175"/>
      <c r="GMV29" s="175"/>
      <c r="GMW29" s="175"/>
      <c r="GMX29" s="175"/>
      <c r="GMY29" s="175"/>
      <c r="GMZ29" s="175"/>
      <c r="GNA29" s="175"/>
      <c r="GNB29" s="175"/>
      <c r="GNC29" s="175"/>
      <c r="GND29" s="175"/>
      <c r="GNE29" s="175"/>
      <c r="GNF29" s="175"/>
      <c r="GNG29" s="175"/>
      <c r="GNH29" s="175"/>
      <c r="GNI29" s="175"/>
      <c r="GNJ29" s="175"/>
      <c r="GNK29" s="175"/>
      <c r="GNL29" s="175"/>
      <c r="GNM29" s="175"/>
      <c r="GNN29" s="175"/>
      <c r="GNO29" s="175"/>
      <c r="GNP29" s="175"/>
      <c r="GNQ29" s="175"/>
      <c r="GNR29" s="175"/>
      <c r="GNS29" s="175"/>
      <c r="GNT29" s="175"/>
      <c r="GNU29" s="175"/>
      <c r="GNV29" s="175"/>
      <c r="GNW29" s="175"/>
      <c r="GNX29" s="175"/>
      <c r="GNY29" s="175"/>
      <c r="GNZ29" s="175"/>
      <c r="GOA29" s="175"/>
      <c r="GOB29" s="175"/>
      <c r="GOC29" s="175"/>
      <c r="GOD29" s="175"/>
      <c r="GOE29" s="175"/>
      <c r="GOF29" s="175"/>
      <c r="GOG29" s="175"/>
      <c r="GOH29" s="175"/>
      <c r="GOI29" s="175"/>
      <c r="GOJ29" s="175"/>
      <c r="GOK29" s="175"/>
      <c r="GOL29" s="175"/>
      <c r="GOM29" s="175"/>
      <c r="GON29" s="175"/>
      <c r="GOO29" s="175"/>
      <c r="GOP29" s="175"/>
      <c r="GOQ29" s="175"/>
      <c r="GOR29" s="175"/>
      <c r="GOS29" s="175"/>
      <c r="GOT29" s="175"/>
      <c r="GOU29" s="175"/>
      <c r="GOV29" s="175"/>
      <c r="GOW29" s="175"/>
      <c r="GOX29" s="175"/>
      <c r="GOY29" s="175"/>
      <c r="GOZ29" s="175"/>
      <c r="GPA29" s="175"/>
      <c r="GPB29" s="175"/>
      <c r="GPC29" s="175"/>
      <c r="GPD29" s="175"/>
      <c r="GPE29" s="175"/>
      <c r="GPF29" s="175"/>
      <c r="GPG29" s="175"/>
      <c r="GPH29" s="175"/>
      <c r="GPI29" s="175"/>
      <c r="GPJ29" s="175"/>
      <c r="GPK29" s="175"/>
      <c r="GPL29" s="175"/>
      <c r="GPM29" s="175"/>
      <c r="GPN29" s="175"/>
      <c r="GPO29" s="175"/>
      <c r="GPP29" s="175"/>
      <c r="GPQ29" s="175"/>
      <c r="GPR29" s="175"/>
      <c r="GPS29" s="175"/>
      <c r="GPT29" s="175"/>
      <c r="GPU29" s="175"/>
      <c r="GPV29" s="175"/>
      <c r="GPW29" s="175"/>
      <c r="GPX29" s="175"/>
      <c r="GPY29" s="175"/>
      <c r="GPZ29" s="175"/>
      <c r="GQA29" s="175"/>
      <c r="GQB29" s="175"/>
      <c r="GQC29" s="175"/>
      <c r="GQD29" s="175"/>
      <c r="GQE29" s="175"/>
      <c r="GQF29" s="175"/>
      <c r="GQG29" s="175"/>
      <c r="GQH29" s="175"/>
      <c r="GQI29" s="175"/>
      <c r="GQJ29" s="175"/>
      <c r="GQK29" s="175"/>
      <c r="GQL29" s="175"/>
      <c r="GQM29" s="175"/>
      <c r="GQN29" s="175"/>
      <c r="GQO29" s="175"/>
      <c r="GQP29" s="175"/>
      <c r="GQQ29" s="175"/>
      <c r="GQR29" s="175"/>
      <c r="GQS29" s="175"/>
      <c r="GQT29" s="175"/>
      <c r="GQU29" s="175"/>
      <c r="GQV29" s="175"/>
      <c r="GQW29" s="175"/>
      <c r="GQX29" s="175"/>
      <c r="GQY29" s="175"/>
      <c r="GQZ29" s="175"/>
      <c r="GRA29" s="175"/>
      <c r="GRB29" s="175"/>
      <c r="GRC29" s="175"/>
      <c r="GRD29" s="175"/>
      <c r="GRE29" s="175"/>
      <c r="GRF29" s="175"/>
      <c r="GRG29" s="175"/>
      <c r="GRH29" s="175"/>
      <c r="GRI29" s="175"/>
      <c r="GRJ29" s="175"/>
      <c r="GRK29" s="175"/>
      <c r="GRL29" s="175"/>
      <c r="GRM29" s="175"/>
      <c r="GRN29" s="175"/>
      <c r="GRO29" s="175"/>
      <c r="GRP29" s="175"/>
      <c r="GRQ29" s="175"/>
      <c r="GRR29" s="175"/>
      <c r="GRS29" s="175"/>
      <c r="GRT29" s="175"/>
      <c r="GRU29" s="175"/>
      <c r="GRV29" s="175"/>
      <c r="GRW29" s="175"/>
      <c r="GRX29" s="175"/>
      <c r="GRY29" s="175"/>
      <c r="GRZ29" s="175"/>
      <c r="GSA29" s="175"/>
      <c r="GSB29" s="175"/>
      <c r="GSC29" s="175"/>
      <c r="GSD29" s="175"/>
      <c r="GSE29" s="175"/>
      <c r="GSF29" s="175"/>
      <c r="GSG29" s="175"/>
      <c r="GSH29" s="175"/>
      <c r="GSI29" s="175"/>
      <c r="GSJ29" s="175"/>
      <c r="GSK29" s="175"/>
      <c r="GSL29" s="175"/>
      <c r="GSM29" s="175"/>
      <c r="GSN29" s="175"/>
      <c r="GSO29" s="175"/>
      <c r="GSP29" s="175"/>
      <c r="GSQ29" s="175"/>
      <c r="GSR29" s="175"/>
      <c r="GSS29" s="175"/>
      <c r="GST29" s="175"/>
      <c r="GSU29" s="175"/>
      <c r="GSV29" s="175"/>
      <c r="GSW29" s="175"/>
      <c r="GSX29" s="175"/>
      <c r="GSY29" s="175"/>
      <c r="GSZ29" s="175"/>
      <c r="GTA29" s="175"/>
      <c r="GTB29" s="175"/>
      <c r="GTC29" s="175"/>
      <c r="GTD29" s="175"/>
      <c r="GTE29" s="175"/>
      <c r="GTF29" s="175"/>
      <c r="GTG29" s="175"/>
      <c r="GTH29" s="175"/>
      <c r="GTI29" s="175"/>
      <c r="GTJ29" s="175"/>
      <c r="GTK29" s="175"/>
      <c r="GTL29" s="175"/>
      <c r="GTM29" s="175"/>
      <c r="GTN29" s="175"/>
      <c r="GTO29" s="175"/>
      <c r="GTP29" s="175"/>
      <c r="GTQ29" s="175"/>
      <c r="GTR29" s="175"/>
      <c r="GTS29" s="175"/>
      <c r="GTT29" s="175"/>
      <c r="GTU29" s="175"/>
      <c r="GTV29" s="175"/>
      <c r="GTW29" s="175"/>
      <c r="GTX29" s="175"/>
      <c r="GTY29" s="175"/>
      <c r="GTZ29" s="175"/>
      <c r="GUA29" s="175"/>
      <c r="GUB29" s="175"/>
      <c r="GUC29" s="175"/>
      <c r="GUD29" s="175"/>
      <c r="GUE29" s="175"/>
      <c r="GUF29" s="175"/>
      <c r="GUG29" s="175"/>
      <c r="GUH29" s="175"/>
      <c r="GUI29" s="175"/>
      <c r="GUJ29" s="175"/>
      <c r="GUK29" s="175"/>
      <c r="GUL29" s="175"/>
      <c r="GUM29" s="175"/>
      <c r="GUN29" s="175"/>
      <c r="GUO29" s="175"/>
      <c r="GUP29" s="175"/>
      <c r="GUQ29" s="175"/>
      <c r="GUR29" s="175"/>
      <c r="GUS29" s="175"/>
      <c r="GUT29" s="175"/>
      <c r="GUU29" s="175"/>
      <c r="GUV29" s="175"/>
      <c r="GUW29" s="175"/>
      <c r="GUX29" s="175"/>
      <c r="GUY29" s="175"/>
      <c r="GUZ29" s="175"/>
      <c r="GVA29" s="175"/>
      <c r="GVB29" s="175"/>
      <c r="GVC29" s="175"/>
      <c r="GVD29" s="175"/>
      <c r="GVE29" s="175"/>
      <c r="GVF29" s="175"/>
      <c r="GVG29" s="175"/>
      <c r="GVH29" s="175"/>
      <c r="GVI29" s="175"/>
      <c r="GVJ29" s="175"/>
      <c r="GVK29" s="175"/>
      <c r="GVL29" s="175"/>
      <c r="GVM29" s="175"/>
      <c r="GVN29" s="175"/>
      <c r="GVO29" s="175"/>
      <c r="GVP29" s="175"/>
      <c r="GVQ29" s="175"/>
      <c r="GVR29" s="175"/>
      <c r="GVS29" s="175"/>
      <c r="GVT29" s="175"/>
      <c r="GVU29" s="175"/>
      <c r="GVV29" s="175"/>
      <c r="GVW29" s="175"/>
      <c r="GVX29" s="175"/>
      <c r="GVY29" s="175"/>
      <c r="GVZ29" s="175"/>
      <c r="GWA29" s="175"/>
      <c r="GWB29" s="175"/>
      <c r="GWC29" s="175"/>
      <c r="GWD29" s="175"/>
      <c r="GWE29" s="175"/>
      <c r="GWF29" s="175"/>
      <c r="GWG29" s="175"/>
      <c r="GWH29" s="175"/>
      <c r="GWI29" s="175"/>
      <c r="GWJ29" s="175"/>
      <c r="GWK29" s="175"/>
      <c r="GWL29" s="175"/>
      <c r="GWM29" s="175"/>
      <c r="GWN29" s="175"/>
      <c r="GWO29" s="175"/>
      <c r="GWP29" s="175"/>
      <c r="GWQ29" s="175"/>
      <c r="GWR29" s="175"/>
      <c r="GWS29" s="175"/>
      <c r="GWT29" s="175"/>
      <c r="GWU29" s="175"/>
      <c r="GWV29" s="175"/>
      <c r="GWW29" s="175"/>
      <c r="GWX29" s="175"/>
      <c r="GWY29" s="175"/>
      <c r="GWZ29" s="175"/>
      <c r="GXA29" s="175"/>
      <c r="GXB29" s="175"/>
      <c r="GXC29" s="175"/>
      <c r="GXD29" s="175"/>
      <c r="GXE29" s="175"/>
      <c r="GXF29" s="175"/>
      <c r="GXG29" s="175"/>
      <c r="GXH29" s="175"/>
      <c r="GXI29" s="175"/>
      <c r="GXJ29" s="175"/>
      <c r="GXK29" s="175"/>
      <c r="GXL29" s="175"/>
      <c r="GXM29" s="175"/>
      <c r="GXN29" s="175"/>
      <c r="GXO29" s="175"/>
      <c r="GXP29" s="175"/>
      <c r="GXQ29" s="175"/>
      <c r="GXR29" s="175"/>
      <c r="GXS29" s="175"/>
      <c r="GXT29" s="175"/>
      <c r="GXU29" s="175"/>
      <c r="GXV29" s="175"/>
      <c r="GXW29" s="175"/>
      <c r="GXX29" s="175"/>
      <c r="GXY29" s="175"/>
      <c r="GXZ29" s="175"/>
      <c r="GYA29" s="175"/>
      <c r="GYB29" s="175"/>
      <c r="GYC29" s="175"/>
      <c r="GYD29" s="175"/>
      <c r="GYE29" s="175"/>
      <c r="GYF29" s="175"/>
      <c r="GYG29" s="175"/>
      <c r="GYH29" s="175"/>
      <c r="GYI29" s="175"/>
      <c r="GYJ29" s="175"/>
      <c r="GYK29" s="175"/>
      <c r="GYL29" s="175"/>
      <c r="GYM29" s="175"/>
      <c r="GYN29" s="175"/>
      <c r="GYO29" s="175"/>
      <c r="GYP29" s="175"/>
      <c r="GYQ29" s="175"/>
      <c r="GYR29" s="175"/>
      <c r="GYS29" s="175"/>
      <c r="GYT29" s="175"/>
      <c r="GYU29" s="175"/>
      <c r="GYV29" s="175"/>
      <c r="GYW29" s="175"/>
      <c r="GYX29" s="175"/>
      <c r="GYY29" s="175"/>
      <c r="GYZ29" s="175"/>
      <c r="GZA29" s="175"/>
      <c r="GZB29" s="175"/>
      <c r="GZC29" s="175"/>
      <c r="GZD29" s="175"/>
      <c r="GZE29" s="175"/>
      <c r="GZF29" s="175"/>
      <c r="GZG29" s="175"/>
      <c r="GZH29" s="175"/>
      <c r="GZI29" s="175"/>
      <c r="GZJ29" s="175"/>
      <c r="GZK29" s="175"/>
      <c r="GZL29" s="175"/>
      <c r="GZM29" s="175"/>
      <c r="GZN29" s="175"/>
      <c r="GZO29" s="175"/>
      <c r="GZP29" s="175"/>
      <c r="GZQ29" s="175"/>
      <c r="GZR29" s="175"/>
      <c r="GZS29" s="175"/>
      <c r="GZT29" s="175"/>
      <c r="GZU29" s="175"/>
      <c r="GZV29" s="175"/>
      <c r="GZW29" s="175"/>
      <c r="GZX29" s="175"/>
      <c r="GZY29" s="175"/>
      <c r="GZZ29" s="175"/>
      <c r="HAA29" s="175"/>
      <c r="HAB29" s="175"/>
      <c r="HAC29" s="175"/>
      <c r="HAD29" s="175"/>
      <c r="HAE29" s="175"/>
      <c r="HAF29" s="175"/>
      <c r="HAG29" s="175"/>
      <c r="HAH29" s="175"/>
      <c r="HAI29" s="175"/>
      <c r="HAJ29" s="175"/>
      <c r="HAK29" s="175"/>
      <c r="HAL29" s="175"/>
      <c r="HAM29" s="175"/>
      <c r="HAN29" s="175"/>
      <c r="HAO29" s="175"/>
      <c r="HAP29" s="175"/>
      <c r="HAQ29" s="175"/>
      <c r="HAR29" s="175"/>
      <c r="HAS29" s="175"/>
      <c r="HAT29" s="175"/>
      <c r="HAU29" s="175"/>
      <c r="HAV29" s="175"/>
      <c r="HAW29" s="175"/>
      <c r="HAX29" s="175"/>
      <c r="HAY29" s="175"/>
      <c r="HAZ29" s="175"/>
      <c r="HBA29" s="175"/>
      <c r="HBB29" s="175"/>
      <c r="HBC29" s="175"/>
      <c r="HBD29" s="175"/>
      <c r="HBE29" s="175"/>
      <c r="HBF29" s="175"/>
      <c r="HBG29" s="175"/>
      <c r="HBH29" s="175"/>
      <c r="HBI29" s="175"/>
      <c r="HBJ29" s="175"/>
      <c r="HBK29" s="175"/>
      <c r="HBL29" s="175"/>
      <c r="HBM29" s="175"/>
      <c r="HBN29" s="175"/>
      <c r="HBO29" s="175"/>
      <c r="HBP29" s="175"/>
      <c r="HBQ29" s="175"/>
      <c r="HBR29" s="175"/>
      <c r="HBS29" s="175"/>
      <c r="HBT29" s="175"/>
      <c r="HBU29" s="175"/>
      <c r="HBV29" s="175"/>
      <c r="HBW29" s="175"/>
      <c r="HBX29" s="175"/>
      <c r="HBY29" s="175"/>
      <c r="HBZ29" s="175"/>
      <c r="HCA29" s="175"/>
      <c r="HCB29" s="175"/>
      <c r="HCC29" s="175"/>
      <c r="HCD29" s="175"/>
      <c r="HCE29" s="175"/>
      <c r="HCF29" s="175"/>
      <c r="HCG29" s="175"/>
      <c r="HCH29" s="175"/>
      <c r="HCI29" s="175"/>
      <c r="HCJ29" s="175"/>
      <c r="HCK29" s="175"/>
      <c r="HCL29" s="175"/>
      <c r="HCM29" s="175"/>
      <c r="HCN29" s="175"/>
      <c r="HCO29" s="175"/>
      <c r="HCP29" s="175"/>
      <c r="HCQ29" s="175"/>
      <c r="HCR29" s="175"/>
      <c r="HCS29" s="175"/>
      <c r="HCT29" s="175"/>
      <c r="HCU29" s="175"/>
      <c r="HCV29" s="175"/>
      <c r="HCW29" s="175"/>
      <c r="HCX29" s="175"/>
      <c r="HCY29" s="175"/>
      <c r="HCZ29" s="175"/>
      <c r="HDA29" s="175"/>
      <c r="HDB29" s="175"/>
      <c r="HDC29" s="175"/>
      <c r="HDD29" s="175"/>
      <c r="HDE29" s="175"/>
      <c r="HDF29" s="175"/>
      <c r="HDG29" s="175"/>
      <c r="HDH29" s="175"/>
      <c r="HDI29" s="175"/>
      <c r="HDJ29" s="175"/>
      <c r="HDK29" s="175"/>
      <c r="HDL29" s="175"/>
      <c r="HDM29" s="175"/>
      <c r="HDN29" s="175"/>
      <c r="HDO29" s="175"/>
      <c r="HDP29" s="175"/>
      <c r="HDQ29" s="175"/>
      <c r="HDR29" s="175"/>
      <c r="HDS29" s="175"/>
      <c r="HDT29" s="175"/>
      <c r="HDU29" s="175"/>
      <c r="HDV29" s="175"/>
      <c r="HDW29" s="175"/>
      <c r="HDX29" s="175"/>
      <c r="HDY29" s="175"/>
      <c r="HDZ29" s="175"/>
      <c r="HEA29" s="175"/>
      <c r="HEB29" s="175"/>
      <c r="HEC29" s="175"/>
      <c r="HED29" s="175"/>
      <c r="HEE29" s="175"/>
      <c r="HEF29" s="175"/>
      <c r="HEG29" s="175"/>
      <c r="HEH29" s="175"/>
      <c r="HEI29" s="175"/>
      <c r="HEJ29" s="175"/>
      <c r="HEK29" s="175"/>
      <c r="HEL29" s="175"/>
      <c r="HEM29" s="175"/>
      <c r="HEN29" s="175"/>
      <c r="HEO29" s="175"/>
      <c r="HEP29" s="175"/>
      <c r="HEQ29" s="175"/>
      <c r="HER29" s="175"/>
      <c r="HES29" s="175"/>
      <c r="HET29" s="175"/>
      <c r="HEU29" s="175"/>
      <c r="HEV29" s="175"/>
      <c r="HEW29" s="175"/>
      <c r="HEX29" s="175"/>
      <c r="HEY29" s="175"/>
      <c r="HEZ29" s="175"/>
      <c r="HFA29" s="175"/>
      <c r="HFB29" s="175"/>
      <c r="HFC29" s="175"/>
      <c r="HFD29" s="175"/>
      <c r="HFE29" s="175"/>
      <c r="HFF29" s="175"/>
      <c r="HFG29" s="175"/>
      <c r="HFH29" s="175"/>
      <c r="HFI29" s="175"/>
      <c r="HFJ29" s="175"/>
      <c r="HFK29" s="175"/>
      <c r="HFL29" s="175"/>
      <c r="HFM29" s="175"/>
      <c r="HFN29" s="175"/>
      <c r="HFO29" s="175"/>
      <c r="HFP29" s="175"/>
      <c r="HFQ29" s="175"/>
      <c r="HFR29" s="175"/>
      <c r="HFS29" s="175"/>
      <c r="HFT29" s="175"/>
      <c r="HFU29" s="175"/>
      <c r="HFV29" s="175"/>
      <c r="HFW29" s="175"/>
      <c r="HFX29" s="175"/>
      <c r="HFY29" s="175"/>
      <c r="HFZ29" s="175"/>
      <c r="HGA29" s="175"/>
      <c r="HGB29" s="175"/>
      <c r="HGC29" s="175"/>
      <c r="HGD29" s="175"/>
      <c r="HGE29" s="175"/>
      <c r="HGF29" s="175"/>
      <c r="HGG29" s="175"/>
      <c r="HGH29" s="175"/>
      <c r="HGI29" s="175"/>
      <c r="HGJ29" s="175"/>
      <c r="HGK29" s="175"/>
      <c r="HGL29" s="175"/>
      <c r="HGM29" s="175"/>
      <c r="HGN29" s="175"/>
      <c r="HGO29" s="175"/>
      <c r="HGP29" s="175"/>
      <c r="HGQ29" s="175"/>
      <c r="HGR29" s="175"/>
      <c r="HGS29" s="175"/>
      <c r="HGT29" s="175"/>
      <c r="HGU29" s="175"/>
      <c r="HGV29" s="175"/>
      <c r="HGW29" s="175"/>
      <c r="HGX29" s="175"/>
      <c r="HGY29" s="175"/>
      <c r="HGZ29" s="175"/>
      <c r="HHA29" s="175"/>
      <c r="HHB29" s="175"/>
      <c r="HHC29" s="175"/>
      <c r="HHD29" s="175"/>
      <c r="HHE29" s="175"/>
      <c r="HHF29" s="175"/>
      <c r="HHG29" s="175"/>
      <c r="HHH29" s="175"/>
      <c r="HHI29" s="175"/>
      <c r="HHJ29" s="175"/>
      <c r="HHK29" s="175"/>
      <c r="HHL29" s="175"/>
      <c r="HHM29" s="175"/>
      <c r="HHN29" s="175"/>
      <c r="HHO29" s="175"/>
      <c r="HHP29" s="175"/>
      <c r="HHQ29" s="175"/>
      <c r="HHR29" s="175"/>
      <c r="HHS29" s="175"/>
      <c r="HHT29" s="175"/>
      <c r="HHU29" s="175"/>
      <c r="HHV29" s="175"/>
      <c r="HHW29" s="175"/>
      <c r="HHX29" s="175"/>
      <c r="HHY29" s="175"/>
      <c r="HHZ29" s="175"/>
      <c r="HIA29" s="175"/>
      <c r="HIB29" s="175"/>
      <c r="HIC29" s="175"/>
      <c r="HID29" s="175"/>
      <c r="HIE29" s="175"/>
      <c r="HIF29" s="175"/>
      <c r="HIG29" s="175"/>
      <c r="HIH29" s="175"/>
      <c r="HII29" s="175"/>
      <c r="HIJ29" s="175"/>
      <c r="HIK29" s="175"/>
      <c r="HIL29" s="175"/>
      <c r="HIM29" s="175"/>
      <c r="HIN29" s="175"/>
      <c r="HIO29" s="175"/>
      <c r="HIP29" s="175"/>
      <c r="HIQ29" s="175"/>
      <c r="HIR29" s="175"/>
      <c r="HIS29" s="175"/>
      <c r="HIT29" s="175"/>
      <c r="HIU29" s="175"/>
      <c r="HIV29" s="175"/>
      <c r="HIW29" s="175"/>
      <c r="HIX29" s="175"/>
      <c r="HIY29" s="175"/>
      <c r="HIZ29" s="175"/>
      <c r="HJA29" s="175"/>
      <c r="HJB29" s="175"/>
      <c r="HJC29" s="175"/>
      <c r="HJD29" s="175"/>
      <c r="HJE29" s="175"/>
      <c r="HJF29" s="175"/>
      <c r="HJG29" s="175"/>
      <c r="HJH29" s="175"/>
      <c r="HJI29" s="175"/>
      <c r="HJJ29" s="175"/>
      <c r="HJK29" s="175"/>
      <c r="HJL29" s="175"/>
      <c r="HJM29" s="175"/>
      <c r="HJN29" s="175"/>
      <c r="HJO29" s="175"/>
      <c r="HJP29" s="175"/>
      <c r="HJQ29" s="175"/>
      <c r="HJR29" s="175"/>
      <c r="HJS29" s="175"/>
      <c r="HJT29" s="175"/>
      <c r="HJU29" s="175"/>
      <c r="HJV29" s="175"/>
      <c r="HJW29" s="175"/>
      <c r="HJX29" s="175"/>
      <c r="HJY29" s="175"/>
      <c r="HJZ29" s="175"/>
      <c r="HKA29" s="175"/>
      <c r="HKB29" s="175"/>
      <c r="HKC29" s="175"/>
      <c r="HKD29" s="175"/>
      <c r="HKE29" s="175"/>
      <c r="HKF29" s="175"/>
      <c r="HKG29" s="175"/>
      <c r="HKH29" s="175"/>
      <c r="HKI29" s="175"/>
      <c r="HKJ29" s="175"/>
      <c r="HKK29" s="175"/>
      <c r="HKL29" s="175"/>
      <c r="HKM29" s="175"/>
      <c r="HKN29" s="175"/>
      <c r="HKO29" s="175"/>
      <c r="HKP29" s="175"/>
      <c r="HKQ29" s="175"/>
      <c r="HKR29" s="175"/>
      <c r="HKS29" s="175"/>
      <c r="HKT29" s="175"/>
      <c r="HKU29" s="175"/>
      <c r="HKV29" s="175"/>
      <c r="HKW29" s="175"/>
      <c r="HKX29" s="175"/>
      <c r="HKY29" s="175"/>
      <c r="HKZ29" s="175"/>
      <c r="HLA29" s="175"/>
      <c r="HLB29" s="175"/>
      <c r="HLC29" s="175"/>
      <c r="HLD29" s="175"/>
      <c r="HLE29" s="175"/>
      <c r="HLF29" s="175"/>
      <c r="HLG29" s="175"/>
      <c r="HLH29" s="175"/>
      <c r="HLI29" s="175"/>
      <c r="HLJ29" s="175"/>
      <c r="HLK29" s="175"/>
      <c r="HLL29" s="175"/>
      <c r="HLM29" s="175"/>
      <c r="HLN29" s="175"/>
      <c r="HLO29" s="175"/>
      <c r="HLP29" s="175"/>
      <c r="HLQ29" s="175"/>
      <c r="HLR29" s="175"/>
      <c r="HLS29" s="175"/>
      <c r="HLT29" s="175"/>
      <c r="HLU29" s="175"/>
      <c r="HLV29" s="175"/>
      <c r="HLW29" s="175"/>
      <c r="HLX29" s="175"/>
      <c r="HLY29" s="175"/>
      <c r="HLZ29" s="175"/>
      <c r="HMA29" s="175"/>
      <c r="HMB29" s="175"/>
      <c r="HMC29" s="175"/>
      <c r="HMD29" s="175"/>
      <c r="HME29" s="175"/>
      <c r="HMF29" s="175"/>
      <c r="HMG29" s="175"/>
      <c r="HMH29" s="175"/>
      <c r="HMI29" s="175"/>
      <c r="HMJ29" s="175"/>
      <c r="HMK29" s="175"/>
      <c r="HML29" s="175"/>
      <c r="HMM29" s="175"/>
      <c r="HMN29" s="175"/>
      <c r="HMO29" s="175"/>
      <c r="HMP29" s="175"/>
      <c r="HMQ29" s="175"/>
      <c r="HMR29" s="175"/>
      <c r="HMS29" s="175"/>
      <c r="HMT29" s="175"/>
      <c r="HMU29" s="175"/>
      <c r="HMV29" s="175"/>
      <c r="HMW29" s="175"/>
      <c r="HMX29" s="175"/>
      <c r="HMY29" s="175"/>
      <c r="HMZ29" s="175"/>
      <c r="HNA29" s="175"/>
      <c r="HNB29" s="175"/>
      <c r="HNC29" s="175"/>
      <c r="HND29" s="175"/>
      <c r="HNE29" s="175"/>
      <c r="HNF29" s="175"/>
      <c r="HNG29" s="175"/>
      <c r="HNH29" s="175"/>
      <c r="HNI29" s="175"/>
      <c r="HNJ29" s="175"/>
      <c r="HNK29" s="175"/>
      <c r="HNL29" s="175"/>
      <c r="HNM29" s="175"/>
      <c r="HNN29" s="175"/>
      <c r="HNO29" s="175"/>
      <c r="HNP29" s="175"/>
      <c r="HNQ29" s="175"/>
      <c r="HNR29" s="175"/>
      <c r="HNS29" s="175"/>
      <c r="HNT29" s="175"/>
      <c r="HNU29" s="175"/>
      <c r="HNV29" s="175"/>
      <c r="HNW29" s="175"/>
      <c r="HNX29" s="175"/>
      <c r="HNY29" s="175"/>
      <c r="HNZ29" s="175"/>
      <c r="HOA29" s="175"/>
      <c r="HOB29" s="175"/>
      <c r="HOC29" s="175"/>
      <c r="HOD29" s="175"/>
      <c r="HOE29" s="175"/>
      <c r="HOF29" s="175"/>
      <c r="HOG29" s="175"/>
      <c r="HOH29" s="175"/>
      <c r="HOI29" s="175"/>
      <c r="HOJ29" s="175"/>
      <c r="HOK29" s="175"/>
      <c r="HOL29" s="175"/>
      <c r="HOM29" s="175"/>
      <c r="HON29" s="175"/>
      <c r="HOO29" s="175"/>
      <c r="HOP29" s="175"/>
      <c r="HOQ29" s="175"/>
      <c r="HOR29" s="175"/>
      <c r="HOS29" s="175"/>
      <c r="HOT29" s="175"/>
      <c r="HOU29" s="175"/>
      <c r="HOV29" s="175"/>
      <c r="HOW29" s="175"/>
      <c r="HOX29" s="175"/>
      <c r="HOY29" s="175"/>
      <c r="HOZ29" s="175"/>
      <c r="HPA29" s="175"/>
      <c r="HPB29" s="175"/>
      <c r="HPC29" s="175"/>
      <c r="HPD29" s="175"/>
      <c r="HPE29" s="175"/>
      <c r="HPF29" s="175"/>
      <c r="HPG29" s="175"/>
      <c r="HPH29" s="175"/>
      <c r="HPI29" s="175"/>
      <c r="HPJ29" s="175"/>
      <c r="HPK29" s="175"/>
      <c r="HPL29" s="175"/>
      <c r="HPM29" s="175"/>
      <c r="HPN29" s="175"/>
      <c r="HPO29" s="175"/>
      <c r="HPP29" s="175"/>
      <c r="HPQ29" s="175"/>
      <c r="HPR29" s="175"/>
      <c r="HPS29" s="175"/>
      <c r="HPT29" s="175"/>
      <c r="HPU29" s="175"/>
      <c r="HPV29" s="175"/>
      <c r="HPW29" s="175"/>
      <c r="HPX29" s="175"/>
      <c r="HPY29" s="175"/>
      <c r="HPZ29" s="175"/>
      <c r="HQA29" s="175"/>
      <c r="HQB29" s="175"/>
      <c r="HQC29" s="175"/>
      <c r="HQD29" s="175"/>
      <c r="HQE29" s="175"/>
      <c r="HQF29" s="175"/>
      <c r="HQG29" s="175"/>
      <c r="HQH29" s="175"/>
      <c r="HQI29" s="175"/>
      <c r="HQJ29" s="175"/>
      <c r="HQK29" s="175"/>
      <c r="HQL29" s="175"/>
      <c r="HQM29" s="175"/>
      <c r="HQN29" s="175"/>
      <c r="HQO29" s="175"/>
      <c r="HQP29" s="175"/>
      <c r="HQQ29" s="175"/>
      <c r="HQR29" s="175"/>
      <c r="HQS29" s="175"/>
      <c r="HQT29" s="175"/>
      <c r="HQU29" s="175"/>
      <c r="HQV29" s="175"/>
      <c r="HQW29" s="175"/>
      <c r="HQX29" s="175"/>
      <c r="HQY29" s="175"/>
      <c r="HQZ29" s="175"/>
      <c r="HRA29" s="175"/>
      <c r="HRB29" s="175"/>
      <c r="HRC29" s="175"/>
      <c r="HRD29" s="175"/>
      <c r="HRE29" s="175"/>
      <c r="HRF29" s="175"/>
      <c r="HRG29" s="175"/>
      <c r="HRH29" s="175"/>
      <c r="HRI29" s="175"/>
      <c r="HRJ29" s="175"/>
      <c r="HRK29" s="175"/>
      <c r="HRL29" s="175"/>
      <c r="HRM29" s="175"/>
      <c r="HRN29" s="175"/>
      <c r="HRO29" s="175"/>
      <c r="HRP29" s="175"/>
      <c r="HRQ29" s="175"/>
      <c r="HRR29" s="175"/>
      <c r="HRS29" s="175"/>
      <c r="HRT29" s="175"/>
      <c r="HRU29" s="175"/>
      <c r="HRV29" s="175"/>
      <c r="HRW29" s="175"/>
      <c r="HRX29" s="175"/>
      <c r="HRY29" s="175"/>
      <c r="HRZ29" s="175"/>
      <c r="HSA29" s="175"/>
      <c r="HSB29" s="175"/>
      <c r="HSC29" s="175"/>
      <c r="HSD29" s="175"/>
      <c r="HSE29" s="175"/>
      <c r="HSF29" s="175"/>
      <c r="HSG29" s="175"/>
      <c r="HSH29" s="175"/>
      <c r="HSI29" s="175"/>
      <c r="HSJ29" s="175"/>
      <c r="HSK29" s="175"/>
      <c r="HSL29" s="175"/>
      <c r="HSM29" s="175"/>
      <c r="HSN29" s="175"/>
      <c r="HSO29" s="175"/>
      <c r="HSP29" s="175"/>
      <c r="HSQ29" s="175"/>
      <c r="HSR29" s="175"/>
      <c r="HSS29" s="175"/>
      <c r="HST29" s="175"/>
      <c r="HSU29" s="175"/>
      <c r="HSV29" s="175"/>
      <c r="HSW29" s="175"/>
      <c r="HSX29" s="175"/>
      <c r="HSY29" s="175"/>
      <c r="HSZ29" s="175"/>
      <c r="HTA29" s="175"/>
      <c r="HTB29" s="175"/>
      <c r="HTC29" s="175"/>
      <c r="HTD29" s="175"/>
      <c r="HTE29" s="175"/>
      <c r="HTF29" s="175"/>
      <c r="HTG29" s="175"/>
      <c r="HTH29" s="175"/>
      <c r="HTI29" s="175"/>
      <c r="HTJ29" s="175"/>
      <c r="HTK29" s="175"/>
      <c r="HTL29" s="175"/>
      <c r="HTM29" s="175"/>
      <c r="HTN29" s="175"/>
      <c r="HTO29" s="175"/>
      <c r="HTP29" s="175"/>
      <c r="HTQ29" s="175"/>
      <c r="HTR29" s="175"/>
      <c r="HTS29" s="175"/>
      <c r="HTT29" s="175"/>
      <c r="HTU29" s="175"/>
      <c r="HTV29" s="175"/>
      <c r="HTW29" s="175"/>
      <c r="HTX29" s="175"/>
      <c r="HTY29" s="175"/>
      <c r="HTZ29" s="175"/>
      <c r="HUA29" s="175"/>
      <c r="HUB29" s="175"/>
      <c r="HUC29" s="175"/>
      <c r="HUD29" s="175"/>
      <c r="HUE29" s="175"/>
      <c r="HUF29" s="175"/>
      <c r="HUG29" s="175"/>
      <c r="HUH29" s="175"/>
      <c r="HUI29" s="175"/>
      <c r="HUJ29" s="175"/>
      <c r="HUK29" s="175"/>
      <c r="HUL29" s="175"/>
      <c r="HUM29" s="175"/>
      <c r="HUN29" s="175"/>
      <c r="HUO29" s="175"/>
      <c r="HUP29" s="175"/>
      <c r="HUQ29" s="175"/>
      <c r="HUR29" s="175"/>
      <c r="HUS29" s="175"/>
      <c r="HUT29" s="175"/>
      <c r="HUU29" s="175"/>
      <c r="HUV29" s="175"/>
      <c r="HUW29" s="175"/>
      <c r="HUX29" s="175"/>
      <c r="HUY29" s="175"/>
      <c r="HUZ29" s="175"/>
      <c r="HVA29" s="175"/>
      <c r="HVB29" s="175"/>
      <c r="HVC29" s="175"/>
      <c r="HVD29" s="175"/>
      <c r="HVE29" s="175"/>
      <c r="HVF29" s="175"/>
      <c r="HVG29" s="175"/>
      <c r="HVH29" s="175"/>
      <c r="HVI29" s="175"/>
      <c r="HVJ29" s="175"/>
      <c r="HVK29" s="175"/>
      <c r="HVL29" s="175"/>
      <c r="HVM29" s="175"/>
      <c r="HVN29" s="175"/>
      <c r="HVO29" s="175"/>
      <c r="HVP29" s="175"/>
      <c r="HVQ29" s="175"/>
      <c r="HVR29" s="175"/>
      <c r="HVS29" s="175"/>
      <c r="HVT29" s="175"/>
      <c r="HVU29" s="175"/>
      <c r="HVV29" s="175"/>
      <c r="HVW29" s="175"/>
      <c r="HVX29" s="175"/>
      <c r="HVY29" s="175"/>
      <c r="HVZ29" s="175"/>
      <c r="HWA29" s="175"/>
      <c r="HWB29" s="175"/>
      <c r="HWC29" s="175"/>
      <c r="HWD29" s="175"/>
      <c r="HWE29" s="175"/>
      <c r="HWF29" s="175"/>
      <c r="HWG29" s="175"/>
      <c r="HWH29" s="175"/>
      <c r="HWI29" s="175"/>
      <c r="HWJ29" s="175"/>
      <c r="HWK29" s="175"/>
      <c r="HWL29" s="175"/>
      <c r="HWM29" s="175"/>
      <c r="HWN29" s="175"/>
      <c r="HWO29" s="175"/>
      <c r="HWP29" s="175"/>
      <c r="HWQ29" s="175"/>
      <c r="HWR29" s="175"/>
      <c r="HWS29" s="175"/>
      <c r="HWT29" s="175"/>
      <c r="HWU29" s="175"/>
      <c r="HWV29" s="175"/>
      <c r="HWW29" s="175"/>
      <c r="HWX29" s="175"/>
      <c r="HWY29" s="175"/>
      <c r="HWZ29" s="175"/>
      <c r="HXA29" s="175"/>
      <c r="HXB29" s="175"/>
      <c r="HXC29" s="175"/>
      <c r="HXD29" s="175"/>
      <c r="HXE29" s="175"/>
      <c r="HXF29" s="175"/>
      <c r="HXG29" s="175"/>
      <c r="HXH29" s="175"/>
      <c r="HXI29" s="175"/>
      <c r="HXJ29" s="175"/>
      <c r="HXK29" s="175"/>
      <c r="HXL29" s="175"/>
      <c r="HXM29" s="175"/>
      <c r="HXN29" s="175"/>
      <c r="HXO29" s="175"/>
      <c r="HXP29" s="175"/>
      <c r="HXQ29" s="175"/>
      <c r="HXR29" s="175"/>
      <c r="HXS29" s="175"/>
      <c r="HXT29" s="175"/>
      <c r="HXU29" s="175"/>
      <c r="HXV29" s="175"/>
      <c r="HXW29" s="175"/>
      <c r="HXX29" s="175"/>
      <c r="HXY29" s="175"/>
      <c r="HXZ29" s="175"/>
      <c r="HYA29" s="175"/>
      <c r="HYB29" s="175"/>
      <c r="HYC29" s="175"/>
      <c r="HYD29" s="175"/>
      <c r="HYE29" s="175"/>
      <c r="HYF29" s="175"/>
      <c r="HYG29" s="175"/>
      <c r="HYH29" s="175"/>
      <c r="HYI29" s="175"/>
      <c r="HYJ29" s="175"/>
      <c r="HYK29" s="175"/>
      <c r="HYL29" s="175"/>
      <c r="HYM29" s="175"/>
      <c r="HYN29" s="175"/>
      <c r="HYO29" s="175"/>
      <c r="HYP29" s="175"/>
      <c r="HYQ29" s="175"/>
      <c r="HYR29" s="175"/>
      <c r="HYS29" s="175"/>
      <c r="HYT29" s="175"/>
      <c r="HYU29" s="175"/>
      <c r="HYV29" s="175"/>
      <c r="HYW29" s="175"/>
      <c r="HYX29" s="175"/>
      <c r="HYY29" s="175"/>
      <c r="HYZ29" s="175"/>
      <c r="HZA29" s="175"/>
      <c r="HZB29" s="175"/>
      <c r="HZC29" s="175"/>
      <c r="HZD29" s="175"/>
      <c r="HZE29" s="175"/>
      <c r="HZF29" s="175"/>
      <c r="HZG29" s="175"/>
      <c r="HZH29" s="175"/>
      <c r="HZI29" s="175"/>
      <c r="HZJ29" s="175"/>
      <c r="HZK29" s="175"/>
      <c r="HZL29" s="175"/>
      <c r="HZM29" s="175"/>
      <c r="HZN29" s="175"/>
      <c r="HZO29" s="175"/>
      <c r="HZP29" s="175"/>
      <c r="HZQ29" s="175"/>
      <c r="HZR29" s="175"/>
      <c r="HZS29" s="175"/>
      <c r="HZT29" s="175"/>
      <c r="HZU29" s="175"/>
      <c r="HZV29" s="175"/>
      <c r="HZW29" s="175"/>
      <c r="HZX29" s="175"/>
      <c r="HZY29" s="175"/>
      <c r="HZZ29" s="175"/>
      <c r="IAA29" s="175"/>
      <c r="IAB29" s="175"/>
      <c r="IAC29" s="175"/>
      <c r="IAD29" s="175"/>
      <c r="IAE29" s="175"/>
      <c r="IAF29" s="175"/>
      <c r="IAG29" s="175"/>
      <c r="IAH29" s="175"/>
      <c r="IAI29" s="175"/>
      <c r="IAJ29" s="175"/>
      <c r="IAK29" s="175"/>
      <c r="IAL29" s="175"/>
      <c r="IAM29" s="175"/>
      <c r="IAN29" s="175"/>
      <c r="IAO29" s="175"/>
      <c r="IAP29" s="175"/>
      <c r="IAQ29" s="175"/>
      <c r="IAR29" s="175"/>
      <c r="IAS29" s="175"/>
      <c r="IAT29" s="175"/>
      <c r="IAU29" s="175"/>
      <c r="IAV29" s="175"/>
      <c r="IAW29" s="175"/>
      <c r="IAX29" s="175"/>
      <c r="IAY29" s="175"/>
      <c r="IAZ29" s="175"/>
      <c r="IBA29" s="175"/>
      <c r="IBB29" s="175"/>
      <c r="IBC29" s="175"/>
      <c r="IBD29" s="175"/>
      <c r="IBE29" s="175"/>
      <c r="IBF29" s="175"/>
      <c r="IBG29" s="175"/>
      <c r="IBH29" s="175"/>
      <c r="IBI29" s="175"/>
      <c r="IBJ29" s="175"/>
      <c r="IBK29" s="175"/>
      <c r="IBL29" s="175"/>
      <c r="IBM29" s="175"/>
      <c r="IBN29" s="175"/>
      <c r="IBO29" s="175"/>
      <c r="IBP29" s="175"/>
      <c r="IBQ29" s="175"/>
      <c r="IBR29" s="175"/>
      <c r="IBS29" s="175"/>
      <c r="IBT29" s="175"/>
      <c r="IBU29" s="175"/>
      <c r="IBV29" s="175"/>
      <c r="IBW29" s="175"/>
      <c r="IBX29" s="175"/>
      <c r="IBY29" s="175"/>
      <c r="IBZ29" s="175"/>
      <c r="ICA29" s="175"/>
      <c r="ICB29" s="175"/>
      <c r="ICC29" s="175"/>
      <c r="ICD29" s="175"/>
      <c r="ICE29" s="175"/>
      <c r="ICF29" s="175"/>
      <c r="ICG29" s="175"/>
      <c r="ICH29" s="175"/>
      <c r="ICI29" s="175"/>
      <c r="ICJ29" s="175"/>
      <c r="ICK29" s="175"/>
      <c r="ICL29" s="175"/>
      <c r="ICM29" s="175"/>
      <c r="ICN29" s="175"/>
      <c r="ICO29" s="175"/>
      <c r="ICP29" s="175"/>
      <c r="ICQ29" s="175"/>
      <c r="ICR29" s="175"/>
      <c r="ICS29" s="175"/>
      <c r="ICT29" s="175"/>
      <c r="ICU29" s="175"/>
      <c r="ICV29" s="175"/>
      <c r="ICW29" s="175"/>
      <c r="ICX29" s="175"/>
      <c r="ICY29" s="175"/>
      <c r="ICZ29" s="175"/>
      <c r="IDA29" s="175"/>
      <c r="IDB29" s="175"/>
      <c r="IDC29" s="175"/>
      <c r="IDD29" s="175"/>
      <c r="IDE29" s="175"/>
      <c r="IDF29" s="175"/>
      <c r="IDG29" s="175"/>
      <c r="IDH29" s="175"/>
      <c r="IDI29" s="175"/>
      <c r="IDJ29" s="175"/>
      <c r="IDK29" s="175"/>
      <c r="IDL29" s="175"/>
      <c r="IDM29" s="175"/>
      <c r="IDN29" s="175"/>
      <c r="IDO29" s="175"/>
      <c r="IDP29" s="175"/>
      <c r="IDQ29" s="175"/>
      <c r="IDR29" s="175"/>
      <c r="IDS29" s="175"/>
      <c r="IDT29" s="175"/>
      <c r="IDU29" s="175"/>
      <c r="IDV29" s="175"/>
      <c r="IDW29" s="175"/>
      <c r="IDX29" s="175"/>
      <c r="IDY29" s="175"/>
      <c r="IDZ29" s="175"/>
      <c r="IEA29" s="175"/>
      <c r="IEB29" s="175"/>
      <c r="IEC29" s="175"/>
      <c r="IED29" s="175"/>
      <c r="IEE29" s="175"/>
      <c r="IEF29" s="175"/>
      <c r="IEG29" s="175"/>
      <c r="IEH29" s="175"/>
      <c r="IEI29" s="175"/>
      <c r="IEJ29" s="175"/>
      <c r="IEK29" s="175"/>
      <c r="IEL29" s="175"/>
      <c r="IEM29" s="175"/>
      <c r="IEN29" s="175"/>
      <c r="IEO29" s="175"/>
      <c r="IEP29" s="175"/>
      <c r="IEQ29" s="175"/>
      <c r="IER29" s="175"/>
      <c r="IES29" s="175"/>
      <c r="IET29" s="175"/>
      <c r="IEU29" s="175"/>
      <c r="IEV29" s="175"/>
      <c r="IEW29" s="175"/>
      <c r="IEX29" s="175"/>
      <c r="IEY29" s="175"/>
      <c r="IEZ29" s="175"/>
      <c r="IFA29" s="175"/>
      <c r="IFB29" s="175"/>
      <c r="IFC29" s="175"/>
      <c r="IFD29" s="175"/>
      <c r="IFE29" s="175"/>
      <c r="IFF29" s="175"/>
      <c r="IFG29" s="175"/>
      <c r="IFH29" s="175"/>
      <c r="IFI29" s="175"/>
      <c r="IFJ29" s="175"/>
      <c r="IFK29" s="175"/>
      <c r="IFL29" s="175"/>
      <c r="IFM29" s="175"/>
      <c r="IFN29" s="175"/>
      <c r="IFO29" s="175"/>
      <c r="IFP29" s="175"/>
      <c r="IFQ29" s="175"/>
      <c r="IFR29" s="175"/>
      <c r="IFS29" s="175"/>
      <c r="IFT29" s="175"/>
      <c r="IFU29" s="175"/>
      <c r="IFV29" s="175"/>
      <c r="IFW29" s="175"/>
      <c r="IFX29" s="175"/>
      <c r="IFY29" s="175"/>
      <c r="IFZ29" s="175"/>
      <c r="IGA29" s="175"/>
      <c r="IGB29" s="175"/>
      <c r="IGC29" s="175"/>
      <c r="IGD29" s="175"/>
      <c r="IGE29" s="175"/>
      <c r="IGF29" s="175"/>
      <c r="IGG29" s="175"/>
      <c r="IGH29" s="175"/>
      <c r="IGI29" s="175"/>
      <c r="IGJ29" s="175"/>
      <c r="IGK29" s="175"/>
      <c r="IGL29" s="175"/>
      <c r="IGM29" s="175"/>
      <c r="IGN29" s="175"/>
      <c r="IGO29" s="175"/>
      <c r="IGP29" s="175"/>
      <c r="IGQ29" s="175"/>
      <c r="IGR29" s="175"/>
      <c r="IGS29" s="175"/>
      <c r="IGT29" s="175"/>
      <c r="IGU29" s="175"/>
      <c r="IGV29" s="175"/>
      <c r="IGW29" s="175"/>
      <c r="IGX29" s="175"/>
      <c r="IGY29" s="175"/>
      <c r="IGZ29" s="175"/>
      <c r="IHA29" s="175"/>
      <c r="IHB29" s="175"/>
      <c r="IHC29" s="175"/>
      <c r="IHD29" s="175"/>
      <c r="IHE29" s="175"/>
      <c r="IHF29" s="175"/>
      <c r="IHG29" s="175"/>
      <c r="IHH29" s="175"/>
      <c r="IHI29" s="175"/>
      <c r="IHJ29" s="175"/>
      <c r="IHK29" s="175"/>
      <c r="IHL29" s="175"/>
      <c r="IHM29" s="175"/>
      <c r="IHN29" s="175"/>
      <c r="IHO29" s="175"/>
      <c r="IHP29" s="175"/>
      <c r="IHQ29" s="175"/>
      <c r="IHR29" s="175"/>
      <c r="IHS29" s="175"/>
      <c r="IHT29" s="175"/>
      <c r="IHU29" s="175"/>
      <c r="IHV29" s="175"/>
      <c r="IHW29" s="175"/>
      <c r="IHX29" s="175"/>
      <c r="IHY29" s="175"/>
      <c r="IHZ29" s="175"/>
      <c r="IIA29" s="175"/>
      <c r="IIB29" s="175"/>
      <c r="IIC29" s="175"/>
      <c r="IID29" s="175"/>
      <c r="IIE29" s="175"/>
      <c r="IIF29" s="175"/>
      <c r="IIG29" s="175"/>
      <c r="IIH29" s="175"/>
      <c r="III29" s="175"/>
      <c r="IIJ29" s="175"/>
      <c r="IIK29" s="175"/>
      <c r="IIL29" s="175"/>
      <c r="IIM29" s="175"/>
      <c r="IIN29" s="175"/>
      <c r="IIO29" s="175"/>
      <c r="IIP29" s="175"/>
      <c r="IIQ29" s="175"/>
      <c r="IIR29" s="175"/>
      <c r="IIS29" s="175"/>
      <c r="IIT29" s="175"/>
      <c r="IIU29" s="175"/>
      <c r="IIV29" s="175"/>
      <c r="IIW29" s="175"/>
      <c r="IIX29" s="175"/>
      <c r="IIY29" s="175"/>
      <c r="IIZ29" s="175"/>
      <c r="IJA29" s="175"/>
      <c r="IJB29" s="175"/>
      <c r="IJC29" s="175"/>
      <c r="IJD29" s="175"/>
      <c r="IJE29" s="175"/>
      <c r="IJF29" s="175"/>
      <c r="IJG29" s="175"/>
      <c r="IJH29" s="175"/>
      <c r="IJI29" s="175"/>
      <c r="IJJ29" s="175"/>
      <c r="IJK29" s="175"/>
      <c r="IJL29" s="175"/>
      <c r="IJM29" s="175"/>
      <c r="IJN29" s="175"/>
      <c r="IJO29" s="175"/>
      <c r="IJP29" s="175"/>
      <c r="IJQ29" s="175"/>
      <c r="IJR29" s="175"/>
      <c r="IJS29" s="175"/>
      <c r="IJT29" s="175"/>
      <c r="IJU29" s="175"/>
      <c r="IJV29" s="175"/>
      <c r="IJW29" s="175"/>
      <c r="IJX29" s="175"/>
      <c r="IJY29" s="175"/>
      <c r="IJZ29" s="175"/>
      <c r="IKA29" s="175"/>
      <c r="IKB29" s="175"/>
      <c r="IKC29" s="175"/>
      <c r="IKD29" s="175"/>
      <c r="IKE29" s="175"/>
      <c r="IKF29" s="175"/>
      <c r="IKG29" s="175"/>
      <c r="IKH29" s="175"/>
      <c r="IKI29" s="175"/>
      <c r="IKJ29" s="175"/>
      <c r="IKK29" s="175"/>
      <c r="IKL29" s="175"/>
      <c r="IKM29" s="175"/>
      <c r="IKN29" s="175"/>
      <c r="IKO29" s="175"/>
      <c r="IKP29" s="175"/>
      <c r="IKQ29" s="175"/>
      <c r="IKR29" s="175"/>
      <c r="IKS29" s="175"/>
      <c r="IKT29" s="175"/>
      <c r="IKU29" s="175"/>
      <c r="IKV29" s="175"/>
      <c r="IKW29" s="175"/>
      <c r="IKX29" s="175"/>
      <c r="IKY29" s="175"/>
      <c r="IKZ29" s="175"/>
      <c r="ILA29" s="175"/>
      <c r="ILB29" s="175"/>
      <c r="ILC29" s="175"/>
      <c r="ILD29" s="175"/>
      <c r="ILE29" s="175"/>
      <c r="ILF29" s="175"/>
      <c r="ILG29" s="175"/>
      <c r="ILH29" s="175"/>
      <c r="ILI29" s="175"/>
      <c r="ILJ29" s="175"/>
      <c r="ILK29" s="175"/>
      <c r="ILL29" s="175"/>
      <c r="ILM29" s="175"/>
      <c r="ILN29" s="175"/>
      <c r="ILO29" s="175"/>
      <c r="ILP29" s="175"/>
      <c r="ILQ29" s="175"/>
      <c r="ILR29" s="175"/>
      <c r="ILS29" s="175"/>
      <c r="ILT29" s="175"/>
      <c r="ILU29" s="175"/>
      <c r="ILV29" s="175"/>
      <c r="ILW29" s="175"/>
      <c r="ILX29" s="175"/>
      <c r="ILY29" s="175"/>
      <c r="ILZ29" s="175"/>
      <c r="IMA29" s="175"/>
      <c r="IMB29" s="175"/>
      <c r="IMC29" s="175"/>
      <c r="IMD29" s="175"/>
      <c r="IME29" s="175"/>
      <c r="IMF29" s="175"/>
      <c r="IMG29" s="175"/>
      <c r="IMH29" s="175"/>
      <c r="IMI29" s="175"/>
      <c r="IMJ29" s="175"/>
      <c r="IMK29" s="175"/>
      <c r="IML29" s="175"/>
      <c r="IMM29" s="175"/>
      <c r="IMN29" s="175"/>
      <c r="IMO29" s="175"/>
      <c r="IMP29" s="175"/>
      <c r="IMQ29" s="175"/>
      <c r="IMR29" s="175"/>
      <c r="IMS29" s="175"/>
      <c r="IMT29" s="175"/>
      <c r="IMU29" s="175"/>
      <c r="IMV29" s="175"/>
      <c r="IMW29" s="175"/>
      <c r="IMX29" s="175"/>
      <c r="IMY29" s="175"/>
      <c r="IMZ29" s="175"/>
      <c r="INA29" s="175"/>
      <c r="INB29" s="175"/>
      <c r="INC29" s="175"/>
      <c r="IND29" s="175"/>
      <c r="INE29" s="175"/>
      <c r="INF29" s="175"/>
      <c r="ING29" s="175"/>
      <c r="INH29" s="175"/>
      <c r="INI29" s="175"/>
      <c r="INJ29" s="175"/>
      <c r="INK29" s="175"/>
      <c r="INL29" s="175"/>
      <c r="INM29" s="175"/>
      <c r="INN29" s="175"/>
      <c r="INO29" s="175"/>
      <c r="INP29" s="175"/>
      <c r="INQ29" s="175"/>
      <c r="INR29" s="175"/>
      <c r="INS29" s="175"/>
      <c r="INT29" s="175"/>
      <c r="INU29" s="175"/>
      <c r="INV29" s="175"/>
      <c r="INW29" s="175"/>
      <c r="INX29" s="175"/>
      <c r="INY29" s="175"/>
      <c r="INZ29" s="175"/>
      <c r="IOA29" s="175"/>
      <c r="IOB29" s="175"/>
      <c r="IOC29" s="175"/>
      <c r="IOD29" s="175"/>
      <c r="IOE29" s="175"/>
      <c r="IOF29" s="175"/>
      <c r="IOG29" s="175"/>
      <c r="IOH29" s="175"/>
      <c r="IOI29" s="175"/>
      <c r="IOJ29" s="175"/>
      <c r="IOK29" s="175"/>
      <c r="IOL29" s="175"/>
      <c r="IOM29" s="175"/>
      <c r="ION29" s="175"/>
      <c r="IOO29" s="175"/>
      <c r="IOP29" s="175"/>
      <c r="IOQ29" s="175"/>
      <c r="IOR29" s="175"/>
      <c r="IOS29" s="175"/>
      <c r="IOT29" s="175"/>
      <c r="IOU29" s="175"/>
      <c r="IOV29" s="175"/>
      <c r="IOW29" s="175"/>
      <c r="IOX29" s="175"/>
      <c r="IOY29" s="175"/>
      <c r="IOZ29" s="175"/>
      <c r="IPA29" s="175"/>
      <c r="IPB29" s="175"/>
      <c r="IPC29" s="175"/>
      <c r="IPD29" s="175"/>
      <c r="IPE29" s="175"/>
      <c r="IPF29" s="175"/>
      <c r="IPG29" s="175"/>
      <c r="IPH29" s="175"/>
      <c r="IPI29" s="175"/>
      <c r="IPJ29" s="175"/>
      <c r="IPK29" s="175"/>
      <c r="IPL29" s="175"/>
      <c r="IPM29" s="175"/>
      <c r="IPN29" s="175"/>
      <c r="IPO29" s="175"/>
      <c r="IPP29" s="175"/>
      <c r="IPQ29" s="175"/>
      <c r="IPR29" s="175"/>
      <c r="IPS29" s="175"/>
      <c r="IPT29" s="175"/>
      <c r="IPU29" s="175"/>
      <c r="IPV29" s="175"/>
      <c r="IPW29" s="175"/>
      <c r="IPX29" s="175"/>
      <c r="IPY29" s="175"/>
      <c r="IPZ29" s="175"/>
      <c r="IQA29" s="175"/>
      <c r="IQB29" s="175"/>
      <c r="IQC29" s="175"/>
      <c r="IQD29" s="175"/>
      <c r="IQE29" s="175"/>
      <c r="IQF29" s="175"/>
      <c r="IQG29" s="175"/>
      <c r="IQH29" s="175"/>
      <c r="IQI29" s="175"/>
      <c r="IQJ29" s="175"/>
      <c r="IQK29" s="175"/>
      <c r="IQL29" s="175"/>
      <c r="IQM29" s="175"/>
      <c r="IQN29" s="175"/>
      <c r="IQO29" s="175"/>
      <c r="IQP29" s="175"/>
      <c r="IQQ29" s="175"/>
      <c r="IQR29" s="175"/>
      <c r="IQS29" s="175"/>
      <c r="IQT29" s="175"/>
      <c r="IQU29" s="175"/>
      <c r="IQV29" s="175"/>
      <c r="IQW29" s="175"/>
      <c r="IQX29" s="175"/>
      <c r="IQY29" s="175"/>
      <c r="IQZ29" s="175"/>
      <c r="IRA29" s="175"/>
      <c r="IRB29" s="175"/>
      <c r="IRC29" s="175"/>
      <c r="IRD29" s="175"/>
      <c r="IRE29" s="175"/>
      <c r="IRF29" s="175"/>
      <c r="IRG29" s="175"/>
      <c r="IRH29" s="175"/>
      <c r="IRI29" s="175"/>
      <c r="IRJ29" s="175"/>
      <c r="IRK29" s="175"/>
      <c r="IRL29" s="175"/>
      <c r="IRM29" s="175"/>
      <c r="IRN29" s="175"/>
      <c r="IRO29" s="175"/>
      <c r="IRP29" s="175"/>
      <c r="IRQ29" s="175"/>
      <c r="IRR29" s="175"/>
      <c r="IRS29" s="175"/>
      <c r="IRT29" s="175"/>
      <c r="IRU29" s="175"/>
      <c r="IRV29" s="175"/>
      <c r="IRW29" s="175"/>
      <c r="IRX29" s="175"/>
      <c r="IRY29" s="175"/>
      <c r="IRZ29" s="175"/>
      <c r="ISA29" s="175"/>
      <c r="ISB29" s="175"/>
      <c r="ISC29" s="175"/>
      <c r="ISD29" s="175"/>
      <c r="ISE29" s="175"/>
      <c r="ISF29" s="175"/>
      <c r="ISG29" s="175"/>
      <c r="ISH29" s="175"/>
      <c r="ISI29" s="175"/>
      <c r="ISJ29" s="175"/>
      <c r="ISK29" s="175"/>
      <c r="ISL29" s="175"/>
      <c r="ISM29" s="175"/>
      <c r="ISN29" s="175"/>
      <c r="ISO29" s="175"/>
      <c r="ISP29" s="175"/>
      <c r="ISQ29" s="175"/>
      <c r="ISR29" s="175"/>
      <c r="ISS29" s="175"/>
      <c r="IST29" s="175"/>
      <c r="ISU29" s="175"/>
      <c r="ISV29" s="175"/>
      <c r="ISW29" s="175"/>
      <c r="ISX29" s="175"/>
      <c r="ISY29" s="175"/>
      <c r="ISZ29" s="175"/>
      <c r="ITA29" s="175"/>
      <c r="ITB29" s="175"/>
      <c r="ITC29" s="175"/>
      <c r="ITD29" s="175"/>
      <c r="ITE29" s="175"/>
      <c r="ITF29" s="175"/>
      <c r="ITG29" s="175"/>
      <c r="ITH29" s="175"/>
      <c r="ITI29" s="175"/>
      <c r="ITJ29" s="175"/>
      <c r="ITK29" s="175"/>
      <c r="ITL29" s="175"/>
      <c r="ITM29" s="175"/>
      <c r="ITN29" s="175"/>
      <c r="ITO29" s="175"/>
      <c r="ITP29" s="175"/>
      <c r="ITQ29" s="175"/>
      <c r="ITR29" s="175"/>
      <c r="ITS29" s="175"/>
      <c r="ITT29" s="175"/>
      <c r="ITU29" s="175"/>
      <c r="ITV29" s="175"/>
      <c r="ITW29" s="175"/>
      <c r="ITX29" s="175"/>
      <c r="ITY29" s="175"/>
      <c r="ITZ29" s="175"/>
      <c r="IUA29" s="175"/>
      <c r="IUB29" s="175"/>
      <c r="IUC29" s="175"/>
      <c r="IUD29" s="175"/>
      <c r="IUE29" s="175"/>
      <c r="IUF29" s="175"/>
      <c r="IUG29" s="175"/>
      <c r="IUH29" s="175"/>
      <c r="IUI29" s="175"/>
      <c r="IUJ29" s="175"/>
      <c r="IUK29" s="175"/>
      <c r="IUL29" s="175"/>
      <c r="IUM29" s="175"/>
      <c r="IUN29" s="175"/>
      <c r="IUO29" s="175"/>
      <c r="IUP29" s="175"/>
      <c r="IUQ29" s="175"/>
      <c r="IUR29" s="175"/>
      <c r="IUS29" s="175"/>
      <c r="IUT29" s="175"/>
      <c r="IUU29" s="175"/>
      <c r="IUV29" s="175"/>
      <c r="IUW29" s="175"/>
      <c r="IUX29" s="175"/>
      <c r="IUY29" s="175"/>
      <c r="IUZ29" s="175"/>
      <c r="IVA29" s="175"/>
      <c r="IVB29" s="175"/>
      <c r="IVC29" s="175"/>
      <c r="IVD29" s="175"/>
      <c r="IVE29" s="175"/>
      <c r="IVF29" s="175"/>
      <c r="IVG29" s="175"/>
      <c r="IVH29" s="175"/>
      <c r="IVI29" s="175"/>
      <c r="IVJ29" s="175"/>
      <c r="IVK29" s="175"/>
      <c r="IVL29" s="175"/>
      <c r="IVM29" s="175"/>
      <c r="IVN29" s="175"/>
      <c r="IVO29" s="175"/>
      <c r="IVP29" s="175"/>
      <c r="IVQ29" s="175"/>
      <c r="IVR29" s="175"/>
      <c r="IVS29" s="175"/>
      <c r="IVT29" s="175"/>
      <c r="IVU29" s="175"/>
      <c r="IVV29" s="175"/>
      <c r="IVW29" s="175"/>
      <c r="IVX29" s="175"/>
      <c r="IVY29" s="175"/>
      <c r="IVZ29" s="175"/>
      <c r="IWA29" s="175"/>
      <c r="IWB29" s="175"/>
      <c r="IWC29" s="175"/>
      <c r="IWD29" s="175"/>
      <c r="IWE29" s="175"/>
      <c r="IWF29" s="175"/>
      <c r="IWG29" s="175"/>
      <c r="IWH29" s="175"/>
      <c r="IWI29" s="175"/>
      <c r="IWJ29" s="175"/>
      <c r="IWK29" s="175"/>
      <c r="IWL29" s="175"/>
      <c r="IWM29" s="175"/>
      <c r="IWN29" s="175"/>
      <c r="IWO29" s="175"/>
      <c r="IWP29" s="175"/>
      <c r="IWQ29" s="175"/>
      <c r="IWR29" s="175"/>
      <c r="IWS29" s="175"/>
      <c r="IWT29" s="175"/>
      <c r="IWU29" s="175"/>
      <c r="IWV29" s="175"/>
      <c r="IWW29" s="175"/>
      <c r="IWX29" s="175"/>
      <c r="IWY29" s="175"/>
      <c r="IWZ29" s="175"/>
      <c r="IXA29" s="175"/>
      <c r="IXB29" s="175"/>
      <c r="IXC29" s="175"/>
      <c r="IXD29" s="175"/>
      <c r="IXE29" s="175"/>
      <c r="IXF29" s="175"/>
      <c r="IXG29" s="175"/>
      <c r="IXH29" s="175"/>
      <c r="IXI29" s="175"/>
      <c r="IXJ29" s="175"/>
      <c r="IXK29" s="175"/>
      <c r="IXL29" s="175"/>
      <c r="IXM29" s="175"/>
      <c r="IXN29" s="175"/>
      <c r="IXO29" s="175"/>
      <c r="IXP29" s="175"/>
      <c r="IXQ29" s="175"/>
      <c r="IXR29" s="175"/>
      <c r="IXS29" s="175"/>
      <c r="IXT29" s="175"/>
      <c r="IXU29" s="175"/>
      <c r="IXV29" s="175"/>
      <c r="IXW29" s="175"/>
      <c r="IXX29" s="175"/>
      <c r="IXY29" s="175"/>
      <c r="IXZ29" s="175"/>
      <c r="IYA29" s="175"/>
      <c r="IYB29" s="175"/>
      <c r="IYC29" s="175"/>
      <c r="IYD29" s="175"/>
      <c r="IYE29" s="175"/>
      <c r="IYF29" s="175"/>
      <c r="IYG29" s="175"/>
      <c r="IYH29" s="175"/>
      <c r="IYI29" s="175"/>
      <c r="IYJ29" s="175"/>
      <c r="IYK29" s="175"/>
      <c r="IYL29" s="175"/>
      <c r="IYM29" s="175"/>
      <c r="IYN29" s="175"/>
      <c r="IYO29" s="175"/>
      <c r="IYP29" s="175"/>
      <c r="IYQ29" s="175"/>
      <c r="IYR29" s="175"/>
      <c r="IYS29" s="175"/>
      <c r="IYT29" s="175"/>
      <c r="IYU29" s="175"/>
      <c r="IYV29" s="175"/>
      <c r="IYW29" s="175"/>
      <c r="IYX29" s="175"/>
      <c r="IYY29" s="175"/>
      <c r="IYZ29" s="175"/>
      <c r="IZA29" s="175"/>
      <c r="IZB29" s="175"/>
      <c r="IZC29" s="175"/>
      <c r="IZD29" s="175"/>
      <c r="IZE29" s="175"/>
      <c r="IZF29" s="175"/>
      <c r="IZG29" s="175"/>
      <c r="IZH29" s="175"/>
      <c r="IZI29" s="175"/>
      <c r="IZJ29" s="175"/>
      <c r="IZK29" s="175"/>
      <c r="IZL29" s="175"/>
      <c r="IZM29" s="175"/>
      <c r="IZN29" s="175"/>
      <c r="IZO29" s="175"/>
      <c r="IZP29" s="175"/>
      <c r="IZQ29" s="175"/>
      <c r="IZR29" s="175"/>
      <c r="IZS29" s="175"/>
      <c r="IZT29" s="175"/>
      <c r="IZU29" s="175"/>
      <c r="IZV29" s="175"/>
      <c r="IZW29" s="175"/>
      <c r="IZX29" s="175"/>
      <c r="IZY29" s="175"/>
      <c r="IZZ29" s="175"/>
      <c r="JAA29" s="175"/>
      <c r="JAB29" s="175"/>
      <c r="JAC29" s="175"/>
      <c r="JAD29" s="175"/>
      <c r="JAE29" s="175"/>
      <c r="JAF29" s="175"/>
      <c r="JAG29" s="175"/>
      <c r="JAH29" s="175"/>
      <c r="JAI29" s="175"/>
      <c r="JAJ29" s="175"/>
      <c r="JAK29" s="175"/>
      <c r="JAL29" s="175"/>
      <c r="JAM29" s="175"/>
      <c r="JAN29" s="175"/>
      <c r="JAO29" s="175"/>
      <c r="JAP29" s="175"/>
      <c r="JAQ29" s="175"/>
      <c r="JAR29" s="175"/>
      <c r="JAS29" s="175"/>
      <c r="JAT29" s="175"/>
      <c r="JAU29" s="175"/>
      <c r="JAV29" s="175"/>
      <c r="JAW29" s="175"/>
      <c r="JAX29" s="175"/>
      <c r="JAY29" s="175"/>
      <c r="JAZ29" s="175"/>
      <c r="JBA29" s="175"/>
      <c r="JBB29" s="175"/>
      <c r="JBC29" s="175"/>
      <c r="JBD29" s="175"/>
      <c r="JBE29" s="175"/>
      <c r="JBF29" s="175"/>
      <c r="JBG29" s="175"/>
      <c r="JBH29" s="175"/>
      <c r="JBI29" s="175"/>
      <c r="JBJ29" s="175"/>
      <c r="JBK29" s="175"/>
      <c r="JBL29" s="175"/>
      <c r="JBM29" s="175"/>
      <c r="JBN29" s="175"/>
      <c r="JBO29" s="175"/>
      <c r="JBP29" s="175"/>
      <c r="JBQ29" s="175"/>
      <c r="JBR29" s="175"/>
      <c r="JBS29" s="175"/>
      <c r="JBT29" s="175"/>
      <c r="JBU29" s="175"/>
      <c r="JBV29" s="175"/>
      <c r="JBW29" s="175"/>
      <c r="JBX29" s="175"/>
      <c r="JBY29" s="175"/>
      <c r="JBZ29" s="175"/>
      <c r="JCA29" s="175"/>
      <c r="JCB29" s="175"/>
      <c r="JCC29" s="175"/>
      <c r="JCD29" s="175"/>
      <c r="JCE29" s="175"/>
      <c r="JCF29" s="175"/>
      <c r="JCG29" s="175"/>
      <c r="JCH29" s="175"/>
      <c r="JCI29" s="175"/>
      <c r="JCJ29" s="175"/>
      <c r="JCK29" s="175"/>
      <c r="JCL29" s="175"/>
      <c r="JCM29" s="175"/>
      <c r="JCN29" s="175"/>
      <c r="JCO29" s="175"/>
      <c r="JCP29" s="175"/>
      <c r="JCQ29" s="175"/>
      <c r="JCR29" s="175"/>
      <c r="JCS29" s="175"/>
      <c r="JCT29" s="175"/>
      <c r="JCU29" s="175"/>
      <c r="JCV29" s="175"/>
      <c r="JCW29" s="175"/>
      <c r="JCX29" s="175"/>
      <c r="JCY29" s="175"/>
      <c r="JCZ29" s="175"/>
      <c r="JDA29" s="175"/>
      <c r="JDB29" s="175"/>
      <c r="JDC29" s="175"/>
      <c r="JDD29" s="175"/>
      <c r="JDE29" s="175"/>
      <c r="JDF29" s="175"/>
      <c r="JDG29" s="175"/>
      <c r="JDH29" s="175"/>
      <c r="JDI29" s="175"/>
      <c r="JDJ29" s="175"/>
      <c r="JDK29" s="175"/>
      <c r="JDL29" s="175"/>
      <c r="JDM29" s="175"/>
      <c r="JDN29" s="175"/>
      <c r="JDO29" s="175"/>
      <c r="JDP29" s="175"/>
      <c r="JDQ29" s="175"/>
      <c r="JDR29" s="175"/>
      <c r="JDS29" s="175"/>
      <c r="JDT29" s="175"/>
      <c r="JDU29" s="175"/>
      <c r="JDV29" s="175"/>
      <c r="JDW29" s="175"/>
      <c r="JDX29" s="175"/>
      <c r="JDY29" s="175"/>
      <c r="JDZ29" s="175"/>
      <c r="JEA29" s="175"/>
      <c r="JEB29" s="175"/>
      <c r="JEC29" s="175"/>
      <c r="JED29" s="175"/>
      <c r="JEE29" s="175"/>
      <c r="JEF29" s="175"/>
      <c r="JEG29" s="175"/>
      <c r="JEH29" s="175"/>
      <c r="JEI29" s="175"/>
      <c r="JEJ29" s="175"/>
      <c r="JEK29" s="175"/>
      <c r="JEL29" s="175"/>
      <c r="JEM29" s="175"/>
      <c r="JEN29" s="175"/>
      <c r="JEO29" s="175"/>
      <c r="JEP29" s="175"/>
      <c r="JEQ29" s="175"/>
      <c r="JER29" s="175"/>
      <c r="JES29" s="175"/>
      <c r="JET29" s="175"/>
      <c r="JEU29" s="175"/>
      <c r="JEV29" s="175"/>
      <c r="JEW29" s="175"/>
      <c r="JEX29" s="175"/>
      <c r="JEY29" s="175"/>
      <c r="JEZ29" s="175"/>
      <c r="JFA29" s="175"/>
      <c r="JFB29" s="175"/>
      <c r="JFC29" s="175"/>
      <c r="JFD29" s="175"/>
      <c r="JFE29" s="175"/>
      <c r="JFF29" s="175"/>
      <c r="JFG29" s="175"/>
      <c r="JFH29" s="175"/>
      <c r="JFI29" s="175"/>
      <c r="JFJ29" s="175"/>
      <c r="JFK29" s="175"/>
      <c r="JFL29" s="175"/>
      <c r="JFM29" s="175"/>
      <c r="JFN29" s="175"/>
      <c r="JFO29" s="175"/>
      <c r="JFP29" s="175"/>
      <c r="JFQ29" s="175"/>
      <c r="JFR29" s="175"/>
      <c r="JFS29" s="175"/>
      <c r="JFT29" s="175"/>
      <c r="JFU29" s="175"/>
      <c r="JFV29" s="175"/>
      <c r="JFW29" s="175"/>
      <c r="JFX29" s="175"/>
      <c r="JFY29" s="175"/>
      <c r="JFZ29" s="175"/>
      <c r="JGA29" s="175"/>
      <c r="JGB29" s="175"/>
      <c r="JGC29" s="175"/>
      <c r="JGD29" s="175"/>
      <c r="JGE29" s="175"/>
      <c r="JGF29" s="175"/>
      <c r="JGG29" s="175"/>
      <c r="JGH29" s="175"/>
      <c r="JGI29" s="175"/>
      <c r="JGJ29" s="175"/>
      <c r="JGK29" s="175"/>
      <c r="JGL29" s="175"/>
      <c r="JGM29" s="175"/>
      <c r="JGN29" s="175"/>
      <c r="JGO29" s="175"/>
      <c r="JGP29" s="175"/>
      <c r="JGQ29" s="175"/>
      <c r="JGR29" s="175"/>
      <c r="JGS29" s="175"/>
      <c r="JGT29" s="175"/>
      <c r="JGU29" s="175"/>
      <c r="JGV29" s="175"/>
      <c r="JGW29" s="175"/>
      <c r="JGX29" s="175"/>
      <c r="JGY29" s="175"/>
      <c r="JGZ29" s="175"/>
      <c r="JHA29" s="175"/>
      <c r="JHB29" s="175"/>
      <c r="JHC29" s="175"/>
      <c r="JHD29" s="175"/>
      <c r="JHE29" s="175"/>
      <c r="JHF29" s="175"/>
      <c r="JHG29" s="175"/>
      <c r="JHH29" s="175"/>
      <c r="JHI29" s="175"/>
      <c r="JHJ29" s="175"/>
      <c r="JHK29" s="175"/>
      <c r="JHL29" s="175"/>
      <c r="JHM29" s="175"/>
      <c r="JHN29" s="175"/>
      <c r="JHO29" s="175"/>
      <c r="JHP29" s="175"/>
      <c r="JHQ29" s="175"/>
      <c r="JHR29" s="175"/>
      <c r="JHS29" s="175"/>
      <c r="JHT29" s="175"/>
      <c r="JHU29" s="175"/>
      <c r="JHV29" s="175"/>
      <c r="JHW29" s="175"/>
      <c r="JHX29" s="175"/>
      <c r="JHY29" s="175"/>
      <c r="JHZ29" s="175"/>
      <c r="JIA29" s="175"/>
      <c r="JIB29" s="175"/>
      <c r="JIC29" s="175"/>
      <c r="JID29" s="175"/>
      <c r="JIE29" s="175"/>
      <c r="JIF29" s="175"/>
      <c r="JIG29" s="175"/>
      <c r="JIH29" s="175"/>
      <c r="JII29" s="175"/>
      <c r="JIJ29" s="175"/>
      <c r="JIK29" s="175"/>
      <c r="JIL29" s="175"/>
      <c r="JIM29" s="175"/>
      <c r="JIN29" s="175"/>
      <c r="JIO29" s="175"/>
      <c r="JIP29" s="175"/>
      <c r="JIQ29" s="175"/>
      <c r="JIR29" s="175"/>
      <c r="JIS29" s="175"/>
      <c r="JIT29" s="175"/>
      <c r="JIU29" s="175"/>
      <c r="JIV29" s="175"/>
      <c r="JIW29" s="175"/>
      <c r="JIX29" s="175"/>
      <c r="JIY29" s="175"/>
      <c r="JIZ29" s="175"/>
      <c r="JJA29" s="175"/>
      <c r="JJB29" s="175"/>
      <c r="JJC29" s="175"/>
      <c r="JJD29" s="175"/>
      <c r="JJE29" s="175"/>
      <c r="JJF29" s="175"/>
      <c r="JJG29" s="175"/>
      <c r="JJH29" s="175"/>
      <c r="JJI29" s="175"/>
      <c r="JJJ29" s="175"/>
      <c r="JJK29" s="175"/>
      <c r="JJL29" s="175"/>
      <c r="JJM29" s="175"/>
      <c r="JJN29" s="175"/>
      <c r="JJO29" s="175"/>
      <c r="JJP29" s="175"/>
      <c r="JJQ29" s="175"/>
      <c r="JJR29" s="175"/>
      <c r="JJS29" s="175"/>
      <c r="JJT29" s="175"/>
      <c r="JJU29" s="175"/>
      <c r="JJV29" s="175"/>
      <c r="JJW29" s="175"/>
      <c r="JJX29" s="175"/>
      <c r="JJY29" s="175"/>
      <c r="JJZ29" s="175"/>
      <c r="JKA29" s="175"/>
      <c r="JKB29" s="175"/>
      <c r="JKC29" s="175"/>
      <c r="JKD29" s="175"/>
      <c r="JKE29" s="175"/>
      <c r="JKF29" s="175"/>
      <c r="JKG29" s="175"/>
      <c r="JKH29" s="175"/>
      <c r="JKI29" s="175"/>
      <c r="JKJ29" s="175"/>
      <c r="JKK29" s="175"/>
      <c r="JKL29" s="175"/>
      <c r="JKM29" s="175"/>
      <c r="JKN29" s="175"/>
      <c r="JKO29" s="175"/>
      <c r="JKP29" s="175"/>
      <c r="JKQ29" s="175"/>
      <c r="JKR29" s="175"/>
      <c r="JKS29" s="175"/>
      <c r="JKT29" s="175"/>
      <c r="JKU29" s="175"/>
      <c r="JKV29" s="175"/>
      <c r="JKW29" s="175"/>
      <c r="JKX29" s="175"/>
      <c r="JKY29" s="175"/>
      <c r="JKZ29" s="175"/>
      <c r="JLA29" s="175"/>
      <c r="JLB29" s="175"/>
      <c r="JLC29" s="175"/>
      <c r="JLD29" s="175"/>
      <c r="JLE29" s="175"/>
      <c r="JLF29" s="175"/>
      <c r="JLG29" s="175"/>
      <c r="JLH29" s="175"/>
      <c r="JLI29" s="175"/>
      <c r="JLJ29" s="175"/>
      <c r="JLK29" s="175"/>
      <c r="JLL29" s="175"/>
      <c r="JLM29" s="175"/>
      <c r="JLN29" s="175"/>
      <c r="JLO29" s="175"/>
      <c r="JLP29" s="175"/>
      <c r="JLQ29" s="175"/>
      <c r="JLR29" s="175"/>
      <c r="JLS29" s="175"/>
      <c r="JLT29" s="175"/>
      <c r="JLU29" s="175"/>
      <c r="JLV29" s="175"/>
      <c r="JLW29" s="175"/>
      <c r="JLX29" s="175"/>
      <c r="JLY29" s="175"/>
      <c r="JLZ29" s="175"/>
      <c r="JMA29" s="175"/>
      <c r="JMB29" s="175"/>
      <c r="JMC29" s="175"/>
      <c r="JMD29" s="175"/>
      <c r="JME29" s="175"/>
      <c r="JMF29" s="175"/>
      <c r="JMG29" s="175"/>
      <c r="JMH29" s="175"/>
      <c r="JMI29" s="175"/>
      <c r="JMJ29" s="175"/>
      <c r="JMK29" s="175"/>
      <c r="JML29" s="175"/>
      <c r="JMM29" s="175"/>
      <c r="JMN29" s="175"/>
      <c r="JMO29" s="175"/>
      <c r="JMP29" s="175"/>
      <c r="JMQ29" s="175"/>
      <c r="JMR29" s="175"/>
      <c r="JMS29" s="175"/>
      <c r="JMT29" s="175"/>
      <c r="JMU29" s="175"/>
      <c r="JMV29" s="175"/>
      <c r="JMW29" s="175"/>
      <c r="JMX29" s="175"/>
      <c r="JMY29" s="175"/>
      <c r="JMZ29" s="175"/>
      <c r="JNA29" s="175"/>
      <c r="JNB29" s="175"/>
      <c r="JNC29" s="175"/>
      <c r="JND29" s="175"/>
      <c r="JNE29" s="175"/>
      <c r="JNF29" s="175"/>
      <c r="JNG29" s="175"/>
      <c r="JNH29" s="175"/>
      <c r="JNI29" s="175"/>
      <c r="JNJ29" s="175"/>
      <c r="JNK29" s="175"/>
      <c r="JNL29" s="175"/>
      <c r="JNM29" s="175"/>
      <c r="JNN29" s="175"/>
      <c r="JNO29" s="175"/>
      <c r="JNP29" s="175"/>
      <c r="JNQ29" s="175"/>
      <c r="JNR29" s="175"/>
      <c r="JNS29" s="175"/>
      <c r="JNT29" s="175"/>
      <c r="JNU29" s="175"/>
      <c r="JNV29" s="175"/>
      <c r="JNW29" s="175"/>
      <c r="JNX29" s="175"/>
      <c r="JNY29" s="175"/>
      <c r="JNZ29" s="175"/>
      <c r="JOA29" s="175"/>
      <c r="JOB29" s="175"/>
      <c r="JOC29" s="175"/>
      <c r="JOD29" s="175"/>
      <c r="JOE29" s="175"/>
      <c r="JOF29" s="175"/>
      <c r="JOG29" s="175"/>
      <c r="JOH29" s="175"/>
      <c r="JOI29" s="175"/>
      <c r="JOJ29" s="175"/>
      <c r="JOK29" s="175"/>
      <c r="JOL29" s="175"/>
      <c r="JOM29" s="175"/>
      <c r="JON29" s="175"/>
      <c r="JOO29" s="175"/>
      <c r="JOP29" s="175"/>
      <c r="JOQ29" s="175"/>
      <c r="JOR29" s="175"/>
      <c r="JOS29" s="175"/>
      <c r="JOT29" s="175"/>
      <c r="JOU29" s="175"/>
      <c r="JOV29" s="175"/>
      <c r="JOW29" s="175"/>
      <c r="JOX29" s="175"/>
      <c r="JOY29" s="175"/>
      <c r="JOZ29" s="175"/>
      <c r="JPA29" s="175"/>
      <c r="JPB29" s="175"/>
      <c r="JPC29" s="175"/>
      <c r="JPD29" s="175"/>
      <c r="JPE29" s="175"/>
      <c r="JPF29" s="175"/>
      <c r="JPG29" s="175"/>
      <c r="JPH29" s="175"/>
      <c r="JPI29" s="175"/>
      <c r="JPJ29" s="175"/>
      <c r="JPK29" s="175"/>
      <c r="JPL29" s="175"/>
      <c r="JPM29" s="175"/>
      <c r="JPN29" s="175"/>
      <c r="JPO29" s="175"/>
      <c r="JPP29" s="175"/>
      <c r="JPQ29" s="175"/>
      <c r="JPR29" s="175"/>
      <c r="JPS29" s="175"/>
      <c r="JPT29" s="175"/>
      <c r="JPU29" s="175"/>
      <c r="JPV29" s="175"/>
      <c r="JPW29" s="175"/>
      <c r="JPX29" s="175"/>
      <c r="JPY29" s="175"/>
      <c r="JPZ29" s="175"/>
      <c r="JQA29" s="175"/>
      <c r="JQB29" s="175"/>
      <c r="JQC29" s="175"/>
      <c r="JQD29" s="175"/>
      <c r="JQE29" s="175"/>
      <c r="JQF29" s="175"/>
      <c r="JQG29" s="175"/>
      <c r="JQH29" s="175"/>
      <c r="JQI29" s="175"/>
      <c r="JQJ29" s="175"/>
      <c r="JQK29" s="175"/>
      <c r="JQL29" s="175"/>
      <c r="JQM29" s="175"/>
      <c r="JQN29" s="175"/>
      <c r="JQO29" s="175"/>
      <c r="JQP29" s="175"/>
      <c r="JQQ29" s="175"/>
      <c r="JQR29" s="175"/>
      <c r="JQS29" s="175"/>
      <c r="JQT29" s="175"/>
      <c r="JQU29" s="175"/>
      <c r="JQV29" s="175"/>
      <c r="JQW29" s="175"/>
      <c r="JQX29" s="175"/>
      <c r="JQY29" s="175"/>
      <c r="JQZ29" s="175"/>
      <c r="JRA29" s="175"/>
      <c r="JRB29" s="175"/>
      <c r="JRC29" s="175"/>
      <c r="JRD29" s="175"/>
      <c r="JRE29" s="175"/>
      <c r="JRF29" s="175"/>
      <c r="JRG29" s="175"/>
      <c r="JRH29" s="175"/>
      <c r="JRI29" s="175"/>
      <c r="JRJ29" s="175"/>
      <c r="JRK29" s="175"/>
      <c r="JRL29" s="175"/>
      <c r="JRM29" s="175"/>
      <c r="JRN29" s="175"/>
      <c r="JRO29" s="175"/>
      <c r="JRP29" s="175"/>
      <c r="JRQ29" s="175"/>
      <c r="JRR29" s="175"/>
      <c r="JRS29" s="175"/>
      <c r="JRT29" s="175"/>
      <c r="JRU29" s="175"/>
      <c r="JRV29" s="175"/>
      <c r="JRW29" s="175"/>
      <c r="JRX29" s="175"/>
      <c r="JRY29" s="175"/>
      <c r="JRZ29" s="175"/>
      <c r="JSA29" s="175"/>
      <c r="JSB29" s="175"/>
      <c r="JSC29" s="175"/>
      <c r="JSD29" s="175"/>
      <c r="JSE29" s="175"/>
      <c r="JSF29" s="175"/>
      <c r="JSG29" s="175"/>
      <c r="JSH29" s="175"/>
      <c r="JSI29" s="175"/>
      <c r="JSJ29" s="175"/>
      <c r="JSK29" s="175"/>
      <c r="JSL29" s="175"/>
      <c r="JSM29" s="175"/>
      <c r="JSN29" s="175"/>
      <c r="JSO29" s="175"/>
      <c r="JSP29" s="175"/>
      <c r="JSQ29" s="175"/>
      <c r="JSR29" s="175"/>
      <c r="JSS29" s="175"/>
      <c r="JST29" s="175"/>
      <c r="JSU29" s="175"/>
      <c r="JSV29" s="175"/>
      <c r="JSW29" s="175"/>
      <c r="JSX29" s="175"/>
      <c r="JSY29" s="175"/>
      <c r="JSZ29" s="175"/>
      <c r="JTA29" s="175"/>
      <c r="JTB29" s="175"/>
      <c r="JTC29" s="175"/>
      <c r="JTD29" s="175"/>
      <c r="JTE29" s="175"/>
      <c r="JTF29" s="175"/>
      <c r="JTG29" s="175"/>
      <c r="JTH29" s="175"/>
      <c r="JTI29" s="175"/>
      <c r="JTJ29" s="175"/>
      <c r="JTK29" s="175"/>
      <c r="JTL29" s="175"/>
      <c r="JTM29" s="175"/>
      <c r="JTN29" s="175"/>
      <c r="JTO29" s="175"/>
      <c r="JTP29" s="175"/>
      <c r="JTQ29" s="175"/>
      <c r="JTR29" s="175"/>
      <c r="JTS29" s="175"/>
      <c r="JTT29" s="175"/>
      <c r="JTU29" s="175"/>
      <c r="JTV29" s="175"/>
      <c r="JTW29" s="175"/>
      <c r="JTX29" s="175"/>
      <c r="JTY29" s="175"/>
      <c r="JTZ29" s="175"/>
      <c r="JUA29" s="175"/>
      <c r="JUB29" s="175"/>
      <c r="JUC29" s="175"/>
      <c r="JUD29" s="175"/>
      <c r="JUE29" s="175"/>
      <c r="JUF29" s="175"/>
      <c r="JUG29" s="175"/>
      <c r="JUH29" s="175"/>
      <c r="JUI29" s="175"/>
      <c r="JUJ29" s="175"/>
      <c r="JUK29" s="175"/>
      <c r="JUL29" s="175"/>
      <c r="JUM29" s="175"/>
      <c r="JUN29" s="175"/>
      <c r="JUO29" s="175"/>
      <c r="JUP29" s="175"/>
      <c r="JUQ29" s="175"/>
      <c r="JUR29" s="175"/>
      <c r="JUS29" s="175"/>
      <c r="JUT29" s="175"/>
      <c r="JUU29" s="175"/>
      <c r="JUV29" s="175"/>
      <c r="JUW29" s="175"/>
      <c r="JUX29" s="175"/>
      <c r="JUY29" s="175"/>
      <c r="JUZ29" s="175"/>
      <c r="JVA29" s="175"/>
      <c r="JVB29" s="175"/>
      <c r="JVC29" s="175"/>
      <c r="JVD29" s="175"/>
      <c r="JVE29" s="175"/>
      <c r="JVF29" s="175"/>
      <c r="JVG29" s="175"/>
      <c r="JVH29" s="175"/>
      <c r="JVI29" s="175"/>
      <c r="JVJ29" s="175"/>
      <c r="JVK29" s="175"/>
      <c r="JVL29" s="175"/>
      <c r="JVM29" s="175"/>
      <c r="JVN29" s="175"/>
      <c r="JVO29" s="175"/>
      <c r="JVP29" s="175"/>
      <c r="JVQ29" s="175"/>
      <c r="JVR29" s="175"/>
      <c r="JVS29" s="175"/>
      <c r="JVT29" s="175"/>
      <c r="JVU29" s="175"/>
      <c r="JVV29" s="175"/>
      <c r="JVW29" s="175"/>
      <c r="JVX29" s="175"/>
      <c r="JVY29" s="175"/>
      <c r="JVZ29" s="175"/>
      <c r="JWA29" s="175"/>
      <c r="JWB29" s="175"/>
      <c r="JWC29" s="175"/>
      <c r="JWD29" s="175"/>
      <c r="JWE29" s="175"/>
      <c r="JWF29" s="175"/>
      <c r="JWG29" s="175"/>
      <c r="JWH29" s="175"/>
      <c r="JWI29" s="175"/>
      <c r="JWJ29" s="175"/>
      <c r="JWK29" s="175"/>
      <c r="JWL29" s="175"/>
      <c r="JWM29" s="175"/>
      <c r="JWN29" s="175"/>
      <c r="JWO29" s="175"/>
      <c r="JWP29" s="175"/>
      <c r="JWQ29" s="175"/>
      <c r="JWR29" s="175"/>
      <c r="JWS29" s="175"/>
      <c r="JWT29" s="175"/>
      <c r="JWU29" s="175"/>
      <c r="JWV29" s="175"/>
      <c r="JWW29" s="175"/>
      <c r="JWX29" s="175"/>
      <c r="JWY29" s="175"/>
      <c r="JWZ29" s="175"/>
      <c r="JXA29" s="175"/>
      <c r="JXB29" s="175"/>
      <c r="JXC29" s="175"/>
      <c r="JXD29" s="175"/>
      <c r="JXE29" s="175"/>
      <c r="JXF29" s="175"/>
      <c r="JXG29" s="175"/>
      <c r="JXH29" s="175"/>
      <c r="JXI29" s="175"/>
      <c r="JXJ29" s="175"/>
      <c r="JXK29" s="175"/>
      <c r="JXL29" s="175"/>
      <c r="JXM29" s="175"/>
      <c r="JXN29" s="175"/>
      <c r="JXO29" s="175"/>
      <c r="JXP29" s="175"/>
      <c r="JXQ29" s="175"/>
      <c r="JXR29" s="175"/>
      <c r="JXS29" s="175"/>
      <c r="JXT29" s="175"/>
      <c r="JXU29" s="175"/>
      <c r="JXV29" s="175"/>
      <c r="JXW29" s="175"/>
      <c r="JXX29" s="175"/>
      <c r="JXY29" s="175"/>
      <c r="JXZ29" s="175"/>
      <c r="JYA29" s="175"/>
      <c r="JYB29" s="175"/>
      <c r="JYC29" s="175"/>
      <c r="JYD29" s="175"/>
      <c r="JYE29" s="175"/>
      <c r="JYF29" s="175"/>
      <c r="JYG29" s="175"/>
      <c r="JYH29" s="175"/>
      <c r="JYI29" s="175"/>
      <c r="JYJ29" s="175"/>
      <c r="JYK29" s="175"/>
      <c r="JYL29" s="175"/>
      <c r="JYM29" s="175"/>
      <c r="JYN29" s="175"/>
      <c r="JYO29" s="175"/>
      <c r="JYP29" s="175"/>
      <c r="JYQ29" s="175"/>
      <c r="JYR29" s="175"/>
      <c r="JYS29" s="175"/>
      <c r="JYT29" s="175"/>
      <c r="JYU29" s="175"/>
      <c r="JYV29" s="175"/>
      <c r="JYW29" s="175"/>
      <c r="JYX29" s="175"/>
      <c r="JYY29" s="175"/>
      <c r="JYZ29" s="175"/>
      <c r="JZA29" s="175"/>
      <c r="JZB29" s="175"/>
      <c r="JZC29" s="175"/>
      <c r="JZD29" s="175"/>
      <c r="JZE29" s="175"/>
      <c r="JZF29" s="175"/>
      <c r="JZG29" s="175"/>
      <c r="JZH29" s="175"/>
      <c r="JZI29" s="175"/>
      <c r="JZJ29" s="175"/>
      <c r="JZK29" s="175"/>
      <c r="JZL29" s="175"/>
      <c r="JZM29" s="175"/>
      <c r="JZN29" s="175"/>
      <c r="JZO29" s="175"/>
      <c r="JZP29" s="175"/>
      <c r="JZQ29" s="175"/>
      <c r="JZR29" s="175"/>
      <c r="JZS29" s="175"/>
      <c r="JZT29" s="175"/>
      <c r="JZU29" s="175"/>
      <c r="JZV29" s="175"/>
      <c r="JZW29" s="175"/>
      <c r="JZX29" s="175"/>
      <c r="JZY29" s="175"/>
      <c r="JZZ29" s="175"/>
      <c r="KAA29" s="175"/>
      <c r="KAB29" s="175"/>
      <c r="KAC29" s="175"/>
      <c r="KAD29" s="175"/>
      <c r="KAE29" s="175"/>
      <c r="KAF29" s="175"/>
      <c r="KAG29" s="175"/>
      <c r="KAH29" s="175"/>
      <c r="KAI29" s="175"/>
      <c r="KAJ29" s="175"/>
      <c r="KAK29" s="175"/>
      <c r="KAL29" s="175"/>
      <c r="KAM29" s="175"/>
      <c r="KAN29" s="175"/>
      <c r="KAO29" s="175"/>
      <c r="KAP29" s="175"/>
      <c r="KAQ29" s="175"/>
      <c r="KAR29" s="175"/>
      <c r="KAS29" s="175"/>
      <c r="KAT29" s="175"/>
      <c r="KAU29" s="175"/>
      <c r="KAV29" s="175"/>
      <c r="KAW29" s="175"/>
      <c r="KAX29" s="175"/>
      <c r="KAY29" s="175"/>
      <c r="KAZ29" s="175"/>
      <c r="KBA29" s="175"/>
      <c r="KBB29" s="175"/>
      <c r="KBC29" s="175"/>
      <c r="KBD29" s="175"/>
      <c r="KBE29" s="175"/>
      <c r="KBF29" s="175"/>
      <c r="KBG29" s="175"/>
      <c r="KBH29" s="175"/>
      <c r="KBI29" s="175"/>
      <c r="KBJ29" s="175"/>
      <c r="KBK29" s="175"/>
      <c r="KBL29" s="175"/>
      <c r="KBM29" s="175"/>
      <c r="KBN29" s="175"/>
      <c r="KBO29" s="175"/>
      <c r="KBP29" s="175"/>
      <c r="KBQ29" s="175"/>
      <c r="KBR29" s="175"/>
      <c r="KBS29" s="175"/>
      <c r="KBT29" s="175"/>
      <c r="KBU29" s="175"/>
      <c r="KBV29" s="175"/>
      <c r="KBW29" s="175"/>
      <c r="KBX29" s="175"/>
      <c r="KBY29" s="175"/>
      <c r="KBZ29" s="175"/>
      <c r="KCA29" s="175"/>
      <c r="KCB29" s="175"/>
      <c r="KCC29" s="175"/>
      <c r="KCD29" s="175"/>
      <c r="KCE29" s="175"/>
      <c r="KCF29" s="175"/>
      <c r="KCG29" s="175"/>
      <c r="KCH29" s="175"/>
      <c r="KCI29" s="175"/>
      <c r="KCJ29" s="175"/>
      <c r="KCK29" s="175"/>
      <c r="KCL29" s="175"/>
      <c r="KCM29" s="175"/>
      <c r="KCN29" s="175"/>
      <c r="KCO29" s="175"/>
      <c r="KCP29" s="175"/>
      <c r="KCQ29" s="175"/>
      <c r="KCR29" s="175"/>
      <c r="KCS29" s="175"/>
      <c r="KCT29" s="175"/>
      <c r="KCU29" s="175"/>
      <c r="KCV29" s="175"/>
      <c r="KCW29" s="175"/>
      <c r="KCX29" s="175"/>
      <c r="KCY29" s="175"/>
      <c r="KCZ29" s="175"/>
      <c r="KDA29" s="175"/>
      <c r="KDB29" s="175"/>
      <c r="KDC29" s="175"/>
      <c r="KDD29" s="175"/>
      <c r="KDE29" s="175"/>
      <c r="KDF29" s="175"/>
      <c r="KDG29" s="175"/>
      <c r="KDH29" s="175"/>
      <c r="KDI29" s="175"/>
      <c r="KDJ29" s="175"/>
      <c r="KDK29" s="175"/>
      <c r="KDL29" s="175"/>
      <c r="KDM29" s="175"/>
      <c r="KDN29" s="175"/>
      <c r="KDO29" s="175"/>
      <c r="KDP29" s="175"/>
      <c r="KDQ29" s="175"/>
      <c r="KDR29" s="175"/>
      <c r="KDS29" s="175"/>
      <c r="KDT29" s="175"/>
      <c r="KDU29" s="175"/>
      <c r="KDV29" s="175"/>
      <c r="KDW29" s="175"/>
      <c r="KDX29" s="175"/>
      <c r="KDY29" s="175"/>
      <c r="KDZ29" s="175"/>
      <c r="KEA29" s="175"/>
      <c r="KEB29" s="175"/>
      <c r="KEC29" s="175"/>
      <c r="KED29" s="175"/>
      <c r="KEE29" s="175"/>
      <c r="KEF29" s="175"/>
      <c r="KEG29" s="175"/>
      <c r="KEH29" s="175"/>
      <c r="KEI29" s="175"/>
      <c r="KEJ29" s="175"/>
      <c r="KEK29" s="175"/>
      <c r="KEL29" s="175"/>
      <c r="KEM29" s="175"/>
      <c r="KEN29" s="175"/>
      <c r="KEO29" s="175"/>
      <c r="KEP29" s="175"/>
      <c r="KEQ29" s="175"/>
      <c r="KER29" s="175"/>
      <c r="KES29" s="175"/>
      <c r="KET29" s="175"/>
      <c r="KEU29" s="175"/>
      <c r="KEV29" s="175"/>
      <c r="KEW29" s="175"/>
      <c r="KEX29" s="175"/>
      <c r="KEY29" s="175"/>
      <c r="KEZ29" s="175"/>
      <c r="KFA29" s="175"/>
      <c r="KFB29" s="175"/>
      <c r="KFC29" s="175"/>
      <c r="KFD29" s="175"/>
      <c r="KFE29" s="175"/>
      <c r="KFF29" s="175"/>
      <c r="KFG29" s="175"/>
      <c r="KFH29" s="175"/>
      <c r="KFI29" s="175"/>
      <c r="KFJ29" s="175"/>
      <c r="KFK29" s="175"/>
      <c r="KFL29" s="175"/>
      <c r="KFM29" s="175"/>
      <c r="KFN29" s="175"/>
      <c r="KFO29" s="175"/>
      <c r="KFP29" s="175"/>
      <c r="KFQ29" s="175"/>
      <c r="KFR29" s="175"/>
      <c r="KFS29" s="175"/>
      <c r="KFT29" s="175"/>
      <c r="KFU29" s="175"/>
      <c r="KFV29" s="175"/>
      <c r="KFW29" s="175"/>
      <c r="KFX29" s="175"/>
      <c r="KFY29" s="175"/>
      <c r="KFZ29" s="175"/>
      <c r="KGA29" s="175"/>
      <c r="KGB29" s="175"/>
      <c r="KGC29" s="175"/>
      <c r="KGD29" s="175"/>
      <c r="KGE29" s="175"/>
      <c r="KGF29" s="175"/>
      <c r="KGG29" s="175"/>
      <c r="KGH29" s="175"/>
      <c r="KGI29" s="175"/>
      <c r="KGJ29" s="175"/>
      <c r="KGK29" s="175"/>
      <c r="KGL29" s="175"/>
      <c r="KGM29" s="175"/>
      <c r="KGN29" s="175"/>
      <c r="KGO29" s="175"/>
      <c r="KGP29" s="175"/>
      <c r="KGQ29" s="175"/>
      <c r="KGR29" s="175"/>
      <c r="KGS29" s="175"/>
      <c r="KGT29" s="175"/>
      <c r="KGU29" s="175"/>
      <c r="KGV29" s="175"/>
      <c r="KGW29" s="175"/>
      <c r="KGX29" s="175"/>
      <c r="KGY29" s="175"/>
      <c r="KGZ29" s="175"/>
      <c r="KHA29" s="175"/>
      <c r="KHB29" s="175"/>
      <c r="KHC29" s="175"/>
      <c r="KHD29" s="175"/>
      <c r="KHE29" s="175"/>
      <c r="KHF29" s="175"/>
      <c r="KHG29" s="175"/>
      <c r="KHH29" s="175"/>
      <c r="KHI29" s="175"/>
      <c r="KHJ29" s="175"/>
      <c r="KHK29" s="175"/>
      <c r="KHL29" s="175"/>
      <c r="KHM29" s="175"/>
      <c r="KHN29" s="175"/>
      <c r="KHO29" s="175"/>
      <c r="KHP29" s="175"/>
      <c r="KHQ29" s="175"/>
      <c r="KHR29" s="175"/>
      <c r="KHS29" s="175"/>
      <c r="KHT29" s="175"/>
      <c r="KHU29" s="175"/>
      <c r="KHV29" s="175"/>
      <c r="KHW29" s="175"/>
      <c r="KHX29" s="175"/>
      <c r="KHY29" s="175"/>
      <c r="KHZ29" s="175"/>
      <c r="KIA29" s="175"/>
      <c r="KIB29" s="175"/>
      <c r="KIC29" s="175"/>
      <c r="KID29" s="175"/>
      <c r="KIE29" s="175"/>
      <c r="KIF29" s="175"/>
      <c r="KIG29" s="175"/>
      <c r="KIH29" s="175"/>
      <c r="KII29" s="175"/>
      <c r="KIJ29" s="175"/>
      <c r="KIK29" s="175"/>
      <c r="KIL29" s="175"/>
      <c r="KIM29" s="175"/>
      <c r="KIN29" s="175"/>
      <c r="KIO29" s="175"/>
      <c r="KIP29" s="175"/>
      <c r="KIQ29" s="175"/>
      <c r="KIR29" s="175"/>
      <c r="KIS29" s="175"/>
      <c r="KIT29" s="175"/>
      <c r="KIU29" s="175"/>
      <c r="KIV29" s="175"/>
      <c r="KIW29" s="175"/>
      <c r="KIX29" s="175"/>
      <c r="KIY29" s="175"/>
      <c r="KIZ29" s="175"/>
      <c r="KJA29" s="175"/>
      <c r="KJB29" s="175"/>
      <c r="KJC29" s="175"/>
      <c r="KJD29" s="175"/>
      <c r="KJE29" s="175"/>
      <c r="KJF29" s="175"/>
      <c r="KJG29" s="175"/>
      <c r="KJH29" s="175"/>
      <c r="KJI29" s="175"/>
      <c r="KJJ29" s="175"/>
      <c r="KJK29" s="175"/>
      <c r="KJL29" s="175"/>
      <c r="KJM29" s="175"/>
      <c r="KJN29" s="175"/>
      <c r="KJO29" s="175"/>
      <c r="KJP29" s="175"/>
      <c r="KJQ29" s="175"/>
      <c r="KJR29" s="175"/>
      <c r="KJS29" s="175"/>
      <c r="KJT29" s="175"/>
      <c r="KJU29" s="175"/>
      <c r="KJV29" s="175"/>
      <c r="KJW29" s="175"/>
      <c r="KJX29" s="175"/>
      <c r="KJY29" s="175"/>
      <c r="KJZ29" s="175"/>
      <c r="KKA29" s="175"/>
      <c r="KKB29" s="175"/>
      <c r="KKC29" s="175"/>
      <c r="KKD29" s="175"/>
      <c r="KKE29" s="175"/>
      <c r="KKF29" s="175"/>
      <c r="KKG29" s="175"/>
      <c r="KKH29" s="175"/>
      <c r="KKI29" s="175"/>
      <c r="KKJ29" s="175"/>
      <c r="KKK29" s="175"/>
      <c r="KKL29" s="175"/>
      <c r="KKM29" s="175"/>
      <c r="KKN29" s="175"/>
      <c r="KKO29" s="175"/>
      <c r="KKP29" s="175"/>
      <c r="KKQ29" s="175"/>
      <c r="KKR29" s="175"/>
      <c r="KKS29" s="175"/>
      <c r="KKT29" s="175"/>
      <c r="KKU29" s="175"/>
      <c r="KKV29" s="175"/>
      <c r="KKW29" s="175"/>
      <c r="KKX29" s="175"/>
      <c r="KKY29" s="175"/>
      <c r="KKZ29" s="175"/>
      <c r="KLA29" s="175"/>
      <c r="KLB29" s="175"/>
      <c r="KLC29" s="175"/>
      <c r="KLD29" s="175"/>
      <c r="KLE29" s="175"/>
      <c r="KLF29" s="175"/>
      <c r="KLG29" s="175"/>
      <c r="KLH29" s="175"/>
      <c r="KLI29" s="175"/>
      <c r="KLJ29" s="175"/>
      <c r="KLK29" s="175"/>
      <c r="KLL29" s="175"/>
      <c r="KLM29" s="175"/>
      <c r="KLN29" s="175"/>
      <c r="KLO29" s="175"/>
      <c r="KLP29" s="175"/>
      <c r="KLQ29" s="175"/>
      <c r="KLR29" s="175"/>
      <c r="KLS29" s="175"/>
      <c r="KLT29" s="175"/>
      <c r="KLU29" s="175"/>
      <c r="KLV29" s="175"/>
      <c r="KLW29" s="175"/>
      <c r="KLX29" s="175"/>
      <c r="KLY29" s="175"/>
      <c r="KLZ29" s="175"/>
      <c r="KMA29" s="175"/>
      <c r="KMB29" s="175"/>
      <c r="KMC29" s="175"/>
      <c r="KMD29" s="175"/>
      <c r="KME29" s="175"/>
      <c r="KMF29" s="175"/>
      <c r="KMG29" s="175"/>
      <c r="KMH29" s="175"/>
      <c r="KMI29" s="175"/>
      <c r="KMJ29" s="175"/>
      <c r="KMK29" s="175"/>
      <c r="KML29" s="175"/>
      <c r="KMM29" s="175"/>
      <c r="KMN29" s="175"/>
      <c r="KMO29" s="175"/>
      <c r="KMP29" s="175"/>
      <c r="KMQ29" s="175"/>
      <c r="KMR29" s="175"/>
      <c r="KMS29" s="175"/>
      <c r="KMT29" s="175"/>
      <c r="KMU29" s="175"/>
      <c r="KMV29" s="175"/>
      <c r="KMW29" s="175"/>
      <c r="KMX29" s="175"/>
      <c r="KMY29" s="175"/>
      <c r="KMZ29" s="175"/>
      <c r="KNA29" s="175"/>
      <c r="KNB29" s="175"/>
      <c r="KNC29" s="175"/>
      <c r="KND29" s="175"/>
      <c r="KNE29" s="175"/>
      <c r="KNF29" s="175"/>
      <c r="KNG29" s="175"/>
      <c r="KNH29" s="175"/>
      <c r="KNI29" s="175"/>
      <c r="KNJ29" s="175"/>
      <c r="KNK29" s="175"/>
      <c r="KNL29" s="175"/>
      <c r="KNM29" s="175"/>
      <c r="KNN29" s="175"/>
      <c r="KNO29" s="175"/>
      <c r="KNP29" s="175"/>
      <c r="KNQ29" s="175"/>
      <c r="KNR29" s="175"/>
      <c r="KNS29" s="175"/>
      <c r="KNT29" s="175"/>
      <c r="KNU29" s="175"/>
      <c r="KNV29" s="175"/>
      <c r="KNW29" s="175"/>
      <c r="KNX29" s="175"/>
      <c r="KNY29" s="175"/>
      <c r="KNZ29" s="175"/>
      <c r="KOA29" s="175"/>
      <c r="KOB29" s="175"/>
      <c r="KOC29" s="175"/>
      <c r="KOD29" s="175"/>
      <c r="KOE29" s="175"/>
      <c r="KOF29" s="175"/>
      <c r="KOG29" s="175"/>
      <c r="KOH29" s="175"/>
      <c r="KOI29" s="175"/>
      <c r="KOJ29" s="175"/>
      <c r="KOK29" s="175"/>
      <c r="KOL29" s="175"/>
      <c r="KOM29" s="175"/>
      <c r="KON29" s="175"/>
      <c r="KOO29" s="175"/>
      <c r="KOP29" s="175"/>
      <c r="KOQ29" s="175"/>
      <c r="KOR29" s="175"/>
      <c r="KOS29" s="175"/>
      <c r="KOT29" s="175"/>
      <c r="KOU29" s="175"/>
      <c r="KOV29" s="175"/>
      <c r="KOW29" s="175"/>
      <c r="KOX29" s="175"/>
      <c r="KOY29" s="175"/>
      <c r="KOZ29" s="175"/>
      <c r="KPA29" s="175"/>
      <c r="KPB29" s="175"/>
      <c r="KPC29" s="175"/>
      <c r="KPD29" s="175"/>
      <c r="KPE29" s="175"/>
      <c r="KPF29" s="175"/>
      <c r="KPG29" s="175"/>
      <c r="KPH29" s="175"/>
      <c r="KPI29" s="175"/>
      <c r="KPJ29" s="175"/>
      <c r="KPK29" s="175"/>
      <c r="KPL29" s="175"/>
      <c r="KPM29" s="175"/>
      <c r="KPN29" s="175"/>
      <c r="KPO29" s="175"/>
      <c r="KPP29" s="175"/>
      <c r="KPQ29" s="175"/>
      <c r="KPR29" s="175"/>
      <c r="KPS29" s="175"/>
      <c r="KPT29" s="175"/>
      <c r="KPU29" s="175"/>
      <c r="KPV29" s="175"/>
      <c r="KPW29" s="175"/>
      <c r="KPX29" s="175"/>
      <c r="KPY29" s="175"/>
      <c r="KPZ29" s="175"/>
      <c r="KQA29" s="175"/>
      <c r="KQB29" s="175"/>
      <c r="KQC29" s="175"/>
      <c r="KQD29" s="175"/>
      <c r="KQE29" s="175"/>
      <c r="KQF29" s="175"/>
      <c r="KQG29" s="175"/>
      <c r="KQH29" s="175"/>
      <c r="KQI29" s="175"/>
      <c r="KQJ29" s="175"/>
      <c r="KQK29" s="175"/>
      <c r="KQL29" s="175"/>
      <c r="KQM29" s="175"/>
      <c r="KQN29" s="175"/>
      <c r="KQO29" s="175"/>
      <c r="KQP29" s="175"/>
      <c r="KQQ29" s="175"/>
      <c r="KQR29" s="175"/>
      <c r="KQS29" s="175"/>
      <c r="KQT29" s="175"/>
      <c r="KQU29" s="175"/>
      <c r="KQV29" s="175"/>
      <c r="KQW29" s="175"/>
      <c r="KQX29" s="175"/>
      <c r="KQY29" s="175"/>
      <c r="KQZ29" s="175"/>
      <c r="KRA29" s="175"/>
      <c r="KRB29" s="175"/>
      <c r="KRC29" s="175"/>
      <c r="KRD29" s="175"/>
      <c r="KRE29" s="175"/>
      <c r="KRF29" s="175"/>
      <c r="KRG29" s="175"/>
      <c r="KRH29" s="175"/>
      <c r="KRI29" s="175"/>
      <c r="KRJ29" s="175"/>
      <c r="KRK29" s="175"/>
      <c r="KRL29" s="175"/>
      <c r="KRM29" s="175"/>
      <c r="KRN29" s="175"/>
      <c r="KRO29" s="175"/>
      <c r="KRP29" s="175"/>
      <c r="KRQ29" s="175"/>
      <c r="KRR29" s="175"/>
      <c r="KRS29" s="175"/>
      <c r="KRT29" s="175"/>
      <c r="KRU29" s="175"/>
      <c r="KRV29" s="175"/>
      <c r="KRW29" s="175"/>
      <c r="KRX29" s="175"/>
      <c r="KRY29" s="175"/>
      <c r="KRZ29" s="175"/>
      <c r="KSA29" s="175"/>
      <c r="KSB29" s="175"/>
      <c r="KSC29" s="175"/>
      <c r="KSD29" s="175"/>
      <c r="KSE29" s="175"/>
      <c r="KSF29" s="175"/>
      <c r="KSG29" s="175"/>
      <c r="KSH29" s="175"/>
      <c r="KSI29" s="175"/>
      <c r="KSJ29" s="175"/>
      <c r="KSK29" s="175"/>
      <c r="KSL29" s="175"/>
      <c r="KSM29" s="175"/>
      <c r="KSN29" s="175"/>
      <c r="KSO29" s="175"/>
      <c r="KSP29" s="175"/>
      <c r="KSQ29" s="175"/>
      <c r="KSR29" s="175"/>
      <c r="KSS29" s="175"/>
      <c r="KST29" s="175"/>
      <c r="KSU29" s="175"/>
      <c r="KSV29" s="175"/>
      <c r="KSW29" s="175"/>
      <c r="KSX29" s="175"/>
      <c r="KSY29" s="175"/>
      <c r="KSZ29" s="175"/>
      <c r="KTA29" s="175"/>
      <c r="KTB29" s="175"/>
      <c r="KTC29" s="175"/>
      <c r="KTD29" s="175"/>
      <c r="KTE29" s="175"/>
      <c r="KTF29" s="175"/>
      <c r="KTG29" s="175"/>
      <c r="KTH29" s="175"/>
      <c r="KTI29" s="175"/>
      <c r="KTJ29" s="175"/>
      <c r="KTK29" s="175"/>
      <c r="KTL29" s="175"/>
      <c r="KTM29" s="175"/>
      <c r="KTN29" s="175"/>
      <c r="KTO29" s="175"/>
      <c r="KTP29" s="175"/>
      <c r="KTQ29" s="175"/>
      <c r="KTR29" s="175"/>
      <c r="KTS29" s="175"/>
      <c r="KTT29" s="175"/>
      <c r="KTU29" s="175"/>
      <c r="KTV29" s="175"/>
      <c r="KTW29" s="175"/>
      <c r="KTX29" s="175"/>
      <c r="KTY29" s="175"/>
      <c r="KTZ29" s="175"/>
      <c r="KUA29" s="175"/>
      <c r="KUB29" s="175"/>
      <c r="KUC29" s="175"/>
      <c r="KUD29" s="175"/>
      <c r="KUE29" s="175"/>
      <c r="KUF29" s="175"/>
      <c r="KUG29" s="175"/>
      <c r="KUH29" s="175"/>
      <c r="KUI29" s="175"/>
      <c r="KUJ29" s="175"/>
      <c r="KUK29" s="175"/>
      <c r="KUL29" s="175"/>
      <c r="KUM29" s="175"/>
      <c r="KUN29" s="175"/>
      <c r="KUO29" s="175"/>
      <c r="KUP29" s="175"/>
      <c r="KUQ29" s="175"/>
      <c r="KUR29" s="175"/>
      <c r="KUS29" s="175"/>
      <c r="KUT29" s="175"/>
      <c r="KUU29" s="175"/>
      <c r="KUV29" s="175"/>
      <c r="KUW29" s="175"/>
      <c r="KUX29" s="175"/>
      <c r="KUY29" s="175"/>
      <c r="KUZ29" s="175"/>
      <c r="KVA29" s="175"/>
      <c r="KVB29" s="175"/>
      <c r="KVC29" s="175"/>
      <c r="KVD29" s="175"/>
      <c r="KVE29" s="175"/>
      <c r="KVF29" s="175"/>
      <c r="KVG29" s="175"/>
      <c r="KVH29" s="175"/>
      <c r="KVI29" s="175"/>
      <c r="KVJ29" s="175"/>
      <c r="KVK29" s="175"/>
      <c r="KVL29" s="175"/>
      <c r="KVM29" s="175"/>
      <c r="KVN29" s="175"/>
      <c r="KVO29" s="175"/>
      <c r="KVP29" s="175"/>
      <c r="KVQ29" s="175"/>
      <c r="KVR29" s="175"/>
      <c r="KVS29" s="175"/>
      <c r="KVT29" s="175"/>
      <c r="KVU29" s="175"/>
      <c r="KVV29" s="175"/>
      <c r="KVW29" s="175"/>
      <c r="KVX29" s="175"/>
      <c r="KVY29" s="175"/>
      <c r="KVZ29" s="175"/>
      <c r="KWA29" s="175"/>
      <c r="KWB29" s="175"/>
      <c r="KWC29" s="175"/>
      <c r="KWD29" s="175"/>
      <c r="KWE29" s="175"/>
      <c r="KWF29" s="175"/>
      <c r="KWG29" s="175"/>
      <c r="KWH29" s="175"/>
      <c r="KWI29" s="175"/>
      <c r="KWJ29" s="175"/>
      <c r="KWK29" s="175"/>
      <c r="KWL29" s="175"/>
      <c r="KWM29" s="175"/>
      <c r="KWN29" s="175"/>
      <c r="KWO29" s="175"/>
      <c r="KWP29" s="175"/>
      <c r="KWQ29" s="175"/>
      <c r="KWR29" s="175"/>
      <c r="KWS29" s="175"/>
      <c r="KWT29" s="175"/>
      <c r="KWU29" s="175"/>
      <c r="KWV29" s="175"/>
      <c r="KWW29" s="175"/>
      <c r="KWX29" s="175"/>
      <c r="KWY29" s="175"/>
      <c r="KWZ29" s="175"/>
      <c r="KXA29" s="175"/>
      <c r="KXB29" s="175"/>
      <c r="KXC29" s="175"/>
      <c r="KXD29" s="175"/>
      <c r="KXE29" s="175"/>
      <c r="KXF29" s="175"/>
      <c r="KXG29" s="175"/>
      <c r="KXH29" s="175"/>
      <c r="KXI29" s="175"/>
      <c r="KXJ29" s="175"/>
      <c r="KXK29" s="175"/>
      <c r="KXL29" s="175"/>
      <c r="KXM29" s="175"/>
      <c r="KXN29" s="175"/>
      <c r="KXO29" s="175"/>
      <c r="KXP29" s="175"/>
      <c r="KXQ29" s="175"/>
      <c r="KXR29" s="175"/>
      <c r="KXS29" s="175"/>
      <c r="KXT29" s="175"/>
      <c r="KXU29" s="175"/>
      <c r="KXV29" s="175"/>
      <c r="KXW29" s="175"/>
      <c r="KXX29" s="175"/>
      <c r="KXY29" s="175"/>
      <c r="KXZ29" s="175"/>
      <c r="KYA29" s="175"/>
      <c r="KYB29" s="175"/>
      <c r="KYC29" s="175"/>
      <c r="KYD29" s="175"/>
      <c r="KYE29" s="175"/>
      <c r="KYF29" s="175"/>
      <c r="KYG29" s="175"/>
      <c r="KYH29" s="175"/>
      <c r="KYI29" s="175"/>
      <c r="KYJ29" s="175"/>
      <c r="KYK29" s="175"/>
      <c r="KYL29" s="175"/>
      <c r="KYM29" s="175"/>
      <c r="KYN29" s="175"/>
      <c r="KYO29" s="175"/>
      <c r="KYP29" s="175"/>
      <c r="KYQ29" s="175"/>
      <c r="KYR29" s="175"/>
      <c r="KYS29" s="175"/>
      <c r="KYT29" s="175"/>
      <c r="KYU29" s="175"/>
      <c r="KYV29" s="175"/>
      <c r="KYW29" s="175"/>
      <c r="KYX29" s="175"/>
      <c r="KYY29" s="175"/>
      <c r="KYZ29" s="175"/>
      <c r="KZA29" s="175"/>
      <c r="KZB29" s="175"/>
      <c r="KZC29" s="175"/>
      <c r="KZD29" s="175"/>
      <c r="KZE29" s="175"/>
      <c r="KZF29" s="175"/>
      <c r="KZG29" s="175"/>
      <c r="KZH29" s="175"/>
      <c r="KZI29" s="175"/>
      <c r="KZJ29" s="175"/>
      <c r="KZK29" s="175"/>
      <c r="KZL29" s="175"/>
      <c r="KZM29" s="175"/>
      <c r="KZN29" s="175"/>
      <c r="KZO29" s="175"/>
      <c r="KZP29" s="175"/>
      <c r="KZQ29" s="175"/>
      <c r="KZR29" s="175"/>
      <c r="KZS29" s="175"/>
      <c r="KZT29" s="175"/>
      <c r="KZU29" s="175"/>
      <c r="KZV29" s="175"/>
      <c r="KZW29" s="175"/>
      <c r="KZX29" s="175"/>
      <c r="KZY29" s="175"/>
      <c r="KZZ29" s="175"/>
      <c r="LAA29" s="175"/>
      <c r="LAB29" s="175"/>
      <c r="LAC29" s="175"/>
      <c r="LAD29" s="175"/>
      <c r="LAE29" s="175"/>
      <c r="LAF29" s="175"/>
      <c r="LAG29" s="175"/>
      <c r="LAH29" s="175"/>
      <c r="LAI29" s="175"/>
      <c r="LAJ29" s="175"/>
      <c r="LAK29" s="175"/>
      <c r="LAL29" s="175"/>
      <c r="LAM29" s="175"/>
      <c r="LAN29" s="175"/>
      <c r="LAO29" s="175"/>
      <c r="LAP29" s="175"/>
      <c r="LAQ29" s="175"/>
      <c r="LAR29" s="175"/>
      <c r="LAS29" s="175"/>
      <c r="LAT29" s="175"/>
      <c r="LAU29" s="175"/>
      <c r="LAV29" s="175"/>
      <c r="LAW29" s="175"/>
      <c r="LAX29" s="175"/>
      <c r="LAY29" s="175"/>
      <c r="LAZ29" s="175"/>
      <c r="LBA29" s="175"/>
      <c r="LBB29" s="175"/>
      <c r="LBC29" s="175"/>
      <c r="LBD29" s="175"/>
      <c r="LBE29" s="175"/>
      <c r="LBF29" s="175"/>
      <c r="LBG29" s="175"/>
      <c r="LBH29" s="175"/>
      <c r="LBI29" s="175"/>
      <c r="LBJ29" s="175"/>
      <c r="LBK29" s="175"/>
      <c r="LBL29" s="175"/>
      <c r="LBM29" s="175"/>
      <c r="LBN29" s="175"/>
      <c r="LBO29" s="175"/>
      <c r="LBP29" s="175"/>
      <c r="LBQ29" s="175"/>
      <c r="LBR29" s="175"/>
      <c r="LBS29" s="175"/>
      <c r="LBT29" s="175"/>
      <c r="LBU29" s="175"/>
      <c r="LBV29" s="175"/>
      <c r="LBW29" s="175"/>
      <c r="LBX29" s="175"/>
      <c r="LBY29" s="175"/>
      <c r="LBZ29" s="175"/>
      <c r="LCA29" s="175"/>
      <c r="LCB29" s="175"/>
      <c r="LCC29" s="175"/>
      <c r="LCD29" s="175"/>
      <c r="LCE29" s="175"/>
      <c r="LCF29" s="175"/>
      <c r="LCG29" s="175"/>
      <c r="LCH29" s="175"/>
      <c r="LCI29" s="175"/>
      <c r="LCJ29" s="175"/>
      <c r="LCK29" s="175"/>
      <c r="LCL29" s="175"/>
      <c r="LCM29" s="175"/>
      <c r="LCN29" s="175"/>
      <c r="LCO29" s="175"/>
      <c r="LCP29" s="175"/>
      <c r="LCQ29" s="175"/>
      <c r="LCR29" s="175"/>
      <c r="LCS29" s="175"/>
      <c r="LCT29" s="175"/>
      <c r="LCU29" s="175"/>
      <c r="LCV29" s="175"/>
      <c r="LCW29" s="175"/>
      <c r="LCX29" s="175"/>
      <c r="LCY29" s="175"/>
      <c r="LCZ29" s="175"/>
      <c r="LDA29" s="175"/>
      <c r="LDB29" s="175"/>
      <c r="LDC29" s="175"/>
      <c r="LDD29" s="175"/>
      <c r="LDE29" s="175"/>
      <c r="LDF29" s="175"/>
      <c r="LDG29" s="175"/>
      <c r="LDH29" s="175"/>
      <c r="LDI29" s="175"/>
      <c r="LDJ29" s="175"/>
      <c r="LDK29" s="175"/>
      <c r="LDL29" s="175"/>
      <c r="LDM29" s="175"/>
      <c r="LDN29" s="175"/>
      <c r="LDO29" s="175"/>
      <c r="LDP29" s="175"/>
      <c r="LDQ29" s="175"/>
      <c r="LDR29" s="175"/>
      <c r="LDS29" s="175"/>
      <c r="LDT29" s="175"/>
      <c r="LDU29" s="175"/>
      <c r="LDV29" s="175"/>
      <c r="LDW29" s="175"/>
      <c r="LDX29" s="175"/>
      <c r="LDY29" s="175"/>
      <c r="LDZ29" s="175"/>
      <c r="LEA29" s="175"/>
      <c r="LEB29" s="175"/>
      <c r="LEC29" s="175"/>
      <c r="LED29" s="175"/>
      <c r="LEE29" s="175"/>
      <c r="LEF29" s="175"/>
      <c r="LEG29" s="175"/>
      <c r="LEH29" s="175"/>
      <c r="LEI29" s="175"/>
      <c r="LEJ29" s="175"/>
      <c r="LEK29" s="175"/>
      <c r="LEL29" s="175"/>
      <c r="LEM29" s="175"/>
      <c r="LEN29" s="175"/>
      <c r="LEO29" s="175"/>
      <c r="LEP29" s="175"/>
      <c r="LEQ29" s="175"/>
      <c r="LER29" s="175"/>
      <c r="LES29" s="175"/>
      <c r="LET29" s="175"/>
      <c r="LEU29" s="175"/>
      <c r="LEV29" s="175"/>
      <c r="LEW29" s="175"/>
      <c r="LEX29" s="175"/>
      <c r="LEY29" s="175"/>
      <c r="LEZ29" s="175"/>
      <c r="LFA29" s="175"/>
      <c r="LFB29" s="175"/>
      <c r="LFC29" s="175"/>
      <c r="LFD29" s="175"/>
      <c r="LFE29" s="175"/>
      <c r="LFF29" s="175"/>
      <c r="LFG29" s="175"/>
      <c r="LFH29" s="175"/>
      <c r="LFI29" s="175"/>
      <c r="LFJ29" s="175"/>
      <c r="LFK29" s="175"/>
      <c r="LFL29" s="175"/>
      <c r="LFM29" s="175"/>
      <c r="LFN29" s="175"/>
      <c r="LFO29" s="175"/>
      <c r="LFP29" s="175"/>
      <c r="LFQ29" s="175"/>
      <c r="LFR29" s="175"/>
      <c r="LFS29" s="175"/>
      <c r="LFT29" s="175"/>
      <c r="LFU29" s="175"/>
      <c r="LFV29" s="175"/>
      <c r="LFW29" s="175"/>
      <c r="LFX29" s="175"/>
      <c r="LFY29" s="175"/>
      <c r="LFZ29" s="175"/>
      <c r="LGA29" s="175"/>
      <c r="LGB29" s="175"/>
      <c r="LGC29" s="175"/>
      <c r="LGD29" s="175"/>
      <c r="LGE29" s="175"/>
      <c r="LGF29" s="175"/>
      <c r="LGG29" s="175"/>
      <c r="LGH29" s="175"/>
      <c r="LGI29" s="175"/>
      <c r="LGJ29" s="175"/>
      <c r="LGK29" s="175"/>
      <c r="LGL29" s="175"/>
      <c r="LGM29" s="175"/>
      <c r="LGN29" s="175"/>
      <c r="LGO29" s="175"/>
      <c r="LGP29" s="175"/>
      <c r="LGQ29" s="175"/>
      <c r="LGR29" s="175"/>
      <c r="LGS29" s="175"/>
      <c r="LGT29" s="175"/>
      <c r="LGU29" s="175"/>
      <c r="LGV29" s="175"/>
      <c r="LGW29" s="175"/>
      <c r="LGX29" s="175"/>
      <c r="LGY29" s="175"/>
      <c r="LGZ29" s="175"/>
      <c r="LHA29" s="175"/>
      <c r="LHB29" s="175"/>
      <c r="LHC29" s="175"/>
      <c r="LHD29" s="175"/>
      <c r="LHE29" s="175"/>
      <c r="LHF29" s="175"/>
      <c r="LHG29" s="175"/>
      <c r="LHH29" s="175"/>
      <c r="LHI29" s="175"/>
      <c r="LHJ29" s="175"/>
      <c r="LHK29" s="175"/>
      <c r="LHL29" s="175"/>
      <c r="LHM29" s="175"/>
      <c r="LHN29" s="175"/>
      <c r="LHO29" s="175"/>
      <c r="LHP29" s="175"/>
      <c r="LHQ29" s="175"/>
      <c r="LHR29" s="175"/>
      <c r="LHS29" s="175"/>
      <c r="LHT29" s="175"/>
      <c r="LHU29" s="175"/>
      <c r="LHV29" s="175"/>
      <c r="LHW29" s="175"/>
      <c r="LHX29" s="175"/>
      <c r="LHY29" s="175"/>
      <c r="LHZ29" s="175"/>
      <c r="LIA29" s="175"/>
      <c r="LIB29" s="175"/>
      <c r="LIC29" s="175"/>
      <c r="LID29" s="175"/>
      <c r="LIE29" s="175"/>
      <c r="LIF29" s="175"/>
      <c r="LIG29" s="175"/>
      <c r="LIH29" s="175"/>
      <c r="LII29" s="175"/>
      <c r="LIJ29" s="175"/>
      <c r="LIK29" s="175"/>
      <c r="LIL29" s="175"/>
      <c r="LIM29" s="175"/>
      <c r="LIN29" s="175"/>
      <c r="LIO29" s="175"/>
      <c r="LIP29" s="175"/>
      <c r="LIQ29" s="175"/>
      <c r="LIR29" s="175"/>
      <c r="LIS29" s="175"/>
      <c r="LIT29" s="175"/>
      <c r="LIU29" s="175"/>
      <c r="LIV29" s="175"/>
      <c r="LIW29" s="175"/>
      <c r="LIX29" s="175"/>
      <c r="LIY29" s="175"/>
      <c r="LIZ29" s="175"/>
      <c r="LJA29" s="175"/>
      <c r="LJB29" s="175"/>
      <c r="LJC29" s="175"/>
      <c r="LJD29" s="175"/>
      <c r="LJE29" s="175"/>
      <c r="LJF29" s="175"/>
      <c r="LJG29" s="175"/>
      <c r="LJH29" s="175"/>
      <c r="LJI29" s="175"/>
      <c r="LJJ29" s="175"/>
      <c r="LJK29" s="175"/>
      <c r="LJL29" s="175"/>
      <c r="LJM29" s="175"/>
      <c r="LJN29" s="175"/>
      <c r="LJO29" s="175"/>
      <c r="LJP29" s="175"/>
      <c r="LJQ29" s="175"/>
      <c r="LJR29" s="175"/>
      <c r="LJS29" s="175"/>
      <c r="LJT29" s="175"/>
      <c r="LJU29" s="175"/>
      <c r="LJV29" s="175"/>
      <c r="LJW29" s="175"/>
      <c r="LJX29" s="175"/>
      <c r="LJY29" s="175"/>
      <c r="LJZ29" s="175"/>
      <c r="LKA29" s="175"/>
      <c r="LKB29" s="175"/>
      <c r="LKC29" s="175"/>
      <c r="LKD29" s="175"/>
      <c r="LKE29" s="175"/>
      <c r="LKF29" s="175"/>
      <c r="LKG29" s="175"/>
      <c r="LKH29" s="175"/>
      <c r="LKI29" s="175"/>
      <c r="LKJ29" s="175"/>
      <c r="LKK29" s="175"/>
      <c r="LKL29" s="175"/>
      <c r="LKM29" s="175"/>
      <c r="LKN29" s="175"/>
      <c r="LKO29" s="175"/>
      <c r="LKP29" s="175"/>
      <c r="LKQ29" s="175"/>
      <c r="LKR29" s="175"/>
      <c r="LKS29" s="175"/>
      <c r="LKT29" s="175"/>
      <c r="LKU29" s="175"/>
      <c r="LKV29" s="175"/>
      <c r="LKW29" s="175"/>
      <c r="LKX29" s="175"/>
      <c r="LKY29" s="175"/>
      <c r="LKZ29" s="175"/>
      <c r="LLA29" s="175"/>
      <c r="LLB29" s="175"/>
      <c r="LLC29" s="175"/>
      <c r="LLD29" s="175"/>
      <c r="LLE29" s="175"/>
      <c r="LLF29" s="175"/>
      <c r="LLG29" s="175"/>
      <c r="LLH29" s="175"/>
      <c r="LLI29" s="175"/>
      <c r="LLJ29" s="175"/>
      <c r="LLK29" s="175"/>
      <c r="LLL29" s="175"/>
      <c r="LLM29" s="175"/>
      <c r="LLN29" s="175"/>
      <c r="LLO29" s="175"/>
      <c r="LLP29" s="175"/>
      <c r="LLQ29" s="175"/>
      <c r="LLR29" s="175"/>
      <c r="LLS29" s="175"/>
      <c r="LLT29" s="175"/>
      <c r="LLU29" s="175"/>
      <c r="LLV29" s="175"/>
      <c r="LLW29" s="175"/>
      <c r="LLX29" s="175"/>
      <c r="LLY29" s="175"/>
      <c r="LLZ29" s="175"/>
      <c r="LMA29" s="175"/>
      <c r="LMB29" s="175"/>
      <c r="LMC29" s="175"/>
      <c r="LMD29" s="175"/>
      <c r="LME29" s="175"/>
      <c r="LMF29" s="175"/>
      <c r="LMG29" s="175"/>
      <c r="LMH29" s="175"/>
      <c r="LMI29" s="175"/>
      <c r="LMJ29" s="175"/>
      <c r="LMK29" s="175"/>
      <c r="LML29" s="175"/>
      <c r="LMM29" s="175"/>
      <c r="LMN29" s="175"/>
      <c r="LMO29" s="175"/>
      <c r="LMP29" s="175"/>
      <c r="LMQ29" s="175"/>
      <c r="LMR29" s="175"/>
      <c r="LMS29" s="175"/>
      <c r="LMT29" s="175"/>
      <c r="LMU29" s="175"/>
      <c r="LMV29" s="175"/>
      <c r="LMW29" s="175"/>
      <c r="LMX29" s="175"/>
      <c r="LMY29" s="175"/>
      <c r="LMZ29" s="175"/>
      <c r="LNA29" s="175"/>
      <c r="LNB29" s="175"/>
      <c r="LNC29" s="175"/>
      <c r="LND29" s="175"/>
      <c r="LNE29" s="175"/>
      <c r="LNF29" s="175"/>
      <c r="LNG29" s="175"/>
      <c r="LNH29" s="175"/>
      <c r="LNI29" s="175"/>
      <c r="LNJ29" s="175"/>
      <c r="LNK29" s="175"/>
      <c r="LNL29" s="175"/>
      <c r="LNM29" s="175"/>
      <c r="LNN29" s="175"/>
      <c r="LNO29" s="175"/>
      <c r="LNP29" s="175"/>
      <c r="LNQ29" s="175"/>
      <c r="LNR29" s="175"/>
      <c r="LNS29" s="175"/>
      <c r="LNT29" s="175"/>
      <c r="LNU29" s="175"/>
      <c r="LNV29" s="175"/>
      <c r="LNW29" s="175"/>
      <c r="LNX29" s="175"/>
      <c r="LNY29" s="175"/>
      <c r="LNZ29" s="175"/>
      <c r="LOA29" s="175"/>
      <c r="LOB29" s="175"/>
      <c r="LOC29" s="175"/>
      <c r="LOD29" s="175"/>
      <c r="LOE29" s="175"/>
      <c r="LOF29" s="175"/>
      <c r="LOG29" s="175"/>
      <c r="LOH29" s="175"/>
      <c r="LOI29" s="175"/>
      <c r="LOJ29" s="175"/>
      <c r="LOK29" s="175"/>
      <c r="LOL29" s="175"/>
      <c r="LOM29" s="175"/>
      <c r="LON29" s="175"/>
      <c r="LOO29" s="175"/>
      <c r="LOP29" s="175"/>
      <c r="LOQ29" s="175"/>
      <c r="LOR29" s="175"/>
      <c r="LOS29" s="175"/>
      <c r="LOT29" s="175"/>
      <c r="LOU29" s="175"/>
      <c r="LOV29" s="175"/>
      <c r="LOW29" s="175"/>
      <c r="LOX29" s="175"/>
      <c r="LOY29" s="175"/>
      <c r="LOZ29" s="175"/>
      <c r="LPA29" s="175"/>
      <c r="LPB29" s="175"/>
      <c r="LPC29" s="175"/>
      <c r="LPD29" s="175"/>
      <c r="LPE29" s="175"/>
      <c r="LPF29" s="175"/>
      <c r="LPG29" s="175"/>
      <c r="LPH29" s="175"/>
      <c r="LPI29" s="175"/>
      <c r="LPJ29" s="175"/>
      <c r="LPK29" s="175"/>
      <c r="LPL29" s="175"/>
      <c r="LPM29" s="175"/>
      <c r="LPN29" s="175"/>
      <c r="LPO29" s="175"/>
      <c r="LPP29" s="175"/>
      <c r="LPQ29" s="175"/>
      <c r="LPR29" s="175"/>
      <c r="LPS29" s="175"/>
      <c r="LPT29" s="175"/>
      <c r="LPU29" s="175"/>
      <c r="LPV29" s="175"/>
      <c r="LPW29" s="175"/>
      <c r="LPX29" s="175"/>
      <c r="LPY29" s="175"/>
      <c r="LPZ29" s="175"/>
      <c r="LQA29" s="175"/>
      <c r="LQB29" s="175"/>
      <c r="LQC29" s="175"/>
      <c r="LQD29" s="175"/>
      <c r="LQE29" s="175"/>
      <c r="LQF29" s="175"/>
      <c r="LQG29" s="175"/>
      <c r="LQH29" s="175"/>
      <c r="LQI29" s="175"/>
      <c r="LQJ29" s="175"/>
      <c r="LQK29" s="175"/>
      <c r="LQL29" s="175"/>
      <c r="LQM29" s="175"/>
      <c r="LQN29" s="175"/>
      <c r="LQO29" s="175"/>
      <c r="LQP29" s="175"/>
      <c r="LQQ29" s="175"/>
      <c r="LQR29" s="175"/>
      <c r="LQS29" s="175"/>
      <c r="LQT29" s="175"/>
      <c r="LQU29" s="175"/>
      <c r="LQV29" s="175"/>
      <c r="LQW29" s="175"/>
      <c r="LQX29" s="175"/>
      <c r="LQY29" s="175"/>
      <c r="LQZ29" s="175"/>
      <c r="LRA29" s="175"/>
      <c r="LRB29" s="175"/>
      <c r="LRC29" s="175"/>
      <c r="LRD29" s="175"/>
      <c r="LRE29" s="175"/>
      <c r="LRF29" s="175"/>
      <c r="LRG29" s="175"/>
      <c r="LRH29" s="175"/>
      <c r="LRI29" s="175"/>
      <c r="LRJ29" s="175"/>
      <c r="LRK29" s="175"/>
      <c r="LRL29" s="175"/>
      <c r="LRM29" s="175"/>
      <c r="LRN29" s="175"/>
      <c r="LRO29" s="175"/>
      <c r="LRP29" s="175"/>
      <c r="LRQ29" s="175"/>
      <c r="LRR29" s="175"/>
      <c r="LRS29" s="175"/>
      <c r="LRT29" s="175"/>
      <c r="LRU29" s="175"/>
      <c r="LRV29" s="175"/>
      <c r="LRW29" s="175"/>
      <c r="LRX29" s="175"/>
      <c r="LRY29" s="175"/>
      <c r="LRZ29" s="175"/>
      <c r="LSA29" s="175"/>
      <c r="LSB29" s="175"/>
      <c r="LSC29" s="175"/>
      <c r="LSD29" s="175"/>
      <c r="LSE29" s="175"/>
      <c r="LSF29" s="175"/>
      <c r="LSG29" s="175"/>
      <c r="LSH29" s="175"/>
      <c r="LSI29" s="175"/>
      <c r="LSJ29" s="175"/>
      <c r="LSK29" s="175"/>
      <c r="LSL29" s="175"/>
      <c r="LSM29" s="175"/>
      <c r="LSN29" s="175"/>
      <c r="LSO29" s="175"/>
      <c r="LSP29" s="175"/>
      <c r="LSQ29" s="175"/>
      <c r="LSR29" s="175"/>
      <c r="LSS29" s="175"/>
      <c r="LST29" s="175"/>
      <c r="LSU29" s="175"/>
      <c r="LSV29" s="175"/>
      <c r="LSW29" s="175"/>
      <c r="LSX29" s="175"/>
      <c r="LSY29" s="175"/>
      <c r="LSZ29" s="175"/>
      <c r="LTA29" s="175"/>
      <c r="LTB29" s="175"/>
      <c r="LTC29" s="175"/>
      <c r="LTD29" s="175"/>
      <c r="LTE29" s="175"/>
      <c r="LTF29" s="175"/>
      <c r="LTG29" s="175"/>
      <c r="LTH29" s="175"/>
      <c r="LTI29" s="175"/>
      <c r="LTJ29" s="175"/>
      <c r="LTK29" s="175"/>
      <c r="LTL29" s="175"/>
      <c r="LTM29" s="175"/>
      <c r="LTN29" s="175"/>
      <c r="LTO29" s="175"/>
      <c r="LTP29" s="175"/>
      <c r="LTQ29" s="175"/>
      <c r="LTR29" s="175"/>
      <c r="LTS29" s="175"/>
      <c r="LTT29" s="175"/>
      <c r="LTU29" s="175"/>
      <c r="LTV29" s="175"/>
      <c r="LTW29" s="175"/>
      <c r="LTX29" s="175"/>
      <c r="LTY29" s="175"/>
      <c r="LTZ29" s="175"/>
      <c r="LUA29" s="175"/>
      <c r="LUB29" s="175"/>
      <c r="LUC29" s="175"/>
      <c r="LUD29" s="175"/>
      <c r="LUE29" s="175"/>
      <c r="LUF29" s="175"/>
      <c r="LUG29" s="175"/>
      <c r="LUH29" s="175"/>
      <c r="LUI29" s="175"/>
      <c r="LUJ29" s="175"/>
      <c r="LUK29" s="175"/>
      <c r="LUL29" s="175"/>
      <c r="LUM29" s="175"/>
      <c r="LUN29" s="175"/>
      <c r="LUO29" s="175"/>
      <c r="LUP29" s="175"/>
      <c r="LUQ29" s="175"/>
      <c r="LUR29" s="175"/>
      <c r="LUS29" s="175"/>
      <c r="LUT29" s="175"/>
      <c r="LUU29" s="175"/>
      <c r="LUV29" s="175"/>
      <c r="LUW29" s="175"/>
      <c r="LUX29" s="175"/>
      <c r="LUY29" s="175"/>
      <c r="LUZ29" s="175"/>
      <c r="LVA29" s="175"/>
      <c r="LVB29" s="175"/>
      <c r="LVC29" s="175"/>
      <c r="LVD29" s="175"/>
      <c r="LVE29" s="175"/>
      <c r="LVF29" s="175"/>
      <c r="LVG29" s="175"/>
      <c r="LVH29" s="175"/>
      <c r="LVI29" s="175"/>
      <c r="LVJ29" s="175"/>
      <c r="LVK29" s="175"/>
      <c r="LVL29" s="175"/>
      <c r="LVM29" s="175"/>
      <c r="LVN29" s="175"/>
      <c r="LVO29" s="175"/>
      <c r="LVP29" s="175"/>
      <c r="LVQ29" s="175"/>
      <c r="LVR29" s="175"/>
      <c r="LVS29" s="175"/>
      <c r="LVT29" s="175"/>
      <c r="LVU29" s="175"/>
      <c r="LVV29" s="175"/>
      <c r="LVW29" s="175"/>
      <c r="LVX29" s="175"/>
      <c r="LVY29" s="175"/>
      <c r="LVZ29" s="175"/>
      <c r="LWA29" s="175"/>
      <c r="LWB29" s="175"/>
      <c r="LWC29" s="175"/>
      <c r="LWD29" s="175"/>
      <c r="LWE29" s="175"/>
      <c r="LWF29" s="175"/>
      <c r="LWG29" s="175"/>
      <c r="LWH29" s="175"/>
      <c r="LWI29" s="175"/>
      <c r="LWJ29" s="175"/>
      <c r="LWK29" s="175"/>
      <c r="LWL29" s="175"/>
      <c r="LWM29" s="175"/>
      <c r="LWN29" s="175"/>
      <c r="LWO29" s="175"/>
      <c r="LWP29" s="175"/>
      <c r="LWQ29" s="175"/>
      <c r="LWR29" s="175"/>
      <c r="LWS29" s="175"/>
      <c r="LWT29" s="175"/>
      <c r="LWU29" s="175"/>
      <c r="LWV29" s="175"/>
      <c r="LWW29" s="175"/>
      <c r="LWX29" s="175"/>
      <c r="LWY29" s="175"/>
      <c r="LWZ29" s="175"/>
      <c r="LXA29" s="175"/>
      <c r="LXB29" s="175"/>
      <c r="LXC29" s="175"/>
      <c r="LXD29" s="175"/>
      <c r="LXE29" s="175"/>
      <c r="LXF29" s="175"/>
      <c r="LXG29" s="175"/>
      <c r="LXH29" s="175"/>
      <c r="LXI29" s="175"/>
      <c r="LXJ29" s="175"/>
      <c r="LXK29" s="175"/>
      <c r="LXL29" s="175"/>
      <c r="LXM29" s="175"/>
      <c r="LXN29" s="175"/>
      <c r="LXO29" s="175"/>
      <c r="LXP29" s="175"/>
      <c r="LXQ29" s="175"/>
      <c r="LXR29" s="175"/>
      <c r="LXS29" s="175"/>
      <c r="LXT29" s="175"/>
      <c r="LXU29" s="175"/>
      <c r="LXV29" s="175"/>
      <c r="LXW29" s="175"/>
      <c r="LXX29" s="175"/>
      <c r="LXY29" s="175"/>
      <c r="LXZ29" s="175"/>
      <c r="LYA29" s="175"/>
      <c r="LYB29" s="175"/>
      <c r="LYC29" s="175"/>
      <c r="LYD29" s="175"/>
      <c r="LYE29" s="175"/>
      <c r="LYF29" s="175"/>
      <c r="LYG29" s="175"/>
      <c r="LYH29" s="175"/>
      <c r="LYI29" s="175"/>
      <c r="LYJ29" s="175"/>
      <c r="LYK29" s="175"/>
      <c r="LYL29" s="175"/>
      <c r="LYM29" s="175"/>
      <c r="LYN29" s="175"/>
      <c r="LYO29" s="175"/>
      <c r="LYP29" s="175"/>
      <c r="LYQ29" s="175"/>
      <c r="LYR29" s="175"/>
      <c r="LYS29" s="175"/>
      <c r="LYT29" s="175"/>
      <c r="LYU29" s="175"/>
      <c r="LYV29" s="175"/>
      <c r="LYW29" s="175"/>
      <c r="LYX29" s="175"/>
      <c r="LYY29" s="175"/>
      <c r="LYZ29" s="175"/>
      <c r="LZA29" s="175"/>
      <c r="LZB29" s="175"/>
      <c r="LZC29" s="175"/>
      <c r="LZD29" s="175"/>
      <c r="LZE29" s="175"/>
      <c r="LZF29" s="175"/>
      <c r="LZG29" s="175"/>
      <c r="LZH29" s="175"/>
      <c r="LZI29" s="175"/>
      <c r="LZJ29" s="175"/>
      <c r="LZK29" s="175"/>
      <c r="LZL29" s="175"/>
      <c r="LZM29" s="175"/>
      <c r="LZN29" s="175"/>
      <c r="LZO29" s="175"/>
      <c r="LZP29" s="175"/>
      <c r="LZQ29" s="175"/>
      <c r="LZR29" s="175"/>
      <c r="LZS29" s="175"/>
      <c r="LZT29" s="175"/>
      <c r="LZU29" s="175"/>
      <c r="LZV29" s="175"/>
      <c r="LZW29" s="175"/>
      <c r="LZX29" s="175"/>
      <c r="LZY29" s="175"/>
      <c r="LZZ29" s="175"/>
      <c r="MAA29" s="175"/>
      <c r="MAB29" s="175"/>
      <c r="MAC29" s="175"/>
      <c r="MAD29" s="175"/>
      <c r="MAE29" s="175"/>
      <c r="MAF29" s="175"/>
      <c r="MAG29" s="175"/>
      <c r="MAH29" s="175"/>
      <c r="MAI29" s="175"/>
      <c r="MAJ29" s="175"/>
      <c r="MAK29" s="175"/>
      <c r="MAL29" s="175"/>
      <c r="MAM29" s="175"/>
      <c r="MAN29" s="175"/>
      <c r="MAO29" s="175"/>
      <c r="MAP29" s="175"/>
      <c r="MAQ29" s="175"/>
      <c r="MAR29" s="175"/>
      <c r="MAS29" s="175"/>
      <c r="MAT29" s="175"/>
      <c r="MAU29" s="175"/>
      <c r="MAV29" s="175"/>
      <c r="MAW29" s="175"/>
      <c r="MAX29" s="175"/>
      <c r="MAY29" s="175"/>
      <c r="MAZ29" s="175"/>
      <c r="MBA29" s="175"/>
      <c r="MBB29" s="175"/>
      <c r="MBC29" s="175"/>
      <c r="MBD29" s="175"/>
      <c r="MBE29" s="175"/>
      <c r="MBF29" s="175"/>
      <c r="MBG29" s="175"/>
      <c r="MBH29" s="175"/>
      <c r="MBI29" s="175"/>
      <c r="MBJ29" s="175"/>
      <c r="MBK29" s="175"/>
      <c r="MBL29" s="175"/>
      <c r="MBM29" s="175"/>
      <c r="MBN29" s="175"/>
      <c r="MBO29" s="175"/>
      <c r="MBP29" s="175"/>
      <c r="MBQ29" s="175"/>
      <c r="MBR29" s="175"/>
      <c r="MBS29" s="175"/>
      <c r="MBT29" s="175"/>
      <c r="MBU29" s="175"/>
      <c r="MBV29" s="175"/>
      <c r="MBW29" s="175"/>
      <c r="MBX29" s="175"/>
      <c r="MBY29" s="175"/>
      <c r="MBZ29" s="175"/>
      <c r="MCA29" s="175"/>
      <c r="MCB29" s="175"/>
      <c r="MCC29" s="175"/>
      <c r="MCD29" s="175"/>
      <c r="MCE29" s="175"/>
      <c r="MCF29" s="175"/>
      <c r="MCG29" s="175"/>
      <c r="MCH29" s="175"/>
      <c r="MCI29" s="175"/>
      <c r="MCJ29" s="175"/>
      <c r="MCK29" s="175"/>
      <c r="MCL29" s="175"/>
      <c r="MCM29" s="175"/>
      <c r="MCN29" s="175"/>
      <c r="MCO29" s="175"/>
      <c r="MCP29" s="175"/>
      <c r="MCQ29" s="175"/>
      <c r="MCR29" s="175"/>
      <c r="MCS29" s="175"/>
      <c r="MCT29" s="175"/>
      <c r="MCU29" s="175"/>
      <c r="MCV29" s="175"/>
      <c r="MCW29" s="175"/>
      <c r="MCX29" s="175"/>
      <c r="MCY29" s="175"/>
      <c r="MCZ29" s="175"/>
      <c r="MDA29" s="175"/>
      <c r="MDB29" s="175"/>
      <c r="MDC29" s="175"/>
      <c r="MDD29" s="175"/>
      <c r="MDE29" s="175"/>
      <c r="MDF29" s="175"/>
      <c r="MDG29" s="175"/>
      <c r="MDH29" s="175"/>
      <c r="MDI29" s="175"/>
      <c r="MDJ29" s="175"/>
      <c r="MDK29" s="175"/>
      <c r="MDL29" s="175"/>
      <c r="MDM29" s="175"/>
      <c r="MDN29" s="175"/>
      <c r="MDO29" s="175"/>
      <c r="MDP29" s="175"/>
      <c r="MDQ29" s="175"/>
      <c r="MDR29" s="175"/>
      <c r="MDS29" s="175"/>
      <c r="MDT29" s="175"/>
      <c r="MDU29" s="175"/>
      <c r="MDV29" s="175"/>
      <c r="MDW29" s="175"/>
      <c r="MDX29" s="175"/>
      <c r="MDY29" s="175"/>
      <c r="MDZ29" s="175"/>
      <c r="MEA29" s="175"/>
      <c r="MEB29" s="175"/>
      <c r="MEC29" s="175"/>
      <c r="MED29" s="175"/>
      <c r="MEE29" s="175"/>
      <c r="MEF29" s="175"/>
      <c r="MEG29" s="175"/>
      <c r="MEH29" s="175"/>
      <c r="MEI29" s="175"/>
      <c r="MEJ29" s="175"/>
      <c r="MEK29" s="175"/>
      <c r="MEL29" s="175"/>
      <c r="MEM29" s="175"/>
      <c r="MEN29" s="175"/>
      <c r="MEO29" s="175"/>
      <c r="MEP29" s="175"/>
      <c r="MEQ29" s="175"/>
      <c r="MER29" s="175"/>
      <c r="MES29" s="175"/>
      <c r="MET29" s="175"/>
      <c r="MEU29" s="175"/>
      <c r="MEV29" s="175"/>
      <c r="MEW29" s="175"/>
      <c r="MEX29" s="175"/>
      <c r="MEY29" s="175"/>
      <c r="MEZ29" s="175"/>
      <c r="MFA29" s="175"/>
      <c r="MFB29" s="175"/>
      <c r="MFC29" s="175"/>
      <c r="MFD29" s="175"/>
      <c r="MFE29" s="175"/>
      <c r="MFF29" s="175"/>
      <c r="MFG29" s="175"/>
      <c r="MFH29" s="175"/>
      <c r="MFI29" s="175"/>
      <c r="MFJ29" s="175"/>
      <c r="MFK29" s="175"/>
      <c r="MFL29" s="175"/>
      <c r="MFM29" s="175"/>
      <c r="MFN29" s="175"/>
      <c r="MFO29" s="175"/>
      <c r="MFP29" s="175"/>
      <c r="MFQ29" s="175"/>
      <c r="MFR29" s="175"/>
      <c r="MFS29" s="175"/>
      <c r="MFT29" s="175"/>
      <c r="MFU29" s="175"/>
      <c r="MFV29" s="175"/>
      <c r="MFW29" s="175"/>
      <c r="MFX29" s="175"/>
      <c r="MFY29" s="175"/>
      <c r="MFZ29" s="175"/>
      <c r="MGA29" s="175"/>
      <c r="MGB29" s="175"/>
      <c r="MGC29" s="175"/>
      <c r="MGD29" s="175"/>
      <c r="MGE29" s="175"/>
      <c r="MGF29" s="175"/>
      <c r="MGG29" s="175"/>
      <c r="MGH29" s="175"/>
      <c r="MGI29" s="175"/>
      <c r="MGJ29" s="175"/>
      <c r="MGK29" s="175"/>
      <c r="MGL29" s="175"/>
      <c r="MGM29" s="175"/>
      <c r="MGN29" s="175"/>
      <c r="MGO29" s="175"/>
      <c r="MGP29" s="175"/>
      <c r="MGQ29" s="175"/>
      <c r="MGR29" s="175"/>
      <c r="MGS29" s="175"/>
      <c r="MGT29" s="175"/>
      <c r="MGU29" s="175"/>
      <c r="MGV29" s="175"/>
      <c r="MGW29" s="175"/>
      <c r="MGX29" s="175"/>
      <c r="MGY29" s="175"/>
      <c r="MGZ29" s="175"/>
      <c r="MHA29" s="175"/>
      <c r="MHB29" s="175"/>
      <c r="MHC29" s="175"/>
      <c r="MHD29" s="175"/>
      <c r="MHE29" s="175"/>
      <c r="MHF29" s="175"/>
      <c r="MHG29" s="175"/>
      <c r="MHH29" s="175"/>
      <c r="MHI29" s="175"/>
      <c r="MHJ29" s="175"/>
      <c r="MHK29" s="175"/>
      <c r="MHL29" s="175"/>
      <c r="MHM29" s="175"/>
      <c r="MHN29" s="175"/>
      <c r="MHO29" s="175"/>
      <c r="MHP29" s="175"/>
      <c r="MHQ29" s="175"/>
      <c r="MHR29" s="175"/>
      <c r="MHS29" s="175"/>
      <c r="MHT29" s="175"/>
      <c r="MHU29" s="175"/>
      <c r="MHV29" s="175"/>
      <c r="MHW29" s="175"/>
      <c r="MHX29" s="175"/>
      <c r="MHY29" s="175"/>
      <c r="MHZ29" s="175"/>
      <c r="MIA29" s="175"/>
      <c r="MIB29" s="175"/>
      <c r="MIC29" s="175"/>
      <c r="MID29" s="175"/>
      <c r="MIE29" s="175"/>
      <c r="MIF29" s="175"/>
      <c r="MIG29" s="175"/>
      <c r="MIH29" s="175"/>
      <c r="MII29" s="175"/>
      <c r="MIJ29" s="175"/>
      <c r="MIK29" s="175"/>
      <c r="MIL29" s="175"/>
      <c r="MIM29" s="175"/>
      <c r="MIN29" s="175"/>
      <c r="MIO29" s="175"/>
      <c r="MIP29" s="175"/>
      <c r="MIQ29" s="175"/>
      <c r="MIR29" s="175"/>
      <c r="MIS29" s="175"/>
      <c r="MIT29" s="175"/>
      <c r="MIU29" s="175"/>
      <c r="MIV29" s="175"/>
      <c r="MIW29" s="175"/>
      <c r="MIX29" s="175"/>
      <c r="MIY29" s="175"/>
      <c r="MIZ29" s="175"/>
      <c r="MJA29" s="175"/>
      <c r="MJB29" s="175"/>
      <c r="MJC29" s="175"/>
      <c r="MJD29" s="175"/>
      <c r="MJE29" s="175"/>
      <c r="MJF29" s="175"/>
      <c r="MJG29" s="175"/>
      <c r="MJH29" s="175"/>
      <c r="MJI29" s="175"/>
      <c r="MJJ29" s="175"/>
      <c r="MJK29" s="175"/>
      <c r="MJL29" s="175"/>
      <c r="MJM29" s="175"/>
      <c r="MJN29" s="175"/>
      <c r="MJO29" s="175"/>
      <c r="MJP29" s="175"/>
      <c r="MJQ29" s="175"/>
      <c r="MJR29" s="175"/>
      <c r="MJS29" s="175"/>
      <c r="MJT29" s="175"/>
      <c r="MJU29" s="175"/>
      <c r="MJV29" s="175"/>
      <c r="MJW29" s="175"/>
      <c r="MJX29" s="175"/>
      <c r="MJY29" s="175"/>
      <c r="MJZ29" s="175"/>
      <c r="MKA29" s="175"/>
      <c r="MKB29" s="175"/>
      <c r="MKC29" s="175"/>
      <c r="MKD29" s="175"/>
      <c r="MKE29" s="175"/>
      <c r="MKF29" s="175"/>
      <c r="MKG29" s="175"/>
      <c r="MKH29" s="175"/>
      <c r="MKI29" s="175"/>
      <c r="MKJ29" s="175"/>
      <c r="MKK29" s="175"/>
      <c r="MKL29" s="175"/>
      <c r="MKM29" s="175"/>
      <c r="MKN29" s="175"/>
      <c r="MKO29" s="175"/>
      <c r="MKP29" s="175"/>
      <c r="MKQ29" s="175"/>
      <c r="MKR29" s="175"/>
      <c r="MKS29" s="175"/>
      <c r="MKT29" s="175"/>
      <c r="MKU29" s="175"/>
      <c r="MKV29" s="175"/>
      <c r="MKW29" s="175"/>
      <c r="MKX29" s="175"/>
      <c r="MKY29" s="175"/>
      <c r="MKZ29" s="175"/>
      <c r="MLA29" s="175"/>
      <c r="MLB29" s="175"/>
      <c r="MLC29" s="175"/>
      <c r="MLD29" s="175"/>
      <c r="MLE29" s="175"/>
      <c r="MLF29" s="175"/>
      <c r="MLG29" s="175"/>
      <c r="MLH29" s="175"/>
      <c r="MLI29" s="175"/>
      <c r="MLJ29" s="175"/>
      <c r="MLK29" s="175"/>
      <c r="MLL29" s="175"/>
      <c r="MLM29" s="175"/>
      <c r="MLN29" s="175"/>
      <c r="MLO29" s="175"/>
      <c r="MLP29" s="175"/>
      <c r="MLQ29" s="175"/>
      <c r="MLR29" s="175"/>
      <c r="MLS29" s="175"/>
      <c r="MLT29" s="175"/>
      <c r="MLU29" s="175"/>
      <c r="MLV29" s="175"/>
      <c r="MLW29" s="175"/>
      <c r="MLX29" s="175"/>
      <c r="MLY29" s="175"/>
      <c r="MLZ29" s="175"/>
      <c r="MMA29" s="175"/>
      <c r="MMB29" s="175"/>
      <c r="MMC29" s="175"/>
      <c r="MMD29" s="175"/>
      <c r="MME29" s="175"/>
      <c r="MMF29" s="175"/>
      <c r="MMG29" s="175"/>
      <c r="MMH29" s="175"/>
      <c r="MMI29" s="175"/>
      <c r="MMJ29" s="175"/>
      <c r="MMK29" s="175"/>
      <c r="MML29" s="175"/>
      <c r="MMM29" s="175"/>
      <c r="MMN29" s="175"/>
      <c r="MMO29" s="175"/>
      <c r="MMP29" s="175"/>
      <c r="MMQ29" s="175"/>
      <c r="MMR29" s="175"/>
      <c r="MMS29" s="175"/>
      <c r="MMT29" s="175"/>
      <c r="MMU29" s="175"/>
      <c r="MMV29" s="175"/>
      <c r="MMW29" s="175"/>
      <c r="MMX29" s="175"/>
      <c r="MMY29" s="175"/>
      <c r="MMZ29" s="175"/>
      <c r="MNA29" s="175"/>
      <c r="MNB29" s="175"/>
      <c r="MNC29" s="175"/>
      <c r="MND29" s="175"/>
      <c r="MNE29" s="175"/>
      <c r="MNF29" s="175"/>
      <c r="MNG29" s="175"/>
      <c r="MNH29" s="175"/>
      <c r="MNI29" s="175"/>
      <c r="MNJ29" s="175"/>
      <c r="MNK29" s="175"/>
      <c r="MNL29" s="175"/>
      <c r="MNM29" s="175"/>
      <c r="MNN29" s="175"/>
      <c r="MNO29" s="175"/>
      <c r="MNP29" s="175"/>
      <c r="MNQ29" s="175"/>
      <c r="MNR29" s="175"/>
      <c r="MNS29" s="175"/>
      <c r="MNT29" s="175"/>
      <c r="MNU29" s="175"/>
      <c r="MNV29" s="175"/>
      <c r="MNW29" s="175"/>
      <c r="MNX29" s="175"/>
      <c r="MNY29" s="175"/>
      <c r="MNZ29" s="175"/>
      <c r="MOA29" s="175"/>
      <c r="MOB29" s="175"/>
      <c r="MOC29" s="175"/>
      <c r="MOD29" s="175"/>
      <c r="MOE29" s="175"/>
      <c r="MOF29" s="175"/>
      <c r="MOG29" s="175"/>
      <c r="MOH29" s="175"/>
      <c r="MOI29" s="175"/>
      <c r="MOJ29" s="175"/>
      <c r="MOK29" s="175"/>
      <c r="MOL29" s="175"/>
      <c r="MOM29" s="175"/>
      <c r="MON29" s="175"/>
      <c r="MOO29" s="175"/>
      <c r="MOP29" s="175"/>
      <c r="MOQ29" s="175"/>
      <c r="MOR29" s="175"/>
      <c r="MOS29" s="175"/>
      <c r="MOT29" s="175"/>
      <c r="MOU29" s="175"/>
      <c r="MOV29" s="175"/>
      <c r="MOW29" s="175"/>
      <c r="MOX29" s="175"/>
      <c r="MOY29" s="175"/>
      <c r="MOZ29" s="175"/>
      <c r="MPA29" s="175"/>
      <c r="MPB29" s="175"/>
      <c r="MPC29" s="175"/>
      <c r="MPD29" s="175"/>
      <c r="MPE29" s="175"/>
      <c r="MPF29" s="175"/>
      <c r="MPG29" s="175"/>
      <c r="MPH29" s="175"/>
      <c r="MPI29" s="175"/>
      <c r="MPJ29" s="175"/>
      <c r="MPK29" s="175"/>
      <c r="MPL29" s="175"/>
      <c r="MPM29" s="175"/>
      <c r="MPN29" s="175"/>
      <c r="MPO29" s="175"/>
      <c r="MPP29" s="175"/>
      <c r="MPQ29" s="175"/>
      <c r="MPR29" s="175"/>
      <c r="MPS29" s="175"/>
      <c r="MPT29" s="175"/>
      <c r="MPU29" s="175"/>
      <c r="MPV29" s="175"/>
      <c r="MPW29" s="175"/>
      <c r="MPX29" s="175"/>
      <c r="MPY29" s="175"/>
      <c r="MPZ29" s="175"/>
      <c r="MQA29" s="175"/>
      <c r="MQB29" s="175"/>
      <c r="MQC29" s="175"/>
      <c r="MQD29" s="175"/>
      <c r="MQE29" s="175"/>
      <c r="MQF29" s="175"/>
      <c r="MQG29" s="175"/>
      <c r="MQH29" s="175"/>
      <c r="MQI29" s="175"/>
      <c r="MQJ29" s="175"/>
      <c r="MQK29" s="175"/>
      <c r="MQL29" s="175"/>
      <c r="MQM29" s="175"/>
      <c r="MQN29" s="175"/>
      <c r="MQO29" s="175"/>
      <c r="MQP29" s="175"/>
      <c r="MQQ29" s="175"/>
      <c r="MQR29" s="175"/>
      <c r="MQS29" s="175"/>
      <c r="MQT29" s="175"/>
      <c r="MQU29" s="175"/>
      <c r="MQV29" s="175"/>
      <c r="MQW29" s="175"/>
      <c r="MQX29" s="175"/>
      <c r="MQY29" s="175"/>
      <c r="MQZ29" s="175"/>
      <c r="MRA29" s="175"/>
      <c r="MRB29" s="175"/>
      <c r="MRC29" s="175"/>
      <c r="MRD29" s="175"/>
      <c r="MRE29" s="175"/>
      <c r="MRF29" s="175"/>
      <c r="MRG29" s="175"/>
      <c r="MRH29" s="175"/>
      <c r="MRI29" s="175"/>
      <c r="MRJ29" s="175"/>
      <c r="MRK29" s="175"/>
      <c r="MRL29" s="175"/>
      <c r="MRM29" s="175"/>
      <c r="MRN29" s="175"/>
      <c r="MRO29" s="175"/>
      <c r="MRP29" s="175"/>
      <c r="MRQ29" s="175"/>
      <c r="MRR29" s="175"/>
      <c r="MRS29" s="175"/>
      <c r="MRT29" s="175"/>
      <c r="MRU29" s="175"/>
      <c r="MRV29" s="175"/>
      <c r="MRW29" s="175"/>
      <c r="MRX29" s="175"/>
      <c r="MRY29" s="175"/>
      <c r="MRZ29" s="175"/>
      <c r="MSA29" s="175"/>
      <c r="MSB29" s="175"/>
      <c r="MSC29" s="175"/>
      <c r="MSD29" s="175"/>
      <c r="MSE29" s="175"/>
      <c r="MSF29" s="175"/>
      <c r="MSG29" s="175"/>
      <c r="MSH29" s="175"/>
      <c r="MSI29" s="175"/>
      <c r="MSJ29" s="175"/>
      <c r="MSK29" s="175"/>
      <c r="MSL29" s="175"/>
      <c r="MSM29" s="175"/>
      <c r="MSN29" s="175"/>
      <c r="MSO29" s="175"/>
      <c r="MSP29" s="175"/>
      <c r="MSQ29" s="175"/>
      <c r="MSR29" s="175"/>
      <c r="MSS29" s="175"/>
      <c r="MST29" s="175"/>
      <c r="MSU29" s="175"/>
      <c r="MSV29" s="175"/>
      <c r="MSW29" s="175"/>
      <c r="MSX29" s="175"/>
      <c r="MSY29" s="175"/>
      <c r="MSZ29" s="175"/>
      <c r="MTA29" s="175"/>
      <c r="MTB29" s="175"/>
      <c r="MTC29" s="175"/>
      <c r="MTD29" s="175"/>
      <c r="MTE29" s="175"/>
      <c r="MTF29" s="175"/>
      <c r="MTG29" s="175"/>
      <c r="MTH29" s="175"/>
      <c r="MTI29" s="175"/>
      <c r="MTJ29" s="175"/>
      <c r="MTK29" s="175"/>
      <c r="MTL29" s="175"/>
      <c r="MTM29" s="175"/>
      <c r="MTN29" s="175"/>
      <c r="MTO29" s="175"/>
      <c r="MTP29" s="175"/>
      <c r="MTQ29" s="175"/>
      <c r="MTR29" s="175"/>
      <c r="MTS29" s="175"/>
      <c r="MTT29" s="175"/>
      <c r="MTU29" s="175"/>
      <c r="MTV29" s="175"/>
      <c r="MTW29" s="175"/>
      <c r="MTX29" s="175"/>
      <c r="MTY29" s="175"/>
      <c r="MTZ29" s="175"/>
      <c r="MUA29" s="175"/>
      <c r="MUB29" s="175"/>
      <c r="MUC29" s="175"/>
      <c r="MUD29" s="175"/>
      <c r="MUE29" s="175"/>
      <c r="MUF29" s="175"/>
      <c r="MUG29" s="175"/>
      <c r="MUH29" s="175"/>
      <c r="MUI29" s="175"/>
      <c r="MUJ29" s="175"/>
      <c r="MUK29" s="175"/>
      <c r="MUL29" s="175"/>
      <c r="MUM29" s="175"/>
      <c r="MUN29" s="175"/>
      <c r="MUO29" s="175"/>
      <c r="MUP29" s="175"/>
      <c r="MUQ29" s="175"/>
      <c r="MUR29" s="175"/>
      <c r="MUS29" s="175"/>
      <c r="MUT29" s="175"/>
      <c r="MUU29" s="175"/>
      <c r="MUV29" s="175"/>
      <c r="MUW29" s="175"/>
      <c r="MUX29" s="175"/>
      <c r="MUY29" s="175"/>
      <c r="MUZ29" s="175"/>
      <c r="MVA29" s="175"/>
      <c r="MVB29" s="175"/>
      <c r="MVC29" s="175"/>
      <c r="MVD29" s="175"/>
      <c r="MVE29" s="175"/>
      <c r="MVF29" s="175"/>
      <c r="MVG29" s="175"/>
      <c r="MVH29" s="175"/>
      <c r="MVI29" s="175"/>
      <c r="MVJ29" s="175"/>
      <c r="MVK29" s="175"/>
      <c r="MVL29" s="175"/>
      <c r="MVM29" s="175"/>
      <c r="MVN29" s="175"/>
      <c r="MVO29" s="175"/>
      <c r="MVP29" s="175"/>
      <c r="MVQ29" s="175"/>
      <c r="MVR29" s="175"/>
      <c r="MVS29" s="175"/>
      <c r="MVT29" s="175"/>
      <c r="MVU29" s="175"/>
      <c r="MVV29" s="175"/>
      <c r="MVW29" s="175"/>
      <c r="MVX29" s="175"/>
      <c r="MVY29" s="175"/>
      <c r="MVZ29" s="175"/>
      <c r="MWA29" s="175"/>
      <c r="MWB29" s="175"/>
      <c r="MWC29" s="175"/>
      <c r="MWD29" s="175"/>
      <c r="MWE29" s="175"/>
      <c r="MWF29" s="175"/>
      <c r="MWG29" s="175"/>
      <c r="MWH29" s="175"/>
      <c r="MWI29" s="175"/>
      <c r="MWJ29" s="175"/>
      <c r="MWK29" s="175"/>
      <c r="MWL29" s="175"/>
      <c r="MWM29" s="175"/>
      <c r="MWN29" s="175"/>
      <c r="MWO29" s="175"/>
      <c r="MWP29" s="175"/>
      <c r="MWQ29" s="175"/>
      <c r="MWR29" s="175"/>
      <c r="MWS29" s="175"/>
      <c r="MWT29" s="175"/>
      <c r="MWU29" s="175"/>
      <c r="MWV29" s="175"/>
      <c r="MWW29" s="175"/>
      <c r="MWX29" s="175"/>
      <c r="MWY29" s="175"/>
      <c r="MWZ29" s="175"/>
      <c r="MXA29" s="175"/>
      <c r="MXB29" s="175"/>
      <c r="MXC29" s="175"/>
      <c r="MXD29" s="175"/>
      <c r="MXE29" s="175"/>
      <c r="MXF29" s="175"/>
      <c r="MXG29" s="175"/>
      <c r="MXH29" s="175"/>
      <c r="MXI29" s="175"/>
      <c r="MXJ29" s="175"/>
      <c r="MXK29" s="175"/>
      <c r="MXL29" s="175"/>
      <c r="MXM29" s="175"/>
      <c r="MXN29" s="175"/>
      <c r="MXO29" s="175"/>
      <c r="MXP29" s="175"/>
      <c r="MXQ29" s="175"/>
      <c r="MXR29" s="175"/>
      <c r="MXS29" s="175"/>
      <c r="MXT29" s="175"/>
      <c r="MXU29" s="175"/>
      <c r="MXV29" s="175"/>
      <c r="MXW29" s="175"/>
      <c r="MXX29" s="175"/>
      <c r="MXY29" s="175"/>
      <c r="MXZ29" s="175"/>
      <c r="MYA29" s="175"/>
      <c r="MYB29" s="175"/>
      <c r="MYC29" s="175"/>
      <c r="MYD29" s="175"/>
      <c r="MYE29" s="175"/>
      <c r="MYF29" s="175"/>
      <c r="MYG29" s="175"/>
      <c r="MYH29" s="175"/>
      <c r="MYI29" s="175"/>
      <c r="MYJ29" s="175"/>
      <c r="MYK29" s="175"/>
      <c r="MYL29" s="175"/>
      <c r="MYM29" s="175"/>
      <c r="MYN29" s="175"/>
      <c r="MYO29" s="175"/>
      <c r="MYP29" s="175"/>
      <c r="MYQ29" s="175"/>
      <c r="MYR29" s="175"/>
      <c r="MYS29" s="175"/>
      <c r="MYT29" s="175"/>
      <c r="MYU29" s="175"/>
      <c r="MYV29" s="175"/>
      <c r="MYW29" s="175"/>
      <c r="MYX29" s="175"/>
      <c r="MYY29" s="175"/>
      <c r="MYZ29" s="175"/>
      <c r="MZA29" s="175"/>
      <c r="MZB29" s="175"/>
      <c r="MZC29" s="175"/>
      <c r="MZD29" s="175"/>
      <c r="MZE29" s="175"/>
      <c r="MZF29" s="175"/>
      <c r="MZG29" s="175"/>
      <c r="MZH29" s="175"/>
      <c r="MZI29" s="175"/>
      <c r="MZJ29" s="175"/>
      <c r="MZK29" s="175"/>
      <c r="MZL29" s="175"/>
      <c r="MZM29" s="175"/>
      <c r="MZN29" s="175"/>
      <c r="MZO29" s="175"/>
      <c r="MZP29" s="175"/>
      <c r="MZQ29" s="175"/>
      <c r="MZR29" s="175"/>
      <c r="MZS29" s="175"/>
      <c r="MZT29" s="175"/>
      <c r="MZU29" s="175"/>
      <c r="MZV29" s="175"/>
      <c r="MZW29" s="175"/>
      <c r="MZX29" s="175"/>
      <c r="MZY29" s="175"/>
      <c r="MZZ29" s="175"/>
      <c r="NAA29" s="175"/>
      <c r="NAB29" s="175"/>
      <c r="NAC29" s="175"/>
      <c r="NAD29" s="175"/>
      <c r="NAE29" s="175"/>
      <c r="NAF29" s="175"/>
      <c r="NAG29" s="175"/>
      <c r="NAH29" s="175"/>
      <c r="NAI29" s="175"/>
      <c r="NAJ29" s="175"/>
      <c r="NAK29" s="175"/>
      <c r="NAL29" s="175"/>
      <c r="NAM29" s="175"/>
      <c r="NAN29" s="175"/>
      <c r="NAO29" s="175"/>
      <c r="NAP29" s="175"/>
      <c r="NAQ29" s="175"/>
      <c r="NAR29" s="175"/>
      <c r="NAS29" s="175"/>
      <c r="NAT29" s="175"/>
      <c r="NAU29" s="175"/>
      <c r="NAV29" s="175"/>
      <c r="NAW29" s="175"/>
      <c r="NAX29" s="175"/>
      <c r="NAY29" s="175"/>
      <c r="NAZ29" s="175"/>
      <c r="NBA29" s="175"/>
      <c r="NBB29" s="175"/>
      <c r="NBC29" s="175"/>
      <c r="NBD29" s="175"/>
      <c r="NBE29" s="175"/>
      <c r="NBF29" s="175"/>
      <c r="NBG29" s="175"/>
      <c r="NBH29" s="175"/>
      <c r="NBI29" s="175"/>
      <c r="NBJ29" s="175"/>
      <c r="NBK29" s="175"/>
      <c r="NBL29" s="175"/>
      <c r="NBM29" s="175"/>
      <c r="NBN29" s="175"/>
      <c r="NBO29" s="175"/>
      <c r="NBP29" s="175"/>
      <c r="NBQ29" s="175"/>
      <c r="NBR29" s="175"/>
      <c r="NBS29" s="175"/>
      <c r="NBT29" s="175"/>
      <c r="NBU29" s="175"/>
      <c r="NBV29" s="175"/>
      <c r="NBW29" s="175"/>
      <c r="NBX29" s="175"/>
      <c r="NBY29" s="175"/>
      <c r="NBZ29" s="175"/>
      <c r="NCA29" s="175"/>
      <c r="NCB29" s="175"/>
      <c r="NCC29" s="175"/>
      <c r="NCD29" s="175"/>
      <c r="NCE29" s="175"/>
      <c r="NCF29" s="175"/>
      <c r="NCG29" s="175"/>
      <c r="NCH29" s="175"/>
      <c r="NCI29" s="175"/>
      <c r="NCJ29" s="175"/>
      <c r="NCK29" s="175"/>
      <c r="NCL29" s="175"/>
      <c r="NCM29" s="175"/>
      <c r="NCN29" s="175"/>
      <c r="NCO29" s="175"/>
      <c r="NCP29" s="175"/>
      <c r="NCQ29" s="175"/>
      <c r="NCR29" s="175"/>
      <c r="NCS29" s="175"/>
      <c r="NCT29" s="175"/>
      <c r="NCU29" s="175"/>
      <c r="NCV29" s="175"/>
      <c r="NCW29" s="175"/>
      <c r="NCX29" s="175"/>
      <c r="NCY29" s="175"/>
      <c r="NCZ29" s="175"/>
      <c r="NDA29" s="175"/>
      <c r="NDB29" s="175"/>
      <c r="NDC29" s="175"/>
      <c r="NDD29" s="175"/>
      <c r="NDE29" s="175"/>
      <c r="NDF29" s="175"/>
      <c r="NDG29" s="175"/>
      <c r="NDH29" s="175"/>
      <c r="NDI29" s="175"/>
      <c r="NDJ29" s="175"/>
      <c r="NDK29" s="175"/>
      <c r="NDL29" s="175"/>
      <c r="NDM29" s="175"/>
      <c r="NDN29" s="175"/>
      <c r="NDO29" s="175"/>
      <c r="NDP29" s="175"/>
      <c r="NDQ29" s="175"/>
      <c r="NDR29" s="175"/>
      <c r="NDS29" s="175"/>
      <c r="NDT29" s="175"/>
      <c r="NDU29" s="175"/>
      <c r="NDV29" s="175"/>
      <c r="NDW29" s="175"/>
      <c r="NDX29" s="175"/>
      <c r="NDY29" s="175"/>
      <c r="NDZ29" s="175"/>
      <c r="NEA29" s="175"/>
      <c r="NEB29" s="175"/>
      <c r="NEC29" s="175"/>
      <c r="NED29" s="175"/>
      <c r="NEE29" s="175"/>
      <c r="NEF29" s="175"/>
      <c r="NEG29" s="175"/>
      <c r="NEH29" s="175"/>
      <c r="NEI29" s="175"/>
      <c r="NEJ29" s="175"/>
      <c r="NEK29" s="175"/>
      <c r="NEL29" s="175"/>
      <c r="NEM29" s="175"/>
      <c r="NEN29" s="175"/>
      <c r="NEO29" s="175"/>
      <c r="NEP29" s="175"/>
      <c r="NEQ29" s="175"/>
      <c r="NER29" s="175"/>
      <c r="NES29" s="175"/>
      <c r="NET29" s="175"/>
      <c r="NEU29" s="175"/>
      <c r="NEV29" s="175"/>
      <c r="NEW29" s="175"/>
      <c r="NEX29" s="175"/>
      <c r="NEY29" s="175"/>
      <c r="NEZ29" s="175"/>
      <c r="NFA29" s="175"/>
      <c r="NFB29" s="175"/>
      <c r="NFC29" s="175"/>
      <c r="NFD29" s="175"/>
      <c r="NFE29" s="175"/>
      <c r="NFF29" s="175"/>
      <c r="NFG29" s="175"/>
      <c r="NFH29" s="175"/>
      <c r="NFI29" s="175"/>
      <c r="NFJ29" s="175"/>
      <c r="NFK29" s="175"/>
      <c r="NFL29" s="175"/>
      <c r="NFM29" s="175"/>
      <c r="NFN29" s="175"/>
      <c r="NFO29" s="175"/>
      <c r="NFP29" s="175"/>
      <c r="NFQ29" s="175"/>
      <c r="NFR29" s="175"/>
      <c r="NFS29" s="175"/>
      <c r="NFT29" s="175"/>
      <c r="NFU29" s="175"/>
      <c r="NFV29" s="175"/>
      <c r="NFW29" s="175"/>
      <c r="NFX29" s="175"/>
      <c r="NFY29" s="175"/>
      <c r="NFZ29" s="175"/>
      <c r="NGA29" s="175"/>
      <c r="NGB29" s="175"/>
      <c r="NGC29" s="175"/>
      <c r="NGD29" s="175"/>
      <c r="NGE29" s="175"/>
      <c r="NGF29" s="175"/>
      <c r="NGG29" s="175"/>
      <c r="NGH29" s="175"/>
      <c r="NGI29" s="175"/>
      <c r="NGJ29" s="175"/>
      <c r="NGK29" s="175"/>
      <c r="NGL29" s="175"/>
      <c r="NGM29" s="175"/>
      <c r="NGN29" s="175"/>
      <c r="NGO29" s="175"/>
      <c r="NGP29" s="175"/>
      <c r="NGQ29" s="175"/>
      <c r="NGR29" s="175"/>
      <c r="NGS29" s="175"/>
      <c r="NGT29" s="175"/>
      <c r="NGU29" s="175"/>
      <c r="NGV29" s="175"/>
      <c r="NGW29" s="175"/>
      <c r="NGX29" s="175"/>
      <c r="NGY29" s="175"/>
      <c r="NGZ29" s="175"/>
      <c r="NHA29" s="175"/>
      <c r="NHB29" s="175"/>
      <c r="NHC29" s="175"/>
      <c r="NHD29" s="175"/>
      <c r="NHE29" s="175"/>
      <c r="NHF29" s="175"/>
      <c r="NHG29" s="175"/>
      <c r="NHH29" s="175"/>
      <c r="NHI29" s="175"/>
      <c r="NHJ29" s="175"/>
      <c r="NHK29" s="175"/>
      <c r="NHL29" s="175"/>
      <c r="NHM29" s="175"/>
      <c r="NHN29" s="175"/>
      <c r="NHO29" s="175"/>
      <c r="NHP29" s="175"/>
      <c r="NHQ29" s="175"/>
      <c r="NHR29" s="175"/>
      <c r="NHS29" s="175"/>
      <c r="NHT29" s="175"/>
      <c r="NHU29" s="175"/>
      <c r="NHV29" s="175"/>
      <c r="NHW29" s="175"/>
      <c r="NHX29" s="175"/>
      <c r="NHY29" s="175"/>
      <c r="NHZ29" s="175"/>
      <c r="NIA29" s="175"/>
      <c r="NIB29" s="175"/>
      <c r="NIC29" s="175"/>
      <c r="NID29" s="175"/>
      <c r="NIE29" s="175"/>
      <c r="NIF29" s="175"/>
      <c r="NIG29" s="175"/>
      <c r="NIH29" s="175"/>
      <c r="NII29" s="175"/>
      <c r="NIJ29" s="175"/>
      <c r="NIK29" s="175"/>
      <c r="NIL29" s="175"/>
      <c r="NIM29" s="175"/>
      <c r="NIN29" s="175"/>
      <c r="NIO29" s="175"/>
      <c r="NIP29" s="175"/>
      <c r="NIQ29" s="175"/>
      <c r="NIR29" s="175"/>
      <c r="NIS29" s="175"/>
      <c r="NIT29" s="175"/>
      <c r="NIU29" s="175"/>
      <c r="NIV29" s="175"/>
      <c r="NIW29" s="175"/>
      <c r="NIX29" s="175"/>
      <c r="NIY29" s="175"/>
      <c r="NIZ29" s="175"/>
      <c r="NJA29" s="175"/>
      <c r="NJB29" s="175"/>
      <c r="NJC29" s="175"/>
      <c r="NJD29" s="175"/>
      <c r="NJE29" s="175"/>
      <c r="NJF29" s="175"/>
      <c r="NJG29" s="175"/>
      <c r="NJH29" s="175"/>
      <c r="NJI29" s="175"/>
      <c r="NJJ29" s="175"/>
      <c r="NJK29" s="175"/>
      <c r="NJL29" s="175"/>
      <c r="NJM29" s="175"/>
      <c r="NJN29" s="175"/>
      <c r="NJO29" s="175"/>
      <c r="NJP29" s="175"/>
      <c r="NJQ29" s="175"/>
      <c r="NJR29" s="175"/>
      <c r="NJS29" s="175"/>
      <c r="NJT29" s="175"/>
      <c r="NJU29" s="175"/>
      <c r="NJV29" s="175"/>
      <c r="NJW29" s="175"/>
      <c r="NJX29" s="175"/>
      <c r="NJY29" s="175"/>
      <c r="NJZ29" s="175"/>
      <c r="NKA29" s="175"/>
      <c r="NKB29" s="175"/>
      <c r="NKC29" s="175"/>
      <c r="NKD29" s="175"/>
      <c r="NKE29" s="175"/>
      <c r="NKF29" s="175"/>
      <c r="NKG29" s="175"/>
      <c r="NKH29" s="175"/>
      <c r="NKI29" s="175"/>
      <c r="NKJ29" s="175"/>
      <c r="NKK29" s="175"/>
      <c r="NKL29" s="175"/>
      <c r="NKM29" s="175"/>
      <c r="NKN29" s="175"/>
      <c r="NKO29" s="175"/>
      <c r="NKP29" s="175"/>
      <c r="NKQ29" s="175"/>
      <c r="NKR29" s="175"/>
      <c r="NKS29" s="175"/>
      <c r="NKT29" s="175"/>
      <c r="NKU29" s="175"/>
      <c r="NKV29" s="175"/>
      <c r="NKW29" s="175"/>
      <c r="NKX29" s="175"/>
      <c r="NKY29" s="175"/>
      <c r="NKZ29" s="175"/>
      <c r="NLA29" s="175"/>
      <c r="NLB29" s="175"/>
      <c r="NLC29" s="175"/>
      <c r="NLD29" s="175"/>
      <c r="NLE29" s="175"/>
      <c r="NLF29" s="175"/>
      <c r="NLG29" s="175"/>
      <c r="NLH29" s="175"/>
      <c r="NLI29" s="175"/>
      <c r="NLJ29" s="175"/>
      <c r="NLK29" s="175"/>
      <c r="NLL29" s="175"/>
      <c r="NLM29" s="175"/>
      <c r="NLN29" s="175"/>
      <c r="NLO29" s="175"/>
      <c r="NLP29" s="175"/>
      <c r="NLQ29" s="175"/>
      <c r="NLR29" s="175"/>
      <c r="NLS29" s="175"/>
      <c r="NLT29" s="175"/>
      <c r="NLU29" s="175"/>
      <c r="NLV29" s="175"/>
      <c r="NLW29" s="175"/>
      <c r="NLX29" s="175"/>
      <c r="NLY29" s="175"/>
      <c r="NLZ29" s="175"/>
      <c r="NMA29" s="175"/>
      <c r="NMB29" s="175"/>
      <c r="NMC29" s="175"/>
      <c r="NMD29" s="175"/>
      <c r="NME29" s="175"/>
      <c r="NMF29" s="175"/>
      <c r="NMG29" s="175"/>
      <c r="NMH29" s="175"/>
      <c r="NMI29" s="175"/>
      <c r="NMJ29" s="175"/>
      <c r="NMK29" s="175"/>
      <c r="NML29" s="175"/>
      <c r="NMM29" s="175"/>
      <c r="NMN29" s="175"/>
      <c r="NMO29" s="175"/>
      <c r="NMP29" s="175"/>
      <c r="NMQ29" s="175"/>
      <c r="NMR29" s="175"/>
      <c r="NMS29" s="175"/>
      <c r="NMT29" s="175"/>
      <c r="NMU29" s="175"/>
      <c r="NMV29" s="175"/>
      <c r="NMW29" s="175"/>
      <c r="NMX29" s="175"/>
      <c r="NMY29" s="175"/>
      <c r="NMZ29" s="175"/>
      <c r="NNA29" s="175"/>
      <c r="NNB29" s="175"/>
      <c r="NNC29" s="175"/>
      <c r="NND29" s="175"/>
      <c r="NNE29" s="175"/>
      <c r="NNF29" s="175"/>
      <c r="NNG29" s="175"/>
      <c r="NNH29" s="175"/>
      <c r="NNI29" s="175"/>
      <c r="NNJ29" s="175"/>
      <c r="NNK29" s="175"/>
      <c r="NNL29" s="175"/>
      <c r="NNM29" s="175"/>
      <c r="NNN29" s="175"/>
      <c r="NNO29" s="175"/>
      <c r="NNP29" s="175"/>
      <c r="NNQ29" s="175"/>
      <c r="NNR29" s="175"/>
      <c r="NNS29" s="175"/>
      <c r="NNT29" s="175"/>
      <c r="NNU29" s="175"/>
      <c r="NNV29" s="175"/>
      <c r="NNW29" s="175"/>
      <c r="NNX29" s="175"/>
      <c r="NNY29" s="175"/>
      <c r="NNZ29" s="175"/>
      <c r="NOA29" s="175"/>
      <c r="NOB29" s="175"/>
      <c r="NOC29" s="175"/>
      <c r="NOD29" s="175"/>
      <c r="NOE29" s="175"/>
      <c r="NOF29" s="175"/>
      <c r="NOG29" s="175"/>
      <c r="NOH29" s="175"/>
      <c r="NOI29" s="175"/>
      <c r="NOJ29" s="175"/>
      <c r="NOK29" s="175"/>
      <c r="NOL29" s="175"/>
      <c r="NOM29" s="175"/>
      <c r="NON29" s="175"/>
      <c r="NOO29" s="175"/>
      <c r="NOP29" s="175"/>
      <c r="NOQ29" s="175"/>
      <c r="NOR29" s="175"/>
      <c r="NOS29" s="175"/>
      <c r="NOT29" s="175"/>
      <c r="NOU29" s="175"/>
      <c r="NOV29" s="175"/>
      <c r="NOW29" s="175"/>
      <c r="NOX29" s="175"/>
      <c r="NOY29" s="175"/>
      <c r="NOZ29" s="175"/>
      <c r="NPA29" s="175"/>
      <c r="NPB29" s="175"/>
      <c r="NPC29" s="175"/>
      <c r="NPD29" s="175"/>
      <c r="NPE29" s="175"/>
      <c r="NPF29" s="175"/>
      <c r="NPG29" s="175"/>
      <c r="NPH29" s="175"/>
      <c r="NPI29" s="175"/>
      <c r="NPJ29" s="175"/>
      <c r="NPK29" s="175"/>
      <c r="NPL29" s="175"/>
      <c r="NPM29" s="175"/>
      <c r="NPN29" s="175"/>
      <c r="NPO29" s="175"/>
      <c r="NPP29" s="175"/>
      <c r="NPQ29" s="175"/>
      <c r="NPR29" s="175"/>
      <c r="NPS29" s="175"/>
      <c r="NPT29" s="175"/>
      <c r="NPU29" s="175"/>
      <c r="NPV29" s="175"/>
      <c r="NPW29" s="175"/>
      <c r="NPX29" s="175"/>
      <c r="NPY29" s="175"/>
      <c r="NPZ29" s="175"/>
      <c r="NQA29" s="175"/>
      <c r="NQB29" s="175"/>
      <c r="NQC29" s="175"/>
      <c r="NQD29" s="175"/>
      <c r="NQE29" s="175"/>
      <c r="NQF29" s="175"/>
      <c r="NQG29" s="175"/>
      <c r="NQH29" s="175"/>
      <c r="NQI29" s="175"/>
      <c r="NQJ29" s="175"/>
      <c r="NQK29" s="175"/>
      <c r="NQL29" s="175"/>
      <c r="NQM29" s="175"/>
      <c r="NQN29" s="175"/>
      <c r="NQO29" s="175"/>
      <c r="NQP29" s="175"/>
      <c r="NQQ29" s="175"/>
      <c r="NQR29" s="175"/>
      <c r="NQS29" s="175"/>
      <c r="NQT29" s="175"/>
      <c r="NQU29" s="175"/>
      <c r="NQV29" s="175"/>
      <c r="NQW29" s="175"/>
      <c r="NQX29" s="175"/>
      <c r="NQY29" s="175"/>
      <c r="NQZ29" s="175"/>
      <c r="NRA29" s="175"/>
      <c r="NRB29" s="175"/>
      <c r="NRC29" s="175"/>
      <c r="NRD29" s="175"/>
      <c r="NRE29" s="175"/>
      <c r="NRF29" s="175"/>
      <c r="NRG29" s="175"/>
      <c r="NRH29" s="175"/>
      <c r="NRI29" s="175"/>
      <c r="NRJ29" s="175"/>
      <c r="NRK29" s="175"/>
      <c r="NRL29" s="175"/>
      <c r="NRM29" s="175"/>
      <c r="NRN29" s="175"/>
      <c r="NRO29" s="175"/>
      <c r="NRP29" s="175"/>
      <c r="NRQ29" s="175"/>
      <c r="NRR29" s="175"/>
      <c r="NRS29" s="175"/>
      <c r="NRT29" s="175"/>
      <c r="NRU29" s="175"/>
      <c r="NRV29" s="175"/>
      <c r="NRW29" s="175"/>
      <c r="NRX29" s="175"/>
      <c r="NRY29" s="175"/>
      <c r="NRZ29" s="175"/>
      <c r="NSA29" s="175"/>
      <c r="NSB29" s="175"/>
      <c r="NSC29" s="175"/>
      <c r="NSD29" s="175"/>
      <c r="NSE29" s="175"/>
      <c r="NSF29" s="175"/>
      <c r="NSG29" s="175"/>
      <c r="NSH29" s="175"/>
      <c r="NSI29" s="175"/>
      <c r="NSJ29" s="175"/>
      <c r="NSK29" s="175"/>
      <c r="NSL29" s="175"/>
      <c r="NSM29" s="175"/>
      <c r="NSN29" s="175"/>
      <c r="NSO29" s="175"/>
      <c r="NSP29" s="175"/>
      <c r="NSQ29" s="175"/>
      <c r="NSR29" s="175"/>
      <c r="NSS29" s="175"/>
      <c r="NST29" s="175"/>
      <c r="NSU29" s="175"/>
      <c r="NSV29" s="175"/>
      <c r="NSW29" s="175"/>
      <c r="NSX29" s="175"/>
      <c r="NSY29" s="175"/>
      <c r="NSZ29" s="175"/>
      <c r="NTA29" s="175"/>
      <c r="NTB29" s="175"/>
      <c r="NTC29" s="175"/>
      <c r="NTD29" s="175"/>
      <c r="NTE29" s="175"/>
      <c r="NTF29" s="175"/>
      <c r="NTG29" s="175"/>
      <c r="NTH29" s="175"/>
      <c r="NTI29" s="175"/>
      <c r="NTJ29" s="175"/>
      <c r="NTK29" s="175"/>
      <c r="NTL29" s="175"/>
      <c r="NTM29" s="175"/>
      <c r="NTN29" s="175"/>
      <c r="NTO29" s="175"/>
      <c r="NTP29" s="175"/>
      <c r="NTQ29" s="175"/>
      <c r="NTR29" s="175"/>
      <c r="NTS29" s="175"/>
      <c r="NTT29" s="175"/>
      <c r="NTU29" s="175"/>
      <c r="NTV29" s="175"/>
      <c r="NTW29" s="175"/>
      <c r="NTX29" s="175"/>
      <c r="NTY29" s="175"/>
      <c r="NTZ29" s="175"/>
      <c r="NUA29" s="175"/>
      <c r="NUB29" s="175"/>
      <c r="NUC29" s="175"/>
      <c r="NUD29" s="175"/>
      <c r="NUE29" s="175"/>
      <c r="NUF29" s="175"/>
      <c r="NUG29" s="175"/>
      <c r="NUH29" s="175"/>
      <c r="NUI29" s="175"/>
      <c r="NUJ29" s="175"/>
      <c r="NUK29" s="175"/>
      <c r="NUL29" s="175"/>
      <c r="NUM29" s="175"/>
      <c r="NUN29" s="175"/>
      <c r="NUO29" s="175"/>
      <c r="NUP29" s="175"/>
      <c r="NUQ29" s="175"/>
      <c r="NUR29" s="175"/>
      <c r="NUS29" s="175"/>
      <c r="NUT29" s="175"/>
      <c r="NUU29" s="175"/>
      <c r="NUV29" s="175"/>
      <c r="NUW29" s="175"/>
      <c r="NUX29" s="175"/>
      <c r="NUY29" s="175"/>
      <c r="NUZ29" s="175"/>
      <c r="NVA29" s="175"/>
      <c r="NVB29" s="175"/>
      <c r="NVC29" s="175"/>
      <c r="NVD29" s="175"/>
      <c r="NVE29" s="175"/>
      <c r="NVF29" s="175"/>
      <c r="NVG29" s="175"/>
      <c r="NVH29" s="175"/>
      <c r="NVI29" s="175"/>
      <c r="NVJ29" s="175"/>
      <c r="NVK29" s="175"/>
      <c r="NVL29" s="175"/>
      <c r="NVM29" s="175"/>
      <c r="NVN29" s="175"/>
      <c r="NVO29" s="175"/>
      <c r="NVP29" s="175"/>
      <c r="NVQ29" s="175"/>
      <c r="NVR29" s="175"/>
      <c r="NVS29" s="175"/>
      <c r="NVT29" s="175"/>
      <c r="NVU29" s="175"/>
      <c r="NVV29" s="175"/>
      <c r="NVW29" s="175"/>
      <c r="NVX29" s="175"/>
      <c r="NVY29" s="175"/>
      <c r="NVZ29" s="175"/>
      <c r="NWA29" s="175"/>
      <c r="NWB29" s="175"/>
      <c r="NWC29" s="175"/>
      <c r="NWD29" s="175"/>
      <c r="NWE29" s="175"/>
      <c r="NWF29" s="175"/>
      <c r="NWG29" s="175"/>
      <c r="NWH29" s="175"/>
      <c r="NWI29" s="175"/>
      <c r="NWJ29" s="175"/>
      <c r="NWK29" s="175"/>
      <c r="NWL29" s="175"/>
      <c r="NWM29" s="175"/>
      <c r="NWN29" s="175"/>
      <c r="NWO29" s="175"/>
      <c r="NWP29" s="175"/>
      <c r="NWQ29" s="175"/>
      <c r="NWR29" s="175"/>
      <c r="NWS29" s="175"/>
      <c r="NWT29" s="175"/>
      <c r="NWU29" s="175"/>
      <c r="NWV29" s="175"/>
      <c r="NWW29" s="175"/>
      <c r="NWX29" s="175"/>
      <c r="NWY29" s="175"/>
      <c r="NWZ29" s="175"/>
      <c r="NXA29" s="175"/>
      <c r="NXB29" s="175"/>
      <c r="NXC29" s="175"/>
      <c r="NXD29" s="175"/>
      <c r="NXE29" s="175"/>
      <c r="NXF29" s="175"/>
      <c r="NXG29" s="175"/>
      <c r="NXH29" s="175"/>
      <c r="NXI29" s="175"/>
      <c r="NXJ29" s="175"/>
      <c r="NXK29" s="175"/>
      <c r="NXL29" s="175"/>
      <c r="NXM29" s="175"/>
      <c r="NXN29" s="175"/>
      <c r="NXO29" s="175"/>
      <c r="NXP29" s="175"/>
      <c r="NXQ29" s="175"/>
      <c r="NXR29" s="175"/>
      <c r="NXS29" s="175"/>
      <c r="NXT29" s="175"/>
      <c r="NXU29" s="175"/>
      <c r="NXV29" s="175"/>
      <c r="NXW29" s="175"/>
      <c r="NXX29" s="175"/>
      <c r="NXY29" s="175"/>
      <c r="NXZ29" s="175"/>
      <c r="NYA29" s="175"/>
      <c r="NYB29" s="175"/>
      <c r="NYC29" s="175"/>
      <c r="NYD29" s="175"/>
      <c r="NYE29" s="175"/>
      <c r="NYF29" s="175"/>
      <c r="NYG29" s="175"/>
      <c r="NYH29" s="175"/>
      <c r="NYI29" s="175"/>
      <c r="NYJ29" s="175"/>
      <c r="NYK29" s="175"/>
      <c r="NYL29" s="175"/>
      <c r="NYM29" s="175"/>
      <c r="NYN29" s="175"/>
      <c r="NYO29" s="175"/>
      <c r="NYP29" s="175"/>
      <c r="NYQ29" s="175"/>
      <c r="NYR29" s="175"/>
      <c r="NYS29" s="175"/>
      <c r="NYT29" s="175"/>
      <c r="NYU29" s="175"/>
      <c r="NYV29" s="175"/>
      <c r="NYW29" s="175"/>
      <c r="NYX29" s="175"/>
      <c r="NYY29" s="175"/>
      <c r="NYZ29" s="175"/>
      <c r="NZA29" s="175"/>
      <c r="NZB29" s="175"/>
      <c r="NZC29" s="175"/>
      <c r="NZD29" s="175"/>
      <c r="NZE29" s="175"/>
      <c r="NZF29" s="175"/>
      <c r="NZG29" s="175"/>
      <c r="NZH29" s="175"/>
      <c r="NZI29" s="175"/>
      <c r="NZJ29" s="175"/>
      <c r="NZK29" s="175"/>
      <c r="NZL29" s="175"/>
      <c r="NZM29" s="175"/>
      <c r="NZN29" s="175"/>
      <c r="NZO29" s="175"/>
      <c r="NZP29" s="175"/>
      <c r="NZQ29" s="175"/>
      <c r="NZR29" s="175"/>
      <c r="NZS29" s="175"/>
      <c r="NZT29" s="175"/>
      <c r="NZU29" s="175"/>
      <c r="NZV29" s="175"/>
      <c r="NZW29" s="175"/>
      <c r="NZX29" s="175"/>
      <c r="NZY29" s="175"/>
      <c r="NZZ29" s="175"/>
      <c r="OAA29" s="175"/>
      <c r="OAB29" s="175"/>
      <c r="OAC29" s="175"/>
      <c r="OAD29" s="175"/>
      <c r="OAE29" s="175"/>
      <c r="OAF29" s="175"/>
      <c r="OAG29" s="175"/>
      <c r="OAH29" s="175"/>
      <c r="OAI29" s="175"/>
      <c r="OAJ29" s="175"/>
      <c r="OAK29" s="175"/>
      <c r="OAL29" s="175"/>
      <c r="OAM29" s="175"/>
      <c r="OAN29" s="175"/>
      <c r="OAO29" s="175"/>
      <c r="OAP29" s="175"/>
      <c r="OAQ29" s="175"/>
      <c r="OAR29" s="175"/>
      <c r="OAS29" s="175"/>
      <c r="OAT29" s="175"/>
      <c r="OAU29" s="175"/>
      <c r="OAV29" s="175"/>
      <c r="OAW29" s="175"/>
      <c r="OAX29" s="175"/>
      <c r="OAY29" s="175"/>
      <c r="OAZ29" s="175"/>
      <c r="OBA29" s="175"/>
      <c r="OBB29" s="175"/>
      <c r="OBC29" s="175"/>
      <c r="OBD29" s="175"/>
      <c r="OBE29" s="175"/>
      <c r="OBF29" s="175"/>
      <c r="OBG29" s="175"/>
      <c r="OBH29" s="175"/>
      <c r="OBI29" s="175"/>
      <c r="OBJ29" s="175"/>
      <c r="OBK29" s="175"/>
      <c r="OBL29" s="175"/>
      <c r="OBM29" s="175"/>
      <c r="OBN29" s="175"/>
      <c r="OBO29" s="175"/>
      <c r="OBP29" s="175"/>
      <c r="OBQ29" s="175"/>
      <c r="OBR29" s="175"/>
      <c r="OBS29" s="175"/>
      <c r="OBT29" s="175"/>
      <c r="OBU29" s="175"/>
      <c r="OBV29" s="175"/>
      <c r="OBW29" s="175"/>
      <c r="OBX29" s="175"/>
      <c r="OBY29" s="175"/>
      <c r="OBZ29" s="175"/>
      <c r="OCA29" s="175"/>
      <c r="OCB29" s="175"/>
      <c r="OCC29" s="175"/>
      <c r="OCD29" s="175"/>
      <c r="OCE29" s="175"/>
      <c r="OCF29" s="175"/>
      <c r="OCG29" s="175"/>
      <c r="OCH29" s="175"/>
      <c r="OCI29" s="175"/>
      <c r="OCJ29" s="175"/>
      <c r="OCK29" s="175"/>
      <c r="OCL29" s="175"/>
      <c r="OCM29" s="175"/>
      <c r="OCN29" s="175"/>
      <c r="OCO29" s="175"/>
      <c r="OCP29" s="175"/>
      <c r="OCQ29" s="175"/>
      <c r="OCR29" s="175"/>
      <c r="OCS29" s="175"/>
      <c r="OCT29" s="175"/>
      <c r="OCU29" s="175"/>
      <c r="OCV29" s="175"/>
      <c r="OCW29" s="175"/>
      <c r="OCX29" s="175"/>
      <c r="OCY29" s="175"/>
      <c r="OCZ29" s="175"/>
      <c r="ODA29" s="175"/>
      <c r="ODB29" s="175"/>
      <c r="ODC29" s="175"/>
      <c r="ODD29" s="175"/>
      <c r="ODE29" s="175"/>
      <c r="ODF29" s="175"/>
      <c r="ODG29" s="175"/>
      <c r="ODH29" s="175"/>
      <c r="ODI29" s="175"/>
      <c r="ODJ29" s="175"/>
      <c r="ODK29" s="175"/>
      <c r="ODL29" s="175"/>
      <c r="ODM29" s="175"/>
      <c r="ODN29" s="175"/>
      <c r="ODO29" s="175"/>
      <c r="ODP29" s="175"/>
      <c r="ODQ29" s="175"/>
      <c r="ODR29" s="175"/>
      <c r="ODS29" s="175"/>
      <c r="ODT29" s="175"/>
      <c r="ODU29" s="175"/>
      <c r="ODV29" s="175"/>
      <c r="ODW29" s="175"/>
      <c r="ODX29" s="175"/>
      <c r="ODY29" s="175"/>
      <c r="ODZ29" s="175"/>
      <c r="OEA29" s="175"/>
      <c r="OEB29" s="175"/>
      <c r="OEC29" s="175"/>
      <c r="OED29" s="175"/>
      <c r="OEE29" s="175"/>
      <c r="OEF29" s="175"/>
      <c r="OEG29" s="175"/>
      <c r="OEH29" s="175"/>
      <c r="OEI29" s="175"/>
      <c r="OEJ29" s="175"/>
      <c r="OEK29" s="175"/>
      <c r="OEL29" s="175"/>
      <c r="OEM29" s="175"/>
      <c r="OEN29" s="175"/>
      <c r="OEO29" s="175"/>
      <c r="OEP29" s="175"/>
      <c r="OEQ29" s="175"/>
      <c r="OER29" s="175"/>
      <c r="OES29" s="175"/>
      <c r="OET29" s="175"/>
      <c r="OEU29" s="175"/>
      <c r="OEV29" s="175"/>
      <c r="OEW29" s="175"/>
      <c r="OEX29" s="175"/>
      <c r="OEY29" s="175"/>
      <c r="OEZ29" s="175"/>
      <c r="OFA29" s="175"/>
      <c r="OFB29" s="175"/>
      <c r="OFC29" s="175"/>
      <c r="OFD29" s="175"/>
      <c r="OFE29" s="175"/>
      <c r="OFF29" s="175"/>
      <c r="OFG29" s="175"/>
      <c r="OFH29" s="175"/>
      <c r="OFI29" s="175"/>
      <c r="OFJ29" s="175"/>
      <c r="OFK29" s="175"/>
      <c r="OFL29" s="175"/>
      <c r="OFM29" s="175"/>
      <c r="OFN29" s="175"/>
      <c r="OFO29" s="175"/>
      <c r="OFP29" s="175"/>
      <c r="OFQ29" s="175"/>
      <c r="OFR29" s="175"/>
      <c r="OFS29" s="175"/>
      <c r="OFT29" s="175"/>
      <c r="OFU29" s="175"/>
      <c r="OFV29" s="175"/>
      <c r="OFW29" s="175"/>
      <c r="OFX29" s="175"/>
      <c r="OFY29" s="175"/>
      <c r="OFZ29" s="175"/>
      <c r="OGA29" s="175"/>
      <c r="OGB29" s="175"/>
      <c r="OGC29" s="175"/>
      <c r="OGD29" s="175"/>
      <c r="OGE29" s="175"/>
      <c r="OGF29" s="175"/>
      <c r="OGG29" s="175"/>
      <c r="OGH29" s="175"/>
      <c r="OGI29" s="175"/>
      <c r="OGJ29" s="175"/>
      <c r="OGK29" s="175"/>
      <c r="OGL29" s="175"/>
      <c r="OGM29" s="175"/>
      <c r="OGN29" s="175"/>
      <c r="OGO29" s="175"/>
      <c r="OGP29" s="175"/>
      <c r="OGQ29" s="175"/>
      <c r="OGR29" s="175"/>
      <c r="OGS29" s="175"/>
      <c r="OGT29" s="175"/>
      <c r="OGU29" s="175"/>
      <c r="OGV29" s="175"/>
      <c r="OGW29" s="175"/>
      <c r="OGX29" s="175"/>
      <c r="OGY29" s="175"/>
      <c r="OGZ29" s="175"/>
      <c r="OHA29" s="175"/>
      <c r="OHB29" s="175"/>
      <c r="OHC29" s="175"/>
      <c r="OHD29" s="175"/>
      <c r="OHE29" s="175"/>
      <c r="OHF29" s="175"/>
      <c r="OHG29" s="175"/>
      <c r="OHH29" s="175"/>
      <c r="OHI29" s="175"/>
      <c r="OHJ29" s="175"/>
      <c r="OHK29" s="175"/>
      <c r="OHL29" s="175"/>
      <c r="OHM29" s="175"/>
      <c r="OHN29" s="175"/>
      <c r="OHO29" s="175"/>
      <c r="OHP29" s="175"/>
      <c r="OHQ29" s="175"/>
      <c r="OHR29" s="175"/>
      <c r="OHS29" s="175"/>
      <c r="OHT29" s="175"/>
      <c r="OHU29" s="175"/>
      <c r="OHV29" s="175"/>
      <c r="OHW29" s="175"/>
      <c r="OHX29" s="175"/>
      <c r="OHY29" s="175"/>
      <c r="OHZ29" s="175"/>
      <c r="OIA29" s="175"/>
      <c r="OIB29" s="175"/>
      <c r="OIC29" s="175"/>
      <c r="OID29" s="175"/>
      <c r="OIE29" s="175"/>
      <c r="OIF29" s="175"/>
      <c r="OIG29" s="175"/>
      <c r="OIH29" s="175"/>
      <c r="OII29" s="175"/>
      <c r="OIJ29" s="175"/>
      <c r="OIK29" s="175"/>
      <c r="OIL29" s="175"/>
      <c r="OIM29" s="175"/>
      <c r="OIN29" s="175"/>
      <c r="OIO29" s="175"/>
      <c r="OIP29" s="175"/>
      <c r="OIQ29" s="175"/>
      <c r="OIR29" s="175"/>
      <c r="OIS29" s="175"/>
      <c r="OIT29" s="175"/>
      <c r="OIU29" s="175"/>
      <c r="OIV29" s="175"/>
      <c r="OIW29" s="175"/>
      <c r="OIX29" s="175"/>
      <c r="OIY29" s="175"/>
      <c r="OIZ29" s="175"/>
      <c r="OJA29" s="175"/>
      <c r="OJB29" s="175"/>
      <c r="OJC29" s="175"/>
      <c r="OJD29" s="175"/>
      <c r="OJE29" s="175"/>
      <c r="OJF29" s="175"/>
      <c r="OJG29" s="175"/>
      <c r="OJH29" s="175"/>
      <c r="OJI29" s="175"/>
      <c r="OJJ29" s="175"/>
      <c r="OJK29" s="175"/>
      <c r="OJL29" s="175"/>
      <c r="OJM29" s="175"/>
      <c r="OJN29" s="175"/>
      <c r="OJO29" s="175"/>
      <c r="OJP29" s="175"/>
      <c r="OJQ29" s="175"/>
      <c r="OJR29" s="175"/>
      <c r="OJS29" s="175"/>
      <c r="OJT29" s="175"/>
      <c r="OJU29" s="175"/>
      <c r="OJV29" s="175"/>
      <c r="OJW29" s="175"/>
      <c r="OJX29" s="175"/>
      <c r="OJY29" s="175"/>
      <c r="OJZ29" s="175"/>
      <c r="OKA29" s="175"/>
      <c r="OKB29" s="175"/>
      <c r="OKC29" s="175"/>
      <c r="OKD29" s="175"/>
      <c r="OKE29" s="175"/>
      <c r="OKF29" s="175"/>
      <c r="OKG29" s="175"/>
      <c r="OKH29" s="175"/>
      <c r="OKI29" s="175"/>
      <c r="OKJ29" s="175"/>
      <c r="OKK29" s="175"/>
      <c r="OKL29" s="175"/>
      <c r="OKM29" s="175"/>
      <c r="OKN29" s="175"/>
      <c r="OKO29" s="175"/>
      <c r="OKP29" s="175"/>
      <c r="OKQ29" s="175"/>
      <c r="OKR29" s="175"/>
      <c r="OKS29" s="175"/>
      <c r="OKT29" s="175"/>
      <c r="OKU29" s="175"/>
      <c r="OKV29" s="175"/>
      <c r="OKW29" s="175"/>
      <c r="OKX29" s="175"/>
      <c r="OKY29" s="175"/>
      <c r="OKZ29" s="175"/>
      <c r="OLA29" s="175"/>
      <c r="OLB29" s="175"/>
      <c r="OLC29" s="175"/>
      <c r="OLD29" s="175"/>
      <c r="OLE29" s="175"/>
      <c r="OLF29" s="175"/>
      <c r="OLG29" s="175"/>
      <c r="OLH29" s="175"/>
      <c r="OLI29" s="175"/>
      <c r="OLJ29" s="175"/>
      <c r="OLK29" s="175"/>
      <c r="OLL29" s="175"/>
      <c r="OLM29" s="175"/>
      <c r="OLN29" s="175"/>
      <c r="OLO29" s="175"/>
      <c r="OLP29" s="175"/>
      <c r="OLQ29" s="175"/>
      <c r="OLR29" s="175"/>
      <c r="OLS29" s="175"/>
      <c r="OLT29" s="175"/>
      <c r="OLU29" s="175"/>
      <c r="OLV29" s="175"/>
      <c r="OLW29" s="175"/>
      <c r="OLX29" s="175"/>
      <c r="OLY29" s="175"/>
      <c r="OLZ29" s="175"/>
      <c r="OMA29" s="175"/>
      <c r="OMB29" s="175"/>
      <c r="OMC29" s="175"/>
      <c r="OMD29" s="175"/>
      <c r="OME29" s="175"/>
      <c r="OMF29" s="175"/>
      <c r="OMG29" s="175"/>
      <c r="OMH29" s="175"/>
      <c r="OMI29" s="175"/>
      <c r="OMJ29" s="175"/>
      <c r="OMK29" s="175"/>
      <c r="OML29" s="175"/>
      <c r="OMM29" s="175"/>
      <c r="OMN29" s="175"/>
      <c r="OMO29" s="175"/>
      <c r="OMP29" s="175"/>
      <c r="OMQ29" s="175"/>
      <c r="OMR29" s="175"/>
      <c r="OMS29" s="175"/>
      <c r="OMT29" s="175"/>
      <c r="OMU29" s="175"/>
      <c r="OMV29" s="175"/>
      <c r="OMW29" s="175"/>
      <c r="OMX29" s="175"/>
      <c r="OMY29" s="175"/>
      <c r="OMZ29" s="175"/>
      <c r="ONA29" s="175"/>
      <c r="ONB29" s="175"/>
      <c r="ONC29" s="175"/>
      <c r="OND29" s="175"/>
      <c r="ONE29" s="175"/>
      <c r="ONF29" s="175"/>
      <c r="ONG29" s="175"/>
      <c r="ONH29" s="175"/>
      <c r="ONI29" s="175"/>
      <c r="ONJ29" s="175"/>
      <c r="ONK29" s="175"/>
      <c r="ONL29" s="175"/>
      <c r="ONM29" s="175"/>
      <c r="ONN29" s="175"/>
      <c r="ONO29" s="175"/>
      <c r="ONP29" s="175"/>
      <c r="ONQ29" s="175"/>
      <c r="ONR29" s="175"/>
      <c r="ONS29" s="175"/>
      <c r="ONT29" s="175"/>
      <c r="ONU29" s="175"/>
      <c r="ONV29" s="175"/>
      <c r="ONW29" s="175"/>
      <c r="ONX29" s="175"/>
      <c r="ONY29" s="175"/>
      <c r="ONZ29" s="175"/>
      <c r="OOA29" s="175"/>
      <c r="OOB29" s="175"/>
      <c r="OOC29" s="175"/>
      <c r="OOD29" s="175"/>
      <c r="OOE29" s="175"/>
      <c r="OOF29" s="175"/>
      <c r="OOG29" s="175"/>
      <c r="OOH29" s="175"/>
      <c r="OOI29" s="175"/>
      <c r="OOJ29" s="175"/>
      <c r="OOK29" s="175"/>
      <c r="OOL29" s="175"/>
      <c r="OOM29" s="175"/>
      <c r="OON29" s="175"/>
      <c r="OOO29" s="175"/>
      <c r="OOP29" s="175"/>
      <c r="OOQ29" s="175"/>
      <c r="OOR29" s="175"/>
      <c r="OOS29" s="175"/>
      <c r="OOT29" s="175"/>
      <c r="OOU29" s="175"/>
      <c r="OOV29" s="175"/>
      <c r="OOW29" s="175"/>
      <c r="OOX29" s="175"/>
      <c r="OOY29" s="175"/>
      <c r="OOZ29" s="175"/>
      <c r="OPA29" s="175"/>
      <c r="OPB29" s="175"/>
      <c r="OPC29" s="175"/>
      <c r="OPD29" s="175"/>
      <c r="OPE29" s="175"/>
      <c r="OPF29" s="175"/>
      <c r="OPG29" s="175"/>
      <c r="OPH29" s="175"/>
      <c r="OPI29" s="175"/>
      <c r="OPJ29" s="175"/>
      <c r="OPK29" s="175"/>
      <c r="OPL29" s="175"/>
      <c r="OPM29" s="175"/>
      <c r="OPN29" s="175"/>
      <c r="OPO29" s="175"/>
      <c r="OPP29" s="175"/>
      <c r="OPQ29" s="175"/>
      <c r="OPR29" s="175"/>
      <c r="OPS29" s="175"/>
      <c r="OPT29" s="175"/>
      <c r="OPU29" s="175"/>
      <c r="OPV29" s="175"/>
      <c r="OPW29" s="175"/>
      <c r="OPX29" s="175"/>
      <c r="OPY29" s="175"/>
      <c r="OPZ29" s="175"/>
      <c r="OQA29" s="175"/>
      <c r="OQB29" s="175"/>
      <c r="OQC29" s="175"/>
      <c r="OQD29" s="175"/>
      <c r="OQE29" s="175"/>
      <c r="OQF29" s="175"/>
      <c r="OQG29" s="175"/>
      <c r="OQH29" s="175"/>
      <c r="OQI29" s="175"/>
      <c r="OQJ29" s="175"/>
      <c r="OQK29" s="175"/>
      <c r="OQL29" s="175"/>
      <c r="OQM29" s="175"/>
      <c r="OQN29" s="175"/>
      <c r="OQO29" s="175"/>
      <c r="OQP29" s="175"/>
      <c r="OQQ29" s="175"/>
      <c r="OQR29" s="175"/>
      <c r="OQS29" s="175"/>
      <c r="OQT29" s="175"/>
      <c r="OQU29" s="175"/>
      <c r="OQV29" s="175"/>
      <c r="OQW29" s="175"/>
      <c r="OQX29" s="175"/>
      <c r="OQY29" s="175"/>
      <c r="OQZ29" s="175"/>
      <c r="ORA29" s="175"/>
      <c r="ORB29" s="175"/>
      <c r="ORC29" s="175"/>
      <c r="ORD29" s="175"/>
      <c r="ORE29" s="175"/>
      <c r="ORF29" s="175"/>
      <c r="ORG29" s="175"/>
      <c r="ORH29" s="175"/>
      <c r="ORI29" s="175"/>
      <c r="ORJ29" s="175"/>
      <c r="ORK29" s="175"/>
      <c r="ORL29" s="175"/>
      <c r="ORM29" s="175"/>
      <c r="ORN29" s="175"/>
      <c r="ORO29" s="175"/>
      <c r="ORP29" s="175"/>
      <c r="ORQ29" s="175"/>
      <c r="ORR29" s="175"/>
      <c r="ORS29" s="175"/>
      <c r="ORT29" s="175"/>
      <c r="ORU29" s="175"/>
      <c r="ORV29" s="175"/>
      <c r="ORW29" s="175"/>
      <c r="ORX29" s="175"/>
      <c r="ORY29" s="175"/>
      <c r="ORZ29" s="175"/>
      <c r="OSA29" s="175"/>
      <c r="OSB29" s="175"/>
      <c r="OSC29" s="175"/>
      <c r="OSD29" s="175"/>
      <c r="OSE29" s="175"/>
      <c r="OSF29" s="175"/>
      <c r="OSG29" s="175"/>
      <c r="OSH29" s="175"/>
      <c r="OSI29" s="175"/>
      <c r="OSJ29" s="175"/>
      <c r="OSK29" s="175"/>
      <c r="OSL29" s="175"/>
      <c r="OSM29" s="175"/>
      <c r="OSN29" s="175"/>
      <c r="OSO29" s="175"/>
      <c r="OSP29" s="175"/>
      <c r="OSQ29" s="175"/>
      <c r="OSR29" s="175"/>
      <c r="OSS29" s="175"/>
      <c r="OST29" s="175"/>
      <c r="OSU29" s="175"/>
      <c r="OSV29" s="175"/>
      <c r="OSW29" s="175"/>
      <c r="OSX29" s="175"/>
      <c r="OSY29" s="175"/>
      <c r="OSZ29" s="175"/>
      <c r="OTA29" s="175"/>
      <c r="OTB29" s="175"/>
      <c r="OTC29" s="175"/>
      <c r="OTD29" s="175"/>
      <c r="OTE29" s="175"/>
      <c r="OTF29" s="175"/>
      <c r="OTG29" s="175"/>
      <c r="OTH29" s="175"/>
      <c r="OTI29" s="175"/>
      <c r="OTJ29" s="175"/>
      <c r="OTK29" s="175"/>
      <c r="OTL29" s="175"/>
      <c r="OTM29" s="175"/>
      <c r="OTN29" s="175"/>
      <c r="OTO29" s="175"/>
      <c r="OTP29" s="175"/>
      <c r="OTQ29" s="175"/>
      <c r="OTR29" s="175"/>
      <c r="OTS29" s="175"/>
      <c r="OTT29" s="175"/>
      <c r="OTU29" s="175"/>
      <c r="OTV29" s="175"/>
      <c r="OTW29" s="175"/>
      <c r="OTX29" s="175"/>
      <c r="OTY29" s="175"/>
      <c r="OTZ29" s="175"/>
      <c r="OUA29" s="175"/>
      <c r="OUB29" s="175"/>
      <c r="OUC29" s="175"/>
      <c r="OUD29" s="175"/>
      <c r="OUE29" s="175"/>
      <c r="OUF29" s="175"/>
      <c r="OUG29" s="175"/>
      <c r="OUH29" s="175"/>
      <c r="OUI29" s="175"/>
      <c r="OUJ29" s="175"/>
      <c r="OUK29" s="175"/>
      <c r="OUL29" s="175"/>
      <c r="OUM29" s="175"/>
      <c r="OUN29" s="175"/>
      <c r="OUO29" s="175"/>
      <c r="OUP29" s="175"/>
      <c r="OUQ29" s="175"/>
      <c r="OUR29" s="175"/>
      <c r="OUS29" s="175"/>
      <c r="OUT29" s="175"/>
      <c r="OUU29" s="175"/>
      <c r="OUV29" s="175"/>
      <c r="OUW29" s="175"/>
      <c r="OUX29" s="175"/>
      <c r="OUY29" s="175"/>
      <c r="OUZ29" s="175"/>
      <c r="OVA29" s="175"/>
      <c r="OVB29" s="175"/>
      <c r="OVC29" s="175"/>
      <c r="OVD29" s="175"/>
      <c r="OVE29" s="175"/>
      <c r="OVF29" s="175"/>
      <c r="OVG29" s="175"/>
      <c r="OVH29" s="175"/>
      <c r="OVI29" s="175"/>
      <c r="OVJ29" s="175"/>
      <c r="OVK29" s="175"/>
      <c r="OVL29" s="175"/>
      <c r="OVM29" s="175"/>
      <c r="OVN29" s="175"/>
      <c r="OVO29" s="175"/>
      <c r="OVP29" s="175"/>
      <c r="OVQ29" s="175"/>
      <c r="OVR29" s="175"/>
      <c r="OVS29" s="175"/>
      <c r="OVT29" s="175"/>
      <c r="OVU29" s="175"/>
      <c r="OVV29" s="175"/>
      <c r="OVW29" s="175"/>
      <c r="OVX29" s="175"/>
      <c r="OVY29" s="175"/>
      <c r="OVZ29" s="175"/>
      <c r="OWA29" s="175"/>
      <c r="OWB29" s="175"/>
      <c r="OWC29" s="175"/>
      <c r="OWD29" s="175"/>
      <c r="OWE29" s="175"/>
      <c r="OWF29" s="175"/>
      <c r="OWG29" s="175"/>
      <c r="OWH29" s="175"/>
      <c r="OWI29" s="175"/>
      <c r="OWJ29" s="175"/>
      <c r="OWK29" s="175"/>
      <c r="OWL29" s="175"/>
      <c r="OWM29" s="175"/>
      <c r="OWN29" s="175"/>
      <c r="OWO29" s="175"/>
      <c r="OWP29" s="175"/>
      <c r="OWQ29" s="175"/>
      <c r="OWR29" s="175"/>
      <c r="OWS29" s="175"/>
      <c r="OWT29" s="175"/>
      <c r="OWU29" s="175"/>
      <c r="OWV29" s="175"/>
      <c r="OWW29" s="175"/>
      <c r="OWX29" s="175"/>
      <c r="OWY29" s="175"/>
      <c r="OWZ29" s="175"/>
      <c r="OXA29" s="175"/>
      <c r="OXB29" s="175"/>
      <c r="OXC29" s="175"/>
      <c r="OXD29" s="175"/>
      <c r="OXE29" s="175"/>
      <c r="OXF29" s="175"/>
      <c r="OXG29" s="175"/>
      <c r="OXH29" s="175"/>
      <c r="OXI29" s="175"/>
      <c r="OXJ29" s="175"/>
      <c r="OXK29" s="175"/>
      <c r="OXL29" s="175"/>
      <c r="OXM29" s="175"/>
      <c r="OXN29" s="175"/>
      <c r="OXO29" s="175"/>
      <c r="OXP29" s="175"/>
      <c r="OXQ29" s="175"/>
      <c r="OXR29" s="175"/>
      <c r="OXS29" s="175"/>
      <c r="OXT29" s="175"/>
      <c r="OXU29" s="175"/>
      <c r="OXV29" s="175"/>
      <c r="OXW29" s="175"/>
      <c r="OXX29" s="175"/>
      <c r="OXY29" s="175"/>
      <c r="OXZ29" s="175"/>
      <c r="OYA29" s="175"/>
      <c r="OYB29" s="175"/>
      <c r="OYC29" s="175"/>
      <c r="OYD29" s="175"/>
      <c r="OYE29" s="175"/>
      <c r="OYF29" s="175"/>
      <c r="OYG29" s="175"/>
      <c r="OYH29" s="175"/>
      <c r="OYI29" s="175"/>
      <c r="OYJ29" s="175"/>
      <c r="OYK29" s="175"/>
      <c r="OYL29" s="175"/>
      <c r="OYM29" s="175"/>
      <c r="OYN29" s="175"/>
      <c r="OYO29" s="175"/>
      <c r="OYP29" s="175"/>
      <c r="OYQ29" s="175"/>
      <c r="OYR29" s="175"/>
      <c r="OYS29" s="175"/>
      <c r="OYT29" s="175"/>
      <c r="OYU29" s="175"/>
      <c r="OYV29" s="175"/>
      <c r="OYW29" s="175"/>
      <c r="OYX29" s="175"/>
      <c r="OYY29" s="175"/>
      <c r="OYZ29" s="175"/>
      <c r="OZA29" s="175"/>
      <c r="OZB29" s="175"/>
      <c r="OZC29" s="175"/>
      <c r="OZD29" s="175"/>
      <c r="OZE29" s="175"/>
      <c r="OZF29" s="175"/>
      <c r="OZG29" s="175"/>
      <c r="OZH29" s="175"/>
      <c r="OZI29" s="175"/>
      <c r="OZJ29" s="175"/>
      <c r="OZK29" s="175"/>
      <c r="OZL29" s="175"/>
      <c r="OZM29" s="175"/>
      <c r="OZN29" s="175"/>
      <c r="OZO29" s="175"/>
      <c r="OZP29" s="175"/>
      <c r="OZQ29" s="175"/>
      <c r="OZR29" s="175"/>
      <c r="OZS29" s="175"/>
      <c r="OZT29" s="175"/>
      <c r="OZU29" s="175"/>
      <c r="OZV29" s="175"/>
      <c r="OZW29" s="175"/>
      <c r="OZX29" s="175"/>
      <c r="OZY29" s="175"/>
      <c r="OZZ29" s="175"/>
      <c r="PAA29" s="175"/>
      <c r="PAB29" s="175"/>
      <c r="PAC29" s="175"/>
      <c r="PAD29" s="175"/>
      <c r="PAE29" s="175"/>
      <c r="PAF29" s="175"/>
      <c r="PAG29" s="175"/>
      <c r="PAH29" s="175"/>
      <c r="PAI29" s="175"/>
      <c r="PAJ29" s="175"/>
      <c r="PAK29" s="175"/>
      <c r="PAL29" s="175"/>
      <c r="PAM29" s="175"/>
      <c r="PAN29" s="175"/>
      <c r="PAO29" s="175"/>
      <c r="PAP29" s="175"/>
      <c r="PAQ29" s="175"/>
      <c r="PAR29" s="175"/>
      <c r="PAS29" s="175"/>
      <c r="PAT29" s="175"/>
      <c r="PAU29" s="175"/>
      <c r="PAV29" s="175"/>
      <c r="PAW29" s="175"/>
      <c r="PAX29" s="175"/>
      <c r="PAY29" s="175"/>
      <c r="PAZ29" s="175"/>
      <c r="PBA29" s="175"/>
      <c r="PBB29" s="175"/>
      <c r="PBC29" s="175"/>
      <c r="PBD29" s="175"/>
      <c r="PBE29" s="175"/>
      <c r="PBF29" s="175"/>
      <c r="PBG29" s="175"/>
      <c r="PBH29" s="175"/>
      <c r="PBI29" s="175"/>
      <c r="PBJ29" s="175"/>
      <c r="PBK29" s="175"/>
      <c r="PBL29" s="175"/>
      <c r="PBM29" s="175"/>
      <c r="PBN29" s="175"/>
      <c r="PBO29" s="175"/>
      <c r="PBP29" s="175"/>
      <c r="PBQ29" s="175"/>
      <c r="PBR29" s="175"/>
      <c r="PBS29" s="175"/>
      <c r="PBT29" s="175"/>
      <c r="PBU29" s="175"/>
      <c r="PBV29" s="175"/>
      <c r="PBW29" s="175"/>
      <c r="PBX29" s="175"/>
      <c r="PBY29" s="175"/>
      <c r="PBZ29" s="175"/>
      <c r="PCA29" s="175"/>
      <c r="PCB29" s="175"/>
      <c r="PCC29" s="175"/>
      <c r="PCD29" s="175"/>
      <c r="PCE29" s="175"/>
      <c r="PCF29" s="175"/>
      <c r="PCG29" s="175"/>
      <c r="PCH29" s="175"/>
      <c r="PCI29" s="175"/>
      <c r="PCJ29" s="175"/>
      <c r="PCK29" s="175"/>
      <c r="PCL29" s="175"/>
      <c r="PCM29" s="175"/>
      <c r="PCN29" s="175"/>
      <c r="PCO29" s="175"/>
      <c r="PCP29" s="175"/>
      <c r="PCQ29" s="175"/>
      <c r="PCR29" s="175"/>
      <c r="PCS29" s="175"/>
      <c r="PCT29" s="175"/>
      <c r="PCU29" s="175"/>
      <c r="PCV29" s="175"/>
      <c r="PCW29" s="175"/>
      <c r="PCX29" s="175"/>
      <c r="PCY29" s="175"/>
      <c r="PCZ29" s="175"/>
      <c r="PDA29" s="175"/>
      <c r="PDB29" s="175"/>
      <c r="PDC29" s="175"/>
      <c r="PDD29" s="175"/>
      <c r="PDE29" s="175"/>
      <c r="PDF29" s="175"/>
      <c r="PDG29" s="175"/>
      <c r="PDH29" s="175"/>
      <c r="PDI29" s="175"/>
      <c r="PDJ29" s="175"/>
      <c r="PDK29" s="175"/>
      <c r="PDL29" s="175"/>
      <c r="PDM29" s="175"/>
      <c r="PDN29" s="175"/>
      <c r="PDO29" s="175"/>
      <c r="PDP29" s="175"/>
      <c r="PDQ29" s="175"/>
      <c r="PDR29" s="175"/>
      <c r="PDS29" s="175"/>
      <c r="PDT29" s="175"/>
      <c r="PDU29" s="175"/>
      <c r="PDV29" s="175"/>
      <c r="PDW29" s="175"/>
      <c r="PDX29" s="175"/>
      <c r="PDY29" s="175"/>
      <c r="PDZ29" s="175"/>
      <c r="PEA29" s="175"/>
      <c r="PEB29" s="175"/>
      <c r="PEC29" s="175"/>
      <c r="PED29" s="175"/>
      <c r="PEE29" s="175"/>
      <c r="PEF29" s="175"/>
      <c r="PEG29" s="175"/>
      <c r="PEH29" s="175"/>
      <c r="PEI29" s="175"/>
      <c r="PEJ29" s="175"/>
      <c r="PEK29" s="175"/>
      <c r="PEL29" s="175"/>
      <c r="PEM29" s="175"/>
      <c r="PEN29" s="175"/>
      <c r="PEO29" s="175"/>
      <c r="PEP29" s="175"/>
      <c r="PEQ29" s="175"/>
      <c r="PER29" s="175"/>
      <c r="PES29" s="175"/>
      <c r="PET29" s="175"/>
      <c r="PEU29" s="175"/>
      <c r="PEV29" s="175"/>
      <c r="PEW29" s="175"/>
      <c r="PEX29" s="175"/>
      <c r="PEY29" s="175"/>
      <c r="PEZ29" s="175"/>
      <c r="PFA29" s="175"/>
      <c r="PFB29" s="175"/>
      <c r="PFC29" s="175"/>
      <c r="PFD29" s="175"/>
      <c r="PFE29" s="175"/>
      <c r="PFF29" s="175"/>
      <c r="PFG29" s="175"/>
      <c r="PFH29" s="175"/>
      <c r="PFI29" s="175"/>
      <c r="PFJ29" s="175"/>
      <c r="PFK29" s="175"/>
      <c r="PFL29" s="175"/>
      <c r="PFM29" s="175"/>
      <c r="PFN29" s="175"/>
      <c r="PFO29" s="175"/>
      <c r="PFP29" s="175"/>
      <c r="PFQ29" s="175"/>
      <c r="PFR29" s="175"/>
      <c r="PFS29" s="175"/>
      <c r="PFT29" s="175"/>
      <c r="PFU29" s="175"/>
      <c r="PFV29" s="175"/>
      <c r="PFW29" s="175"/>
      <c r="PFX29" s="175"/>
      <c r="PFY29" s="175"/>
      <c r="PFZ29" s="175"/>
      <c r="PGA29" s="175"/>
      <c r="PGB29" s="175"/>
      <c r="PGC29" s="175"/>
      <c r="PGD29" s="175"/>
      <c r="PGE29" s="175"/>
      <c r="PGF29" s="175"/>
      <c r="PGG29" s="175"/>
      <c r="PGH29" s="175"/>
      <c r="PGI29" s="175"/>
      <c r="PGJ29" s="175"/>
      <c r="PGK29" s="175"/>
      <c r="PGL29" s="175"/>
      <c r="PGM29" s="175"/>
      <c r="PGN29" s="175"/>
      <c r="PGO29" s="175"/>
      <c r="PGP29" s="175"/>
      <c r="PGQ29" s="175"/>
      <c r="PGR29" s="175"/>
      <c r="PGS29" s="175"/>
      <c r="PGT29" s="175"/>
      <c r="PGU29" s="175"/>
      <c r="PGV29" s="175"/>
      <c r="PGW29" s="175"/>
      <c r="PGX29" s="175"/>
      <c r="PGY29" s="175"/>
      <c r="PGZ29" s="175"/>
      <c r="PHA29" s="175"/>
      <c r="PHB29" s="175"/>
      <c r="PHC29" s="175"/>
      <c r="PHD29" s="175"/>
      <c r="PHE29" s="175"/>
      <c r="PHF29" s="175"/>
      <c r="PHG29" s="175"/>
      <c r="PHH29" s="175"/>
      <c r="PHI29" s="175"/>
      <c r="PHJ29" s="175"/>
      <c r="PHK29" s="175"/>
      <c r="PHL29" s="175"/>
      <c r="PHM29" s="175"/>
      <c r="PHN29" s="175"/>
      <c r="PHO29" s="175"/>
      <c r="PHP29" s="175"/>
      <c r="PHQ29" s="175"/>
      <c r="PHR29" s="175"/>
      <c r="PHS29" s="175"/>
      <c r="PHT29" s="175"/>
      <c r="PHU29" s="175"/>
      <c r="PHV29" s="175"/>
      <c r="PHW29" s="175"/>
      <c r="PHX29" s="175"/>
      <c r="PHY29" s="175"/>
      <c r="PHZ29" s="175"/>
      <c r="PIA29" s="175"/>
      <c r="PIB29" s="175"/>
      <c r="PIC29" s="175"/>
      <c r="PID29" s="175"/>
      <c r="PIE29" s="175"/>
      <c r="PIF29" s="175"/>
      <c r="PIG29" s="175"/>
      <c r="PIH29" s="175"/>
      <c r="PII29" s="175"/>
      <c r="PIJ29" s="175"/>
      <c r="PIK29" s="175"/>
      <c r="PIL29" s="175"/>
      <c r="PIM29" s="175"/>
      <c r="PIN29" s="175"/>
      <c r="PIO29" s="175"/>
      <c r="PIP29" s="175"/>
      <c r="PIQ29" s="175"/>
      <c r="PIR29" s="175"/>
      <c r="PIS29" s="175"/>
      <c r="PIT29" s="175"/>
      <c r="PIU29" s="175"/>
      <c r="PIV29" s="175"/>
      <c r="PIW29" s="175"/>
      <c r="PIX29" s="175"/>
      <c r="PIY29" s="175"/>
      <c r="PIZ29" s="175"/>
      <c r="PJA29" s="175"/>
      <c r="PJB29" s="175"/>
      <c r="PJC29" s="175"/>
      <c r="PJD29" s="175"/>
      <c r="PJE29" s="175"/>
      <c r="PJF29" s="175"/>
      <c r="PJG29" s="175"/>
      <c r="PJH29" s="175"/>
      <c r="PJI29" s="175"/>
      <c r="PJJ29" s="175"/>
      <c r="PJK29" s="175"/>
      <c r="PJL29" s="175"/>
      <c r="PJM29" s="175"/>
      <c r="PJN29" s="175"/>
      <c r="PJO29" s="175"/>
      <c r="PJP29" s="175"/>
      <c r="PJQ29" s="175"/>
      <c r="PJR29" s="175"/>
      <c r="PJS29" s="175"/>
      <c r="PJT29" s="175"/>
      <c r="PJU29" s="175"/>
      <c r="PJV29" s="175"/>
      <c r="PJW29" s="175"/>
      <c r="PJX29" s="175"/>
      <c r="PJY29" s="175"/>
      <c r="PJZ29" s="175"/>
      <c r="PKA29" s="175"/>
      <c r="PKB29" s="175"/>
      <c r="PKC29" s="175"/>
      <c r="PKD29" s="175"/>
      <c r="PKE29" s="175"/>
      <c r="PKF29" s="175"/>
      <c r="PKG29" s="175"/>
      <c r="PKH29" s="175"/>
      <c r="PKI29" s="175"/>
      <c r="PKJ29" s="175"/>
      <c r="PKK29" s="175"/>
      <c r="PKL29" s="175"/>
      <c r="PKM29" s="175"/>
      <c r="PKN29" s="175"/>
      <c r="PKO29" s="175"/>
      <c r="PKP29" s="175"/>
      <c r="PKQ29" s="175"/>
      <c r="PKR29" s="175"/>
      <c r="PKS29" s="175"/>
      <c r="PKT29" s="175"/>
      <c r="PKU29" s="175"/>
      <c r="PKV29" s="175"/>
      <c r="PKW29" s="175"/>
      <c r="PKX29" s="175"/>
      <c r="PKY29" s="175"/>
      <c r="PKZ29" s="175"/>
      <c r="PLA29" s="175"/>
      <c r="PLB29" s="175"/>
      <c r="PLC29" s="175"/>
      <c r="PLD29" s="175"/>
      <c r="PLE29" s="175"/>
      <c r="PLF29" s="175"/>
      <c r="PLG29" s="175"/>
      <c r="PLH29" s="175"/>
      <c r="PLI29" s="175"/>
      <c r="PLJ29" s="175"/>
      <c r="PLK29" s="175"/>
      <c r="PLL29" s="175"/>
      <c r="PLM29" s="175"/>
      <c r="PLN29" s="175"/>
      <c r="PLO29" s="175"/>
      <c r="PLP29" s="175"/>
      <c r="PLQ29" s="175"/>
      <c r="PLR29" s="175"/>
      <c r="PLS29" s="175"/>
      <c r="PLT29" s="175"/>
      <c r="PLU29" s="175"/>
      <c r="PLV29" s="175"/>
      <c r="PLW29" s="175"/>
      <c r="PLX29" s="175"/>
      <c r="PLY29" s="175"/>
      <c r="PLZ29" s="175"/>
      <c r="PMA29" s="175"/>
      <c r="PMB29" s="175"/>
      <c r="PMC29" s="175"/>
      <c r="PMD29" s="175"/>
      <c r="PME29" s="175"/>
      <c r="PMF29" s="175"/>
      <c r="PMG29" s="175"/>
      <c r="PMH29" s="175"/>
      <c r="PMI29" s="175"/>
      <c r="PMJ29" s="175"/>
      <c r="PMK29" s="175"/>
      <c r="PML29" s="175"/>
      <c r="PMM29" s="175"/>
      <c r="PMN29" s="175"/>
      <c r="PMO29" s="175"/>
      <c r="PMP29" s="175"/>
      <c r="PMQ29" s="175"/>
      <c r="PMR29" s="175"/>
      <c r="PMS29" s="175"/>
      <c r="PMT29" s="175"/>
      <c r="PMU29" s="175"/>
      <c r="PMV29" s="175"/>
      <c r="PMW29" s="175"/>
      <c r="PMX29" s="175"/>
      <c r="PMY29" s="175"/>
      <c r="PMZ29" s="175"/>
      <c r="PNA29" s="175"/>
      <c r="PNB29" s="175"/>
      <c r="PNC29" s="175"/>
      <c r="PND29" s="175"/>
      <c r="PNE29" s="175"/>
      <c r="PNF29" s="175"/>
      <c r="PNG29" s="175"/>
      <c r="PNH29" s="175"/>
      <c r="PNI29" s="175"/>
      <c r="PNJ29" s="175"/>
      <c r="PNK29" s="175"/>
      <c r="PNL29" s="175"/>
      <c r="PNM29" s="175"/>
      <c r="PNN29" s="175"/>
      <c r="PNO29" s="175"/>
      <c r="PNP29" s="175"/>
      <c r="PNQ29" s="175"/>
      <c r="PNR29" s="175"/>
      <c r="PNS29" s="175"/>
      <c r="PNT29" s="175"/>
      <c r="PNU29" s="175"/>
      <c r="PNV29" s="175"/>
      <c r="PNW29" s="175"/>
      <c r="PNX29" s="175"/>
      <c r="PNY29" s="175"/>
      <c r="PNZ29" s="175"/>
      <c r="POA29" s="175"/>
      <c r="POB29" s="175"/>
      <c r="POC29" s="175"/>
      <c r="POD29" s="175"/>
      <c r="POE29" s="175"/>
      <c r="POF29" s="175"/>
      <c r="POG29" s="175"/>
      <c r="POH29" s="175"/>
      <c r="POI29" s="175"/>
      <c r="POJ29" s="175"/>
      <c r="POK29" s="175"/>
      <c r="POL29" s="175"/>
      <c r="POM29" s="175"/>
      <c r="PON29" s="175"/>
      <c r="POO29" s="175"/>
      <c r="POP29" s="175"/>
      <c r="POQ29" s="175"/>
      <c r="POR29" s="175"/>
      <c r="POS29" s="175"/>
      <c r="POT29" s="175"/>
      <c r="POU29" s="175"/>
      <c r="POV29" s="175"/>
      <c r="POW29" s="175"/>
      <c r="POX29" s="175"/>
      <c r="POY29" s="175"/>
      <c r="POZ29" s="175"/>
      <c r="PPA29" s="175"/>
      <c r="PPB29" s="175"/>
      <c r="PPC29" s="175"/>
      <c r="PPD29" s="175"/>
      <c r="PPE29" s="175"/>
      <c r="PPF29" s="175"/>
      <c r="PPG29" s="175"/>
      <c r="PPH29" s="175"/>
      <c r="PPI29" s="175"/>
      <c r="PPJ29" s="175"/>
      <c r="PPK29" s="175"/>
      <c r="PPL29" s="175"/>
      <c r="PPM29" s="175"/>
      <c r="PPN29" s="175"/>
      <c r="PPO29" s="175"/>
      <c r="PPP29" s="175"/>
      <c r="PPQ29" s="175"/>
      <c r="PPR29" s="175"/>
      <c r="PPS29" s="175"/>
      <c r="PPT29" s="175"/>
      <c r="PPU29" s="175"/>
      <c r="PPV29" s="175"/>
      <c r="PPW29" s="175"/>
      <c r="PPX29" s="175"/>
      <c r="PPY29" s="175"/>
      <c r="PPZ29" s="175"/>
      <c r="PQA29" s="175"/>
      <c r="PQB29" s="175"/>
      <c r="PQC29" s="175"/>
      <c r="PQD29" s="175"/>
      <c r="PQE29" s="175"/>
      <c r="PQF29" s="175"/>
      <c r="PQG29" s="175"/>
      <c r="PQH29" s="175"/>
      <c r="PQI29" s="175"/>
      <c r="PQJ29" s="175"/>
      <c r="PQK29" s="175"/>
      <c r="PQL29" s="175"/>
      <c r="PQM29" s="175"/>
      <c r="PQN29" s="175"/>
      <c r="PQO29" s="175"/>
      <c r="PQP29" s="175"/>
      <c r="PQQ29" s="175"/>
      <c r="PQR29" s="175"/>
      <c r="PQS29" s="175"/>
      <c r="PQT29" s="175"/>
      <c r="PQU29" s="175"/>
      <c r="PQV29" s="175"/>
      <c r="PQW29" s="175"/>
      <c r="PQX29" s="175"/>
      <c r="PQY29" s="175"/>
      <c r="PQZ29" s="175"/>
      <c r="PRA29" s="175"/>
      <c r="PRB29" s="175"/>
      <c r="PRC29" s="175"/>
      <c r="PRD29" s="175"/>
      <c r="PRE29" s="175"/>
      <c r="PRF29" s="175"/>
      <c r="PRG29" s="175"/>
      <c r="PRH29" s="175"/>
      <c r="PRI29" s="175"/>
      <c r="PRJ29" s="175"/>
      <c r="PRK29" s="175"/>
      <c r="PRL29" s="175"/>
      <c r="PRM29" s="175"/>
      <c r="PRN29" s="175"/>
      <c r="PRO29" s="175"/>
      <c r="PRP29" s="175"/>
      <c r="PRQ29" s="175"/>
      <c r="PRR29" s="175"/>
      <c r="PRS29" s="175"/>
      <c r="PRT29" s="175"/>
      <c r="PRU29" s="175"/>
      <c r="PRV29" s="175"/>
      <c r="PRW29" s="175"/>
      <c r="PRX29" s="175"/>
      <c r="PRY29" s="175"/>
      <c r="PRZ29" s="175"/>
      <c r="PSA29" s="175"/>
      <c r="PSB29" s="175"/>
      <c r="PSC29" s="175"/>
      <c r="PSD29" s="175"/>
      <c r="PSE29" s="175"/>
      <c r="PSF29" s="175"/>
      <c r="PSG29" s="175"/>
      <c r="PSH29" s="175"/>
      <c r="PSI29" s="175"/>
      <c r="PSJ29" s="175"/>
      <c r="PSK29" s="175"/>
      <c r="PSL29" s="175"/>
      <c r="PSM29" s="175"/>
      <c r="PSN29" s="175"/>
      <c r="PSO29" s="175"/>
      <c r="PSP29" s="175"/>
      <c r="PSQ29" s="175"/>
      <c r="PSR29" s="175"/>
      <c r="PSS29" s="175"/>
      <c r="PST29" s="175"/>
      <c r="PSU29" s="175"/>
      <c r="PSV29" s="175"/>
      <c r="PSW29" s="175"/>
      <c r="PSX29" s="175"/>
      <c r="PSY29" s="175"/>
      <c r="PSZ29" s="175"/>
      <c r="PTA29" s="175"/>
      <c r="PTB29" s="175"/>
      <c r="PTC29" s="175"/>
      <c r="PTD29" s="175"/>
      <c r="PTE29" s="175"/>
      <c r="PTF29" s="175"/>
      <c r="PTG29" s="175"/>
      <c r="PTH29" s="175"/>
      <c r="PTI29" s="175"/>
      <c r="PTJ29" s="175"/>
      <c r="PTK29" s="175"/>
      <c r="PTL29" s="175"/>
      <c r="PTM29" s="175"/>
      <c r="PTN29" s="175"/>
      <c r="PTO29" s="175"/>
      <c r="PTP29" s="175"/>
      <c r="PTQ29" s="175"/>
      <c r="PTR29" s="175"/>
      <c r="PTS29" s="175"/>
      <c r="PTT29" s="175"/>
      <c r="PTU29" s="175"/>
      <c r="PTV29" s="175"/>
      <c r="PTW29" s="175"/>
      <c r="PTX29" s="175"/>
      <c r="PTY29" s="175"/>
      <c r="PTZ29" s="175"/>
      <c r="PUA29" s="175"/>
      <c r="PUB29" s="175"/>
      <c r="PUC29" s="175"/>
      <c r="PUD29" s="175"/>
      <c r="PUE29" s="175"/>
      <c r="PUF29" s="175"/>
      <c r="PUG29" s="175"/>
      <c r="PUH29" s="175"/>
      <c r="PUI29" s="175"/>
      <c r="PUJ29" s="175"/>
      <c r="PUK29" s="175"/>
      <c r="PUL29" s="175"/>
      <c r="PUM29" s="175"/>
      <c r="PUN29" s="175"/>
      <c r="PUO29" s="175"/>
      <c r="PUP29" s="175"/>
      <c r="PUQ29" s="175"/>
      <c r="PUR29" s="175"/>
      <c r="PUS29" s="175"/>
      <c r="PUT29" s="175"/>
      <c r="PUU29" s="175"/>
      <c r="PUV29" s="175"/>
      <c r="PUW29" s="175"/>
      <c r="PUX29" s="175"/>
      <c r="PUY29" s="175"/>
      <c r="PUZ29" s="175"/>
      <c r="PVA29" s="175"/>
      <c r="PVB29" s="175"/>
      <c r="PVC29" s="175"/>
      <c r="PVD29" s="175"/>
      <c r="PVE29" s="175"/>
      <c r="PVF29" s="175"/>
      <c r="PVG29" s="175"/>
      <c r="PVH29" s="175"/>
      <c r="PVI29" s="175"/>
      <c r="PVJ29" s="175"/>
      <c r="PVK29" s="175"/>
      <c r="PVL29" s="175"/>
      <c r="PVM29" s="175"/>
      <c r="PVN29" s="175"/>
      <c r="PVO29" s="175"/>
      <c r="PVP29" s="175"/>
      <c r="PVQ29" s="175"/>
      <c r="PVR29" s="175"/>
      <c r="PVS29" s="175"/>
      <c r="PVT29" s="175"/>
      <c r="PVU29" s="175"/>
      <c r="PVV29" s="175"/>
      <c r="PVW29" s="175"/>
      <c r="PVX29" s="175"/>
      <c r="PVY29" s="175"/>
      <c r="PVZ29" s="175"/>
      <c r="PWA29" s="175"/>
      <c r="PWB29" s="175"/>
      <c r="PWC29" s="175"/>
      <c r="PWD29" s="175"/>
      <c r="PWE29" s="175"/>
      <c r="PWF29" s="175"/>
      <c r="PWG29" s="175"/>
      <c r="PWH29" s="175"/>
      <c r="PWI29" s="175"/>
      <c r="PWJ29" s="175"/>
      <c r="PWK29" s="175"/>
      <c r="PWL29" s="175"/>
      <c r="PWM29" s="175"/>
      <c r="PWN29" s="175"/>
      <c r="PWO29" s="175"/>
      <c r="PWP29" s="175"/>
      <c r="PWQ29" s="175"/>
      <c r="PWR29" s="175"/>
      <c r="PWS29" s="175"/>
      <c r="PWT29" s="175"/>
      <c r="PWU29" s="175"/>
      <c r="PWV29" s="175"/>
      <c r="PWW29" s="175"/>
      <c r="PWX29" s="175"/>
      <c r="PWY29" s="175"/>
      <c r="PWZ29" s="175"/>
      <c r="PXA29" s="175"/>
      <c r="PXB29" s="175"/>
      <c r="PXC29" s="175"/>
      <c r="PXD29" s="175"/>
      <c r="PXE29" s="175"/>
      <c r="PXF29" s="175"/>
      <c r="PXG29" s="175"/>
      <c r="PXH29" s="175"/>
      <c r="PXI29" s="175"/>
      <c r="PXJ29" s="175"/>
      <c r="PXK29" s="175"/>
      <c r="PXL29" s="175"/>
      <c r="PXM29" s="175"/>
      <c r="PXN29" s="175"/>
      <c r="PXO29" s="175"/>
      <c r="PXP29" s="175"/>
      <c r="PXQ29" s="175"/>
      <c r="PXR29" s="175"/>
      <c r="PXS29" s="175"/>
      <c r="PXT29" s="175"/>
      <c r="PXU29" s="175"/>
      <c r="PXV29" s="175"/>
      <c r="PXW29" s="175"/>
      <c r="PXX29" s="175"/>
      <c r="PXY29" s="175"/>
      <c r="PXZ29" s="175"/>
      <c r="PYA29" s="175"/>
      <c r="PYB29" s="175"/>
      <c r="PYC29" s="175"/>
      <c r="PYD29" s="175"/>
      <c r="PYE29" s="175"/>
      <c r="PYF29" s="175"/>
      <c r="PYG29" s="175"/>
      <c r="PYH29" s="175"/>
      <c r="PYI29" s="175"/>
      <c r="PYJ29" s="175"/>
      <c r="PYK29" s="175"/>
      <c r="PYL29" s="175"/>
      <c r="PYM29" s="175"/>
      <c r="PYN29" s="175"/>
      <c r="PYO29" s="175"/>
      <c r="PYP29" s="175"/>
      <c r="PYQ29" s="175"/>
      <c r="PYR29" s="175"/>
      <c r="PYS29" s="175"/>
      <c r="PYT29" s="175"/>
      <c r="PYU29" s="175"/>
      <c r="PYV29" s="175"/>
      <c r="PYW29" s="175"/>
      <c r="PYX29" s="175"/>
      <c r="PYY29" s="175"/>
      <c r="PYZ29" s="175"/>
      <c r="PZA29" s="175"/>
      <c r="PZB29" s="175"/>
      <c r="PZC29" s="175"/>
      <c r="PZD29" s="175"/>
      <c r="PZE29" s="175"/>
      <c r="PZF29" s="175"/>
      <c r="PZG29" s="175"/>
      <c r="PZH29" s="175"/>
      <c r="PZI29" s="175"/>
      <c r="PZJ29" s="175"/>
      <c r="PZK29" s="175"/>
      <c r="PZL29" s="175"/>
      <c r="PZM29" s="175"/>
      <c r="PZN29" s="175"/>
      <c r="PZO29" s="175"/>
      <c r="PZP29" s="175"/>
      <c r="PZQ29" s="175"/>
      <c r="PZR29" s="175"/>
      <c r="PZS29" s="175"/>
      <c r="PZT29" s="175"/>
      <c r="PZU29" s="175"/>
      <c r="PZV29" s="175"/>
      <c r="PZW29" s="175"/>
      <c r="PZX29" s="175"/>
      <c r="PZY29" s="175"/>
      <c r="PZZ29" s="175"/>
      <c r="QAA29" s="175"/>
      <c r="QAB29" s="175"/>
      <c r="QAC29" s="175"/>
      <c r="QAD29" s="175"/>
      <c r="QAE29" s="175"/>
      <c r="QAF29" s="175"/>
      <c r="QAG29" s="175"/>
      <c r="QAH29" s="175"/>
      <c r="QAI29" s="175"/>
      <c r="QAJ29" s="175"/>
      <c r="QAK29" s="175"/>
      <c r="QAL29" s="175"/>
      <c r="QAM29" s="175"/>
      <c r="QAN29" s="175"/>
      <c r="QAO29" s="175"/>
      <c r="QAP29" s="175"/>
      <c r="QAQ29" s="175"/>
      <c r="QAR29" s="175"/>
      <c r="QAS29" s="175"/>
      <c r="QAT29" s="175"/>
      <c r="QAU29" s="175"/>
      <c r="QAV29" s="175"/>
      <c r="QAW29" s="175"/>
      <c r="QAX29" s="175"/>
      <c r="QAY29" s="175"/>
      <c r="QAZ29" s="175"/>
      <c r="QBA29" s="175"/>
      <c r="QBB29" s="175"/>
      <c r="QBC29" s="175"/>
      <c r="QBD29" s="175"/>
      <c r="QBE29" s="175"/>
      <c r="QBF29" s="175"/>
      <c r="QBG29" s="175"/>
      <c r="QBH29" s="175"/>
      <c r="QBI29" s="175"/>
      <c r="QBJ29" s="175"/>
      <c r="QBK29" s="175"/>
      <c r="QBL29" s="175"/>
      <c r="QBM29" s="175"/>
      <c r="QBN29" s="175"/>
      <c r="QBO29" s="175"/>
      <c r="QBP29" s="175"/>
      <c r="QBQ29" s="175"/>
      <c r="QBR29" s="175"/>
      <c r="QBS29" s="175"/>
      <c r="QBT29" s="175"/>
      <c r="QBU29" s="175"/>
      <c r="QBV29" s="175"/>
      <c r="QBW29" s="175"/>
      <c r="QBX29" s="175"/>
      <c r="QBY29" s="175"/>
      <c r="QBZ29" s="175"/>
      <c r="QCA29" s="175"/>
      <c r="QCB29" s="175"/>
      <c r="QCC29" s="175"/>
      <c r="QCD29" s="175"/>
      <c r="QCE29" s="175"/>
      <c r="QCF29" s="175"/>
      <c r="QCG29" s="175"/>
      <c r="QCH29" s="175"/>
      <c r="QCI29" s="175"/>
      <c r="QCJ29" s="175"/>
      <c r="QCK29" s="175"/>
      <c r="QCL29" s="175"/>
      <c r="QCM29" s="175"/>
      <c r="QCN29" s="175"/>
      <c r="QCO29" s="175"/>
      <c r="QCP29" s="175"/>
      <c r="QCQ29" s="175"/>
      <c r="QCR29" s="175"/>
      <c r="QCS29" s="175"/>
      <c r="QCT29" s="175"/>
      <c r="QCU29" s="175"/>
      <c r="QCV29" s="175"/>
      <c r="QCW29" s="175"/>
      <c r="QCX29" s="175"/>
      <c r="QCY29" s="175"/>
      <c r="QCZ29" s="175"/>
      <c r="QDA29" s="175"/>
      <c r="QDB29" s="175"/>
      <c r="QDC29" s="175"/>
      <c r="QDD29" s="175"/>
      <c r="QDE29" s="175"/>
      <c r="QDF29" s="175"/>
      <c r="QDG29" s="175"/>
      <c r="QDH29" s="175"/>
      <c r="QDI29" s="175"/>
      <c r="QDJ29" s="175"/>
      <c r="QDK29" s="175"/>
      <c r="QDL29" s="175"/>
      <c r="QDM29" s="175"/>
      <c r="QDN29" s="175"/>
      <c r="QDO29" s="175"/>
      <c r="QDP29" s="175"/>
      <c r="QDQ29" s="175"/>
      <c r="QDR29" s="175"/>
      <c r="QDS29" s="175"/>
      <c r="QDT29" s="175"/>
      <c r="QDU29" s="175"/>
      <c r="QDV29" s="175"/>
      <c r="QDW29" s="175"/>
      <c r="QDX29" s="175"/>
      <c r="QDY29" s="175"/>
      <c r="QDZ29" s="175"/>
      <c r="QEA29" s="175"/>
      <c r="QEB29" s="175"/>
      <c r="QEC29" s="175"/>
      <c r="QED29" s="175"/>
      <c r="QEE29" s="175"/>
      <c r="QEF29" s="175"/>
      <c r="QEG29" s="175"/>
      <c r="QEH29" s="175"/>
      <c r="QEI29" s="175"/>
      <c r="QEJ29" s="175"/>
      <c r="QEK29" s="175"/>
      <c r="QEL29" s="175"/>
      <c r="QEM29" s="175"/>
      <c r="QEN29" s="175"/>
      <c r="QEO29" s="175"/>
      <c r="QEP29" s="175"/>
      <c r="QEQ29" s="175"/>
      <c r="QER29" s="175"/>
      <c r="QES29" s="175"/>
      <c r="QET29" s="175"/>
      <c r="QEU29" s="175"/>
      <c r="QEV29" s="175"/>
      <c r="QEW29" s="175"/>
      <c r="QEX29" s="175"/>
      <c r="QEY29" s="175"/>
      <c r="QEZ29" s="175"/>
      <c r="QFA29" s="175"/>
      <c r="QFB29" s="175"/>
      <c r="QFC29" s="175"/>
      <c r="QFD29" s="175"/>
      <c r="QFE29" s="175"/>
      <c r="QFF29" s="175"/>
      <c r="QFG29" s="175"/>
      <c r="QFH29" s="175"/>
      <c r="QFI29" s="175"/>
      <c r="QFJ29" s="175"/>
      <c r="QFK29" s="175"/>
      <c r="QFL29" s="175"/>
      <c r="QFM29" s="175"/>
      <c r="QFN29" s="175"/>
      <c r="QFO29" s="175"/>
      <c r="QFP29" s="175"/>
      <c r="QFQ29" s="175"/>
      <c r="QFR29" s="175"/>
      <c r="QFS29" s="175"/>
      <c r="QFT29" s="175"/>
      <c r="QFU29" s="175"/>
      <c r="QFV29" s="175"/>
      <c r="QFW29" s="175"/>
      <c r="QFX29" s="175"/>
      <c r="QFY29" s="175"/>
      <c r="QFZ29" s="175"/>
      <c r="QGA29" s="175"/>
      <c r="QGB29" s="175"/>
      <c r="QGC29" s="175"/>
      <c r="QGD29" s="175"/>
      <c r="QGE29" s="175"/>
      <c r="QGF29" s="175"/>
      <c r="QGG29" s="175"/>
      <c r="QGH29" s="175"/>
      <c r="QGI29" s="175"/>
      <c r="QGJ29" s="175"/>
      <c r="QGK29" s="175"/>
      <c r="QGL29" s="175"/>
      <c r="QGM29" s="175"/>
      <c r="QGN29" s="175"/>
      <c r="QGO29" s="175"/>
      <c r="QGP29" s="175"/>
      <c r="QGQ29" s="175"/>
      <c r="QGR29" s="175"/>
      <c r="QGS29" s="175"/>
      <c r="QGT29" s="175"/>
      <c r="QGU29" s="175"/>
      <c r="QGV29" s="175"/>
      <c r="QGW29" s="175"/>
      <c r="QGX29" s="175"/>
      <c r="QGY29" s="175"/>
      <c r="QGZ29" s="175"/>
      <c r="QHA29" s="175"/>
      <c r="QHB29" s="175"/>
      <c r="QHC29" s="175"/>
      <c r="QHD29" s="175"/>
      <c r="QHE29" s="175"/>
      <c r="QHF29" s="175"/>
      <c r="QHG29" s="175"/>
      <c r="QHH29" s="175"/>
      <c r="QHI29" s="175"/>
      <c r="QHJ29" s="175"/>
      <c r="QHK29" s="175"/>
      <c r="QHL29" s="175"/>
      <c r="QHM29" s="175"/>
      <c r="QHN29" s="175"/>
      <c r="QHO29" s="175"/>
      <c r="QHP29" s="175"/>
      <c r="QHQ29" s="175"/>
      <c r="QHR29" s="175"/>
      <c r="QHS29" s="175"/>
      <c r="QHT29" s="175"/>
      <c r="QHU29" s="175"/>
      <c r="QHV29" s="175"/>
      <c r="QHW29" s="175"/>
      <c r="QHX29" s="175"/>
      <c r="QHY29" s="175"/>
      <c r="QHZ29" s="175"/>
      <c r="QIA29" s="175"/>
      <c r="QIB29" s="175"/>
      <c r="QIC29" s="175"/>
      <c r="QID29" s="175"/>
      <c r="QIE29" s="175"/>
      <c r="QIF29" s="175"/>
      <c r="QIG29" s="175"/>
      <c r="QIH29" s="175"/>
      <c r="QII29" s="175"/>
      <c r="QIJ29" s="175"/>
      <c r="QIK29" s="175"/>
      <c r="QIL29" s="175"/>
      <c r="QIM29" s="175"/>
      <c r="QIN29" s="175"/>
      <c r="QIO29" s="175"/>
      <c r="QIP29" s="175"/>
      <c r="QIQ29" s="175"/>
      <c r="QIR29" s="175"/>
      <c r="QIS29" s="175"/>
      <c r="QIT29" s="175"/>
      <c r="QIU29" s="175"/>
      <c r="QIV29" s="175"/>
      <c r="QIW29" s="175"/>
      <c r="QIX29" s="175"/>
      <c r="QIY29" s="175"/>
      <c r="QIZ29" s="175"/>
      <c r="QJA29" s="175"/>
      <c r="QJB29" s="175"/>
      <c r="QJC29" s="175"/>
      <c r="QJD29" s="175"/>
      <c r="QJE29" s="175"/>
      <c r="QJF29" s="175"/>
      <c r="QJG29" s="175"/>
      <c r="QJH29" s="175"/>
      <c r="QJI29" s="175"/>
      <c r="QJJ29" s="175"/>
      <c r="QJK29" s="175"/>
      <c r="QJL29" s="175"/>
      <c r="QJM29" s="175"/>
      <c r="QJN29" s="175"/>
      <c r="QJO29" s="175"/>
      <c r="QJP29" s="175"/>
      <c r="QJQ29" s="175"/>
      <c r="QJR29" s="175"/>
      <c r="QJS29" s="175"/>
      <c r="QJT29" s="175"/>
      <c r="QJU29" s="175"/>
      <c r="QJV29" s="175"/>
      <c r="QJW29" s="175"/>
      <c r="QJX29" s="175"/>
      <c r="QJY29" s="175"/>
      <c r="QJZ29" s="175"/>
      <c r="QKA29" s="175"/>
      <c r="QKB29" s="175"/>
      <c r="QKC29" s="175"/>
      <c r="QKD29" s="175"/>
      <c r="QKE29" s="175"/>
      <c r="QKF29" s="175"/>
      <c r="QKG29" s="175"/>
      <c r="QKH29" s="175"/>
      <c r="QKI29" s="175"/>
      <c r="QKJ29" s="175"/>
      <c r="QKK29" s="175"/>
      <c r="QKL29" s="175"/>
      <c r="QKM29" s="175"/>
      <c r="QKN29" s="175"/>
      <c r="QKO29" s="175"/>
      <c r="QKP29" s="175"/>
      <c r="QKQ29" s="175"/>
      <c r="QKR29" s="175"/>
      <c r="QKS29" s="175"/>
      <c r="QKT29" s="175"/>
      <c r="QKU29" s="175"/>
      <c r="QKV29" s="175"/>
      <c r="QKW29" s="175"/>
      <c r="QKX29" s="175"/>
      <c r="QKY29" s="175"/>
      <c r="QKZ29" s="175"/>
      <c r="QLA29" s="175"/>
      <c r="QLB29" s="175"/>
      <c r="QLC29" s="175"/>
      <c r="QLD29" s="175"/>
      <c r="QLE29" s="175"/>
      <c r="QLF29" s="175"/>
      <c r="QLG29" s="175"/>
      <c r="QLH29" s="175"/>
      <c r="QLI29" s="175"/>
      <c r="QLJ29" s="175"/>
      <c r="QLK29" s="175"/>
      <c r="QLL29" s="175"/>
      <c r="QLM29" s="175"/>
      <c r="QLN29" s="175"/>
      <c r="QLO29" s="175"/>
      <c r="QLP29" s="175"/>
      <c r="QLQ29" s="175"/>
      <c r="QLR29" s="175"/>
      <c r="QLS29" s="175"/>
      <c r="QLT29" s="175"/>
      <c r="QLU29" s="175"/>
      <c r="QLV29" s="175"/>
      <c r="QLW29" s="175"/>
      <c r="QLX29" s="175"/>
      <c r="QLY29" s="175"/>
      <c r="QLZ29" s="175"/>
      <c r="QMA29" s="175"/>
      <c r="QMB29" s="175"/>
      <c r="QMC29" s="175"/>
      <c r="QMD29" s="175"/>
      <c r="QME29" s="175"/>
      <c r="QMF29" s="175"/>
      <c r="QMG29" s="175"/>
      <c r="QMH29" s="175"/>
      <c r="QMI29" s="175"/>
      <c r="QMJ29" s="175"/>
      <c r="QMK29" s="175"/>
      <c r="QML29" s="175"/>
      <c r="QMM29" s="175"/>
      <c r="QMN29" s="175"/>
      <c r="QMO29" s="175"/>
      <c r="QMP29" s="175"/>
      <c r="QMQ29" s="175"/>
      <c r="QMR29" s="175"/>
      <c r="QMS29" s="175"/>
      <c r="QMT29" s="175"/>
      <c r="QMU29" s="175"/>
      <c r="QMV29" s="175"/>
      <c r="QMW29" s="175"/>
      <c r="QMX29" s="175"/>
      <c r="QMY29" s="175"/>
      <c r="QMZ29" s="175"/>
      <c r="QNA29" s="175"/>
      <c r="QNB29" s="175"/>
      <c r="QNC29" s="175"/>
      <c r="QND29" s="175"/>
      <c r="QNE29" s="175"/>
      <c r="QNF29" s="175"/>
      <c r="QNG29" s="175"/>
      <c r="QNH29" s="175"/>
      <c r="QNI29" s="175"/>
      <c r="QNJ29" s="175"/>
      <c r="QNK29" s="175"/>
      <c r="QNL29" s="175"/>
      <c r="QNM29" s="175"/>
      <c r="QNN29" s="175"/>
      <c r="QNO29" s="175"/>
      <c r="QNP29" s="175"/>
      <c r="QNQ29" s="175"/>
      <c r="QNR29" s="175"/>
      <c r="QNS29" s="175"/>
      <c r="QNT29" s="175"/>
      <c r="QNU29" s="175"/>
      <c r="QNV29" s="175"/>
      <c r="QNW29" s="175"/>
      <c r="QNX29" s="175"/>
      <c r="QNY29" s="175"/>
      <c r="QNZ29" s="175"/>
      <c r="QOA29" s="175"/>
      <c r="QOB29" s="175"/>
      <c r="QOC29" s="175"/>
      <c r="QOD29" s="175"/>
      <c r="QOE29" s="175"/>
      <c r="QOF29" s="175"/>
      <c r="QOG29" s="175"/>
      <c r="QOH29" s="175"/>
      <c r="QOI29" s="175"/>
      <c r="QOJ29" s="175"/>
      <c r="QOK29" s="175"/>
      <c r="QOL29" s="175"/>
      <c r="QOM29" s="175"/>
      <c r="QON29" s="175"/>
      <c r="QOO29" s="175"/>
      <c r="QOP29" s="175"/>
      <c r="QOQ29" s="175"/>
      <c r="QOR29" s="175"/>
      <c r="QOS29" s="175"/>
      <c r="QOT29" s="175"/>
      <c r="QOU29" s="175"/>
      <c r="QOV29" s="175"/>
      <c r="QOW29" s="175"/>
      <c r="QOX29" s="175"/>
      <c r="QOY29" s="175"/>
      <c r="QOZ29" s="175"/>
      <c r="QPA29" s="175"/>
      <c r="QPB29" s="175"/>
      <c r="QPC29" s="175"/>
      <c r="QPD29" s="175"/>
      <c r="QPE29" s="175"/>
      <c r="QPF29" s="175"/>
      <c r="QPG29" s="175"/>
      <c r="QPH29" s="175"/>
      <c r="QPI29" s="175"/>
      <c r="QPJ29" s="175"/>
      <c r="QPK29" s="175"/>
      <c r="QPL29" s="175"/>
      <c r="QPM29" s="175"/>
      <c r="QPN29" s="175"/>
      <c r="QPO29" s="175"/>
      <c r="QPP29" s="175"/>
      <c r="QPQ29" s="175"/>
      <c r="QPR29" s="175"/>
      <c r="QPS29" s="175"/>
      <c r="QPT29" s="175"/>
      <c r="QPU29" s="175"/>
      <c r="QPV29" s="175"/>
      <c r="QPW29" s="175"/>
      <c r="QPX29" s="175"/>
      <c r="QPY29" s="175"/>
      <c r="QPZ29" s="175"/>
      <c r="QQA29" s="175"/>
      <c r="QQB29" s="175"/>
      <c r="QQC29" s="175"/>
      <c r="QQD29" s="175"/>
      <c r="QQE29" s="175"/>
      <c r="QQF29" s="175"/>
      <c r="QQG29" s="175"/>
      <c r="QQH29" s="175"/>
      <c r="QQI29" s="175"/>
      <c r="QQJ29" s="175"/>
      <c r="QQK29" s="175"/>
      <c r="QQL29" s="175"/>
      <c r="QQM29" s="175"/>
      <c r="QQN29" s="175"/>
      <c r="QQO29" s="175"/>
      <c r="QQP29" s="175"/>
      <c r="QQQ29" s="175"/>
      <c r="QQR29" s="175"/>
      <c r="QQS29" s="175"/>
      <c r="QQT29" s="175"/>
      <c r="QQU29" s="175"/>
      <c r="QQV29" s="175"/>
      <c r="QQW29" s="175"/>
      <c r="QQX29" s="175"/>
      <c r="QQY29" s="175"/>
      <c r="QQZ29" s="175"/>
      <c r="QRA29" s="175"/>
      <c r="QRB29" s="175"/>
      <c r="QRC29" s="175"/>
      <c r="QRD29" s="175"/>
      <c r="QRE29" s="175"/>
      <c r="QRF29" s="175"/>
      <c r="QRG29" s="175"/>
      <c r="QRH29" s="175"/>
      <c r="QRI29" s="175"/>
      <c r="QRJ29" s="175"/>
      <c r="QRK29" s="175"/>
      <c r="QRL29" s="175"/>
      <c r="QRM29" s="175"/>
      <c r="QRN29" s="175"/>
      <c r="QRO29" s="175"/>
      <c r="QRP29" s="175"/>
      <c r="QRQ29" s="175"/>
      <c r="QRR29" s="175"/>
      <c r="QRS29" s="175"/>
      <c r="QRT29" s="175"/>
      <c r="QRU29" s="175"/>
      <c r="QRV29" s="175"/>
      <c r="QRW29" s="175"/>
      <c r="QRX29" s="175"/>
      <c r="QRY29" s="175"/>
      <c r="QRZ29" s="175"/>
      <c r="QSA29" s="175"/>
      <c r="QSB29" s="175"/>
      <c r="QSC29" s="175"/>
      <c r="QSD29" s="175"/>
      <c r="QSE29" s="175"/>
      <c r="QSF29" s="175"/>
      <c r="QSG29" s="175"/>
      <c r="QSH29" s="175"/>
      <c r="QSI29" s="175"/>
      <c r="QSJ29" s="175"/>
      <c r="QSK29" s="175"/>
      <c r="QSL29" s="175"/>
      <c r="QSM29" s="175"/>
      <c r="QSN29" s="175"/>
      <c r="QSO29" s="175"/>
      <c r="QSP29" s="175"/>
      <c r="QSQ29" s="175"/>
      <c r="QSR29" s="175"/>
      <c r="QSS29" s="175"/>
      <c r="QST29" s="175"/>
      <c r="QSU29" s="175"/>
      <c r="QSV29" s="175"/>
      <c r="QSW29" s="175"/>
      <c r="QSX29" s="175"/>
      <c r="QSY29" s="175"/>
      <c r="QSZ29" s="175"/>
      <c r="QTA29" s="175"/>
      <c r="QTB29" s="175"/>
      <c r="QTC29" s="175"/>
      <c r="QTD29" s="175"/>
      <c r="QTE29" s="175"/>
      <c r="QTF29" s="175"/>
      <c r="QTG29" s="175"/>
      <c r="QTH29" s="175"/>
      <c r="QTI29" s="175"/>
      <c r="QTJ29" s="175"/>
      <c r="QTK29" s="175"/>
      <c r="QTL29" s="175"/>
      <c r="QTM29" s="175"/>
      <c r="QTN29" s="175"/>
      <c r="QTO29" s="175"/>
      <c r="QTP29" s="175"/>
      <c r="QTQ29" s="175"/>
      <c r="QTR29" s="175"/>
      <c r="QTS29" s="175"/>
      <c r="QTT29" s="175"/>
      <c r="QTU29" s="175"/>
      <c r="QTV29" s="175"/>
      <c r="QTW29" s="175"/>
      <c r="QTX29" s="175"/>
      <c r="QTY29" s="175"/>
      <c r="QTZ29" s="175"/>
      <c r="QUA29" s="175"/>
      <c r="QUB29" s="175"/>
      <c r="QUC29" s="175"/>
      <c r="QUD29" s="175"/>
      <c r="QUE29" s="175"/>
      <c r="QUF29" s="175"/>
      <c r="QUG29" s="175"/>
      <c r="QUH29" s="175"/>
      <c r="QUI29" s="175"/>
      <c r="QUJ29" s="175"/>
      <c r="QUK29" s="175"/>
      <c r="QUL29" s="175"/>
      <c r="QUM29" s="175"/>
      <c r="QUN29" s="175"/>
      <c r="QUO29" s="175"/>
      <c r="QUP29" s="175"/>
      <c r="QUQ29" s="175"/>
      <c r="QUR29" s="175"/>
      <c r="QUS29" s="175"/>
      <c r="QUT29" s="175"/>
      <c r="QUU29" s="175"/>
      <c r="QUV29" s="175"/>
      <c r="QUW29" s="175"/>
      <c r="QUX29" s="175"/>
      <c r="QUY29" s="175"/>
      <c r="QUZ29" s="175"/>
      <c r="QVA29" s="175"/>
      <c r="QVB29" s="175"/>
      <c r="QVC29" s="175"/>
      <c r="QVD29" s="175"/>
      <c r="QVE29" s="175"/>
      <c r="QVF29" s="175"/>
      <c r="QVG29" s="175"/>
      <c r="QVH29" s="175"/>
      <c r="QVI29" s="175"/>
      <c r="QVJ29" s="175"/>
      <c r="QVK29" s="175"/>
      <c r="QVL29" s="175"/>
      <c r="QVM29" s="175"/>
      <c r="QVN29" s="175"/>
      <c r="QVO29" s="175"/>
      <c r="QVP29" s="175"/>
      <c r="QVQ29" s="175"/>
      <c r="QVR29" s="175"/>
      <c r="QVS29" s="175"/>
      <c r="QVT29" s="175"/>
      <c r="QVU29" s="175"/>
      <c r="QVV29" s="175"/>
      <c r="QVW29" s="175"/>
      <c r="QVX29" s="175"/>
      <c r="QVY29" s="175"/>
      <c r="QVZ29" s="175"/>
      <c r="QWA29" s="175"/>
      <c r="QWB29" s="175"/>
      <c r="QWC29" s="175"/>
      <c r="QWD29" s="175"/>
      <c r="QWE29" s="175"/>
      <c r="QWF29" s="175"/>
      <c r="QWG29" s="175"/>
      <c r="QWH29" s="175"/>
      <c r="QWI29" s="175"/>
      <c r="QWJ29" s="175"/>
      <c r="QWK29" s="175"/>
      <c r="QWL29" s="175"/>
      <c r="QWM29" s="175"/>
      <c r="QWN29" s="175"/>
      <c r="QWO29" s="175"/>
      <c r="QWP29" s="175"/>
      <c r="QWQ29" s="175"/>
      <c r="QWR29" s="175"/>
      <c r="QWS29" s="175"/>
      <c r="QWT29" s="175"/>
      <c r="QWU29" s="175"/>
      <c r="QWV29" s="175"/>
      <c r="QWW29" s="175"/>
      <c r="QWX29" s="175"/>
      <c r="QWY29" s="175"/>
      <c r="QWZ29" s="175"/>
      <c r="QXA29" s="175"/>
      <c r="QXB29" s="175"/>
      <c r="QXC29" s="175"/>
      <c r="QXD29" s="175"/>
      <c r="QXE29" s="175"/>
      <c r="QXF29" s="175"/>
      <c r="QXG29" s="175"/>
      <c r="QXH29" s="175"/>
      <c r="QXI29" s="175"/>
      <c r="QXJ29" s="175"/>
      <c r="QXK29" s="175"/>
      <c r="QXL29" s="175"/>
      <c r="QXM29" s="175"/>
      <c r="QXN29" s="175"/>
      <c r="QXO29" s="175"/>
      <c r="QXP29" s="175"/>
      <c r="QXQ29" s="175"/>
      <c r="QXR29" s="175"/>
      <c r="QXS29" s="175"/>
      <c r="QXT29" s="175"/>
      <c r="QXU29" s="175"/>
      <c r="QXV29" s="175"/>
      <c r="QXW29" s="175"/>
      <c r="QXX29" s="175"/>
      <c r="QXY29" s="175"/>
      <c r="QXZ29" s="175"/>
      <c r="QYA29" s="175"/>
      <c r="QYB29" s="175"/>
      <c r="QYC29" s="175"/>
      <c r="QYD29" s="175"/>
      <c r="QYE29" s="175"/>
      <c r="QYF29" s="175"/>
      <c r="QYG29" s="175"/>
      <c r="QYH29" s="175"/>
      <c r="QYI29" s="175"/>
      <c r="QYJ29" s="175"/>
      <c r="QYK29" s="175"/>
      <c r="QYL29" s="175"/>
      <c r="QYM29" s="175"/>
      <c r="QYN29" s="175"/>
      <c r="QYO29" s="175"/>
      <c r="QYP29" s="175"/>
      <c r="QYQ29" s="175"/>
      <c r="QYR29" s="175"/>
      <c r="QYS29" s="175"/>
      <c r="QYT29" s="175"/>
      <c r="QYU29" s="175"/>
      <c r="QYV29" s="175"/>
      <c r="QYW29" s="175"/>
      <c r="QYX29" s="175"/>
      <c r="QYY29" s="175"/>
      <c r="QYZ29" s="175"/>
      <c r="QZA29" s="175"/>
      <c r="QZB29" s="175"/>
      <c r="QZC29" s="175"/>
      <c r="QZD29" s="175"/>
      <c r="QZE29" s="175"/>
      <c r="QZF29" s="175"/>
      <c r="QZG29" s="175"/>
      <c r="QZH29" s="175"/>
      <c r="QZI29" s="175"/>
      <c r="QZJ29" s="175"/>
      <c r="QZK29" s="175"/>
      <c r="QZL29" s="175"/>
      <c r="QZM29" s="175"/>
      <c r="QZN29" s="175"/>
      <c r="QZO29" s="175"/>
      <c r="QZP29" s="175"/>
      <c r="QZQ29" s="175"/>
      <c r="QZR29" s="175"/>
      <c r="QZS29" s="175"/>
      <c r="QZT29" s="175"/>
      <c r="QZU29" s="175"/>
      <c r="QZV29" s="175"/>
      <c r="QZW29" s="175"/>
      <c r="QZX29" s="175"/>
      <c r="QZY29" s="175"/>
      <c r="QZZ29" s="175"/>
      <c r="RAA29" s="175"/>
      <c r="RAB29" s="175"/>
      <c r="RAC29" s="175"/>
      <c r="RAD29" s="175"/>
      <c r="RAE29" s="175"/>
      <c r="RAF29" s="175"/>
      <c r="RAG29" s="175"/>
      <c r="RAH29" s="175"/>
      <c r="RAI29" s="175"/>
      <c r="RAJ29" s="175"/>
      <c r="RAK29" s="175"/>
      <c r="RAL29" s="175"/>
      <c r="RAM29" s="175"/>
      <c r="RAN29" s="175"/>
      <c r="RAO29" s="175"/>
      <c r="RAP29" s="175"/>
      <c r="RAQ29" s="175"/>
      <c r="RAR29" s="175"/>
      <c r="RAS29" s="175"/>
      <c r="RAT29" s="175"/>
      <c r="RAU29" s="175"/>
      <c r="RAV29" s="175"/>
      <c r="RAW29" s="175"/>
      <c r="RAX29" s="175"/>
      <c r="RAY29" s="175"/>
      <c r="RAZ29" s="175"/>
      <c r="RBA29" s="175"/>
      <c r="RBB29" s="175"/>
      <c r="RBC29" s="175"/>
      <c r="RBD29" s="175"/>
      <c r="RBE29" s="175"/>
      <c r="RBF29" s="175"/>
      <c r="RBG29" s="175"/>
      <c r="RBH29" s="175"/>
      <c r="RBI29" s="175"/>
      <c r="RBJ29" s="175"/>
      <c r="RBK29" s="175"/>
      <c r="RBL29" s="175"/>
      <c r="RBM29" s="175"/>
      <c r="RBN29" s="175"/>
      <c r="RBO29" s="175"/>
      <c r="RBP29" s="175"/>
      <c r="RBQ29" s="175"/>
      <c r="RBR29" s="175"/>
      <c r="RBS29" s="175"/>
      <c r="RBT29" s="175"/>
      <c r="RBU29" s="175"/>
      <c r="RBV29" s="175"/>
      <c r="RBW29" s="175"/>
      <c r="RBX29" s="175"/>
      <c r="RBY29" s="175"/>
      <c r="RBZ29" s="175"/>
      <c r="RCA29" s="175"/>
      <c r="RCB29" s="175"/>
      <c r="RCC29" s="175"/>
      <c r="RCD29" s="175"/>
      <c r="RCE29" s="175"/>
      <c r="RCF29" s="175"/>
      <c r="RCG29" s="175"/>
      <c r="RCH29" s="175"/>
      <c r="RCI29" s="175"/>
      <c r="RCJ29" s="175"/>
      <c r="RCK29" s="175"/>
      <c r="RCL29" s="175"/>
      <c r="RCM29" s="175"/>
      <c r="RCN29" s="175"/>
      <c r="RCO29" s="175"/>
      <c r="RCP29" s="175"/>
      <c r="RCQ29" s="175"/>
      <c r="RCR29" s="175"/>
      <c r="RCS29" s="175"/>
      <c r="RCT29" s="175"/>
      <c r="RCU29" s="175"/>
      <c r="RCV29" s="175"/>
      <c r="RCW29" s="175"/>
      <c r="RCX29" s="175"/>
      <c r="RCY29" s="175"/>
      <c r="RCZ29" s="175"/>
      <c r="RDA29" s="175"/>
      <c r="RDB29" s="175"/>
      <c r="RDC29" s="175"/>
      <c r="RDD29" s="175"/>
      <c r="RDE29" s="175"/>
      <c r="RDF29" s="175"/>
      <c r="RDG29" s="175"/>
      <c r="RDH29" s="175"/>
      <c r="RDI29" s="175"/>
      <c r="RDJ29" s="175"/>
      <c r="RDK29" s="175"/>
      <c r="RDL29" s="175"/>
      <c r="RDM29" s="175"/>
      <c r="RDN29" s="175"/>
      <c r="RDO29" s="175"/>
      <c r="RDP29" s="175"/>
      <c r="RDQ29" s="175"/>
      <c r="RDR29" s="175"/>
      <c r="RDS29" s="175"/>
      <c r="RDT29" s="175"/>
      <c r="RDU29" s="175"/>
      <c r="RDV29" s="175"/>
      <c r="RDW29" s="175"/>
      <c r="RDX29" s="175"/>
      <c r="RDY29" s="175"/>
      <c r="RDZ29" s="175"/>
      <c r="REA29" s="175"/>
      <c r="REB29" s="175"/>
      <c r="REC29" s="175"/>
      <c r="RED29" s="175"/>
      <c r="REE29" s="175"/>
      <c r="REF29" s="175"/>
      <c r="REG29" s="175"/>
      <c r="REH29" s="175"/>
      <c r="REI29" s="175"/>
      <c r="REJ29" s="175"/>
      <c r="REK29" s="175"/>
      <c r="REL29" s="175"/>
      <c r="REM29" s="175"/>
      <c r="REN29" s="175"/>
      <c r="REO29" s="175"/>
      <c r="REP29" s="175"/>
      <c r="REQ29" s="175"/>
      <c r="RER29" s="175"/>
      <c r="RES29" s="175"/>
      <c r="RET29" s="175"/>
      <c r="REU29" s="175"/>
      <c r="REV29" s="175"/>
      <c r="REW29" s="175"/>
      <c r="REX29" s="175"/>
      <c r="REY29" s="175"/>
      <c r="REZ29" s="175"/>
      <c r="RFA29" s="175"/>
      <c r="RFB29" s="175"/>
      <c r="RFC29" s="175"/>
      <c r="RFD29" s="175"/>
      <c r="RFE29" s="175"/>
      <c r="RFF29" s="175"/>
      <c r="RFG29" s="175"/>
      <c r="RFH29" s="175"/>
      <c r="RFI29" s="175"/>
      <c r="RFJ29" s="175"/>
      <c r="RFK29" s="175"/>
      <c r="RFL29" s="175"/>
      <c r="RFM29" s="175"/>
      <c r="RFN29" s="175"/>
      <c r="RFO29" s="175"/>
      <c r="RFP29" s="175"/>
      <c r="RFQ29" s="175"/>
      <c r="RFR29" s="175"/>
      <c r="RFS29" s="175"/>
      <c r="RFT29" s="175"/>
      <c r="RFU29" s="175"/>
      <c r="RFV29" s="175"/>
      <c r="RFW29" s="175"/>
      <c r="RFX29" s="175"/>
      <c r="RFY29" s="175"/>
      <c r="RFZ29" s="175"/>
      <c r="RGA29" s="175"/>
      <c r="RGB29" s="175"/>
      <c r="RGC29" s="175"/>
      <c r="RGD29" s="175"/>
      <c r="RGE29" s="175"/>
      <c r="RGF29" s="175"/>
      <c r="RGG29" s="175"/>
      <c r="RGH29" s="175"/>
      <c r="RGI29" s="175"/>
      <c r="RGJ29" s="175"/>
      <c r="RGK29" s="175"/>
      <c r="RGL29" s="175"/>
      <c r="RGM29" s="175"/>
      <c r="RGN29" s="175"/>
      <c r="RGO29" s="175"/>
      <c r="RGP29" s="175"/>
      <c r="RGQ29" s="175"/>
      <c r="RGR29" s="175"/>
      <c r="RGS29" s="175"/>
      <c r="RGT29" s="175"/>
      <c r="RGU29" s="175"/>
      <c r="RGV29" s="175"/>
      <c r="RGW29" s="175"/>
      <c r="RGX29" s="175"/>
      <c r="RGY29" s="175"/>
      <c r="RGZ29" s="175"/>
      <c r="RHA29" s="175"/>
      <c r="RHB29" s="175"/>
      <c r="RHC29" s="175"/>
      <c r="RHD29" s="175"/>
      <c r="RHE29" s="175"/>
      <c r="RHF29" s="175"/>
      <c r="RHG29" s="175"/>
      <c r="RHH29" s="175"/>
      <c r="RHI29" s="175"/>
      <c r="RHJ29" s="175"/>
      <c r="RHK29" s="175"/>
      <c r="RHL29" s="175"/>
      <c r="RHM29" s="175"/>
      <c r="RHN29" s="175"/>
      <c r="RHO29" s="175"/>
      <c r="RHP29" s="175"/>
      <c r="RHQ29" s="175"/>
      <c r="RHR29" s="175"/>
      <c r="RHS29" s="175"/>
      <c r="RHT29" s="175"/>
      <c r="RHU29" s="175"/>
      <c r="RHV29" s="175"/>
      <c r="RHW29" s="175"/>
      <c r="RHX29" s="175"/>
      <c r="RHY29" s="175"/>
      <c r="RHZ29" s="175"/>
      <c r="RIA29" s="175"/>
      <c r="RIB29" s="175"/>
      <c r="RIC29" s="175"/>
      <c r="RID29" s="175"/>
      <c r="RIE29" s="175"/>
      <c r="RIF29" s="175"/>
      <c r="RIG29" s="175"/>
      <c r="RIH29" s="175"/>
      <c r="RII29" s="175"/>
      <c r="RIJ29" s="175"/>
      <c r="RIK29" s="175"/>
      <c r="RIL29" s="175"/>
      <c r="RIM29" s="175"/>
      <c r="RIN29" s="175"/>
      <c r="RIO29" s="175"/>
      <c r="RIP29" s="175"/>
      <c r="RIQ29" s="175"/>
      <c r="RIR29" s="175"/>
      <c r="RIS29" s="175"/>
      <c r="RIT29" s="175"/>
      <c r="RIU29" s="175"/>
      <c r="RIV29" s="175"/>
      <c r="RIW29" s="175"/>
      <c r="RIX29" s="175"/>
      <c r="RIY29" s="175"/>
      <c r="RIZ29" s="175"/>
      <c r="RJA29" s="175"/>
      <c r="RJB29" s="175"/>
      <c r="RJC29" s="175"/>
      <c r="RJD29" s="175"/>
      <c r="RJE29" s="175"/>
      <c r="RJF29" s="175"/>
      <c r="RJG29" s="175"/>
      <c r="RJH29" s="175"/>
      <c r="RJI29" s="175"/>
      <c r="RJJ29" s="175"/>
      <c r="RJK29" s="175"/>
      <c r="RJL29" s="175"/>
      <c r="RJM29" s="175"/>
      <c r="RJN29" s="175"/>
      <c r="RJO29" s="175"/>
      <c r="RJP29" s="175"/>
      <c r="RJQ29" s="175"/>
      <c r="RJR29" s="175"/>
      <c r="RJS29" s="175"/>
      <c r="RJT29" s="175"/>
      <c r="RJU29" s="175"/>
      <c r="RJV29" s="175"/>
      <c r="RJW29" s="175"/>
      <c r="RJX29" s="175"/>
      <c r="RJY29" s="175"/>
      <c r="RJZ29" s="175"/>
      <c r="RKA29" s="175"/>
      <c r="RKB29" s="175"/>
      <c r="RKC29" s="175"/>
      <c r="RKD29" s="175"/>
      <c r="RKE29" s="175"/>
      <c r="RKF29" s="175"/>
      <c r="RKG29" s="175"/>
      <c r="RKH29" s="175"/>
      <c r="RKI29" s="175"/>
      <c r="RKJ29" s="175"/>
      <c r="RKK29" s="175"/>
      <c r="RKL29" s="175"/>
      <c r="RKM29" s="175"/>
      <c r="RKN29" s="175"/>
      <c r="RKO29" s="175"/>
      <c r="RKP29" s="175"/>
      <c r="RKQ29" s="175"/>
      <c r="RKR29" s="175"/>
      <c r="RKS29" s="175"/>
      <c r="RKT29" s="175"/>
      <c r="RKU29" s="175"/>
      <c r="RKV29" s="175"/>
      <c r="RKW29" s="175"/>
      <c r="RKX29" s="175"/>
      <c r="RKY29" s="175"/>
      <c r="RKZ29" s="175"/>
      <c r="RLA29" s="175"/>
      <c r="RLB29" s="175"/>
      <c r="RLC29" s="175"/>
      <c r="RLD29" s="175"/>
      <c r="RLE29" s="175"/>
      <c r="RLF29" s="175"/>
      <c r="RLG29" s="175"/>
      <c r="RLH29" s="175"/>
      <c r="RLI29" s="175"/>
      <c r="RLJ29" s="175"/>
      <c r="RLK29" s="175"/>
      <c r="RLL29" s="175"/>
      <c r="RLM29" s="175"/>
      <c r="RLN29" s="175"/>
      <c r="RLO29" s="175"/>
      <c r="RLP29" s="175"/>
      <c r="RLQ29" s="175"/>
      <c r="RLR29" s="175"/>
      <c r="RLS29" s="175"/>
      <c r="RLT29" s="175"/>
      <c r="RLU29" s="175"/>
      <c r="RLV29" s="175"/>
      <c r="RLW29" s="175"/>
      <c r="RLX29" s="175"/>
      <c r="RLY29" s="175"/>
      <c r="RLZ29" s="175"/>
      <c r="RMA29" s="175"/>
      <c r="RMB29" s="175"/>
      <c r="RMC29" s="175"/>
      <c r="RMD29" s="175"/>
      <c r="RME29" s="175"/>
      <c r="RMF29" s="175"/>
      <c r="RMG29" s="175"/>
      <c r="RMH29" s="175"/>
      <c r="RMI29" s="175"/>
      <c r="RMJ29" s="175"/>
      <c r="RMK29" s="175"/>
      <c r="RML29" s="175"/>
      <c r="RMM29" s="175"/>
      <c r="RMN29" s="175"/>
      <c r="RMO29" s="175"/>
      <c r="RMP29" s="175"/>
      <c r="RMQ29" s="175"/>
      <c r="RMR29" s="175"/>
      <c r="RMS29" s="175"/>
      <c r="RMT29" s="175"/>
      <c r="RMU29" s="175"/>
      <c r="RMV29" s="175"/>
      <c r="RMW29" s="175"/>
      <c r="RMX29" s="175"/>
      <c r="RMY29" s="175"/>
      <c r="RMZ29" s="175"/>
      <c r="RNA29" s="175"/>
      <c r="RNB29" s="175"/>
      <c r="RNC29" s="175"/>
      <c r="RND29" s="175"/>
      <c r="RNE29" s="175"/>
      <c r="RNF29" s="175"/>
      <c r="RNG29" s="175"/>
      <c r="RNH29" s="175"/>
      <c r="RNI29" s="175"/>
      <c r="RNJ29" s="175"/>
      <c r="RNK29" s="175"/>
      <c r="RNL29" s="175"/>
      <c r="RNM29" s="175"/>
      <c r="RNN29" s="175"/>
      <c r="RNO29" s="175"/>
      <c r="RNP29" s="175"/>
      <c r="RNQ29" s="175"/>
      <c r="RNR29" s="175"/>
      <c r="RNS29" s="175"/>
      <c r="RNT29" s="175"/>
      <c r="RNU29" s="175"/>
      <c r="RNV29" s="175"/>
      <c r="RNW29" s="175"/>
      <c r="RNX29" s="175"/>
      <c r="RNY29" s="175"/>
      <c r="RNZ29" s="175"/>
      <c r="ROA29" s="175"/>
      <c r="ROB29" s="175"/>
      <c r="ROC29" s="175"/>
      <c r="ROD29" s="175"/>
      <c r="ROE29" s="175"/>
      <c r="ROF29" s="175"/>
      <c r="ROG29" s="175"/>
      <c r="ROH29" s="175"/>
      <c r="ROI29" s="175"/>
      <c r="ROJ29" s="175"/>
      <c r="ROK29" s="175"/>
      <c r="ROL29" s="175"/>
      <c r="ROM29" s="175"/>
      <c r="RON29" s="175"/>
      <c r="ROO29" s="175"/>
      <c r="ROP29" s="175"/>
      <c r="ROQ29" s="175"/>
      <c r="ROR29" s="175"/>
      <c r="ROS29" s="175"/>
      <c r="ROT29" s="175"/>
      <c r="ROU29" s="175"/>
      <c r="ROV29" s="175"/>
      <c r="ROW29" s="175"/>
      <c r="ROX29" s="175"/>
      <c r="ROY29" s="175"/>
      <c r="ROZ29" s="175"/>
      <c r="RPA29" s="175"/>
      <c r="RPB29" s="175"/>
      <c r="RPC29" s="175"/>
      <c r="RPD29" s="175"/>
      <c r="RPE29" s="175"/>
      <c r="RPF29" s="175"/>
      <c r="RPG29" s="175"/>
      <c r="RPH29" s="175"/>
      <c r="RPI29" s="175"/>
      <c r="RPJ29" s="175"/>
      <c r="RPK29" s="175"/>
      <c r="RPL29" s="175"/>
      <c r="RPM29" s="175"/>
      <c r="RPN29" s="175"/>
      <c r="RPO29" s="175"/>
      <c r="RPP29" s="175"/>
      <c r="RPQ29" s="175"/>
      <c r="RPR29" s="175"/>
      <c r="RPS29" s="175"/>
      <c r="RPT29" s="175"/>
      <c r="RPU29" s="175"/>
      <c r="RPV29" s="175"/>
      <c r="RPW29" s="175"/>
      <c r="RPX29" s="175"/>
      <c r="RPY29" s="175"/>
      <c r="RPZ29" s="175"/>
      <c r="RQA29" s="175"/>
      <c r="RQB29" s="175"/>
      <c r="RQC29" s="175"/>
      <c r="RQD29" s="175"/>
      <c r="RQE29" s="175"/>
      <c r="RQF29" s="175"/>
      <c r="RQG29" s="175"/>
      <c r="RQH29" s="175"/>
      <c r="RQI29" s="175"/>
      <c r="RQJ29" s="175"/>
      <c r="RQK29" s="175"/>
      <c r="RQL29" s="175"/>
      <c r="RQM29" s="175"/>
      <c r="RQN29" s="175"/>
      <c r="RQO29" s="175"/>
      <c r="RQP29" s="175"/>
      <c r="RQQ29" s="175"/>
      <c r="RQR29" s="175"/>
      <c r="RQS29" s="175"/>
      <c r="RQT29" s="175"/>
      <c r="RQU29" s="175"/>
      <c r="RQV29" s="175"/>
      <c r="RQW29" s="175"/>
      <c r="RQX29" s="175"/>
      <c r="RQY29" s="175"/>
      <c r="RQZ29" s="175"/>
      <c r="RRA29" s="175"/>
      <c r="RRB29" s="175"/>
      <c r="RRC29" s="175"/>
      <c r="RRD29" s="175"/>
      <c r="RRE29" s="175"/>
      <c r="RRF29" s="175"/>
      <c r="RRG29" s="175"/>
      <c r="RRH29" s="175"/>
      <c r="RRI29" s="175"/>
      <c r="RRJ29" s="175"/>
      <c r="RRK29" s="175"/>
      <c r="RRL29" s="175"/>
      <c r="RRM29" s="175"/>
      <c r="RRN29" s="175"/>
      <c r="RRO29" s="175"/>
      <c r="RRP29" s="175"/>
      <c r="RRQ29" s="175"/>
      <c r="RRR29" s="175"/>
      <c r="RRS29" s="175"/>
      <c r="RRT29" s="175"/>
      <c r="RRU29" s="175"/>
      <c r="RRV29" s="175"/>
      <c r="RRW29" s="175"/>
      <c r="RRX29" s="175"/>
      <c r="RRY29" s="175"/>
      <c r="RRZ29" s="175"/>
      <c r="RSA29" s="175"/>
      <c r="RSB29" s="175"/>
      <c r="RSC29" s="175"/>
      <c r="RSD29" s="175"/>
      <c r="RSE29" s="175"/>
      <c r="RSF29" s="175"/>
      <c r="RSG29" s="175"/>
      <c r="RSH29" s="175"/>
      <c r="RSI29" s="175"/>
      <c r="RSJ29" s="175"/>
      <c r="RSK29" s="175"/>
      <c r="RSL29" s="175"/>
      <c r="RSM29" s="175"/>
      <c r="RSN29" s="175"/>
      <c r="RSO29" s="175"/>
      <c r="RSP29" s="175"/>
      <c r="RSQ29" s="175"/>
      <c r="RSR29" s="175"/>
      <c r="RSS29" s="175"/>
      <c r="RST29" s="175"/>
      <c r="RSU29" s="175"/>
      <c r="RSV29" s="175"/>
      <c r="RSW29" s="175"/>
      <c r="RSX29" s="175"/>
      <c r="RSY29" s="175"/>
      <c r="RSZ29" s="175"/>
      <c r="RTA29" s="175"/>
      <c r="RTB29" s="175"/>
      <c r="RTC29" s="175"/>
      <c r="RTD29" s="175"/>
      <c r="RTE29" s="175"/>
      <c r="RTF29" s="175"/>
      <c r="RTG29" s="175"/>
      <c r="RTH29" s="175"/>
      <c r="RTI29" s="175"/>
      <c r="RTJ29" s="175"/>
      <c r="RTK29" s="175"/>
      <c r="RTL29" s="175"/>
      <c r="RTM29" s="175"/>
      <c r="RTN29" s="175"/>
      <c r="RTO29" s="175"/>
      <c r="RTP29" s="175"/>
      <c r="RTQ29" s="175"/>
      <c r="RTR29" s="175"/>
      <c r="RTS29" s="175"/>
      <c r="RTT29" s="175"/>
      <c r="RTU29" s="175"/>
      <c r="RTV29" s="175"/>
      <c r="RTW29" s="175"/>
      <c r="RTX29" s="175"/>
      <c r="RTY29" s="175"/>
      <c r="RTZ29" s="175"/>
      <c r="RUA29" s="175"/>
      <c r="RUB29" s="175"/>
      <c r="RUC29" s="175"/>
      <c r="RUD29" s="175"/>
      <c r="RUE29" s="175"/>
      <c r="RUF29" s="175"/>
      <c r="RUG29" s="175"/>
      <c r="RUH29" s="175"/>
      <c r="RUI29" s="175"/>
      <c r="RUJ29" s="175"/>
      <c r="RUK29" s="175"/>
      <c r="RUL29" s="175"/>
      <c r="RUM29" s="175"/>
      <c r="RUN29" s="175"/>
      <c r="RUO29" s="175"/>
      <c r="RUP29" s="175"/>
      <c r="RUQ29" s="175"/>
      <c r="RUR29" s="175"/>
      <c r="RUS29" s="175"/>
      <c r="RUT29" s="175"/>
      <c r="RUU29" s="175"/>
      <c r="RUV29" s="175"/>
      <c r="RUW29" s="175"/>
      <c r="RUX29" s="175"/>
      <c r="RUY29" s="175"/>
      <c r="RUZ29" s="175"/>
      <c r="RVA29" s="175"/>
      <c r="RVB29" s="175"/>
      <c r="RVC29" s="175"/>
      <c r="RVD29" s="175"/>
      <c r="RVE29" s="175"/>
      <c r="RVF29" s="175"/>
      <c r="RVG29" s="175"/>
      <c r="RVH29" s="175"/>
      <c r="RVI29" s="175"/>
      <c r="RVJ29" s="175"/>
      <c r="RVK29" s="175"/>
      <c r="RVL29" s="175"/>
      <c r="RVM29" s="175"/>
      <c r="RVN29" s="175"/>
      <c r="RVO29" s="175"/>
      <c r="RVP29" s="175"/>
      <c r="RVQ29" s="175"/>
      <c r="RVR29" s="175"/>
      <c r="RVS29" s="175"/>
      <c r="RVT29" s="175"/>
      <c r="RVU29" s="175"/>
      <c r="RVV29" s="175"/>
      <c r="RVW29" s="175"/>
      <c r="RVX29" s="175"/>
      <c r="RVY29" s="175"/>
      <c r="RVZ29" s="175"/>
      <c r="RWA29" s="175"/>
      <c r="RWB29" s="175"/>
      <c r="RWC29" s="175"/>
      <c r="RWD29" s="175"/>
      <c r="RWE29" s="175"/>
      <c r="RWF29" s="175"/>
      <c r="RWG29" s="175"/>
      <c r="RWH29" s="175"/>
      <c r="RWI29" s="175"/>
      <c r="RWJ29" s="175"/>
      <c r="RWK29" s="175"/>
      <c r="RWL29" s="175"/>
      <c r="RWM29" s="175"/>
      <c r="RWN29" s="175"/>
      <c r="RWO29" s="175"/>
      <c r="RWP29" s="175"/>
      <c r="RWQ29" s="175"/>
      <c r="RWR29" s="175"/>
      <c r="RWS29" s="175"/>
      <c r="RWT29" s="175"/>
      <c r="RWU29" s="175"/>
      <c r="RWV29" s="175"/>
      <c r="RWW29" s="175"/>
      <c r="RWX29" s="175"/>
      <c r="RWY29" s="175"/>
      <c r="RWZ29" s="175"/>
      <c r="RXA29" s="175"/>
      <c r="RXB29" s="175"/>
      <c r="RXC29" s="175"/>
      <c r="RXD29" s="175"/>
      <c r="RXE29" s="175"/>
      <c r="RXF29" s="175"/>
      <c r="RXG29" s="175"/>
      <c r="RXH29" s="175"/>
      <c r="RXI29" s="175"/>
      <c r="RXJ29" s="175"/>
      <c r="RXK29" s="175"/>
      <c r="RXL29" s="175"/>
      <c r="RXM29" s="175"/>
      <c r="RXN29" s="175"/>
      <c r="RXO29" s="175"/>
      <c r="RXP29" s="175"/>
      <c r="RXQ29" s="175"/>
      <c r="RXR29" s="175"/>
      <c r="RXS29" s="175"/>
      <c r="RXT29" s="175"/>
      <c r="RXU29" s="175"/>
      <c r="RXV29" s="175"/>
      <c r="RXW29" s="175"/>
      <c r="RXX29" s="175"/>
      <c r="RXY29" s="175"/>
      <c r="RXZ29" s="175"/>
      <c r="RYA29" s="175"/>
      <c r="RYB29" s="175"/>
      <c r="RYC29" s="175"/>
      <c r="RYD29" s="175"/>
      <c r="RYE29" s="175"/>
      <c r="RYF29" s="175"/>
      <c r="RYG29" s="175"/>
      <c r="RYH29" s="175"/>
      <c r="RYI29" s="175"/>
      <c r="RYJ29" s="175"/>
      <c r="RYK29" s="175"/>
      <c r="RYL29" s="175"/>
      <c r="RYM29" s="175"/>
      <c r="RYN29" s="175"/>
      <c r="RYO29" s="175"/>
      <c r="RYP29" s="175"/>
      <c r="RYQ29" s="175"/>
      <c r="RYR29" s="175"/>
      <c r="RYS29" s="175"/>
      <c r="RYT29" s="175"/>
      <c r="RYU29" s="175"/>
      <c r="RYV29" s="175"/>
      <c r="RYW29" s="175"/>
      <c r="RYX29" s="175"/>
      <c r="RYY29" s="175"/>
      <c r="RYZ29" s="175"/>
      <c r="RZA29" s="175"/>
      <c r="RZB29" s="175"/>
      <c r="RZC29" s="175"/>
      <c r="RZD29" s="175"/>
      <c r="RZE29" s="175"/>
      <c r="RZF29" s="175"/>
      <c r="RZG29" s="175"/>
      <c r="RZH29" s="175"/>
      <c r="RZI29" s="175"/>
      <c r="RZJ29" s="175"/>
      <c r="RZK29" s="175"/>
      <c r="RZL29" s="175"/>
      <c r="RZM29" s="175"/>
      <c r="RZN29" s="175"/>
      <c r="RZO29" s="175"/>
      <c r="RZP29" s="175"/>
      <c r="RZQ29" s="175"/>
      <c r="RZR29" s="175"/>
      <c r="RZS29" s="175"/>
      <c r="RZT29" s="175"/>
      <c r="RZU29" s="175"/>
      <c r="RZV29" s="175"/>
      <c r="RZW29" s="175"/>
      <c r="RZX29" s="175"/>
      <c r="RZY29" s="175"/>
      <c r="RZZ29" s="175"/>
      <c r="SAA29" s="175"/>
      <c r="SAB29" s="175"/>
      <c r="SAC29" s="175"/>
      <c r="SAD29" s="175"/>
      <c r="SAE29" s="175"/>
      <c r="SAF29" s="175"/>
      <c r="SAG29" s="175"/>
      <c r="SAH29" s="175"/>
      <c r="SAI29" s="175"/>
      <c r="SAJ29" s="175"/>
      <c r="SAK29" s="175"/>
      <c r="SAL29" s="175"/>
      <c r="SAM29" s="175"/>
      <c r="SAN29" s="175"/>
      <c r="SAO29" s="175"/>
      <c r="SAP29" s="175"/>
      <c r="SAQ29" s="175"/>
      <c r="SAR29" s="175"/>
      <c r="SAS29" s="175"/>
      <c r="SAT29" s="175"/>
      <c r="SAU29" s="175"/>
      <c r="SAV29" s="175"/>
      <c r="SAW29" s="175"/>
      <c r="SAX29" s="175"/>
      <c r="SAY29" s="175"/>
      <c r="SAZ29" s="175"/>
      <c r="SBA29" s="175"/>
      <c r="SBB29" s="175"/>
      <c r="SBC29" s="175"/>
      <c r="SBD29" s="175"/>
      <c r="SBE29" s="175"/>
      <c r="SBF29" s="175"/>
      <c r="SBG29" s="175"/>
      <c r="SBH29" s="175"/>
      <c r="SBI29" s="175"/>
      <c r="SBJ29" s="175"/>
      <c r="SBK29" s="175"/>
      <c r="SBL29" s="175"/>
      <c r="SBM29" s="175"/>
      <c r="SBN29" s="175"/>
      <c r="SBO29" s="175"/>
      <c r="SBP29" s="175"/>
      <c r="SBQ29" s="175"/>
      <c r="SBR29" s="175"/>
      <c r="SBS29" s="175"/>
      <c r="SBT29" s="175"/>
      <c r="SBU29" s="175"/>
      <c r="SBV29" s="175"/>
      <c r="SBW29" s="175"/>
      <c r="SBX29" s="175"/>
      <c r="SBY29" s="175"/>
      <c r="SBZ29" s="175"/>
      <c r="SCA29" s="175"/>
      <c r="SCB29" s="175"/>
      <c r="SCC29" s="175"/>
      <c r="SCD29" s="175"/>
      <c r="SCE29" s="175"/>
      <c r="SCF29" s="175"/>
      <c r="SCG29" s="175"/>
      <c r="SCH29" s="175"/>
      <c r="SCI29" s="175"/>
      <c r="SCJ29" s="175"/>
      <c r="SCK29" s="175"/>
      <c r="SCL29" s="175"/>
      <c r="SCM29" s="175"/>
      <c r="SCN29" s="175"/>
      <c r="SCO29" s="175"/>
      <c r="SCP29" s="175"/>
      <c r="SCQ29" s="175"/>
      <c r="SCR29" s="175"/>
      <c r="SCS29" s="175"/>
      <c r="SCT29" s="175"/>
      <c r="SCU29" s="175"/>
      <c r="SCV29" s="175"/>
      <c r="SCW29" s="175"/>
      <c r="SCX29" s="175"/>
      <c r="SCY29" s="175"/>
      <c r="SCZ29" s="175"/>
      <c r="SDA29" s="175"/>
      <c r="SDB29" s="175"/>
      <c r="SDC29" s="175"/>
      <c r="SDD29" s="175"/>
      <c r="SDE29" s="175"/>
      <c r="SDF29" s="175"/>
      <c r="SDG29" s="175"/>
      <c r="SDH29" s="175"/>
      <c r="SDI29" s="175"/>
      <c r="SDJ29" s="175"/>
      <c r="SDK29" s="175"/>
      <c r="SDL29" s="175"/>
      <c r="SDM29" s="175"/>
      <c r="SDN29" s="175"/>
      <c r="SDO29" s="175"/>
      <c r="SDP29" s="175"/>
      <c r="SDQ29" s="175"/>
      <c r="SDR29" s="175"/>
      <c r="SDS29" s="175"/>
      <c r="SDT29" s="175"/>
      <c r="SDU29" s="175"/>
      <c r="SDV29" s="175"/>
      <c r="SDW29" s="175"/>
      <c r="SDX29" s="175"/>
      <c r="SDY29" s="175"/>
      <c r="SDZ29" s="175"/>
      <c r="SEA29" s="175"/>
      <c r="SEB29" s="175"/>
      <c r="SEC29" s="175"/>
      <c r="SED29" s="175"/>
      <c r="SEE29" s="175"/>
      <c r="SEF29" s="175"/>
      <c r="SEG29" s="175"/>
      <c r="SEH29" s="175"/>
      <c r="SEI29" s="175"/>
      <c r="SEJ29" s="175"/>
      <c r="SEK29" s="175"/>
      <c r="SEL29" s="175"/>
      <c r="SEM29" s="175"/>
      <c r="SEN29" s="175"/>
      <c r="SEO29" s="175"/>
      <c r="SEP29" s="175"/>
      <c r="SEQ29" s="175"/>
      <c r="SER29" s="175"/>
      <c r="SES29" s="175"/>
      <c r="SET29" s="175"/>
      <c r="SEU29" s="175"/>
      <c r="SEV29" s="175"/>
      <c r="SEW29" s="175"/>
      <c r="SEX29" s="175"/>
      <c r="SEY29" s="175"/>
      <c r="SEZ29" s="175"/>
      <c r="SFA29" s="175"/>
      <c r="SFB29" s="175"/>
      <c r="SFC29" s="175"/>
      <c r="SFD29" s="175"/>
      <c r="SFE29" s="175"/>
      <c r="SFF29" s="175"/>
      <c r="SFG29" s="175"/>
      <c r="SFH29" s="175"/>
      <c r="SFI29" s="175"/>
      <c r="SFJ29" s="175"/>
      <c r="SFK29" s="175"/>
      <c r="SFL29" s="175"/>
      <c r="SFM29" s="175"/>
      <c r="SFN29" s="175"/>
      <c r="SFO29" s="175"/>
      <c r="SFP29" s="175"/>
      <c r="SFQ29" s="175"/>
      <c r="SFR29" s="175"/>
      <c r="SFS29" s="175"/>
      <c r="SFT29" s="175"/>
      <c r="SFU29" s="175"/>
      <c r="SFV29" s="175"/>
      <c r="SFW29" s="175"/>
      <c r="SFX29" s="175"/>
      <c r="SFY29" s="175"/>
      <c r="SFZ29" s="175"/>
      <c r="SGA29" s="175"/>
      <c r="SGB29" s="175"/>
      <c r="SGC29" s="175"/>
      <c r="SGD29" s="175"/>
      <c r="SGE29" s="175"/>
      <c r="SGF29" s="175"/>
      <c r="SGG29" s="175"/>
      <c r="SGH29" s="175"/>
      <c r="SGI29" s="175"/>
      <c r="SGJ29" s="175"/>
      <c r="SGK29" s="175"/>
      <c r="SGL29" s="175"/>
      <c r="SGM29" s="175"/>
      <c r="SGN29" s="175"/>
      <c r="SGO29" s="175"/>
      <c r="SGP29" s="175"/>
      <c r="SGQ29" s="175"/>
      <c r="SGR29" s="175"/>
      <c r="SGS29" s="175"/>
      <c r="SGT29" s="175"/>
      <c r="SGU29" s="175"/>
      <c r="SGV29" s="175"/>
      <c r="SGW29" s="175"/>
      <c r="SGX29" s="175"/>
      <c r="SGY29" s="175"/>
      <c r="SGZ29" s="175"/>
      <c r="SHA29" s="175"/>
      <c r="SHB29" s="175"/>
      <c r="SHC29" s="175"/>
      <c r="SHD29" s="175"/>
      <c r="SHE29" s="175"/>
      <c r="SHF29" s="175"/>
      <c r="SHG29" s="175"/>
      <c r="SHH29" s="175"/>
      <c r="SHI29" s="175"/>
      <c r="SHJ29" s="175"/>
      <c r="SHK29" s="175"/>
      <c r="SHL29" s="175"/>
      <c r="SHM29" s="175"/>
      <c r="SHN29" s="175"/>
      <c r="SHO29" s="175"/>
      <c r="SHP29" s="175"/>
      <c r="SHQ29" s="175"/>
      <c r="SHR29" s="175"/>
      <c r="SHS29" s="175"/>
      <c r="SHT29" s="175"/>
      <c r="SHU29" s="175"/>
      <c r="SHV29" s="175"/>
      <c r="SHW29" s="175"/>
      <c r="SHX29" s="175"/>
      <c r="SHY29" s="175"/>
      <c r="SHZ29" s="175"/>
      <c r="SIA29" s="175"/>
      <c r="SIB29" s="175"/>
      <c r="SIC29" s="175"/>
      <c r="SID29" s="175"/>
      <c r="SIE29" s="175"/>
      <c r="SIF29" s="175"/>
      <c r="SIG29" s="175"/>
      <c r="SIH29" s="175"/>
      <c r="SII29" s="175"/>
      <c r="SIJ29" s="175"/>
      <c r="SIK29" s="175"/>
      <c r="SIL29" s="175"/>
      <c r="SIM29" s="175"/>
      <c r="SIN29" s="175"/>
      <c r="SIO29" s="175"/>
      <c r="SIP29" s="175"/>
      <c r="SIQ29" s="175"/>
      <c r="SIR29" s="175"/>
      <c r="SIS29" s="175"/>
      <c r="SIT29" s="175"/>
      <c r="SIU29" s="175"/>
      <c r="SIV29" s="175"/>
      <c r="SIW29" s="175"/>
      <c r="SIX29" s="175"/>
      <c r="SIY29" s="175"/>
      <c r="SIZ29" s="175"/>
      <c r="SJA29" s="175"/>
      <c r="SJB29" s="175"/>
      <c r="SJC29" s="175"/>
      <c r="SJD29" s="175"/>
      <c r="SJE29" s="175"/>
      <c r="SJF29" s="175"/>
      <c r="SJG29" s="175"/>
      <c r="SJH29" s="175"/>
      <c r="SJI29" s="175"/>
      <c r="SJJ29" s="175"/>
      <c r="SJK29" s="175"/>
      <c r="SJL29" s="175"/>
      <c r="SJM29" s="175"/>
      <c r="SJN29" s="175"/>
      <c r="SJO29" s="175"/>
      <c r="SJP29" s="175"/>
      <c r="SJQ29" s="175"/>
      <c r="SJR29" s="175"/>
      <c r="SJS29" s="175"/>
      <c r="SJT29" s="175"/>
      <c r="SJU29" s="175"/>
      <c r="SJV29" s="175"/>
      <c r="SJW29" s="175"/>
      <c r="SJX29" s="175"/>
      <c r="SJY29" s="175"/>
      <c r="SJZ29" s="175"/>
      <c r="SKA29" s="175"/>
      <c r="SKB29" s="175"/>
      <c r="SKC29" s="175"/>
      <c r="SKD29" s="175"/>
      <c r="SKE29" s="175"/>
      <c r="SKF29" s="175"/>
      <c r="SKG29" s="175"/>
      <c r="SKH29" s="175"/>
      <c r="SKI29" s="175"/>
      <c r="SKJ29" s="175"/>
      <c r="SKK29" s="175"/>
      <c r="SKL29" s="175"/>
      <c r="SKM29" s="175"/>
      <c r="SKN29" s="175"/>
      <c r="SKO29" s="175"/>
      <c r="SKP29" s="175"/>
      <c r="SKQ29" s="175"/>
      <c r="SKR29" s="175"/>
      <c r="SKS29" s="175"/>
      <c r="SKT29" s="175"/>
      <c r="SKU29" s="175"/>
      <c r="SKV29" s="175"/>
      <c r="SKW29" s="175"/>
      <c r="SKX29" s="175"/>
      <c r="SKY29" s="175"/>
      <c r="SKZ29" s="175"/>
      <c r="SLA29" s="175"/>
      <c r="SLB29" s="175"/>
      <c r="SLC29" s="175"/>
      <c r="SLD29" s="175"/>
      <c r="SLE29" s="175"/>
      <c r="SLF29" s="175"/>
      <c r="SLG29" s="175"/>
      <c r="SLH29" s="175"/>
      <c r="SLI29" s="175"/>
      <c r="SLJ29" s="175"/>
      <c r="SLK29" s="175"/>
      <c r="SLL29" s="175"/>
      <c r="SLM29" s="175"/>
      <c r="SLN29" s="175"/>
      <c r="SLO29" s="175"/>
      <c r="SLP29" s="175"/>
      <c r="SLQ29" s="175"/>
      <c r="SLR29" s="175"/>
      <c r="SLS29" s="175"/>
      <c r="SLT29" s="175"/>
      <c r="SLU29" s="175"/>
      <c r="SLV29" s="175"/>
      <c r="SLW29" s="175"/>
      <c r="SLX29" s="175"/>
      <c r="SLY29" s="175"/>
      <c r="SLZ29" s="175"/>
      <c r="SMA29" s="175"/>
      <c r="SMB29" s="175"/>
      <c r="SMC29" s="175"/>
      <c r="SMD29" s="175"/>
      <c r="SME29" s="175"/>
      <c r="SMF29" s="175"/>
      <c r="SMG29" s="175"/>
      <c r="SMH29" s="175"/>
      <c r="SMI29" s="175"/>
      <c r="SMJ29" s="175"/>
      <c r="SMK29" s="175"/>
      <c r="SML29" s="175"/>
      <c r="SMM29" s="175"/>
      <c r="SMN29" s="175"/>
      <c r="SMO29" s="175"/>
      <c r="SMP29" s="175"/>
      <c r="SMQ29" s="175"/>
      <c r="SMR29" s="175"/>
      <c r="SMS29" s="175"/>
      <c r="SMT29" s="175"/>
      <c r="SMU29" s="175"/>
      <c r="SMV29" s="175"/>
      <c r="SMW29" s="175"/>
      <c r="SMX29" s="175"/>
      <c r="SMY29" s="175"/>
      <c r="SMZ29" s="175"/>
      <c r="SNA29" s="175"/>
      <c r="SNB29" s="175"/>
      <c r="SNC29" s="175"/>
      <c r="SND29" s="175"/>
      <c r="SNE29" s="175"/>
      <c r="SNF29" s="175"/>
      <c r="SNG29" s="175"/>
      <c r="SNH29" s="175"/>
      <c r="SNI29" s="175"/>
      <c r="SNJ29" s="175"/>
      <c r="SNK29" s="175"/>
      <c r="SNL29" s="175"/>
      <c r="SNM29" s="175"/>
      <c r="SNN29" s="175"/>
      <c r="SNO29" s="175"/>
      <c r="SNP29" s="175"/>
      <c r="SNQ29" s="175"/>
      <c r="SNR29" s="175"/>
      <c r="SNS29" s="175"/>
      <c r="SNT29" s="175"/>
      <c r="SNU29" s="175"/>
      <c r="SNV29" s="175"/>
      <c r="SNW29" s="175"/>
      <c r="SNX29" s="175"/>
      <c r="SNY29" s="175"/>
      <c r="SNZ29" s="175"/>
      <c r="SOA29" s="175"/>
      <c r="SOB29" s="175"/>
      <c r="SOC29" s="175"/>
      <c r="SOD29" s="175"/>
      <c r="SOE29" s="175"/>
      <c r="SOF29" s="175"/>
      <c r="SOG29" s="175"/>
      <c r="SOH29" s="175"/>
      <c r="SOI29" s="175"/>
      <c r="SOJ29" s="175"/>
      <c r="SOK29" s="175"/>
      <c r="SOL29" s="175"/>
      <c r="SOM29" s="175"/>
      <c r="SON29" s="175"/>
      <c r="SOO29" s="175"/>
      <c r="SOP29" s="175"/>
      <c r="SOQ29" s="175"/>
      <c r="SOR29" s="175"/>
      <c r="SOS29" s="175"/>
      <c r="SOT29" s="175"/>
      <c r="SOU29" s="175"/>
      <c r="SOV29" s="175"/>
      <c r="SOW29" s="175"/>
      <c r="SOX29" s="175"/>
      <c r="SOY29" s="175"/>
      <c r="SOZ29" s="175"/>
      <c r="SPA29" s="175"/>
      <c r="SPB29" s="175"/>
      <c r="SPC29" s="175"/>
      <c r="SPD29" s="175"/>
      <c r="SPE29" s="175"/>
      <c r="SPF29" s="175"/>
      <c r="SPG29" s="175"/>
      <c r="SPH29" s="175"/>
      <c r="SPI29" s="175"/>
      <c r="SPJ29" s="175"/>
      <c r="SPK29" s="175"/>
      <c r="SPL29" s="175"/>
      <c r="SPM29" s="175"/>
      <c r="SPN29" s="175"/>
      <c r="SPO29" s="175"/>
      <c r="SPP29" s="175"/>
      <c r="SPQ29" s="175"/>
      <c r="SPR29" s="175"/>
      <c r="SPS29" s="175"/>
      <c r="SPT29" s="175"/>
      <c r="SPU29" s="175"/>
      <c r="SPV29" s="175"/>
      <c r="SPW29" s="175"/>
      <c r="SPX29" s="175"/>
      <c r="SPY29" s="175"/>
      <c r="SPZ29" s="175"/>
      <c r="SQA29" s="175"/>
      <c r="SQB29" s="175"/>
      <c r="SQC29" s="175"/>
      <c r="SQD29" s="175"/>
      <c r="SQE29" s="175"/>
      <c r="SQF29" s="175"/>
      <c r="SQG29" s="175"/>
      <c r="SQH29" s="175"/>
      <c r="SQI29" s="175"/>
      <c r="SQJ29" s="175"/>
      <c r="SQK29" s="175"/>
      <c r="SQL29" s="175"/>
      <c r="SQM29" s="175"/>
      <c r="SQN29" s="175"/>
      <c r="SQO29" s="175"/>
      <c r="SQP29" s="175"/>
      <c r="SQQ29" s="175"/>
      <c r="SQR29" s="175"/>
      <c r="SQS29" s="175"/>
      <c r="SQT29" s="175"/>
      <c r="SQU29" s="175"/>
      <c r="SQV29" s="175"/>
      <c r="SQW29" s="175"/>
      <c r="SQX29" s="175"/>
      <c r="SQY29" s="175"/>
      <c r="SQZ29" s="175"/>
      <c r="SRA29" s="175"/>
      <c r="SRB29" s="175"/>
      <c r="SRC29" s="175"/>
      <c r="SRD29" s="175"/>
      <c r="SRE29" s="175"/>
      <c r="SRF29" s="175"/>
      <c r="SRG29" s="175"/>
      <c r="SRH29" s="175"/>
      <c r="SRI29" s="175"/>
      <c r="SRJ29" s="175"/>
      <c r="SRK29" s="175"/>
      <c r="SRL29" s="175"/>
      <c r="SRM29" s="175"/>
      <c r="SRN29" s="175"/>
      <c r="SRO29" s="175"/>
      <c r="SRP29" s="175"/>
      <c r="SRQ29" s="175"/>
      <c r="SRR29" s="175"/>
      <c r="SRS29" s="175"/>
      <c r="SRT29" s="175"/>
      <c r="SRU29" s="175"/>
      <c r="SRV29" s="175"/>
      <c r="SRW29" s="175"/>
      <c r="SRX29" s="175"/>
      <c r="SRY29" s="175"/>
      <c r="SRZ29" s="175"/>
      <c r="SSA29" s="175"/>
      <c r="SSB29" s="175"/>
      <c r="SSC29" s="175"/>
      <c r="SSD29" s="175"/>
      <c r="SSE29" s="175"/>
      <c r="SSF29" s="175"/>
      <c r="SSG29" s="175"/>
      <c r="SSH29" s="175"/>
      <c r="SSI29" s="175"/>
      <c r="SSJ29" s="175"/>
      <c r="SSK29" s="175"/>
      <c r="SSL29" s="175"/>
      <c r="SSM29" s="175"/>
      <c r="SSN29" s="175"/>
      <c r="SSO29" s="175"/>
      <c r="SSP29" s="175"/>
      <c r="SSQ29" s="175"/>
      <c r="SSR29" s="175"/>
      <c r="SSS29" s="175"/>
      <c r="SST29" s="175"/>
      <c r="SSU29" s="175"/>
      <c r="SSV29" s="175"/>
      <c r="SSW29" s="175"/>
      <c r="SSX29" s="175"/>
      <c r="SSY29" s="175"/>
      <c r="SSZ29" s="175"/>
      <c r="STA29" s="175"/>
      <c r="STB29" s="175"/>
      <c r="STC29" s="175"/>
      <c r="STD29" s="175"/>
      <c r="STE29" s="175"/>
      <c r="STF29" s="175"/>
      <c r="STG29" s="175"/>
      <c r="STH29" s="175"/>
      <c r="STI29" s="175"/>
      <c r="STJ29" s="175"/>
      <c r="STK29" s="175"/>
      <c r="STL29" s="175"/>
      <c r="STM29" s="175"/>
      <c r="STN29" s="175"/>
      <c r="STO29" s="175"/>
      <c r="STP29" s="175"/>
      <c r="STQ29" s="175"/>
      <c r="STR29" s="175"/>
      <c r="STS29" s="175"/>
      <c r="STT29" s="175"/>
      <c r="STU29" s="175"/>
      <c r="STV29" s="175"/>
      <c r="STW29" s="175"/>
      <c r="STX29" s="175"/>
      <c r="STY29" s="175"/>
      <c r="STZ29" s="175"/>
      <c r="SUA29" s="175"/>
      <c r="SUB29" s="175"/>
      <c r="SUC29" s="175"/>
      <c r="SUD29" s="175"/>
      <c r="SUE29" s="175"/>
      <c r="SUF29" s="175"/>
      <c r="SUG29" s="175"/>
      <c r="SUH29" s="175"/>
      <c r="SUI29" s="175"/>
      <c r="SUJ29" s="175"/>
      <c r="SUK29" s="175"/>
      <c r="SUL29" s="175"/>
      <c r="SUM29" s="175"/>
      <c r="SUN29" s="175"/>
      <c r="SUO29" s="175"/>
      <c r="SUP29" s="175"/>
      <c r="SUQ29" s="175"/>
      <c r="SUR29" s="175"/>
      <c r="SUS29" s="175"/>
      <c r="SUT29" s="175"/>
      <c r="SUU29" s="175"/>
      <c r="SUV29" s="175"/>
      <c r="SUW29" s="175"/>
      <c r="SUX29" s="175"/>
      <c r="SUY29" s="175"/>
      <c r="SUZ29" s="175"/>
      <c r="SVA29" s="175"/>
      <c r="SVB29" s="175"/>
      <c r="SVC29" s="175"/>
      <c r="SVD29" s="175"/>
      <c r="SVE29" s="175"/>
      <c r="SVF29" s="175"/>
      <c r="SVG29" s="175"/>
      <c r="SVH29" s="175"/>
      <c r="SVI29" s="175"/>
      <c r="SVJ29" s="175"/>
      <c r="SVK29" s="175"/>
      <c r="SVL29" s="175"/>
      <c r="SVM29" s="175"/>
      <c r="SVN29" s="175"/>
      <c r="SVO29" s="175"/>
      <c r="SVP29" s="175"/>
      <c r="SVQ29" s="175"/>
      <c r="SVR29" s="175"/>
      <c r="SVS29" s="175"/>
      <c r="SVT29" s="175"/>
      <c r="SVU29" s="175"/>
      <c r="SVV29" s="175"/>
      <c r="SVW29" s="175"/>
      <c r="SVX29" s="175"/>
      <c r="SVY29" s="175"/>
      <c r="SVZ29" s="175"/>
      <c r="SWA29" s="175"/>
      <c r="SWB29" s="175"/>
      <c r="SWC29" s="175"/>
      <c r="SWD29" s="175"/>
      <c r="SWE29" s="175"/>
      <c r="SWF29" s="175"/>
      <c r="SWG29" s="175"/>
      <c r="SWH29" s="175"/>
      <c r="SWI29" s="175"/>
      <c r="SWJ29" s="175"/>
      <c r="SWK29" s="175"/>
      <c r="SWL29" s="175"/>
      <c r="SWM29" s="175"/>
      <c r="SWN29" s="175"/>
      <c r="SWO29" s="175"/>
      <c r="SWP29" s="175"/>
      <c r="SWQ29" s="175"/>
      <c r="SWR29" s="175"/>
      <c r="SWS29" s="175"/>
      <c r="SWT29" s="175"/>
      <c r="SWU29" s="175"/>
      <c r="SWV29" s="175"/>
      <c r="SWW29" s="175"/>
      <c r="SWX29" s="175"/>
      <c r="SWY29" s="175"/>
      <c r="SWZ29" s="175"/>
      <c r="SXA29" s="175"/>
      <c r="SXB29" s="175"/>
      <c r="SXC29" s="175"/>
      <c r="SXD29" s="175"/>
      <c r="SXE29" s="175"/>
      <c r="SXF29" s="175"/>
      <c r="SXG29" s="175"/>
      <c r="SXH29" s="175"/>
      <c r="SXI29" s="175"/>
      <c r="SXJ29" s="175"/>
      <c r="SXK29" s="175"/>
      <c r="SXL29" s="175"/>
      <c r="SXM29" s="175"/>
      <c r="SXN29" s="175"/>
      <c r="SXO29" s="175"/>
      <c r="SXP29" s="175"/>
      <c r="SXQ29" s="175"/>
      <c r="SXR29" s="175"/>
      <c r="SXS29" s="175"/>
      <c r="SXT29" s="175"/>
      <c r="SXU29" s="175"/>
      <c r="SXV29" s="175"/>
      <c r="SXW29" s="175"/>
      <c r="SXX29" s="175"/>
      <c r="SXY29" s="175"/>
      <c r="SXZ29" s="175"/>
      <c r="SYA29" s="175"/>
      <c r="SYB29" s="175"/>
      <c r="SYC29" s="175"/>
      <c r="SYD29" s="175"/>
      <c r="SYE29" s="175"/>
      <c r="SYF29" s="175"/>
      <c r="SYG29" s="175"/>
      <c r="SYH29" s="175"/>
      <c r="SYI29" s="175"/>
      <c r="SYJ29" s="175"/>
      <c r="SYK29" s="175"/>
      <c r="SYL29" s="175"/>
      <c r="SYM29" s="175"/>
      <c r="SYN29" s="175"/>
      <c r="SYO29" s="175"/>
      <c r="SYP29" s="175"/>
      <c r="SYQ29" s="175"/>
      <c r="SYR29" s="175"/>
      <c r="SYS29" s="175"/>
      <c r="SYT29" s="175"/>
      <c r="SYU29" s="175"/>
      <c r="SYV29" s="175"/>
      <c r="SYW29" s="175"/>
      <c r="SYX29" s="175"/>
      <c r="SYY29" s="175"/>
      <c r="SYZ29" s="175"/>
      <c r="SZA29" s="175"/>
      <c r="SZB29" s="175"/>
      <c r="SZC29" s="175"/>
      <c r="SZD29" s="175"/>
      <c r="SZE29" s="175"/>
      <c r="SZF29" s="175"/>
      <c r="SZG29" s="175"/>
      <c r="SZH29" s="175"/>
      <c r="SZI29" s="175"/>
      <c r="SZJ29" s="175"/>
      <c r="SZK29" s="175"/>
      <c r="SZL29" s="175"/>
      <c r="SZM29" s="175"/>
      <c r="SZN29" s="175"/>
      <c r="SZO29" s="175"/>
      <c r="SZP29" s="175"/>
      <c r="SZQ29" s="175"/>
      <c r="SZR29" s="175"/>
      <c r="SZS29" s="175"/>
      <c r="SZT29" s="175"/>
      <c r="SZU29" s="175"/>
      <c r="SZV29" s="175"/>
      <c r="SZW29" s="175"/>
      <c r="SZX29" s="175"/>
      <c r="SZY29" s="175"/>
      <c r="SZZ29" s="175"/>
      <c r="TAA29" s="175"/>
      <c r="TAB29" s="175"/>
      <c r="TAC29" s="175"/>
      <c r="TAD29" s="175"/>
      <c r="TAE29" s="175"/>
      <c r="TAF29" s="175"/>
      <c r="TAG29" s="175"/>
      <c r="TAH29" s="175"/>
      <c r="TAI29" s="175"/>
      <c r="TAJ29" s="175"/>
      <c r="TAK29" s="175"/>
      <c r="TAL29" s="175"/>
      <c r="TAM29" s="175"/>
      <c r="TAN29" s="175"/>
      <c r="TAO29" s="175"/>
      <c r="TAP29" s="175"/>
      <c r="TAQ29" s="175"/>
      <c r="TAR29" s="175"/>
      <c r="TAS29" s="175"/>
      <c r="TAT29" s="175"/>
      <c r="TAU29" s="175"/>
      <c r="TAV29" s="175"/>
      <c r="TAW29" s="175"/>
      <c r="TAX29" s="175"/>
      <c r="TAY29" s="175"/>
      <c r="TAZ29" s="175"/>
      <c r="TBA29" s="175"/>
      <c r="TBB29" s="175"/>
      <c r="TBC29" s="175"/>
      <c r="TBD29" s="175"/>
      <c r="TBE29" s="175"/>
      <c r="TBF29" s="175"/>
      <c r="TBG29" s="175"/>
      <c r="TBH29" s="175"/>
      <c r="TBI29" s="175"/>
      <c r="TBJ29" s="175"/>
      <c r="TBK29" s="175"/>
      <c r="TBL29" s="175"/>
      <c r="TBM29" s="175"/>
      <c r="TBN29" s="175"/>
      <c r="TBO29" s="175"/>
      <c r="TBP29" s="175"/>
      <c r="TBQ29" s="175"/>
      <c r="TBR29" s="175"/>
      <c r="TBS29" s="175"/>
      <c r="TBT29" s="175"/>
      <c r="TBU29" s="175"/>
      <c r="TBV29" s="175"/>
      <c r="TBW29" s="175"/>
      <c r="TBX29" s="175"/>
      <c r="TBY29" s="175"/>
      <c r="TBZ29" s="175"/>
      <c r="TCA29" s="175"/>
      <c r="TCB29" s="175"/>
      <c r="TCC29" s="175"/>
      <c r="TCD29" s="175"/>
      <c r="TCE29" s="175"/>
      <c r="TCF29" s="175"/>
      <c r="TCG29" s="175"/>
      <c r="TCH29" s="175"/>
      <c r="TCI29" s="175"/>
      <c r="TCJ29" s="175"/>
      <c r="TCK29" s="175"/>
      <c r="TCL29" s="175"/>
      <c r="TCM29" s="175"/>
      <c r="TCN29" s="175"/>
      <c r="TCO29" s="175"/>
      <c r="TCP29" s="175"/>
      <c r="TCQ29" s="175"/>
      <c r="TCR29" s="175"/>
      <c r="TCS29" s="175"/>
      <c r="TCT29" s="175"/>
      <c r="TCU29" s="175"/>
      <c r="TCV29" s="175"/>
      <c r="TCW29" s="175"/>
      <c r="TCX29" s="175"/>
      <c r="TCY29" s="175"/>
      <c r="TCZ29" s="175"/>
      <c r="TDA29" s="175"/>
      <c r="TDB29" s="175"/>
      <c r="TDC29" s="175"/>
      <c r="TDD29" s="175"/>
      <c r="TDE29" s="175"/>
      <c r="TDF29" s="175"/>
      <c r="TDG29" s="175"/>
      <c r="TDH29" s="175"/>
      <c r="TDI29" s="175"/>
      <c r="TDJ29" s="175"/>
      <c r="TDK29" s="175"/>
      <c r="TDL29" s="175"/>
      <c r="TDM29" s="175"/>
      <c r="TDN29" s="175"/>
      <c r="TDO29" s="175"/>
      <c r="TDP29" s="175"/>
      <c r="TDQ29" s="175"/>
      <c r="TDR29" s="175"/>
      <c r="TDS29" s="175"/>
      <c r="TDT29" s="175"/>
      <c r="TDU29" s="175"/>
      <c r="TDV29" s="175"/>
      <c r="TDW29" s="175"/>
      <c r="TDX29" s="175"/>
      <c r="TDY29" s="175"/>
      <c r="TDZ29" s="175"/>
      <c r="TEA29" s="175"/>
      <c r="TEB29" s="175"/>
      <c r="TEC29" s="175"/>
      <c r="TED29" s="175"/>
      <c r="TEE29" s="175"/>
      <c r="TEF29" s="175"/>
      <c r="TEG29" s="175"/>
      <c r="TEH29" s="175"/>
      <c r="TEI29" s="175"/>
      <c r="TEJ29" s="175"/>
      <c r="TEK29" s="175"/>
      <c r="TEL29" s="175"/>
      <c r="TEM29" s="175"/>
      <c r="TEN29" s="175"/>
      <c r="TEO29" s="175"/>
      <c r="TEP29" s="175"/>
      <c r="TEQ29" s="175"/>
      <c r="TER29" s="175"/>
      <c r="TES29" s="175"/>
      <c r="TET29" s="175"/>
      <c r="TEU29" s="175"/>
      <c r="TEV29" s="175"/>
      <c r="TEW29" s="175"/>
      <c r="TEX29" s="175"/>
      <c r="TEY29" s="175"/>
      <c r="TEZ29" s="175"/>
      <c r="TFA29" s="175"/>
      <c r="TFB29" s="175"/>
      <c r="TFC29" s="175"/>
      <c r="TFD29" s="175"/>
      <c r="TFE29" s="175"/>
      <c r="TFF29" s="175"/>
      <c r="TFG29" s="175"/>
      <c r="TFH29" s="175"/>
      <c r="TFI29" s="175"/>
      <c r="TFJ29" s="175"/>
      <c r="TFK29" s="175"/>
      <c r="TFL29" s="175"/>
      <c r="TFM29" s="175"/>
      <c r="TFN29" s="175"/>
      <c r="TFO29" s="175"/>
      <c r="TFP29" s="175"/>
      <c r="TFQ29" s="175"/>
      <c r="TFR29" s="175"/>
      <c r="TFS29" s="175"/>
      <c r="TFT29" s="175"/>
      <c r="TFU29" s="175"/>
      <c r="TFV29" s="175"/>
      <c r="TFW29" s="175"/>
      <c r="TFX29" s="175"/>
      <c r="TFY29" s="175"/>
      <c r="TFZ29" s="175"/>
      <c r="TGA29" s="175"/>
      <c r="TGB29" s="175"/>
      <c r="TGC29" s="175"/>
      <c r="TGD29" s="175"/>
      <c r="TGE29" s="175"/>
      <c r="TGF29" s="175"/>
      <c r="TGG29" s="175"/>
      <c r="TGH29" s="175"/>
      <c r="TGI29" s="175"/>
      <c r="TGJ29" s="175"/>
      <c r="TGK29" s="175"/>
      <c r="TGL29" s="175"/>
      <c r="TGM29" s="175"/>
      <c r="TGN29" s="175"/>
      <c r="TGO29" s="175"/>
      <c r="TGP29" s="175"/>
      <c r="TGQ29" s="175"/>
      <c r="TGR29" s="175"/>
      <c r="TGS29" s="175"/>
      <c r="TGT29" s="175"/>
      <c r="TGU29" s="175"/>
      <c r="TGV29" s="175"/>
      <c r="TGW29" s="175"/>
      <c r="TGX29" s="175"/>
      <c r="TGY29" s="175"/>
      <c r="TGZ29" s="175"/>
      <c r="THA29" s="175"/>
      <c r="THB29" s="175"/>
      <c r="THC29" s="175"/>
      <c r="THD29" s="175"/>
      <c r="THE29" s="175"/>
      <c r="THF29" s="175"/>
      <c r="THG29" s="175"/>
      <c r="THH29" s="175"/>
      <c r="THI29" s="175"/>
      <c r="THJ29" s="175"/>
      <c r="THK29" s="175"/>
      <c r="THL29" s="175"/>
      <c r="THM29" s="175"/>
      <c r="THN29" s="175"/>
      <c r="THO29" s="175"/>
      <c r="THP29" s="175"/>
      <c r="THQ29" s="175"/>
      <c r="THR29" s="175"/>
      <c r="THS29" s="175"/>
      <c r="THT29" s="175"/>
      <c r="THU29" s="175"/>
      <c r="THV29" s="175"/>
      <c r="THW29" s="175"/>
      <c r="THX29" s="175"/>
      <c r="THY29" s="175"/>
      <c r="THZ29" s="175"/>
      <c r="TIA29" s="175"/>
      <c r="TIB29" s="175"/>
      <c r="TIC29" s="175"/>
      <c r="TID29" s="175"/>
      <c r="TIE29" s="175"/>
      <c r="TIF29" s="175"/>
      <c r="TIG29" s="175"/>
      <c r="TIH29" s="175"/>
      <c r="TII29" s="175"/>
      <c r="TIJ29" s="175"/>
      <c r="TIK29" s="175"/>
      <c r="TIL29" s="175"/>
      <c r="TIM29" s="175"/>
      <c r="TIN29" s="175"/>
      <c r="TIO29" s="175"/>
      <c r="TIP29" s="175"/>
      <c r="TIQ29" s="175"/>
      <c r="TIR29" s="175"/>
      <c r="TIS29" s="175"/>
      <c r="TIT29" s="175"/>
      <c r="TIU29" s="175"/>
      <c r="TIV29" s="175"/>
      <c r="TIW29" s="175"/>
      <c r="TIX29" s="175"/>
      <c r="TIY29" s="175"/>
      <c r="TIZ29" s="175"/>
      <c r="TJA29" s="175"/>
      <c r="TJB29" s="175"/>
      <c r="TJC29" s="175"/>
      <c r="TJD29" s="175"/>
      <c r="TJE29" s="175"/>
      <c r="TJF29" s="175"/>
      <c r="TJG29" s="175"/>
      <c r="TJH29" s="175"/>
      <c r="TJI29" s="175"/>
      <c r="TJJ29" s="175"/>
      <c r="TJK29" s="175"/>
      <c r="TJL29" s="175"/>
      <c r="TJM29" s="175"/>
      <c r="TJN29" s="175"/>
      <c r="TJO29" s="175"/>
      <c r="TJP29" s="175"/>
      <c r="TJQ29" s="175"/>
      <c r="TJR29" s="175"/>
      <c r="TJS29" s="175"/>
      <c r="TJT29" s="175"/>
      <c r="TJU29" s="175"/>
      <c r="TJV29" s="175"/>
      <c r="TJW29" s="175"/>
      <c r="TJX29" s="175"/>
      <c r="TJY29" s="175"/>
      <c r="TJZ29" s="175"/>
      <c r="TKA29" s="175"/>
      <c r="TKB29" s="175"/>
      <c r="TKC29" s="175"/>
      <c r="TKD29" s="175"/>
      <c r="TKE29" s="175"/>
      <c r="TKF29" s="175"/>
      <c r="TKG29" s="175"/>
      <c r="TKH29" s="175"/>
      <c r="TKI29" s="175"/>
      <c r="TKJ29" s="175"/>
      <c r="TKK29" s="175"/>
      <c r="TKL29" s="175"/>
      <c r="TKM29" s="175"/>
      <c r="TKN29" s="175"/>
      <c r="TKO29" s="175"/>
      <c r="TKP29" s="175"/>
      <c r="TKQ29" s="175"/>
      <c r="TKR29" s="175"/>
      <c r="TKS29" s="175"/>
      <c r="TKT29" s="175"/>
      <c r="TKU29" s="175"/>
      <c r="TKV29" s="175"/>
      <c r="TKW29" s="175"/>
      <c r="TKX29" s="175"/>
      <c r="TKY29" s="175"/>
      <c r="TKZ29" s="175"/>
      <c r="TLA29" s="175"/>
      <c r="TLB29" s="175"/>
      <c r="TLC29" s="175"/>
      <c r="TLD29" s="175"/>
      <c r="TLE29" s="175"/>
      <c r="TLF29" s="175"/>
      <c r="TLG29" s="175"/>
      <c r="TLH29" s="175"/>
      <c r="TLI29" s="175"/>
      <c r="TLJ29" s="175"/>
      <c r="TLK29" s="175"/>
      <c r="TLL29" s="175"/>
      <c r="TLM29" s="175"/>
      <c r="TLN29" s="175"/>
      <c r="TLO29" s="175"/>
      <c r="TLP29" s="175"/>
      <c r="TLQ29" s="175"/>
      <c r="TLR29" s="175"/>
      <c r="TLS29" s="175"/>
      <c r="TLT29" s="175"/>
      <c r="TLU29" s="175"/>
      <c r="TLV29" s="175"/>
      <c r="TLW29" s="175"/>
      <c r="TLX29" s="175"/>
      <c r="TLY29" s="175"/>
      <c r="TLZ29" s="175"/>
      <c r="TMA29" s="175"/>
      <c r="TMB29" s="175"/>
      <c r="TMC29" s="175"/>
      <c r="TMD29" s="175"/>
      <c r="TME29" s="175"/>
      <c r="TMF29" s="175"/>
      <c r="TMG29" s="175"/>
      <c r="TMH29" s="175"/>
      <c r="TMI29" s="175"/>
      <c r="TMJ29" s="175"/>
      <c r="TMK29" s="175"/>
      <c r="TML29" s="175"/>
      <c r="TMM29" s="175"/>
      <c r="TMN29" s="175"/>
      <c r="TMO29" s="175"/>
      <c r="TMP29" s="175"/>
      <c r="TMQ29" s="175"/>
      <c r="TMR29" s="175"/>
      <c r="TMS29" s="175"/>
      <c r="TMT29" s="175"/>
      <c r="TMU29" s="175"/>
      <c r="TMV29" s="175"/>
      <c r="TMW29" s="175"/>
      <c r="TMX29" s="175"/>
      <c r="TMY29" s="175"/>
      <c r="TMZ29" s="175"/>
      <c r="TNA29" s="175"/>
      <c r="TNB29" s="175"/>
      <c r="TNC29" s="175"/>
      <c r="TND29" s="175"/>
      <c r="TNE29" s="175"/>
      <c r="TNF29" s="175"/>
      <c r="TNG29" s="175"/>
      <c r="TNH29" s="175"/>
      <c r="TNI29" s="175"/>
      <c r="TNJ29" s="175"/>
      <c r="TNK29" s="175"/>
      <c r="TNL29" s="175"/>
      <c r="TNM29" s="175"/>
      <c r="TNN29" s="175"/>
      <c r="TNO29" s="175"/>
      <c r="TNP29" s="175"/>
      <c r="TNQ29" s="175"/>
      <c r="TNR29" s="175"/>
      <c r="TNS29" s="175"/>
      <c r="TNT29" s="175"/>
      <c r="TNU29" s="175"/>
      <c r="TNV29" s="175"/>
      <c r="TNW29" s="175"/>
      <c r="TNX29" s="175"/>
      <c r="TNY29" s="175"/>
      <c r="TNZ29" s="175"/>
      <c r="TOA29" s="175"/>
      <c r="TOB29" s="175"/>
      <c r="TOC29" s="175"/>
      <c r="TOD29" s="175"/>
      <c r="TOE29" s="175"/>
      <c r="TOF29" s="175"/>
      <c r="TOG29" s="175"/>
      <c r="TOH29" s="175"/>
      <c r="TOI29" s="175"/>
      <c r="TOJ29" s="175"/>
      <c r="TOK29" s="175"/>
      <c r="TOL29" s="175"/>
      <c r="TOM29" s="175"/>
      <c r="TON29" s="175"/>
      <c r="TOO29" s="175"/>
      <c r="TOP29" s="175"/>
      <c r="TOQ29" s="175"/>
      <c r="TOR29" s="175"/>
      <c r="TOS29" s="175"/>
      <c r="TOT29" s="175"/>
      <c r="TOU29" s="175"/>
      <c r="TOV29" s="175"/>
      <c r="TOW29" s="175"/>
      <c r="TOX29" s="175"/>
      <c r="TOY29" s="175"/>
      <c r="TOZ29" s="175"/>
      <c r="TPA29" s="175"/>
      <c r="TPB29" s="175"/>
      <c r="TPC29" s="175"/>
      <c r="TPD29" s="175"/>
      <c r="TPE29" s="175"/>
      <c r="TPF29" s="175"/>
      <c r="TPG29" s="175"/>
      <c r="TPH29" s="175"/>
      <c r="TPI29" s="175"/>
      <c r="TPJ29" s="175"/>
      <c r="TPK29" s="175"/>
      <c r="TPL29" s="175"/>
      <c r="TPM29" s="175"/>
      <c r="TPN29" s="175"/>
      <c r="TPO29" s="175"/>
      <c r="TPP29" s="175"/>
      <c r="TPQ29" s="175"/>
      <c r="TPR29" s="175"/>
      <c r="TPS29" s="175"/>
      <c r="TPT29" s="175"/>
      <c r="TPU29" s="175"/>
      <c r="TPV29" s="175"/>
      <c r="TPW29" s="175"/>
      <c r="TPX29" s="175"/>
      <c r="TPY29" s="175"/>
      <c r="TPZ29" s="175"/>
      <c r="TQA29" s="175"/>
      <c r="TQB29" s="175"/>
      <c r="TQC29" s="175"/>
      <c r="TQD29" s="175"/>
      <c r="TQE29" s="175"/>
      <c r="TQF29" s="175"/>
      <c r="TQG29" s="175"/>
      <c r="TQH29" s="175"/>
      <c r="TQI29" s="175"/>
      <c r="TQJ29" s="175"/>
      <c r="TQK29" s="175"/>
      <c r="TQL29" s="175"/>
      <c r="TQM29" s="175"/>
      <c r="TQN29" s="175"/>
      <c r="TQO29" s="175"/>
      <c r="TQP29" s="175"/>
      <c r="TQQ29" s="175"/>
      <c r="TQR29" s="175"/>
      <c r="TQS29" s="175"/>
      <c r="TQT29" s="175"/>
      <c r="TQU29" s="175"/>
      <c r="TQV29" s="175"/>
      <c r="TQW29" s="175"/>
      <c r="TQX29" s="175"/>
      <c r="TQY29" s="175"/>
      <c r="TQZ29" s="175"/>
      <c r="TRA29" s="175"/>
      <c r="TRB29" s="175"/>
      <c r="TRC29" s="175"/>
      <c r="TRD29" s="175"/>
      <c r="TRE29" s="175"/>
      <c r="TRF29" s="175"/>
      <c r="TRG29" s="175"/>
      <c r="TRH29" s="175"/>
      <c r="TRI29" s="175"/>
      <c r="TRJ29" s="175"/>
      <c r="TRK29" s="175"/>
      <c r="TRL29" s="175"/>
      <c r="TRM29" s="175"/>
      <c r="TRN29" s="175"/>
      <c r="TRO29" s="175"/>
      <c r="TRP29" s="175"/>
      <c r="TRQ29" s="175"/>
      <c r="TRR29" s="175"/>
      <c r="TRS29" s="175"/>
      <c r="TRT29" s="175"/>
      <c r="TRU29" s="175"/>
      <c r="TRV29" s="175"/>
      <c r="TRW29" s="175"/>
      <c r="TRX29" s="175"/>
      <c r="TRY29" s="175"/>
      <c r="TRZ29" s="175"/>
      <c r="TSA29" s="175"/>
      <c r="TSB29" s="175"/>
      <c r="TSC29" s="175"/>
      <c r="TSD29" s="175"/>
      <c r="TSE29" s="175"/>
      <c r="TSF29" s="175"/>
      <c r="TSG29" s="175"/>
      <c r="TSH29" s="175"/>
      <c r="TSI29" s="175"/>
      <c r="TSJ29" s="175"/>
      <c r="TSK29" s="175"/>
      <c r="TSL29" s="175"/>
      <c r="TSM29" s="175"/>
      <c r="TSN29" s="175"/>
      <c r="TSO29" s="175"/>
      <c r="TSP29" s="175"/>
      <c r="TSQ29" s="175"/>
      <c r="TSR29" s="175"/>
      <c r="TSS29" s="175"/>
      <c r="TST29" s="175"/>
      <c r="TSU29" s="175"/>
      <c r="TSV29" s="175"/>
      <c r="TSW29" s="175"/>
      <c r="TSX29" s="175"/>
      <c r="TSY29" s="175"/>
      <c r="TSZ29" s="175"/>
      <c r="TTA29" s="175"/>
      <c r="TTB29" s="175"/>
      <c r="TTC29" s="175"/>
      <c r="TTD29" s="175"/>
      <c r="TTE29" s="175"/>
      <c r="TTF29" s="175"/>
      <c r="TTG29" s="175"/>
      <c r="TTH29" s="175"/>
      <c r="TTI29" s="175"/>
      <c r="TTJ29" s="175"/>
      <c r="TTK29" s="175"/>
      <c r="TTL29" s="175"/>
      <c r="TTM29" s="175"/>
      <c r="TTN29" s="175"/>
      <c r="TTO29" s="175"/>
      <c r="TTP29" s="175"/>
      <c r="TTQ29" s="175"/>
      <c r="TTR29" s="175"/>
      <c r="TTS29" s="175"/>
      <c r="TTT29" s="175"/>
      <c r="TTU29" s="175"/>
      <c r="TTV29" s="175"/>
      <c r="TTW29" s="175"/>
      <c r="TTX29" s="175"/>
      <c r="TTY29" s="175"/>
      <c r="TTZ29" s="175"/>
      <c r="TUA29" s="175"/>
      <c r="TUB29" s="175"/>
      <c r="TUC29" s="175"/>
      <c r="TUD29" s="175"/>
      <c r="TUE29" s="175"/>
      <c r="TUF29" s="175"/>
      <c r="TUG29" s="175"/>
      <c r="TUH29" s="175"/>
      <c r="TUI29" s="175"/>
      <c r="TUJ29" s="175"/>
      <c r="TUK29" s="175"/>
      <c r="TUL29" s="175"/>
      <c r="TUM29" s="175"/>
      <c r="TUN29" s="175"/>
      <c r="TUO29" s="175"/>
      <c r="TUP29" s="175"/>
      <c r="TUQ29" s="175"/>
      <c r="TUR29" s="175"/>
      <c r="TUS29" s="175"/>
      <c r="TUT29" s="175"/>
      <c r="TUU29" s="175"/>
      <c r="TUV29" s="175"/>
      <c r="TUW29" s="175"/>
      <c r="TUX29" s="175"/>
      <c r="TUY29" s="175"/>
      <c r="TUZ29" s="175"/>
      <c r="TVA29" s="175"/>
      <c r="TVB29" s="175"/>
      <c r="TVC29" s="175"/>
      <c r="TVD29" s="175"/>
      <c r="TVE29" s="175"/>
      <c r="TVF29" s="175"/>
      <c r="TVG29" s="175"/>
      <c r="TVH29" s="175"/>
      <c r="TVI29" s="175"/>
      <c r="TVJ29" s="175"/>
      <c r="TVK29" s="175"/>
      <c r="TVL29" s="175"/>
      <c r="TVM29" s="175"/>
      <c r="TVN29" s="175"/>
      <c r="TVO29" s="175"/>
      <c r="TVP29" s="175"/>
      <c r="TVQ29" s="175"/>
      <c r="TVR29" s="175"/>
      <c r="TVS29" s="175"/>
      <c r="TVT29" s="175"/>
      <c r="TVU29" s="175"/>
      <c r="TVV29" s="175"/>
      <c r="TVW29" s="175"/>
      <c r="TVX29" s="175"/>
      <c r="TVY29" s="175"/>
      <c r="TVZ29" s="175"/>
      <c r="TWA29" s="175"/>
      <c r="TWB29" s="175"/>
      <c r="TWC29" s="175"/>
      <c r="TWD29" s="175"/>
      <c r="TWE29" s="175"/>
      <c r="TWF29" s="175"/>
      <c r="TWG29" s="175"/>
      <c r="TWH29" s="175"/>
      <c r="TWI29" s="175"/>
      <c r="TWJ29" s="175"/>
      <c r="TWK29" s="175"/>
      <c r="TWL29" s="175"/>
      <c r="TWM29" s="175"/>
      <c r="TWN29" s="175"/>
      <c r="TWO29" s="175"/>
      <c r="TWP29" s="175"/>
      <c r="TWQ29" s="175"/>
      <c r="TWR29" s="175"/>
      <c r="TWS29" s="175"/>
      <c r="TWT29" s="175"/>
      <c r="TWU29" s="175"/>
      <c r="TWV29" s="175"/>
      <c r="TWW29" s="175"/>
      <c r="TWX29" s="175"/>
      <c r="TWY29" s="175"/>
      <c r="TWZ29" s="175"/>
      <c r="TXA29" s="175"/>
      <c r="TXB29" s="175"/>
      <c r="TXC29" s="175"/>
      <c r="TXD29" s="175"/>
      <c r="TXE29" s="175"/>
      <c r="TXF29" s="175"/>
      <c r="TXG29" s="175"/>
      <c r="TXH29" s="175"/>
      <c r="TXI29" s="175"/>
      <c r="TXJ29" s="175"/>
      <c r="TXK29" s="175"/>
      <c r="TXL29" s="175"/>
      <c r="TXM29" s="175"/>
      <c r="TXN29" s="175"/>
      <c r="TXO29" s="175"/>
      <c r="TXP29" s="175"/>
      <c r="TXQ29" s="175"/>
      <c r="TXR29" s="175"/>
      <c r="TXS29" s="175"/>
      <c r="TXT29" s="175"/>
      <c r="TXU29" s="175"/>
      <c r="TXV29" s="175"/>
      <c r="TXW29" s="175"/>
      <c r="TXX29" s="175"/>
      <c r="TXY29" s="175"/>
      <c r="TXZ29" s="175"/>
      <c r="TYA29" s="175"/>
      <c r="TYB29" s="175"/>
      <c r="TYC29" s="175"/>
      <c r="TYD29" s="175"/>
      <c r="TYE29" s="175"/>
      <c r="TYF29" s="175"/>
      <c r="TYG29" s="175"/>
      <c r="TYH29" s="175"/>
      <c r="TYI29" s="175"/>
      <c r="TYJ29" s="175"/>
      <c r="TYK29" s="175"/>
      <c r="TYL29" s="175"/>
      <c r="TYM29" s="175"/>
      <c r="TYN29" s="175"/>
      <c r="TYO29" s="175"/>
      <c r="TYP29" s="175"/>
      <c r="TYQ29" s="175"/>
      <c r="TYR29" s="175"/>
      <c r="TYS29" s="175"/>
      <c r="TYT29" s="175"/>
      <c r="TYU29" s="175"/>
      <c r="TYV29" s="175"/>
      <c r="TYW29" s="175"/>
      <c r="TYX29" s="175"/>
      <c r="TYY29" s="175"/>
      <c r="TYZ29" s="175"/>
      <c r="TZA29" s="175"/>
      <c r="TZB29" s="175"/>
      <c r="TZC29" s="175"/>
      <c r="TZD29" s="175"/>
      <c r="TZE29" s="175"/>
      <c r="TZF29" s="175"/>
      <c r="TZG29" s="175"/>
      <c r="TZH29" s="175"/>
      <c r="TZI29" s="175"/>
      <c r="TZJ29" s="175"/>
      <c r="TZK29" s="175"/>
      <c r="TZL29" s="175"/>
      <c r="TZM29" s="175"/>
      <c r="TZN29" s="175"/>
      <c r="TZO29" s="175"/>
      <c r="TZP29" s="175"/>
      <c r="TZQ29" s="175"/>
      <c r="TZR29" s="175"/>
      <c r="TZS29" s="175"/>
      <c r="TZT29" s="175"/>
      <c r="TZU29" s="175"/>
      <c r="TZV29" s="175"/>
      <c r="TZW29" s="175"/>
      <c r="TZX29" s="175"/>
      <c r="TZY29" s="175"/>
      <c r="TZZ29" s="175"/>
      <c r="UAA29" s="175"/>
      <c r="UAB29" s="175"/>
      <c r="UAC29" s="175"/>
      <c r="UAD29" s="175"/>
      <c r="UAE29" s="175"/>
      <c r="UAF29" s="175"/>
      <c r="UAG29" s="175"/>
      <c r="UAH29" s="175"/>
      <c r="UAI29" s="175"/>
      <c r="UAJ29" s="175"/>
      <c r="UAK29" s="175"/>
      <c r="UAL29" s="175"/>
      <c r="UAM29" s="175"/>
      <c r="UAN29" s="175"/>
      <c r="UAO29" s="175"/>
      <c r="UAP29" s="175"/>
      <c r="UAQ29" s="175"/>
      <c r="UAR29" s="175"/>
      <c r="UAS29" s="175"/>
      <c r="UAT29" s="175"/>
      <c r="UAU29" s="175"/>
      <c r="UAV29" s="175"/>
      <c r="UAW29" s="175"/>
      <c r="UAX29" s="175"/>
      <c r="UAY29" s="175"/>
      <c r="UAZ29" s="175"/>
      <c r="UBA29" s="175"/>
      <c r="UBB29" s="175"/>
      <c r="UBC29" s="175"/>
      <c r="UBD29" s="175"/>
      <c r="UBE29" s="175"/>
      <c r="UBF29" s="175"/>
      <c r="UBG29" s="175"/>
      <c r="UBH29" s="175"/>
      <c r="UBI29" s="175"/>
      <c r="UBJ29" s="175"/>
      <c r="UBK29" s="175"/>
      <c r="UBL29" s="175"/>
      <c r="UBM29" s="175"/>
      <c r="UBN29" s="175"/>
      <c r="UBO29" s="175"/>
      <c r="UBP29" s="175"/>
      <c r="UBQ29" s="175"/>
      <c r="UBR29" s="175"/>
      <c r="UBS29" s="175"/>
      <c r="UBT29" s="175"/>
      <c r="UBU29" s="175"/>
      <c r="UBV29" s="175"/>
      <c r="UBW29" s="175"/>
      <c r="UBX29" s="175"/>
      <c r="UBY29" s="175"/>
      <c r="UBZ29" s="175"/>
      <c r="UCA29" s="175"/>
      <c r="UCB29" s="175"/>
      <c r="UCC29" s="175"/>
      <c r="UCD29" s="175"/>
      <c r="UCE29" s="175"/>
      <c r="UCF29" s="175"/>
      <c r="UCG29" s="175"/>
      <c r="UCH29" s="175"/>
      <c r="UCI29" s="175"/>
      <c r="UCJ29" s="175"/>
      <c r="UCK29" s="175"/>
      <c r="UCL29" s="175"/>
      <c r="UCM29" s="175"/>
      <c r="UCN29" s="175"/>
      <c r="UCO29" s="175"/>
      <c r="UCP29" s="175"/>
      <c r="UCQ29" s="175"/>
      <c r="UCR29" s="175"/>
      <c r="UCS29" s="175"/>
      <c r="UCT29" s="175"/>
      <c r="UCU29" s="175"/>
      <c r="UCV29" s="175"/>
      <c r="UCW29" s="175"/>
      <c r="UCX29" s="175"/>
      <c r="UCY29" s="175"/>
      <c r="UCZ29" s="175"/>
      <c r="UDA29" s="175"/>
      <c r="UDB29" s="175"/>
      <c r="UDC29" s="175"/>
      <c r="UDD29" s="175"/>
      <c r="UDE29" s="175"/>
      <c r="UDF29" s="175"/>
      <c r="UDG29" s="175"/>
      <c r="UDH29" s="175"/>
      <c r="UDI29" s="175"/>
      <c r="UDJ29" s="175"/>
      <c r="UDK29" s="175"/>
      <c r="UDL29" s="175"/>
      <c r="UDM29" s="175"/>
      <c r="UDN29" s="175"/>
      <c r="UDO29" s="175"/>
      <c r="UDP29" s="175"/>
      <c r="UDQ29" s="175"/>
      <c r="UDR29" s="175"/>
      <c r="UDS29" s="175"/>
      <c r="UDT29" s="175"/>
      <c r="UDU29" s="175"/>
      <c r="UDV29" s="175"/>
      <c r="UDW29" s="175"/>
      <c r="UDX29" s="175"/>
      <c r="UDY29" s="175"/>
      <c r="UDZ29" s="175"/>
      <c r="UEA29" s="175"/>
      <c r="UEB29" s="175"/>
      <c r="UEC29" s="175"/>
      <c r="UED29" s="175"/>
      <c r="UEE29" s="175"/>
      <c r="UEF29" s="175"/>
      <c r="UEG29" s="175"/>
      <c r="UEH29" s="175"/>
      <c r="UEI29" s="175"/>
      <c r="UEJ29" s="175"/>
      <c r="UEK29" s="175"/>
      <c r="UEL29" s="175"/>
      <c r="UEM29" s="175"/>
      <c r="UEN29" s="175"/>
      <c r="UEO29" s="175"/>
      <c r="UEP29" s="175"/>
      <c r="UEQ29" s="175"/>
      <c r="UER29" s="175"/>
      <c r="UES29" s="175"/>
      <c r="UET29" s="175"/>
      <c r="UEU29" s="175"/>
      <c r="UEV29" s="175"/>
      <c r="UEW29" s="175"/>
      <c r="UEX29" s="175"/>
      <c r="UEY29" s="175"/>
      <c r="UEZ29" s="175"/>
      <c r="UFA29" s="175"/>
      <c r="UFB29" s="175"/>
      <c r="UFC29" s="175"/>
      <c r="UFD29" s="175"/>
      <c r="UFE29" s="175"/>
      <c r="UFF29" s="175"/>
      <c r="UFG29" s="175"/>
      <c r="UFH29" s="175"/>
      <c r="UFI29" s="175"/>
      <c r="UFJ29" s="175"/>
      <c r="UFK29" s="175"/>
      <c r="UFL29" s="175"/>
      <c r="UFM29" s="175"/>
      <c r="UFN29" s="175"/>
      <c r="UFO29" s="175"/>
      <c r="UFP29" s="175"/>
      <c r="UFQ29" s="175"/>
      <c r="UFR29" s="175"/>
      <c r="UFS29" s="175"/>
      <c r="UFT29" s="175"/>
      <c r="UFU29" s="175"/>
      <c r="UFV29" s="175"/>
      <c r="UFW29" s="175"/>
      <c r="UFX29" s="175"/>
      <c r="UFY29" s="175"/>
      <c r="UFZ29" s="175"/>
      <c r="UGA29" s="175"/>
      <c r="UGB29" s="175"/>
      <c r="UGC29" s="175"/>
      <c r="UGD29" s="175"/>
      <c r="UGE29" s="175"/>
      <c r="UGF29" s="175"/>
      <c r="UGG29" s="175"/>
      <c r="UGH29" s="175"/>
      <c r="UGI29" s="175"/>
      <c r="UGJ29" s="175"/>
      <c r="UGK29" s="175"/>
      <c r="UGL29" s="175"/>
      <c r="UGM29" s="175"/>
      <c r="UGN29" s="175"/>
      <c r="UGO29" s="175"/>
      <c r="UGP29" s="175"/>
      <c r="UGQ29" s="175"/>
      <c r="UGR29" s="175"/>
      <c r="UGS29" s="175"/>
      <c r="UGT29" s="175"/>
      <c r="UGU29" s="175"/>
      <c r="UGV29" s="175"/>
      <c r="UGW29" s="175"/>
      <c r="UGX29" s="175"/>
      <c r="UGY29" s="175"/>
      <c r="UGZ29" s="175"/>
      <c r="UHA29" s="175"/>
      <c r="UHB29" s="175"/>
      <c r="UHC29" s="175"/>
      <c r="UHD29" s="175"/>
      <c r="UHE29" s="175"/>
      <c r="UHF29" s="175"/>
      <c r="UHG29" s="175"/>
      <c r="UHH29" s="175"/>
      <c r="UHI29" s="175"/>
      <c r="UHJ29" s="175"/>
      <c r="UHK29" s="175"/>
      <c r="UHL29" s="175"/>
      <c r="UHM29" s="175"/>
      <c r="UHN29" s="175"/>
      <c r="UHO29" s="175"/>
      <c r="UHP29" s="175"/>
      <c r="UHQ29" s="175"/>
      <c r="UHR29" s="175"/>
      <c r="UHS29" s="175"/>
      <c r="UHT29" s="175"/>
      <c r="UHU29" s="175"/>
      <c r="UHV29" s="175"/>
      <c r="UHW29" s="175"/>
      <c r="UHX29" s="175"/>
      <c r="UHY29" s="175"/>
      <c r="UHZ29" s="175"/>
      <c r="UIA29" s="175"/>
      <c r="UIB29" s="175"/>
      <c r="UIC29" s="175"/>
      <c r="UID29" s="175"/>
      <c r="UIE29" s="175"/>
      <c r="UIF29" s="175"/>
      <c r="UIG29" s="175"/>
      <c r="UIH29" s="175"/>
      <c r="UII29" s="175"/>
      <c r="UIJ29" s="175"/>
      <c r="UIK29" s="175"/>
      <c r="UIL29" s="175"/>
      <c r="UIM29" s="175"/>
      <c r="UIN29" s="175"/>
      <c r="UIO29" s="175"/>
      <c r="UIP29" s="175"/>
      <c r="UIQ29" s="175"/>
      <c r="UIR29" s="175"/>
      <c r="UIS29" s="175"/>
      <c r="UIT29" s="175"/>
      <c r="UIU29" s="175"/>
      <c r="UIV29" s="175"/>
      <c r="UIW29" s="175"/>
      <c r="UIX29" s="175"/>
      <c r="UIY29" s="175"/>
      <c r="UIZ29" s="175"/>
      <c r="UJA29" s="175"/>
      <c r="UJB29" s="175"/>
      <c r="UJC29" s="175"/>
      <c r="UJD29" s="175"/>
      <c r="UJE29" s="175"/>
      <c r="UJF29" s="175"/>
      <c r="UJG29" s="175"/>
      <c r="UJH29" s="175"/>
      <c r="UJI29" s="175"/>
      <c r="UJJ29" s="175"/>
      <c r="UJK29" s="175"/>
      <c r="UJL29" s="175"/>
      <c r="UJM29" s="175"/>
      <c r="UJN29" s="175"/>
      <c r="UJO29" s="175"/>
      <c r="UJP29" s="175"/>
      <c r="UJQ29" s="175"/>
      <c r="UJR29" s="175"/>
      <c r="UJS29" s="175"/>
      <c r="UJT29" s="175"/>
      <c r="UJU29" s="175"/>
      <c r="UJV29" s="175"/>
      <c r="UJW29" s="175"/>
      <c r="UJX29" s="175"/>
      <c r="UJY29" s="175"/>
      <c r="UJZ29" s="175"/>
      <c r="UKA29" s="175"/>
      <c r="UKB29" s="175"/>
      <c r="UKC29" s="175"/>
      <c r="UKD29" s="175"/>
      <c r="UKE29" s="175"/>
      <c r="UKF29" s="175"/>
      <c r="UKG29" s="175"/>
      <c r="UKH29" s="175"/>
      <c r="UKI29" s="175"/>
      <c r="UKJ29" s="175"/>
      <c r="UKK29" s="175"/>
      <c r="UKL29" s="175"/>
      <c r="UKM29" s="175"/>
      <c r="UKN29" s="175"/>
      <c r="UKO29" s="175"/>
      <c r="UKP29" s="175"/>
      <c r="UKQ29" s="175"/>
      <c r="UKR29" s="175"/>
      <c r="UKS29" s="175"/>
      <c r="UKT29" s="175"/>
      <c r="UKU29" s="175"/>
      <c r="UKV29" s="175"/>
      <c r="UKW29" s="175"/>
      <c r="UKX29" s="175"/>
      <c r="UKY29" s="175"/>
      <c r="UKZ29" s="175"/>
      <c r="ULA29" s="175"/>
      <c r="ULB29" s="175"/>
      <c r="ULC29" s="175"/>
      <c r="ULD29" s="175"/>
      <c r="ULE29" s="175"/>
      <c r="ULF29" s="175"/>
      <c r="ULG29" s="175"/>
      <c r="ULH29" s="175"/>
      <c r="ULI29" s="175"/>
      <c r="ULJ29" s="175"/>
      <c r="ULK29" s="175"/>
      <c r="ULL29" s="175"/>
      <c r="ULM29" s="175"/>
      <c r="ULN29" s="175"/>
      <c r="ULO29" s="175"/>
      <c r="ULP29" s="175"/>
      <c r="ULQ29" s="175"/>
      <c r="ULR29" s="175"/>
      <c r="ULS29" s="175"/>
      <c r="ULT29" s="175"/>
      <c r="ULU29" s="175"/>
      <c r="ULV29" s="175"/>
      <c r="ULW29" s="175"/>
      <c r="ULX29" s="175"/>
      <c r="ULY29" s="175"/>
      <c r="ULZ29" s="175"/>
      <c r="UMA29" s="175"/>
      <c r="UMB29" s="175"/>
      <c r="UMC29" s="175"/>
      <c r="UMD29" s="175"/>
      <c r="UME29" s="175"/>
      <c r="UMF29" s="175"/>
      <c r="UMG29" s="175"/>
      <c r="UMH29" s="175"/>
      <c r="UMI29" s="175"/>
      <c r="UMJ29" s="175"/>
      <c r="UMK29" s="175"/>
      <c r="UML29" s="175"/>
      <c r="UMM29" s="175"/>
      <c r="UMN29" s="175"/>
      <c r="UMO29" s="175"/>
      <c r="UMP29" s="175"/>
      <c r="UMQ29" s="175"/>
      <c r="UMR29" s="175"/>
      <c r="UMS29" s="175"/>
      <c r="UMT29" s="175"/>
      <c r="UMU29" s="175"/>
      <c r="UMV29" s="175"/>
      <c r="UMW29" s="175"/>
      <c r="UMX29" s="175"/>
      <c r="UMY29" s="175"/>
      <c r="UMZ29" s="175"/>
      <c r="UNA29" s="175"/>
      <c r="UNB29" s="175"/>
      <c r="UNC29" s="175"/>
      <c r="UND29" s="175"/>
      <c r="UNE29" s="175"/>
      <c r="UNF29" s="175"/>
      <c r="UNG29" s="175"/>
      <c r="UNH29" s="175"/>
      <c r="UNI29" s="175"/>
      <c r="UNJ29" s="175"/>
      <c r="UNK29" s="175"/>
      <c r="UNL29" s="175"/>
      <c r="UNM29" s="175"/>
      <c r="UNN29" s="175"/>
      <c r="UNO29" s="175"/>
      <c r="UNP29" s="175"/>
      <c r="UNQ29" s="175"/>
      <c r="UNR29" s="175"/>
      <c r="UNS29" s="175"/>
      <c r="UNT29" s="175"/>
      <c r="UNU29" s="175"/>
      <c r="UNV29" s="175"/>
      <c r="UNW29" s="175"/>
      <c r="UNX29" s="175"/>
      <c r="UNY29" s="175"/>
      <c r="UNZ29" s="175"/>
      <c r="UOA29" s="175"/>
      <c r="UOB29" s="175"/>
      <c r="UOC29" s="175"/>
      <c r="UOD29" s="175"/>
      <c r="UOE29" s="175"/>
      <c r="UOF29" s="175"/>
      <c r="UOG29" s="175"/>
      <c r="UOH29" s="175"/>
      <c r="UOI29" s="175"/>
      <c r="UOJ29" s="175"/>
      <c r="UOK29" s="175"/>
      <c r="UOL29" s="175"/>
      <c r="UOM29" s="175"/>
      <c r="UON29" s="175"/>
      <c r="UOO29" s="175"/>
      <c r="UOP29" s="175"/>
      <c r="UOQ29" s="175"/>
      <c r="UOR29" s="175"/>
      <c r="UOS29" s="175"/>
      <c r="UOT29" s="175"/>
      <c r="UOU29" s="175"/>
      <c r="UOV29" s="175"/>
      <c r="UOW29" s="175"/>
      <c r="UOX29" s="175"/>
      <c r="UOY29" s="175"/>
      <c r="UOZ29" s="175"/>
      <c r="UPA29" s="175"/>
      <c r="UPB29" s="175"/>
      <c r="UPC29" s="175"/>
      <c r="UPD29" s="175"/>
      <c r="UPE29" s="175"/>
      <c r="UPF29" s="175"/>
      <c r="UPG29" s="175"/>
      <c r="UPH29" s="175"/>
      <c r="UPI29" s="175"/>
      <c r="UPJ29" s="175"/>
      <c r="UPK29" s="175"/>
      <c r="UPL29" s="175"/>
      <c r="UPM29" s="175"/>
      <c r="UPN29" s="175"/>
      <c r="UPO29" s="175"/>
      <c r="UPP29" s="175"/>
      <c r="UPQ29" s="175"/>
      <c r="UPR29" s="175"/>
      <c r="UPS29" s="175"/>
      <c r="UPT29" s="175"/>
      <c r="UPU29" s="175"/>
      <c r="UPV29" s="175"/>
      <c r="UPW29" s="175"/>
      <c r="UPX29" s="175"/>
      <c r="UPY29" s="175"/>
      <c r="UPZ29" s="175"/>
      <c r="UQA29" s="175"/>
      <c r="UQB29" s="175"/>
      <c r="UQC29" s="175"/>
      <c r="UQD29" s="175"/>
      <c r="UQE29" s="175"/>
      <c r="UQF29" s="175"/>
      <c r="UQG29" s="175"/>
      <c r="UQH29" s="175"/>
      <c r="UQI29" s="175"/>
      <c r="UQJ29" s="175"/>
      <c r="UQK29" s="175"/>
      <c r="UQL29" s="175"/>
      <c r="UQM29" s="175"/>
      <c r="UQN29" s="175"/>
      <c r="UQO29" s="175"/>
      <c r="UQP29" s="175"/>
      <c r="UQQ29" s="175"/>
      <c r="UQR29" s="175"/>
      <c r="UQS29" s="175"/>
      <c r="UQT29" s="175"/>
      <c r="UQU29" s="175"/>
      <c r="UQV29" s="175"/>
      <c r="UQW29" s="175"/>
      <c r="UQX29" s="175"/>
      <c r="UQY29" s="175"/>
      <c r="UQZ29" s="175"/>
      <c r="URA29" s="175"/>
      <c r="URB29" s="175"/>
      <c r="URC29" s="175"/>
      <c r="URD29" s="175"/>
      <c r="URE29" s="175"/>
      <c r="URF29" s="175"/>
      <c r="URG29" s="175"/>
      <c r="URH29" s="175"/>
      <c r="URI29" s="175"/>
      <c r="URJ29" s="175"/>
      <c r="URK29" s="175"/>
      <c r="URL29" s="175"/>
      <c r="URM29" s="175"/>
      <c r="URN29" s="175"/>
      <c r="URO29" s="175"/>
      <c r="URP29" s="175"/>
      <c r="URQ29" s="175"/>
      <c r="URR29" s="175"/>
      <c r="URS29" s="175"/>
      <c r="URT29" s="175"/>
      <c r="URU29" s="175"/>
      <c r="URV29" s="175"/>
      <c r="URW29" s="175"/>
      <c r="URX29" s="175"/>
      <c r="URY29" s="175"/>
      <c r="URZ29" s="175"/>
      <c r="USA29" s="175"/>
      <c r="USB29" s="175"/>
      <c r="USC29" s="175"/>
      <c r="USD29" s="175"/>
      <c r="USE29" s="175"/>
      <c r="USF29" s="175"/>
      <c r="USG29" s="175"/>
      <c r="USH29" s="175"/>
      <c r="USI29" s="175"/>
      <c r="USJ29" s="175"/>
      <c r="USK29" s="175"/>
      <c r="USL29" s="175"/>
      <c r="USM29" s="175"/>
      <c r="USN29" s="175"/>
      <c r="USO29" s="175"/>
      <c r="USP29" s="175"/>
      <c r="USQ29" s="175"/>
      <c r="USR29" s="175"/>
      <c r="USS29" s="175"/>
      <c r="UST29" s="175"/>
      <c r="USU29" s="175"/>
      <c r="USV29" s="175"/>
      <c r="USW29" s="175"/>
      <c r="USX29" s="175"/>
      <c r="USY29" s="175"/>
      <c r="USZ29" s="175"/>
      <c r="UTA29" s="175"/>
      <c r="UTB29" s="175"/>
      <c r="UTC29" s="175"/>
      <c r="UTD29" s="175"/>
      <c r="UTE29" s="175"/>
      <c r="UTF29" s="175"/>
      <c r="UTG29" s="175"/>
      <c r="UTH29" s="175"/>
      <c r="UTI29" s="175"/>
      <c r="UTJ29" s="175"/>
      <c r="UTK29" s="175"/>
      <c r="UTL29" s="175"/>
      <c r="UTM29" s="175"/>
      <c r="UTN29" s="175"/>
      <c r="UTO29" s="175"/>
      <c r="UTP29" s="175"/>
      <c r="UTQ29" s="175"/>
      <c r="UTR29" s="175"/>
      <c r="UTS29" s="175"/>
      <c r="UTT29" s="175"/>
      <c r="UTU29" s="175"/>
      <c r="UTV29" s="175"/>
      <c r="UTW29" s="175"/>
      <c r="UTX29" s="175"/>
      <c r="UTY29" s="175"/>
      <c r="UTZ29" s="175"/>
      <c r="UUA29" s="175"/>
      <c r="UUB29" s="175"/>
      <c r="UUC29" s="175"/>
      <c r="UUD29" s="175"/>
      <c r="UUE29" s="175"/>
      <c r="UUF29" s="175"/>
      <c r="UUG29" s="175"/>
      <c r="UUH29" s="175"/>
      <c r="UUI29" s="175"/>
      <c r="UUJ29" s="175"/>
      <c r="UUK29" s="175"/>
      <c r="UUL29" s="175"/>
      <c r="UUM29" s="175"/>
      <c r="UUN29" s="175"/>
      <c r="UUO29" s="175"/>
      <c r="UUP29" s="175"/>
      <c r="UUQ29" s="175"/>
      <c r="UUR29" s="175"/>
      <c r="UUS29" s="175"/>
      <c r="UUT29" s="175"/>
      <c r="UUU29" s="175"/>
      <c r="UUV29" s="175"/>
      <c r="UUW29" s="175"/>
      <c r="UUX29" s="175"/>
      <c r="UUY29" s="175"/>
      <c r="UUZ29" s="175"/>
      <c r="UVA29" s="175"/>
      <c r="UVB29" s="175"/>
      <c r="UVC29" s="175"/>
      <c r="UVD29" s="175"/>
      <c r="UVE29" s="175"/>
      <c r="UVF29" s="175"/>
      <c r="UVG29" s="175"/>
      <c r="UVH29" s="175"/>
      <c r="UVI29" s="175"/>
      <c r="UVJ29" s="175"/>
      <c r="UVK29" s="175"/>
      <c r="UVL29" s="175"/>
      <c r="UVM29" s="175"/>
      <c r="UVN29" s="175"/>
      <c r="UVO29" s="175"/>
      <c r="UVP29" s="175"/>
      <c r="UVQ29" s="175"/>
      <c r="UVR29" s="175"/>
      <c r="UVS29" s="175"/>
      <c r="UVT29" s="175"/>
      <c r="UVU29" s="175"/>
      <c r="UVV29" s="175"/>
      <c r="UVW29" s="175"/>
      <c r="UVX29" s="175"/>
      <c r="UVY29" s="175"/>
      <c r="UVZ29" s="175"/>
      <c r="UWA29" s="175"/>
      <c r="UWB29" s="175"/>
      <c r="UWC29" s="175"/>
      <c r="UWD29" s="175"/>
      <c r="UWE29" s="175"/>
      <c r="UWF29" s="175"/>
      <c r="UWG29" s="175"/>
      <c r="UWH29" s="175"/>
      <c r="UWI29" s="175"/>
      <c r="UWJ29" s="175"/>
      <c r="UWK29" s="175"/>
      <c r="UWL29" s="175"/>
      <c r="UWM29" s="175"/>
      <c r="UWN29" s="175"/>
      <c r="UWO29" s="175"/>
      <c r="UWP29" s="175"/>
      <c r="UWQ29" s="175"/>
      <c r="UWR29" s="175"/>
      <c r="UWS29" s="175"/>
      <c r="UWT29" s="175"/>
      <c r="UWU29" s="175"/>
      <c r="UWV29" s="175"/>
      <c r="UWW29" s="175"/>
      <c r="UWX29" s="175"/>
      <c r="UWY29" s="175"/>
      <c r="UWZ29" s="175"/>
      <c r="UXA29" s="175"/>
      <c r="UXB29" s="175"/>
      <c r="UXC29" s="175"/>
      <c r="UXD29" s="175"/>
      <c r="UXE29" s="175"/>
      <c r="UXF29" s="175"/>
      <c r="UXG29" s="175"/>
      <c r="UXH29" s="175"/>
      <c r="UXI29" s="175"/>
      <c r="UXJ29" s="175"/>
      <c r="UXK29" s="175"/>
      <c r="UXL29" s="175"/>
      <c r="UXM29" s="175"/>
      <c r="UXN29" s="175"/>
      <c r="UXO29" s="175"/>
      <c r="UXP29" s="175"/>
      <c r="UXQ29" s="175"/>
      <c r="UXR29" s="175"/>
      <c r="UXS29" s="175"/>
      <c r="UXT29" s="175"/>
      <c r="UXU29" s="175"/>
      <c r="UXV29" s="175"/>
      <c r="UXW29" s="175"/>
      <c r="UXX29" s="175"/>
      <c r="UXY29" s="175"/>
      <c r="UXZ29" s="175"/>
      <c r="UYA29" s="175"/>
      <c r="UYB29" s="175"/>
      <c r="UYC29" s="175"/>
      <c r="UYD29" s="175"/>
      <c r="UYE29" s="175"/>
      <c r="UYF29" s="175"/>
      <c r="UYG29" s="175"/>
      <c r="UYH29" s="175"/>
      <c r="UYI29" s="175"/>
      <c r="UYJ29" s="175"/>
      <c r="UYK29" s="175"/>
      <c r="UYL29" s="175"/>
      <c r="UYM29" s="175"/>
      <c r="UYN29" s="175"/>
      <c r="UYO29" s="175"/>
      <c r="UYP29" s="175"/>
      <c r="UYQ29" s="175"/>
      <c r="UYR29" s="175"/>
      <c r="UYS29" s="175"/>
      <c r="UYT29" s="175"/>
      <c r="UYU29" s="175"/>
      <c r="UYV29" s="175"/>
      <c r="UYW29" s="175"/>
      <c r="UYX29" s="175"/>
      <c r="UYY29" s="175"/>
      <c r="UYZ29" s="175"/>
      <c r="UZA29" s="175"/>
      <c r="UZB29" s="175"/>
      <c r="UZC29" s="175"/>
      <c r="UZD29" s="175"/>
      <c r="UZE29" s="175"/>
      <c r="UZF29" s="175"/>
      <c r="UZG29" s="175"/>
      <c r="UZH29" s="175"/>
      <c r="UZI29" s="175"/>
      <c r="UZJ29" s="175"/>
      <c r="UZK29" s="175"/>
      <c r="UZL29" s="175"/>
      <c r="UZM29" s="175"/>
      <c r="UZN29" s="175"/>
      <c r="UZO29" s="175"/>
      <c r="UZP29" s="175"/>
      <c r="UZQ29" s="175"/>
      <c r="UZR29" s="175"/>
      <c r="UZS29" s="175"/>
      <c r="UZT29" s="175"/>
      <c r="UZU29" s="175"/>
      <c r="UZV29" s="175"/>
      <c r="UZW29" s="175"/>
      <c r="UZX29" s="175"/>
      <c r="UZY29" s="175"/>
      <c r="UZZ29" s="175"/>
      <c r="VAA29" s="175"/>
      <c r="VAB29" s="175"/>
      <c r="VAC29" s="175"/>
      <c r="VAD29" s="175"/>
      <c r="VAE29" s="175"/>
      <c r="VAF29" s="175"/>
      <c r="VAG29" s="175"/>
      <c r="VAH29" s="175"/>
      <c r="VAI29" s="175"/>
      <c r="VAJ29" s="175"/>
      <c r="VAK29" s="175"/>
      <c r="VAL29" s="175"/>
      <c r="VAM29" s="175"/>
      <c r="VAN29" s="175"/>
      <c r="VAO29" s="175"/>
      <c r="VAP29" s="175"/>
      <c r="VAQ29" s="175"/>
      <c r="VAR29" s="175"/>
      <c r="VAS29" s="175"/>
      <c r="VAT29" s="175"/>
      <c r="VAU29" s="175"/>
      <c r="VAV29" s="175"/>
      <c r="VAW29" s="175"/>
      <c r="VAX29" s="175"/>
      <c r="VAY29" s="175"/>
      <c r="VAZ29" s="175"/>
      <c r="VBA29" s="175"/>
      <c r="VBB29" s="175"/>
      <c r="VBC29" s="175"/>
      <c r="VBD29" s="175"/>
      <c r="VBE29" s="175"/>
      <c r="VBF29" s="175"/>
      <c r="VBG29" s="175"/>
      <c r="VBH29" s="175"/>
      <c r="VBI29" s="175"/>
      <c r="VBJ29" s="175"/>
      <c r="VBK29" s="175"/>
      <c r="VBL29" s="175"/>
      <c r="VBM29" s="175"/>
      <c r="VBN29" s="175"/>
      <c r="VBO29" s="175"/>
      <c r="VBP29" s="175"/>
      <c r="VBQ29" s="175"/>
      <c r="VBR29" s="175"/>
      <c r="VBS29" s="175"/>
      <c r="VBT29" s="175"/>
      <c r="VBU29" s="175"/>
      <c r="VBV29" s="175"/>
      <c r="VBW29" s="175"/>
      <c r="VBX29" s="175"/>
      <c r="VBY29" s="175"/>
      <c r="VBZ29" s="175"/>
      <c r="VCA29" s="175"/>
      <c r="VCB29" s="175"/>
      <c r="VCC29" s="175"/>
      <c r="VCD29" s="175"/>
      <c r="VCE29" s="175"/>
      <c r="VCF29" s="175"/>
      <c r="VCG29" s="175"/>
      <c r="VCH29" s="175"/>
      <c r="VCI29" s="175"/>
      <c r="VCJ29" s="175"/>
      <c r="VCK29" s="175"/>
      <c r="VCL29" s="175"/>
      <c r="VCM29" s="175"/>
      <c r="VCN29" s="175"/>
      <c r="VCO29" s="175"/>
      <c r="VCP29" s="175"/>
      <c r="VCQ29" s="175"/>
      <c r="VCR29" s="175"/>
      <c r="VCS29" s="175"/>
      <c r="VCT29" s="175"/>
      <c r="VCU29" s="175"/>
      <c r="VCV29" s="175"/>
      <c r="VCW29" s="175"/>
      <c r="VCX29" s="175"/>
      <c r="VCY29" s="175"/>
      <c r="VCZ29" s="175"/>
      <c r="VDA29" s="175"/>
      <c r="VDB29" s="175"/>
      <c r="VDC29" s="175"/>
      <c r="VDD29" s="175"/>
      <c r="VDE29" s="175"/>
      <c r="VDF29" s="175"/>
      <c r="VDG29" s="175"/>
      <c r="VDH29" s="175"/>
      <c r="VDI29" s="175"/>
      <c r="VDJ29" s="175"/>
      <c r="VDK29" s="175"/>
      <c r="VDL29" s="175"/>
      <c r="VDM29" s="175"/>
      <c r="VDN29" s="175"/>
      <c r="VDO29" s="175"/>
      <c r="VDP29" s="175"/>
      <c r="VDQ29" s="175"/>
      <c r="VDR29" s="175"/>
      <c r="VDS29" s="175"/>
      <c r="VDT29" s="175"/>
      <c r="VDU29" s="175"/>
      <c r="VDV29" s="175"/>
      <c r="VDW29" s="175"/>
      <c r="VDX29" s="175"/>
      <c r="VDY29" s="175"/>
      <c r="VDZ29" s="175"/>
      <c r="VEA29" s="175"/>
      <c r="VEB29" s="175"/>
      <c r="VEC29" s="175"/>
      <c r="VED29" s="175"/>
      <c r="VEE29" s="175"/>
      <c r="VEF29" s="175"/>
      <c r="VEG29" s="175"/>
      <c r="VEH29" s="175"/>
      <c r="VEI29" s="175"/>
      <c r="VEJ29" s="175"/>
      <c r="VEK29" s="175"/>
      <c r="VEL29" s="175"/>
      <c r="VEM29" s="175"/>
      <c r="VEN29" s="175"/>
      <c r="VEO29" s="175"/>
      <c r="VEP29" s="175"/>
      <c r="VEQ29" s="175"/>
      <c r="VER29" s="175"/>
      <c r="VES29" s="175"/>
      <c r="VET29" s="175"/>
      <c r="VEU29" s="175"/>
      <c r="VEV29" s="175"/>
      <c r="VEW29" s="175"/>
      <c r="VEX29" s="175"/>
      <c r="VEY29" s="175"/>
      <c r="VEZ29" s="175"/>
      <c r="VFA29" s="175"/>
      <c r="VFB29" s="175"/>
      <c r="VFC29" s="175"/>
      <c r="VFD29" s="175"/>
      <c r="VFE29" s="175"/>
      <c r="VFF29" s="175"/>
      <c r="VFG29" s="175"/>
      <c r="VFH29" s="175"/>
      <c r="VFI29" s="175"/>
      <c r="VFJ29" s="175"/>
      <c r="VFK29" s="175"/>
      <c r="VFL29" s="175"/>
      <c r="VFM29" s="175"/>
      <c r="VFN29" s="175"/>
      <c r="VFO29" s="175"/>
      <c r="VFP29" s="175"/>
      <c r="VFQ29" s="175"/>
      <c r="VFR29" s="175"/>
      <c r="VFS29" s="175"/>
      <c r="VFT29" s="175"/>
      <c r="VFU29" s="175"/>
      <c r="VFV29" s="175"/>
      <c r="VFW29" s="175"/>
      <c r="VFX29" s="175"/>
      <c r="VFY29" s="175"/>
      <c r="VFZ29" s="175"/>
      <c r="VGA29" s="175"/>
      <c r="VGB29" s="175"/>
      <c r="VGC29" s="175"/>
      <c r="VGD29" s="175"/>
      <c r="VGE29" s="175"/>
      <c r="VGF29" s="175"/>
      <c r="VGG29" s="175"/>
      <c r="VGH29" s="175"/>
      <c r="VGI29" s="175"/>
      <c r="VGJ29" s="175"/>
      <c r="VGK29" s="175"/>
      <c r="VGL29" s="175"/>
      <c r="VGM29" s="175"/>
      <c r="VGN29" s="175"/>
      <c r="VGO29" s="175"/>
      <c r="VGP29" s="175"/>
      <c r="VGQ29" s="175"/>
      <c r="VGR29" s="175"/>
      <c r="VGS29" s="175"/>
      <c r="VGT29" s="175"/>
      <c r="VGU29" s="175"/>
      <c r="VGV29" s="175"/>
      <c r="VGW29" s="175"/>
      <c r="VGX29" s="175"/>
      <c r="VGY29" s="175"/>
      <c r="VGZ29" s="175"/>
      <c r="VHA29" s="175"/>
      <c r="VHB29" s="175"/>
      <c r="VHC29" s="175"/>
      <c r="VHD29" s="175"/>
      <c r="VHE29" s="175"/>
      <c r="VHF29" s="175"/>
      <c r="VHG29" s="175"/>
      <c r="VHH29" s="175"/>
      <c r="VHI29" s="175"/>
      <c r="VHJ29" s="175"/>
      <c r="VHK29" s="175"/>
      <c r="VHL29" s="175"/>
      <c r="VHM29" s="175"/>
      <c r="VHN29" s="175"/>
      <c r="VHO29" s="175"/>
      <c r="VHP29" s="175"/>
      <c r="VHQ29" s="175"/>
      <c r="VHR29" s="175"/>
      <c r="VHS29" s="175"/>
      <c r="VHT29" s="175"/>
      <c r="VHU29" s="175"/>
      <c r="VHV29" s="175"/>
      <c r="VHW29" s="175"/>
      <c r="VHX29" s="175"/>
      <c r="VHY29" s="175"/>
      <c r="VHZ29" s="175"/>
      <c r="VIA29" s="175"/>
      <c r="VIB29" s="175"/>
      <c r="VIC29" s="175"/>
      <c r="VID29" s="175"/>
      <c r="VIE29" s="175"/>
      <c r="VIF29" s="175"/>
      <c r="VIG29" s="175"/>
      <c r="VIH29" s="175"/>
      <c r="VII29" s="175"/>
      <c r="VIJ29" s="175"/>
      <c r="VIK29" s="175"/>
      <c r="VIL29" s="175"/>
      <c r="VIM29" s="175"/>
      <c r="VIN29" s="175"/>
      <c r="VIO29" s="175"/>
      <c r="VIP29" s="175"/>
      <c r="VIQ29" s="175"/>
      <c r="VIR29" s="175"/>
      <c r="VIS29" s="175"/>
      <c r="VIT29" s="175"/>
      <c r="VIU29" s="175"/>
      <c r="VIV29" s="175"/>
      <c r="VIW29" s="175"/>
      <c r="VIX29" s="175"/>
      <c r="VIY29" s="175"/>
      <c r="VIZ29" s="175"/>
      <c r="VJA29" s="175"/>
      <c r="VJB29" s="175"/>
      <c r="VJC29" s="175"/>
      <c r="VJD29" s="175"/>
      <c r="VJE29" s="175"/>
      <c r="VJF29" s="175"/>
      <c r="VJG29" s="175"/>
      <c r="VJH29" s="175"/>
      <c r="VJI29" s="175"/>
      <c r="VJJ29" s="175"/>
      <c r="VJK29" s="175"/>
      <c r="VJL29" s="175"/>
      <c r="VJM29" s="175"/>
      <c r="VJN29" s="175"/>
      <c r="VJO29" s="175"/>
      <c r="VJP29" s="175"/>
      <c r="VJQ29" s="175"/>
      <c r="VJR29" s="175"/>
      <c r="VJS29" s="175"/>
      <c r="VJT29" s="175"/>
      <c r="VJU29" s="175"/>
      <c r="VJV29" s="175"/>
      <c r="VJW29" s="175"/>
      <c r="VJX29" s="175"/>
      <c r="VJY29" s="175"/>
      <c r="VJZ29" s="175"/>
      <c r="VKA29" s="175"/>
      <c r="VKB29" s="175"/>
      <c r="VKC29" s="175"/>
      <c r="VKD29" s="175"/>
      <c r="VKE29" s="175"/>
      <c r="VKF29" s="175"/>
      <c r="VKG29" s="175"/>
      <c r="VKH29" s="175"/>
      <c r="VKI29" s="175"/>
      <c r="VKJ29" s="175"/>
      <c r="VKK29" s="175"/>
      <c r="VKL29" s="175"/>
      <c r="VKM29" s="175"/>
      <c r="VKN29" s="175"/>
      <c r="VKO29" s="175"/>
      <c r="VKP29" s="175"/>
      <c r="VKQ29" s="175"/>
      <c r="VKR29" s="175"/>
      <c r="VKS29" s="175"/>
      <c r="VKT29" s="175"/>
      <c r="VKU29" s="175"/>
      <c r="VKV29" s="175"/>
      <c r="VKW29" s="175"/>
      <c r="VKX29" s="175"/>
      <c r="VKY29" s="175"/>
      <c r="VKZ29" s="175"/>
      <c r="VLA29" s="175"/>
      <c r="VLB29" s="175"/>
      <c r="VLC29" s="175"/>
      <c r="VLD29" s="175"/>
      <c r="VLE29" s="175"/>
      <c r="VLF29" s="175"/>
      <c r="VLG29" s="175"/>
      <c r="VLH29" s="175"/>
      <c r="VLI29" s="175"/>
      <c r="VLJ29" s="175"/>
      <c r="VLK29" s="175"/>
      <c r="VLL29" s="175"/>
      <c r="VLM29" s="175"/>
      <c r="VLN29" s="175"/>
      <c r="VLO29" s="175"/>
      <c r="VLP29" s="175"/>
      <c r="VLQ29" s="175"/>
      <c r="VLR29" s="175"/>
      <c r="VLS29" s="175"/>
      <c r="VLT29" s="175"/>
      <c r="VLU29" s="175"/>
      <c r="VLV29" s="175"/>
      <c r="VLW29" s="175"/>
      <c r="VLX29" s="175"/>
      <c r="VLY29" s="175"/>
      <c r="VLZ29" s="175"/>
      <c r="VMA29" s="175"/>
      <c r="VMB29" s="175"/>
      <c r="VMC29" s="175"/>
      <c r="VMD29" s="175"/>
      <c r="VME29" s="175"/>
      <c r="VMF29" s="175"/>
      <c r="VMG29" s="175"/>
      <c r="VMH29" s="175"/>
      <c r="VMI29" s="175"/>
      <c r="VMJ29" s="175"/>
      <c r="VMK29" s="175"/>
      <c r="VML29" s="175"/>
      <c r="VMM29" s="175"/>
      <c r="VMN29" s="175"/>
      <c r="VMO29" s="175"/>
      <c r="VMP29" s="175"/>
      <c r="VMQ29" s="175"/>
      <c r="VMR29" s="175"/>
      <c r="VMS29" s="175"/>
      <c r="VMT29" s="175"/>
      <c r="VMU29" s="175"/>
      <c r="VMV29" s="175"/>
      <c r="VMW29" s="175"/>
      <c r="VMX29" s="175"/>
      <c r="VMY29" s="175"/>
      <c r="VMZ29" s="175"/>
      <c r="VNA29" s="175"/>
      <c r="VNB29" s="175"/>
      <c r="VNC29" s="175"/>
      <c r="VND29" s="175"/>
      <c r="VNE29" s="175"/>
      <c r="VNF29" s="175"/>
      <c r="VNG29" s="175"/>
      <c r="VNH29" s="175"/>
      <c r="VNI29" s="175"/>
      <c r="VNJ29" s="175"/>
      <c r="VNK29" s="175"/>
      <c r="VNL29" s="175"/>
      <c r="VNM29" s="175"/>
      <c r="VNN29" s="175"/>
      <c r="VNO29" s="175"/>
      <c r="VNP29" s="175"/>
      <c r="VNQ29" s="175"/>
      <c r="VNR29" s="175"/>
      <c r="VNS29" s="175"/>
      <c r="VNT29" s="175"/>
      <c r="VNU29" s="175"/>
      <c r="VNV29" s="175"/>
      <c r="VNW29" s="175"/>
      <c r="VNX29" s="175"/>
      <c r="VNY29" s="175"/>
      <c r="VNZ29" s="175"/>
      <c r="VOA29" s="175"/>
      <c r="VOB29" s="175"/>
      <c r="VOC29" s="175"/>
      <c r="VOD29" s="175"/>
      <c r="VOE29" s="175"/>
      <c r="VOF29" s="175"/>
      <c r="VOG29" s="175"/>
      <c r="VOH29" s="175"/>
      <c r="VOI29" s="175"/>
      <c r="VOJ29" s="175"/>
      <c r="VOK29" s="175"/>
      <c r="VOL29" s="175"/>
      <c r="VOM29" s="175"/>
      <c r="VON29" s="175"/>
      <c r="VOO29" s="175"/>
      <c r="VOP29" s="175"/>
      <c r="VOQ29" s="175"/>
      <c r="VOR29" s="175"/>
      <c r="VOS29" s="175"/>
      <c r="VOT29" s="175"/>
      <c r="VOU29" s="175"/>
      <c r="VOV29" s="175"/>
      <c r="VOW29" s="175"/>
      <c r="VOX29" s="175"/>
      <c r="VOY29" s="175"/>
      <c r="VOZ29" s="175"/>
      <c r="VPA29" s="175"/>
      <c r="VPB29" s="175"/>
      <c r="VPC29" s="175"/>
      <c r="VPD29" s="175"/>
      <c r="VPE29" s="175"/>
      <c r="VPF29" s="175"/>
      <c r="VPG29" s="175"/>
      <c r="VPH29" s="175"/>
      <c r="VPI29" s="175"/>
      <c r="VPJ29" s="175"/>
      <c r="VPK29" s="175"/>
      <c r="VPL29" s="175"/>
      <c r="VPM29" s="175"/>
      <c r="VPN29" s="175"/>
      <c r="VPO29" s="175"/>
      <c r="VPP29" s="175"/>
      <c r="VPQ29" s="175"/>
      <c r="VPR29" s="175"/>
      <c r="VPS29" s="175"/>
      <c r="VPT29" s="175"/>
      <c r="VPU29" s="175"/>
      <c r="VPV29" s="175"/>
      <c r="VPW29" s="175"/>
      <c r="VPX29" s="175"/>
      <c r="VPY29" s="175"/>
      <c r="VPZ29" s="175"/>
      <c r="VQA29" s="175"/>
      <c r="VQB29" s="175"/>
      <c r="VQC29" s="175"/>
      <c r="VQD29" s="175"/>
      <c r="VQE29" s="175"/>
      <c r="VQF29" s="175"/>
      <c r="VQG29" s="175"/>
      <c r="VQH29" s="175"/>
      <c r="VQI29" s="175"/>
      <c r="VQJ29" s="175"/>
      <c r="VQK29" s="175"/>
      <c r="VQL29" s="175"/>
      <c r="VQM29" s="175"/>
      <c r="VQN29" s="175"/>
      <c r="VQO29" s="175"/>
      <c r="VQP29" s="175"/>
      <c r="VQQ29" s="175"/>
      <c r="VQR29" s="175"/>
      <c r="VQS29" s="175"/>
      <c r="VQT29" s="175"/>
      <c r="VQU29" s="175"/>
      <c r="VQV29" s="175"/>
      <c r="VQW29" s="175"/>
      <c r="VQX29" s="175"/>
      <c r="VQY29" s="175"/>
      <c r="VQZ29" s="175"/>
      <c r="VRA29" s="175"/>
      <c r="VRB29" s="175"/>
      <c r="VRC29" s="175"/>
      <c r="VRD29" s="175"/>
      <c r="VRE29" s="175"/>
      <c r="VRF29" s="175"/>
      <c r="VRG29" s="175"/>
      <c r="VRH29" s="175"/>
      <c r="VRI29" s="175"/>
      <c r="VRJ29" s="175"/>
      <c r="VRK29" s="175"/>
      <c r="VRL29" s="175"/>
      <c r="VRM29" s="175"/>
      <c r="VRN29" s="175"/>
      <c r="VRO29" s="175"/>
      <c r="VRP29" s="175"/>
      <c r="VRQ29" s="175"/>
      <c r="VRR29" s="175"/>
      <c r="VRS29" s="175"/>
      <c r="VRT29" s="175"/>
      <c r="VRU29" s="175"/>
      <c r="VRV29" s="175"/>
      <c r="VRW29" s="175"/>
      <c r="VRX29" s="175"/>
      <c r="VRY29" s="175"/>
      <c r="VRZ29" s="175"/>
      <c r="VSA29" s="175"/>
      <c r="VSB29" s="175"/>
      <c r="VSC29" s="175"/>
      <c r="VSD29" s="175"/>
      <c r="VSE29" s="175"/>
      <c r="VSF29" s="175"/>
      <c r="VSG29" s="175"/>
      <c r="VSH29" s="175"/>
      <c r="VSI29" s="175"/>
      <c r="VSJ29" s="175"/>
      <c r="VSK29" s="175"/>
      <c r="VSL29" s="175"/>
      <c r="VSM29" s="175"/>
      <c r="VSN29" s="175"/>
      <c r="VSO29" s="175"/>
      <c r="VSP29" s="175"/>
      <c r="VSQ29" s="175"/>
      <c r="VSR29" s="175"/>
      <c r="VSS29" s="175"/>
      <c r="VST29" s="175"/>
      <c r="VSU29" s="175"/>
      <c r="VSV29" s="175"/>
      <c r="VSW29" s="175"/>
      <c r="VSX29" s="175"/>
      <c r="VSY29" s="175"/>
      <c r="VSZ29" s="175"/>
      <c r="VTA29" s="175"/>
      <c r="VTB29" s="175"/>
      <c r="VTC29" s="175"/>
      <c r="VTD29" s="175"/>
      <c r="VTE29" s="175"/>
      <c r="VTF29" s="175"/>
      <c r="VTG29" s="175"/>
      <c r="VTH29" s="175"/>
      <c r="VTI29" s="175"/>
      <c r="VTJ29" s="175"/>
      <c r="VTK29" s="175"/>
      <c r="VTL29" s="175"/>
      <c r="VTM29" s="175"/>
      <c r="VTN29" s="175"/>
      <c r="VTO29" s="175"/>
      <c r="VTP29" s="175"/>
      <c r="VTQ29" s="175"/>
      <c r="VTR29" s="175"/>
      <c r="VTS29" s="175"/>
      <c r="VTT29" s="175"/>
      <c r="VTU29" s="175"/>
      <c r="VTV29" s="175"/>
      <c r="VTW29" s="175"/>
      <c r="VTX29" s="175"/>
      <c r="VTY29" s="175"/>
      <c r="VTZ29" s="175"/>
      <c r="VUA29" s="175"/>
      <c r="VUB29" s="175"/>
      <c r="VUC29" s="175"/>
      <c r="VUD29" s="175"/>
      <c r="VUE29" s="175"/>
      <c r="VUF29" s="175"/>
      <c r="VUG29" s="175"/>
      <c r="VUH29" s="175"/>
      <c r="VUI29" s="175"/>
      <c r="VUJ29" s="175"/>
      <c r="VUK29" s="175"/>
      <c r="VUL29" s="175"/>
      <c r="VUM29" s="175"/>
      <c r="VUN29" s="175"/>
      <c r="VUO29" s="175"/>
      <c r="VUP29" s="175"/>
      <c r="VUQ29" s="175"/>
      <c r="VUR29" s="175"/>
      <c r="VUS29" s="175"/>
      <c r="VUT29" s="175"/>
      <c r="VUU29" s="175"/>
      <c r="VUV29" s="175"/>
      <c r="VUW29" s="175"/>
      <c r="VUX29" s="175"/>
      <c r="VUY29" s="175"/>
      <c r="VUZ29" s="175"/>
      <c r="VVA29" s="175"/>
      <c r="VVB29" s="175"/>
      <c r="VVC29" s="175"/>
      <c r="VVD29" s="175"/>
      <c r="VVE29" s="175"/>
      <c r="VVF29" s="175"/>
      <c r="VVG29" s="175"/>
      <c r="VVH29" s="175"/>
      <c r="VVI29" s="175"/>
      <c r="VVJ29" s="175"/>
      <c r="VVK29" s="175"/>
      <c r="VVL29" s="175"/>
      <c r="VVM29" s="175"/>
      <c r="VVN29" s="175"/>
      <c r="VVO29" s="175"/>
      <c r="VVP29" s="175"/>
      <c r="VVQ29" s="175"/>
      <c r="VVR29" s="175"/>
      <c r="VVS29" s="175"/>
      <c r="VVT29" s="175"/>
      <c r="VVU29" s="175"/>
      <c r="VVV29" s="175"/>
      <c r="VVW29" s="175"/>
      <c r="VVX29" s="175"/>
      <c r="VVY29" s="175"/>
      <c r="VVZ29" s="175"/>
      <c r="VWA29" s="175"/>
      <c r="VWB29" s="175"/>
      <c r="VWC29" s="175"/>
      <c r="VWD29" s="175"/>
      <c r="VWE29" s="175"/>
      <c r="VWF29" s="175"/>
      <c r="VWG29" s="175"/>
      <c r="VWH29" s="175"/>
      <c r="VWI29" s="175"/>
      <c r="VWJ29" s="175"/>
      <c r="VWK29" s="175"/>
      <c r="VWL29" s="175"/>
      <c r="VWM29" s="175"/>
      <c r="VWN29" s="175"/>
      <c r="VWO29" s="175"/>
      <c r="VWP29" s="175"/>
      <c r="VWQ29" s="175"/>
      <c r="VWR29" s="175"/>
      <c r="VWS29" s="175"/>
      <c r="VWT29" s="175"/>
      <c r="VWU29" s="175"/>
      <c r="VWV29" s="175"/>
      <c r="VWW29" s="175"/>
      <c r="VWX29" s="175"/>
      <c r="VWY29" s="175"/>
      <c r="VWZ29" s="175"/>
      <c r="VXA29" s="175"/>
      <c r="VXB29" s="175"/>
      <c r="VXC29" s="175"/>
      <c r="VXD29" s="175"/>
      <c r="VXE29" s="175"/>
      <c r="VXF29" s="175"/>
      <c r="VXG29" s="175"/>
      <c r="VXH29" s="175"/>
      <c r="VXI29" s="175"/>
      <c r="VXJ29" s="175"/>
      <c r="VXK29" s="175"/>
      <c r="VXL29" s="175"/>
      <c r="VXM29" s="175"/>
      <c r="VXN29" s="175"/>
      <c r="VXO29" s="175"/>
      <c r="VXP29" s="175"/>
      <c r="VXQ29" s="175"/>
      <c r="VXR29" s="175"/>
      <c r="VXS29" s="175"/>
      <c r="VXT29" s="175"/>
      <c r="VXU29" s="175"/>
      <c r="VXV29" s="175"/>
      <c r="VXW29" s="175"/>
      <c r="VXX29" s="175"/>
      <c r="VXY29" s="175"/>
      <c r="VXZ29" s="175"/>
      <c r="VYA29" s="175"/>
      <c r="VYB29" s="175"/>
      <c r="VYC29" s="175"/>
      <c r="VYD29" s="175"/>
      <c r="VYE29" s="175"/>
      <c r="VYF29" s="175"/>
      <c r="VYG29" s="175"/>
      <c r="VYH29" s="175"/>
      <c r="VYI29" s="175"/>
      <c r="VYJ29" s="175"/>
      <c r="VYK29" s="175"/>
      <c r="VYL29" s="175"/>
      <c r="VYM29" s="175"/>
      <c r="VYN29" s="175"/>
      <c r="VYO29" s="175"/>
      <c r="VYP29" s="175"/>
      <c r="VYQ29" s="175"/>
      <c r="VYR29" s="175"/>
      <c r="VYS29" s="175"/>
      <c r="VYT29" s="175"/>
      <c r="VYU29" s="175"/>
      <c r="VYV29" s="175"/>
      <c r="VYW29" s="175"/>
      <c r="VYX29" s="175"/>
      <c r="VYY29" s="175"/>
      <c r="VYZ29" s="175"/>
      <c r="VZA29" s="175"/>
      <c r="VZB29" s="175"/>
      <c r="VZC29" s="175"/>
      <c r="VZD29" s="175"/>
      <c r="VZE29" s="175"/>
      <c r="VZF29" s="175"/>
      <c r="VZG29" s="175"/>
      <c r="VZH29" s="175"/>
      <c r="VZI29" s="175"/>
      <c r="VZJ29" s="175"/>
      <c r="VZK29" s="175"/>
      <c r="VZL29" s="175"/>
      <c r="VZM29" s="175"/>
      <c r="VZN29" s="175"/>
      <c r="VZO29" s="175"/>
      <c r="VZP29" s="175"/>
      <c r="VZQ29" s="175"/>
      <c r="VZR29" s="175"/>
      <c r="VZS29" s="175"/>
      <c r="VZT29" s="175"/>
      <c r="VZU29" s="175"/>
      <c r="VZV29" s="175"/>
      <c r="VZW29" s="175"/>
      <c r="VZX29" s="175"/>
      <c r="VZY29" s="175"/>
      <c r="VZZ29" s="175"/>
      <c r="WAA29" s="175"/>
      <c r="WAB29" s="175"/>
      <c r="WAC29" s="175"/>
      <c r="WAD29" s="175"/>
      <c r="WAE29" s="175"/>
      <c r="WAF29" s="175"/>
      <c r="WAG29" s="175"/>
      <c r="WAH29" s="175"/>
      <c r="WAI29" s="175"/>
      <c r="WAJ29" s="175"/>
      <c r="WAK29" s="175"/>
      <c r="WAL29" s="175"/>
      <c r="WAM29" s="175"/>
      <c r="WAN29" s="175"/>
      <c r="WAO29" s="175"/>
      <c r="WAP29" s="175"/>
      <c r="WAQ29" s="175"/>
      <c r="WAR29" s="175"/>
      <c r="WAS29" s="175"/>
      <c r="WAT29" s="175"/>
      <c r="WAU29" s="175"/>
      <c r="WAV29" s="175"/>
      <c r="WAW29" s="175"/>
      <c r="WAX29" s="175"/>
      <c r="WAY29" s="175"/>
      <c r="WAZ29" s="175"/>
      <c r="WBA29" s="175"/>
      <c r="WBB29" s="175"/>
      <c r="WBC29" s="175"/>
      <c r="WBD29" s="175"/>
      <c r="WBE29" s="175"/>
      <c r="WBF29" s="175"/>
      <c r="WBG29" s="175"/>
      <c r="WBH29" s="175"/>
      <c r="WBI29" s="175"/>
      <c r="WBJ29" s="175"/>
      <c r="WBK29" s="175"/>
      <c r="WBL29" s="175"/>
      <c r="WBM29" s="175"/>
      <c r="WBN29" s="175"/>
      <c r="WBO29" s="175"/>
      <c r="WBP29" s="175"/>
      <c r="WBQ29" s="175"/>
      <c r="WBR29" s="175"/>
      <c r="WBS29" s="175"/>
      <c r="WBT29" s="175"/>
      <c r="WBU29" s="175"/>
      <c r="WBV29" s="175"/>
      <c r="WBW29" s="175"/>
      <c r="WBX29" s="175"/>
      <c r="WBY29" s="175"/>
      <c r="WBZ29" s="175"/>
      <c r="WCA29" s="175"/>
      <c r="WCB29" s="175"/>
      <c r="WCC29" s="175"/>
      <c r="WCD29" s="175"/>
      <c r="WCE29" s="175"/>
      <c r="WCF29" s="175"/>
      <c r="WCG29" s="175"/>
      <c r="WCH29" s="175"/>
      <c r="WCI29" s="175"/>
      <c r="WCJ29" s="175"/>
      <c r="WCK29" s="175"/>
      <c r="WCL29" s="175"/>
      <c r="WCM29" s="175"/>
      <c r="WCN29" s="175"/>
      <c r="WCO29" s="175"/>
      <c r="WCP29" s="175"/>
      <c r="WCQ29" s="175"/>
      <c r="WCR29" s="175"/>
      <c r="WCS29" s="175"/>
      <c r="WCT29" s="175"/>
      <c r="WCU29" s="175"/>
      <c r="WCV29" s="175"/>
      <c r="WCW29" s="175"/>
      <c r="WCX29" s="175"/>
      <c r="WCY29" s="175"/>
      <c r="WCZ29" s="175"/>
      <c r="WDA29" s="175"/>
      <c r="WDB29" s="175"/>
      <c r="WDC29" s="175"/>
      <c r="WDD29" s="175"/>
      <c r="WDE29" s="175"/>
      <c r="WDF29" s="175"/>
      <c r="WDG29" s="175"/>
      <c r="WDH29" s="175"/>
      <c r="WDI29" s="175"/>
      <c r="WDJ29" s="175"/>
      <c r="WDK29" s="175"/>
      <c r="WDL29" s="175"/>
      <c r="WDM29" s="175"/>
      <c r="WDN29" s="175"/>
      <c r="WDO29" s="175"/>
      <c r="WDP29" s="175"/>
      <c r="WDQ29" s="175"/>
      <c r="WDR29" s="175"/>
      <c r="WDS29" s="175"/>
      <c r="WDT29" s="175"/>
      <c r="WDU29" s="175"/>
      <c r="WDV29" s="175"/>
      <c r="WDW29" s="175"/>
      <c r="WDX29" s="175"/>
      <c r="WDY29" s="175"/>
      <c r="WDZ29" s="175"/>
      <c r="WEA29" s="175"/>
      <c r="WEB29" s="175"/>
      <c r="WEC29" s="175"/>
      <c r="WED29" s="175"/>
      <c r="WEE29" s="175"/>
      <c r="WEF29" s="175"/>
      <c r="WEG29" s="175"/>
      <c r="WEH29" s="175"/>
      <c r="WEI29" s="175"/>
      <c r="WEJ29" s="175"/>
      <c r="WEK29" s="175"/>
      <c r="WEL29" s="175"/>
      <c r="WEM29" s="175"/>
      <c r="WEN29" s="175"/>
      <c r="WEO29" s="175"/>
      <c r="WEP29" s="175"/>
      <c r="WEQ29" s="175"/>
      <c r="WER29" s="175"/>
      <c r="WES29" s="175"/>
      <c r="WET29" s="175"/>
      <c r="WEU29" s="175"/>
      <c r="WEV29" s="175"/>
      <c r="WEW29" s="175"/>
      <c r="WEX29" s="175"/>
      <c r="WEY29" s="175"/>
      <c r="WEZ29" s="175"/>
      <c r="WFA29" s="175"/>
      <c r="WFB29" s="175"/>
      <c r="WFC29" s="175"/>
      <c r="WFD29" s="175"/>
      <c r="WFE29" s="175"/>
      <c r="WFF29" s="175"/>
      <c r="WFG29" s="175"/>
      <c r="WFH29" s="175"/>
      <c r="WFI29" s="175"/>
      <c r="WFJ29" s="175"/>
      <c r="WFK29" s="175"/>
      <c r="WFL29" s="175"/>
      <c r="WFM29" s="175"/>
      <c r="WFN29" s="175"/>
      <c r="WFO29" s="175"/>
      <c r="WFP29" s="175"/>
      <c r="WFQ29" s="175"/>
      <c r="WFR29" s="175"/>
      <c r="WFS29" s="175"/>
      <c r="WFT29" s="175"/>
      <c r="WFU29" s="175"/>
      <c r="WFV29" s="175"/>
      <c r="WFW29" s="175"/>
      <c r="WFX29" s="175"/>
      <c r="WFY29" s="175"/>
      <c r="WFZ29" s="175"/>
      <c r="WGA29" s="175"/>
      <c r="WGB29" s="175"/>
      <c r="WGC29" s="175"/>
      <c r="WGD29" s="175"/>
      <c r="WGE29" s="175"/>
      <c r="WGF29" s="175"/>
      <c r="WGG29" s="175"/>
      <c r="WGH29" s="175"/>
      <c r="WGI29" s="175"/>
      <c r="WGJ29" s="175"/>
      <c r="WGK29" s="175"/>
      <c r="WGL29" s="175"/>
      <c r="WGM29" s="175"/>
      <c r="WGN29" s="175"/>
      <c r="WGO29" s="175"/>
      <c r="WGP29" s="175"/>
      <c r="WGQ29" s="175"/>
      <c r="WGR29" s="175"/>
      <c r="WGS29" s="175"/>
      <c r="WGT29" s="175"/>
      <c r="WGU29" s="175"/>
      <c r="WGV29" s="175"/>
      <c r="WGW29" s="175"/>
      <c r="WGX29" s="175"/>
      <c r="WGY29" s="175"/>
      <c r="WGZ29" s="175"/>
      <c r="WHA29" s="175"/>
      <c r="WHB29" s="175"/>
      <c r="WHC29" s="175"/>
      <c r="WHD29" s="175"/>
      <c r="WHE29" s="175"/>
      <c r="WHF29" s="175"/>
      <c r="WHG29" s="175"/>
      <c r="WHH29" s="175"/>
      <c r="WHI29" s="175"/>
      <c r="WHJ29" s="175"/>
      <c r="WHK29" s="175"/>
      <c r="WHL29" s="175"/>
      <c r="WHM29" s="175"/>
      <c r="WHN29" s="175"/>
      <c r="WHO29" s="175"/>
      <c r="WHP29" s="175"/>
      <c r="WHQ29" s="175"/>
      <c r="WHR29" s="175"/>
      <c r="WHS29" s="175"/>
      <c r="WHT29" s="175"/>
      <c r="WHU29" s="175"/>
      <c r="WHV29" s="175"/>
      <c r="WHW29" s="175"/>
      <c r="WHX29" s="175"/>
      <c r="WHY29" s="175"/>
      <c r="WHZ29" s="175"/>
      <c r="WIA29" s="175"/>
      <c r="WIB29" s="175"/>
      <c r="WIC29" s="175"/>
      <c r="WID29" s="175"/>
      <c r="WIE29" s="175"/>
      <c r="WIF29" s="175"/>
      <c r="WIG29" s="175"/>
      <c r="WIH29" s="175"/>
      <c r="WII29" s="175"/>
      <c r="WIJ29" s="175"/>
      <c r="WIK29" s="175"/>
      <c r="WIL29" s="175"/>
      <c r="WIM29" s="175"/>
      <c r="WIN29" s="175"/>
      <c r="WIO29" s="175"/>
      <c r="WIP29" s="175"/>
      <c r="WIQ29" s="175"/>
      <c r="WIR29" s="175"/>
      <c r="WIS29" s="175"/>
      <c r="WIT29" s="175"/>
      <c r="WIU29" s="175"/>
      <c r="WIV29" s="175"/>
      <c r="WIW29" s="175"/>
      <c r="WIX29" s="175"/>
      <c r="WIY29" s="175"/>
      <c r="WIZ29" s="175"/>
      <c r="WJA29" s="175"/>
      <c r="WJB29" s="175"/>
      <c r="WJC29" s="175"/>
      <c r="WJD29" s="175"/>
      <c r="WJE29" s="175"/>
      <c r="WJF29" s="175"/>
      <c r="WJG29" s="175"/>
      <c r="WJH29" s="175"/>
      <c r="WJI29" s="175"/>
      <c r="WJJ29" s="175"/>
      <c r="WJK29" s="175"/>
      <c r="WJL29" s="175"/>
      <c r="WJM29" s="175"/>
      <c r="WJN29" s="175"/>
      <c r="WJO29" s="175"/>
      <c r="WJP29" s="175"/>
      <c r="WJQ29" s="175"/>
      <c r="WJR29" s="175"/>
      <c r="WJS29" s="175"/>
      <c r="WJT29" s="175"/>
      <c r="WJU29" s="175"/>
      <c r="WJV29" s="175"/>
      <c r="WJW29" s="175"/>
      <c r="WJX29" s="175"/>
      <c r="WJY29" s="175"/>
      <c r="WJZ29" s="175"/>
      <c r="WKA29" s="175"/>
      <c r="WKB29" s="175"/>
      <c r="WKC29" s="175"/>
      <c r="WKD29" s="175"/>
      <c r="WKE29" s="175"/>
      <c r="WKF29" s="175"/>
      <c r="WKG29" s="175"/>
      <c r="WKH29" s="175"/>
      <c r="WKI29" s="175"/>
      <c r="WKJ29" s="175"/>
      <c r="WKK29" s="175"/>
      <c r="WKL29" s="175"/>
      <c r="WKM29" s="175"/>
      <c r="WKN29" s="175"/>
      <c r="WKO29" s="175"/>
      <c r="WKP29" s="175"/>
      <c r="WKQ29" s="175"/>
      <c r="WKR29" s="175"/>
      <c r="WKS29" s="175"/>
      <c r="WKT29" s="175"/>
      <c r="WKU29" s="175"/>
      <c r="WKV29" s="175"/>
      <c r="WKW29" s="175"/>
      <c r="WKX29" s="175"/>
      <c r="WKY29" s="175"/>
      <c r="WKZ29" s="175"/>
      <c r="WLA29" s="175"/>
      <c r="WLB29" s="175"/>
      <c r="WLC29" s="175"/>
      <c r="WLD29" s="175"/>
      <c r="WLE29" s="175"/>
      <c r="WLF29" s="175"/>
      <c r="WLG29" s="175"/>
      <c r="WLH29" s="175"/>
      <c r="WLI29" s="175"/>
      <c r="WLJ29" s="175"/>
      <c r="WLK29" s="175"/>
      <c r="WLL29" s="175"/>
      <c r="WLM29" s="175"/>
      <c r="WLN29" s="175"/>
      <c r="WLO29" s="175"/>
      <c r="WLP29" s="175"/>
      <c r="WLQ29" s="175"/>
      <c r="WLR29" s="175"/>
      <c r="WLS29" s="175"/>
      <c r="WLT29" s="175"/>
      <c r="WLU29" s="175"/>
      <c r="WLV29" s="175"/>
      <c r="WLW29" s="175"/>
      <c r="WLX29" s="175"/>
      <c r="WLY29" s="175"/>
      <c r="WLZ29" s="175"/>
      <c r="WMA29" s="175"/>
      <c r="WMB29" s="175"/>
      <c r="WMC29" s="175"/>
      <c r="WMD29" s="175"/>
      <c r="WME29" s="175"/>
      <c r="WMF29" s="175"/>
      <c r="WMG29" s="175"/>
      <c r="WMH29" s="175"/>
      <c r="WMI29" s="175"/>
      <c r="WMJ29" s="175"/>
      <c r="WMK29" s="175"/>
      <c r="WML29" s="175"/>
      <c r="WMM29" s="175"/>
      <c r="WMN29" s="175"/>
      <c r="WMO29" s="175"/>
      <c r="WMP29" s="175"/>
      <c r="WMQ29" s="175"/>
      <c r="WMR29" s="175"/>
      <c r="WMS29" s="175"/>
      <c r="WMT29" s="175"/>
      <c r="WMU29" s="175"/>
      <c r="WMV29" s="175"/>
      <c r="WMW29" s="175"/>
      <c r="WMX29" s="175"/>
      <c r="WMY29" s="175"/>
      <c r="WMZ29" s="175"/>
      <c r="WNA29" s="175"/>
      <c r="WNB29" s="175"/>
      <c r="WNC29" s="175"/>
      <c r="WND29" s="175"/>
      <c r="WNE29" s="175"/>
      <c r="WNF29" s="175"/>
      <c r="WNG29" s="175"/>
      <c r="WNH29" s="175"/>
      <c r="WNI29" s="175"/>
      <c r="WNJ29" s="175"/>
      <c r="WNK29" s="175"/>
      <c r="WNL29" s="175"/>
      <c r="WNM29" s="175"/>
      <c r="WNN29" s="175"/>
      <c r="WNO29" s="175"/>
      <c r="WNP29" s="175"/>
      <c r="WNQ29" s="175"/>
      <c r="WNR29" s="175"/>
      <c r="WNS29" s="175"/>
      <c r="WNT29" s="175"/>
      <c r="WNU29" s="175"/>
      <c r="WNV29" s="175"/>
      <c r="WNW29" s="175"/>
      <c r="WNX29" s="175"/>
      <c r="WNY29" s="175"/>
      <c r="WNZ29" s="175"/>
      <c r="WOA29" s="175"/>
      <c r="WOB29" s="175"/>
      <c r="WOC29" s="175"/>
      <c r="WOD29" s="175"/>
      <c r="WOE29" s="175"/>
      <c r="WOF29" s="175"/>
      <c r="WOG29" s="175"/>
      <c r="WOH29" s="175"/>
      <c r="WOI29" s="175"/>
      <c r="WOJ29" s="175"/>
      <c r="WOK29" s="175"/>
      <c r="WOL29" s="175"/>
      <c r="WOM29" s="175"/>
      <c r="WON29" s="175"/>
      <c r="WOO29" s="175"/>
      <c r="WOP29" s="175"/>
      <c r="WOQ29" s="175"/>
      <c r="WOR29" s="175"/>
      <c r="WOS29" s="175"/>
      <c r="WOT29" s="175"/>
      <c r="WOU29" s="175"/>
      <c r="WOV29" s="175"/>
      <c r="WOW29" s="175"/>
      <c r="WOX29" s="175"/>
      <c r="WOY29" s="175"/>
      <c r="WOZ29" s="175"/>
      <c r="WPA29" s="175"/>
      <c r="WPB29" s="175"/>
      <c r="WPC29" s="175"/>
      <c r="WPD29" s="175"/>
      <c r="WPE29" s="175"/>
      <c r="WPF29" s="175"/>
      <c r="WPG29" s="175"/>
      <c r="WPH29" s="175"/>
      <c r="WPI29" s="175"/>
      <c r="WPJ29" s="175"/>
      <c r="WPK29" s="175"/>
      <c r="WPL29" s="175"/>
      <c r="WPM29" s="175"/>
      <c r="WPN29" s="175"/>
      <c r="WPO29" s="175"/>
      <c r="WPP29" s="175"/>
      <c r="WPQ29" s="175"/>
      <c r="WPR29" s="175"/>
      <c r="WPS29" s="175"/>
      <c r="WPT29" s="175"/>
      <c r="WPU29" s="175"/>
      <c r="WPV29" s="175"/>
      <c r="WPW29" s="175"/>
      <c r="WPX29" s="175"/>
      <c r="WPY29" s="175"/>
      <c r="WPZ29" s="175"/>
      <c r="WQA29" s="175"/>
      <c r="WQB29" s="175"/>
      <c r="WQC29" s="175"/>
      <c r="WQD29" s="175"/>
      <c r="WQE29" s="175"/>
      <c r="WQF29" s="175"/>
      <c r="WQG29" s="175"/>
      <c r="WQH29" s="175"/>
      <c r="WQI29" s="175"/>
      <c r="WQJ29" s="175"/>
      <c r="WQK29" s="175"/>
      <c r="WQL29" s="175"/>
      <c r="WQM29" s="175"/>
      <c r="WQN29" s="175"/>
      <c r="WQO29" s="175"/>
      <c r="WQP29" s="175"/>
      <c r="WQQ29" s="175"/>
      <c r="WQR29" s="175"/>
      <c r="WQS29" s="175"/>
      <c r="WQT29" s="175"/>
      <c r="WQU29" s="175"/>
      <c r="WQV29" s="175"/>
      <c r="WQW29" s="175"/>
      <c r="WQX29" s="175"/>
      <c r="WQY29" s="175"/>
      <c r="WQZ29" s="175"/>
      <c r="WRA29" s="175"/>
      <c r="WRB29" s="175"/>
      <c r="WRC29" s="175"/>
      <c r="WRD29" s="175"/>
      <c r="WRE29" s="175"/>
      <c r="WRF29" s="175"/>
      <c r="WRG29" s="175"/>
      <c r="WRH29" s="175"/>
      <c r="WRI29" s="175"/>
      <c r="WRJ29" s="175"/>
      <c r="WRK29" s="175"/>
      <c r="WRL29" s="175"/>
      <c r="WRM29" s="175"/>
      <c r="WRN29" s="175"/>
      <c r="WRO29" s="175"/>
      <c r="WRP29" s="175"/>
      <c r="WRQ29" s="175"/>
      <c r="WRR29" s="175"/>
      <c r="WRS29" s="175"/>
      <c r="WRT29" s="175"/>
      <c r="WRU29" s="175"/>
      <c r="WRV29" s="175"/>
      <c r="WRW29" s="175"/>
      <c r="WRX29" s="175"/>
      <c r="WRY29" s="175"/>
      <c r="WRZ29" s="175"/>
      <c r="WSA29" s="175"/>
      <c r="WSB29" s="175"/>
      <c r="WSC29" s="175"/>
      <c r="WSD29" s="175"/>
      <c r="WSE29" s="175"/>
      <c r="WSF29" s="175"/>
      <c r="WSG29" s="175"/>
      <c r="WSH29" s="175"/>
      <c r="WSI29" s="175"/>
      <c r="WSJ29" s="175"/>
      <c r="WSK29" s="175"/>
      <c r="WSL29" s="175"/>
      <c r="WSM29" s="175"/>
      <c r="WSN29" s="175"/>
      <c r="WSO29" s="175"/>
      <c r="WSP29" s="175"/>
      <c r="WSQ29" s="175"/>
      <c r="WSR29" s="175"/>
      <c r="WSS29" s="175"/>
      <c r="WST29" s="175"/>
      <c r="WSU29" s="175"/>
      <c r="WSV29" s="175"/>
      <c r="WSW29" s="175"/>
      <c r="WSX29" s="175"/>
      <c r="WSY29" s="175"/>
      <c r="WSZ29" s="175"/>
      <c r="WTA29" s="175"/>
      <c r="WTB29" s="175"/>
      <c r="WTC29" s="175"/>
      <c r="WTD29" s="175"/>
      <c r="WTE29" s="175"/>
      <c r="WTF29" s="175"/>
      <c r="WTG29" s="175"/>
      <c r="WTH29" s="175"/>
      <c r="WTI29" s="175"/>
      <c r="WTJ29" s="175"/>
      <c r="WTK29" s="175"/>
      <c r="WTL29" s="175"/>
      <c r="WTM29" s="175"/>
      <c r="WTN29" s="175"/>
      <c r="WTO29" s="175"/>
      <c r="WTP29" s="175"/>
      <c r="WTQ29" s="175"/>
      <c r="WTR29" s="175"/>
      <c r="WTS29" s="175"/>
      <c r="WTT29" s="175"/>
      <c r="WTU29" s="175"/>
      <c r="WTV29" s="175"/>
      <c r="WTW29" s="175"/>
      <c r="WTX29" s="175"/>
      <c r="WTY29" s="175"/>
      <c r="WTZ29" s="175"/>
      <c r="WUA29" s="175"/>
      <c r="WUB29" s="175"/>
      <c r="WUC29" s="175"/>
      <c r="WUD29" s="175"/>
      <c r="WUE29" s="175"/>
      <c r="WUF29" s="175"/>
      <c r="WUG29" s="175"/>
      <c r="WUH29" s="175"/>
      <c r="WUI29" s="175"/>
      <c r="WUJ29" s="175"/>
      <c r="WUK29" s="175"/>
      <c r="WUL29" s="175"/>
      <c r="WUM29" s="175"/>
      <c r="WUN29" s="175"/>
      <c r="WUO29" s="175"/>
      <c r="WUP29" s="175"/>
      <c r="WUQ29" s="175"/>
      <c r="WUR29" s="175"/>
      <c r="WUS29" s="175"/>
      <c r="WUT29" s="175"/>
      <c r="WUU29" s="175"/>
      <c r="WUV29" s="175"/>
      <c r="WUW29" s="175"/>
      <c r="WUX29" s="175"/>
      <c r="WUY29" s="175"/>
      <c r="WUZ29" s="175"/>
      <c r="WVA29" s="175"/>
      <c r="WVB29" s="175"/>
      <c r="WVC29" s="175"/>
      <c r="WVD29" s="175"/>
      <c r="WVE29" s="175"/>
      <c r="WVF29" s="175"/>
      <c r="WVG29" s="175"/>
      <c r="WVH29" s="175"/>
      <c r="WVI29" s="175"/>
      <c r="WVJ29" s="175"/>
      <c r="WVK29" s="175"/>
      <c r="WVL29" s="175"/>
      <c r="WVM29" s="175"/>
      <c r="WVN29" s="175"/>
      <c r="WVO29" s="175"/>
      <c r="WVP29" s="175"/>
      <c r="WVQ29" s="175"/>
      <c r="WVR29" s="175"/>
      <c r="WVS29" s="175"/>
      <c r="WVT29" s="175"/>
      <c r="WVU29" s="175"/>
      <c r="WVV29" s="175"/>
      <c r="WVW29" s="175"/>
      <c r="WVX29" s="175"/>
      <c r="WVY29" s="175"/>
      <c r="WVZ29" s="175"/>
      <c r="WWA29" s="175"/>
      <c r="WWB29" s="175"/>
      <c r="WWC29" s="175"/>
      <c r="WWD29" s="175"/>
      <c r="WWE29" s="175"/>
      <c r="WWF29" s="175"/>
      <c r="WWG29" s="175"/>
      <c r="WWH29" s="175"/>
      <c r="WWI29" s="175"/>
      <c r="WWJ29" s="175"/>
      <c r="WWK29" s="175"/>
      <c r="WWL29" s="175"/>
      <c r="WWM29" s="175"/>
      <c r="WWN29" s="175"/>
      <c r="WWO29" s="175"/>
      <c r="WWP29" s="175"/>
      <c r="WWQ29" s="175"/>
      <c r="WWR29" s="175"/>
      <c r="WWS29" s="175"/>
      <c r="WWT29" s="175"/>
      <c r="WWU29" s="175"/>
      <c r="WWV29" s="175"/>
      <c r="WWW29" s="175"/>
      <c r="WWX29" s="175"/>
      <c r="WWY29" s="175"/>
      <c r="WWZ29" s="175"/>
      <c r="WXA29" s="175"/>
      <c r="WXB29" s="175"/>
      <c r="WXC29" s="175"/>
      <c r="WXD29" s="175"/>
      <c r="WXE29" s="175"/>
      <c r="WXF29" s="175"/>
      <c r="WXG29" s="175"/>
      <c r="WXH29" s="175"/>
      <c r="WXI29" s="175"/>
      <c r="WXJ29" s="175"/>
      <c r="WXK29" s="175"/>
      <c r="WXL29" s="175"/>
      <c r="WXM29" s="175"/>
      <c r="WXN29" s="175"/>
      <c r="WXO29" s="175"/>
      <c r="WXP29" s="175"/>
      <c r="WXQ29" s="175"/>
      <c r="WXR29" s="175"/>
      <c r="WXS29" s="175"/>
      <c r="WXT29" s="175"/>
      <c r="WXU29" s="175"/>
      <c r="WXV29" s="175"/>
      <c r="WXW29" s="175"/>
      <c r="WXX29" s="175"/>
      <c r="WXY29" s="175"/>
      <c r="WXZ29" s="175"/>
      <c r="WYA29" s="175"/>
      <c r="WYB29" s="175"/>
      <c r="WYC29" s="175"/>
      <c r="WYD29" s="175"/>
      <c r="WYE29" s="175"/>
      <c r="WYF29" s="175"/>
      <c r="WYG29" s="175"/>
      <c r="WYH29" s="175"/>
      <c r="WYI29" s="175"/>
      <c r="WYJ29" s="175"/>
      <c r="WYK29" s="175"/>
      <c r="WYL29" s="175"/>
      <c r="WYM29" s="175"/>
      <c r="WYN29" s="175"/>
      <c r="WYO29" s="175"/>
      <c r="WYP29" s="175"/>
      <c r="WYQ29" s="175"/>
      <c r="WYR29" s="175"/>
      <c r="WYS29" s="175"/>
      <c r="WYT29" s="175"/>
      <c r="WYU29" s="175"/>
      <c r="WYV29" s="175"/>
      <c r="WYW29" s="175"/>
      <c r="WYX29" s="175"/>
      <c r="WYY29" s="175"/>
      <c r="WYZ29" s="175"/>
      <c r="WZA29" s="175"/>
      <c r="WZB29" s="175"/>
      <c r="WZC29" s="175"/>
      <c r="WZD29" s="175"/>
      <c r="WZE29" s="175"/>
      <c r="WZF29" s="175"/>
      <c r="WZG29" s="175"/>
      <c r="WZH29" s="175"/>
      <c r="WZI29" s="175"/>
      <c r="WZJ29" s="175"/>
      <c r="WZK29" s="175"/>
      <c r="WZL29" s="175"/>
      <c r="WZM29" s="175"/>
      <c r="WZN29" s="175"/>
      <c r="WZO29" s="175"/>
      <c r="WZP29" s="175"/>
      <c r="WZQ29" s="175"/>
      <c r="WZR29" s="175"/>
      <c r="WZS29" s="175"/>
      <c r="WZT29" s="175"/>
      <c r="WZU29" s="175"/>
      <c r="WZV29" s="175"/>
      <c r="WZW29" s="175"/>
      <c r="WZX29" s="175"/>
      <c r="WZY29" s="175"/>
      <c r="WZZ29" s="175"/>
      <c r="XAA29" s="175"/>
      <c r="XAB29" s="175"/>
      <c r="XAC29" s="175"/>
      <c r="XAD29" s="175"/>
      <c r="XAE29" s="175"/>
      <c r="XAF29" s="175"/>
      <c r="XAG29" s="175"/>
      <c r="XAH29" s="175"/>
      <c r="XAI29" s="175"/>
      <c r="XAJ29" s="175"/>
      <c r="XAK29" s="175"/>
      <c r="XAL29" s="175"/>
      <c r="XAM29" s="175"/>
      <c r="XAN29" s="175"/>
      <c r="XAO29" s="175"/>
      <c r="XAP29" s="175"/>
      <c r="XAQ29" s="175"/>
      <c r="XAR29" s="175"/>
      <c r="XAS29" s="175"/>
      <c r="XAT29" s="175"/>
      <c r="XAU29" s="175"/>
      <c r="XAV29" s="175"/>
      <c r="XAW29" s="175"/>
      <c r="XAX29" s="175"/>
      <c r="XAY29" s="175"/>
      <c r="XAZ29" s="175"/>
      <c r="XBA29" s="175"/>
      <c r="XBB29" s="175"/>
      <c r="XBC29" s="175"/>
      <c r="XBD29" s="175"/>
      <c r="XBE29" s="175"/>
      <c r="XBF29" s="175"/>
      <c r="XBG29" s="175"/>
      <c r="XBH29" s="175"/>
      <c r="XBI29" s="175"/>
      <c r="XBJ29" s="175"/>
      <c r="XBK29" s="175"/>
      <c r="XBL29" s="175"/>
      <c r="XBM29" s="175"/>
      <c r="XBN29" s="175"/>
      <c r="XBO29" s="175"/>
      <c r="XBP29" s="175"/>
      <c r="XBQ29" s="175"/>
      <c r="XBR29" s="175"/>
      <c r="XBS29" s="175"/>
      <c r="XBT29" s="175"/>
      <c r="XBU29" s="175"/>
      <c r="XBV29" s="175"/>
      <c r="XBW29" s="175"/>
      <c r="XBX29" s="175"/>
      <c r="XBY29" s="175"/>
      <c r="XBZ29" s="175"/>
      <c r="XCA29" s="175"/>
      <c r="XCB29" s="175"/>
      <c r="XCC29" s="175"/>
      <c r="XCD29" s="175"/>
      <c r="XCE29" s="175"/>
      <c r="XCF29" s="175"/>
      <c r="XCG29" s="175"/>
      <c r="XCH29" s="175"/>
      <c r="XCI29" s="175"/>
      <c r="XCJ29" s="175"/>
      <c r="XCK29" s="175"/>
      <c r="XCL29" s="175"/>
      <c r="XCM29" s="175"/>
      <c r="XCN29" s="175"/>
      <c r="XCO29" s="175"/>
      <c r="XCP29" s="175"/>
      <c r="XCQ29" s="175"/>
      <c r="XCR29" s="175"/>
      <c r="XCS29" s="175"/>
      <c r="XCT29" s="175"/>
      <c r="XCU29" s="175"/>
      <c r="XCV29" s="175"/>
      <c r="XCW29" s="175"/>
      <c r="XCX29" s="175"/>
      <c r="XCY29" s="175"/>
      <c r="XCZ29" s="175"/>
      <c r="XDA29" s="175"/>
      <c r="XDB29" s="175"/>
      <c r="XDC29" s="175"/>
      <c r="XDD29" s="175"/>
      <c r="XDE29" s="175"/>
      <c r="XDF29" s="175"/>
      <c r="XDG29" s="175"/>
      <c r="XDH29" s="175"/>
      <c r="XDI29" s="175"/>
      <c r="XDJ29" s="175"/>
      <c r="XDK29" s="175"/>
      <c r="XDL29" s="175"/>
      <c r="XDM29" s="175"/>
      <c r="XDN29" s="175"/>
      <c r="XDO29" s="175"/>
      <c r="XDP29" s="175"/>
      <c r="XDQ29" s="175"/>
      <c r="XDR29" s="175"/>
      <c r="XDS29" s="175"/>
      <c r="XDT29" s="175"/>
      <c r="XDU29" s="175"/>
      <c r="XDV29" s="175"/>
      <c r="XDW29" s="175"/>
      <c r="XDX29" s="175"/>
      <c r="XDY29" s="175"/>
      <c r="XDZ29" s="175"/>
      <c r="XEA29" s="175"/>
      <c r="XEB29" s="175"/>
      <c r="XEC29" s="175"/>
      <c r="XED29" s="175"/>
      <c r="XEE29" s="175"/>
      <c r="XEF29" s="175"/>
      <c r="XEG29" s="175"/>
      <c r="XEH29" s="175"/>
      <c r="XEI29" s="175"/>
      <c r="XEJ29" s="175"/>
      <c r="XEK29" s="175"/>
      <c r="XEL29" s="175"/>
      <c r="XEM29" s="175"/>
      <c r="XEN29" s="175"/>
    </row>
    <row r="30" spans="1:16368" s="4" customFormat="1" ht="25.5">
      <c r="A30" s="78"/>
      <c r="B30" s="101" t="s">
        <v>265</v>
      </c>
      <c r="C30" s="282">
        <f>'Conto economico'!D30</f>
        <v>0</v>
      </c>
      <c r="D30" s="92"/>
      <c r="E30" s="92"/>
      <c r="F30" s="92"/>
      <c r="G30" s="92"/>
      <c r="H30" s="92"/>
      <c r="I30" s="92"/>
      <c r="J30" s="92"/>
      <c r="K30" s="92"/>
      <c r="L30" s="92"/>
      <c r="M30" s="84"/>
      <c r="N30" s="97"/>
      <c r="O30" s="282">
        <f t="shared" si="12"/>
        <v>0</v>
      </c>
      <c r="P30" s="78"/>
      <c r="Q30" s="282">
        <f>+'Conto economico'!I30</f>
        <v>0</v>
      </c>
      <c r="R30" s="642"/>
      <c r="S30" s="643"/>
      <c r="T30" s="643"/>
      <c r="U30" s="643"/>
      <c r="V30" s="643"/>
      <c r="W30" s="643"/>
      <c r="X30" s="643"/>
      <c r="Y30" s="643"/>
      <c r="Z30" s="643"/>
      <c r="AA30" s="643"/>
      <c r="AB30" s="644"/>
      <c r="AC30" s="282">
        <f t="shared" si="14"/>
        <v>0</v>
      </c>
      <c r="AD30" s="78"/>
      <c r="AE30" s="282">
        <f>'Conto economico'!N30</f>
        <v>0</v>
      </c>
      <c r="AF30" s="92"/>
      <c r="AG30" s="92"/>
      <c r="AH30" s="92"/>
      <c r="AI30" s="92"/>
      <c r="AJ30" s="92"/>
      <c r="AK30" s="92"/>
      <c r="AL30" s="92"/>
      <c r="AM30" s="92"/>
      <c r="AN30" s="92"/>
      <c r="AO30" s="84"/>
      <c r="AP30" s="97"/>
      <c r="AQ30" s="282">
        <f t="shared" si="16"/>
        <v>0</v>
      </c>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M30" s="175"/>
      <c r="EN30" s="175"/>
      <c r="EO30" s="175"/>
      <c r="EP30" s="175"/>
      <c r="EQ30" s="175"/>
      <c r="ER30" s="175"/>
      <c r="ES30" s="175"/>
      <c r="ET30" s="175"/>
      <c r="EU30" s="175"/>
      <c r="EV30" s="175"/>
      <c r="EW30" s="175"/>
      <c r="EX30" s="175"/>
      <c r="EY30" s="175"/>
      <c r="EZ30" s="175"/>
      <c r="FA30" s="175"/>
      <c r="FB30" s="175"/>
      <c r="FC30" s="175"/>
      <c r="FD30" s="175"/>
      <c r="FE30" s="175"/>
      <c r="FF30" s="175"/>
      <c r="FG30" s="175"/>
      <c r="FH30" s="175"/>
      <c r="FI30" s="175"/>
      <c r="FJ30" s="175"/>
      <c r="FK30" s="175"/>
      <c r="FL30" s="175"/>
      <c r="FM30" s="175"/>
      <c r="FN30" s="175"/>
      <c r="FO30" s="175"/>
      <c r="FP30" s="175"/>
      <c r="FQ30" s="175"/>
      <c r="FR30" s="175"/>
      <c r="FS30" s="175"/>
      <c r="FT30" s="175"/>
      <c r="FU30" s="175"/>
      <c r="FV30" s="175"/>
      <c r="FW30" s="175"/>
      <c r="FX30" s="175"/>
      <c r="FY30" s="175"/>
      <c r="FZ30" s="175"/>
      <c r="GA30" s="175"/>
      <c r="GB30" s="175"/>
      <c r="GC30" s="175"/>
      <c r="GD30" s="175"/>
      <c r="GE30" s="175"/>
      <c r="GF30" s="175"/>
      <c r="GG30" s="175"/>
      <c r="GH30" s="175"/>
      <c r="GI30" s="175"/>
      <c r="GJ30" s="175"/>
      <c r="GK30" s="175"/>
      <c r="GL30" s="175"/>
      <c r="GM30" s="175"/>
      <c r="GN30" s="175"/>
      <c r="GO30" s="175"/>
      <c r="GP30" s="175"/>
      <c r="GQ30" s="175"/>
      <c r="GR30" s="175"/>
      <c r="GS30" s="175"/>
      <c r="GT30" s="175"/>
      <c r="GU30" s="175"/>
      <c r="GV30" s="175"/>
      <c r="GW30" s="175"/>
      <c r="GX30" s="175"/>
      <c r="GY30" s="175"/>
      <c r="GZ30" s="175"/>
      <c r="HA30" s="175"/>
      <c r="HB30" s="175"/>
      <c r="HC30" s="175"/>
      <c r="HD30" s="175"/>
      <c r="HE30" s="175"/>
      <c r="HF30" s="175"/>
      <c r="HG30" s="175"/>
      <c r="HH30" s="175"/>
      <c r="HI30" s="175"/>
      <c r="HJ30" s="175"/>
      <c r="HK30" s="175"/>
      <c r="HL30" s="175"/>
      <c r="HM30" s="175"/>
      <c r="HN30" s="175"/>
      <c r="HO30" s="175"/>
      <c r="HP30" s="175"/>
      <c r="HQ30" s="175"/>
      <c r="HR30" s="175"/>
      <c r="HS30" s="175"/>
      <c r="HT30" s="175"/>
      <c r="HU30" s="175"/>
      <c r="HV30" s="175"/>
      <c r="HW30" s="175"/>
      <c r="HX30" s="175"/>
      <c r="HY30" s="175"/>
      <c r="HZ30" s="175"/>
      <c r="IA30" s="175"/>
      <c r="IB30" s="175"/>
      <c r="IC30" s="175"/>
      <c r="ID30" s="175"/>
      <c r="IE30" s="175"/>
      <c r="IF30" s="175"/>
      <c r="IG30" s="175"/>
      <c r="IH30" s="175"/>
      <c r="II30" s="175"/>
      <c r="IJ30" s="175"/>
      <c r="IK30" s="175"/>
      <c r="IL30" s="175"/>
      <c r="IM30" s="175"/>
      <c r="IN30" s="175"/>
      <c r="IO30" s="175"/>
      <c r="IP30" s="175"/>
      <c r="IQ30" s="175"/>
      <c r="IR30" s="175"/>
      <c r="IS30" s="175"/>
      <c r="IT30" s="175"/>
      <c r="IU30" s="175"/>
      <c r="IV30" s="175"/>
      <c r="IW30" s="175"/>
      <c r="IX30" s="175"/>
      <c r="IY30" s="175"/>
      <c r="IZ30" s="175"/>
      <c r="JA30" s="175"/>
      <c r="JB30" s="175"/>
      <c r="JC30" s="175"/>
      <c r="JD30" s="175"/>
      <c r="JE30" s="175"/>
      <c r="JF30" s="175"/>
      <c r="JG30" s="175"/>
      <c r="JH30" s="175"/>
      <c r="JI30" s="175"/>
      <c r="JJ30" s="175"/>
      <c r="JK30" s="175"/>
      <c r="JL30" s="175"/>
      <c r="JM30" s="175"/>
      <c r="JN30" s="175"/>
      <c r="JO30" s="175"/>
      <c r="JP30" s="175"/>
      <c r="JQ30" s="175"/>
      <c r="JR30" s="175"/>
      <c r="JS30" s="175"/>
      <c r="JT30" s="175"/>
      <c r="JU30" s="175"/>
      <c r="JV30" s="175"/>
      <c r="JW30" s="175"/>
      <c r="JX30" s="175"/>
      <c r="JY30" s="175"/>
      <c r="JZ30" s="175"/>
      <c r="KA30" s="175"/>
      <c r="KB30" s="175"/>
      <c r="KC30" s="175"/>
      <c r="KD30" s="175"/>
      <c r="KE30" s="175"/>
      <c r="KF30" s="175"/>
      <c r="KG30" s="175"/>
      <c r="KH30" s="175"/>
      <c r="KI30" s="175"/>
      <c r="KJ30" s="175"/>
      <c r="KK30" s="175"/>
      <c r="KL30" s="175"/>
      <c r="KM30" s="175"/>
      <c r="KN30" s="175"/>
      <c r="KO30" s="175"/>
      <c r="KP30" s="175"/>
      <c r="KQ30" s="175"/>
      <c r="KR30" s="175"/>
      <c r="KS30" s="175"/>
      <c r="KT30" s="175"/>
      <c r="KU30" s="175"/>
      <c r="KV30" s="175"/>
      <c r="KW30" s="175"/>
      <c r="KX30" s="175"/>
      <c r="KY30" s="175"/>
      <c r="KZ30" s="175"/>
      <c r="LA30" s="175"/>
      <c r="LB30" s="175"/>
      <c r="LC30" s="175"/>
      <c r="LD30" s="175"/>
      <c r="LE30" s="175"/>
      <c r="LF30" s="175"/>
      <c r="LG30" s="175"/>
      <c r="LH30" s="175"/>
      <c r="LI30" s="175"/>
      <c r="LJ30" s="175"/>
      <c r="LK30" s="175"/>
      <c r="LL30" s="175"/>
      <c r="LM30" s="175"/>
      <c r="LN30" s="175"/>
      <c r="LO30" s="175"/>
      <c r="LP30" s="175"/>
      <c r="LQ30" s="175"/>
      <c r="LR30" s="175"/>
      <c r="LS30" s="175"/>
      <c r="LT30" s="175"/>
      <c r="LU30" s="175"/>
      <c r="LV30" s="175"/>
      <c r="LW30" s="175"/>
      <c r="LX30" s="175"/>
      <c r="LY30" s="175"/>
      <c r="LZ30" s="175"/>
      <c r="MA30" s="175"/>
      <c r="MB30" s="175"/>
      <c r="MC30" s="175"/>
      <c r="MD30" s="175"/>
      <c r="ME30" s="175"/>
      <c r="MF30" s="175"/>
      <c r="MG30" s="175"/>
      <c r="MH30" s="175"/>
      <c r="MI30" s="175"/>
      <c r="MJ30" s="175"/>
      <c r="MK30" s="175"/>
      <c r="ML30" s="175"/>
      <c r="MM30" s="175"/>
      <c r="MN30" s="175"/>
      <c r="MO30" s="175"/>
      <c r="MP30" s="175"/>
      <c r="MQ30" s="175"/>
      <c r="MR30" s="175"/>
      <c r="MS30" s="175"/>
      <c r="MT30" s="175"/>
      <c r="MU30" s="175"/>
      <c r="MV30" s="175"/>
      <c r="MW30" s="175"/>
      <c r="MX30" s="175"/>
      <c r="MY30" s="175"/>
      <c r="MZ30" s="175"/>
      <c r="NA30" s="175"/>
      <c r="NB30" s="175"/>
      <c r="NC30" s="175"/>
      <c r="ND30" s="175"/>
      <c r="NE30" s="175"/>
      <c r="NF30" s="175"/>
      <c r="NG30" s="175"/>
      <c r="NH30" s="175"/>
      <c r="NI30" s="175"/>
      <c r="NJ30" s="175"/>
      <c r="NK30" s="175"/>
      <c r="NL30" s="175"/>
      <c r="NM30" s="175"/>
      <c r="NN30" s="175"/>
      <c r="NO30" s="175"/>
      <c r="NP30" s="175"/>
      <c r="NQ30" s="175"/>
      <c r="NR30" s="175"/>
      <c r="NS30" s="175"/>
      <c r="NT30" s="175"/>
      <c r="NU30" s="175"/>
      <c r="NV30" s="175"/>
      <c r="NW30" s="175"/>
      <c r="NX30" s="175"/>
      <c r="NY30" s="175"/>
      <c r="NZ30" s="175"/>
      <c r="OA30" s="175"/>
      <c r="OB30" s="175"/>
      <c r="OC30" s="175"/>
      <c r="OD30" s="175"/>
      <c r="OE30" s="175"/>
      <c r="OF30" s="175"/>
      <c r="OG30" s="175"/>
      <c r="OH30" s="175"/>
      <c r="OI30" s="175"/>
      <c r="OJ30" s="175"/>
      <c r="OK30" s="175"/>
      <c r="OL30" s="175"/>
      <c r="OM30" s="175"/>
      <c r="ON30" s="175"/>
      <c r="OO30" s="175"/>
      <c r="OP30" s="175"/>
      <c r="OQ30" s="175"/>
      <c r="OR30" s="175"/>
      <c r="OS30" s="175"/>
      <c r="OT30" s="175"/>
      <c r="OU30" s="175"/>
      <c r="OV30" s="175"/>
      <c r="OW30" s="175"/>
      <c r="OX30" s="175"/>
      <c r="OY30" s="175"/>
      <c r="OZ30" s="175"/>
      <c r="PA30" s="175"/>
      <c r="PB30" s="175"/>
      <c r="PC30" s="175"/>
      <c r="PD30" s="175"/>
      <c r="PE30" s="175"/>
      <c r="PF30" s="175"/>
      <c r="PG30" s="175"/>
      <c r="PH30" s="175"/>
      <c r="PI30" s="175"/>
      <c r="PJ30" s="175"/>
      <c r="PK30" s="175"/>
      <c r="PL30" s="175"/>
      <c r="PM30" s="175"/>
      <c r="PN30" s="175"/>
      <c r="PO30" s="175"/>
      <c r="PP30" s="175"/>
      <c r="PQ30" s="175"/>
      <c r="PR30" s="175"/>
      <c r="PS30" s="175"/>
      <c r="PT30" s="175"/>
      <c r="PU30" s="175"/>
      <c r="PV30" s="175"/>
      <c r="PW30" s="175"/>
      <c r="PX30" s="175"/>
      <c r="PY30" s="175"/>
      <c r="PZ30" s="175"/>
      <c r="QA30" s="175"/>
      <c r="QB30" s="175"/>
      <c r="QC30" s="175"/>
      <c r="QD30" s="175"/>
      <c r="QE30" s="175"/>
      <c r="QF30" s="175"/>
      <c r="QG30" s="175"/>
      <c r="QH30" s="175"/>
      <c r="QI30" s="175"/>
      <c r="QJ30" s="175"/>
      <c r="QK30" s="175"/>
      <c r="QL30" s="175"/>
      <c r="QM30" s="175"/>
      <c r="QN30" s="175"/>
      <c r="QO30" s="175"/>
      <c r="QP30" s="175"/>
      <c r="QQ30" s="175"/>
      <c r="QR30" s="175"/>
      <c r="QS30" s="175"/>
      <c r="QT30" s="175"/>
      <c r="QU30" s="175"/>
      <c r="QV30" s="175"/>
      <c r="QW30" s="175"/>
      <c r="QX30" s="175"/>
      <c r="QY30" s="175"/>
      <c r="QZ30" s="175"/>
      <c r="RA30" s="175"/>
      <c r="RB30" s="175"/>
      <c r="RC30" s="175"/>
      <c r="RD30" s="175"/>
      <c r="RE30" s="175"/>
      <c r="RF30" s="175"/>
      <c r="RG30" s="175"/>
      <c r="RH30" s="175"/>
      <c r="RI30" s="175"/>
      <c r="RJ30" s="175"/>
      <c r="RK30" s="175"/>
      <c r="RL30" s="175"/>
      <c r="RM30" s="175"/>
      <c r="RN30" s="175"/>
      <c r="RO30" s="175"/>
      <c r="RP30" s="175"/>
      <c r="RQ30" s="175"/>
      <c r="RR30" s="175"/>
      <c r="RS30" s="175"/>
      <c r="RT30" s="175"/>
      <c r="RU30" s="175"/>
      <c r="RV30" s="175"/>
      <c r="RW30" s="175"/>
      <c r="RX30" s="175"/>
      <c r="RY30" s="175"/>
      <c r="RZ30" s="175"/>
      <c r="SA30" s="175"/>
      <c r="SB30" s="175"/>
      <c r="SC30" s="175"/>
      <c r="SD30" s="175"/>
      <c r="SE30" s="175"/>
      <c r="SF30" s="175"/>
      <c r="SG30" s="175"/>
      <c r="SH30" s="175"/>
      <c r="SI30" s="175"/>
      <c r="SJ30" s="175"/>
      <c r="SK30" s="175"/>
      <c r="SL30" s="175"/>
      <c r="SM30" s="175"/>
      <c r="SN30" s="175"/>
      <c r="SO30" s="175"/>
      <c r="SP30" s="175"/>
      <c r="SQ30" s="175"/>
      <c r="SR30" s="175"/>
      <c r="SS30" s="175"/>
      <c r="ST30" s="175"/>
      <c r="SU30" s="175"/>
      <c r="SV30" s="175"/>
      <c r="SW30" s="175"/>
      <c r="SX30" s="175"/>
      <c r="SY30" s="175"/>
      <c r="SZ30" s="175"/>
      <c r="TA30" s="175"/>
      <c r="TB30" s="175"/>
      <c r="TC30" s="175"/>
      <c r="TD30" s="175"/>
      <c r="TE30" s="175"/>
      <c r="TF30" s="175"/>
      <c r="TG30" s="175"/>
      <c r="TH30" s="175"/>
      <c r="TI30" s="175"/>
      <c r="TJ30" s="175"/>
      <c r="TK30" s="175"/>
      <c r="TL30" s="175"/>
      <c r="TM30" s="175"/>
      <c r="TN30" s="175"/>
      <c r="TO30" s="175"/>
      <c r="TP30" s="175"/>
      <c r="TQ30" s="175"/>
      <c r="TR30" s="175"/>
      <c r="TS30" s="175"/>
      <c r="TT30" s="175"/>
      <c r="TU30" s="175"/>
      <c r="TV30" s="175"/>
      <c r="TW30" s="175"/>
      <c r="TX30" s="175"/>
      <c r="TY30" s="175"/>
      <c r="TZ30" s="175"/>
      <c r="UA30" s="175"/>
      <c r="UB30" s="175"/>
      <c r="UC30" s="175"/>
      <c r="UD30" s="175"/>
      <c r="UE30" s="175"/>
      <c r="UF30" s="175"/>
      <c r="UG30" s="175"/>
      <c r="UH30" s="175"/>
      <c r="UI30" s="175"/>
      <c r="UJ30" s="175"/>
      <c r="UK30" s="175"/>
      <c r="UL30" s="175"/>
      <c r="UM30" s="175"/>
      <c r="UN30" s="175"/>
      <c r="UO30" s="175"/>
      <c r="UP30" s="175"/>
      <c r="UQ30" s="175"/>
      <c r="UR30" s="175"/>
      <c r="US30" s="175"/>
      <c r="UT30" s="175"/>
      <c r="UU30" s="175"/>
      <c r="UV30" s="175"/>
      <c r="UW30" s="175"/>
      <c r="UX30" s="175"/>
      <c r="UY30" s="175"/>
      <c r="UZ30" s="175"/>
      <c r="VA30" s="175"/>
      <c r="VB30" s="175"/>
      <c r="VC30" s="175"/>
      <c r="VD30" s="175"/>
      <c r="VE30" s="175"/>
      <c r="VF30" s="175"/>
      <c r="VG30" s="175"/>
      <c r="VH30" s="175"/>
      <c r="VI30" s="175"/>
      <c r="VJ30" s="175"/>
      <c r="VK30" s="175"/>
      <c r="VL30" s="175"/>
      <c r="VM30" s="175"/>
      <c r="VN30" s="175"/>
      <c r="VO30" s="175"/>
      <c r="VP30" s="175"/>
      <c r="VQ30" s="175"/>
      <c r="VR30" s="175"/>
      <c r="VS30" s="175"/>
      <c r="VT30" s="175"/>
      <c r="VU30" s="175"/>
      <c r="VV30" s="175"/>
      <c r="VW30" s="175"/>
      <c r="VX30" s="175"/>
      <c r="VY30" s="175"/>
      <c r="VZ30" s="175"/>
      <c r="WA30" s="175"/>
      <c r="WB30" s="175"/>
      <c r="WC30" s="175"/>
      <c r="WD30" s="175"/>
      <c r="WE30" s="175"/>
      <c r="WF30" s="175"/>
      <c r="WG30" s="175"/>
      <c r="WH30" s="175"/>
      <c r="WI30" s="175"/>
      <c r="WJ30" s="175"/>
      <c r="WK30" s="175"/>
      <c r="WL30" s="175"/>
      <c r="WM30" s="175"/>
      <c r="WN30" s="175"/>
      <c r="WO30" s="175"/>
      <c r="WP30" s="175"/>
      <c r="WQ30" s="175"/>
      <c r="WR30" s="175"/>
      <c r="WS30" s="175"/>
      <c r="WT30" s="175"/>
      <c r="WU30" s="175"/>
      <c r="WV30" s="175"/>
      <c r="WW30" s="175"/>
      <c r="WX30" s="175"/>
      <c r="WY30" s="175"/>
      <c r="WZ30" s="175"/>
      <c r="XA30" s="175"/>
      <c r="XB30" s="175"/>
      <c r="XC30" s="175"/>
      <c r="XD30" s="175"/>
      <c r="XE30" s="175"/>
      <c r="XF30" s="175"/>
      <c r="XG30" s="175"/>
      <c r="XH30" s="175"/>
      <c r="XI30" s="175"/>
      <c r="XJ30" s="175"/>
      <c r="XK30" s="175"/>
      <c r="XL30" s="175"/>
      <c r="XM30" s="175"/>
      <c r="XN30" s="175"/>
      <c r="XO30" s="175"/>
      <c r="XP30" s="175"/>
      <c r="XQ30" s="175"/>
      <c r="XR30" s="175"/>
      <c r="XS30" s="175"/>
      <c r="XT30" s="175"/>
      <c r="XU30" s="175"/>
      <c r="XV30" s="175"/>
      <c r="XW30" s="175"/>
      <c r="XX30" s="175"/>
      <c r="XY30" s="175"/>
      <c r="XZ30" s="175"/>
      <c r="YA30" s="175"/>
      <c r="YB30" s="175"/>
      <c r="YC30" s="175"/>
      <c r="YD30" s="175"/>
      <c r="YE30" s="175"/>
      <c r="YF30" s="175"/>
      <c r="YG30" s="175"/>
      <c r="YH30" s="175"/>
      <c r="YI30" s="175"/>
      <c r="YJ30" s="175"/>
      <c r="YK30" s="175"/>
      <c r="YL30" s="175"/>
      <c r="YM30" s="175"/>
      <c r="YN30" s="175"/>
      <c r="YO30" s="175"/>
      <c r="YP30" s="175"/>
      <c r="YQ30" s="175"/>
      <c r="YR30" s="175"/>
      <c r="YS30" s="175"/>
      <c r="YT30" s="175"/>
      <c r="YU30" s="175"/>
      <c r="YV30" s="175"/>
      <c r="YW30" s="175"/>
      <c r="YX30" s="175"/>
      <c r="YY30" s="175"/>
      <c r="YZ30" s="175"/>
      <c r="ZA30" s="175"/>
      <c r="ZB30" s="175"/>
      <c r="ZC30" s="175"/>
      <c r="ZD30" s="175"/>
      <c r="ZE30" s="175"/>
      <c r="ZF30" s="175"/>
      <c r="ZG30" s="175"/>
      <c r="ZH30" s="175"/>
      <c r="ZI30" s="175"/>
      <c r="ZJ30" s="175"/>
      <c r="ZK30" s="175"/>
      <c r="ZL30" s="175"/>
      <c r="ZM30" s="175"/>
      <c r="ZN30" s="175"/>
      <c r="ZO30" s="175"/>
      <c r="ZP30" s="175"/>
      <c r="ZQ30" s="175"/>
      <c r="ZR30" s="175"/>
      <c r="ZS30" s="175"/>
      <c r="ZT30" s="175"/>
      <c r="ZU30" s="175"/>
      <c r="ZV30" s="175"/>
      <c r="ZW30" s="175"/>
      <c r="ZX30" s="175"/>
      <c r="ZY30" s="175"/>
      <c r="ZZ30" s="175"/>
      <c r="AAA30" s="175"/>
      <c r="AAB30" s="175"/>
      <c r="AAC30" s="175"/>
      <c r="AAD30" s="175"/>
      <c r="AAE30" s="175"/>
      <c r="AAF30" s="175"/>
      <c r="AAG30" s="175"/>
      <c r="AAH30" s="175"/>
      <c r="AAI30" s="175"/>
      <c r="AAJ30" s="175"/>
      <c r="AAK30" s="175"/>
      <c r="AAL30" s="175"/>
      <c r="AAM30" s="175"/>
      <c r="AAN30" s="175"/>
      <c r="AAO30" s="175"/>
      <c r="AAP30" s="175"/>
      <c r="AAQ30" s="175"/>
      <c r="AAR30" s="175"/>
      <c r="AAS30" s="175"/>
      <c r="AAT30" s="175"/>
      <c r="AAU30" s="175"/>
      <c r="AAV30" s="175"/>
      <c r="AAW30" s="175"/>
      <c r="AAX30" s="175"/>
      <c r="AAY30" s="175"/>
      <c r="AAZ30" s="175"/>
      <c r="ABA30" s="175"/>
      <c r="ABB30" s="175"/>
      <c r="ABC30" s="175"/>
      <c r="ABD30" s="175"/>
      <c r="ABE30" s="175"/>
      <c r="ABF30" s="175"/>
      <c r="ABG30" s="175"/>
      <c r="ABH30" s="175"/>
      <c r="ABI30" s="175"/>
      <c r="ABJ30" s="175"/>
      <c r="ABK30" s="175"/>
      <c r="ABL30" s="175"/>
      <c r="ABM30" s="175"/>
      <c r="ABN30" s="175"/>
      <c r="ABO30" s="175"/>
      <c r="ABP30" s="175"/>
      <c r="ABQ30" s="175"/>
      <c r="ABR30" s="175"/>
      <c r="ABS30" s="175"/>
      <c r="ABT30" s="175"/>
      <c r="ABU30" s="175"/>
      <c r="ABV30" s="175"/>
      <c r="ABW30" s="175"/>
      <c r="ABX30" s="175"/>
      <c r="ABY30" s="175"/>
      <c r="ABZ30" s="175"/>
      <c r="ACA30" s="175"/>
      <c r="ACB30" s="175"/>
      <c r="ACC30" s="175"/>
      <c r="ACD30" s="175"/>
      <c r="ACE30" s="175"/>
      <c r="ACF30" s="175"/>
      <c r="ACG30" s="175"/>
      <c r="ACH30" s="175"/>
      <c r="ACI30" s="175"/>
      <c r="ACJ30" s="175"/>
      <c r="ACK30" s="175"/>
      <c r="ACL30" s="175"/>
      <c r="ACM30" s="175"/>
      <c r="ACN30" s="175"/>
      <c r="ACO30" s="175"/>
      <c r="ACP30" s="175"/>
      <c r="ACQ30" s="175"/>
      <c r="ACR30" s="175"/>
      <c r="ACS30" s="175"/>
      <c r="ACT30" s="175"/>
      <c r="ACU30" s="175"/>
      <c r="ACV30" s="175"/>
      <c r="ACW30" s="175"/>
      <c r="ACX30" s="175"/>
      <c r="ACY30" s="175"/>
      <c r="ACZ30" s="175"/>
      <c r="ADA30" s="175"/>
      <c r="ADB30" s="175"/>
      <c r="ADC30" s="175"/>
      <c r="ADD30" s="175"/>
      <c r="ADE30" s="175"/>
      <c r="ADF30" s="175"/>
      <c r="ADG30" s="175"/>
      <c r="ADH30" s="175"/>
      <c r="ADI30" s="175"/>
      <c r="ADJ30" s="175"/>
      <c r="ADK30" s="175"/>
      <c r="ADL30" s="175"/>
      <c r="ADM30" s="175"/>
      <c r="ADN30" s="175"/>
      <c r="ADO30" s="175"/>
      <c r="ADP30" s="175"/>
      <c r="ADQ30" s="175"/>
      <c r="ADR30" s="175"/>
      <c r="ADS30" s="175"/>
      <c r="ADT30" s="175"/>
      <c r="ADU30" s="175"/>
      <c r="ADV30" s="175"/>
      <c r="ADW30" s="175"/>
      <c r="ADX30" s="175"/>
      <c r="ADY30" s="175"/>
      <c r="ADZ30" s="175"/>
      <c r="AEA30" s="175"/>
      <c r="AEB30" s="175"/>
      <c r="AEC30" s="175"/>
      <c r="AED30" s="175"/>
      <c r="AEE30" s="175"/>
      <c r="AEF30" s="175"/>
      <c r="AEG30" s="175"/>
      <c r="AEH30" s="175"/>
      <c r="AEI30" s="175"/>
      <c r="AEJ30" s="175"/>
      <c r="AEK30" s="175"/>
      <c r="AEL30" s="175"/>
      <c r="AEM30" s="175"/>
      <c r="AEN30" s="175"/>
      <c r="AEO30" s="175"/>
      <c r="AEP30" s="175"/>
      <c r="AEQ30" s="175"/>
      <c r="AER30" s="175"/>
      <c r="AES30" s="175"/>
      <c r="AET30" s="175"/>
      <c r="AEU30" s="175"/>
      <c r="AEV30" s="175"/>
      <c r="AEW30" s="175"/>
      <c r="AEX30" s="175"/>
      <c r="AEY30" s="175"/>
      <c r="AEZ30" s="175"/>
      <c r="AFA30" s="175"/>
      <c r="AFB30" s="175"/>
      <c r="AFC30" s="175"/>
      <c r="AFD30" s="175"/>
      <c r="AFE30" s="175"/>
      <c r="AFF30" s="175"/>
      <c r="AFG30" s="175"/>
      <c r="AFH30" s="175"/>
      <c r="AFI30" s="175"/>
      <c r="AFJ30" s="175"/>
      <c r="AFK30" s="175"/>
      <c r="AFL30" s="175"/>
      <c r="AFM30" s="175"/>
      <c r="AFN30" s="175"/>
      <c r="AFO30" s="175"/>
      <c r="AFP30" s="175"/>
      <c r="AFQ30" s="175"/>
      <c r="AFR30" s="175"/>
      <c r="AFS30" s="175"/>
      <c r="AFT30" s="175"/>
      <c r="AFU30" s="175"/>
      <c r="AFV30" s="175"/>
      <c r="AFW30" s="175"/>
      <c r="AFX30" s="175"/>
      <c r="AFY30" s="175"/>
      <c r="AFZ30" s="175"/>
      <c r="AGA30" s="175"/>
      <c r="AGB30" s="175"/>
      <c r="AGC30" s="175"/>
      <c r="AGD30" s="175"/>
      <c r="AGE30" s="175"/>
      <c r="AGF30" s="175"/>
      <c r="AGG30" s="175"/>
      <c r="AGH30" s="175"/>
      <c r="AGI30" s="175"/>
      <c r="AGJ30" s="175"/>
      <c r="AGK30" s="175"/>
      <c r="AGL30" s="175"/>
      <c r="AGM30" s="175"/>
      <c r="AGN30" s="175"/>
      <c r="AGO30" s="175"/>
      <c r="AGP30" s="175"/>
      <c r="AGQ30" s="175"/>
      <c r="AGR30" s="175"/>
      <c r="AGS30" s="175"/>
      <c r="AGT30" s="175"/>
      <c r="AGU30" s="175"/>
      <c r="AGV30" s="175"/>
      <c r="AGW30" s="175"/>
      <c r="AGX30" s="175"/>
      <c r="AGY30" s="175"/>
      <c r="AGZ30" s="175"/>
      <c r="AHA30" s="175"/>
      <c r="AHB30" s="175"/>
      <c r="AHC30" s="175"/>
      <c r="AHD30" s="175"/>
      <c r="AHE30" s="175"/>
      <c r="AHF30" s="175"/>
      <c r="AHG30" s="175"/>
      <c r="AHH30" s="175"/>
      <c r="AHI30" s="175"/>
      <c r="AHJ30" s="175"/>
      <c r="AHK30" s="175"/>
      <c r="AHL30" s="175"/>
      <c r="AHM30" s="175"/>
      <c r="AHN30" s="175"/>
      <c r="AHO30" s="175"/>
      <c r="AHP30" s="175"/>
      <c r="AHQ30" s="175"/>
      <c r="AHR30" s="175"/>
      <c r="AHS30" s="175"/>
      <c r="AHT30" s="175"/>
      <c r="AHU30" s="175"/>
      <c r="AHV30" s="175"/>
      <c r="AHW30" s="175"/>
      <c r="AHX30" s="175"/>
      <c r="AHY30" s="175"/>
      <c r="AHZ30" s="175"/>
      <c r="AIA30" s="175"/>
      <c r="AIB30" s="175"/>
      <c r="AIC30" s="175"/>
      <c r="AID30" s="175"/>
      <c r="AIE30" s="175"/>
      <c r="AIF30" s="175"/>
      <c r="AIG30" s="175"/>
      <c r="AIH30" s="175"/>
      <c r="AII30" s="175"/>
      <c r="AIJ30" s="175"/>
      <c r="AIK30" s="175"/>
      <c r="AIL30" s="175"/>
      <c r="AIM30" s="175"/>
      <c r="AIN30" s="175"/>
      <c r="AIO30" s="175"/>
      <c r="AIP30" s="175"/>
      <c r="AIQ30" s="175"/>
      <c r="AIR30" s="175"/>
      <c r="AIS30" s="175"/>
      <c r="AIT30" s="175"/>
      <c r="AIU30" s="175"/>
      <c r="AIV30" s="175"/>
      <c r="AIW30" s="175"/>
      <c r="AIX30" s="175"/>
      <c r="AIY30" s="175"/>
      <c r="AIZ30" s="175"/>
      <c r="AJA30" s="175"/>
      <c r="AJB30" s="175"/>
      <c r="AJC30" s="175"/>
      <c r="AJD30" s="175"/>
      <c r="AJE30" s="175"/>
      <c r="AJF30" s="175"/>
      <c r="AJG30" s="175"/>
      <c r="AJH30" s="175"/>
      <c r="AJI30" s="175"/>
      <c r="AJJ30" s="175"/>
      <c r="AJK30" s="175"/>
      <c r="AJL30" s="175"/>
      <c r="AJM30" s="175"/>
      <c r="AJN30" s="175"/>
      <c r="AJO30" s="175"/>
      <c r="AJP30" s="175"/>
      <c r="AJQ30" s="175"/>
      <c r="AJR30" s="175"/>
      <c r="AJS30" s="175"/>
      <c r="AJT30" s="175"/>
      <c r="AJU30" s="175"/>
      <c r="AJV30" s="175"/>
      <c r="AJW30" s="175"/>
      <c r="AJX30" s="175"/>
      <c r="AJY30" s="175"/>
      <c r="AJZ30" s="175"/>
      <c r="AKA30" s="175"/>
      <c r="AKB30" s="175"/>
      <c r="AKC30" s="175"/>
      <c r="AKD30" s="175"/>
      <c r="AKE30" s="175"/>
      <c r="AKF30" s="175"/>
      <c r="AKG30" s="175"/>
      <c r="AKH30" s="175"/>
      <c r="AKI30" s="175"/>
      <c r="AKJ30" s="175"/>
      <c r="AKK30" s="175"/>
      <c r="AKL30" s="175"/>
      <c r="AKM30" s="175"/>
      <c r="AKN30" s="175"/>
      <c r="AKO30" s="175"/>
      <c r="AKP30" s="175"/>
      <c r="AKQ30" s="175"/>
      <c r="AKR30" s="175"/>
      <c r="AKS30" s="175"/>
      <c r="AKT30" s="175"/>
      <c r="AKU30" s="175"/>
      <c r="AKV30" s="175"/>
      <c r="AKW30" s="175"/>
      <c r="AKX30" s="175"/>
      <c r="AKY30" s="175"/>
      <c r="AKZ30" s="175"/>
      <c r="ALA30" s="175"/>
      <c r="ALB30" s="175"/>
      <c r="ALC30" s="175"/>
      <c r="ALD30" s="175"/>
      <c r="ALE30" s="175"/>
      <c r="ALF30" s="175"/>
      <c r="ALG30" s="175"/>
      <c r="ALH30" s="175"/>
      <c r="ALI30" s="175"/>
      <c r="ALJ30" s="175"/>
      <c r="ALK30" s="175"/>
      <c r="ALL30" s="175"/>
      <c r="ALM30" s="175"/>
      <c r="ALN30" s="175"/>
      <c r="ALO30" s="175"/>
      <c r="ALP30" s="175"/>
      <c r="ALQ30" s="175"/>
      <c r="ALR30" s="175"/>
      <c r="ALS30" s="175"/>
      <c r="ALT30" s="175"/>
      <c r="ALU30" s="175"/>
      <c r="ALV30" s="175"/>
      <c r="ALW30" s="175"/>
      <c r="ALX30" s="175"/>
      <c r="ALY30" s="175"/>
      <c r="ALZ30" s="175"/>
      <c r="AMA30" s="175"/>
      <c r="AMB30" s="175"/>
      <c r="AMC30" s="175"/>
      <c r="AMD30" s="175"/>
      <c r="AME30" s="175"/>
      <c r="AMF30" s="175"/>
      <c r="AMG30" s="175"/>
      <c r="AMH30" s="175"/>
      <c r="AMI30" s="175"/>
      <c r="AMJ30" s="175"/>
      <c r="AMK30" s="175"/>
      <c r="AML30" s="175"/>
      <c r="AMM30" s="175"/>
      <c r="AMN30" s="175"/>
      <c r="AMO30" s="175"/>
      <c r="AMP30" s="175"/>
      <c r="AMQ30" s="175"/>
      <c r="AMR30" s="175"/>
      <c r="AMS30" s="175"/>
      <c r="AMT30" s="175"/>
      <c r="AMU30" s="175"/>
      <c r="AMV30" s="175"/>
      <c r="AMW30" s="175"/>
      <c r="AMX30" s="175"/>
      <c r="AMY30" s="175"/>
      <c r="AMZ30" s="175"/>
      <c r="ANA30" s="175"/>
      <c r="ANB30" s="175"/>
      <c r="ANC30" s="175"/>
      <c r="AND30" s="175"/>
      <c r="ANE30" s="175"/>
      <c r="ANF30" s="175"/>
      <c r="ANG30" s="175"/>
      <c r="ANH30" s="175"/>
      <c r="ANI30" s="175"/>
      <c r="ANJ30" s="175"/>
      <c r="ANK30" s="175"/>
      <c r="ANL30" s="175"/>
      <c r="ANM30" s="175"/>
      <c r="ANN30" s="175"/>
      <c r="ANO30" s="175"/>
      <c r="ANP30" s="175"/>
      <c r="ANQ30" s="175"/>
      <c r="ANR30" s="175"/>
      <c r="ANS30" s="175"/>
      <c r="ANT30" s="175"/>
      <c r="ANU30" s="175"/>
      <c r="ANV30" s="175"/>
      <c r="ANW30" s="175"/>
      <c r="ANX30" s="175"/>
      <c r="ANY30" s="175"/>
      <c r="ANZ30" s="175"/>
      <c r="AOA30" s="175"/>
      <c r="AOB30" s="175"/>
      <c r="AOC30" s="175"/>
      <c r="AOD30" s="175"/>
      <c r="AOE30" s="175"/>
      <c r="AOF30" s="175"/>
      <c r="AOG30" s="175"/>
      <c r="AOH30" s="175"/>
      <c r="AOI30" s="175"/>
      <c r="AOJ30" s="175"/>
      <c r="AOK30" s="175"/>
      <c r="AOL30" s="175"/>
      <c r="AOM30" s="175"/>
      <c r="AON30" s="175"/>
      <c r="AOO30" s="175"/>
      <c r="AOP30" s="175"/>
      <c r="AOQ30" s="175"/>
      <c r="AOR30" s="175"/>
      <c r="AOS30" s="175"/>
      <c r="AOT30" s="175"/>
      <c r="AOU30" s="175"/>
      <c r="AOV30" s="175"/>
      <c r="AOW30" s="175"/>
      <c r="AOX30" s="175"/>
      <c r="AOY30" s="175"/>
      <c r="AOZ30" s="175"/>
      <c r="APA30" s="175"/>
      <c r="APB30" s="175"/>
      <c r="APC30" s="175"/>
      <c r="APD30" s="175"/>
      <c r="APE30" s="175"/>
      <c r="APF30" s="175"/>
      <c r="APG30" s="175"/>
      <c r="APH30" s="175"/>
      <c r="API30" s="175"/>
      <c r="APJ30" s="175"/>
      <c r="APK30" s="175"/>
      <c r="APL30" s="175"/>
      <c r="APM30" s="175"/>
      <c r="APN30" s="175"/>
      <c r="APO30" s="175"/>
      <c r="APP30" s="175"/>
      <c r="APQ30" s="175"/>
      <c r="APR30" s="175"/>
      <c r="APS30" s="175"/>
      <c r="APT30" s="175"/>
      <c r="APU30" s="175"/>
      <c r="APV30" s="175"/>
      <c r="APW30" s="175"/>
      <c r="APX30" s="175"/>
      <c r="APY30" s="175"/>
      <c r="APZ30" s="175"/>
      <c r="AQA30" s="175"/>
      <c r="AQB30" s="175"/>
      <c r="AQC30" s="175"/>
      <c r="AQD30" s="175"/>
      <c r="AQE30" s="175"/>
      <c r="AQF30" s="175"/>
      <c r="AQG30" s="175"/>
      <c r="AQH30" s="175"/>
      <c r="AQI30" s="175"/>
      <c r="AQJ30" s="175"/>
      <c r="AQK30" s="175"/>
      <c r="AQL30" s="175"/>
      <c r="AQM30" s="175"/>
      <c r="AQN30" s="175"/>
      <c r="AQO30" s="175"/>
      <c r="AQP30" s="175"/>
      <c r="AQQ30" s="175"/>
      <c r="AQR30" s="175"/>
      <c r="AQS30" s="175"/>
      <c r="AQT30" s="175"/>
      <c r="AQU30" s="175"/>
      <c r="AQV30" s="175"/>
      <c r="AQW30" s="175"/>
      <c r="AQX30" s="175"/>
      <c r="AQY30" s="175"/>
      <c r="AQZ30" s="175"/>
      <c r="ARA30" s="175"/>
      <c r="ARB30" s="175"/>
      <c r="ARC30" s="175"/>
      <c r="ARD30" s="175"/>
      <c r="ARE30" s="175"/>
      <c r="ARF30" s="175"/>
      <c r="ARG30" s="175"/>
      <c r="ARH30" s="175"/>
      <c r="ARI30" s="175"/>
      <c r="ARJ30" s="175"/>
      <c r="ARK30" s="175"/>
      <c r="ARL30" s="175"/>
      <c r="ARM30" s="175"/>
      <c r="ARN30" s="175"/>
      <c r="ARO30" s="175"/>
      <c r="ARP30" s="175"/>
      <c r="ARQ30" s="175"/>
      <c r="ARR30" s="175"/>
      <c r="ARS30" s="175"/>
      <c r="ART30" s="175"/>
      <c r="ARU30" s="175"/>
      <c r="ARV30" s="175"/>
      <c r="ARW30" s="175"/>
      <c r="ARX30" s="175"/>
      <c r="ARY30" s="175"/>
      <c r="ARZ30" s="175"/>
      <c r="ASA30" s="175"/>
      <c r="ASB30" s="175"/>
      <c r="ASC30" s="175"/>
      <c r="ASD30" s="175"/>
      <c r="ASE30" s="175"/>
      <c r="ASF30" s="175"/>
      <c r="ASG30" s="175"/>
      <c r="ASH30" s="175"/>
      <c r="ASI30" s="175"/>
      <c r="ASJ30" s="175"/>
      <c r="ASK30" s="175"/>
      <c r="ASL30" s="175"/>
      <c r="ASM30" s="175"/>
      <c r="ASN30" s="175"/>
      <c r="ASO30" s="175"/>
      <c r="ASP30" s="175"/>
      <c r="ASQ30" s="175"/>
      <c r="ASR30" s="175"/>
      <c r="ASS30" s="175"/>
      <c r="AST30" s="175"/>
      <c r="ASU30" s="175"/>
      <c r="ASV30" s="175"/>
      <c r="ASW30" s="175"/>
      <c r="ASX30" s="175"/>
      <c r="ASY30" s="175"/>
      <c r="ASZ30" s="175"/>
      <c r="ATA30" s="175"/>
      <c r="ATB30" s="175"/>
      <c r="ATC30" s="175"/>
      <c r="ATD30" s="175"/>
      <c r="ATE30" s="175"/>
      <c r="ATF30" s="175"/>
      <c r="ATG30" s="175"/>
      <c r="ATH30" s="175"/>
      <c r="ATI30" s="175"/>
      <c r="ATJ30" s="175"/>
      <c r="ATK30" s="175"/>
      <c r="ATL30" s="175"/>
      <c r="ATM30" s="175"/>
      <c r="ATN30" s="175"/>
      <c r="ATO30" s="175"/>
      <c r="ATP30" s="175"/>
      <c r="ATQ30" s="175"/>
      <c r="ATR30" s="175"/>
      <c r="ATS30" s="175"/>
      <c r="ATT30" s="175"/>
      <c r="ATU30" s="175"/>
      <c r="ATV30" s="175"/>
      <c r="ATW30" s="175"/>
      <c r="ATX30" s="175"/>
      <c r="ATY30" s="175"/>
      <c r="ATZ30" s="175"/>
      <c r="AUA30" s="175"/>
      <c r="AUB30" s="175"/>
      <c r="AUC30" s="175"/>
      <c r="AUD30" s="175"/>
      <c r="AUE30" s="175"/>
      <c r="AUF30" s="175"/>
      <c r="AUG30" s="175"/>
      <c r="AUH30" s="175"/>
      <c r="AUI30" s="175"/>
      <c r="AUJ30" s="175"/>
      <c r="AUK30" s="175"/>
      <c r="AUL30" s="175"/>
      <c r="AUM30" s="175"/>
      <c r="AUN30" s="175"/>
      <c r="AUO30" s="175"/>
      <c r="AUP30" s="175"/>
      <c r="AUQ30" s="175"/>
      <c r="AUR30" s="175"/>
      <c r="AUS30" s="175"/>
      <c r="AUT30" s="175"/>
      <c r="AUU30" s="175"/>
      <c r="AUV30" s="175"/>
      <c r="AUW30" s="175"/>
      <c r="AUX30" s="175"/>
      <c r="AUY30" s="175"/>
      <c r="AUZ30" s="175"/>
      <c r="AVA30" s="175"/>
      <c r="AVB30" s="175"/>
      <c r="AVC30" s="175"/>
      <c r="AVD30" s="175"/>
      <c r="AVE30" s="175"/>
      <c r="AVF30" s="175"/>
      <c r="AVG30" s="175"/>
      <c r="AVH30" s="175"/>
      <c r="AVI30" s="175"/>
      <c r="AVJ30" s="175"/>
      <c r="AVK30" s="175"/>
      <c r="AVL30" s="175"/>
      <c r="AVM30" s="175"/>
      <c r="AVN30" s="175"/>
      <c r="AVO30" s="175"/>
      <c r="AVP30" s="175"/>
      <c r="AVQ30" s="175"/>
      <c r="AVR30" s="175"/>
      <c r="AVS30" s="175"/>
      <c r="AVT30" s="175"/>
      <c r="AVU30" s="175"/>
      <c r="AVV30" s="175"/>
      <c r="AVW30" s="175"/>
      <c r="AVX30" s="175"/>
      <c r="AVY30" s="175"/>
      <c r="AVZ30" s="175"/>
      <c r="AWA30" s="175"/>
      <c r="AWB30" s="175"/>
      <c r="AWC30" s="175"/>
      <c r="AWD30" s="175"/>
      <c r="AWE30" s="175"/>
      <c r="AWF30" s="175"/>
      <c r="AWG30" s="175"/>
      <c r="AWH30" s="175"/>
      <c r="AWI30" s="175"/>
      <c r="AWJ30" s="175"/>
      <c r="AWK30" s="175"/>
      <c r="AWL30" s="175"/>
      <c r="AWM30" s="175"/>
      <c r="AWN30" s="175"/>
      <c r="AWO30" s="175"/>
      <c r="AWP30" s="175"/>
      <c r="AWQ30" s="175"/>
      <c r="AWR30" s="175"/>
      <c r="AWS30" s="175"/>
      <c r="AWT30" s="175"/>
      <c r="AWU30" s="175"/>
      <c r="AWV30" s="175"/>
      <c r="AWW30" s="175"/>
      <c r="AWX30" s="175"/>
      <c r="AWY30" s="175"/>
      <c r="AWZ30" s="175"/>
      <c r="AXA30" s="175"/>
      <c r="AXB30" s="175"/>
      <c r="AXC30" s="175"/>
      <c r="AXD30" s="175"/>
      <c r="AXE30" s="175"/>
      <c r="AXF30" s="175"/>
      <c r="AXG30" s="175"/>
      <c r="AXH30" s="175"/>
      <c r="AXI30" s="175"/>
      <c r="AXJ30" s="175"/>
      <c r="AXK30" s="175"/>
      <c r="AXL30" s="175"/>
      <c r="AXM30" s="175"/>
      <c r="AXN30" s="175"/>
      <c r="AXO30" s="175"/>
      <c r="AXP30" s="175"/>
      <c r="AXQ30" s="175"/>
      <c r="AXR30" s="175"/>
      <c r="AXS30" s="175"/>
      <c r="AXT30" s="175"/>
      <c r="AXU30" s="175"/>
      <c r="AXV30" s="175"/>
      <c r="AXW30" s="175"/>
      <c r="AXX30" s="175"/>
      <c r="AXY30" s="175"/>
      <c r="AXZ30" s="175"/>
      <c r="AYA30" s="175"/>
      <c r="AYB30" s="175"/>
      <c r="AYC30" s="175"/>
      <c r="AYD30" s="175"/>
      <c r="AYE30" s="175"/>
      <c r="AYF30" s="175"/>
      <c r="AYG30" s="175"/>
      <c r="AYH30" s="175"/>
      <c r="AYI30" s="175"/>
      <c r="AYJ30" s="175"/>
      <c r="AYK30" s="175"/>
      <c r="AYL30" s="175"/>
      <c r="AYM30" s="175"/>
      <c r="AYN30" s="175"/>
      <c r="AYO30" s="175"/>
      <c r="AYP30" s="175"/>
      <c r="AYQ30" s="175"/>
      <c r="AYR30" s="175"/>
      <c r="AYS30" s="175"/>
      <c r="AYT30" s="175"/>
      <c r="AYU30" s="175"/>
      <c r="AYV30" s="175"/>
      <c r="AYW30" s="175"/>
      <c r="AYX30" s="175"/>
      <c r="AYY30" s="175"/>
      <c r="AYZ30" s="175"/>
      <c r="AZA30" s="175"/>
      <c r="AZB30" s="175"/>
      <c r="AZC30" s="175"/>
      <c r="AZD30" s="175"/>
      <c r="AZE30" s="175"/>
      <c r="AZF30" s="175"/>
      <c r="AZG30" s="175"/>
      <c r="AZH30" s="175"/>
      <c r="AZI30" s="175"/>
      <c r="AZJ30" s="175"/>
      <c r="AZK30" s="175"/>
      <c r="AZL30" s="175"/>
      <c r="AZM30" s="175"/>
      <c r="AZN30" s="175"/>
      <c r="AZO30" s="175"/>
      <c r="AZP30" s="175"/>
      <c r="AZQ30" s="175"/>
      <c r="AZR30" s="175"/>
      <c r="AZS30" s="175"/>
      <c r="AZT30" s="175"/>
      <c r="AZU30" s="175"/>
      <c r="AZV30" s="175"/>
      <c r="AZW30" s="175"/>
      <c r="AZX30" s="175"/>
      <c r="AZY30" s="175"/>
      <c r="AZZ30" s="175"/>
      <c r="BAA30" s="175"/>
      <c r="BAB30" s="175"/>
      <c r="BAC30" s="175"/>
      <c r="BAD30" s="175"/>
      <c r="BAE30" s="175"/>
      <c r="BAF30" s="175"/>
      <c r="BAG30" s="175"/>
      <c r="BAH30" s="175"/>
      <c r="BAI30" s="175"/>
      <c r="BAJ30" s="175"/>
      <c r="BAK30" s="175"/>
      <c r="BAL30" s="175"/>
      <c r="BAM30" s="175"/>
      <c r="BAN30" s="175"/>
      <c r="BAO30" s="175"/>
      <c r="BAP30" s="175"/>
      <c r="BAQ30" s="175"/>
      <c r="BAR30" s="175"/>
      <c r="BAS30" s="175"/>
      <c r="BAT30" s="175"/>
      <c r="BAU30" s="175"/>
      <c r="BAV30" s="175"/>
      <c r="BAW30" s="175"/>
      <c r="BAX30" s="175"/>
      <c r="BAY30" s="175"/>
      <c r="BAZ30" s="175"/>
      <c r="BBA30" s="175"/>
      <c r="BBB30" s="175"/>
      <c r="BBC30" s="175"/>
      <c r="BBD30" s="175"/>
      <c r="BBE30" s="175"/>
      <c r="BBF30" s="175"/>
      <c r="BBG30" s="175"/>
      <c r="BBH30" s="175"/>
      <c r="BBI30" s="175"/>
      <c r="BBJ30" s="175"/>
      <c r="BBK30" s="175"/>
      <c r="BBL30" s="175"/>
      <c r="BBM30" s="175"/>
      <c r="BBN30" s="175"/>
      <c r="BBO30" s="175"/>
      <c r="BBP30" s="175"/>
      <c r="BBQ30" s="175"/>
      <c r="BBR30" s="175"/>
      <c r="BBS30" s="175"/>
      <c r="BBT30" s="175"/>
      <c r="BBU30" s="175"/>
      <c r="BBV30" s="175"/>
      <c r="BBW30" s="175"/>
      <c r="BBX30" s="175"/>
      <c r="BBY30" s="175"/>
      <c r="BBZ30" s="175"/>
      <c r="BCA30" s="175"/>
      <c r="BCB30" s="175"/>
      <c r="BCC30" s="175"/>
      <c r="BCD30" s="175"/>
      <c r="BCE30" s="175"/>
      <c r="BCF30" s="175"/>
      <c r="BCG30" s="175"/>
      <c r="BCH30" s="175"/>
      <c r="BCI30" s="175"/>
      <c r="BCJ30" s="175"/>
      <c r="BCK30" s="175"/>
      <c r="BCL30" s="175"/>
      <c r="BCM30" s="175"/>
      <c r="BCN30" s="175"/>
      <c r="BCO30" s="175"/>
      <c r="BCP30" s="175"/>
      <c r="BCQ30" s="175"/>
      <c r="BCR30" s="175"/>
      <c r="BCS30" s="175"/>
      <c r="BCT30" s="175"/>
      <c r="BCU30" s="175"/>
      <c r="BCV30" s="175"/>
      <c r="BCW30" s="175"/>
      <c r="BCX30" s="175"/>
      <c r="BCY30" s="175"/>
      <c r="BCZ30" s="175"/>
      <c r="BDA30" s="175"/>
      <c r="BDB30" s="175"/>
      <c r="BDC30" s="175"/>
      <c r="BDD30" s="175"/>
      <c r="BDE30" s="175"/>
      <c r="BDF30" s="175"/>
      <c r="BDG30" s="175"/>
      <c r="BDH30" s="175"/>
      <c r="BDI30" s="175"/>
      <c r="BDJ30" s="175"/>
      <c r="BDK30" s="175"/>
      <c r="BDL30" s="175"/>
      <c r="BDM30" s="175"/>
      <c r="BDN30" s="175"/>
      <c r="BDO30" s="175"/>
      <c r="BDP30" s="175"/>
      <c r="BDQ30" s="175"/>
      <c r="BDR30" s="175"/>
      <c r="BDS30" s="175"/>
      <c r="BDT30" s="175"/>
      <c r="BDU30" s="175"/>
      <c r="BDV30" s="175"/>
      <c r="BDW30" s="175"/>
      <c r="BDX30" s="175"/>
      <c r="BDY30" s="175"/>
      <c r="BDZ30" s="175"/>
      <c r="BEA30" s="175"/>
      <c r="BEB30" s="175"/>
      <c r="BEC30" s="175"/>
      <c r="BED30" s="175"/>
      <c r="BEE30" s="175"/>
      <c r="BEF30" s="175"/>
      <c r="BEG30" s="175"/>
      <c r="BEH30" s="175"/>
      <c r="BEI30" s="175"/>
      <c r="BEJ30" s="175"/>
      <c r="BEK30" s="175"/>
      <c r="BEL30" s="175"/>
      <c r="BEM30" s="175"/>
      <c r="BEN30" s="175"/>
      <c r="BEO30" s="175"/>
      <c r="BEP30" s="175"/>
      <c r="BEQ30" s="175"/>
      <c r="BER30" s="175"/>
      <c r="BES30" s="175"/>
      <c r="BET30" s="175"/>
      <c r="BEU30" s="175"/>
      <c r="BEV30" s="175"/>
      <c r="BEW30" s="175"/>
      <c r="BEX30" s="175"/>
      <c r="BEY30" s="175"/>
      <c r="BEZ30" s="175"/>
      <c r="BFA30" s="175"/>
      <c r="BFB30" s="175"/>
      <c r="BFC30" s="175"/>
      <c r="BFD30" s="175"/>
      <c r="BFE30" s="175"/>
      <c r="BFF30" s="175"/>
      <c r="BFG30" s="175"/>
      <c r="BFH30" s="175"/>
      <c r="BFI30" s="175"/>
      <c r="BFJ30" s="175"/>
      <c r="BFK30" s="175"/>
      <c r="BFL30" s="175"/>
      <c r="BFM30" s="175"/>
      <c r="BFN30" s="175"/>
      <c r="BFO30" s="175"/>
      <c r="BFP30" s="175"/>
      <c r="BFQ30" s="175"/>
      <c r="BFR30" s="175"/>
      <c r="BFS30" s="175"/>
      <c r="BFT30" s="175"/>
      <c r="BFU30" s="175"/>
      <c r="BFV30" s="175"/>
      <c r="BFW30" s="175"/>
      <c r="BFX30" s="175"/>
      <c r="BFY30" s="175"/>
      <c r="BFZ30" s="175"/>
      <c r="BGA30" s="175"/>
      <c r="BGB30" s="175"/>
      <c r="BGC30" s="175"/>
      <c r="BGD30" s="175"/>
      <c r="BGE30" s="175"/>
      <c r="BGF30" s="175"/>
      <c r="BGG30" s="175"/>
      <c r="BGH30" s="175"/>
      <c r="BGI30" s="175"/>
      <c r="BGJ30" s="175"/>
      <c r="BGK30" s="175"/>
      <c r="BGL30" s="175"/>
      <c r="BGM30" s="175"/>
      <c r="BGN30" s="175"/>
      <c r="BGO30" s="175"/>
      <c r="BGP30" s="175"/>
      <c r="BGQ30" s="175"/>
      <c r="BGR30" s="175"/>
      <c r="BGS30" s="175"/>
      <c r="BGT30" s="175"/>
      <c r="BGU30" s="175"/>
      <c r="BGV30" s="175"/>
      <c r="BGW30" s="175"/>
      <c r="BGX30" s="175"/>
      <c r="BGY30" s="175"/>
      <c r="BGZ30" s="175"/>
      <c r="BHA30" s="175"/>
      <c r="BHB30" s="175"/>
      <c r="BHC30" s="175"/>
      <c r="BHD30" s="175"/>
      <c r="BHE30" s="175"/>
      <c r="BHF30" s="175"/>
      <c r="BHG30" s="175"/>
      <c r="BHH30" s="175"/>
      <c r="BHI30" s="175"/>
      <c r="BHJ30" s="175"/>
      <c r="BHK30" s="175"/>
      <c r="BHL30" s="175"/>
      <c r="BHM30" s="175"/>
      <c r="BHN30" s="175"/>
      <c r="BHO30" s="175"/>
      <c r="BHP30" s="175"/>
      <c r="BHQ30" s="175"/>
      <c r="BHR30" s="175"/>
      <c r="BHS30" s="175"/>
      <c r="BHT30" s="175"/>
      <c r="BHU30" s="175"/>
      <c r="BHV30" s="175"/>
      <c r="BHW30" s="175"/>
      <c r="BHX30" s="175"/>
      <c r="BHY30" s="175"/>
      <c r="BHZ30" s="175"/>
      <c r="BIA30" s="175"/>
      <c r="BIB30" s="175"/>
      <c r="BIC30" s="175"/>
      <c r="BID30" s="175"/>
      <c r="BIE30" s="175"/>
      <c r="BIF30" s="175"/>
      <c r="BIG30" s="175"/>
      <c r="BIH30" s="175"/>
      <c r="BII30" s="175"/>
      <c r="BIJ30" s="175"/>
      <c r="BIK30" s="175"/>
      <c r="BIL30" s="175"/>
      <c r="BIM30" s="175"/>
      <c r="BIN30" s="175"/>
      <c r="BIO30" s="175"/>
      <c r="BIP30" s="175"/>
      <c r="BIQ30" s="175"/>
      <c r="BIR30" s="175"/>
      <c r="BIS30" s="175"/>
      <c r="BIT30" s="175"/>
      <c r="BIU30" s="175"/>
      <c r="BIV30" s="175"/>
      <c r="BIW30" s="175"/>
      <c r="BIX30" s="175"/>
      <c r="BIY30" s="175"/>
      <c r="BIZ30" s="175"/>
      <c r="BJA30" s="175"/>
      <c r="BJB30" s="175"/>
      <c r="BJC30" s="175"/>
      <c r="BJD30" s="175"/>
      <c r="BJE30" s="175"/>
      <c r="BJF30" s="175"/>
      <c r="BJG30" s="175"/>
      <c r="BJH30" s="175"/>
      <c r="BJI30" s="175"/>
      <c r="BJJ30" s="175"/>
      <c r="BJK30" s="175"/>
      <c r="BJL30" s="175"/>
      <c r="BJM30" s="175"/>
      <c r="BJN30" s="175"/>
      <c r="BJO30" s="175"/>
      <c r="BJP30" s="175"/>
      <c r="BJQ30" s="175"/>
      <c r="BJR30" s="175"/>
      <c r="BJS30" s="175"/>
      <c r="BJT30" s="175"/>
      <c r="BJU30" s="175"/>
      <c r="BJV30" s="175"/>
      <c r="BJW30" s="175"/>
      <c r="BJX30" s="175"/>
      <c r="BJY30" s="175"/>
      <c r="BJZ30" s="175"/>
      <c r="BKA30" s="175"/>
      <c r="BKB30" s="175"/>
      <c r="BKC30" s="175"/>
      <c r="BKD30" s="175"/>
      <c r="BKE30" s="175"/>
      <c r="BKF30" s="175"/>
      <c r="BKG30" s="175"/>
      <c r="BKH30" s="175"/>
      <c r="BKI30" s="175"/>
      <c r="BKJ30" s="175"/>
      <c r="BKK30" s="175"/>
      <c r="BKL30" s="175"/>
      <c r="BKM30" s="175"/>
      <c r="BKN30" s="175"/>
      <c r="BKO30" s="175"/>
      <c r="BKP30" s="175"/>
      <c r="BKQ30" s="175"/>
      <c r="BKR30" s="175"/>
      <c r="BKS30" s="175"/>
      <c r="BKT30" s="175"/>
      <c r="BKU30" s="175"/>
      <c r="BKV30" s="175"/>
      <c r="BKW30" s="175"/>
      <c r="BKX30" s="175"/>
      <c r="BKY30" s="175"/>
      <c r="BKZ30" s="175"/>
      <c r="BLA30" s="175"/>
      <c r="BLB30" s="175"/>
      <c r="BLC30" s="175"/>
      <c r="BLD30" s="175"/>
      <c r="BLE30" s="175"/>
      <c r="BLF30" s="175"/>
      <c r="BLG30" s="175"/>
      <c r="BLH30" s="175"/>
      <c r="BLI30" s="175"/>
      <c r="BLJ30" s="175"/>
      <c r="BLK30" s="175"/>
      <c r="BLL30" s="175"/>
      <c r="BLM30" s="175"/>
      <c r="BLN30" s="175"/>
      <c r="BLO30" s="175"/>
      <c r="BLP30" s="175"/>
      <c r="BLQ30" s="175"/>
      <c r="BLR30" s="175"/>
      <c r="BLS30" s="175"/>
      <c r="BLT30" s="175"/>
      <c r="BLU30" s="175"/>
      <c r="BLV30" s="175"/>
      <c r="BLW30" s="175"/>
      <c r="BLX30" s="175"/>
      <c r="BLY30" s="175"/>
      <c r="BLZ30" s="175"/>
      <c r="BMA30" s="175"/>
      <c r="BMB30" s="175"/>
      <c r="BMC30" s="175"/>
      <c r="BMD30" s="175"/>
      <c r="BME30" s="175"/>
      <c r="BMF30" s="175"/>
      <c r="BMG30" s="175"/>
      <c r="BMH30" s="175"/>
      <c r="BMI30" s="175"/>
      <c r="BMJ30" s="175"/>
      <c r="BMK30" s="175"/>
      <c r="BML30" s="175"/>
      <c r="BMM30" s="175"/>
      <c r="BMN30" s="175"/>
      <c r="BMO30" s="175"/>
      <c r="BMP30" s="175"/>
      <c r="BMQ30" s="175"/>
      <c r="BMR30" s="175"/>
      <c r="BMS30" s="175"/>
      <c r="BMT30" s="175"/>
      <c r="BMU30" s="175"/>
      <c r="BMV30" s="175"/>
      <c r="BMW30" s="175"/>
      <c r="BMX30" s="175"/>
      <c r="BMY30" s="175"/>
      <c r="BMZ30" s="175"/>
      <c r="BNA30" s="175"/>
      <c r="BNB30" s="175"/>
      <c r="BNC30" s="175"/>
      <c r="BND30" s="175"/>
      <c r="BNE30" s="175"/>
      <c r="BNF30" s="175"/>
      <c r="BNG30" s="175"/>
      <c r="BNH30" s="175"/>
      <c r="BNI30" s="175"/>
      <c r="BNJ30" s="175"/>
      <c r="BNK30" s="175"/>
      <c r="BNL30" s="175"/>
      <c r="BNM30" s="175"/>
      <c r="BNN30" s="175"/>
      <c r="BNO30" s="175"/>
      <c r="BNP30" s="175"/>
      <c r="BNQ30" s="175"/>
      <c r="BNR30" s="175"/>
      <c r="BNS30" s="175"/>
      <c r="BNT30" s="175"/>
      <c r="BNU30" s="175"/>
      <c r="BNV30" s="175"/>
      <c r="BNW30" s="175"/>
      <c r="BNX30" s="175"/>
      <c r="BNY30" s="175"/>
      <c r="BNZ30" s="175"/>
      <c r="BOA30" s="175"/>
      <c r="BOB30" s="175"/>
      <c r="BOC30" s="175"/>
      <c r="BOD30" s="175"/>
      <c r="BOE30" s="175"/>
      <c r="BOF30" s="175"/>
      <c r="BOG30" s="175"/>
      <c r="BOH30" s="175"/>
      <c r="BOI30" s="175"/>
      <c r="BOJ30" s="175"/>
      <c r="BOK30" s="175"/>
      <c r="BOL30" s="175"/>
      <c r="BOM30" s="175"/>
      <c r="BON30" s="175"/>
      <c r="BOO30" s="175"/>
      <c r="BOP30" s="175"/>
      <c r="BOQ30" s="175"/>
      <c r="BOR30" s="175"/>
      <c r="BOS30" s="175"/>
      <c r="BOT30" s="175"/>
      <c r="BOU30" s="175"/>
      <c r="BOV30" s="175"/>
      <c r="BOW30" s="175"/>
      <c r="BOX30" s="175"/>
      <c r="BOY30" s="175"/>
      <c r="BOZ30" s="175"/>
      <c r="BPA30" s="175"/>
      <c r="BPB30" s="175"/>
      <c r="BPC30" s="175"/>
      <c r="BPD30" s="175"/>
      <c r="BPE30" s="175"/>
      <c r="BPF30" s="175"/>
      <c r="BPG30" s="175"/>
      <c r="BPH30" s="175"/>
      <c r="BPI30" s="175"/>
      <c r="BPJ30" s="175"/>
      <c r="BPK30" s="175"/>
      <c r="BPL30" s="175"/>
      <c r="BPM30" s="175"/>
      <c r="BPN30" s="175"/>
      <c r="BPO30" s="175"/>
      <c r="BPP30" s="175"/>
      <c r="BPQ30" s="175"/>
      <c r="BPR30" s="175"/>
      <c r="BPS30" s="175"/>
      <c r="BPT30" s="175"/>
      <c r="BPU30" s="175"/>
      <c r="BPV30" s="175"/>
      <c r="BPW30" s="175"/>
      <c r="BPX30" s="175"/>
      <c r="BPY30" s="175"/>
      <c r="BPZ30" s="175"/>
      <c r="BQA30" s="175"/>
      <c r="BQB30" s="175"/>
      <c r="BQC30" s="175"/>
      <c r="BQD30" s="175"/>
      <c r="BQE30" s="175"/>
      <c r="BQF30" s="175"/>
      <c r="BQG30" s="175"/>
      <c r="BQH30" s="175"/>
      <c r="BQI30" s="175"/>
      <c r="BQJ30" s="175"/>
      <c r="BQK30" s="175"/>
      <c r="BQL30" s="175"/>
      <c r="BQM30" s="175"/>
      <c r="BQN30" s="175"/>
      <c r="BQO30" s="175"/>
      <c r="BQP30" s="175"/>
      <c r="BQQ30" s="175"/>
      <c r="BQR30" s="175"/>
      <c r="BQS30" s="175"/>
      <c r="BQT30" s="175"/>
      <c r="BQU30" s="175"/>
      <c r="BQV30" s="175"/>
      <c r="BQW30" s="175"/>
      <c r="BQX30" s="175"/>
      <c r="BQY30" s="175"/>
      <c r="BQZ30" s="175"/>
      <c r="BRA30" s="175"/>
      <c r="BRB30" s="175"/>
      <c r="BRC30" s="175"/>
      <c r="BRD30" s="175"/>
      <c r="BRE30" s="175"/>
      <c r="BRF30" s="175"/>
      <c r="BRG30" s="175"/>
      <c r="BRH30" s="175"/>
      <c r="BRI30" s="175"/>
      <c r="BRJ30" s="175"/>
      <c r="BRK30" s="175"/>
      <c r="BRL30" s="175"/>
      <c r="BRM30" s="175"/>
      <c r="BRN30" s="175"/>
      <c r="BRO30" s="175"/>
      <c r="BRP30" s="175"/>
      <c r="BRQ30" s="175"/>
      <c r="BRR30" s="175"/>
      <c r="BRS30" s="175"/>
      <c r="BRT30" s="175"/>
      <c r="BRU30" s="175"/>
      <c r="BRV30" s="175"/>
      <c r="BRW30" s="175"/>
      <c r="BRX30" s="175"/>
      <c r="BRY30" s="175"/>
      <c r="BRZ30" s="175"/>
      <c r="BSA30" s="175"/>
      <c r="BSB30" s="175"/>
      <c r="BSC30" s="175"/>
      <c r="BSD30" s="175"/>
      <c r="BSE30" s="175"/>
      <c r="BSF30" s="175"/>
      <c r="BSG30" s="175"/>
      <c r="BSH30" s="175"/>
      <c r="BSI30" s="175"/>
      <c r="BSJ30" s="175"/>
      <c r="BSK30" s="175"/>
      <c r="BSL30" s="175"/>
      <c r="BSM30" s="175"/>
      <c r="BSN30" s="175"/>
      <c r="BSO30" s="175"/>
      <c r="BSP30" s="175"/>
      <c r="BSQ30" s="175"/>
      <c r="BSR30" s="175"/>
      <c r="BSS30" s="175"/>
      <c r="BST30" s="175"/>
      <c r="BSU30" s="175"/>
      <c r="BSV30" s="175"/>
      <c r="BSW30" s="175"/>
      <c r="BSX30" s="175"/>
      <c r="BSY30" s="175"/>
      <c r="BSZ30" s="175"/>
      <c r="BTA30" s="175"/>
      <c r="BTB30" s="175"/>
      <c r="BTC30" s="175"/>
      <c r="BTD30" s="175"/>
      <c r="BTE30" s="175"/>
      <c r="BTF30" s="175"/>
      <c r="BTG30" s="175"/>
      <c r="BTH30" s="175"/>
      <c r="BTI30" s="175"/>
      <c r="BTJ30" s="175"/>
      <c r="BTK30" s="175"/>
      <c r="BTL30" s="175"/>
      <c r="BTM30" s="175"/>
      <c r="BTN30" s="175"/>
      <c r="BTO30" s="175"/>
      <c r="BTP30" s="175"/>
      <c r="BTQ30" s="175"/>
      <c r="BTR30" s="175"/>
      <c r="BTS30" s="175"/>
      <c r="BTT30" s="175"/>
      <c r="BTU30" s="175"/>
      <c r="BTV30" s="175"/>
      <c r="BTW30" s="175"/>
      <c r="BTX30" s="175"/>
      <c r="BTY30" s="175"/>
      <c r="BTZ30" s="175"/>
      <c r="BUA30" s="175"/>
      <c r="BUB30" s="175"/>
      <c r="BUC30" s="175"/>
      <c r="BUD30" s="175"/>
      <c r="BUE30" s="175"/>
      <c r="BUF30" s="175"/>
      <c r="BUG30" s="175"/>
      <c r="BUH30" s="175"/>
      <c r="BUI30" s="175"/>
      <c r="BUJ30" s="175"/>
      <c r="BUK30" s="175"/>
      <c r="BUL30" s="175"/>
      <c r="BUM30" s="175"/>
      <c r="BUN30" s="175"/>
      <c r="BUO30" s="175"/>
      <c r="BUP30" s="175"/>
      <c r="BUQ30" s="175"/>
      <c r="BUR30" s="175"/>
      <c r="BUS30" s="175"/>
      <c r="BUT30" s="175"/>
      <c r="BUU30" s="175"/>
      <c r="BUV30" s="175"/>
      <c r="BUW30" s="175"/>
      <c r="BUX30" s="175"/>
      <c r="BUY30" s="175"/>
      <c r="BUZ30" s="175"/>
      <c r="BVA30" s="175"/>
      <c r="BVB30" s="175"/>
      <c r="BVC30" s="175"/>
      <c r="BVD30" s="175"/>
      <c r="BVE30" s="175"/>
      <c r="BVF30" s="175"/>
      <c r="BVG30" s="175"/>
      <c r="BVH30" s="175"/>
      <c r="BVI30" s="175"/>
      <c r="BVJ30" s="175"/>
      <c r="BVK30" s="175"/>
      <c r="BVL30" s="175"/>
      <c r="BVM30" s="175"/>
      <c r="BVN30" s="175"/>
      <c r="BVO30" s="175"/>
      <c r="BVP30" s="175"/>
      <c r="BVQ30" s="175"/>
      <c r="BVR30" s="175"/>
      <c r="BVS30" s="175"/>
      <c r="BVT30" s="175"/>
      <c r="BVU30" s="175"/>
      <c r="BVV30" s="175"/>
      <c r="BVW30" s="175"/>
      <c r="BVX30" s="175"/>
      <c r="BVY30" s="175"/>
      <c r="BVZ30" s="175"/>
      <c r="BWA30" s="175"/>
      <c r="BWB30" s="175"/>
      <c r="BWC30" s="175"/>
      <c r="BWD30" s="175"/>
      <c r="BWE30" s="175"/>
      <c r="BWF30" s="175"/>
      <c r="BWG30" s="175"/>
      <c r="BWH30" s="175"/>
      <c r="BWI30" s="175"/>
      <c r="BWJ30" s="175"/>
      <c r="BWK30" s="175"/>
      <c r="BWL30" s="175"/>
      <c r="BWM30" s="175"/>
      <c r="BWN30" s="175"/>
      <c r="BWO30" s="175"/>
      <c r="BWP30" s="175"/>
      <c r="BWQ30" s="175"/>
      <c r="BWR30" s="175"/>
      <c r="BWS30" s="175"/>
      <c r="BWT30" s="175"/>
      <c r="BWU30" s="175"/>
      <c r="BWV30" s="175"/>
      <c r="BWW30" s="175"/>
      <c r="BWX30" s="175"/>
      <c r="BWY30" s="175"/>
      <c r="BWZ30" s="175"/>
      <c r="BXA30" s="175"/>
      <c r="BXB30" s="175"/>
      <c r="BXC30" s="175"/>
      <c r="BXD30" s="175"/>
      <c r="BXE30" s="175"/>
      <c r="BXF30" s="175"/>
      <c r="BXG30" s="175"/>
      <c r="BXH30" s="175"/>
      <c r="BXI30" s="175"/>
      <c r="BXJ30" s="175"/>
      <c r="BXK30" s="175"/>
      <c r="BXL30" s="175"/>
      <c r="BXM30" s="175"/>
      <c r="BXN30" s="175"/>
      <c r="BXO30" s="175"/>
      <c r="BXP30" s="175"/>
      <c r="BXQ30" s="175"/>
      <c r="BXR30" s="175"/>
      <c r="BXS30" s="175"/>
      <c r="BXT30" s="175"/>
      <c r="BXU30" s="175"/>
      <c r="BXV30" s="175"/>
      <c r="BXW30" s="175"/>
      <c r="BXX30" s="175"/>
      <c r="BXY30" s="175"/>
      <c r="BXZ30" s="175"/>
      <c r="BYA30" s="175"/>
      <c r="BYB30" s="175"/>
      <c r="BYC30" s="175"/>
      <c r="BYD30" s="175"/>
      <c r="BYE30" s="175"/>
      <c r="BYF30" s="175"/>
      <c r="BYG30" s="175"/>
      <c r="BYH30" s="175"/>
      <c r="BYI30" s="175"/>
      <c r="BYJ30" s="175"/>
      <c r="BYK30" s="175"/>
      <c r="BYL30" s="175"/>
      <c r="BYM30" s="175"/>
      <c r="BYN30" s="175"/>
      <c r="BYO30" s="175"/>
      <c r="BYP30" s="175"/>
      <c r="BYQ30" s="175"/>
      <c r="BYR30" s="175"/>
      <c r="BYS30" s="175"/>
      <c r="BYT30" s="175"/>
      <c r="BYU30" s="175"/>
      <c r="BYV30" s="175"/>
      <c r="BYW30" s="175"/>
      <c r="BYX30" s="175"/>
      <c r="BYY30" s="175"/>
      <c r="BYZ30" s="175"/>
      <c r="BZA30" s="175"/>
      <c r="BZB30" s="175"/>
      <c r="BZC30" s="175"/>
      <c r="BZD30" s="175"/>
      <c r="BZE30" s="175"/>
      <c r="BZF30" s="175"/>
      <c r="BZG30" s="175"/>
      <c r="BZH30" s="175"/>
      <c r="BZI30" s="175"/>
      <c r="BZJ30" s="175"/>
      <c r="BZK30" s="175"/>
      <c r="BZL30" s="175"/>
      <c r="BZM30" s="175"/>
      <c r="BZN30" s="175"/>
      <c r="BZO30" s="175"/>
      <c r="BZP30" s="175"/>
      <c r="BZQ30" s="175"/>
      <c r="BZR30" s="175"/>
      <c r="BZS30" s="175"/>
      <c r="BZT30" s="175"/>
      <c r="BZU30" s="175"/>
      <c r="BZV30" s="175"/>
      <c r="BZW30" s="175"/>
      <c r="BZX30" s="175"/>
      <c r="BZY30" s="175"/>
      <c r="BZZ30" s="175"/>
      <c r="CAA30" s="175"/>
      <c r="CAB30" s="175"/>
      <c r="CAC30" s="175"/>
      <c r="CAD30" s="175"/>
      <c r="CAE30" s="175"/>
      <c r="CAF30" s="175"/>
      <c r="CAG30" s="175"/>
      <c r="CAH30" s="175"/>
      <c r="CAI30" s="175"/>
      <c r="CAJ30" s="175"/>
      <c r="CAK30" s="175"/>
      <c r="CAL30" s="175"/>
      <c r="CAM30" s="175"/>
      <c r="CAN30" s="175"/>
      <c r="CAO30" s="175"/>
      <c r="CAP30" s="175"/>
      <c r="CAQ30" s="175"/>
      <c r="CAR30" s="175"/>
      <c r="CAS30" s="175"/>
      <c r="CAT30" s="175"/>
      <c r="CAU30" s="175"/>
      <c r="CAV30" s="175"/>
      <c r="CAW30" s="175"/>
      <c r="CAX30" s="175"/>
      <c r="CAY30" s="175"/>
      <c r="CAZ30" s="175"/>
      <c r="CBA30" s="175"/>
      <c r="CBB30" s="175"/>
      <c r="CBC30" s="175"/>
      <c r="CBD30" s="175"/>
      <c r="CBE30" s="175"/>
      <c r="CBF30" s="175"/>
      <c r="CBG30" s="175"/>
      <c r="CBH30" s="175"/>
      <c r="CBI30" s="175"/>
      <c r="CBJ30" s="175"/>
      <c r="CBK30" s="175"/>
      <c r="CBL30" s="175"/>
      <c r="CBM30" s="175"/>
      <c r="CBN30" s="175"/>
      <c r="CBO30" s="175"/>
      <c r="CBP30" s="175"/>
      <c r="CBQ30" s="175"/>
      <c r="CBR30" s="175"/>
      <c r="CBS30" s="175"/>
      <c r="CBT30" s="175"/>
      <c r="CBU30" s="175"/>
      <c r="CBV30" s="175"/>
      <c r="CBW30" s="175"/>
      <c r="CBX30" s="175"/>
      <c r="CBY30" s="175"/>
      <c r="CBZ30" s="175"/>
      <c r="CCA30" s="175"/>
      <c r="CCB30" s="175"/>
      <c r="CCC30" s="175"/>
      <c r="CCD30" s="175"/>
      <c r="CCE30" s="175"/>
      <c r="CCF30" s="175"/>
      <c r="CCG30" s="175"/>
      <c r="CCH30" s="175"/>
      <c r="CCI30" s="175"/>
      <c r="CCJ30" s="175"/>
      <c r="CCK30" s="175"/>
      <c r="CCL30" s="175"/>
      <c r="CCM30" s="175"/>
      <c r="CCN30" s="175"/>
      <c r="CCO30" s="175"/>
      <c r="CCP30" s="175"/>
      <c r="CCQ30" s="175"/>
      <c r="CCR30" s="175"/>
      <c r="CCS30" s="175"/>
      <c r="CCT30" s="175"/>
      <c r="CCU30" s="175"/>
      <c r="CCV30" s="175"/>
      <c r="CCW30" s="175"/>
      <c r="CCX30" s="175"/>
      <c r="CCY30" s="175"/>
      <c r="CCZ30" s="175"/>
      <c r="CDA30" s="175"/>
      <c r="CDB30" s="175"/>
      <c r="CDC30" s="175"/>
      <c r="CDD30" s="175"/>
      <c r="CDE30" s="175"/>
      <c r="CDF30" s="175"/>
      <c r="CDG30" s="175"/>
      <c r="CDH30" s="175"/>
      <c r="CDI30" s="175"/>
      <c r="CDJ30" s="175"/>
      <c r="CDK30" s="175"/>
      <c r="CDL30" s="175"/>
      <c r="CDM30" s="175"/>
      <c r="CDN30" s="175"/>
      <c r="CDO30" s="175"/>
      <c r="CDP30" s="175"/>
      <c r="CDQ30" s="175"/>
      <c r="CDR30" s="175"/>
      <c r="CDS30" s="175"/>
      <c r="CDT30" s="175"/>
      <c r="CDU30" s="175"/>
      <c r="CDV30" s="175"/>
      <c r="CDW30" s="175"/>
      <c r="CDX30" s="175"/>
      <c r="CDY30" s="175"/>
      <c r="CDZ30" s="175"/>
      <c r="CEA30" s="175"/>
      <c r="CEB30" s="175"/>
      <c r="CEC30" s="175"/>
      <c r="CED30" s="175"/>
      <c r="CEE30" s="175"/>
      <c r="CEF30" s="175"/>
      <c r="CEG30" s="175"/>
      <c r="CEH30" s="175"/>
      <c r="CEI30" s="175"/>
      <c r="CEJ30" s="175"/>
      <c r="CEK30" s="175"/>
      <c r="CEL30" s="175"/>
      <c r="CEM30" s="175"/>
      <c r="CEN30" s="175"/>
      <c r="CEO30" s="175"/>
      <c r="CEP30" s="175"/>
      <c r="CEQ30" s="175"/>
      <c r="CER30" s="175"/>
      <c r="CES30" s="175"/>
      <c r="CET30" s="175"/>
      <c r="CEU30" s="175"/>
      <c r="CEV30" s="175"/>
      <c r="CEW30" s="175"/>
      <c r="CEX30" s="175"/>
      <c r="CEY30" s="175"/>
      <c r="CEZ30" s="175"/>
      <c r="CFA30" s="175"/>
      <c r="CFB30" s="175"/>
      <c r="CFC30" s="175"/>
      <c r="CFD30" s="175"/>
      <c r="CFE30" s="175"/>
      <c r="CFF30" s="175"/>
      <c r="CFG30" s="175"/>
      <c r="CFH30" s="175"/>
      <c r="CFI30" s="175"/>
      <c r="CFJ30" s="175"/>
      <c r="CFK30" s="175"/>
      <c r="CFL30" s="175"/>
      <c r="CFM30" s="175"/>
      <c r="CFN30" s="175"/>
      <c r="CFO30" s="175"/>
      <c r="CFP30" s="175"/>
      <c r="CFQ30" s="175"/>
      <c r="CFR30" s="175"/>
      <c r="CFS30" s="175"/>
      <c r="CFT30" s="175"/>
      <c r="CFU30" s="175"/>
      <c r="CFV30" s="175"/>
      <c r="CFW30" s="175"/>
      <c r="CFX30" s="175"/>
      <c r="CFY30" s="175"/>
      <c r="CFZ30" s="175"/>
      <c r="CGA30" s="175"/>
      <c r="CGB30" s="175"/>
      <c r="CGC30" s="175"/>
      <c r="CGD30" s="175"/>
      <c r="CGE30" s="175"/>
      <c r="CGF30" s="175"/>
      <c r="CGG30" s="175"/>
      <c r="CGH30" s="175"/>
      <c r="CGI30" s="175"/>
      <c r="CGJ30" s="175"/>
      <c r="CGK30" s="175"/>
      <c r="CGL30" s="175"/>
      <c r="CGM30" s="175"/>
      <c r="CGN30" s="175"/>
      <c r="CGO30" s="175"/>
      <c r="CGP30" s="175"/>
      <c r="CGQ30" s="175"/>
      <c r="CGR30" s="175"/>
      <c r="CGS30" s="175"/>
      <c r="CGT30" s="175"/>
      <c r="CGU30" s="175"/>
      <c r="CGV30" s="175"/>
      <c r="CGW30" s="175"/>
      <c r="CGX30" s="175"/>
      <c r="CGY30" s="175"/>
      <c r="CGZ30" s="175"/>
      <c r="CHA30" s="175"/>
      <c r="CHB30" s="175"/>
      <c r="CHC30" s="175"/>
      <c r="CHD30" s="175"/>
      <c r="CHE30" s="175"/>
      <c r="CHF30" s="175"/>
      <c r="CHG30" s="175"/>
      <c r="CHH30" s="175"/>
      <c r="CHI30" s="175"/>
      <c r="CHJ30" s="175"/>
      <c r="CHK30" s="175"/>
      <c r="CHL30" s="175"/>
      <c r="CHM30" s="175"/>
      <c r="CHN30" s="175"/>
      <c r="CHO30" s="175"/>
      <c r="CHP30" s="175"/>
      <c r="CHQ30" s="175"/>
      <c r="CHR30" s="175"/>
      <c r="CHS30" s="175"/>
      <c r="CHT30" s="175"/>
      <c r="CHU30" s="175"/>
      <c r="CHV30" s="175"/>
      <c r="CHW30" s="175"/>
      <c r="CHX30" s="175"/>
      <c r="CHY30" s="175"/>
      <c r="CHZ30" s="175"/>
      <c r="CIA30" s="175"/>
      <c r="CIB30" s="175"/>
      <c r="CIC30" s="175"/>
      <c r="CID30" s="175"/>
      <c r="CIE30" s="175"/>
      <c r="CIF30" s="175"/>
      <c r="CIG30" s="175"/>
      <c r="CIH30" s="175"/>
      <c r="CII30" s="175"/>
      <c r="CIJ30" s="175"/>
      <c r="CIK30" s="175"/>
      <c r="CIL30" s="175"/>
      <c r="CIM30" s="175"/>
      <c r="CIN30" s="175"/>
      <c r="CIO30" s="175"/>
      <c r="CIP30" s="175"/>
      <c r="CIQ30" s="175"/>
      <c r="CIR30" s="175"/>
      <c r="CIS30" s="175"/>
      <c r="CIT30" s="175"/>
      <c r="CIU30" s="175"/>
      <c r="CIV30" s="175"/>
      <c r="CIW30" s="175"/>
      <c r="CIX30" s="175"/>
      <c r="CIY30" s="175"/>
      <c r="CIZ30" s="175"/>
      <c r="CJA30" s="175"/>
      <c r="CJB30" s="175"/>
      <c r="CJC30" s="175"/>
      <c r="CJD30" s="175"/>
      <c r="CJE30" s="175"/>
      <c r="CJF30" s="175"/>
      <c r="CJG30" s="175"/>
      <c r="CJH30" s="175"/>
      <c r="CJI30" s="175"/>
      <c r="CJJ30" s="175"/>
      <c r="CJK30" s="175"/>
      <c r="CJL30" s="175"/>
      <c r="CJM30" s="175"/>
      <c r="CJN30" s="175"/>
      <c r="CJO30" s="175"/>
      <c r="CJP30" s="175"/>
      <c r="CJQ30" s="175"/>
      <c r="CJR30" s="175"/>
      <c r="CJS30" s="175"/>
      <c r="CJT30" s="175"/>
      <c r="CJU30" s="175"/>
      <c r="CJV30" s="175"/>
      <c r="CJW30" s="175"/>
      <c r="CJX30" s="175"/>
      <c r="CJY30" s="175"/>
      <c r="CJZ30" s="175"/>
      <c r="CKA30" s="175"/>
      <c r="CKB30" s="175"/>
      <c r="CKC30" s="175"/>
      <c r="CKD30" s="175"/>
      <c r="CKE30" s="175"/>
      <c r="CKF30" s="175"/>
      <c r="CKG30" s="175"/>
      <c r="CKH30" s="175"/>
      <c r="CKI30" s="175"/>
      <c r="CKJ30" s="175"/>
      <c r="CKK30" s="175"/>
      <c r="CKL30" s="175"/>
      <c r="CKM30" s="175"/>
      <c r="CKN30" s="175"/>
      <c r="CKO30" s="175"/>
      <c r="CKP30" s="175"/>
      <c r="CKQ30" s="175"/>
      <c r="CKR30" s="175"/>
      <c r="CKS30" s="175"/>
      <c r="CKT30" s="175"/>
      <c r="CKU30" s="175"/>
      <c r="CKV30" s="175"/>
      <c r="CKW30" s="175"/>
      <c r="CKX30" s="175"/>
      <c r="CKY30" s="175"/>
      <c r="CKZ30" s="175"/>
      <c r="CLA30" s="175"/>
      <c r="CLB30" s="175"/>
      <c r="CLC30" s="175"/>
      <c r="CLD30" s="175"/>
      <c r="CLE30" s="175"/>
      <c r="CLF30" s="175"/>
      <c r="CLG30" s="175"/>
      <c r="CLH30" s="175"/>
      <c r="CLI30" s="175"/>
      <c r="CLJ30" s="175"/>
      <c r="CLK30" s="175"/>
      <c r="CLL30" s="175"/>
      <c r="CLM30" s="175"/>
      <c r="CLN30" s="175"/>
      <c r="CLO30" s="175"/>
      <c r="CLP30" s="175"/>
      <c r="CLQ30" s="175"/>
      <c r="CLR30" s="175"/>
      <c r="CLS30" s="175"/>
      <c r="CLT30" s="175"/>
      <c r="CLU30" s="175"/>
      <c r="CLV30" s="175"/>
      <c r="CLW30" s="175"/>
      <c r="CLX30" s="175"/>
      <c r="CLY30" s="175"/>
      <c r="CLZ30" s="175"/>
      <c r="CMA30" s="175"/>
      <c r="CMB30" s="175"/>
      <c r="CMC30" s="175"/>
      <c r="CMD30" s="175"/>
      <c r="CME30" s="175"/>
      <c r="CMF30" s="175"/>
      <c r="CMG30" s="175"/>
      <c r="CMH30" s="175"/>
      <c r="CMI30" s="175"/>
      <c r="CMJ30" s="175"/>
      <c r="CMK30" s="175"/>
      <c r="CML30" s="175"/>
      <c r="CMM30" s="175"/>
      <c r="CMN30" s="175"/>
      <c r="CMO30" s="175"/>
      <c r="CMP30" s="175"/>
      <c r="CMQ30" s="175"/>
      <c r="CMR30" s="175"/>
      <c r="CMS30" s="175"/>
      <c r="CMT30" s="175"/>
      <c r="CMU30" s="175"/>
      <c r="CMV30" s="175"/>
      <c r="CMW30" s="175"/>
      <c r="CMX30" s="175"/>
      <c r="CMY30" s="175"/>
      <c r="CMZ30" s="175"/>
      <c r="CNA30" s="175"/>
      <c r="CNB30" s="175"/>
      <c r="CNC30" s="175"/>
      <c r="CND30" s="175"/>
      <c r="CNE30" s="175"/>
      <c r="CNF30" s="175"/>
      <c r="CNG30" s="175"/>
      <c r="CNH30" s="175"/>
      <c r="CNI30" s="175"/>
      <c r="CNJ30" s="175"/>
      <c r="CNK30" s="175"/>
      <c r="CNL30" s="175"/>
      <c r="CNM30" s="175"/>
      <c r="CNN30" s="175"/>
      <c r="CNO30" s="175"/>
      <c r="CNP30" s="175"/>
      <c r="CNQ30" s="175"/>
      <c r="CNR30" s="175"/>
      <c r="CNS30" s="175"/>
      <c r="CNT30" s="175"/>
      <c r="CNU30" s="175"/>
      <c r="CNV30" s="175"/>
      <c r="CNW30" s="175"/>
      <c r="CNX30" s="175"/>
      <c r="CNY30" s="175"/>
      <c r="CNZ30" s="175"/>
      <c r="COA30" s="175"/>
      <c r="COB30" s="175"/>
      <c r="COC30" s="175"/>
      <c r="COD30" s="175"/>
      <c r="COE30" s="175"/>
      <c r="COF30" s="175"/>
      <c r="COG30" s="175"/>
      <c r="COH30" s="175"/>
      <c r="COI30" s="175"/>
      <c r="COJ30" s="175"/>
      <c r="COK30" s="175"/>
      <c r="COL30" s="175"/>
      <c r="COM30" s="175"/>
      <c r="CON30" s="175"/>
      <c r="COO30" s="175"/>
      <c r="COP30" s="175"/>
      <c r="COQ30" s="175"/>
      <c r="COR30" s="175"/>
      <c r="COS30" s="175"/>
      <c r="COT30" s="175"/>
      <c r="COU30" s="175"/>
      <c r="COV30" s="175"/>
      <c r="COW30" s="175"/>
      <c r="COX30" s="175"/>
      <c r="COY30" s="175"/>
      <c r="COZ30" s="175"/>
      <c r="CPA30" s="175"/>
      <c r="CPB30" s="175"/>
      <c r="CPC30" s="175"/>
      <c r="CPD30" s="175"/>
      <c r="CPE30" s="175"/>
      <c r="CPF30" s="175"/>
      <c r="CPG30" s="175"/>
      <c r="CPH30" s="175"/>
      <c r="CPI30" s="175"/>
      <c r="CPJ30" s="175"/>
      <c r="CPK30" s="175"/>
      <c r="CPL30" s="175"/>
      <c r="CPM30" s="175"/>
      <c r="CPN30" s="175"/>
      <c r="CPO30" s="175"/>
      <c r="CPP30" s="175"/>
      <c r="CPQ30" s="175"/>
      <c r="CPR30" s="175"/>
      <c r="CPS30" s="175"/>
      <c r="CPT30" s="175"/>
      <c r="CPU30" s="175"/>
      <c r="CPV30" s="175"/>
      <c r="CPW30" s="175"/>
      <c r="CPX30" s="175"/>
      <c r="CPY30" s="175"/>
      <c r="CPZ30" s="175"/>
      <c r="CQA30" s="175"/>
      <c r="CQB30" s="175"/>
      <c r="CQC30" s="175"/>
      <c r="CQD30" s="175"/>
      <c r="CQE30" s="175"/>
      <c r="CQF30" s="175"/>
      <c r="CQG30" s="175"/>
      <c r="CQH30" s="175"/>
      <c r="CQI30" s="175"/>
      <c r="CQJ30" s="175"/>
      <c r="CQK30" s="175"/>
      <c r="CQL30" s="175"/>
      <c r="CQM30" s="175"/>
      <c r="CQN30" s="175"/>
      <c r="CQO30" s="175"/>
      <c r="CQP30" s="175"/>
      <c r="CQQ30" s="175"/>
      <c r="CQR30" s="175"/>
      <c r="CQS30" s="175"/>
      <c r="CQT30" s="175"/>
      <c r="CQU30" s="175"/>
      <c r="CQV30" s="175"/>
      <c r="CQW30" s="175"/>
      <c r="CQX30" s="175"/>
      <c r="CQY30" s="175"/>
      <c r="CQZ30" s="175"/>
      <c r="CRA30" s="175"/>
      <c r="CRB30" s="175"/>
      <c r="CRC30" s="175"/>
      <c r="CRD30" s="175"/>
      <c r="CRE30" s="175"/>
      <c r="CRF30" s="175"/>
      <c r="CRG30" s="175"/>
      <c r="CRH30" s="175"/>
      <c r="CRI30" s="175"/>
      <c r="CRJ30" s="175"/>
      <c r="CRK30" s="175"/>
      <c r="CRL30" s="175"/>
      <c r="CRM30" s="175"/>
      <c r="CRN30" s="175"/>
      <c r="CRO30" s="175"/>
      <c r="CRP30" s="175"/>
      <c r="CRQ30" s="175"/>
      <c r="CRR30" s="175"/>
      <c r="CRS30" s="175"/>
      <c r="CRT30" s="175"/>
      <c r="CRU30" s="175"/>
      <c r="CRV30" s="175"/>
      <c r="CRW30" s="175"/>
      <c r="CRX30" s="175"/>
      <c r="CRY30" s="175"/>
      <c r="CRZ30" s="175"/>
      <c r="CSA30" s="175"/>
      <c r="CSB30" s="175"/>
      <c r="CSC30" s="175"/>
      <c r="CSD30" s="175"/>
      <c r="CSE30" s="175"/>
      <c r="CSF30" s="175"/>
      <c r="CSG30" s="175"/>
      <c r="CSH30" s="175"/>
      <c r="CSI30" s="175"/>
      <c r="CSJ30" s="175"/>
      <c r="CSK30" s="175"/>
      <c r="CSL30" s="175"/>
      <c r="CSM30" s="175"/>
      <c r="CSN30" s="175"/>
      <c r="CSO30" s="175"/>
      <c r="CSP30" s="175"/>
      <c r="CSQ30" s="175"/>
      <c r="CSR30" s="175"/>
      <c r="CSS30" s="175"/>
      <c r="CST30" s="175"/>
      <c r="CSU30" s="175"/>
      <c r="CSV30" s="175"/>
      <c r="CSW30" s="175"/>
      <c r="CSX30" s="175"/>
      <c r="CSY30" s="175"/>
      <c r="CSZ30" s="175"/>
      <c r="CTA30" s="175"/>
      <c r="CTB30" s="175"/>
      <c r="CTC30" s="175"/>
      <c r="CTD30" s="175"/>
      <c r="CTE30" s="175"/>
      <c r="CTF30" s="175"/>
      <c r="CTG30" s="175"/>
      <c r="CTH30" s="175"/>
      <c r="CTI30" s="175"/>
      <c r="CTJ30" s="175"/>
      <c r="CTK30" s="175"/>
      <c r="CTL30" s="175"/>
      <c r="CTM30" s="175"/>
      <c r="CTN30" s="175"/>
      <c r="CTO30" s="175"/>
      <c r="CTP30" s="175"/>
      <c r="CTQ30" s="175"/>
      <c r="CTR30" s="175"/>
      <c r="CTS30" s="175"/>
      <c r="CTT30" s="175"/>
      <c r="CTU30" s="175"/>
      <c r="CTV30" s="175"/>
      <c r="CTW30" s="175"/>
      <c r="CTX30" s="175"/>
      <c r="CTY30" s="175"/>
      <c r="CTZ30" s="175"/>
      <c r="CUA30" s="175"/>
      <c r="CUB30" s="175"/>
      <c r="CUC30" s="175"/>
      <c r="CUD30" s="175"/>
      <c r="CUE30" s="175"/>
      <c r="CUF30" s="175"/>
      <c r="CUG30" s="175"/>
      <c r="CUH30" s="175"/>
      <c r="CUI30" s="175"/>
      <c r="CUJ30" s="175"/>
      <c r="CUK30" s="175"/>
      <c r="CUL30" s="175"/>
      <c r="CUM30" s="175"/>
      <c r="CUN30" s="175"/>
      <c r="CUO30" s="175"/>
      <c r="CUP30" s="175"/>
      <c r="CUQ30" s="175"/>
      <c r="CUR30" s="175"/>
      <c r="CUS30" s="175"/>
      <c r="CUT30" s="175"/>
      <c r="CUU30" s="175"/>
      <c r="CUV30" s="175"/>
      <c r="CUW30" s="175"/>
      <c r="CUX30" s="175"/>
      <c r="CUY30" s="175"/>
      <c r="CUZ30" s="175"/>
      <c r="CVA30" s="175"/>
      <c r="CVB30" s="175"/>
      <c r="CVC30" s="175"/>
      <c r="CVD30" s="175"/>
      <c r="CVE30" s="175"/>
      <c r="CVF30" s="175"/>
      <c r="CVG30" s="175"/>
      <c r="CVH30" s="175"/>
      <c r="CVI30" s="175"/>
      <c r="CVJ30" s="175"/>
      <c r="CVK30" s="175"/>
      <c r="CVL30" s="175"/>
      <c r="CVM30" s="175"/>
      <c r="CVN30" s="175"/>
      <c r="CVO30" s="175"/>
      <c r="CVP30" s="175"/>
      <c r="CVQ30" s="175"/>
      <c r="CVR30" s="175"/>
      <c r="CVS30" s="175"/>
      <c r="CVT30" s="175"/>
      <c r="CVU30" s="175"/>
      <c r="CVV30" s="175"/>
      <c r="CVW30" s="175"/>
      <c r="CVX30" s="175"/>
      <c r="CVY30" s="175"/>
      <c r="CVZ30" s="175"/>
      <c r="CWA30" s="175"/>
      <c r="CWB30" s="175"/>
      <c r="CWC30" s="175"/>
      <c r="CWD30" s="175"/>
      <c r="CWE30" s="175"/>
      <c r="CWF30" s="175"/>
      <c r="CWG30" s="175"/>
      <c r="CWH30" s="175"/>
      <c r="CWI30" s="175"/>
      <c r="CWJ30" s="175"/>
      <c r="CWK30" s="175"/>
      <c r="CWL30" s="175"/>
      <c r="CWM30" s="175"/>
      <c r="CWN30" s="175"/>
      <c r="CWO30" s="175"/>
      <c r="CWP30" s="175"/>
      <c r="CWQ30" s="175"/>
      <c r="CWR30" s="175"/>
      <c r="CWS30" s="175"/>
      <c r="CWT30" s="175"/>
      <c r="CWU30" s="175"/>
      <c r="CWV30" s="175"/>
      <c r="CWW30" s="175"/>
      <c r="CWX30" s="175"/>
      <c r="CWY30" s="175"/>
      <c r="CWZ30" s="175"/>
      <c r="CXA30" s="175"/>
      <c r="CXB30" s="175"/>
      <c r="CXC30" s="175"/>
      <c r="CXD30" s="175"/>
      <c r="CXE30" s="175"/>
      <c r="CXF30" s="175"/>
      <c r="CXG30" s="175"/>
      <c r="CXH30" s="175"/>
      <c r="CXI30" s="175"/>
      <c r="CXJ30" s="175"/>
      <c r="CXK30" s="175"/>
      <c r="CXL30" s="175"/>
      <c r="CXM30" s="175"/>
      <c r="CXN30" s="175"/>
      <c r="CXO30" s="175"/>
      <c r="CXP30" s="175"/>
      <c r="CXQ30" s="175"/>
      <c r="CXR30" s="175"/>
      <c r="CXS30" s="175"/>
      <c r="CXT30" s="175"/>
      <c r="CXU30" s="175"/>
      <c r="CXV30" s="175"/>
      <c r="CXW30" s="175"/>
      <c r="CXX30" s="175"/>
      <c r="CXY30" s="175"/>
      <c r="CXZ30" s="175"/>
      <c r="CYA30" s="175"/>
      <c r="CYB30" s="175"/>
      <c r="CYC30" s="175"/>
      <c r="CYD30" s="175"/>
      <c r="CYE30" s="175"/>
      <c r="CYF30" s="175"/>
      <c r="CYG30" s="175"/>
      <c r="CYH30" s="175"/>
      <c r="CYI30" s="175"/>
      <c r="CYJ30" s="175"/>
      <c r="CYK30" s="175"/>
      <c r="CYL30" s="175"/>
      <c r="CYM30" s="175"/>
      <c r="CYN30" s="175"/>
      <c r="CYO30" s="175"/>
      <c r="CYP30" s="175"/>
      <c r="CYQ30" s="175"/>
      <c r="CYR30" s="175"/>
      <c r="CYS30" s="175"/>
      <c r="CYT30" s="175"/>
      <c r="CYU30" s="175"/>
      <c r="CYV30" s="175"/>
      <c r="CYW30" s="175"/>
      <c r="CYX30" s="175"/>
      <c r="CYY30" s="175"/>
      <c r="CYZ30" s="175"/>
      <c r="CZA30" s="175"/>
      <c r="CZB30" s="175"/>
      <c r="CZC30" s="175"/>
      <c r="CZD30" s="175"/>
      <c r="CZE30" s="175"/>
      <c r="CZF30" s="175"/>
      <c r="CZG30" s="175"/>
      <c r="CZH30" s="175"/>
      <c r="CZI30" s="175"/>
      <c r="CZJ30" s="175"/>
      <c r="CZK30" s="175"/>
      <c r="CZL30" s="175"/>
      <c r="CZM30" s="175"/>
      <c r="CZN30" s="175"/>
      <c r="CZO30" s="175"/>
      <c r="CZP30" s="175"/>
      <c r="CZQ30" s="175"/>
      <c r="CZR30" s="175"/>
      <c r="CZS30" s="175"/>
      <c r="CZT30" s="175"/>
      <c r="CZU30" s="175"/>
      <c r="CZV30" s="175"/>
      <c r="CZW30" s="175"/>
      <c r="CZX30" s="175"/>
      <c r="CZY30" s="175"/>
      <c r="CZZ30" s="175"/>
      <c r="DAA30" s="175"/>
      <c r="DAB30" s="175"/>
      <c r="DAC30" s="175"/>
      <c r="DAD30" s="175"/>
      <c r="DAE30" s="175"/>
      <c r="DAF30" s="175"/>
      <c r="DAG30" s="175"/>
      <c r="DAH30" s="175"/>
      <c r="DAI30" s="175"/>
      <c r="DAJ30" s="175"/>
      <c r="DAK30" s="175"/>
      <c r="DAL30" s="175"/>
      <c r="DAM30" s="175"/>
      <c r="DAN30" s="175"/>
      <c r="DAO30" s="175"/>
      <c r="DAP30" s="175"/>
      <c r="DAQ30" s="175"/>
      <c r="DAR30" s="175"/>
      <c r="DAS30" s="175"/>
      <c r="DAT30" s="175"/>
      <c r="DAU30" s="175"/>
      <c r="DAV30" s="175"/>
      <c r="DAW30" s="175"/>
      <c r="DAX30" s="175"/>
      <c r="DAY30" s="175"/>
      <c r="DAZ30" s="175"/>
      <c r="DBA30" s="175"/>
      <c r="DBB30" s="175"/>
      <c r="DBC30" s="175"/>
      <c r="DBD30" s="175"/>
      <c r="DBE30" s="175"/>
      <c r="DBF30" s="175"/>
      <c r="DBG30" s="175"/>
      <c r="DBH30" s="175"/>
      <c r="DBI30" s="175"/>
      <c r="DBJ30" s="175"/>
      <c r="DBK30" s="175"/>
      <c r="DBL30" s="175"/>
      <c r="DBM30" s="175"/>
      <c r="DBN30" s="175"/>
      <c r="DBO30" s="175"/>
      <c r="DBP30" s="175"/>
      <c r="DBQ30" s="175"/>
      <c r="DBR30" s="175"/>
      <c r="DBS30" s="175"/>
      <c r="DBT30" s="175"/>
      <c r="DBU30" s="175"/>
      <c r="DBV30" s="175"/>
      <c r="DBW30" s="175"/>
      <c r="DBX30" s="175"/>
      <c r="DBY30" s="175"/>
      <c r="DBZ30" s="175"/>
      <c r="DCA30" s="175"/>
      <c r="DCB30" s="175"/>
      <c r="DCC30" s="175"/>
      <c r="DCD30" s="175"/>
      <c r="DCE30" s="175"/>
      <c r="DCF30" s="175"/>
      <c r="DCG30" s="175"/>
      <c r="DCH30" s="175"/>
      <c r="DCI30" s="175"/>
      <c r="DCJ30" s="175"/>
      <c r="DCK30" s="175"/>
      <c r="DCL30" s="175"/>
      <c r="DCM30" s="175"/>
      <c r="DCN30" s="175"/>
      <c r="DCO30" s="175"/>
      <c r="DCP30" s="175"/>
      <c r="DCQ30" s="175"/>
      <c r="DCR30" s="175"/>
      <c r="DCS30" s="175"/>
      <c r="DCT30" s="175"/>
      <c r="DCU30" s="175"/>
      <c r="DCV30" s="175"/>
      <c r="DCW30" s="175"/>
      <c r="DCX30" s="175"/>
      <c r="DCY30" s="175"/>
      <c r="DCZ30" s="175"/>
      <c r="DDA30" s="175"/>
      <c r="DDB30" s="175"/>
      <c r="DDC30" s="175"/>
      <c r="DDD30" s="175"/>
      <c r="DDE30" s="175"/>
      <c r="DDF30" s="175"/>
      <c r="DDG30" s="175"/>
      <c r="DDH30" s="175"/>
      <c r="DDI30" s="175"/>
      <c r="DDJ30" s="175"/>
      <c r="DDK30" s="175"/>
      <c r="DDL30" s="175"/>
      <c r="DDM30" s="175"/>
      <c r="DDN30" s="175"/>
      <c r="DDO30" s="175"/>
      <c r="DDP30" s="175"/>
      <c r="DDQ30" s="175"/>
      <c r="DDR30" s="175"/>
      <c r="DDS30" s="175"/>
      <c r="DDT30" s="175"/>
      <c r="DDU30" s="175"/>
      <c r="DDV30" s="175"/>
      <c r="DDW30" s="175"/>
      <c r="DDX30" s="175"/>
      <c r="DDY30" s="175"/>
      <c r="DDZ30" s="175"/>
      <c r="DEA30" s="175"/>
      <c r="DEB30" s="175"/>
      <c r="DEC30" s="175"/>
      <c r="DED30" s="175"/>
      <c r="DEE30" s="175"/>
      <c r="DEF30" s="175"/>
      <c r="DEG30" s="175"/>
      <c r="DEH30" s="175"/>
      <c r="DEI30" s="175"/>
      <c r="DEJ30" s="175"/>
      <c r="DEK30" s="175"/>
      <c r="DEL30" s="175"/>
      <c r="DEM30" s="175"/>
      <c r="DEN30" s="175"/>
      <c r="DEO30" s="175"/>
      <c r="DEP30" s="175"/>
      <c r="DEQ30" s="175"/>
      <c r="DER30" s="175"/>
      <c r="DES30" s="175"/>
      <c r="DET30" s="175"/>
      <c r="DEU30" s="175"/>
      <c r="DEV30" s="175"/>
      <c r="DEW30" s="175"/>
      <c r="DEX30" s="175"/>
      <c r="DEY30" s="175"/>
      <c r="DEZ30" s="175"/>
      <c r="DFA30" s="175"/>
      <c r="DFB30" s="175"/>
      <c r="DFC30" s="175"/>
      <c r="DFD30" s="175"/>
      <c r="DFE30" s="175"/>
      <c r="DFF30" s="175"/>
      <c r="DFG30" s="175"/>
      <c r="DFH30" s="175"/>
      <c r="DFI30" s="175"/>
      <c r="DFJ30" s="175"/>
      <c r="DFK30" s="175"/>
      <c r="DFL30" s="175"/>
      <c r="DFM30" s="175"/>
      <c r="DFN30" s="175"/>
      <c r="DFO30" s="175"/>
      <c r="DFP30" s="175"/>
      <c r="DFQ30" s="175"/>
      <c r="DFR30" s="175"/>
      <c r="DFS30" s="175"/>
      <c r="DFT30" s="175"/>
      <c r="DFU30" s="175"/>
      <c r="DFV30" s="175"/>
      <c r="DFW30" s="175"/>
      <c r="DFX30" s="175"/>
      <c r="DFY30" s="175"/>
      <c r="DFZ30" s="175"/>
      <c r="DGA30" s="175"/>
      <c r="DGB30" s="175"/>
      <c r="DGC30" s="175"/>
      <c r="DGD30" s="175"/>
      <c r="DGE30" s="175"/>
      <c r="DGF30" s="175"/>
      <c r="DGG30" s="175"/>
      <c r="DGH30" s="175"/>
      <c r="DGI30" s="175"/>
      <c r="DGJ30" s="175"/>
      <c r="DGK30" s="175"/>
      <c r="DGL30" s="175"/>
      <c r="DGM30" s="175"/>
      <c r="DGN30" s="175"/>
      <c r="DGO30" s="175"/>
      <c r="DGP30" s="175"/>
      <c r="DGQ30" s="175"/>
      <c r="DGR30" s="175"/>
      <c r="DGS30" s="175"/>
      <c r="DGT30" s="175"/>
      <c r="DGU30" s="175"/>
      <c r="DGV30" s="175"/>
      <c r="DGW30" s="175"/>
      <c r="DGX30" s="175"/>
      <c r="DGY30" s="175"/>
      <c r="DGZ30" s="175"/>
      <c r="DHA30" s="175"/>
      <c r="DHB30" s="175"/>
      <c r="DHC30" s="175"/>
      <c r="DHD30" s="175"/>
      <c r="DHE30" s="175"/>
      <c r="DHF30" s="175"/>
      <c r="DHG30" s="175"/>
      <c r="DHH30" s="175"/>
      <c r="DHI30" s="175"/>
      <c r="DHJ30" s="175"/>
      <c r="DHK30" s="175"/>
      <c r="DHL30" s="175"/>
      <c r="DHM30" s="175"/>
      <c r="DHN30" s="175"/>
      <c r="DHO30" s="175"/>
      <c r="DHP30" s="175"/>
      <c r="DHQ30" s="175"/>
      <c r="DHR30" s="175"/>
      <c r="DHS30" s="175"/>
      <c r="DHT30" s="175"/>
      <c r="DHU30" s="175"/>
      <c r="DHV30" s="175"/>
      <c r="DHW30" s="175"/>
      <c r="DHX30" s="175"/>
      <c r="DHY30" s="175"/>
      <c r="DHZ30" s="175"/>
      <c r="DIA30" s="175"/>
      <c r="DIB30" s="175"/>
      <c r="DIC30" s="175"/>
      <c r="DID30" s="175"/>
      <c r="DIE30" s="175"/>
      <c r="DIF30" s="175"/>
      <c r="DIG30" s="175"/>
      <c r="DIH30" s="175"/>
      <c r="DII30" s="175"/>
      <c r="DIJ30" s="175"/>
      <c r="DIK30" s="175"/>
      <c r="DIL30" s="175"/>
      <c r="DIM30" s="175"/>
      <c r="DIN30" s="175"/>
      <c r="DIO30" s="175"/>
      <c r="DIP30" s="175"/>
      <c r="DIQ30" s="175"/>
      <c r="DIR30" s="175"/>
      <c r="DIS30" s="175"/>
      <c r="DIT30" s="175"/>
      <c r="DIU30" s="175"/>
      <c r="DIV30" s="175"/>
      <c r="DIW30" s="175"/>
      <c r="DIX30" s="175"/>
      <c r="DIY30" s="175"/>
      <c r="DIZ30" s="175"/>
      <c r="DJA30" s="175"/>
      <c r="DJB30" s="175"/>
      <c r="DJC30" s="175"/>
      <c r="DJD30" s="175"/>
      <c r="DJE30" s="175"/>
      <c r="DJF30" s="175"/>
      <c r="DJG30" s="175"/>
      <c r="DJH30" s="175"/>
      <c r="DJI30" s="175"/>
      <c r="DJJ30" s="175"/>
      <c r="DJK30" s="175"/>
      <c r="DJL30" s="175"/>
      <c r="DJM30" s="175"/>
      <c r="DJN30" s="175"/>
      <c r="DJO30" s="175"/>
      <c r="DJP30" s="175"/>
      <c r="DJQ30" s="175"/>
      <c r="DJR30" s="175"/>
      <c r="DJS30" s="175"/>
      <c r="DJT30" s="175"/>
      <c r="DJU30" s="175"/>
      <c r="DJV30" s="175"/>
      <c r="DJW30" s="175"/>
      <c r="DJX30" s="175"/>
      <c r="DJY30" s="175"/>
      <c r="DJZ30" s="175"/>
      <c r="DKA30" s="175"/>
      <c r="DKB30" s="175"/>
      <c r="DKC30" s="175"/>
      <c r="DKD30" s="175"/>
      <c r="DKE30" s="175"/>
      <c r="DKF30" s="175"/>
      <c r="DKG30" s="175"/>
      <c r="DKH30" s="175"/>
      <c r="DKI30" s="175"/>
      <c r="DKJ30" s="175"/>
      <c r="DKK30" s="175"/>
      <c r="DKL30" s="175"/>
      <c r="DKM30" s="175"/>
      <c r="DKN30" s="175"/>
      <c r="DKO30" s="175"/>
      <c r="DKP30" s="175"/>
      <c r="DKQ30" s="175"/>
      <c r="DKR30" s="175"/>
      <c r="DKS30" s="175"/>
      <c r="DKT30" s="175"/>
      <c r="DKU30" s="175"/>
      <c r="DKV30" s="175"/>
      <c r="DKW30" s="175"/>
      <c r="DKX30" s="175"/>
      <c r="DKY30" s="175"/>
      <c r="DKZ30" s="175"/>
      <c r="DLA30" s="175"/>
      <c r="DLB30" s="175"/>
      <c r="DLC30" s="175"/>
      <c r="DLD30" s="175"/>
      <c r="DLE30" s="175"/>
      <c r="DLF30" s="175"/>
      <c r="DLG30" s="175"/>
      <c r="DLH30" s="175"/>
      <c r="DLI30" s="175"/>
      <c r="DLJ30" s="175"/>
      <c r="DLK30" s="175"/>
      <c r="DLL30" s="175"/>
      <c r="DLM30" s="175"/>
      <c r="DLN30" s="175"/>
      <c r="DLO30" s="175"/>
      <c r="DLP30" s="175"/>
      <c r="DLQ30" s="175"/>
      <c r="DLR30" s="175"/>
      <c r="DLS30" s="175"/>
      <c r="DLT30" s="175"/>
      <c r="DLU30" s="175"/>
      <c r="DLV30" s="175"/>
      <c r="DLW30" s="175"/>
      <c r="DLX30" s="175"/>
      <c r="DLY30" s="175"/>
      <c r="DLZ30" s="175"/>
      <c r="DMA30" s="175"/>
      <c r="DMB30" s="175"/>
      <c r="DMC30" s="175"/>
      <c r="DMD30" s="175"/>
      <c r="DME30" s="175"/>
      <c r="DMF30" s="175"/>
      <c r="DMG30" s="175"/>
      <c r="DMH30" s="175"/>
      <c r="DMI30" s="175"/>
      <c r="DMJ30" s="175"/>
      <c r="DMK30" s="175"/>
      <c r="DML30" s="175"/>
      <c r="DMM30" s="175"/>
      <c r="DMN30" s="175"/>
      <c r="DMO30" s="175"/>
      <c r="DMP30" s="175"/>
      <c r="DMQ30" s="175"/>
      <c r="DMR30" s="175"/>
      <c r="DMS30" s="175"/>
      <c r="DMT30" s="175"/>
      <c r="DMU30" s="175"/>
      <c r="DMV30" s="175"/>
      <c r="DMW30" s="175"/>
      <c r="DMX30" s="175"/>
      <c r="DMY30" s="175"/>
      <c r="DMZ30" s="175"/>
      <c r="DNA30" s="175"/>
      <c r="DNB30" s="175"/>
      <c r="DNC30" s="175"/>
      <c r="DND30" s="175"/>
      <c r="DNE30" s="175"/>
      <c r="DNF30" s="175"/>
      <c r="DNG30" s="175"/>
      <c r="DNH30" s="175"/>
      <c r="DNI30" s="175"/>
      <c r="DNJ30" s="175"/>
      <c r="DNK30" s="175"/>
      <c r="DNL30" s="175"/>
      <c r="DNM30" s="175"/>
      <c r="DNN30" s="175"/>
      <c r="DNO30" s="175"/>
      <c r="DNP30" s="175"/>
      <c r="DNQ30" s="175"/>
      <c r="DNR30" s="175"/>
      <c r="DNS30" s="175"/>
      <c r="DNT30" s="175"/>
      <c r="DNU30" s="175"/>
      <c r="DNV30" s="175"/>
      <c r="DNW30" s="175"/>
      <c r="DNX30" s="175"/>
      <c r="DNY30" s="175"/>
      <c r="DNZ30" s="175"/>
      <c r="DOA30" s="175"/>
      <c r="DOB30" s="175"/>
      <c r="DOC30" s="175"/>
      <c r="DOD30" s="175"/>
      <c r="DOE30" s="175"/>
      <c r="DOF30" s="175"/>
      <c r="DOG30" s="175"/>
      <c r="DOH30" s="175"/>
      <c r="DOI30" s="175"/>
      <c r="DOJ30" s="175"/>
      <c r="DOK30" s="175"/>
      <c r="DOL30" s="175"/>
      <c r="DOM30" s="175"/>
      <c r="DON30" s="175"/>
      <c r="DOO30" s="175"/>
      <c r="DOP30" s="175"/>
      <c r="DOQ30" s="175"/>
      <c r="DOR30" s="175"/>
      <c r="DOS30" s="175"/>
      <c r="DOT30" s="175"/>
      <c r="DOU30" s="175"/>
      <c r="DOV30" s="175"/>
      <c r="DOW30" s="175"/>
      <c r="DOX30" s="175"/>
      <c r="DOY30" s="175"/>
      <c r="DOZ30" s="175"/>
      <c r="DPA30" s="175"/>
      <c r="DPB30" s="175"/>
      <c r="DPC30" s="175"/>
      <c r="DPD30" s="175"/>
      <c r="DPE30" s="175"/>
      <c r="DPF30" s="175"/>
      <c r="DPG30" s="175"/>
      <c r="DPH30" s="175"/>
      <c r="DPI30" s="175"/>
      <c r="DPJ30" s="175"/>
      <c r="DPK30" s="175"/>
      <c r="DPL30" s="175"/>
      <c r="DPM30" s="175"/>
      <c r="DPN30" s="175"/>
      <c r="DPO30" s="175"/>
      <c r="DPP30" s="175"/>
      <c r="DPQ30" s="175"/>
      <c r="DPR30" s="175"/>
      <c r="DPS30" s="175"/>
      <c r="DPT30" s="175"/>
      <c r="DPU30" s="175"/>
      <c r="DPV30" s="175"/>
      <c r="DPW30" s="175"/>
      <c r="DPX30" s="175"/>
      <c r="DPY30" s="175"/>
      <c r="DPZ30" s="175"/>
      <c r="DQA30" s="175"/>
      <c r="DQB30" s="175"/>
      <c r="DQC30" s="175"/>
      <c r="DQD30" s="175"/>
      <c r="DQE30" s="175"/>
      <c r="DQF30" s="175"/>
      <c r="DQG30" s="175"/>
      <c r="DQH30" s="175"/>
      <c r="DQI30" s="175"/>
      <c r="DQJ30" s="175"/>
      <c r="DQK30" s="175"/>
      <c r="DQL30" s="175"/>
      <c r="DQM30" s="175"/>
      <c r="DQN30" s="175"/>
      <c r="DQO30" s="175"/>
      <c r="DQP30" s="175"/>
      <c r="DQQ30" s="175"/>
      <c r="DQR30" s="175"/>
      <c r="DQS30" s="175"/>
      <c r="DQT30" s="175"/>
      <c r="DQU30" s="175"/>
      <c r="DQV30" s="175"/>
      <c r="DQW30" s="175"/>
      <c r="DQX30" s="175"/>
      <c r="DQY30" s="175"/>
      <c r="DQZ30" s="175"/>
      <c r="DRA30" s="175"/>
      <c r="DRB30" s="175"/>
      <c r="DRC30" s="175"/>
      <c r="DRD30" s="175"/>
      <c r="DRE30" s="175"/>
      <c r="DRF30" s="175"/>
      <c r="DRG30" s="175"/>
      <c r="DRH30" s="175"/>
      <c r="DRI30" s="175"/>
      <c r="DRJ30" s="175"/>
      <c r="DRK30" s="175"/>
      <c r="DRL30" s="175"/>
      <c r="DRM30" s="175"/>
      <c r="DRN30" s="175"/>
      <c r="DRO30" s="175"/>
      <c r="DRP30" s="175"/>
      <c r="DRQ30" s="175"/>
      <c r="DRR30" s="175"/>
      <c r="DRS30" s="175"/>
      <c r="DRT30" s="175"/>
      <c r="DRU30" s="175"/>
      <c r="DRV30" s="175"/>
      <c r="DRW30" s="175"/>
      <c r="DRX30" s="175"/>
      <c r="DRY30" s="175"/>
      <c r="DRZ30" s="175"/>
      <c r="DSA30" s="175"/>
      <c r="DSB30" s="175"/>
      <c r="DSC30" s="175"/>
      <c r="DSD30" s="175"/>
      <c r="DSE30" s="175"/>
      <c r="DSF30" s="175"/>
      <c r="DSG30" s="175"/>
      <c r="DSH30" s="175"/>
      <c r="DSI30" s="175"/>
      <c r="DSJ30" s="175"/>
      <c r="DSK30" s="175"/>
      <c r="DSL30" s="175"/>
      <c r="DSM30" s="175"/>
      <c r="DSN30" s="175"/>
      <c r="DSO30" s="175"/>
      <c r="DSP30" s="175"/>
      <c r="DSQ30" s="175"/>
      <c r="DSR30" s="175"/>
      <c r="DSS30" s="175"/>
      <c r="DST30" s="175"/>
      <c r="DSU30" s="175"/>
      <c r="DSV30" s="175"/>
      <c r="DSW30" s="175"/>
      <c r="DSX30" s="175"/>
      <c r="DSY30" s="175"/>
      <c r="DSZ30" s="175"/>
      <c r="DTA30" s="175"/>
      <c r="DTB30" s="175"/>
      <c r="DTC30" s="175"/>
      <c r="DTD30" s="175"/>
      <c r="DTE30" s="175"/>
      <c r="DTF30" s="175"/>
      <c r="DTG30" s="175"/>
      <c r="DTH30" s="175"/>
      <c r="DTI30" s="175"/>
      <c r="DTJ30" s="175"/>
      <c r="DTK30" s="175"/>
      <c r="DTL30" s="175"/>
      <c r="DTM30" s="175"/>
      <c r="DTN30" s="175"/>
      <c r="DTO30" s="175"/>
      <c r="DTP30" s="175"/>
      <c r="DTQ30" s="175"/>
      <c r="DTR30" s="175"/>
      <c r="DTS30" s="175"/>
      <c r="DTT30" s="175"/>
      <c r="DTU30" s="175"/>
      <c r="DTV30" s="175"/>
      <c r="DTW30" s="175"/>
      <c r="DTX30" s="175"/>
      <c r="DTY30" s="175"/>
      <c r="DTZ30" s="175"/>
      <c r="DUA30" s="175"/>
      <c r="DUB30" s="175"/>
      <c r="DUC30" s="175"/>
      <c r="DUD30" s="175"/>
      <c r="DUE30" s="175"/>
      <c r="DUF30" s="175"/>
      <c r="DUG30" s="175"/>
      <c r="DUH30" s="175"/>
      <c r="DUI30" s="175"/>
      <c r="DUJ30" s="175"/>
      <c r="DUK30" s="175"/>
      <c r="DUL30" s="175"/>
      <c r="DUM30" s="175"/>
      <c r="DUN30" s="175"/>
      <c r="DUO30" s="175"/>
      <c r="DUP30" s="175"/>
      <c r="DUQ30" s="175"/>
      <c r="DUR30" s="175"/>
      <c r="DUS30" s="175"/>
      <c r="DUT30" s="175"/>
      <c r="DUU30" s="175"/>
      <c r="DUV30" s="175"/>
      <c r="DUW30" s="175"/>
      <c r="DUX30" s="175"/>
      <c r="DUY30" s="175"/>
      <c r="DUZ30" s="175"/>
      <c r="DVA30" s="175"/>
      <c r="DVB30" s="175"/>
      <c r="DVC30" s="175"/>
      <c r="DVD30" s="175"/>
      <c r="DVE30" s="175"/>
      <c r="DVF30" s="175"/>
      <c r="DVG30" s="175"/>
      <c r="DVH30" s="175"/>
      <c r="DVI30" s="175"/>
      <c r="DVJ30" s="175"/>
      <c r="DVK30" s="175"/>
      <c r="DVL30" s="175"/>
      <c r="DVM30" s="175"/>
      <c r="DVN30" s="175"/>
      <c r="DVO30" s="175"/>
      <c r="DVP30" s="175"/>
      <c r="DVQ30" s="175"/>
      <c r="DVR30" s="175"/>
      <c r="DVS30" s="175"/>
      <c r="DVT30" s="175"/>
      <c r="DVU30" s="175"/>
      <c r="DVV30" s="175"/>
      <c r="DVW30" s="175"/>
      <c r="DVX30" s="175"/>
      <c r="DVY30" s="175"/>
      <c r="DVZ30" s="175"/>
      <c r="DWA30" s="175"/>
      <c r="DWB30" s="175"/>
      <c r="DWC30" s="175"/>
      <c r="DWD30" s="175"/>
      <c r="DWE30" s="175"/>
      <c r="DWF30" s="175"/>
      <c r="DWG30" s="175"/>
      <c r="DWH30" s="175"/>
      <c r="DWI30" s="175"/>
      <c r="DWJ30" s="175"/>
      <c r="DWK30" s="175"/>
      <c r="DWL30" s="175"/>
      <c r="DWM30" s="175"/>
      <c r="DWN30" s="175"/>
      <c r="DWO30" s="175"/>
      <c r="DWP30" s="175"/>
      <c r="DWQ30" s="175"/>
      <c r="DWR30" s="175"/>
      <c r="DWS30" s="175"/>
      <c r="DWT30" s="175"/>
      <c r="DWU30" s="175"/>
      <c r="DWV30" s="175"/>
      <c r="DWW30" s="175"/>
      <c r="DWX30" s="175"/>
      <c r="DWY30" s="175"/>
      <c r="DWZ30" s="175"/>
      <c r="DXA30" s="175"/>
      <c r="DXB30" s="175"/>
      <c r="DXC30" s="175"/>
      <c r="DXD30" s="175"/>
      <c r="DXE30" s="175"/>
      <c r="DXF30" s="175"/>
      <c r="DXG30" s="175"/>
      <c r="DXH30" s="175"/>
      <c r="DXI30" s="175"/>
      <c r="DXJ30" s="175"/>
      <c r="DXK30" s="175"/>
      <c r="DXL30" s="175"/>
      <c r="DXM30" s="175"/>
      <c r="DXN30" s="175"/>
      <c r="DXO30" s="175"/>
      <c r="DXP30" s="175"/>
      <c r="DXQ30" s="175"/>
      <c r="DXR30" s="175"/>
      <c r="DXS30" s="175"/>
      <c r="DXT30" s="175"/>
      <c r="DXU30" s="175"/>
      <c r="DXV30" s="175"/>
      <c r="DXW30" s="175"/>
      <c r="DXX30" s="175"/>
      <c r="DXY30" s="175"/>
      <c r="DXZ30" s="175"/>
      <c r="DYA30" s="175"/>
      <c r="DYB30" s="175"/>
      <c r="DYC30" s="175"/>
      <c r="DYD30" s="175"/>
      <c r="DYE30" s="175"/>
      <c r="DYF30" s="175"/>
      <c r="DYG30" s="175"/>
      <c r="DYH30" s="175"/>
      <c r="DYI30" s="175"/>
      <c r="DYJ30" s="175"/>
      <c r="DYK30" s="175"/>
      <c r="DYL30" s="175"/>
      <c r="DYM30" s="175"/>
      <c r="DYN30" s="175"/>
      <c r="DYO30" s="175"/>
      <c r="DYP30" s="175"/>
      <c r="DYQ30" s="175"/>
      <c r="DYR30" s="175"/>
      <c r="DYS30" s="175"/>
      <c r="DYT30" s="175"/>
      <c r="DYU30" s="175"/>
      <c r="DYV30" s="175"/>
      <c r="DYW30" s="175"/>
      <c r="DYX30" s="175"/>
      <c r="DYY30" s="175"/>
      <c r="DYZ30" s="175"/>
      <c r="DZA30" s="175"/>
      <c r="DZB30" s="175"/>
      <c r="DZC30" s="175"/>
      <c r="DZD30" s="175"/>
      <c r="DZE30" s="175"/>
      <c r="DZF30" s="175"/>
      <c r="DZG30" s="175"/>
      <c r="DZH30" s="175"/>
      <c r="DZI30" s="175"/>
      <c r="DZJ30" s="175"/>
      <c r="DZK30" s="175"/>
      <c r="DZL30" s="175"/>
      <c r="DZM30" s="175"/>
      <c r="DZN30" s="175"/>
      <c r="DZO30" s="175"/>
      <c r="DZP30" s="175"/>
      <c r="DZQ30" s="175"/>
      <c r="DZR30" s="175"/>
      <c r="DZS30" s="175"/>
      <c r="DZT30" s="175"/>
      <c r="DZU30" s="175"/>
      <c r="DZV30" s="175"/>
      <c r="DZW30" s="175"/>
      <c r="DZX30" s="175"/>
      <c r="DZY30" s="175"/>
      <c r="DZZ30" s="175"/>
      <c r="EAA30" s="175"/>
      <c r="EAB30" s="175"/>
      <c r="EAC30" s="175"/>
      <c r="EAD30" s="175"/>
      <c r="EAE30" s="175"/>
      <c r="EAF30" s="175"/>
      <c r="EAG30" s="175"/>
      <c r="EAH30" s="175"/>
      <c r="EAI30" s="175"/>
      <c r="EAJ30" s="175"/>
      <c r="EAK30" s="175"/>
      <c r="EAL30" s="175"/>
      <c r="EAM30" s="175"/>
      <c r="EAN30" s="175"/>
      <c r="EAO30" s="175"/>
      <c r="EAP30" s="175"/>
      <c r="EAQ30" s="175"/>
      <c r="EAR30" s="175"/>
      <c r="EAS30" s="175"/>
      <c r="EAT30" s="175"/>
      <c r="EAU30" s="175"/>
      <c r="EAV30" s="175"/>
      <c r="EAW30" s="175"/>
      <c r="EAX30" s="175"/>
      <c r="EAY30" s="175"/>
      <c r="EAZ30" s="175"/>
      <c r="EBA30" s="175"/>
      <c r="EBB30" s="175"/>
      <c r="EBC30" s="175"/>
      <c r="EBD30" s="175"/>
      <c r="EBE30" s="175"/>
      <c r="EBF30" s="175"/>
      <c r="EBG30" s="175"/>
      <c r="EBH30" s="175"/>
      <c r="EBI30" s="175"/>
      <c r="EBJ30" s="175"/>
      <c r="EBK30" s="175"/>
      <c r="EBL30" s="175"/>
      <c r="EBM30" s="175"/>
      <c r="EBN30" s="175"/>
      <c r="EBO30" s="175"/>
      <c r="EBP30" s="175"/>
      <c r="EBQ30" s="175"/>
      <c r="EBR30" s="175"/>
      <c r="EBS30" s="175"/>
      <c r="EBT30" s="175"/>
      <c r="EBU30" s="175"/>
      <c r="EBV30" s="175"/>
      <c r="EBW30" s="175"/>
      <c r="EBX30" s="175"/>
      <c r="EBY30" s="175"/>
      <c r="EBZ30" s="175"/>
      <c r="ECA30" s="175"/>
      <c r="ECB30" s="175"/>
      <c r="ECC30" s="175"/>
      <c r="ECD30" s="175"/>
      <c r="ECE30" s="175"/>
      <c r="ECF30" s="175"/>
      <c r="ECG30" s="175"/>
      <c r="ECH30" s="175"/>
      <c r="ECI30" s="175"/>
      <c r="ECJ30" s="175"/>
      <c r="ECK30" s="175"/>
      <c r="ECL30" s="175"/>
      <c r="ECM30" s="175"/>
      <c r="ECN30" s="175"/>
      <c r="ECO30" s="175"/>
      <c r="ECP30" s="175"/>
      <c r="ECQ30" s="175"/>
      <c r="ECR30" s="175"/>
      <c r="ECS30" s="175"/>
      <c r="ECT30" s="175"/>
      <c r="ECU30" s="175"/>
      <c r="ECV30" s="175"/>
      <c r="ECW30" s="175"/>
      <c r="ECX30" s="175"/>
      <c r="ECY30" s="175"/>
      <c r="ECZ30" s="175"/>
      <c r="EDA30" s="175"/>
      <c r="EDB30" s="175"/>
      <c r="EDC30" s="175"/>
      <c r="EDD30" s="175"/>
      <c r="EDE30" s="175"/>
      <c r="EDF30" s="175"/>
      <c r="EDG30" s="175"/>
      <c r="EDH30" s="175"/>
      <c r="EDI30" s="175"/>
      <c r="EDJ30" s="175"/>
      <c r="EDK30" s="175"/>
      <c r="EDL30" s="175"/>
      <c r="EDM30" s="175"/>
      <c r="EDN30" s="175"/>
      <c r="EDO30" s="175"/>
      <c r="EDP30" s="175"/>
      <c r="EDQ30" s="175"/>
      <c r="EDR30" s="175"/>
      <c r="EDS30" s="175"/>
      <c r="EDT30" s="175"/>
      <c r="EDU30" s="175"/>
      <c r="EDV30" s="175"/>
      <c r="EDW30" s="175"/>
      <c r="EDX30" s="175"/>
      <c r="EDY30" s="175"/>
      <c r="EDZ30" s="175"/>
      <c r="EEA30" s="175"/>
      <c r="EEB30" s="175"/>
      <c r="EEC30" s="175"/>
      <c r="EED30" s="175"/>
      <c r="EEE30" s="175"/>
      <c r="EEF30" s="175"/>
      <c r="EEG30" s="175"/>
      <c r="EEH30" s="175"/>
      <c r="EEI30" s="175"/>
      <c r="EEJ30" s="175"/>
      <c r="EEK30" s="175"/>
      <c r="EEL30" s="175"/>
      <c r="EEM30" s="175"/>
      <c r="EEN30" s="175"/>
      <c r="EEO30" s="175"/>
      <c r="EEP30" s="175"/>
      <c r="EEQ30" s="175"/>
      <c r="EER30" s="175"/>
      <c r="EES30" s="175"/>
      <c r="EET30" s="175"/>
      <c r="EEU30" s="175"/>
      <c r="EEV30" s="175"/>
      <c r="EEW30" s="175"/>
      <c r="EEX30" s="175"/>
      <c r="EEY30" s="175"/>
      <c r="EEZ30" s="175"/>
      <c r="EFA30" s="175"/>
      <c r="EFB30" s="175"/>
      <c r="EFC30" s="175"/>
      <c r="EFD30" s="175"/>
      <c r="EFE30" s="175"/>
      <c r="EFF30" s="175"/>
      <c r="EFG30" s="175"/>
      <c r="EFH30" s="175"/>
      <c r="EFI30" s="175"/>
      <c r="EFJ30" s="175"/>
      <c r="EFK30" s="175"/>
      <c r="EFL30" s="175"/>
      <c r="EFM30" s="175"/>
      <c r="EFN30" s="175"/>
      <c r="EFO30" s="175"/>
      <c r="EFP30" s="175"/>
      <c r="EFQ30" s="175"/>
      <c r="EFR30" s="175"/>
      <c r="EFS30" s="175"/>
      <c r="EFT30" s="175"/>
      <c r="EFU30" s="175"/>
      <c r="EFV30" s="175"/>
      <c r="EFW30" s="175"/>
      <c r="EFX30" s="175"/>
      <c r="EFY30" s="175"/>
      <c r="EFZ30" s="175"/>
      <c r="EGA30" s="175"/>
      <c r="EGB30" s="175"/>
      <c r="EGC30" s="175"/>
      <c r="EGD30" s="175"/>
      <c r="EGE30" s="175"/>
      <c r="EGF30" s="175"/>
      <c r="EGG30" s="175"/>
      <c r="EGH30" s="175"/>
      <c r="EGI30" s="175"/>
      <c r="EGJ30" s="175"/>
      <c r="EGK30" s="175"/>
      <c r="EGL30" s="175"/>
      <c r="EGM30" s="175"/>
      <c r="EGN30" s="175"/>
      <c r="EGO30" s="175"/>
      <c r="EGP30" s="175"/>
      <c r="EGQ30" s="175"/>
      <c r="EGR30" s="175"/>
      <c r="EGS30" s="175"/>
      <c r="EGT30" s="175"/>
      <c r="EGU30" s="175"/>
      <c r="EGV30" s="175"/>
      <c r="EGW30" s="175"/>
      <c r="EGX30" s="175"/>
      <c r="EGY30" s="175"/>
      <c r="EGZ30" s="175"/>
      <c r="EHA30" s="175"/>
      <c r="EHB30" s="175"/>
      <c r="EHC30" s="175"/>
      <c r="EHD30" s="175"/>
      <c r="EHE30" s="175"/>
      <c r="EHF30" s="175"/>
      <c r="EHG30" s="175"/>
      <c r="EHH30" s="175"/>
      <c r="EHI30" s="175"/>
      <c r="EHJ30" s="175"/>
      <c r="EHK30" s="175"/>
      <c r="EHL30" s="175"/>
      <c r="EHM30" s="175"/>
      <c r="EHN30" s="175"/>
      <c r="EHO30" s="175"/>
      <c r="EHP30" s="175"/>
      <c r="EHQ30" s="175"/>
      <c r="EHR30" s="175"/>
      <c r="EHS30" s="175"/>
      <c r="EHT30" s="175"/>
      <c r="EHU30" s="175"/>
      <c r="EHV30" s="175"/>
      <c r="EHW30" s="175"/>
      <c r="EHX30" s="175"/>
      <c r="EHY30" s="175"/>
      <c r="EHZ30" s="175"/>
      <c r="EIA30" s="175"/>
      <c r="EIB30" s="175"/>
      <c r="EIC30" s="175"/>
      <c r="EID30" s="175"/>
      <c r="EIE30" s="175"/>
      <c r="EIF30" s="175"/>
      <c r="EIG30" s="175"/>
      <c r="EIH30" s="175"/>
      <c r="EII30" s="175"/>
      <c r="EIJ30" s="175"/>
      <c r="EIK30" s="175"/>
      <c r="EIL30" s="175"/>
      <c r="EIM30" s="175"/>
      <c r="EIN30" s="175"/>
      <c r="EIO30" s="175"/>
      <c r="EIP30" s="175"/>
      <c r="EIQ30" s="175"/>
      <c r="EIR30" s="175"/>
      <c r="EIS30" s="175"/>
      <c r="EIT30" s="175"/>
      <c r="EIU30" s="175"/>
      <c r="EIV30" s="175"/>
      <c r="EIW30" s="175"/>
      <c r="EIX30" s="175"/>
      <c r="EIY30" s="175"/>
      <c r="EIZ30" s="175"/>
      <c r="EJA30" s="175"/>
      <c r="EJB30" s="175"/>
      <c r="EJC30" s="175"/>
      <c r="EJD30" s="175"/>
      <c r="EJE30" s="175"/>
      <c r="EJF30" s="175"/>
      <c r="EJG30" s="175"/>
      <c r="EJH30" s="175"/>
      <c r="EJI30" s="175"/>
      <c r="EJJ30" s="175"/>
      <c r="EJK30" s="175"/>
      <c r="EJL30" s="175"/>
      <c r="EJM30" s="175"/>
      <c r="EJN30" s="175"/>
      <c r="EJO30" s="175"/>
      <c r="EJP30" s="175"/>
      <c r="EJQ30" s="175"/>
      <c r="EJR30" s="175"/>
      <c r="EJS30" s="175"/>
      <c r="EJT30" s="175"/>
      <c r="EJU30" s="175"/>
      <c r="EJV30" s="175"/>
      <c r="EJW30" s="175"/>
      <c r="EJX30" s="175"/>
      <c r="EJY30" s="175"/>
      <c r="EJZ30" s="175"/>
      <c r="EKA30" s="175"/>
      <c r="EKB30" s="175"/>
      <c r="EKC30" s="175"/>
      <c r="EKD30" s="175"/>
      <c r="EKE30" s="175"/>
      <c r="EKF30" s="175"/>
      <c r="EKG30" s="175"/>
      <c r="EKH30" s="175"/>
      <c r="EKI30" s="175"/>
      <c r="EKJ30" s="175"/>
      <c r="EKK30" s="175"/>
      <c r="EKL30" s="175"/>
      <c r="EKM30" s="175"/>
      <c r="EKN30" s="175"/>
      <c r="EKO30" s="175"/>
      <c r="EKP30" s="175"/>
      <c r="EKQ30" s="175"/>
      <c r="EKR30" s="175"/>
      <c r="EKS30" s="175"/>
      <c r="EKT30" s="175"/>
      <c r="EKU30" s="175"/>
      <c r="EKV30" s="175"/>
      <c r="EKW30" s="175"/>
      <c r="EKX30" s="175"/>
      <c r="EKY30" s="175"/>
      <c r="EKZ30" s="175"/>
      <c r="ELA30" s="175"/>
      <c r="ELB30" s="175"/>
      <c r="ELC30" s="175"/>
      <c r="ELD30" s="175"/>
      <c r="ELE30" s="175"/>
      <c r="ELF30" s="175"/>
      <c r="ELG30" s="175"/>
      <c r="ELH30" s="175"/>
      <c r="ELI30" s="175"/>
      <c r="ELJ30" s="175"/>
      <c r="ELK30" s="175"/>
      <c r="ELL30" s="175"/>
      <c r="ELM30" s="175"/>
      <c r="ELN30" s="175"/>
      <c r="ELO30" s="175"/>
      <c r="ELP30" s="175"/>
      <c r="ELQ30" s="175"/>
      <c r="ELR30" s="175"/>
      <c r="ELS30" s="175"/>
      <c r="ELT30" s="175"/>
      <c r="ELU30" s="175"/>
      <c r="ELV30" s="175"/>
      <c r="ELW30" s="175"/>
      <c r="ELX30" s="175"/>
      <c r="ELY30" s="175"/>
      <c r="ELZ30" s="175"/>
      <c r="EMA30" s="175"/>
      <c r="EMB30" s="175"/>
      <c r="EMC30" s="175"/>
      <c r="EMD30" s="175"/>
      <c r="EME30" s="175"/>
      <c r="EMF30" s="175"/>
      <c r="EMG30" s="175"/>
      <c r="EMH30" s="175"/>
      <c r="EMI30" s="175"/>
      <c r="EMJ30" s="175"/>
      <c r="EMK30" s="175"/>
      <c r="EML30" s="175"/>
      <c r="EMM30" s="175"/>
      <c r="EMN30" s="175"/>
      <c r="EMO30" s="175"/>
      <c r="EMP30" s="175"/>
      <c r="EMQ30" s="175"/>
      <c r="EMR30" s="175"/>
      <c r="EMS30" s="175"/>
      <c r="EMT30" s="175"/>
      <c r="EMU30" s="175"/>
      <c r="EMV30" s="175"/>
      <c r="EMW30" s="175"/>
      <c r="EMX30" s="175"/>
      <c r="EMY30" s="175"/>
      <c r="EMZ30" s="175"/>
      <c r="ENA30" s="175"/>
      <c r="ENB30" s="175"/>
      <c r="ENC30" s="175"/>
      <c r="END30" s="175"/>
      <c r="ENE30" s="175"/>
      <c r="ENF30" s="175"/>
      <c r="ENG30" s="175"/>
      <c r="ENH30" s="175"/>
      <c r="ENI30" s="175"/>
      <c r="ENJ30" s="175"/>
      <c r="ENK30" s="175"/>
      <c r="ENL30" s="175"/>
      <c r="ENM30" s="175"/>
      <c r="ENN30" s="175"/>
      <c r="ENO30" s="175"/>
      <c r="ENP30" s="175"/>
      <c r="ENQ30" s="175"/>
      <c r="ENR30" s="175"/>
      <c r="ENS30" s="175"/>
      <c r="ENT30" s="175"/>
      <c r="ENU30" s="175"/>
      <c r="ENV30" s="175"/>
      <c r="ENW30" s="175"/>
      <c r="ENX30" s="175"/>
      <c r="ENY30" s="175"/>
      <c r="ENZ30" s="175"/>
      <c r="EOA30" s="175"/>
      <c r="EOB30" s="175"/>
      <c r="EOC30" s="175"/>
      <c r="EOD30" s="175"/>
      <c r="EOE30" s="175"/>
      <c r="EOF30" s="175"/>
      <c r="EOG30" s="175"/>
      <c r="EOH30" s="175"/>
      <c r="EOI30" s="175"/>
      <c r="EOJ30" s="175"/>
      <c r="EOK30" s="175"/>
      <c r="EOL30" s="175"/>
      <c r="EOM30" s="175"/>
      <c r="EON30" s="175"/>
      <c r="EOO30" s="175"/>
      <c r="EOP30" s="175"/>
      <c r="EOQ30" s="175"/>
      <c r="EOR30" s="175"/>
      <c r="EOS30" s="175"/>
      <c r="EOT30" s="175"/>
      <c r="EOU30" s="175"/>
      <c r="EOV30" s="175"/>
      <c r="EOW30" s="175"/>
      <c r="EOX30" s="175"/>
      <c r="EOY30" s="175"/>
      <c r="EOZ30" s="175"/>
      <c r="EPA30" s="175"/>
      <c r="EPB30" s="175"/>
      <c r="EPC30" s="175"/>
      <c r="EPD30" s="175"/>
      <c r="EPE30" s="175"/>
      <c r="EPF30" s="175"/>
      <c r="EPG30" s="175"/>
      <c r="EPH30" s="175"/>
      <c r="EPI30" s="175"/>
      <c r="EPJ30" s="175"/>
      <c r="EPK30" s="175"/>
      <c r="EPL30" s="175"/>
      <c r="EPM30" s="175"/>
      <c r="EPN30" s="175"/>
      <c r="EPO30" s="175"/>
      <c r="EPP30" s="175"/>
      <c r="EPQ30" s="175"/>
      <c r="EPR30" s="175"/>
      <c r="EPS30" s="175"/>
      <c r="EPT30" s="175"/>
      <c r="EPU30" s="175"/>
      <c r="EPV30" s="175"/>
      <c r="EPW30" s="175"/>
      <c r="EPX30" s="175"/>
      <c r="EPY30" s="175"/>
      <c r="EPZ30" s="175"/>
      <c r="EQA30" s="175"/>
      <c r="EQB30" s="175"/>
      <c r="EQC30" s="175"/>
      <c r="EQD30" s="175"/>
      <c r="EQE30" s="175"/>
      <c r="EQF30" s="175"/>
      <c r="EQG30" s="175"/>
      <c r="EQH30" s="175"/>
      <c r="EQI30" s="175"/>
      <c r="EQJ30" s="175"/>
      <c r="EQK30" s="175"/>
      <c r="EQL30" s="175"/>
      <c r="EQM30" s="175"/>
      <c r="EQN30" s="175"/>
      <c r="EQO30" s="175"/>
      <c r="EQP30" s="175"/>
      <c r="EQQ30" s="175"/>
      <c r="EQR30" s="175"/>
      <c r="EQS30" s="175"/>
      <c r="EQT30" s="175"/>
      <c r="EQU30" s="175"/>
      <c r="EQV30" s="175"/>
      <c r="EQW30" s="175"/>
      <c r="EQX30" s="175"/>
      <c r="EQY30" s="175"/>
      <c r="EQZ30" s="175"/>
      <c r="ERA30" s="175"/>
      <c r="ERB30" s="175"/>
      <c r="ERC30" s="175"/>
      <c r="ERD30" s="175"/>
      <c r="ERE30" s="175"/>
      <c r="ERF30" s="175"/>
      <c r="ERG30" s="175"/>
      <c r="ERH30" s="175"/>
      <c r="ERI30" s="175"/>
      <c r="ERJ30" s="175"/>
      <c r="ERK30" s="175"/>
      <c r="ERL30" s="175"/>
      <c r="ERM30" s="175"/>
      <c r="ERN30" s="175"/>
      <c r="ERO30" s="175"/>
      <c r="ERP30" s="175"/>
      <c r="ERQ30" s="175"/>
      <c r="ERR30" s="175"/>
      <c r="ERS30" s="175"/>
      <c r="ERT30" s="175"/>
      <c r="ERU30" s="175"/>
      <c r="ERV30" s="175"/>
      <c r="ERW30" s="175"/>
      <c r="ERX30" s="175"/>
      <c r="ERY30" s="175"/>
      <c r="ERZ30" s="175"/>
      <c r="ESA30" s="175"/>
      <c r="ESB30" s="175"/>
      <c r="ESC30" s="175"/>
      <c r="ESD30" s="175"/>
      <c r="ESE30" s="175"/>
      <c r="ESF30" s="175"/>
      <c r="ESG30" s="175"/>
      <c r="ESH30" s="175"/>
      <c r="ESI30" s="175"/>
      <c r="ESJ30" s="175"/>
      <c r="ESK30" s="175"/>
      <c r="ESL30" s="175"/>
      <c r="ESM30" s="175"/>
      <c r="ESN30" s="175"/>
      <c r="ESO30" s="175"/>
      <c r="ESP30" s="175"/>
      <c r="ESQ30" s="175"/>
      <c r="ESR30" s="175"/>
      <c r="ESS30" s="175"/>
      <c r="EST30" s="175"/>
      <c r="ESU30" s="175"/>
      <c r="ESV30" s="175"/>
      <c r="ESW30" s="175"/>
      <c r="ESX30" s="175"/>
      <c r="ESY30" s="175"/>
      <c r="ESZ30" s="175"/>
      <c r="ETA30" s="175"/>
      <c r="ETB30" s="175"/>
      <c r="ETC30" s="175"/>
      <c r="ETD30" s="175"/>
      <c r="ETE30" s="175"/>
      <c r="ETF30" s="175"/>
      <c r="ETG30" s="175"/>
      <c r="ETH30" s="175"/>
      <c r="ETI30" s="175"/>
      <c r="ETJ30" s="175"/>
      <c r="ETK30" s="175"/>
      <c r="ETL30" s="175"/>
      <c r="ETM30" s="175"/>
      <c r="ETN30" s="175"/>
      <c r="ETO30" s="175"/>
      <c r="ETP30" s="175"/>
      <c r="ETQ30" s="175"/>
      <c r="ETR30" s="175"/>
      <c r="ETS30" s="175"/>
      <c r="ETT30" s="175"/>
      <c r="ETU30" s="175"/>
      <c r="ETV30" s="175"/>
      <c r="ETW30" s="175"/>
      <c r="ETX30" s="175"/>
      <c r="ETY30" s="175"/>
      <c r="ETZ30" s="175"/>
      <c r="EUA30" s="175"/>
      <c r="EUB30" s="175"/>
      <c r="EUC30" s="175"/>
      <c r="EUD30" s="175"/>
      <c r="EUE30" s="175"/>
      <c r="EUF30" s="175"/>
      <c r="EUG30" s="175"/>
      <c r="EUH30" s="175"/>
      <c r="EUI30" s="175"/>
      <c r="EUJ30" s="175"/>
      <c r="EUK30" s="175"/>
      <c r="EUL30" s="175"/>
      <c r="EUM30" s="175"/>
      <c r="EUN30" s="175"/>
      <c r="EUO30" s="175"/>
      <c r="EUP30" s="175"/>
      <c r="EUQ30" s="175"/>
      <c r="EUR30" s="175"/>
      <c r="EUS30" s="175"/>
      <c r="EUT30" s="175"/>
      <c r="EUU30" s="175"/>
      <c r="EUV30" s="175"/>
      <c r="EUW30" s="175"/>
      <c r="EUX30" s="175"/>
      <c r="EUY30" s="175"/>
      <c r="EUZ30" s="175"/>
      <c r="EVA30" s="175"/>
      <c r="EVB30" s="175"/>
      <c r="EVC30" s="175"/>
      <c r="EVD30" s="175"/>
      <c r="EVE30" s="175"/>
      <c r="EVF30" s="175"/>
      <c r="EVG30" s="175"/>
      <c r="EVH30" s="175"/>
      <c r="EVI30" s="175"/>
      <c r="EVJ30" s="175"/>
      <c r="EVK30" s="175"/>
      <c r="EVL30" s="175"/>
      <c r="EVM30" s="175"/>
      <c r="EVN30" s="175"/>
      <c r="EVO30" s="175"/>
      <c r="EVP30" s="175"/>
      <c r="EVQ30" s="175"/>
      <c r="EVR30" s="175"/>
      <c r="EVS30" s="175"/>
      <c r="EVT30" s="175"/>
      <c r="EVU30" s="175"/>
      <c r="EVV30" s="175"/>
      <c r="EVW30" s="175"/>
      <c r="EVX30" s="175"/>
      <c r="EVY30" s="175"/>
      <c r="EVZ30" s="175"/>
      <c r="EWA30" s="175"/>
      <c r="EWB30" s="175"/>
      <c r="EWC30" s="175"/>
      <c r="EWD30" s="175"/>
      <c r="EWE30" s="175"/>
      <c r="EWF30" s="175"/>
      <c r="EWG30" s="175"/>
      <c r="EWH30" s="175"/>
      <c r="EWI30" s="175"/>
      <c r="EWJ30" s="175"/>
      <c r="EWK30" s="175"/>
      <c r="EWL30" s="175"/>
      <c r="EWM30" s="175"/>
      <c r="EWN30" s="175"/>
      <c r="EWO30" s="175"/>
      <c r="EWP30" s="175"/>
      <c r="EWQ30" s="175"/>
      <c r="EWR30" s="175"/>
      <c r="EWS30" s="175"/>
      <c r="EWT30" s="175"/>
      <c r="EWU30" s="175"/>
      <c r="EWV30" s="175"/>
      <c r="EWW30" s="175"/>
      <c r="EWX30" s="175"/>
      <c r="EWY30" s="175"/>
      <c r="EWZ30" s="175"/>
      <c r="EXA30" s="175"/>
      <c r="EXB30" s="175"/>
      <c r="EXC30" s="175"/>
      <c r="EXD30" s="175"/>
      <c r="EXE30" s="175"/>
      <c r="EXF30" s="175"/>
      <c r="EXG30" s="175"/>
      <c r="EXH30" s="175"/>
      <c r="EXI30" s="175"/>
      <c r="EXJ30" s="175"/>
      <c r="EXK30" s="175"/>
      <c r="EXL30" s="175"/>
      <c r="EXM30" s="175"/>
      <c r="EXN30" s="175"/>
      <c r="EXO30" s="175"/>
      <c r="EXP30" s="175"/>
      <c r="EXQ30" s="175"/>
      <c r="EXR30" s="175"/>
      <c r="EXS30" s="175"/>
      <c r="EXT30" s="175"/>
      <c r="EXU30" s="175"/>
      <c r="EXV30" s="175"/>
      <c r="EXW30" s="175"/>
      <c r="EXX30" s="175"/>
      <c r="EXY30" s="175"/>
      <c r="EXZ30" s="175"/>
      <c r="EYA30" s="175"/>
      <c r="EYB30" s="175"/>
      <c r="EYC30" s="175"/>
      <c r="EYD30" s="175"/>
      <c r="EYE30" s="175"/>
      <c r="EYF30" s="175"/>
      <c r="EYG30" s="175"/>
      <c r="EYH30" s="175"/>
      <c r="EYI30" s="175"/>
      <c r="EYJ30" s="175"/>
      <c r="EYK30" s="175"/>
      <c r="EYL30" s="175"/>
      <c r="EYM30" s="175"/>
      <c r="EYN30" s="175"/>
      <c r="EYO30" s="175"/>
      <c r="EYP30" s="175"/>
      <c r="EYQ30" s="175"/>
      <c r="EYR30" s="175"/>
      <c r="EYS30" s="175"/>
      <c r="EYT30" s="175"/>
      <c r="EYU30" s="175"/>
      <c r="EYV30" s="175"/>
      <c r="EYW30" s="175"/>
      <c r="EYX30" s="175"/>
      <c r="EYY30" s="175"/>
      <c r="EYZ30" s="175"/>
      <c r="EZA30" s="175"/>
      <c r="EZB30" s="175"/>
      <c r="EZC30" s="175"/>
      <c r="EZD30" s="175"/>
      <c r="EZE30" s="175"/>
      <c r="EZF30" s="175"/>
      <c r="EZG30" s="175"/>
      <c r="EZH30" s="175"/>
      <c r="EZI30" s="175"/>
      <c r="EZJ30" s="175"/>
      <c r="EZK30" s="175"/>
      <c r="EZL30" s="175"/>
      <c r="EZM30" s="175"/>
      <c r="EZN30" s="175"/>
      <c r="EZO30" s="175"/>
      <c r="EZP30" s="175"/>
      <c r="EZQ30" s="175"/>
      <c r="EZR30" s="175"/>
      <c r="EZS30" s="175"/>
      <c r="EZT30" s="175"/>
      <c r="EZU30" s="175"/>
      <c r="EZV30" s="175"/>
      <c r="EZW30" s="175"/>
      <c r="EZX30" s="175"/>
      <c r="EZY30" s="175"/>
      <c r="EZZ30" s="175"/>
      <c r="FAA30" s="175"/>
      <c r="FAB30" s="175"/>
      <c r="FAC30" s="175"/>
      <c r="FAD30" s="175"/>
      <c r="FAE30" s="175"/>
      <c r="FAF30" s="175"/>
      <c r="FAG30" s="175"/>
      <c r="FAH30" s="175"/>
      <c r="FAI30" s="175"/>
      <c r="FAJ30" s="175"/>
      <c r="FAK30" s="175"/>
      <c r="FAL30" s="175"/>
      <c r="FAM30" s="175"/>
      <c r="FAN30" s="175"/>
      <c r="FAO30" s="175"/>
      <c r="FAP30" s="175"/>
      <c r="FAQ30" s="175"/>
      <c r="FAR30" s="175"/>
      <c r="FAS30" s="175"/>
      <c r="FAT30" s="175"/>
      <c r="FAU30" s="175"/>
      <c r="FAV30" s="175"/>
      <c r="FAW30" s="175"/>
      <c r="FAX30" s="175"/>
      <c r="FAY30" s="175"/>
      <c r="FAZ30" s="175"/>
      <c r="FBA30" s="175"/>
      <c r="FBB30" s="175"/>
      <c r="FBC30" s="175"/>
      <c r="FBD30" s="175"/>
      <c r="FBE30" s="175"/>
      <c r="FBF30" s="175"/>
      <c r="FBG30" s="175"/>
      <c r="FBH30" s="175"/>
      <c r="FBI30" s="175"/>
      <c r="FBJ30" s="175"/>
      <c r="FBK30" s="175"/>
      <c r="FBL30" s="175"/>
      <c r="FBM30" s="175"/>
      <c r="FBN30" s="175"/>
      <c r="FBO30" s="175"/>
      <c r="FBP30" s="175"/>
      <c r="FBQ30" s="175"/>
      <c r="FBR30" s="175"/>
      <c r="FBS30" s="175"/>
      <c r="FBT30" s="175"/>
      <c r="FBU30" s="175"/>
      <c r="FBV30" s="175"/>
      <c r="FBW30" s="175"/>
      <c r="FBX30" s="175"/>
      <c r="FBY30" s="175"/>
      <c r="FBZ30" s="175"/>
      <c r="FCA30" s="175"/>
      <c r="FCB30" s="175"/>
      <c r="FCC30" s="175"/>
      <c r="FCD30" s="175"/>
      <c r="FCE30" s="175"/>
      <c r="FCF30" s="175"/>
      <c r="FCG30" s="175"/>
      <c r="FCH30" s="175"/>
      <c r="FCI30" s="175"/>
      <c r="FCJ30" s="175"/>
      <c r="FCK30" s="175"/>
      <c r="FCL30" s="175"/>
      <c r="FCM30" s="175"/>
      <c r="FCN30" s="175"/>
      <c r="FCO30" s="175"/>
      <c r="FCP30" s="175"/>
      <c r="FCQ30" s="175"/>
      <c r="FCR30" s="175"/>
      <c r="FCS30" s="175"/>
      <c r="FCT30" s="175"/>
      <c r="FCU30" s="175"/>
      <c r="FCV30" s="175"/>
      <c r="FCW30" s="175"/>
      <c r="FCX30" s="175"/>
      <c r="FCY30" s="175"/>
      <c r="FCZ30" s="175"/>
      <c r="FDA30" s="175"/>
      <c r="FDB30" s="175"/>
      <c r="FDC30" s="175"/>
      <c r="FDD30" s="175"/>
      <c r="FDE30" s="175"/>
      <c r="FDF30" s="175"/>
      <c r="FDG30" s="175"/>
      <c r="FDH30" s="175"/>
      <c r="FDI30" s="175"/>
      <c r="FDJ30" s="175"/>
      <c r="FDK30" s="175"/>
      <c r="FDL30" s="175"/>
      <c r="FDM30" s="175"/>
      <c r="FDN30" s="175"/>
      <c r="FDO30" s="175"/>
      <c r="FDP30" s="175"/>
      <c r="FDQ30" s="175"/>
      <c r="FDR30" s="175"/>
      <c r="FDS30" s="175"/>
      <c r="FDT30" s="175"/>
      <c r="FDU30" s="175"/>
      <c r="FDV30" s="175"/>
      <c r="FDW30" s="175"/>
      <c r="FDX30" s="175"/>
      <c r="FDY30" s="175"/>
      <c r="FDZ30" s="175"/>
      <c r="FEA30" s="175"/>
      <c r="FEB30" s="175"/>
      <c r="FEC30" s="175"/>
      <c r="FED30" s="175"/>
      <c r="FEE30" s="175"/>
      <c r="FEF30" s="175"/>
      <c r="FEG30" s="175"/>
      <c r="FEH30" s="175"/>
      <c r="FEI30" s="175"/>
      <c r="FEJ30" s="175"/>
      <c r="FEK30" s="175"/>
      <c r="FEL30" s="175"/>
      <c r="FEM30" s="175"/>
      <c r="FEN30" s="175"/>
      <c r="FEO30" s="175"/>
      <c r="FEP30" s="175"/>
      <c r="FEQ30" s="175"/>
      <c r="FER30" s="175"/>
      <c r="FES30" s="175"/>
      <c r="FET30" s="175"/>
      <c r="FEU30" s="175"/>
      <c r="FEV30" s="175"/>
      <c r="FEW30" s="175"/>
      <c r="FEX30" s="175"/>
      <c r="FEY30" s="175"/>
      <c r="FEZ30" s="175"/>
      <c r="FFA30" s="175"/>
      <c r="FFB30" s="175"/>
      <c r="FFC30" s="175"/>
      <c r="FFD30" s="175"/>
      <c r="FFE30" s="175"/>
      <c r="FFF30" s="175"/>
      <c r="FFG30" s="175"/>
      <c r="FFH30" s="175"/>
      <c r="FFI30" s="175"/>
      <c r="FFJ30" s="175"/>
      <c r="FFK30" s="175"/>
      <c r="FFL30" s="175"/>
      <c r="FFM30" s="175"/>
      <c r="FFN30" s="175"/>
      <c r="FFO30" s="175"/>
      <c r="FFP30" s="175"/>
      <c r="FFQ30" s="175"/>
      <c r="FFR30" s="175"/>
      <c r="FFS30" s="175"/>
      <c r="FFT30" s="175"/>
      <c r="FFU30" s="175"/>
      <c r="FFV30" s="175"/>
      <c r="FFW30" s="175"/>
      <c r="FFX30" s="175"/>
      <c r="FFY30" s="175"/>
      <c r="FFZ30" s="175"/>
      <c r="FGA30" s="175"/>
      <c r="FGB30" s="175"/>
      <c r="FGC30" s="175"/>
      <c r="FGD30" s="175"/>
      <c r="FGE30" s="175"/>
      <c r="FGF30" s="175"/>
      <c r="FGG30" s="175"/>
      <c r="FGH30" s="175"/>
      <c r="FGI30" s="175"/>
      <c r="FGJ30" s="175"/>
      <c r="FGK30" s="175"/>
      <c r="FGL30" s="175"/>
      <c r="FGM30" s="175"/>
      <c r="FGN30" s="175"/>
      <c r="FGO30" s="175"/>
      <c r="FGP30" s="175"/>
      <c r="FGQ30" s="175"/>
      <c r="FGR30" s="175"/>
      <c r="FGS30" s="175"/>
      <c r="FGT30" s="175"/>
      <c r="FGU30" s="175"/>
      <c r="FGV30" s="175"/>
      <c r="FGW30" s="175"/>
      <c r="FGX30" s="175"/>
      <c r="FGY30" s="175"/>
      <c r="FGZ30" s="175"/>
      <c r="FHA30" s="175"/>
      <c r="FHB30" s="175"/>
      <c r="FHC30" s="175"/>
      <c r="FHD30" s="175"/>
      <c r="FHE30" s="175"/>
      <c r="FHF30" s="175"/>
      <c r="FHG30" s="175"/>
      <c r="FHH30" s="175"/>
      <c r="FHI30" s="175"/>
      <c r="FHJ30" s="175"/>
      <c r="FHK30" s="175"/>
      <c r="FHL30" s="175"/>
      <c r="FHM30" s="175"/>
      <c r="FHN30" s="175"/>
      <c r="FHO30" s="175"/>
      <c r="FHP30" s="175"/>
      <c r="FHQ30" s="175"/>
      <c r="FHR30" s="175"/>
      <c r="FHS30" s="175"/>
      <c r="FHT30" s="175"/>
      <c r="FHU30" s="175"/>
      <c r="FHV30" s="175"/>
      <c r="FHW30" s="175"/>
      <c r="FHX30" s="175"/>
      <c r="FHY30" s="175"/>
      <c r="FHZ30" s="175"/>
      <c r="FIA30" s="175"/>
      <c r="FIB30" s="175"/>
      <c r="FIC30" s="175"/>
      <c r="FID30" s="175"/>
      <c r="FIE30" s="175"/>
      <c r="FIF30" s="175"/>
      <c r="FIG30" s="175"/>
      <c r="FIH30" s="175"/>
      <c r="FII30" s="175"/>
      <c r="FIJ30" s="175"/>
      <c r="FIK30" s="175"/>
      <c r="FIL30" s="175"/>
      <c r="FIM30" s="175"/>
      <c r="FIN30" s="175"/>
      <c r="FIO30" s="175"/>
      <c r="FIP30" s="175"/>
      <c r="FIQ30" s="175"/>
      <c r="FIR30" s="175"/>
      <c r="FIS30" s="175"/>
      <c r="FIT30" s="175"/>
      <c r="FIU30" s="175"/>
      <c r="FIV30" s="175"/>
      <c r="FIW30" s="175"/>
      <c r="FIX30" s="175"/>
      <c r="FIY30" s="175"/>
      <c r="FIZ30" s="175"/>
      <c r="FJA30" s="175"/>
      <c r="FJB30" s="175"/>
      <c r="FJC30" s="175"/>
      <c r="FJD30" s="175"/>
      <c r="FJE30" s="175"/>
      <c r="FJF30" s="175"/>
      <c r="FJG30" s="175"/>
      <c r="FJH30" s="175"/>
      <c r="FJI30" s="175"/>
      <c r="FJJ30" s="175"/>
      <c r="FJK30" s="175"/>
      <c r="FJL30" s="175"/>
      <c r="FJM30" s="175"/>
      <c r="FJN30" s="175"/>
      <c r="FJO30" s="175"/>
      <c r="FJP30" s="175"/>
      <c r="FJQ30" s="175"/>
      <c r="FJR30" s="175"/>
      <c r="FJS30" s="175"/>
      <c r="FJT30" s="175"/>
      <c r="FJU30" s="175"/>
      <c r="FJV30" s="175"/>
      <c r="FJW30" s="175"/>
      <c r="FJX30" s="175"/>
      <c r="FJY30" s="175"/>
      <c r="FJZ30" s="175"/>
      <c r="FKA30" s="175"/>
      <c r="FKB30" s="175"/>
      <c r="FKC30" s="175"/>
      <c r="FKD30" s="175"/>
      <c r="FKE30" s="175"/>
      <c r="FKF30" s="175"/>
      <c r="FKG30" s="175"/>
      <c r="FKH30" s="175"/>
      <c r="FKI30" s="175"/>
      <c r="FKJ30" s="175"/>
      <c r="FKK30" s="175"/>
      <c r="FKL30" s="175"/>
      <c r="FKM30" s="175"/>
      <c r="FKN30" s="175"/>
      <c r="FKO30" s="175"/>
      <c r="FKP30" s="175"/>
      <c r="FKQ30" s="175"/>
      <c r="FKR30" s="175"/>
      <c r="FKS30" s="175"/>
      <c r="FKT30" s="175"/>
      <c r="FKU30" s="175"/>
      <c r="FKV30" s="175"/>
      <c r="FKW30" s="175"/>
      <c r="FKX30" s="175"/>
      <c r="FKY30" s="175"/>
      <c r="FKZ30" s="175"/>
      <c r="FLA30" s="175"/>
      <c r="FLB30" s="175"/>
      <c r="FLC30" s="175"/>
      <c r="FLD30" s="175"/>
      <c r="FLE30" s="175"/>
      <c r="FLF30" s="175"/>
      <c r="FLG30" s="175"/>
      <c r="FLH30" s="175"/>
      <c r="FLI30" s="175"/>
      <c r="FLJ30" s="175"/>
      <c r="FLK30" s="175"/>
      <c r="FLL30" s="175"/>
      <c r="FLM30" s="175"/>
      <c r="FLN30" s="175"/>
      <c r="FLO30" s="175"/>
      <c r="FLP30" s="175"/>
      <c r="FLQ30" s="175"/>
      <c r="FLR30" s="175"/>
      <c r="FLS30" s="175"/>
      <c r="FLT30" s="175"/>
      <c r="FLU30" s="175"/>
      <c r="FLV30" s="175"/>
      <c r="FLW30" s="175"/>
      <c r="FLX30" s="175"/>
      <c r="FLY30" s="175"/>
      <c r="FLZ30" s="175"/>
      <c r="FMA30" s="175"/>
      <c r="FMB30" s="175"/>
      <c r="FMC30" s="175"/>
      <c r="FMD30" s="175"/>
      <c r="FME30" s="175"/>
      <c r="FMF30" s="175"/>
      <c r="FMG30" s="175"/>
      <c r="FMH30" s="175"/>
      <c r="FMI30" s="175"/>
      <c r="FMJ30" s="175"/>
      <c r="FMK30" s="175"/>
      <c r="FML30" s="175"/>
      <c r="FMM30" s="175"/>
      <c r="FMN30" s="175"/>
      <c r="FMO30" s="175"/>
      <c r="FMP30" s="175"/>
      <c r="FMQ30" s="175"/>
      <c r="FMR30" s="175"/>
      <c r="FMS30" s="175"/>
      <c r="FMT30" s="175"/>
      <c r="FMU30" s="175"/>
      <c r="FMV30" s="175"/>
      <c r="FMW30" s="175"/>
      <c r="FMX30" s="175"/>
      <c r="FMY30" s="175"/>
      <c r="FMZ30" s="175"/>
      <c r="FNA30" s="175"/>
      <c r="FNB30" s="175"/>
      <c r="FNC30" s="175"/>
      <c r="FND30" s="175"/>
      <c r="FNE30" s="175"/>
      <c r="FNF30" s="175"/>
      <c r="FNG30" s="175"/>
      <c r="FNH30" s="175"/>
      <c r="FNI30" s="175"/>
      <c r="FNJ30" s="175"/>
      <c r="FNK30" s="175"/>
      <c r="FNL30" s="175"/>
      <c r="FNM30" s="175"/>
      <c r="FNN30" s="175"/>
      <c r="FNO30" s="175"/>
      <c r="FNP30" s="175"/>
      <c r="FNQ30" s="175"/>
      <c r="FNR30" s="175"/>
      <c r="FNS30" s="175"/>
      <c r="FNT30" s="175"/>
      <c r="FNU30" s="175"/>
      <c r="FNV30" s="175"/>
      <c r="FNW30" s="175"/>
      <c r="FNX30" s="175"/>
      <c r="FNY30" s="175"/>
      <c r="FNZ30" s="175"/>
      <c r="FOA30" s="175"/>
      <c r="FOB30" s="175"/>
      <c r="FOC30" s="175"/>
      <c r="FOD30" s="175"/>
      <c r="FOE30" s="175"/>
      <c r="FOF30" s="175"/>
      <c r="FOG30" s="175"/>
      <c r="FOH30" s="175"/>
      <c r="FOI30" s="175"/>
      <c r="FOJ30" s="175"/>
      <c r="FOK30" s="175"/>
      <c r="FOL30" s="175"/>
      <c r="FOM30" s="175"/>
      <c r="FON30" s="175"/>
      <c r="FOO30" s="175"/>
      <c r="FOP30" s="175"/>
      <c r="FOQ30" s="175"/>
      <c r="FOR30" s="175"/>
      <c r="FOS30" s="175"/>
      <c r="FOT30" s="175"/>
      <c r="FOU30" s="175"/>
      <c r="FOV30" s="175"/>
      <c r="FOW30" s="175"/>
      <c r="FOX30" s="175"/>
      <c r="FOY30" s="175"/>
      <c r="FOZ30" s="175"/>
      <c r="FPA30" s="175"/>
      <c r="FPB30" s="175"/>
      <c r="FPC30" s="175"/>
      <c r="FPD30" s="175"/>
      <c r="FPE30" s="175"/>
      <c r="FPF30" s="175"/>
      <c r="FPG30" s="175"/>
      <c r="FPH30" s="175"/>
      <c r="FPI30" s="175"/>
      <c r="FPJ30" s="175"/>
      <c r="FPK30" s="175"/>
      <c r="FPL30" s="175"/>
      <c r="FPM30" s="175"/>
      <c r="FPN30" s="175"/>
      <c r="FPO30" s="175"/>
      <c r="FPP30" s="175"/>
      <c r="FPQ30" s="175"/>
      <c r="FPR30" s="175"/>
      <c r="FPS30" s="175"/>
      <c r="FPT30" s="175"/>
      <c r="FPU30" s="175"/>
      <c r="FPV30" s="175"/>
      <c r="FPW30" s="175"/>
      <c r="FPX30" s="175"/>
      <c r="FPY30" s="175"/>
      <c r="FPZ30" s="175"/>
      <c r="FQA30" s="175"/>
      <c r="FQB30" s="175"/>
      <c r="FQC30" s="175"/>
      <c r="FQD30" s="175"/>
      <c r="FQE30" s="175"/>
      <c r="FQF30" s="175"/>
      <c r="FQG30" s="175"/>
      <c r="FQH30" s="175"/>
      <c r="FQI30" s="175"/>
      <c r="FQJ30" s="175"/>
      <c r="FQK30" s="175"/>
      <c r="FQL30" s="175"/>
      <c r="FQM30" s="175"/>
      <c r="FQN30" s="175"/>
      <c r="FQO30" s="175"/>
      <c r="FQP30" s="175"/>
      <c r="FQQ30" s="175"/>
      <c r="FQR30" s="175"/>
      <c r="FQS30" s="175"/>
      <c r="FQT30" s="175"/>
      <c r="FQU30" s="175"/>
      <c r="FQV30" s="175"/>
      <c r="FQW30" s="175"/>
      <c r="FQX30" s="175"/>
      <c r="FQY30" s="175"/>
      <c r="FQZ30" s="175"/>
      <c r="FRA30" s="175"/>
      <c r="FRB30" s="175"/>
      <c r="FRC30" s="175"/>
      <c r="FRD30" s="175"/>
      <c r="FRE30" s="175"/>
      <c r="FRF30" s="175"/>
      <c r="FRG30" s="175"/>
      <c r="FRH30" s="175"/>
      <c r="FRI30" s="175"/>
      <c r="FRJ30" s="175"/>
      <c r="FRK30" s="175"/>
      <c r="FRL30" s="175"/>
      <c r="FRM30" s="175"/>
      <c r="FRN30" s="175"/>
      <c r="FRO30" s="175"/>
      <c r="FRP30" s="175"/>
      <c r="FRQ30" s="175"/>
      <c r="FRR30" s="175"/>
      <c r="FRS30" s="175"/>
      <c r="FRT30" s="175"/>
      <c r="FRU30" s="175"/>
      <c r="FRV30" s="175"/>
      <c r="FRW30" s="175"/>
      <c r="FRX30" s="175"/>
      <c r="FRY30" s="175"/>
      <c r="FRZ30" s="175"/>
      <c r="FSA30" s="175"/>
      <c r="FSB30" s="175"/>
      <c r="FSC30" s="175"/>
      <c r="FSD30" s="175"/>
      <c r="FSE30" s="175"/>
      <c r="FSF30" s="175"/>
      <c r="FSG30" s="175"/>
      <c r="FSH30" s="175"/>
      <c r="FSI30" s="175"/>
      <c r="FSJ30" s="175"/>
      <c r="FSK30" s="175"/>
      <c r="FSL30" s="175"/>
      <c r="FSM30" s="175"/>
      <c r="FSN30" s="175"/>
      <c r="FSO30" s="175"/>
      <c r="FSP30" s="175"/>
      <c r="FSQ30" s="175"/>
      <c r="FSR30" s="175"/>
      <c r="FSS30" s="175"/>
      <c r="FST30" s="175"/>
      <c r="FSU30" s="175"/>
      <c r="FSV30" s="175"/>
      <c r="FSW30" s="175"/>
      <c r="FSX30" s="175"/>
      <c r="FSY30" s="175"/>
      <c r="FSZ30" s="175"/>
      <c r="FTA30" s="175"/>
      <c r="FTB30" s="175"/>
      <c r="FTC30" s="175"/>
      <c r="FTD30" s="175"/>
      <c r="FTE30" s="175"/>
      <c r="FTF30" s="175"/>
      <c r="FTG30" s="175"/>
      <c r="FTH30" s="175"/>
      <c r="FTI30" s="175"/>
      <c r="FTJ30" s="175"/>
      <c r="FTK30" s="175"/>
      <c r="FTL30" s="175"/>
      <c r="FTM30" s="175"/>
      <c r="FTN30" s="175"/>
      <c r="FTO30" s="175"/>
      <c r="FTP30" s="175"/>
      <c r="FTQ30" s="175"/>
      <c r="FTR30" s="175"/>
      <c r="FTS30" s="175"/>
      <c r="FTT30" s="175"/>
      <c r="FTU30" s="175"/>
      <c r="FTV30" s="175"/>
      <c r="FTW30" s="175"/>
      <c r="FTX30" s="175"/>
      <c r="FTY30" s="175"/>
      <c r="FTZ30" s="175"/>
      <c r="FUA30" s="175"/>
      <c r="FUB30" s="175"/>
      <c r="FUC30" s="175"/>
      <c r="FUD30" s="175"/>
      <c r="FUE30" s="175"/>
      <c r="FUF30" s="175"/>
      <c r="FUG30" s="175"/>
      <c r="FUH30" s="175"/>
      <c r="FUI30" s="175"/>
      <c r="FUJ30" s="175"/>
      <c r="FUK30" s="175"/>
      <c r="FUL30" s="175"/>
      <c r="FUM30" s="175"/>
      <c r="FUN30" s="175"/>
      <c r="FUO30" s="175"/>
      <c r="FUP30" s="175"/>
      <c r="FUQ30" s="175"/>
      <c r="FUR30" s="175"/>
      <c r="FUS30" s="175"/>
      <c r="FUT30" s="175"/>
      <c r="FUU30" s="175"/>
      <c r="FUV30" s="175"/>
      <c r="FUW30" s="175"/>
      <c r="FUX30" s="175"/>
      <c r="FUY30" s="175"/>
      <c r="FUZ30" s="175"/>
      <c r="FVA30" s="175"/>
      <c r="FVB30" s="175"/>
      <c r="FVC30" s="175"/>
      <c r="FVD30" s="175"/>
      <c r="FVE30" s="175"/>
      <c r="FVF30" s="175"/>
      <c r="FVG30" s="175"/>
      <c r="FVH30" s="175"/>
      <c r="FVI30" s="175"/>
      <c r="FVJ30" s="175"/>
      <c r="FVK30" s="175"/>
      <c r="FVL30" s="175"/>
      <c r="FVM30" s="175"/>
      <c r="FVN30" s="175"/>
      <c r="FVO30" s="175"/>
      <c r="FVP30" s="175"/>
      <c r="FVQ30" s="175"/>
      <c r="FVR30" s="175"/>
      <c r="FVS30" s="175"/>
      <c r="FVT30" s="175"/>
      <c r="FVU30" s="175"/>
      <c r="FVV30" s="175"/>
      <c r="FVW30" s="175"/>
      <c r="FVX30" s="175"/>
      <c r="FVY30" s="175"/>
      <c r="FVZ30" s="175"/>
      <c r="FWA30" s="175"/>
      <c r="FWB30" s="175"/>
      <c r="FWC30" s="175"/>
      <c r="FWD30" s="175"/>
      <c r="FWE30" s="175"/>
      <c r="FWF30" s="175"/>
      <c r="FWG30" s="175"/>
      <c r="FWH30" s="175"/>
      <c r="FWI30" s="175"/>
      <c r="FWJ30" s="175"/>
      <c r="FWK30" s="175"/>
      <c r="FWL30" s="175"/>
      <c r="FWM30" s="175"/>
      <c r="FWN30" s="175"/>
      <c r="FWO30" s="175"/>
      <c r="FWP30" s="175"/>
      <c r="FWQ30" s="175"/>
      <c r="FWR30" s="175"/>
      <c r="FWS30" s="175"/>
      <c r="FWT30" s="175"/>
      <c r="FWU30" s="175"/>
      <c r="FWV30" s="175"/>
      <c r="FWW30" s="175"/>
      <c r="FWX30" s="175"/>
      <c r="FWY30" s="175"/>
      <c r="FWZ30" s="175"/>
      <c r="FXA30" s="175"/>
      <c r="FXB30" s="175"/>
      <c r="FXC30" s="175"/>
      <c r="FXD30" s="175"/>
      <c r="FXE30" s="175"/>
      <c r="FXF30" s="175"/>
      <c r="FXG30" s="175"/>
      <c r="FXH30" s="175"/>
      <c r="FXI30" s="175"/>
      <c r="FXJ30" s="175"/>
      <c r="FXK30" s="175"/>
      <c r="FXL30" s="175"/>
      <c r="FXM30" s="175"/>
      <c r="FXN30" s="175"/>
      <c r="FXO30" s="175"/>
      <c r="FXP30" s="175"/>
      <c r="FXQ30" s="175"/>
      <c r="FXR30" s="175"/>
      <c r="FXS30" s="175"/>
      <c r="FXT30" s="175"/>
      <c r="FXU30" s="175"/>
      <c r="FXV30" s="175"/>
      <c r="FXW30" s="175"/>
      <c r="FXX30" s="175"/>
      <c r="FXY30" s="175"/>
      <c r="FXZ30" s="175"/>
      <c r="FYA30" s="175"/>
      <c r="FYB30" s="175"/>
      <c r="FYC30" s="175"/>
      <c r="FYD30" s="175"/>
      <c r="FYE30" s="175"/>
      <c r="FYF30" s="175"/>
      <c r="FYG30" s="175"/>
      <c r="FYH30" s="175"/>
      <c r="FYI30" s="175"/>
      <c r="FYJ30" s="175"/>
      <c r="FYK30" s="175"/>
      <c r="FYL30" s="175"/>
      <c r="FYM30" s="175"/>
      <c r="FYN30" s="175"/>
      <c r="FYO30" s="175"/>
      <c r="FYP30" s="175"/>
      <c r="FYQ30" s="175"/>
      <c r="FYR30" s="175"/>
      <c r="FYS30" s="175"/>
      <c r="FYT30" s="175"/>
      <c r="FYU30" s="175"/>
      <c r="FYV30" s="175"/>
      <c r="FYW30" s="175"/>
      <c r="FYX30" s="175"/>
      <c r="FYY30" s="175"/>
      <c r="FYZ30" s="175"/>
      <c r="FZA30" s="175"/>
      <c r="FZB30" s="175"/>
      <c r="FZC30" s="175"/>
      <c r="FZD30" s="175"/>
      <c r="FZE30" s="175"/>
      <c r="FZF30" s="175"/>
      <c r="FZG30" s="175"/>
      <c r="FZH30" s="175"/>
      <c r="FZI30" s="175"/>
      <c r="FZJ30" s="175"/>
      <c r="FZK30" s="175"/>
      <c r="FZL30" s="175"/>
      <c r="FZM30" s="175"/>
      <c r="FZN30" s="175"/>
      <c r="FZO30" s="175"/>
      <c r="FZP30" s="175"/>
      <c r="FZQ30" s="175"/>
      <c r="FZR30" s="175"/>
      <c r="FZS30" s="175"/>
      <c r="FZT30" s="175"/>
      <c r="FZU30" s="175"/>
      <c r="FZV30" s="175"/>
      <c r="FZW30" s="175"/>
      <c r="FZX30" s="175"/>
      <c r="FZY30" s="175"/>
      <c r="FZZ30" s="175"/>
      <c r="GAA30" s="175"/>
      <c r="GAB30" s="175"/>
      <c r="GAC30" s="175"/>
      <c r="GAD30" s="175"/>
      <c r="GAE30" s="175"/>
      <c r="GAF30" s="175"/>
      <c r="GAG30" s="175"/>
      <c r="GAH30" s="175"/>
      <c r="GAI30" s="175"/>
      <c r="GAJ30" s="175"/>
      <c r="GAK30" s="175"/>
      <c r="GAL30" s="175"/>
      <c r="GAM30" s="175"/>
      <c r="GAN30" s="175"/>
      <c r="GAO30" s="175"/>
      <c r="GAP30" s="175"/>
      <c r="GAQ30" s="175"/>
      <c r="GAR30" s="175"/>
      <c r="GAS30" s="175"/>
      <c r="GAT30" s="175"/>
      <c r="GAU30" s="175"/>
      <c r="GAV30" s="175"/>
      <c r="GAW30" s="175"/>
      <c r="GAX30" s="175"/>
      <c r="GAY30" s="175"/>
      <c r="GAZ30" s="175"/>
      <c r="GBA30" s="175"/>
      <c r="GBB30" s="175"/>
      <c r="GBC30" s="175"/>
      <c r="GBD30" s="175"/>
      <c r="GBE30" s="175"/>
      <c r="GBF30" s="175"/>
      <c r="GBG30" s="175"/>
      <c r="GBH30" s="175"/>
      <c r="GBI30" s="175"/>
      <c r="GBJ30" s="175"/>
      <c r="GBK30" s="175"/>
      <c r="GBL30" s="175"/>
      <c r="GBM30" s="175"/>
      <c r="GBN30" s="175"/>
      <c r="GBO30" s="175"/>
      <c r="GBP30" s="175"/>
      <c r="GBQ30" s="175"/>
      <c r="GBR30" s="175"/>
      <c r="GBS30" s="175"/>
      <c r="GBT30" s="175"/>
      <c r="GBU30" s="175"/>
      <c r="GBV30" s="175"/>
      <c r="GBW30" s="175"/>
      <c r="GBX30" s="175"/>
      <c r="GBY30" s="175"/>
      <c r="GBZ30" s="175"/>
      <c r="GCA30" s="175"/>
      <c r="GCB30" s="175"/>
      <c r="GCC30" s="175"/>
      <c r="GCD30" s="175"/>
      <c r="GCE30" s="175"/>
      <c r="GCF30" s="175"/>
      <c r="GCG30" s="175"/>
      <c r="GCH30" s="175"/>
      <c r="GCI30" s="175"/>
      <c r="GCJ30" s="175"/>
      <c r="GCK30" s="175"/>
      <c r="GCL30" s="175"/>
      <c r="GCM30" s="175"/>
      <c r="GCN30" s="175"/>
      <c r="GCO30" s="175"/>
      <c r="GCP30" s="175"/>
      <c r="GCQ30" s="175"/>
      <c r="GCR30" s="175"/>
      <c r="GCS30" s="175"/>
      <c r="GCT30" s="175"/>
      <c r="GCU30" s="175"/>
      <c r="GCV30" s="175"/>
      <c r="GCW30" s="175"/>
      <c r="GCX30" s="175"/>
      <c r="GCY30" s="175"/>
      <c r="GCZ30" s="175"/>
      <c r="GDA30" s="175"/>
      <c r="GDB30" s="175"/>
      <c r="GDC30" s="175"/>
      <c r="GDD30" s="175"/>
      <c r="GDE30" s="175"/>
      <c r="GDF30" s="175"/>
      <c r="GDG30" s="175"/>
      <c r="GDH30" s="175"/>
      <c r="GDI30" s="175"/>
      <c r="GDJ30" s="175"/>
      <c r="GDK30" s="175"/>
      <c r="GDL30" s="175"/>
      <c r="GDM30" s="175"/>
      <c r="GDN30" s="175"/>
      <c r="GDO30" s="175"/>
      <c r="GDP30" s="175"/>
      <c r="GDQ30" s="175"/>
      <c r="GDR30" s="175"/>
      <c r="GDS30" s="175"/>
      <c r="GDT30" s="175"/>
      <c r="GDU30" s="175"/>
      <c r="GDV30" s="175"/>
      <c r="GDW30" s="175"/>
      <c r="GDX30" s="175"/>
      <c r="GDY30" s="175"/>
      <c r="GDZ30" s="175"/>
      <c r="GEA30" s="175"/>
      <c r="GEB30" s="175"/>
      <c r="GEC30" s="175"/>
      <c r="GED30" s="175"/>
      <c r="GEE30" s="175"/>
      <c r="GEF30" s="175"/>
      <c r="GEG30" s="175"/>
      <c r="GEH30" s="175"/>
      <c r="GEI30" s="175"/>
      <c r="GEJ30" s="175"/>
      <c r="GEK30" s="175"/>
      <c r="GEL30" s="175"/>
      <c r="GEM30" s="175"/>
      <c r="GEN30" s="175"/>
      <c r="GEO30" s="175"/>
      <c r="GEP30" s="175"/>
      <c r="GEQ30" s="175"/>
      <c r="GER30" s="175"/>
      <c r="GES30" s="175"/>
      <c r="GET30" s="175"/>
      <c r="GEU30" s="175"/>
      <c r="GEV30" s="175"/>
      <c r="GEW30" s="175"/>
      <c r="GEX30" s="175"/>
      <c r="GEY30" s="175"/>
      <c r="GEZ30" s="175"/>
      <c r="GFA30" s="175"/>
      <c r="GFB30" s="175"/>
      <c r="GFC30" s="175"/>
      <c r="GFD30" s="175"/>
      <c r="GFE30" s="175"/>
      <c r="GFF30" s="175"/>
      <c r="GFG30" s="175"/>
      <c r="GFH30" s="175"/>
      <c r="GFI30" s="175"/>
      <c r="GFJ30" s="175"/>
      <c r="GFK30" s="175"/>
      <c r="GFL30" s="175"/>
      <c r="GFM30" s="175"/>
      <c r="GFN30" s="175"/>
      <c r="GFO30" s="175"/>
      <c r="GFP30" s="175"/>
      <c r="GFQ30" s="175"/>
      <c r="GFR30" s="175"/>
      <c r="GFS30" s="175"/>
      <c r="GFT30" s="175"/>
      <c r="GFU30" s="175"/>
      <c r="GFV30" s="175"/>
      <c r="GFW30" s="175"/>
      <c r="GFX30" s="175"/>
      <c r="GFY30" s="175"/>
      <c r="GFZ30" s="175"/>
      <c r="GGA30" s="175"/>
      <c r="GGB30" s="175"/>
      <c r="GGC30" s="175"/>
      <c r="GGD30" s="175"/>
      <c r="GGE30" s="175"/>
      <c r="GGF30" s="175"/>
      <c r="GGG30" s="175"/>
      <c r="GGH30" s="175"/>
      <c r="GGI30" s="175"/>
      <c r="GGJ30" s="175"/>
      <c r="GGK30" s="175"/>
      <c r="GGL30" s="175"/>
      <c r="GGM30" s="175"/>
      <c r="GGN30" s="175"/>
      <c r="GGO30" s="175"/>
      <c r="GGP30" s="175"/>
      <c r="GGQ30" s="175"/>
      <c r="GGR30" s="175"/>
      <c r="GGS30" s="175"/>
      <c r="GGT30" s="175"/>
      <c r="GGU30" s="175"/>
      <c r="GGV30" s="175"/>
      <c r="GGW30" s="175"/>
      <c r="GGX30" s="175"/>
      <c r="GGY30" s="175"/>
      <c r="GGZ30" s="175"/>
      <c r="GHA30" s="175"/>
      <c r="GHB30" s="175"/>
      <c r="GHC30" s="175"/>
      <c r="GHD30" s="175"/>
      <c r="GHE30" s="175"/>
      <c r="GHF30" s="175"/>
      <c r="GHG30" s="175"/>
      <c r="GHH30" s="175"/>
      <c r="GHI30" s="175"/>
      <c r="GHJ30" s="175"/>
      <c r="GHK30" s="175"/>
      <c r="GHL30" s="175"/>
      <c r="GHM30" s="175"/>
      <c r="GHN30" s="175"/>
      <c r="GHO30" s="175"/>
      <c r="GHP30" s="175"/>
      <c r="GHQ30" s="175"/>
      <c r="GHR30" s="175"/>
      <c r="GHS30" s="175"/>
      <c r="GHT30" s="175"/>
      <c r="GHU30" s="175"/>
      <c r="GHV30" s="175"/>
      <c r="GHW30" s="175"/>
      <c r="GHX30" s="175"/>
      <c r="GHY30" s="175"/>
      <c r="GHZ30" s="175"/>
      <c r="GIA30" s="175"/>
      <c r="GIB30" s="175"/>
      <c r="GIC30" s="175"/>
      <c r="GID30" s="175"/>
      <c r="GIE30" s="175"/>
      <c r="GIF30" s="175"/>
      <c r="GIG30" s="175"/>
      <c r="GIH30" s="175"/>
      <c r="GII30" s="175"/>
      <c r="GIJ30" s="175"/>
      <c r="GIK30" s="175"/>
      <c r="GIL30" s="175"/>
      <c r="GIM30" s="175"/>
      <c r="GIN30" s="175"/>
      <c r="GIO30" s="175"/>
      <c r="GIP30" s="175"/>
      <c r="GIQ30" s="175"/>
      <c r="GIR30" s="175"/>
      <c r="GIS30" s="175"/>
      <c r="GIT30" s="175"/>
      <c r="GIU30" s="175"/>
      <c r="GIV30" s="175"/>
      <c r="GIW30" s="175"/>
      <c r="GIX30" s="175"/>
      <c r="GIY30" s="175"/>
      <c r="GIZ30" s="175"/>
      <c r="GJA30" s="175"/>
      <c r="GJB30" s="175"/>
      <c r="GJC30" s="175"/>
      <c r="GJD30" s="175"/>
      <c r="GJE30" s="175"/>
      <c r="GJF30" s="175"/>
      <c r="GJG30" s="175"/>
      <c r="GJH30" s="175"/>
      <c r="GJI30" s="175"/>
      <c r="GJJ30" s="175"/>
      <c r="GJK30" s="175"/>
      <c r="GJL30" s="175"/>
      <c r="GJM30" s="175"/>
      <c r="GJN30" s="175"/>
      <c r="GJO30" s="175"/>
      <c r="GJP30" s="175"/>
      <c r="GJQ30" s="175"/>
      <c r="GJR30" s="175"/>
      <c r="GJS30" s="175"/>
      <c r="GJT30" s="175"/>
      <c r="GJU30" s="175"/>
      <c r="GJV30" s="175"/>
      <c r="GJW30" s="175"/>
      <c r="GJX30" s="175"/>
      <c r="GJY30" s="175"/>
      <c r="GJZ30" s="175"/>
      <c r="GKA30" s="175"/>
      <c r="GKB30" s="175"/>
      <c r="GKC30" s="175"/>
      <c r="GKD30" s="175"/>
      <c r="GKE30" s="175"/>
      <c r="GKF30" s="175"/>
      <c r="GKG30" s="175"/>
      <c r="GKH30" s="175"/>
      <c r="GKI30" s="175"/>
      <c r="GKJ30" s="175"/>
      <c r="GKK30" s="175"/>
      <c r="GKL30" s="175"/>
      <c r="GKM30" s="175"/>
      <c r="GKN30" s="175"/>
      <c r="GKO30" s="175"/>
      <c r="GKP30" s="175"/>
      <c r="GKQ30" s="175"/>
      <c r="GKR30" s="175"/>
      <c r="GKS30" s="175"/>
      <c r="GKT30" s="175"/>
      <c r="GKU30" s="175"/>
      <c r="GKV30" s="175"/>
      <c r="GKW30" s="175"/>
      <c r="GKX30" s="175"/>
      <c r="GKY30" s="175"/>
      <c r="GKZ30" s="175"/>
      <c r="GLA30" s="175"/>
      <c r="GLB30" s="175"/>
      <c r="GLC30" s="175"/>
      <c r="GLD30" s="175"/>
      <c r="GLE30" s="175"/>
      <c r="GLF30" s="175"/>
      <c r="GLG30" s="175"/>
      <c r="GLH30" s="175"/>
      <c r="GLI30" s="175"/>
      <c r="GLJ30" s="175"/>
      <c r="GLK30" s="175"/>
      <c r="GLL30" s="175"/>
      <c r="GLM30" s="175"/>
      <c r="GLN30" s="175"/>
      <c r="GLO30" s="175"/>
      <c r="GLP30" s="175"/>
      <c r="GLQ30" s="175"/>
      <c r="GLR30" s="175"/>
      <c r="GLS30" s="175"/>
      <c r="GLT30" s="175"/>
      <c r="GLU30" s="175"/>
      <c r="GLV30" s="175"/>
      <c r="GLW30" s="175"/>
      <c r="GLX30" s="175"/>
      <c r="GLY30" s="175"/>
      <c r="GLZ30" s="175"/>
      <c r="GMA30" s="175"/>
      <c r="GMB30" s="175"/>
      <c r="GMC30" s="175"/>
      <c r="GMD30" s="175"/>
      <c r="GME30" s="175"/>
      <c r="GMF30" s="175"/>
      <c r="GMG30" s="175"/>
      <c r="GMH30" s="175"/>
      <c r="GMI30" s="175"/>
      <c r="GMJ30" s="175"/>
      <c r="GMK30" s="175"/>
      <c r="GML30" s="175"/>
      <c r="GMM30" s="175"/>
      <c r="GMN30" s="175"/>
      <c r="GMO30" s="175"/>
      <c r="GMP30" s="175"/>
      <c r="GMQ30" s="175"/>
      <c r="GMR30" s="175"/>
      <c r="GMS30" s="175"/>
      <c r="GMT30" s="175"/>
      <c r="GMU30" s="175"/>
      <c r="GMV30" s="175"/>
      <c r="GMW30" s="175"/>
      <c r="GMX30" s="175"/>
      <c r="GMY30" s="175"/>
      <c r="GMZ30" s="175"/>
      <c r="GNA30" s="175"/>
      <c r="GNB30" s="175"/>
      <c r="GNC30" s="175"/>
      <c r="GND30" s="175"/>
      <c r="GNE30" s="175"/>
      <c r="GNF30" s="175"/>
      <c r="GNG30" s="175"/>
      <c r="GNH30" s="175"/>
      <c r="GNI30" s="175"/>
      <c r="GNJ30" s="175"/>
      <c r="GNK30" s="175"/>
      <c r="GNL30" s="175"/>
      <c r="GNM30" s="175"/>
      <c r="GNN30" s="175"/>
      <c r="GNO30" s="175"/>
      <c r="GNP30" s="175"/>
      <c r="GNQ30" s="175"/>
      <c r="GNR30" s="175"/>
      <c r="GNS30" s="175"/>
      <c r="GNT30" s="175"/>
      <c r="GNU30" s="175"/>
      <c r="GNV30" s="175"/>
      <c r="GNW30" s="175"/>
      <c r="GNX30" s="175"/>
      <c r="GNY30" s="175"/>
      <c r="GNZ30" s="175"/>
      <c r="GOA30" s="175"/>
      <c r="GOB30" s="175"/>
      <c r="GOC30" s="175"/>
      <c r="GOD30" s="175"/>
      <c r="GOE30" s="175"/>
      <c r="GOF30" s="175"/>
      <c r="GOG30" s="175"/>
      <c r="GOH30" s="175"/>
      <c r="GOI30" s="175"/>
      <c r="GOJ30" s="175"/>
      <c r="GOK30" s="175"/>
      <c r="GOL30" s="175"/>
      <c r="GOM30" s="175"/>
      <c r="GON30" s="175"/>
      <c r="GOO30" s="175"/>
      <c r="GOP30" s="175"/>
      <c r="GOQ30" s="175"/>
      <c r="GOR30" s="175"/>
      <c r="GOS30" s="175"/>
      <c r="GOT30" s="175"/>
      <c r="GOU30" s="175"/>
      <c r="GOV30" s="175"/>
      <c r="GOW30" s="175"/>
      <c r="GOX30" s="175"/>
      <c r="GOY30" s="175"/>
      <c r="GOZ30" s="175"/>
      <c r="GPA30" s="175"/>
      <c r="GPB30" s="175"/>
      <c r="GPC30" s="175"/>
      <c r="GPD30" s="175"/>
      <c r="GPE30" s="175"/>
      <c r="GPF30" s="175"/>
      <c r="GPG30" s="175"/>
      <c r="GPH30" s="175"/>
      <c r="GPI30" s="175"/>
      <c r="GPJ30" s="175"/>
      <c r="GPK30" s="175"/>
      <c r="GPL30" s="175"/>
      <c r="GPM30" s="175"/>
      <c r="GPN30" s="175"/>
      <c r="GPO30" s="175"/>
      <c r="GPP30" s="175"/>
      <c r="GPQ30" s="175"/>
      <c r="GPR30" s="175"/>
      <c r="GPS30" s="175"/>
      <c r="GPT30" s="175"/>
      <c r="GPU30" s="175"/>
      <c r="GPV30" s="175"/>
      <c r="GPW30" s="175"/>
      <c r="GPX30" s="175"/>
      <c r="GPY30" s="175"/>
      <c r="GPZ30" s="175"/>
      <c r="GQA30" s="175"/>
      <c r="GQB30" s="175"/>
      <c r="GQC30" s="175"/>
      <c r="GQD30" s="175"/>
      <c r="GQE30" s="175"/>
      <c r="GQF30" s="175"/>
      <c r="GQG30" s="175"/>
      <c r="GQH30" s="175"/>
      <c r="GQI30" s="175"/>
      <c r="GQJ30" s="175"/>
      <c r="GQK30" s="175"/>
      <c r="GQL30" s="175"/>
      <c r="GQM30" s="175"/>
      <c r="GQN30" s="175"/>
      <c r="GQO30" s="175"/>
      <c r="GQP30" s="175"/>
      <c r="GQQ30" s="175"/>
      <c r="GQR30" s="175"/>
      <c r="GQS30" s="175"/>
      <c r="GQT30" s="175"/>
      <c r="GQU30" s="175"/>
      <c r="GQV30" s="175"/>
      <c r="GQW30" s="175"/>
      <c r="GQX30" s="175"/>
      <c r="GQY30" s="175"/>
      <c r="GQZ30" s="175"/>
      <c r="GRA30" s="175"/>
      <c r="GRB30" s="175"/>
      <c r="GRC30" s="175"/>
      <c r="GRD30" s="175"/>
      <c r="GRE30" s="175"/>
      <c r="GRF30" s="175"/>
      <c r="GRG30" s="175"/>
      <c r="GRH30" s="175"/>
      <c r="GRI30" s="175"/>
      <c r="GRJ30" s="175"/>
      <c r="GRK30" s="175"/>
      <c r="GRL30" s="175"/>
      <c r="GRM30" s="175"/>
      <c r="GRN30" s="175"/>
      <c r="GRO30" s="175"/>
      <c r="GRP30" s="175"/>
      <c r="GRQ30" s="175"/>
      <c r="GRR30" s="175"/>
      <c r="GRS30" s="175"/>
      <c r="GRT30" s="175"/>
      <c r="GRU30" s="175"/>
      <c r="GRV30" s="175"/>
      <c r="GRW30" s="175"/>
      <c r="GRX30" s="175"/>
      <c r="GRY30" s="175"/>
      <c r="GRZ30" s="175"/>
      <c r="GSA30" s="175"/>
      <c r="GSB30" s="175"/>
      <c r="GSC30" s="175"/>
      <c r="GSD30" s="175"/>
      <c r="GSE30" s="175"/>
      <c r="GSF30" s="175"/>
      <c r="GSG30" s="175"/>
      <c r="GSH30" s="175"/>
      <c r="GSI30" s="175"/>
      <c r="GSJ30" s="175"/>
      <c r="GSK30" s="175"/>
      <c r="GSL30" s="175"/>
      <c r="GSM30" s="175"/>
      <c r="GSN30" s="175"/>
      <c r="GSO30" s="175"/>
      <c r="GSP30" s="175"/>
      <c r="GSQ30" s="175"/>
      <c r="GSR30" s="175"/>
      <c r="GSS30" s="175"/>
      <c r="GST30" s="175"/>
      <c r="GSU30" s="175"/>
      <c r="GSV30" s="175"/>
      <c r="GSW30" s="175"/>
      <c r="GSX30" s="175"/>
      <c r="GSY30" s="175"/>
      <c r="GSZ30" s="175"/>
      <c r="GTA30" s="175"/>
      <c r="GTB30" s="175"/>
      <c r="GTC30" s="175"/>
      <c r="GTD30" s="175"/>
      <c r="GTE30" s="175"/>
      <c r="GTF30" s="175"/>
      <c r="GTG30" s="175"/>
      <c r="GTH30" s="175"/>
      <c r="GTI30" s="175"/>
      <c r="GTJ30" s="175"/>
      <c r="GTK30" s="175"/>
      <c r="GTL30" s="175"/>
      <c r="GTM30" s="175"/>
      <c r="GTN30" s="175"/>
      <c r="GTO30" s="175"/>
      <c r="GTP30" s="175"/>
      <c r="GTQ30" s="175"/>
      <c r="GTR30" s="175"/>
      <c r="GTS30" s="175"/>
      <c r="GTT30" s="175"/>
      <c r="GTU30" s="175"/>
      <c r="GTV30" s="175"/>
      <c r="GTW30" s="175"/>
      <c r="GTX30" s="175"/>
      <c r="GTY30" s="175"/>
      <c r="GTZ30" s="175"/>
      <c r="GUA30" s="175"/>
      <c r="GUB30" s="175"/>
      <c r="GUC30" s="175"/>
      <c r="GUD30" s="175"/>
      <c r="GUE30" s="175"/>
      <c r="GUF30" s="175"/>
      <c r="GUG30" s="175"/>
      <c r="GUH30" s="175"/>
      <c r="GUI30" s="175"/>
      <c r="GUJ30" s="175"/>
      <c r="GUK30" s="175"/>
      <c r="GUL30" s="175"/>
      <c r="GUM30" s="175"/>
      <c r="GUN30" s="175"/>
      <c r="GUO30" s="175"/>
      <c r="GUP30" s="175"/>
      <c r="GUQ30" s="175"/>
      <c r="GUR30" s="175"/>
      <c r="GUS30" s="175"/>
      <c r="GUT30" s="175"/>
      <c r="GUU30" s="175"/>
      <c r="GUV30" s="175"/>
      <c r="GUW30" s="175"/>
      <c r="GUX30" s="175"/>
      <c r="GUY30" s="175"/>
      <c r="GUZ30" s="175"/>
      <c r="GVA30" s="175"/>
      <c r="GVB30" s="175"/>
      <c r="GVC30" s="175"/>
      <c r="GVD30" s="175"/>
      <c r="GVE30" s="175"/>
      <c r="GVF30" s="175"/>
      <c r="GVG30" s="175"/>
      <c r="GVH30" s="175"/>
      <c r="GVI30" s="175"/>
      <c r="GVJ30" s="175"/>
      <c r="GVK30" s="175"/>
      <c r="GVL30" s="175"/>
      <c r="GVM30" s="175"/>
      <c r="GVN30" s="175"/>
      <c r="GVO30" s="175"/>
      <c r="GVP30" s="175"/>
      <c r="GVQ30" s="175"/>
      <c r="GVR30" s="175"/>
      <c r="GVS30" s="175"/>
      <c r="GVT30" s="175"/>
      <c r="GVU30" s="175"/>
      <c r="GVV30" s="175"/>
      <c r="GVW30" s="175"/>
      <c r="GVX30" s="175"/>
      <c r="GVY30" s="175"/>
      <c r="GVZ30" s="175"/>
      <c r="GWA30" s="175"/>
      <c r="GWB30" s="175"/>
      <c r="GWC30" s="175"/>
      <c r="GWD30" s="175"/>
      <c r="GWE30" s="175"/>
      <c r="GWF30" s="175"/>
      <c r="GWG30" s="175"/>
      <c r="GWH30" s="175"/>
      <c r="GWI30" s="175"/>
      <c r="GWJ30" s="175"/>
      <c r="GWK30" s="175"/>
      <c r="GWL30" s="175"/>
      <c r="GWM30" s="175"/>
      <c r="GWN30" s="175"/>
      <c r="GWO30" s="175"/>
      <c r="GWP30" s="175"/>
      <c r="GWQ30" s="175"/>
      <c r="GWR30" s="175"/>
      <c r="GWS30" s="175"/>
      <c r="GWT30" s="175"/>
      <c r="GWU30" s="175"/>
      <c r="GWV30" s="175"/>
      <c r="GWW30" s="175"/>
      <c r="GWX30" s="175"/>
      <c r="GWY30" s="175"/>
      <c r="GWZ30" s="175"/>
      <c r="GXA30" s="175"/>
      <c r="GXB30" s="175"/>
      <c r="GXC30" s="175"/>
      <c r="GXD30" s="175"/>
      <c r="GXE30" s="175"/>
      <c r="GXF30" s="175"/>
      <c r="GXG30" s="175"/>
      <c r="GXH30" s="175"/>
      <c r="GXI30" s="175"/>
      <c r="GXJ30" s="175"/>
      <c r="GXK30" s="175"/>
      <c r="GXL30" s="175"/>
      <c r="GXM30" s="175"/>
      <c r="GXN30" s="175"/>
      <c r="GXO30" s="175"/>
      <c r="GXP30" s="175"/>
      <c r="GXQ30" s="175"/>
      <c r="GXR30" s="175"/>
      <c r="GXS30" s="175"/>
      <c r="GXT30" s="175"/>
      <c r="GXU30" s="175"/>
      <c r="GXV30" s="175"/>
      <c r="GXW30" s="175"/>
      <c r="GXX30" s="175"/>
      <c r="GXY30" s="175"/>
      <c r="GXZ30" s="175"/>
      <c r="GYA30" s="175"/>
      <c r="GYB30" s="175"/>
      <c r="GYC30" s="175"/>
      <c r="GYD30" s="175"/>
      <c r="GYE30" s="175"/>
      <c r="GYF30" s="175"/>
      <c r="GYG30" s="175"/>
      <c r="GYH30" s="175"/>
      <c r="GYI30" s="175"/>
      <c r="GYJ30" s="175"/>
      <c r="GYK30" s="175"/>
      <c r="GYL30" s="175"/>
      <c r="GYM30" s="175"/>
      <c r="GYN30" s="175"/>
      <c r="GYO30" s="175"/>
      <c r="GYP30" s="175"/>
      <c r="GYQ30" s="175"/>
      <c r="GYR30" s="175"/>
      <c r="GYS30" s="175"/>
      <c r="GYT30" s="175"/>
      <c r="GYU30" s="175"/>
      <c r="GYV30" s="175"/>
      <c r="GYW30" s="175"/>
      <c r="GYX30" s="175"/>
      <c r="GYY30" s="175"/>
      <c r="GYZ30" s="175"/>
      <c r="GZA30" s="175"/>
      <c r="GZB30" s="175"/>
      <c r="GZC30" s="175"/>
      <c r="GZD30" s="175"/>
      <c r="GZE30" s="175"/>
      <c r="GZF30" s="175"/>
      <c r="GZG30" s="175"/>
      <c r="GZH30" s="175"/>
      <c r="GZI30" s="175"/>
      <c r="GZJ30" s="175"/>
      <c r="GZK30" s="175"/>
      <c r="GZL30" s="175"/>
      <c r="GZM30" s="175"/>
      <c r="GZN30" s="175"/>
      <c r="GZO30" s="175"/>
      <c r="GZP30" s="175"/>
      <c r="GZQ30" s="175"/>
      <c r="GZR30" s="175"/>
      <c r="GZS30" s="175"/>
      <c r="GZT30" s="175"/>
      <c r="GZU30" s="175"/>
      <c r="GZV30" s="175"/>
      <c r="GZW30" s="175"/>
      <c r="GZX30" s="175"/>
      <c r="GZY30" s="175"/>
      <c r="GZZ30" s="175"/>
      <c r="HAA30" s="175"/>
      <c r="HAB30" s="175"/>
      <c r="HAC30" s="175"/>
      <c r="HAD30" s="175"/>
      <c r="HAE30" s="175"/>
      <c r="HAF30" s="175"/>
      <c r="HAG30" s="175"/>
      <c r="HAH30" s="175"/>
      <c r="HAI30" s="175"/>
      <c r="HAJ30" s="175"/>
      <c r="HAK30" s="175"/>
      <c r="HAL30" s="175"/>
      <c r="HAM30" s="175"/>
      <c r="HAN30" s="175"/>
      <c r="HAO30" s="175"/>
      <c r="HAP30" s="175"/>
      <c r="HAQ30" s="175"/>
      <c r="HAR30" s="175"/>
      <c r="HAS30" s="175"/>
      <c r="HAT30" s="175"/>
      <c r="HAU30" s="175"/>
      <c r="HAV30" s="175"/>
      <c r="HAW30" s="175"/>
      <c r="HAX30" s="175"/>
      <c r="HAY30" s="175"/>
      <c r="HAZ30" s="175"/>
      <c r="HBA30" s="175"/>
      <c r="HBB30" s="175"/>
      <c r="HBC30" s="175"/>
      <c r="HBD30" s="175"/>
      <c r="HBE30" s="175"/>
      <c r="HBF30" s="175"/>
      <c r="HBG30" s="175"/>
      <c r="HBH30" s="175"/>
      <c r="HBI30" s="175"/>
      <c r="HBJ30" s="175"/>
      <c r="HBK30" s="175"/>
      <c r="HBL30" s="175"/>
      <c r="HBM30" s="175"/>
      <c r="HBN30" s="175"/>
      <c r="HBO30" s="175"/>
      <c r="HBP30" s="175"/>
      <c r="HBQ30" s="175"/>
      <c r="HBR30" s="175"/>
      <c r="HBS30" s="175"/>
      <c r="HBT30" s="175"/>
      <c r="HBU30" s="175"/>
      <c r="HBV30" s="175"/>
      <c r="HBW30" s="175"/>
      <c r="HBX30" s="175"/>
      <c r="HBY30" s="175"/>
      <c r="HBZ30" s="175"/>
      <c r="HCA30" s="175"/>
      <c r="HCB30" s="175"/>
      <c r="HCC30" s="175"/>
      <c r="HCD30" s="175"/>
      <c r="HCE30" s="175"/>
      <c r="HCF30" s="175"/>
      <c r="HCG30" s="175"/>
      <c r="HCH30" s="175"/>
      <c r="HCI30" s="175"/>
      <c r="HCJ30" s="175"/>
      <c r="HCK30" s="175"/>
      <c r="HCL30" s="175"/>
      <c r="HCM30" s="175"/>
      <c r="HCN30" s="175"/>
      <c r="HCO30" s="175"/>
      <c r="HCP30" s="175"/>
      <c r="HCQ30" s="175"/>
      <c r="HCR30" s="175"/>
      <c r="HCS30" s="175"/>
      <c r="HCT30" s="175"/>
      <c r="HCU30" s="175"/>
      <c r="HCV30" s="175"/>
      <c r="HCW30" s="175"/>
      <c r="HCX30" s="175"/>
      <c r="HCY30" s="175"/>
      <c r="HCZ30" s="175"/>
      <c r="HDA30" s="175"/>
      <c r="HDB30" s="175"/>
      <c r="HDC30" s="175"/>
      <c r="HDD30" s="175"/>
      <c r="HDE30" s="175"/>
      <c r="HDF30" s="175"/>
      <c r="HDG30" s="175"/>
      <c r="HDH30" s="175"/>
      <c r="HDI30" s="175"/>
      <c r="HDJ30" s="175"/>
      <c r="HDK30" s="175"/>
      <c r="HDL30" s="175"/>
      <c r="HDM30" s="175"/>
      <c r="HDN30" s="175"/>
      <c r="HDO30" s="175"/>
      <c r="HDP30" s="175"/>
      <c r="HDQ30" s="175"/>
      <c r="HDR30" s="175"/>
      <c r="HDS30" s="175"/>
      <c r="HDT30" s="175"/>
      <c r="HDU30" s="175"/>
      <c r="HDV30" s="175"/>
      <c r="HDW30" s="175"/>
      <c r="HDX30" s="175"/>
      <c r="HDY30" s="175"/>
      <c r="HDZ30" s="175"/>
      <c r="HEA30" s="175"/>
      <c r="HEB30" s="175"/>
      <c r="HEC30" s="175"/>
      <c r="HED30" s="175"/>
      <c r="HEE30" s="175"/>
      <c r="HEF30" s="175"/>
      <c r="HEG30" s="175"/>
      <c r="HEH30" s="175"/>
      <c r="HEI30" s="175"/>
      <c r="HEJ30" s="175"/>
      <c r="HEK30" s="175"/>
      <c r="HEL30" s="175"/>
      <c r="HEM30" s="175"/>
      <c r="HEN30" s="175"/>
      <c r="HEO30" s="175"/>
      <c r="HEP30" s="175"/>
      <c r="HEQ30" s="175"/>
      <c r="HER30" s="175"/>
      <c r="HES30" s="175"/>
      <c r="HET30" s="175"/>
      <c r="HEU30" s="175"/>
      <c r="HEV30" s="175"/>
      <c r="HEW30" s="175"/>
      <c r="HEX30" s="175"/>
      <c r="HEY30" s="175"/>
      <c r="HEZ30" s="175"/>
      <c r="HFA30" s="175"/>
      <c r="HFB30" s="175"/>
      <c r="HFC30" s="175"/>
      <c r="HFD30" s="175"/>
      <c r="HFE30" s="175"/>
      <c r="HFF30" s="175"/>
      <c r="HFG30" s="175"/>
      <c r="HFH30" s="175"/>
      <c r="HFI30" s="175"/>
      <c r="HFJ30" s="175"/>
      <c r="HFK30" s="175"/>
      <c r="HFL30" s="175"/>
      <c r="HFM30" s="175"/>
      <c r="HFN30" s="175"/>
      <c r="HFO30" s="175"/>
      <c r="HFP30" s="175"/>
      <c r="HFQ30" s="175"/>
      <c r="HFR30" s="175"/>
      <c r="HFS30" s="175"/>
      <c r="HFT30" s="175"/>
      <c r="HFU30" s="175"/>
      <c r="HFV30" s="175"/>
      <c r="HFW30" s="175"/>
      <c r="HFX30" s="175"/>
      <c r="HFY30" s="175"/>
      <c r="HFZ30" s="175"/>
      <c r="HGA30" s="175"/>
      <c r="HGB30" s="175"/>
      <c r="HGC30" s="175"/>
      <c r="HGD30" s="175"/>
      <c r="HGE30" s="175"/>
      <c r="HGF30" s="175"/>
      <c r="HGG30" s="175"/>
      <c r="HGH30" s="175"/>
      <c r="HGI30" s="175"/>
      <c r="HGJ30" s="175"/>
      <c r="HGK30" s="175"/>
      <c r="HGL30" s="175"/>
      <c r="HGM30" s="175"/>
      <c r="HGN30" s="175"/>
      <c r="HGO30" s="175"/>
      <c r="HGP30" s="175"/>
      <c r="HGQ30" s="175"/>
      <c r="HGR30" s="175"/>
      <c r="HGS30" s="175"/>
      <c r="HGT30" s="175"/>
      <c r="HGU30" s="175"/>
      <c r="HGV30" s="175"/>
      <c r="HGW30" s="175"/>
      <c r="HGX30" s="175"/>
      <c r="HGY30" s="175"/>
      <c r="HGZ30" s="175"/>
      <c r="HHA30" s="175"/>
      <c r="HHB30" s="175"/>
      <c r="HHC30" s="175"/>
      <c r="HHD30" s="175"/>
      <c r="HHE30" s="175"/>
      <c r="HHF30" s="175"/>
      <c r="HHG30" s="175"/>
      <c r="HHH30" s="175"/>
      <c r="HHI30" s="175"/>
      <c r="HHJ30" s="175"/>
      <c r="HHK30" s="175"/>
      <c r="HHL30" s="175"/>
      <c r="HHM30" s="175"/>
      <c r="HHN30" s="175"/>
      <c r="HHO30" s="175"/>
      <c r="HHP30" s="175"/>
      <c r="HHQ30" s="175"/>
      <c r="HHR30" s="175"/>
      <c r="HHS30" s="175"/>
      <c r="HHT30" s="175"/>
      <c r="HHU30" s="175"/>
      <c r="HHV30" s="175"/>
      <c r="HHW30" s="175"/>
      <c r="HHX30" s="175"/>
      <c r="HHY30" s="175"/>
      <c r="HHZ30" s="175"/>
      <c r="HIA30" s="175"/>
      <c r="HIB30" s="175"/>
      <c r="HIC30" s="175"/>
      <c r="HID30" s="175"/>
      <c r="HIE30" s="175"/>
      <c r="HIF30" s="175"/>
      <c r="HIG30" s="175"/>
      <c r="HIH30" s="175"/>
      <c r="HII30" s="175"/>
      <c r="HIJ30" s="175"/>
      <c r="HIK30" s="175"/>
      <c r="HIL30" s="175"/>
      <c r="HIM30" s="175"/>
      <c r="HIN30" s="175"/>
      <c r="HIO30" s="175"/>
      <c r="HIP30" s="175"/>
      <c r="HIQ30" s="175"/>
      <c r="HIR30" s="175"/>
      <c r="HIS30" s="175"/>
      <c r="HIT30" s="175"/>
      <c r="HIU30" s="175"/>
      <c r="HIV30" s="175"/>
      <c r="HIW30" s="175"/>
      <c r="HIX30" s="175"/>
      <c r="HIY30" s="175"/>
      <c r="HIZ30" s="175"/>
      <c r="HJA30" s="175"/>
      <c r="HJB30" s="175"/>
      <c r="HJC30" s="175"/>
      <c r="HJD30" s="175"/>
      <c r="HJE30" s="175"/>
      <c r="HJF30" s="175"/>
      <c r="HJG30" s="175"/>
      <c r="HJH30" s="175"/>
      <c r="HJI30" s="175"/>
      <c r="HJJ30" s="175"/>
      <c r="HJK30" s="175"/>
      <c r="HJL30" s="175"/>
      <c r="HJM30" s="175"/>
      <c r="HJN30" s="175"/>
      <c r="HJO30" s="175"/>
      <c r="HJP30" s="175"/>
      <c r="HJQ30" s="175"/>
      <c r="HJR30" s="175"/>
      <c r="HJS30" s="175"/>
      <c r="HJT30" s="175"/>
      <c r="HJU30" s="175"/>
      <c r="HJV30" s="175"/>
      <c r="HJW30" s="175"/>
      <c r="HJX30" s="175"/>
      <c r="HJY30" s="175"/>
      <c r="HJZ30" s="175"/>
      <c r="HKA30" s="175"/>
      <c r="HKB30" s="175"/>
      <c r="HKC30" s="175"/>
      <c r="HKD30" s="175"/>
      <c r="HKE30" s="175"/>
      <c r="HKF30" s="175"/>
      <c r="HKG30" s="175"/>
      <c r="HKH30" s="175"/>
      <c r="HKI30" s="175"/>
      <c r="HKJ30" s="175"/>
      <c r="HKK30" s="175"/>
      <c r="HKL30" s="175"/>
      <c r="HKM30" s="175"/>
      <c r="HKN30" s="175"/>
      <c r="HKO30" s="175"/>
      <c r="HKP30" s="175"/>
      <c r="HKQ30" s="175"/>
      <c r="HKR30" s="175"/>
      <c r="HKS30" s="175"/>
      <c r="HKT30" s="175"/>
      <c r="HKU30" s="175"/>
      <c r="HKV30" s="175"/>
      <c r="HKW30" s="175"/>
      <c r="HKX30" s="175"/>
      <c r="HKY30" s="175"/>
      <c r="HKZ30" s="175"/>
      <c r="HLA30" s="175"/>
      <c r="HLB30" s="175"/>
      <c r="HLC30" s="175"/>
      <c r="HLD30" s="175"/>
      <c r="HLE30" s="175"/>
      <c r="HLF30" s="175"/>
      <c r="HLG30" s="175"/>
      <c r="HLH30" s="175"/>
      <c r="HLI30" s="175"/>
      <c r="HLJ30" s="175"/>
      <c r="HLK30" s="175"/>
      <c r="HLL30" s="175"/>
      <c r="HLM30" s="175"/>
      <c r="HLN30" s="175"/>
      <c r="HLO30" s="175"/>
      <c r="HLP30" s="175"/>
      <c r="HLQ30" s="175"/>
      <c r="HLR30" s="175"/>
      <c r="HLS30" s="175"/>
      <c r="HLT30" s="175"/>
      <c r="HLU30" s="175"/>
      <c r="HLV30" s="175"/>
      <c r="HLW30" s="175"/>
      <c r="HLX30" s="175"/>
      <c r="HLY30" s="175"/>
      <c r="HLZ30" s="175"/>
      <c r="HMA30" s="175"/>
      <c r="HMB30" s="175"/>
      <c r="HMC30" s="175"/>
      <c r="HMD30" s="175"/>
      <c r="HME30" s="175"/>
      <c r="HMF30" s="175"/>
      <c r="HMG30" s="175"/>
      <c r="HMH30" s="175"/>
      <c r="HMI30" s="175"/>
      <c r="HMJ30" s="175"/>
      <c r="HMK30" s="175"/>
      <c r="HML30" s="175"/>
      <c r="HMM30" s="175"/>
      <c r="HMN30" s="175"/>
      <c r="HMO30" s="175"/>
      <c r="HMP30" s="175"/>
      <c r="HMQ30" s="175"/>
      <c r="HMR30" s="175"/>
      <c r="HMS30" s="175"/>
      <c r="HMT30" s="175"/>
      <c r="HMU30" s="175"/>
      <c r="HMV30" s="175"/>
      <c r="HMW30" s="175"/>
      <c r="HMX30" s="175"/>
      <c r="HMY30" s="175"/>
      <c r="HMZ30" s="175"/>
      <c r="HNA30" s="175"/>
      <c r="HNB30" s="175"/>
      <c r="HNC30" s="175"/>
      <c r="HND30" s="175"/>
      <c r="HNE30" s="175"/>
      <c r="HNF30" s="175"/>
      <c r="HNG30" s="175"/>
      <c r="HNH30" s="175"/>
      <c r="HNI30" s="175"/>
      <c r="HNJ30" s="175"/>
      <c r="HNK30" s="175"/>
      <c r="HNL30" s="175"/>
      <c r="HNM30" s="175"/>
      <c r="HNN30" s="175"/>
      <c r="HNO30" s="175"/>
      <c r="HNP30" s="175"/>
      <c r="HNQ30" s="175"/>
      <c r="HNR30" s="175"/>
      <c r="HNS30" s="175"/>
      <c r="HNT30" s="175"/>
      <c r="HNU30" s="175"/>
      <c r="HNV30" s="175"/>
      <c r="HNW30" s="175"/>
      <c r="HNX30" s="175"/>
      <c r="HNY30" s="175"/>
      <c r="HNZ30" s="175"/>
      <c r="HOA30" s="175"/>
      <c r="HOB30" s="175"/>
      <c r="HOC30" s="175"/>
      <c r="HOD30" s="175"/>
      <c r="HOE30" s="175"/>
      <c r="HOF30" s="175"/>
      <c r="HOG30" s="175"/>
      <c r="HOH30" s="175"/>
      <c r="HOI30" s="175"/>
      <c r="HOJ30" s="175"/>
      <c r="HOK30" s="175"/>
      <c r="HOL30" s="175"/>
      <c r="HOM30" s="175"/>
      <c r="HON30" s="175"/>
      <c r="HOO30" s="175"/>
      <c r="HOP30" s="175"/>
      <c r="HOQ30" s="175"/>
      <c r="HOR30" s="175"/>
      <c r="HOS30" s="175"/>
      <c r="HOT30" s="175"/>
      <c r="HOU30" s="175"/>
      <c r="HOV30" s="175"/>
      <c r="HOW30" s="175"/>
      <c r="HOX30" s="175"/>
      <c r="HOY30" s="175"/>
      <c r="HOZ30" s="175"/>
      <c r="HPA30" s="175"/>
      <c r="HPB30" s="175"/>
      <c r="HPC30" s="175"/>
      <c r="HPD30" s="175"/>
      <c r="HPE30" s="175"/>
      <c r="HPF30" s="175"/>
      <c r="HPG30" s="175"/>
      <c r="HPH30" s="175"/>
      <c r="HPI30" s="175"/>
      <c r="HPJ30" s="175"/>
      <c r="HPK30" s="175"/>
      <c r="HPL30" s="175"/>
      <c r="HPM30" s="175"/>
      <c r="HPN30" s="175"/>
      <c r="HPO30" s="175"/>
      <c r="HPP30" s="175"/>
      <c r="HPQ30" s="175"/>
      <c r="HPR30" s="175"/>
      <c r="HPS30" s="175"/>
      <c r="HPT30" s="175"/>
      <c r="HPU30" s="175"/>
      <c r="HPV30" s="175"/>
      <c r="HPW30" s="175"/>
      <c r="HPX30" s="175"/>
      <c r="HPY30" s="175"/>
      <c r="HPZ30" s="175"/>
      <c r="HQA30" s="175"/>
      <c r="HQB30" s="175"/>
      <c r="HQC30" s="175"/>
      <c r="HQD30" s="175"/>
      <c r="HQE30" s="175"/>
      <c r="HQF30" s="175"/>
      <c r="HQG30" s="175"/>
      <c r="HQH30" s="175"/>
      <c r="HQI30" s="175"/>
      <c r="HQJ30" s="175"/>
      <c r="HQK30" s="175"/>
      <c r="HQL30" s="175"/>
      <c r="HQM30" s="175"/>
      <c r="HQN30" s="175"/>
      <c r="HQO30" s="175"/>
      <c r="HQP30" s="175"/>
      <c r="HQQ30" s="175"/>
      <c r="HQR30" s="175"/>
      <c r="HQS30" s="175"/>
      <c r="HQT30" s="175"/>
      <c r="HQU30" s="175"/>
      <c r="HQV30" s="175"/>
      <c r="HQW30" s="175"/>
      <c r="HQX30" s="175"/>
      <c r="HQY30" s="175"/>
      <c r="HQZ30" s="175"/>
      <c r="HRA30" s="175"/>
      <c r="HRB30" s="175"/>
      <c r="HRC30" s="175"/>
      <c r="HRD30" s="175"/>
      <c r="HRE30" s="175"/>
      <c r="HRF30" s="175"/>
      <c r="HRG30" s="175"/>
      <c r="HRH30" s="175"/>
      <c r="HRI30" s="175"/>
      <c r="HRJ30" s="175"/>
      <c r="HRK30" s="175"/>
      <c r="HRL30" s="175"/>
      <c r="HRM30" s="175"/>
      <c r="HRN30" s="175"/>
      <c r="HRO30" s="175"/>
      <c r="HRP30" s="175"/>
      <c r="HRQ30" s="175"/>
      <c r="HRR30" s="175"/>
      <c r="HRS30" s="175"/>
      <c r="HRT30" s="175"/>
      <c r="HRU30" s="175"/>
      <c r="HRV30" s="175"/>
      <c r="HRW30" s="175"/>
      <c r="HRX30" s="175"/>
      <c r="HRY30" s="175"/>
      <c r="HRZ30" s="175"/>
      <c r="HSA30" s="175"/>
      <c r="HSB30" s="175"/>
      <c r="HSC30" s="175"/>
      <c r="HSD30" s="175"/>
      <c r="HSE30" s="175"/>
      <c r="HSF30" s="175"/>
      <c r="HSG30" s="175"/>
      <c r="HSH30" s="175"/>
      <c r="HSI30" s="175"/>
      <c r="HSJ30" s="175"/>
      <c r="HSK30" s="175"/>
      <c r="HSL30" s="175"/>
      <c r="HSM30" s="175"/>
      <c r="HSN30" s="175"/>
      <c r="HSO30" s="175"/>
      <c r="HSP30" s="175"/>
      <c r="HSQ30" s="175"/>
      <c r="HSR30" s="175"/>
      <c r="HSS30" s="175"/>
      <c r="HST30" s="175"/>
      <c r="HSU30" s="175"/>
      <c r="HSV30" s="175"/>
      <c r="HSW30" s="175"/>
      <c r="HSX30" s="175"/>
      <c r="HSY30" s="175"/>
      <c r="HSZ30" s="175"/>
      <c r="HTA30" s="175"/>
      <c r="HTB30" s="175"/>
      <c r="HTC30" s="175"/>
      <c r="HTD30" s="175"/>
      <c r="HTE30" s="175"/>
      <c r="HTF30" s="175"/>
      <c r="HTG30" s="175"/>
      <c r="HTH30" s="175"/>
      <c r="HTI30" s="175"/>
      <c r="HTJ30" s="175"/>
      <c r="HTK30" s="175"/>
      <c r="HTL30" s="175"/>
      <c r="HTM30" s="175"/>
      <c r="HTN30" s="175"/>
      <c r="HTO30" s="175"/>
      <c r="HTP30" s="175"/>
      <c r="HTQ30" s="175"/>
      <c r="HTR30" s="175"/>
      <c r="HTS30" s="175"/>
      <c r="HTT30" s="175"/>
      <c r="HTU30" s="175"/>
      <c r="HTV30" s="175"/>
      <c r="HTW30" s="175"/>
      <c r="HTX30" s="175"/>
      <c r="HTY30" s="175"/>
      <c r="HTZ30" s="175"/>
      <c r="HUA30" s="175"/>
      <c r="HUB30" s="175"/>
      <c r="HUC30" s="175"/>
      <c r="HUD30" s="175"/>
      <c r="HUE30" s="175"/>
      <c r="HUF30" s="175"/>
      <c r="HUG30" s="175"/>
      <c r="HUH30" s="175"/>
      <c r="HUI30" s="175"/>
      <c r="HUJ30" s="175"/>
      <c r="HUK30" s="175"/>
      <c r="HUL30" s="175"/>
      <c r="HUM30" s="175"/>
      <c r="HUN30" s="175"/>
      <c r="HUO30" s="175"/>
      <c r="HUP30" s="175"/>
      <c r="HUQ30" s="175"/>
      <c r="HUR30" s="175"/>
      <c r="HUS30" s="175"/>
      <c r="HUT30" s="175"/>
      <c r="HUU30" s="175"/>
      <c r="HUV30" s="175"/>
      <c r="HUW30" s="175"/>
      <c r="HUX30" s="175"/>
      <c r="HUY30" s="175"/>
      <c r="HUZ30" s="175"/>
      <c r="HVA30" s="175"/>
      <c r="HVB30" s="175"/>
      <c r="HVC30" s="175"/>
      <c r="HVD30" s="175"/>
      <c r="HVE30" s="175"/>
      <c r="HVF30" s="175"/>
      <c r="HVG30" s="175"/>
      <c r="HVH30" s="175"/>
      <c r="HVI30" s="175"/>
      <c r="HVJ30" s="175"/>
      <c r="HVK30" s="175"/>
      <c r="HVL30" s="175"/>
      <c r="HVM30" s="175"/>
      <c r="HVN30" s="175"/>
      <c r="HVO30" s="175"/>
      <c r="HVP30" s="175"/>
      <c r="HVQ30" s="175"/>
      <c r="HVR30" s="175"/>
      <c r="HVS30" s="175"/>
      <c r="HVT30" s="175"/>
      <c r="HVU30" s="175"/>
      <c r="HVV30" s="175"/>
      <c r="HVW30" s="175"/>
      <c r="HVX30" s="175"/>
      <c r="HVY30" s="175"/>
      <c r="HVZ30" s="175"/>
      <c r="HWA30" s="175"/>
      <c r="HWB30" s="175"/>
      <c r="HWC30" s="175"/>
      <c r="HWD30" s="175"/>
      <c r="HWE30" s="175"/>
      <c r="HWF30" s="175"/>
      <c r="HWG30" s="175"/>
      <c r="HWH30" s="175"/>
      <c r="HWI30" s="175"/>
      <c r="HWJ30" s="175"/>
      <c r="HWK30" s="175"/>
      <c r="HWL30" s="175"/>
      <c r="HWM30" s="175"/>
      <c r="HWN30" s="175"/>
      <c r="HWO30" s="175"/>
      <c r="HWP30" s="175"/>
      <c r="HWQ30" s="175"/>
      <c r="HWR30" s="175"/>
      <c r="HWS30" s="175"/>
      <c r="HWT30" s="175"/>
      <c r="HWU30" s="175"/>
      <c r="HWV30" s="175"/>
      <c r="HWW30" s="175"/>
      <c r="HWX30" s="175"/>
      <c r="HWY30" s="175"/>
      <c r="HWZ30" s="175"/>
      <c r="HXA30" s="175"/>
      <c r="HXB30" s="175"/>
      <c r="HXC30" s="175"/>
      <c r="HXD30" s="175"/>
      <c r="HXE30" s="175"/>
      <c r="HXF30" s="175"/>
      <c r="HXG30" s="175"/>
      <c r="HXH30" s="175"/>
      <c r="HXI30" s="175"/>
      <c r="HXJ30" s="175"/>
      <c r="HXK30" s="175"/>
      <c r="HXL30" s="175"/>
      <c r="HXM30" s="175"/>
      <c r="HXN30" s="175"/>
      <c r="HXO30" s="175"/>
      <c r="HXP30" s="175"/>
      <c r="HXQ30" s="175"/>
      <c r="HXR30" s="175"/>
      <c r="HXS30" s="175"/>
      <c r="HXT30" s="175"/>
      <c r="HXU30" s="175"/>
      <c r="HXV30" s="175"/>
      <c r="HXW30" s="175"/>
      <c r="HXX30" s="175"/>
      <c r="HXY30" s="175"/>
      <c r="HXZ30" s="175"/>
      <c r="HYA30" s="175"/>
      <c r="HYB30" s="175"/>
      <c r="HYC30" s="175"/>
      <c r="HYD30" s="175"/>
      <c r="HYE30" s="175"/>
      <c r="HYF30" s="175"/>
      <c r="HYG30" s="175"/>
      <c r="HYH30" s="175"/>
      <c r="HYI30" s="175"/>
      <c r="HYJ30" s="175"/>
      <c r="HYK30" s="175"/>
      <c r="HYL30" s="175"/>
      <c r="HYM30" s="175"/>
      <c r="HYN30" s="175"/>
      <c r="HYO30" s="175"/>
      <c r="HYP30" s="175"/>
      <c r="HYQ30" s="175"/>
      <c r="HYR30" s="175"/>
      <c r="HYS30" s="175"/>
      <c r="HYT30" s="175"/>
      <c r="HYU30" s="175"/>
      <c r="HYV30" s="175"/>
      <c r="HYW30" s="175"/>
      <c r="HYX30" s="175"/>
      <c r="HYY30" s="175"/>
      <c r="HYZ30" s="175"/>
      <c r="HZA30" s="175"/>
      <c r="HZB30" s="175"/>
      <c r="HZC30" s="175"/>
      <c r="HZD30" s="175"/>
      <c r="HZE30" s="175"/>
      <c r="HZF30" s="175"/>
      <c r="HZG30" s="175"/>
      <c r="HZH30" s="175"/>
      <c r="HZI30" s="175"/>
      <c r="HZJ30" s="175"/>
      <c r="HZK30" s="175"/>
      <c r="HZL30" s="175"/>
      <c r="HZM30" s="175"/>
      <c r="HZN30" s="175"/>
      <c r="HZO30" s="175"/>
      <c r="HZP30" s="175"/>
      <c r="HZQ30" s="175"/>
      <c r="HZR30" s="175"/>
      <c r="HZS30" s="175"/>
      <c r="HZT30" s="175"/>
      <c r="HZU30" s="175"/>
      <c r="HZV30" s="175"/>
      <c r="HZW30" s="175"/>
      <c r="HZX30" s="175"/>
      <c r="HZY30" s="175"/>
      <c r="HZZ30" s="175"/>
      <c r="IAA30" s="175"/>
      <c r="IAB30" s="175"/>
      <c r="IAC30" s="175"/>
      <c r="IAD30" s="175"/>
      <c r="IAE30" s="175"/>
      <c r="IAF30" s="175"/>
      <c r="IAG30" s="175"/>
      <c r="IAH30" s="175"/>
      <c r="IAI30" s="175"/>
      <c r="IAJ30" s="175"/>
      <c r="IAK30" s="175"/>
      <c r="IAL30" s="175"/>
      <c r="IAM30" s="175"/>
      <c r="IAN30" s="175"/>
      <c r="IAO30" s="175"/>
      <c r="IAP30" s="175"/>
      <c r="IAQ30" s="175"/>
      <c r="IAR30" s="175"/>
      <c r="IAS30" s="175"/>
      <c r="IAT30" s="175"/>
      <c r="IAU30" s="175"/>
      <c r="IAV30" s="175"/>
      <c r="IAW30" s="175"/>
      <c r="IAX30" s="175"/>
      <c r="IAY30" s="175"/>
      <c r="IAZ30" s="175"/>
      <c r="IBA30" s="175"/>
      <c r="IBB30" s="175"/>
      <c r="IBC30" s="175"/>
      <c r="IBD30" s="175"/>
      <c r="IBE30" s="175"/>
      <c r="IBF30" s="175"/>
      <c r="IBG30" s="175"/>
      <c r="IBH30" s="175"/>
      <c r="IBI30" s="175"/>
      <c r="IBJ30" s="175"/>
      <c r="IBK30" s="175"/>
      <c r="IBL30" s="175"/>
      <c r="IBM30" s="175"/>
      <c r="IBN30" s="175"/>
      <c r="IBO30" s="175"/>
      <c r="IBP30" s="175"/>
      <c r="IBQ30" s="175"/>
      <c r="IBR30" s="175"/>
      <c r="IBS30" s="175"/>
      <c r="IBT30" s="175"/>
      <c r="IBU30" s="175"/>
      <c r="IBV30" s="175"/>
      <c r="IBW30" s="175"/>
      <c r="IBX30" s="175"/>
      <c r="IBY30" s="175"/>
      <c r="IBZ30" s="175"/>
      <c r="ICA30" s="175"/>
      <c r="ICB30" s="175"/>
      <c r="ICC30" s="175"/>
      <c r="ICD30" s="175"/>
      <c r="ICE30" s="175"/>
      <c r="ICF30" s="175"/>
      <c r="ICG30" s="175"/>
      <c r="ICH30" s="175"/>
      <c r="ICI30" s="175"/>
      <c r="ICJ30" s="175"/>
      <c r="ICK30" s="175"/>
      <c r="ICL30" s="175"/>
      <c r="ICM30" s="175"/>
      <c r="ICN30" s="175"/>
      <c r="ICO30" s="175"/>
      <c r="ICP30" s="175"/>
      <c r="ICQ30" s="175"/>
      <c r="ICR30" s="175"/>
      <c r="ICS30" s="175"/>
      <c r="ICT30" s="175"/>
      <c r="ICU30" s="175"/>
      <c r="ICV30" s="175"/>
      <c r="ICW30" s="175"/>
      <c r="ICX30" s="175"/>
      <c r="ICY30" s="175"/>
      <c r="ICZ30" s="175"/>
      <c r="IDA30" s="175"/>
      <c r="IDB30" s="175"/>
      <c r="IDC30" s="175"/>
      <c r="IDD30" s="175"/>
      <c r="IDE30" s="175"/>
      <c r="IDF30" s="175"/>
      <c r="IDG30" s="175"/>
      <c r="IDH30" s="175"/>
      <c r="IDI30" s="175"/>
      <c r="IDJ30" s="175"/>
      <c r="IDK30" s="175"/>
      <c r="IDL30" s="175"/>
      <c r="IDM30" s="175"/>
      <c r="IDN30" s="175"/>
      <c r="IDO30" s="175"/>
      <c r="IDP30" s="175"/>
      <c r="IDQ30" s="175"/>
      <c r="IDR30" s="175"/>
      <c r="IDS30" s="175"/>
      <c r="IDT30" s="175"/>
      <c r="IDU30" s="175"/>
      <c r="IDV30" s="175"/>
      <c r="IDW30" s="175"/>
      <c r="IDX30" s="175"/>
      <c r="IDY30" s="175"/>
      <c r="IDZ30" s="175"/>
      <c r="IEA30" s="175"/>
      <c r="IEB30" s="175"/>
      <c r="IEC30" s="175"/>
      <c r="IED30" s="175"/>
      <c r="IEE30" s="175"/>
      <c r="IEF30" s="175"/>
      <c r="IEG30" s="175"/>
      <c r="IEH30" s="175"/>
      <c r="IEI30" s="175"/>
      <c r="IEJ30" s="175"/>
      <c r="IEK30" s="175"/>
      <c r="IEL30" s="175"/>
      <c r="IEM30" s="175"/>
      <c r="IEN30" s="175"/>
      <c r="IEO30" s="175"/>
      <c r="IEP30" s="175"/>
      <c r="IEQ30" s="175"/>
      <c r="IER30" s="175"/>
      <c r="IES30" s="175"/>
      <c r="IET30" s="175"/>
      <c r="IEU30" s="175"/>
      <c r="IEV30" s="175"/>
      <c r="IEW30" s="175"/>
      <c r="IEX30" s="175"/>
      <c r="IEY30" s="175"/>
      <c r="IEZ30" s="175"/>
      <c r="IFA30" s="175"/>
      <c r="IFB30" s="175"/>
      <c r="IFC30" s="175"/>
      <c r="IFD30" s="175"/>
      <c r="IFE30" s="175"/>
      <c r="IFF30" s="175"/>
      <c r="IFG30" s="175"/>
      <c r="IFH30" s="175"/>
      <c r="IFI30" s="175"/>
      <c r="IFJ30" s="175"/>
      <c r="IFK30" s="175"/>
      <c r="IFL30" s="175"/>
      <c r="IFM30" s="175"/>
      <c r="IFN30" s="175"/>
      <c r="IFO30" s="175"/>
      <c r="IFP30" s="175"/>
      <c r="IFQ30" s="175"/>
      <c r="IFR30" s="175"/>
      <c r="IFS30" s="175"/>
      <c r="IFT30" s="175"/>
      <c r="IFU30" s="175"/>
      <c r="IFV30" s="175"/>
      <c r="IFW30" s="175"/>
      <c r="IFX30" s="175"/>
      <c r="IFY30" s="175"/>
      <c r="IFZ30" s="175"/>
      <c r="IGA30" s="175"/>
      <c r="IGB30" s="175"/>
      <c r="IGC30" s="175"/>
      <c r="IGD30" s="175"/>
      <c r="IGE30" s="175"/>
      <c r="IGF30" s="175"/>
      <c r="IGG30" s="175"/>
      <c r="IGH30" s="175"/>
      <c r="IGI30" s="175"/>
      <c r="IGJ30" s="175"/>
      <c r="IGK30" s="175"/>
      <c r="IGL30" s="175"/>
      <c r="IGM30" s="175"/>
      <c r="IGN30" s="175"/>
      <c r="IGO30" s="175"/>
      <c r="IGP30" s="175"/>
      <c r="IGQ30" s="175"/>
      <c r="IGR30" s="175"/>
      <c r="IGS30" s="175"/>
      <c r="IGT30" s="175"/>
      <c r="IGU30" s="175"/>
      <c r="IGV30" s="175"/>
      <c r="IGW30" s="175"/>
      <c r="IGX30" s="175"/>
      <c r="IGY30" s="175"/>
      <c r="IGZ30" s="175"/>
      <c r="IHA30" s="175"/>
      <c r="IHB30" s="175"/>
      <c r="IHC30" s="175"/>
      <c r="IHD30" s="175"/>
      <c r="IHE30" s="175"/>
      <c r="IHF30" s="175"/>
      <c r="IHG30" s="175"/>
      <c r="IHH30" s="175"/>
      <c r="IHI30" s="175"/>
      <c r="IHJ30" s="175"/>
      <c r="IHK30" s="175"/>
      <c r="IHL30" s="175"/>
      <c r="IHM30" s="175"/>
      <c r="IHN30" s="175"/>
      <c r="IHO30" s="175"/>
      <c r="IHP30" s="175"/>
      <c r="IHQ30" s="175"/>
      <c r="IHR30" s="175"/>
      <c r="IHS30" s="175"/>
      <c r="IHT30" s="175"/>
      <c r="IHU30" s="175"/>
      <c r="IHV30" s="175"/>
      <c r="IHW30" s="175"/>
      <c r="IHX30" s="175"/>
      <c r="IHY30" s="175"/>
      <c r="IHZ30" s="175"/>
      <c r="IIA30" s="175"/>
      <c r="IIB30" s="175"/>
      <c r="IIC30" s="175"/>
      <c r="IID30" s="175"/>
      <c r="IIE30" s="175"/>
      <c r="IIF30" s="175"/>
      <c r="IIG30" s="175"/>
      <c r="IIH30" s="175"/>
      <c r="III30" s="175"/>
      <c r="IIJ30" s="175"/>
      <c r="IIK30" s="175"/>
      <c r="IIL30" s="175"/>
      <c r="IIM30" s="175"/>
      <c r="IIN30" s="175"/>
      <c r="IIO30" s="175"/>
      <c r="IIP30" s="175"/>
      <c r="IIQ30" s="175"/>
      <c r="IIR30" s="175"/>
      <c r="IIS30" s="175"/>
      <c r="IIT30" s="175"/>
      <c r="IIU30" s="175"/>
      <c r="IIV30" s="175"/>
      <c r="IIW30" s="175"/>
      <c r="IIX30" s="175"/>
      <c r="IIY30" s="175"/>
      <c r="IIZ30" s="175"/>
      <c r="IJA30" s="175"/>
      <c r="IJB30" s="175"/>
      <c r="IJC30" s="175"/>
      <c r="IJD30" s="175"/>
      <c r="IJE30" s="175"/>
      <c r="IJF30" s="175"/>
      <c r="IJG30" s="175"/>
      <c r="IJH30" s="175"/>
      <c r="IJI30" s="175"/>
      <c r="IJJ30" s="175"/>
      <c r="IJK30" s="175"/>
      <c r="IJL30" s="175"/>
      <c r="IJM30" s="175"/>
      <c r="IJN30" s="175"/>
      <c r="IJO30" s="175"/>
      <c r="IJP30" s="175"/>
      <c r="IJQ30" s="175"/>
      <c r="IJR30" s="175"/>
      <c r="IJS30" s="175"/>
      <c r="IJT30" s="175"/>
      <c r="IJU30" s="175"/>
      <c r="IJV30" s="175"/>
      <c r="IJW30" s="175"/>
      <c r="IJX30" s="175"/>
      <c r="IJY30" s="175"/>
      <c r="IJZ30" s="175"/>
      <c r="IKA30" s="175"/>
      <c r="IKB30" s="175"/>
      <c r="IKC30" s="175"/>
      <c r="IKD30" s="175"/>
      <c r="IKE30" s="175"/>
      <c r="IKF30" s="175"/>
      <c r="IKG30" s="175"/>
      <c r="IKH30" s="175"/>
      <c r="IKI30" s="175"/>
      <c r="IKJ30" s="175"/>
      <c r="IKK30" s="175"/>
      <c r="IKL30" s="175"/>
      <c r="IKM30" s="175"/>
      <c r="IKN30" s="175"/>
      <c r="IKO30" s="175"/>
      <c r="IKP30" s="175"/>
      <c r="IKQ30" s="175"/>
      <c r="IKR30" s="175"/>
      <c r="IKS30" s="175"/>
      <c r="IKT30" s="175"/>
      <c r="IKU30" s="175"/>
      <c r="IKV30" s="175"/>
      <c r="IKW30" s="175"/>
      <c r="IKX30" s="175"/>
      <c r="IKY30" s="175"/>
      <c r="IKZ30" s="175"/>
      <c r="ILA30" s="175"/>
      <c r="ILB30" s="175"/>
      <c r="ILC30" s="175"/>
      <c r="ILD30" s="175"/>
      <c r="ILE30" s="175"/>
      <c r="ILF30" s="175"/>
      <c r="ILG30" s="175"/>
      <c r="ILH30" s="175"/>
      <c r="ILI30" s="175"/>
      <c r="ILJ30" s="175"/>
      <c r="ILK30" s="175"/>
      <c r="ILL30" s="175"/>
      <c r="ILM30" s="175"/>
      <c r="ILN30" s="175"/>
      <c r="ILO30" s="175"/>
      <c r="ILP30" s="175"/>
      <c r="ILQ30" s="175"/>
      <c r="ILR30" s="175"/>
      <c r="ILS30" s="175"/>
      <c r="ILT30" s="175"/>
      <c r="ILU30" s="175"/>
      <c r="ILV30" s="175"/>
      <c r="ILW30" s="175"/>
      <c r="ILX30" s="175"/>
      <c r="ILY30" s="175"/>
      <c r="ILZ30" s="175"/>
      <c r="IMA30" s="175"/>
      <c r="IMB30" s="175"/>
      <c r="IMC30" s="175"/>
      <c r="IMD30" s="175"/>
      <c r="IME30" s="175"/>
      <c r="IMF30" s="175"/>
      <c r="IMG30" s="175"/>
      <c r="IMH30" s="175"/>
      <c r="IMI30" s="175"/>
      <c r="IMJ30" s="175"/>
      <c r="IMK30" s="175"/>
      <c r="IML30" s="175"/>
      <c r="IMM30" s="175"/>
      <c r="IMN30" s="175"/>
      <c r="IMO30" s="175"/>
      <c r="IMP30" s="175"/>
      <c r="IMQ30" s="175"/>
      <c r="IMR30" s="175"/>
      <c r="IMS30" s="175"/>
      <c r="IMT30" s="175"/>
      <c r="IMU30" s="175"/>
      <c r="IMV30" s="175"/>
      <c r="IMW30" s="175"/>
      <c r="IMX30" s="175"/>
      <c r="IMY30" s="175"/>
      <c r="IMZ30" s="175"/>
      <c r="INA30" s="175"/>
      <c r="INB30" s="175"/>
      <c r="INC30" s="175"/>
      <c r="IND30" s="175"/>
      <c r="INE30" s="175"/>
      <c r="INF30" s="175"/>
      <c r="ING30" s="175"/>
      <c r="INH30" s="175"/>
      <c r="INI30" s="175"/>
      <c r="INJ30" s="175"/>
      <c r="INK30" s="175"/>
      <c r="INL30" s="175"/>
      <c r="INM30" s="175"/>
      <c r="INN30" s="175"/>
      <c r="INO30" s="175"/>
      <c r="INP30" s="175"/>
      <c r="INQ30" s="175"/>
      <c r="INR30" s="175"/>
      <c r="INS30" s="175"/>
      <c r="INT30" s="175"/>
      <c r="INU30" s="175"/>
      <c r="INV30" s="175"/>
      <c r="INW30" s="175"/>
      <c r="INX30" s="175"/>
      <c r="INY30" s="175"/>
      <c r="INZ30" s="175"/>
      <c r="IOA30" s="175"/>
      <c r="IOB30" s="175"/>
      <c r="IOC30" s="175"/>
      <c r="IOD30" s="175"/>
      <c r="IOE30" s="175"/>
      <c r="IOF30" s="175"/>
      <c r="IOG30" s="175"/>
      <c r="IOH30" s="175"/>
      <c r="IOI30" s="175"/>
      <c r="IOJ30" s="175"/>
      <c r="IOK30" s="175"/>
      <c r="IOL30" s="175"/>
      <c r="IOM30" s="175"/>
      <c r="ION30" s="175"/>
      <c r="IOO30" s="175"/>
      <c r="IOP30" s="175"/>
      <c r="IOQ30" s="175"/>
      <c r="IOR30" s="175"/>
      <c r="IOS30" s="175"/>
      <c r="IOT30" s="175"/>
      <c r="IOU30" s="175"/>
      <c r="IOV30" s="175"/>
      <c r="IOW30" s="175"/>
      <c r="IOX30" s="175"/>
      <c r="IOY30" s="175"/>
      <c r="IOZ30" s="175"/>
      <c r="IPA30" s="175"/>
      <c r="IPB30" s="175"/>
      <c r="IPC30" s="175"/>
      <c r="IPD30" s="175"/>
      <c r="IPE30" s="175"/>
      <c r="IPF30" s="175"/>
      <c r="IPG30" s="175"/>
      <c r="IPH30" s="175"/>
      <c r="IPI30" s="175"/>
      <c r="IPJ30" s="175"/>
      <c r="IPK30" s="175"/>
      <c r="IPL30" s="175"/>
      <c r="IPM30" s="175"/>
      <c r="IPN30" s="175"/>
      <c r="IPO30" s="175"/>
      <c r="IPP30" s="175"/>
      <c r="IPQ30" s="175"/>
      <c r="IPR30" s="175"/>
      <c r="IPS30" s="175"/>
      <c r="IPT30" s="175"/>
      <c r="IPU30" s="175"/>
      <c r="IPV30" s="175"/>
      <c r="IPW30" s="175"/>
      <c r="IPX30" s="175"/>
      <c r="IPY30" s="175"/>
      <c r="IPZ30" s="175"/>
      <c r="IQA30" s="175"/>
      <c r="IQB30" s="175"/>
      <c r="IQC30" s="175"/>
      <c r="IQD30" s="175"/>
      <c r="IQE30" s="175"/>
      <c r="IQF30" s="175"/>
      <c r="IQG30" s="175"/>
      <c r="IQH30" s="175"/>
      <c r="IQI30" s="175"/>
      <c r="IQJ30" s="175"/>
      <c r="IQK30" s="175"/>
      <c r="IQL30" s="175"/>
      <c r="IQM30" s="175"/>
      <c r="IQN30" s="175"/>
      <c r="IQO30" s="175"/>
      <c r="IQP30" s="175"/>
      <c r="IQQ30" s="175"/>
      <c r="IQR30" s="175"/>
      <c r="IQS30" s="175"/>
      <c r="IQT30" s="175"/>
      <c r="IQU30" s="175"/>
      <c r="IQV30" s="175"/>
      <c r="IQW30" s="175"/>
      <c r="IQX30" s="175"/>
      <c r="IQY30" s="175"/>
      <c r="IQZ30" s="175"/>
      <c r="IRA30" s="175"/>
      <c r="IRB30" s="175"/>
      <c r="IRC30" s="175"/>
      <c r="IRD30" s="175"/>
      <c r="IRE30" s="175"/>
      <c r="IRF30" s="175"/>
      <c r="IRG30" s="175"/>
      <c r="IRH30" s="175"/>
      <c r="IRI30" s="175"/>
      <c r="IRJ30" s="175"/>
      <c r="IRK30" s="175"/>
      <c r="IRL30" s="175"/>
      <c r="IRM30" s="175"/>
      <c r="IRN30" s="175"/>
      <c r="IRO30" s="175"/>
      <c r="IRP30" s="175"/>
      <c r="IRQ30" s="175"/>
      <c r="IRR30" s="175"/>
      <c r="IRS30" s="175"/>
      <c r="IRT30" s="175"/>
      <c r="IRU30" s="175"/>
      <c r="IRV30" s="175"/>
      <c r="IRW30" s="175"/>
      <c r="IRX30" s="175"/>
      <c r="IRY30" s="175"/>
      <c r="IRZ30" s="175"/>
      <c r="ISA30" s="175"/>
      <c r="ISB30" s="175"/>
      <c r="ISC30" s="175"/>
      <c r="ISD30" s="175"/>
      <c r="ISE30" s="175"/>
      <c r="ISF30" s="175"/>
      <c r="ISG30" s="175"/>
      <c r="ISH30" s="175"/>
      <c r="ISI30" s="175"/>
      <c r="ISJ30" s="175"/>
      <c r="ISK30" s="175"/>
      <c r="ISL30" s="175"/>
      <c r="ISM30" s="175"/>
      <c r="ISN30" s="175"/>
      <c r="ISO30" s="175"/>
      <c r="ISP30" s="175"/>
      <c r="ISQ30" s="175"/>
      <c r="ISR30" s="175"/>
      <c r="ISS30" s="175"/>
      <c r="IST30" s="175"/>
      <c r="ISU30" s="175"/>
      <c r="ISV30" s="175"/>
      <c r="ISW30" s="175"/>
      <c r="ISX30" s="175"/>
      <c r="ISY30" s="175"/>
      <c r="ISZ30" s="175"/>
      <c r="ITA30" s="175"/>
      <c r="ITB30" s="175"/>
      <c r="ITC30" s="175"/>
      <c r="ITD30" s="175"/>
      <c r="ITE30" s="175"/>
      <c r="ITF30" s="175"/>
      <c r="ITG30" s="175"/>
      <c r="ITH30" s="175"/>
      <c r="ITI30" s="175"/>
      <c r="ITJ30" s="175"/>
      <c r="ITK30" s="175"/>
      <c r="ITL30" s="175"/>
      <c r="ITM30" s="175"/>
      <c r="ITN30" s="175"/>
      <c r="ITO30" s="175"/>
      <c r="ITP30" s="175"/>
      <c r="ITQ30" s="175"/>
      <c r="ITR30" s="175"/>
      <c r="ITS30" s="175"/>
      <c r="ITT30" s="175"/>
      <c r="ITU30" s="175"/>
      <c r="ITV30" s="175"/>
      <c r="ITW30" s="175"/>
      <c r="ITX30" s="175"/>
      <c r="ITY30" s="175"/>
      <c r="ITZ30" s="175"/>
      <c r="IUA30" s="175"/>
      <c r="IUB30" s="175"/>
      <c r="IUC30" s="175"/>
      <c r="IUD30" s="175"/>
      <c r="IUE30" s="175"/>
      <c r="IUF30" s="175"/>
      <c r="IUG30" s="175"/>
      <c r="IUH30" s="175"/>
      <c r="IUI30" s="175"/>
      <c r="IUJ30" s="175"/>
      <c r="IUK30" s="175"/>
      <c r="IUL30" s="175"/>
      <c r="IUM30" s="175"/>
      <c r="IUN30" s="175"/>
      <c r="IUO30" s="175"/>
      <c r="IUP30" s="175"/>
      <c r="IUQ30" s="175"/>
      <c r="IUR30" s="175"/>
      <c r="IUS30" s="175"/>
      <c r="IUT30" s="175"/>
      <c r="IUU30" s="175"/>
      <c r="IUV30" s="175"/>
      <c r="IUW30" s="175"/>
      <c r="IUX30" s="175"/>
      <c r="IUY30" s="175"/>
      <c r="IUZ30" s="175"/>
      <c r="IVA30" s="175"/>
      <c r="IVB30" s="175"/>
      <c r="IVC30" s="175"/>
      <c r="IVD30" s="175"/>
      <c r="IVE30" s="175"/>
      <c r="IVF30" s="175"/>
      <c r="IVG30" s="175"/>
      <c r="IVH30" s="175"/>
      <c r="IVI30" s="175"/>
      <c r="IVJ30" s="175"/>
      <c r="IVK30" s="175"/>
      <c r="IVL30" s="175"/>
      <c r="IVM30" s="175"/>
      <c r="IVN30" s="175"/>
      <c r="IVO30" s="175"/>
      <c r="IVP30" s="175"/>
      <c r="IVQ30" s="175"/>
      <c r="IVR30" s="175"/>
      <c r="IVS30" s="175"/>
      <c r="IVT30" s="175"/>
      <c r="IVU30" s="175"/>
      <c r="IVV30" s="175"/>
      <c r="IVW30" s="175"/>
      <c r="IVX30" s="175"/>
      <c r="IVY30" s="175"/>
      <c r="IVZ30" s="175"/>
      <c r="IWA30" s="175"/>
      <c r="IWB30" s="175"/>
      <c r="IWC30" s="175"/>
      <c r="IWD30" s="175"/>
      <c r="IWE30" s="175"/>
      <c r="IWF30" s="175"/>
      <c r="IWG30" s="175"/>
      <c r="IWH30" s="175"/>
      <c r="IWI30" s="175"/>
      <c r="IWJ30" s="175"/>
      <c r="IWK30" s="175"/>
      <c r="IWL30" s="175"/>
      <c r="IWM30" s="175"/>
      <c r="IWN30" s="175"/>
      <c r="IWO30" s="175"/>
      <c r="IWP30" s="175"/>
      <c r="IWQ30" s="175"/>
      <c r="IWR30" s="175"/>
      <c r="IWS30" s="175"/>
      <c r="IWT30" s="175"/>
      <c r="IWU30" s="175"/>
      <c r="IWV30" s="175"/>
      <c r="IWW30" s="175"/>
      <c r="IWX30" s="175"/>
      <c r="IWY30" s="175"/>
      <c r="IWZ30" s="175"/>
      <c r="IXA30" s="175"/>
      <c r="IXB30" s="175"/>
      <c r="IXC30" s="175"/>
      <c r="IXD30" s="175"/>
      <c r="IXE30" s="175"/>
      <c r="IXF30" s="175"/>
      <c r="IXG30" s="175"/>
      <c r="IXH30" s="175"/>
      <c r="IXI30" s="175"/>
      <c r="IXJ30" s="175"/>
      <c r="IXK30" s="175"/>
      <c r="IXL30" s="175"/>
      <c r="IXM30" s="175"/>
      <c r="IXN30" s="175"/>
      <c r="IXO30" s="175"/>
      <c r="IXP30" s="175"/>
      <c r="IXQ30" s="175"/>
      <c r="IXR30" s="175"/>
      <c r="IXS30" s="175"/>
      <c r="IXT30" s="175"/>
      <c r="IXU30" s="175"/>
      <c r="IXV30" s="175"/>
      <c r="IXW30" s="175"/>
      <c r="IXX30" s="175"/>
      <c r="IXY30" s="175"/>
      <c r="IXZ30" s="175"/>
      <c r="IYA30" s="175"/>
      <c r="IYB30" s="175"/>
      <c r="IYC30" s="175"/>
      <c r="IYD30" s="175"/>
      <c r="IYE30" s="175"/>
      <c r="IYF30" s="175"/>
      <c r="IYG30" s="175"/>
      <c r="IYH30" s="175"/>
      <c r="IYI30" s="175"/>
      <c r="IYJ30" s="175"/>
      <c r="IYK30" s="175"/>
      <c r="IYL30" s="175"/>
      <c r="IYM30" s="175"/>
      <c r="IYN30" s="175"/>
      <c r="IYO30" s="175"/>
      <c r="IYP30" s="175"/>
      <c r="IYQ30" s="175"/>
      <c r="IYR30" s="175"/>
      <c r="IYS30" s="175"/>
      <c r="IYT30" s="175"/>
      <c r="IYU30" s="175"/>
      <c r="IYV30" s="175"/>
      <c r="IYW30" s="175"/>
      <c r="IYX30" s="175"/>
      <c r="IYY30" s="175"/>
      <c r="IYZ30" s="175"/>
      <c r="IZA30" s="175"/>
      <c r="IZB30" s="175"/>
      <c r="IZC30" s="175"/>
      <c r="IZD30" s="175"/>
      <c r="IZE30" s="175"/>
      <c r="IZF30" s="175"/>
      <c r="IZG30" s="175"/>
      <c r="IZH30" s="175"/>
      <c r="IZI30" s="175"/>
      <c r="IZJ30" s="175"/>
      <c r="IZK30" s="175"/>
      <c r="IZL30" s="175"/>
      <c r="IZM30" s="175"/>
      <c r="IZN30" s="175"/>
      <c r="IZO30" s="175"/>
      <c r="IZP30" s="175"/>
      <c r="IZQ30" s="175"/>
      <c r="IZR30" s="175"/>
      <c r="IZS30" s="175"/>
      <c r="IZT30" s="175"/>
      <c r="IZU30" s="175"/>
      <c r="IZV30" s="175"/>
      <c r="IZW30" s="175"/>
      <c r="IZX30" s="175"/>
      <c r="IZY30" s="175"/>
      <c r="IZZ30" s="175"/>
      <c r="JAA30" s="175"/>
      <c r="JAB30" s="175"/>
      <c r="JAC30" s="175"/>
      <c r="JAD30" s="175"/>
      <c r="JAE30" s="175"/>
      <c r="JAF30" s="175"/>
      <c r="JAG30" s="175"/>
      <c r="JAH30" s="175"/>
      <c r="JAI30" s="175"/>
      <c r="JAJ30" s="175"/>
      <c r="JAK30" s="175"/>
      <c r="JAL30" s="175"/>
      <c r="JAM30" s="175"/>
      <c r="JAN30" s="175"/>
      <c r="JAO30" s="175"/>
      <c r="JAP30" s="175"/>
      <c r="JAQ30" s="175"/>
      <c r="JAR30" s="175"/>
      <c r="JAS30" s="175"/>
      <c r="JAT30" s="175"/>
      <c r="JAU30" s="175"/>
      <c r="JAV30" s="175"/>
      <c r="JAW30" s="175"/>
      <c r="JAX30" s="175"/>
      <c r="JAY30" s="175"/>
      <c r="JAZ30" s="175"/>
      <c r="JBA30" s="175"/>
      <c r="JBB30" s="175"/>
      <c r="JBC30" s="175"/>
      <c r="JBD30" s="175"/>
      <c r="JBE30" s="175"/>
      <c r="JBF30" s="175"/>
      <c r="JBG30" s="175"/>
      <c r="JBH30" s="175"/>
      <c r="JBI30" s="175"/>
      <c r="JBJ30" s="175"/>
      <c r="JBK30" s="175"/>
      <c r="JBL30" s="175"/>
      <c r="JBM30" s="175"/>
      <c r="JBN30" s="175"/>
      <c r="JBO30" s="175"/>
      <c r="JBP30" s="175"/>
      <c r="JBQ30" s="175"/>
      <c r="JBR30" s="175"/>
      <c r="JBS30" s="175"/>
      <c r="JBT30" s="175"/>
      <c r="JBU30" s="175"/>
      <c r="JBV30" s="175"/>
      <c r="JBW30" s="175"/>
      <c r="JBX30" s="175"/>
      <c r="JBY30" s="175"/>
      <c r="JBZ30" s="175"/>
      <c r="JCA30" s="175"/>
      <c r="JCB30" s="175"/>
      <c r="JCC30" s="175"/>
      <c r="JCD30" s="175"/>
      <c r="JCE30" s="175"/>
      <c r="JCF30" s="175"/>
      <c r="JCG30" s="175"/>
      <c r="JCH30" s="175"/>
      <c r="JCI30" s="175"/>
      <c r="JCJ30" s="175"/>
      <c r="JCK30" s="175"/>
      <c r="JCL30" s="175"/>
      <c r="JCM30" s="175"/>
      <c r="JCN30" s="175"/>
      <c r="JCO30" s="175"/>
      <c r="JCP30" s="175"/>
      <c r="JCQ30" s="175"/>
      <c r="JCR30" s="175"/>
      <c r="JCS30" s="175"/>
      <c r="JCT30" s="175"/>
      <c r="JCU30" s="175"/>
      <c r="JCV30" s="175"/>
      <c r="JCW30" s="175"/>
      <c r="JCX30" s="175"/>
      <c r="JCY30" s="175"/>
      <c r="JCZ30" s="175"/>
      <c r="JDA30" s="175"/>
      <c r="JDB30" s="175"/>
      <c r="JDC30" s="175"/>
      <c r="JDD30" s="175"/>
      <c r="JDE30" s="175"/>
      <c r="JDF30" s="175"/>
      <c r="JDG30" s="175"/>
      <c r="JDH30" s="175"/>
      <c r="JDI30" s="175"/>
      <c r="JDJ30" s="175"/>
      <c r="JDK30" s="175"/>
      <c r="JDL30" s="175"/>
      <c r="JDM30" s="175"/>
      <c r="JDN30" s="175"/>
      <c r="JDO30" s="175"/>
      <c r="JDP30" s="175"/>
      <c r="JDQ30" s="175"/>
      <c r="JDR30" s="175"/>
      <c r="JDS30" s="175"/>
      <c r="JDT30" s="175"/>
      <c r="JDU30" s="175"/>
      <c r="JDV30" s="175"/>
      <c r="JDW30" s="175"/>
      <c r="JDX30" s="175"/>
      <c r="JDY30" s="175"/>
      <c r="JDZ30" s="175"/>
      <c r="JEA30" s="175"/>
      <c r="JEB30" s="175"/>
      <c r="JEC30" s="175"/>
      <c r="JED30" s="175"/>
      <c r="JEE30" s="175"/>
      <c r="JEF30" s="175"/>
      <c r="JEG30" s="175"/>
      <c r="JEH30" s="175"/>
      <c r="JEI30" s="175"/>
      <c r="JEJ30" s="175"/>
      <c r="JEK30" s="175"/>
      <c r="JEL30" s="175"/>
      <c r="JEM30" s="175"/>
      <c r="JEN30" s="175"/>
      <c r="JEO30" s="175"/>
      <c r="JEP30" s="175"/>
      <c r="JEQ30" s="175"/>
      <c r="JER30" s="175"/>
      <c r="JES30" s="175"/>
      <c r="JET30" s="175"/>
      <c r="JEU30" s="175"/>
      <c r="JEV30" s="175"/>
      <c r="JEW30" s="175"/>
      <c r="JEX30" s="175"/>
      <c r="JEY30" s="175"/>
      <c r="JEZ30" s="175"/>
      <c r="JFA30" s="175"/>
      <c r="JFB30" s="175"/>
      <c r="JFC30" s="175"/>
      <c r="JFD30" s="175"/>
      <c r="JFE30" s="175"/>
      <c r="JFF30" s="175"/>
      <c r="JFG30" s="175"/>
      <c r="JFH30" s="175"/>
      <c r="JFI30" s="175"/>
      <c r="JFJ30" s="175"/>
      <c r="JFK30" s="175"/>
      <c r="JFL30" s="175"/>
      <c r="JFM30" s="175"/>
      <c r="JFN30" s="175"/>
      <c r="JFO30" s="175"/>
      <c r="JFP30" s="175"/>
      <c r="JFQ30" s="175"/>
      <c r="JFR30" s="175"/>
      <c r="JFS30" s="175"/>
      <c r="JFT30" s="175"/>
      <c r="JFU30" s="175"/>
      <c r="JFV30" s="175"/>
      <c r="JFW30" s="175"/>
      <c r="JFX30" s="175"/>
      <c r="JFY30" s="175"/>
      <c r="JFZ30" s="175"/>
      <c r="JGA30" s="175"/>
      <c r="JGB30" s="175"/>
      <c r="JGC30" s="175"/>
      <c r="JGD30" s="175"/>
      <c r="JGE30" s="175"/>
      <c r="JGF30" s="175"/>
      <c r="JGG30" s="175"/>
      <c r="JGH30" s="175"/>
      <c r="JGI30" s="175"/>
      <c r="JGJ30" s="175"/>
      <c r="JGK30" s="175"/>
      <c r="JGL30" s="175"/>
      <c r="JGM30" s="175"/>
      <c r="JGN30" s="175"/>
      <c r="JGO30" s="175"/>
      <c r="JGP30" s="175"/>
      <c r="JGQ30" s="175"/>
      <c r="JGR30" s="175"/>
      <c r="JGS30" s="175"/>
      <c r="JGT30" s="175"/>
      <c r="JGU30" s="175"/>
      <c r="JGV30" s="175"/>
      <c r="JGW30" s="175"/>
      <c r="JGX30" s="175"/>
      <c r="JGY30" s="175"/>
      <c r="JGZ30" s="175"/>
      <c r="JHA30" s="175"/>
      <c r="JHB30" s="175"/>
      <c r="JHC30" s="175"/>
      <c r="JHD30" s="175"/>
      <c r="JHE30" s="175"/>
      <c r="JHF30" s="175"/>
      <c r="JHG30" s="175"/>
      <c r="JHH30" s="175"/>
      <c r="JHI30" s="175"/>
      <c r="JHJ30" s="175"/>
      <c r="JHK30" s="175"/>
      <c r="JHL30" s="175"/>
      <c r="JHM30" s="175"/>
      <c r="JHN30" s="175"/>
      <c r="JHO30" s="175"/>
      <c r="JHP30" s="175"/>
      <c r="JHQ30" s="175"/>
      <c r="JHR30" s="175"/>
      <c r="JHS30" s="175"/>
      <c r="JHT30" s="175"/>
      <c r="JHU30" s="175"/>
      <c r="JHV30" s="175"/>
      <c r="JHW30" s="175"/>
      <c r="JHX30" s="175"/>
      <c r="JHY30" s="175"/>
      <c r="JHZ30" s="175"/>
      <c r="JIA30" s="175"/>
      <c r="JIB30" s="175"/>
      <c r="JIC30" s="175"/>
      <c r="JID30" s="175"/>
      <c r="JIE30" s="175"/>
      <c r="JIF30" s="175"/>
      <c r="JIG30" s="175"/>
      <c r="JIH30" s="175"/>
      <c r="JII30" s="175"/>
      <c r="JIJ30" s="175"/>
      <c r="JIK30" s="175"/>
      <c r="JIL30" s="175"/>
      <c r="JIM30" s="175"/>
      <c r="JIN30" s="175"/>
      <c r="JIO30" s="175"/>
      <c r="JIP30" s="175"/>
      <c r="JIQ30" s="175"/>
      <c r="JIR30" s="175"/>
      <c r="JIS30" s="175"/>
      <c r="JIT30" s="175"/>
      <c r="JIU30" s="175"/>
      <c r="JIV30" s="175"/>
      <c r="JIW30" s="175"/>
      <c r="JIX30" s="175"/>
      <c r="JIY30" s="175"/>
      <c r="JIZ30" s="175"/>
      <c r="JJA30" s="175"/>
      <c r="JJB30" s="175"/>
      <c r="JJC30" s="175"/>
      <c r="JJD30" s="175"/>
      <c r="JJE30" s="175"/>
      <c r="JJF30" s="175"/>
      <c r="JJG30" s="175"/>
      <c r="JJH30" s="175"/>
      <c r="JJI30" s="175"/>
      <c r="JJJ30" s="175"/>
      <c r="JJK30" s="175"/>
      <c r="JJL30" s="175"/>
      <c r="JJM30" s="175"/>
      <c r="JJN30" s="175"/>
      <c r="JJO30" s="175"/>
      <c r="JJP30" s="175"/>
      <c r="JJQ30" s="175"/>
      <c r="JJR30" s="175"/>
      <c r="JJS30" s="175"/>
      <c r="JJT30" s="175"/>
      <c r="JJU30" s="175"/>
      <c r="JJV30" s="175"/>
      <c r="JJW30" s="175"/>
      <c r="JJX30" s="175"/>
      <c r="JJY30" s="175"/>
      <c r="JJZ30" s="175"/>
      <c r="JKA30" s="175"/>
      <c r="JKB30" s="175"/>
      <c r="JKC30" s="175"/>
      <c r="JKD30" s="175"/>
      <c r="JKE30" s="175"/>
      <c r="JKF30" s="175"/>
      <c r="JKG30" s="175"/>
      <c r="JKH30" s="175"/>
      <c r="JKI30" s="175"/>
      <c r="JKJ30" s="175"/>
      <c r="JKK30" s="175"/>
      <c r="JKL30" s="175"/>
      <c r="JKM30" s="175"/>
      <c r="JKN30" s="175"/>
      <c r="JKO30" s="175"/>
      <c r="JKP30" s="175"/>
      <c r="JKQ30" s="175"/>
      <c r="JKR30" s="175"/>
      <c r="JKS30" s="175"/>
      <c r="JKT30" s="175"/>
      <c r="JKU30" s="175"/>
      <c r="JKV30" s="175"/>
      <c r="JKW30" s="175"/>
      <c r="JKX30" s="175"/>
      <c r="JKY30" s="175"/>
      <c r="JKZ30" s="175"/>
      <c r="JLA30" s="175"/>
      <c r="JLB30" s="175"/>
      <c r="JLC30" s="175"/>
      <c r="JLD30" s="175"/>
      <c r="JLE30" s="175"/>
      <c r="JLF30" s="175"/>
      <c r="JLG30" s="175"/>
      <c r="JLH30" s="175"/>
      <c r="JLI30" s="175"/>
      <c r="JLJ30" s="175"/>
      <c r="JLK30" s="175"/>
      <c r="JLL30" s="175"/>
      <c r="JLM30" s="175"/>
      <c r="JLN30" s="175"/>
      <c r="JLO30" s="175"/>
      <c r="JLP30" s="175"/>
      <c r="JLQ30" s="175"/>
      <c r="JLR30" s="175"/>
      <c r="JLS30" s="175"/>
      <c r="JLT30" s="175"/>
      <c r="JLU30" s="175"/>
      <c r="JLV30" s="175"/>
      <c r="JLW30" s="175"/>
      <c r="JLX30" s="175"/>
      <c r="JLY30" s="175"/>
      <c r="JLZ30" s="175"/>
      <c r="JMA30" s="175"/>
      <c r="JMB30" s="175"/>
      <c r="JMC30" s="175"/>
      <c r="JMD30" s="175"/>
      <c r="JME30" s="175"/>
      <c r="JMF30" s="175"/>
      <c r="JMG30" s="175"/>
      <c r="JMH30" s="175"/>
      <c r="JMI30" s="175"/>
      <c r="JMJ30" s="175"/>
      <c r="JMK30" s="175"/>
      <c r="JML30" s="175"/>
      <c r="JMM30" s="175"/>
      <c r="JMN30" s="175"/>
      <c r="JMO30" s="175"/>
      <c r="JMP30" s="175"/>
      <c r="JMQ30" s="175"/>
      <c r="JMR30" s="175"/>
      <c r="JMS30" s="175"/>
      <c r="JMT30" s="175"/>
      <c r="JMU30" s="175"/>
      <c r="JMV30" s="175"/>
      <c r="JMW30" s="175"/>
      <c r="JMX30" s="175"/>
      <c r="JMY30" s="175"/>
      <c r="JMZ30" s="175"/>
      <c r="JNA30" s="175"/>
      <c r="JNB30" s="175"/>
      <c r="JNC30" s="175"/>
      <c r="JND30" s="175"/>
      <c r="JNE30" s="175"/>
      <c r="JNF30" s="175"/>
      <c r="JNG30" s="175"/>
      <c r="JNH30" s="175"/>
      <c r="JNI30" s="175"/>
      <c r="JNJ30" s="175"/>
      <c r="JNK30" s="175"/>
      <c r="JNL30" s="175"/>
      <c r="JNM30" s="175"/>
      <c r="JNN30" s="175"/>
      <c r="JNO30" s="175"/>
      <c r="JNP30" s="175"/>
      <c r="JNQ30" s="175"/>
      <c r="JNR30" s="175"/>
      <c r="JNS30" s="175"/>
      <c r="JNT30" s="175"/>
      <c r="JNU30" s="175"/>
      <c r="JNV30" s="175"/>
      <c r="JNW30" s="175"/>
      <c r="JNX30" s="175"/>
      <c r="JNY30" s="175"/>
      <c r="JNZ30" s="175"/>
      <c r="JOA30" s="175"/>
      <c r="JOB30" s="175"/>
      <c r="JOC30" s="175"/>
      <c r="JOD30" s="175"/>
      <c r="JOE30" s="175"/>
      <c r="JOF30" s="175"/>
      <c r="JOG30" s="175"/>
      <c r="JOH30" s="175"/>
      <c r="JOI30" s="175"/>
      <c r="JOJ30" s="175"/>
      <c r="JOK30" s="175"/>
      <c r="JOL30" s="175"/>
      <c r="JOM30" s="175"/>
      <c r="JON30" s="175"/>
      <c r="JOO30" s="175"/>
      <c r="JOP30" s="175"/>
      <c r="JOQ30" s="175"/>
      <c r="JOR30" s="175"/>
      <c r="JOS30" s="175"/>
      <c r="JOT30" s="175"/>
      <c r="JOU30" s="175"/>
      <c r="JOV30" s="175"/>
      <c r="JOW30" s="175"/>
      <c r="JOX30" s="175"/>
      <c r="JOY30" s="175"/>
      <c r="JOZ30" s="175"/>
      <c r="JPA30" s="175"/>
      <c r="JPB30" s="175"/>
      <c r="JPC30" s="175"/>
      <c r="JPD30" s="175"/>
      <c r="JPE30" s="175"/>
      <c r="JPF30" s="175"/>
      <c r="JPG30" s="175"/>
      <c r="JPH30" s="175"/>
      <c r="JPI30" s="175"/>
      <c r="JPJ30" s="175"/>
      <c r="JPK30" s="175"/>
      <c r="JPL30" s="175"/>
      <c r="JPM30" s="175"/>
      <c r="JPN30" s="175"/>
      <c r="JPO30" s="175"/>
      <c r="JPP30" s="175"/>
      <c r="JPQ30" s="175"/>
      <c r="JPR30" s="175"/>
      <c r="JPS30" s="175"/>
      <c r="JPT30" s="175"/>
      <c r="JPU30" s="175"/>
      <c r="JPV30" s="175"/>
      <c r="JPW30" s="175"/>
      <c r="JPX30" s="175"/>
      <c r="JPY30" s="175"/>
      <c r="JPZ30" s="175"/>
      <c r="JQA30" s="175"/>
      <c r="JQB30" s="175"/>
      <c r="JQC30" s="175"/>
      <c r="JQD30" s="175"/>
      <c r="JQE30" s="175"/>
      <c r="JQF30" s="175"/>
      <c r="JQG30" s="175"/>
      <c r="JQH30" s="175"/>
      <c r="JQI30" s="175"/>
      <c r="JQJ30" s="175"/>
      <c r="JQK30" s="175"/>
      <c r="JQL30" s="175"/>
      <c r="JQM30" s="175"/>
      <c r="JQN30" s="175"/>
      <c r="JQO30" s="175"/>
      <c r="JQP30" s="175"/>
      <c r="JQQ30" s="175"/>
      <c r="JQR30" s="175"/>
      <c r="JQS30" s="175"/>
      <c r="JQT30" s="175"/>
      <c r="JQU30" s="175"/>
      <c r="JQV30" s="175"/>
      <c r="JQW30" s="175"/>
      <c r="JQX30" s="175"/>
      <c r="JQY30" s="175"/>
      <c r="JQZ30" s="175"/>
      <c r="JRA30" s="175"/>
      <c r="JRB30" s="175"/>
      <c r="JRC30" s="175"/>
      <c r="JRD30" s="175"/>
      <c r="JRE30" s="175"/>
      <c r="JRF30" s="175"/>
      <c r="JRG30" s="175"/>
      <c r="JRH30" s="175"/>
      <c r="JRI30" s="175"/>
      <c r="JRJ30" s="175"/>
      <c r="JRK30" s="175"/>
      <c r="JRL30" s="175"/>
      <c r="JRM30" s="175"/>
      <c r="JRN30" s="175"/>
      <c r="JRO30" s="175"/>
      <c r="JRP30" s="175"/>
      <c r="JRQ30" s="175"/>
      <c r="JRR30" s="175"/>
      <c r="JRS30" s="175"/>
      <c r="JRT30" s="175"/>
      <c r="JRU30" s="175"/>
      <c r="JRV30" s="175"/>
      <c r="JRW30" s="175"/>
      <c r="JRX30" s="175"/>
      <c r="JRY30" s="175"/>
      <c r="JRZ30" s="175"/>
      <c r="JSA30" s="175"/>
      <c r="JSB30" s="175"/>
      <c r="JSC30" s="175"/>
      <c r="JSD30" s="175"/>
      <c r="JSE30" s="175"/>
      <c r="JSF30" s="175"/>
      <c r="JSG30" s="175"/>
      <c r="JSH30" s="175"/>
      <c r="JSI30" s="175"/>
      <c r="JSJ30" s="175"/>
      <c r="JSK30" s="175"/>
      <c r="JSL30" s="175"/>
      <c r="JSM30" s="175"/>
      <c r="JSN30" s="175"/>
      <c r="JSO30" s="175"/>
      <c r="JSP30" s="175"/>
      <c r="JSQ30" s="175"/>
      <c r="JSR30" s="175"/>
      <c r="JSS30" s="175"/>
      <c r="JST30" s="175"/>
      <c r="JSU30" s="175"/>
      <c r="JSV30" s="175"/>
      <c r="JSW30" s="175"/>
      <c r="JSX30" s="175"/>
      <c r="JSY30" s="175"/>
      <c r="JSZ30" s="175"/>
      <c r="JTA30" s="175"/>
      <c r="JTB30" s="175"/>
      <c r="JTC30" s="175"/>
      <c r="JTD30" s="175"/>
      <c r="JTE30" s="175"/>
      <c r="JTF30" s="175"/>
      <c r="JTG30" s="175"/>
      <c r="JTH30" s="175"/>
      <c r="JTI30" s="175"/>
      <c r="JTJ30" s="175"/>
      <c r="JTK30" s="175"/>
      <c r="JTL30" s="175"/>
      <c r="JTM30" s="175"/>
      <c r="JTN30" s="175"/>
      <c r="JTO30" s="175"/>
      <c r="JTP30" s="175"/>
      <c r="JTQ30" s="175"/>
      <c r="JTR30" s="175"/>
      <c r="JTS30" s="175"/>
      <c r="JTT30" s="175"/>
      <c r="JTU30" s="175"/>
      <c r="JTV30" s="175"/>
      <c r="JTW30" s="175"/>
      <c r="JTX30" s="175"/>
      <c r="JTY30" s="175"/>
      <c r="JTZ30" s="175"/>
      <c r="JUA30" s="175"/>
      <c r="JUB30" s="175"/>
      <c r="JUC30" s="175"/>
      <c r="JUD30" s="175"/>
      <c r="JUE30" s="175"/>
      <c r="JUF30" s="175"/>
      <c r="JUG30" s="175"/>
      <c r="JUH30" s="175"/>
      <c r="JUI30" s="175"/>
      <c r="JUJ30" s="175"/>
      <c r="JUK30" s="175"/>
      <c r="JUL30" s="175"/>
      <c r="JUM30" s="175"/>
      <c r="JUN30" s="175"/>
      <c r="JUO30" s="175"/>
      <c r="JUP30" s="175"/>
      <c r="JUQ30" s="175"/>
      <c r="JUR30" s="175"/>
      <c r="JUS30" s="175"/>
      <c r="JUT30" s="175"/>
      <c r="JUU30" s="175"/>
      <c r="JUV30" s="175"/>
      <c r="JUW30" s="175"/>
      <c r="JUX30" s="175"/>
      <c r="JUY30" s="175"/>
      <c r="JUZ30" s="175"/>
      <c r="JVA30" s="175"/>
      <c r="JVB30" s="175"/>
      <c r="JVC30" s="175"/>
      <c r="JVD30" s="175"/>
      <c r="JVE30" s="175"/>
      <c r="JVF30" s="175"/>
      <c r="JVG30" s="175"/>
      <c r="JVH30" s="175"/>
      <c r="JVI30" s="175"/>
      <c r="JVJ30" s="175"/>
      <c r="JVK30" s="175"/>
      <c r="JVL30" s="175"/>
      <c r="JVM30" s="175"/>
      <c r="JVN30" s="175"/>
      <c r="JVO30" s="175"/>
      <c r="JVP30" s="175"/>
      <c r="JVQ30" s="175"/>
      <c r="JVR30" s="175"/>
      <c r="JVS30" s="175"/>
      <c r="JVT30" s="175"/>
      <c r="JVU30" s="175"/>
      <c r="JVV30" s="175"/>
      <c r="JVW30" s="175"/>
      <c r="JVX30" s="175"/>
      <c r="JVY30" s="175"/>
      <c r="JVZ30" s="175"/>
      <c r="JWA30" s="175"/>
      <c r="JWB30" s="175"/>
      <c r="JWC30" s="175"/>
      <c r="JWD30" s="175"/>
      <c r="JWE30" s="175"/>
      <c r="JWF30" s="175"/>
      <c r="JWG30" s="175"/>
      <c r="JWH30" s="175"/>
      <c r="JWI30" s="175"/>
      <c r="JWJ30" s="175"/>
      <c r="JWK30" s="175"/>
      <c r="JWL30" s="175"/>
      <c r="JWM30" s="175"/>
      <c r="JWN30" s="175"/>
      <c r="JWO30" s="175"/>
      <c r="JWP30" s="175"/>
      <c r="JWQ30" s="175"/>
      <c r="JWR30" s="175"/>
      <c r="JWS30" s="175"/>
      <c r="JWT30" s="175"/>
      <c r="JWU30" s="175"/>
      <c r="JWV30" s="175"/>
      <c r="JWW30" s="175"/>
      <c r="JWX30" s="175"/>
      <c r="JWY30" s="175"/>
      <c r="JWZ30" s="175"/>
      <c r="JXA30" s="175"/>
      <c r="JXB30" s="175"/>
      <c r="JXC30" s="175"/>
      <c r="JXD30" s="175"/>
      <c r="JXE30" s="175"/>
      <c r="JXF30" s="175"/>
      <c r="JXG30" s="175"/>
      <c r="JXH30" s="175"/>
      <c r="JXI30" s="175"/>
      <c r="JXJ30" s="175"/>
      <c r="JXK30" s="175"/>
      <c r="JXL30" s="175"/>
      <c r="JXM30" s="175"/>
      <c r="JXN30" s="175"/>
      <c r="JXO30" s="175"/>
      <c r="JXP30" s="175"/>
      <c r="JXQ30" s="175"/>
      <c r="JXR30" s="175"/>
      <c r="JXS30" s="175"/>
      <c r="JXT30" s="175"/>
      <c r="JXU30" s="175"/>
      <c r="JXV30" s="175"/>
      <c r="JXW30" s="175"/>
      <c r="JXX30" s="175"/>
      <c r="JXY30" s="175"/>
      <c r="JXZ30" s="175"/>
      <c r="JYA30" s="175"/>
      <c r="JYB30" s="175"/>
      <c r="JYC30" s="175"/>
      <c r="JYD30" s="175"/>
      <c r="JYE30" s="175"/>
      <c r="JYF30" s="175"/>
      <c r="JYG30" s="175"/>
      <c r="JYH30" s="175"/>
      <c r="JYI30" s="175"/>
      <c r="JYJ30" s="175"/>
      <c r="JYK30" s="175"/>
      <c r="JYL30" s="175"/>
      <c r="JYM30" s="175"/>
      <c r="JYN30" s="175"/>
      <c r="JYO30" s="175"/>
      <c r="JYP30" s="175"/>
      <c r="JYQ30" s="175"/>
      <c r="JYR30" s="175"/>
      <c r="JYS30" s="175"/>
      <c r="JYT30" s="175"/>
      <c r="JYU30" s="175"/>
      <c r="JYV30" s="175"/>
      <c r="JYW30" s="175"/>
      <c r="JYX30" s="175"/>
      <c r="JYY30" s="175"/>
      <c r="JYZ30" s="175"/>
      <c r="JZA30" s="175"/>
      <c r="JZB30" s="175"/>
      <c r="JZC30" s="175"/>
      <c r="JZD30" s="175"/>
      <c r="JZE30" s="175"/>
      <c r="JZF30" s="175"/>
      <c r="JZG30" s="175"/>
      <c r="JZH30" s="175"/>
      <c r="JZI30" s="175"/>
      <c r="JZJ30" s="175"/>
      <c r="JZK30" s="175"/>
      <c r="JZL30" s="175"/>
      <c r="JZM30" s="175"/>
      <c r="JZN30" s="175"/>
      <c r="JZO30" s="175"/>
      <c r="JZP30" s="175"/>
      <c r="JZQ30" s="175"/>
      <c r="JZR30" s="175"/>
      <c r="JZS30" s="175"/>
      <c r="JZT30" s="175"/>
      <c r="JZU30" s="175"/>
      <c r="JZV30" s="175"/>
      <c r="JZW30" s="175"/>
      <c r="JZX30" s="175"/>
      <c r="JZY30" s="175"/>
      <c r="JZZ30" s="175"/>
      <c r="KAA30" s="175"/>
      <c r="KAB30" s="175"/>
      <c r="KAC30" s="175"/>
      <c r="KAD30" s="175"/>
      <c r="KAE30" s="175"/>
      <c r="KAF30" s="175"/>
      <c r="KAG30" s="175"/>
      <c r="KAH30" s="175"/>
      <c r="KAI30" s="175"/>
      <c r="KAJ30" s="175"/>
      <c r="KAK30" s="175"/>
      <c r="KAL30" s="175"/>
      <c r="KAM30" s="175"/>
      <c r="KAN30" s="175"/>
      <c r="KAO30" s="175"/>
      <c r="KAP30" s="175"/>
      <c r="KAQ30" s="175"/>
      <c r="KAR30" s="175"/>
      <c r="KAS30" s="175"/>
      <c r="KAT30" s="175"/>
      <c r="KAU30" s="175"/>
      <c r="KAV30" s="175"/>
      <c r="KAW30" s="175"/>
      <c r="KAX30" s="175"/>
      <c r="KAY30" s="175"/>
      <c r="KAZ30" s="175"/>
      <c r="KBA30" s="175"/>
      <c r="KBB30" s="175"/>
      <c r="KBC30" s="175"/>
      <c r="KBD30" s="175"/>
      <c r="KBE30" s="175"/>
      <c r="KBF30" s="175"/>
      <c r="KBG30" s="175"/>
      <c r="KBH30" s="175"/>
      <c r="KBI30" s="175"/>
      <c r="KBJ30" s="175"/>
      <c r="KBK30" s="175"/>
      <c r="KBL30" s="175"/>
      <c r="KBM30" s="175"/>
      <c r="KBN30" s="175"/>
      <c r="KBO30" s="175"/>
      <c r="KBP30" s="175"/>
      <c r="KBQ30" s="175"/>
      <c r="KBR30" s="175"/>
      <c r="KBS30" s="175"/>
      <c r="KBT30" s="175"/>
      <c r="KBU30" s="175"/>
      <c r="KBV30" s="175"/>
      <c r="KBW30" s="175"/>
      <c r="KBX30" s="175"/>
      <c r="KBY30" s="175"/>
      <c r="KBZ30" s="175"/>
      <c r="KCA30" s="175"/>
      <c r="KCB30" s="175"/>
      <c r="KCC30" s="175"/>
      <c r="KCD30" s="175"/>
      <c r="KCE30" s="175"/>
      <c r="KCF30" s="175"/>
      <c r="KCG30" s="175"/>
      <c r="KCH30" s="175"/>
      <c r="KCI30" s="175"/>
      <c r="KCJ30" s="175"/>
      <c r="KCK30" s="175"/>
      <c r="KCL30" s="175"/>
      <c r="KCM30" s="175"/>
      <c r="KCN30" s="175"/>
      <c r="KCO30" s="175"/>
      <c r="KCP30" s="175"/>
      <c r="KCQ30" s="175"/>
      <c r="KCR30" s="175"/>
      <c r="KCS30" s="175"/>
      <c r="KCT30" s="175"/>
      <c r="KCU30" s="175"/>
      <c r="KCV30" s="175"/>
      <c r="KCW30" s="175"/>
      <c r="KCX30" s="175"/>
      <c r="KCY30" s="175"/>
      <c r="KCZ30" s="175"/>
      <c r="KDA30" s="175"/>
      <c r="KDB30" s="175"/>
      <c r="KDC30" s="175"/>
      <c r="KDD30" s="175"/>
      <c r="KDE30" s="175"/>
      <c r="KDF30" s="175"/>
      <c r="KDG30" s="175"/>
      <c r="KDH30" s="175"/>
      <c r="KDI30" s="175"/>
      <c r="KDJ30" s="175"/>
      <c r="KDK30" s="175"/>
      <c r="KDL30" s="175"/>
      <c r="KDM30" s="175"/>
      <c r="KDN30" s="175"/>
      <c r="KDO30" s="175"/>
      <c r="KDP30" s="175"/>
      <c r="KDQ30" s="175"/>
      <c r="KDR30" s="175"/>
      <c r="KDS30" s="175"/>
      <c r="KDT30" s="175"/>
      <c r="KDU30" s="175"/>
      <c r="KDV30" s="175"/>
      <c r="KDW30" s="175"/>
      <c r="KDX30" s="175"/>
      <c r="KDY30" s="175"/>
      <c r="KDZ30" s="175"/>
      <c r="KEA30" s="175"/>
      <c r="KEB30" s="175"/>
      <c r="KEC30" s="175"/>
      <c r="KED30" s="175"/>
      <c r="KEE30" s="175"/>
      <c r="KEF30" s="175"/>
      <c r="KEG30" s="175"/>
      <c r="KEH30" s="175"/>
      <c r="KEI30" s="175"/>
      <c r="KEJ30" s="175"/>
      <c r="KEK30" s="175"/>
      <c r="KEL30" s="175"/>
      <c r="KEM30" s="175"/>
      <c r="KEN30" s="175"/>
      <c r="KEO30" s="175"/>
      <c r="KEP30" s="175"/>
      <c r="KEQ30" s="175"/>
      <c r="KER30" s="175"/>
      <c r="KES30" s="175"/>
      <c r="KET30" s="175"/>
      <c r="KEU30" s="175"/>
      <c r="KEV30" s="175"/>
      <c r="KEW30" s="175"/>
      <c r="KEX30" s="175"/>
      <c r="KEY30" s="175"/>
      <c r="KEZ30" s="175"/>
      <c r="KFA30" s="175"/>
      <c r="KFB30" s="175"/>
      <c r="KFC30" s="175"/>
      <c r="KFD30" s="175"/>
      <c r="KFE30" s="175"/>
      <c r="KFF30" s="175"/>
      <c r="KFG30" s="175"/>
      <c r="KFH30" s="175"/>
      <c r="KFI30" s="175"/>
      <c r="KFJ30" s="175"/>
      <c r="KFK30" s="175"/>
      <c r="KFL30" s="175"/>
      <c r="KFM30" s="175"/>
      <c r="KFN30" s="175"/>
      <c r="KFO30" s="175"/>
      <c r="KFP30" s="175"/>
      <c r="KFQ30" s="175"/>
      <c r="KFR30" s="175"/>
      <c r="KFS30" s="175"/>
      <c r="KFT30" s="175"/>
      <c r="KFU30" s="175"/>
      <c r="KFV30" s="175"/>
      <c r="KFW30" s="175"/>
      <c r="KFX30" s="175"/>
      <c r="KFY30" s="175"/>
      <c r="KFZ30" s="175"/>
      <c r="KGA30" s="175"/>
      <c r="KGB30" s="175"/>
      <c r="KGC30" s="175"/>
      <c r="KGD30" s="175"/>
      <c r="KGE30" s="175"/>
      <c r="KGF30" s="175"/>
      <c r="KGG30" s="175"/>
      <c r="KGH30" s="175"/>
      <c r="KGI30" s="175"/>
      <c r="KGJ30" s="175"/>
      <c r="KGK30" s="175"/>
      <c r="KGL30" s="175"/>
      <c r="KGM30" s="175"/>
      <c r="KGN30" s="175"/>
      <c r="KGO30" s="175"/>
      <c r="KGP30" s="175"/>
      <c r="KGQ30" s="175"/>
      <c r="KGR30" s="175"/>
      <c r="KGS30" s="175"/>
      <c r="KGT30" s="175"/>
      <c r="KGU30" s="175"/>
      <c r="KGV30" s="175"/>
      <c r="KGW30" s="175"/>
      <c r="KGX30" s="175"/>
      <c r="KGY30" s="175"/>
      <c r="KGZ30" s="175"/>
      <c r="KHA30" s="175"/>
      <c r="KHB30" s="175"/>
      <c r="KHC30" s="175"/>
      <c r="KHD30" s="175"/>
      <c r="KHE30" s="175"/>
      <c r="KHF30" s="175"/>
      <c r="KHG30" s="175"/>
      <c r="KHH30" s="175"/>
      <c r="KHI30" s="175"/>
      <c r="KHJ30" s="175"/>
      <c r="KHK30" s="175"/>
      <c r="KHL30" s="175"/>
      <c r="KHM30" s="175"/>
      <c r="KHN30" s="175"/>
      <c r="KHO30" s="175"/>
      <c r="KHP30" s="175"/>
      <c r="KHQ30" s="175"/>
      <c r="KHR30" s="175"/>
      <c r="KHS30" s="175"/>
      <c r="KHT30" s="175"/>
      <c r="KHU30" s="175"/>
      <c r="KHV30" s="175"/>
      <c r="KHW30" s="175"/>
      <c r="KHX30" s="175"/>
      <c r="KHY30" s="175"/>
      <c r="KHZ30" s="175"/>
      <c r="KIA30" s="175"/>
      <c r="KIB30" s="175"/>
      <c r="KIC30" s="175"/>
      <c r="KID30" s="175"/>
      <c r="KIE30" s="175"/>
      <c r="KIF30" s="175"/>
      <c r="KIG30" s="175"/>
      <c r="KIH30" s="175"/>
      <c r="KII30" s="175"/>
      <c r="KIJ30" s="175"/>
      <c r="KIK30" s="175"/>
      <c r="KIL30" s="175"/>
      <c r="KIM30" s="175"/>
      <c r="KIN30" s="175"/>
      <c r="KIO30" s="175"/>
      <c r="KIP30" s="175"/>
      <c r="KIQ30" s="175"/>
      <c r="KIR30" s="175"/>
      <c r="KIS30" s="175"/>
      <c r="KIT30" s="175"/>
      <c r="KIU30" s="175"/>
      <c r="KIV30" s="175"/>
      <c r="KIW30" s="175"/>
      <c r="KIX30" s="175"/>
      <c r="KIY30" s="175"/>
      <c r="KIZ30" s="175"/>
      <c r="KJA30" s="175"/>
      <c r="KJB30" s="175"/>
      <c r="KJC30" s="175"/>
      <c r="KJD30" s="175"/>
      <c r="KJE30" s="175"/>
      <c r="KJF30" s="175"/>
      <c r="KJG30" s="175"/>
      <c r="KJH30" s="175"/>
      <c r="KJI30" s="175"/>
      <c r="KJJ30" s="175"/>
      <c r="KJK30" s="175"/>
      <c r="KJL30" s="175"/>
      <c r="KJM30" s="175"/>
      <c r="KJN30" s="175"/>
      <c r="KJO30" s="175"/>
      <c r="KJP30" s="175"/>
      <c r="KJQ30" s="175"/>
      <c r="KJR30" s="175"/>
      <c r="KJS30" s="175"/>
      <c r="KJT30" s="175"/>
      <c r="KJU30" s="175"/>
      <c r="KJV30" s="175"/>
      <c r="KJW30" s="175"/>
      <c r="KJX30" s="175"/>
      <c r="KJY30" s="175"/>
      <c r="KJZ30" s="175"/>
      <c r="KKA30" s="175"/>
      <c r="KKB30" s="175"/>
      <c r="KKC30" s="175"/>
      <c r="KKD30" s="175"/>
      <c r="KKE30" s="175"/>
      <c r="KKF30" s="175"/>
      <c r="KKG30" s="175"/>
      <c r="KKH30" s="175"/>
      <c r="KKI30" s="175"/>
      <c r="KKJ30" s="175"/>
      <c r="KKK30" s="175"/>
      <c r="KKL30" s="175"/>
      <c r="KKM30" s="175"/>
      <c r="KKN30" s="175"/>
      <c r="KKO30" s="175"/>
      <c r="KKP30" s="175"/>
      <c r="KKQ30" s="175"/>
      <c r="KKR30" s="175"/>
      <c r="KKS30" s="175"/>
      <c r="KKT30" s="175"/>
      <c r="KKU30" s="175"/>
      <c r="KKV30" s="175"/>
      <c r="KKW30" s="175"/>
      <c r="KKX30" s="175"/>
      <c r="KKY30" s="175"/>
      <c r="KKZ30" s="175"/>
      <c r="KLA30" s="175"/>
      <c r="KLB30" s="175"/>
      <c r="KLC30" s="175"/>
      <c r="KLD30" s="175"/>
      <c r="KLE30" s="175"/>
      <c r="KLF30" s="175"/>
      <c r="KLG30" s="175"/>
      <c r="KLH30" s="175"/>
      <c r="KLI30" s="175"/>
      <c r="KLJ30" s="175"/>
      <c r="KLK30" s="175"/>
      <c r="KLL30" s="175"/>
      <c r="KLM30" s="175"/>
      <c r="KLN30" s="175"/>
      <c r="KLO30" s="175"/>
      <c r="KLP30" s="175"/>
      <c r="KLQ30" s="175"/>
      <c r="KLR30" s="175"/>
      <c r="KLS30" s="175"/>
      <c r="KLT30" s="175"/>
      <c r="KLU30" s="175"/>
      <c r="KLV30" s="175"/>
      <c r="KLW30" s="175"/>
      <c r="KLX30" s="175"/>
      <c r="KLY30" s="175"/>
      <c r="KLZ30" s="175"/>
      <c r="KMA30" s="175"/>
      <c r="KMB30" s="175"/>
      <c r="KMC30" s="175"/>
      <c r="KMD30" s="175"/>
      <c r="KME30" s="175"/>
      <c r="KMF30" s="175"/>
      <c r="KMG30" s="175"/>
      <c r="KMH30" s="175"/>
      <c r="KMI30" s="175"/>
      <c r="KMJ30" s="175"/>
      <c r="KMK30" s="175"/>
      <c r="KML30" s="175"/>
      <c r="KMM30" s="175"/>
      <c r="KMN30" s="175"/>
      <c r="KMO30" s="175"/>
      <c r="KMP30" s="175"/>
      <c r="KMQ30" s="175"/>
      <c r="KMR30" s="175"/>
      <c r="KMS30" s="175"/>
      <c r="KMT30" s="175"/>
      <c r="KMU30" s="175"/>
      <c r="KMV30" s="175"/>
      <c r="KMW30" s="175"/>
      <c r="KMX30" s="175"/>
      <c r="KMY30" s="175"/>
      <c r="KMZ30" s="175"/>
      <c r="KNA30" s="175"/>
      <c r="KNB30" s="175"/>
      <c r="KNC30" s="175"/>
      <c r="KND30" s="175"/>
      <c r="KNE30" s="175"/>
      <c r="KNF30" s="175"/>
      <c r="KNG30" s="175"/>
      <c r="KNH30" s="175"/>
      <c r="KNI30" s="175"/>
      <c r="KNJ30" s="175"/>
      <c r="KNK30" s="175"/>
      <c r="KNL30" s="175"/>
      <c r="KNM30" s="175"/>
      <c r="KNN30" s="175"/>
      <c r="KNO30" s="175"/>
      <c r="KNP30" s="175"/>
      <c r="KNQ30" s="175"/>
      <c r="KNR30" s="175"/>
      <c r="KNS30" s="175"/>
      <c r="KNT30" s="175"/>
      <c r="KNU30" s="175"/>
      <c r="KNV30" s="175"/>
      <c r="KNW30" s="175"/>
      <c r="KNX30" s="175"/>
      <c r="KNY30" s="175"/>
      <c r="KNZ30" s="175"/>
      <c r="KOA30" s="175"/>
      <c r="KOB30" s="175"/>
      <c r="KOC30" s="175"/>
      <c r="KOD30" s="175"/>
      <c r="KOE30" s="175"/>
      <c r="KOF30" s="175"/>
      <c r="KOG30" s="175"/>
      <c r="KOH30" s="175"/>
      <c r="KOI30" s="175"/>
      <c r="KOJ30" s="175"/>
      <c r="KOK30" s="175"/>
      <c r="KOL30" s="175"/>
      <c r="KOM30" s="175"/>
      <c r="KON30" s="175"/>
      <c r="KOO30" s="175"/>
      <c r="KOP30" s="175"/>
      <c r="KOQ30" s="175"/>
      <c r="KOR30" s="175"/>
      <c r="KOS30" s="175"/>
      <c r="KOT30" s="175"/>
      <c r="KOU30" s="175"/>
      <c r="KOV30" s="175"/>
      <c r="KOW30" s="175"/>
      <c r="KOX30" s="175"/>
      <c r="KOY30" s="175"/>
      <c r="KOZ30" s="175"/>
      <c r="KPA30" s="175"/>
      <c r="KPB30" s="175"/>
      <c r="KPC30" s="175"/>
      <c r="KPD30" s="175"/>
      <c r="KPE30" s="175"/>
      <c r="KPF30" s="175"/>
      <c r="KPG30" s="175"/>
      <c r="KPH30" s="175"/>
      <c r="KPI30" s="175"/>
      <c r="KPJ30" s="175"/>
      <c r="KPK30" s="175"/>
      <c r="KPL30" s="175"/>
      <c r="KPM30" s="175"/>
      <c r="KPN30" s="175"/>
      <c r="KPO30" s="175"/>
      <c r="KPP30" s="175"/>
      <c r="KPQ30" s="175"/>
      <c r="KPR30" s="175"/>
      <c r="KPS30" s="175"/>
      <c r="KPT30" s="175"/>
      <c r="KPU30" s="175"/>
      <c r="KPV30" s="175"/>
      <c r="KPW30" s="175"/>
      <c r="KPX30" s="175"/>
      <c r="KPY30" s="175"/>
      <c r="KPZ30" s="175"/>
      <c r="KQA30" s="175"/>
      <c r="KQB30" s="175"/>
      <c r="KQC30" s="175"/>
      <c r="KQD30" s="175"/>
      <c r="KQE30" s="175"/>
      <c r="KQF30" s="175"/>
      <c r="KQG30" s="175"/>
      <c r="KQH30" s="175"/>
      <c r="KQI30" s="175"/>
      <c r="KQJ30" s="175"/>
      <c r="KQK30" s="175"/>
      <c r="KQL30" s="175"/>
      <c r="KQM30" s="175"/>
      <c r="KQN30" s="175"/>
      <c r="KQO30" s="175"/>
      <c r="KQP30" s="175"/>
      <c r="KQQ30" s="175"/>
      <c r="KQR30" s="175"/>
      <c r="KQS30" s="175"/>
      <c r="KQT30" s="175"/>
      <c r="KQU30" s="175"/>
      <c r="KQV30" s="175"/>
      <c r="KQW30" s="175"/>
      <c r="KQX30" s="175"/>
      <c r="KQY30" s="175"/>
      <c r="KQZ30" s="175"/>
      <c r="KRA30" s="175"/>
      <c r="KRB30" s="175"/>
      <c r="KRC30" s="175"/>
      <c r="KRD30" s="175"/>
      <c r="KRE30" s="175"/>
      <c r="KRF30" s="175"/>
      <c r="KRG30" s="175"/>
      <c r="KRH30" s="175"/>
      <c r="KRI30" s="175"/>
      <c r="KRJ30" s="175"/>
      <c r="KRK30" s="175"/>
      <c r="KRL30" s="175"/>
      <c r="KRM30" s="175"/>
      <c r="KRN30" s="175"/>
      <c r="KRO30" s="175"/>
      <c r="KRP30" s="175"/>
      <c r="KRQ30" s="175"/>
      <c r="KRR30" s="175"/>
      <c r="KRS30" s="175"/>
      <c r="KRT30" s="175"/>
      <c r="KRU30" s="175"/>
      <c r="KRV30" s="175"/>
      <c r="KRW30" s="175"/>
      <c r="KRX30" s="175"/>
      <c r="KRY30" s="175"/>
      <c r="KRZ30" s="175"/>
      <c r="KSA30" s="175"/>
      <c r="KSB30" s="175"/>
      <c r="KSC30" s="175"/>
      <c r="KSD30" s="175"/>
      <c r="KSE30" s="175"/>
      <c r="KSF30" s="175"/>
      <c r="KSG30" s="175"/>
      <c r="KSH30" s="175"/>
      <c r="KSI30" s="175"/>
      <c r="KSJ30" s="175"/>
      <c r="KSK30" s="175"/>
      <c r="KSL30" s="175"/>
      <c r="KSM30" s="175"/>
      <c r="KSN30" s="175"/>
      <c r="KSO30" s="175"/>
      <c r="KSP30" s="175"/>
      <c r="KSQ30" s="175"/>
      <c r="KSR30" s="175"/>
      <c r="KSS30" s="175"/>
      <c r="KST30" s="175"/>
      <c r="KSU30" s="175"/>
      <c r="KSV30" s="175"/>
      <c r="KSW30" s="175"/>
      <c r="KSX30" s="175"/>
      <c r="KSY30" s="175"/>
      <c r="KSZ30" s="175"/>
      <c r="KTA30" s="175"/>
      <c r="KTB30" s="175"/>
      <c r="KTC30" s="175"/>
      <c r="KTD30" s="175"/>
      <c r="KTE30" s="175"/>
      <c r="KTF30" s="175"/>
      <c r="KTG30" s="175"/>
      <c r="KTH30" s="175"/>
      <c r="KTI30" s="175"/>
      <c r="KTJ30" s="175"/>
      <c r="KTK30" s="175"/>
      <c r="KTL30" s="175"/>
      <c r="KTM30" s="175"/>
      <c r="KTN30" s="175"/>
      <c r="KTO30" s="175"/>
      <c r="KTP30" s="175"/>
      <c r="KTQ30" s="175"/>
      <c r="KTR30" s="175"/>
      <c r="KTS30" s="175"/>
      <c r="KTT30" s="175"/>
      <c r="KTU30" s="175"/>
      <c r="KTV30" s="175"/>
      <c r="KTW30" s="175"/>
      <c r="KTX30" s="175"/>
      <c r="KTY30" s="175"/>
      <c r="KTZ30" s="175"/>
      <c r="KUA30" s="175"/>
      <c r="KUB30" s="175"/>
      <c r="KUC30" s="175"/>
      <c r="KUD30" s="175"/>
      <c r="KUE30" s="175"/>
      <c r="KUF30" s="175"/>
      <c r="KUG30" s="175"/>
      <c r="KUH30" s="175"/>
      <c r="KUI30" s="175"/>
      <c r="KUJ30" s="175"/>
      <c r="KUK30" s="175"/>
      <c r="KUL30" s="175"/>
      <c r="KUM30" s="175"/>
      <c r="KUN30" s="175"/>
      <c r="KUO30" s="175"/>
      <c r="KUP30" s="175"/>
      <c r="KUQ30" s="175"/>
      <c r="KUR30" s="175"/>
      <c r="KUS30" s="175"/>
      <c r="KUT30" s="175"/>
      <c r="KUU30" s="175"/>
      <c r="KUV30" s="175"/>
      <c r="KUW30" s="175"/>
      <c r="KUX30" s="175"/>
      <c r="KUY30" s="175"/>
      <c r="KUZ30" s="175"/>
      <c r="KVA30" s="175"/>
      <c r="KVB30" s="175"/>
      <c r="KVC30" s="175"/>
      <c r="KVD30" s="175"/>
      <c r="KVE30" s="175"/>
      <c r="KVF30" s="175"/>
      <c r="KVG30" s="175"/>
      <c r="KVH30" s="175"/>
      <c r="KVI30" s="175"/>
      <c r="KVJ30" s="175"/>
      <c r="KVK30" s="175"/>
      <c r="KVL30" s="175"/>
      <c r="KVM30" s="175"/>
      <c r="KVN30" s="175"/>
      <c r="KVO30" s="175"/>
      <c r="KVP30" s="175"/>
      <c r="KVQ30" s="175"/>
      <c r="KVR30" s="175"/>
      <c r="KVS30" s="175"/>
      <c r="KVT30" s="175"/>
      <c r="KVU30" s="175"/>
      <c r="KVV30" s="175"/>
      <c r="KVW30" s="175"/>
      <c r="KVX30" s="175"/>
      <c r="KVY30" s="175"/>
      <c r="KVZ30" s="175"/>
      <c r="KWA30" s="175"/>
      <c r="KWB30" s="175"/>
      <c r="KWC30" s="175"/>
      <c r="KWD30" s="175"/>
      <c r="KWE30" s="175"/>
      <c r="KWF30" s="175"/>
      <c r="KWG30" s="175"/>
      <c r="KWH30" s="175"/>
      <c r="KWI30" s="175"/>
      <c r="KWJ30" s="175"/>
      <c r="KWK30" s="175"/>
      <c r="KWL30" s="175"/>
      <c r="KWM30" s="175"/>
      <c r="KWN30" s="175"/>
      <c r="KWO30" s="175"/>
      <c r="KWP30" s="175"/>
      <c r="KWQ30" s="175"/>
      <c r="KWR30" s="175"/>
      <c r="KWS30" s="175"/>
      <c r="KWT30" s="175"/>
      <c r="KWU30" s="175"/>
      <c r="KWV30" s="175"/>
      <c r="KWW30" s="175"/>
      <c r="KWX30" s="175"/>
      <c r="KWY30" s="175"/>
      <c r="KWZ30" s="175"/>
      <c r="KXA30" s="175"/>
      <c r="KXB30" s="175"/>
      <c r="KXC30" s="175"/>
      <c r="KXD30" s="175"/>
      <c r="KXE30" s="175"/>
      <c r="KXF30" s="175"/>
      <c r="KXG30" s="175"/>
      <c r="KXH30" s="175"/>
      <c r="KXI30" s="175"/>
      <c r="KXJ30" s="175"/>
      <c r="KXK30" s="175"/>
      <c r="KXL30" s="175"/>
      <c r="KXM30" s="175"/>
      <c r="KXN30" s="175"/>
      <c r="KXO30" s="175"/>
      <c r="KXP30" s="175"/>
      <c r="KXQ30" s="175"/>
      <c r="KXR30" s="175"/>
      <c r="KXS30" s="175"/>
      <c r="KXT30" s="175"/>
      <c r="KXU30" s="175"/>
      <c r="KXV30" s="175"/>
      <c r="KXW30" s="175"/>
      <c r="KXX30" s="175"/>
      <c r="KXY30" s="175"/>
      <c r="KXZ30" s="175"/>
      <c r="KYA30" s="175"/>
      <c r="KYB30" s="175"/>
      <c r="KYC30" s="175"/>
      <c r="KYD30" s="175"/>
      <c r="KYE30" s="175"/>
      <c r="KYF30" s="175"/>
      <c r="KYG30" s="175"/>
      <c r="KYH30" s="175"/>
      <c r="KYI30" s="175"/>
      <c r="KYJ30" s="175"/>
      <c r="KYK30" s="175"/>
      <c r="KYL30" s="175"/>
      <c r="KYM30" s="175"/>
      <c r="KYN30" s="175"/>
      <c r="KYO30" s="175"/>
      <c r="KYP30" s="175"/>
      <c r="KYQ30" s="175"/>
      <c r="KYR30" s="175"/>
      <c r="KYS30" s="175"/>
      <c r="KYT30" s="175"/>
      <c r="KYU30" s="175"/>
      <c r="KYV30" s="175"/>
      <c r="KYW30" s="175"/>
      <c r="KYX30" s="175"/>
      <c r="KYY30" s="175"/>
      <c r="KYZ30" s="175"/>
      <c r="KZA30" s="175"/>
      <c r="KZB30" s="175"/>
      <c r="KZC30" s="175"/>
      <c r="KZD30" s="175"/>
      <c r="KZE30" s="175"/>
      <c r="KZF30" s="175"/>
      <c r="KZG30" s="175"/>
      <c r="KZH30" s="175"/>
      <c r="KZI30" s="175"/>
      <c r="KZJ30" s="175"/>
      <c r="KZK30" s="175"/>
      <c r="KZL30" s="175"/>
      <c r="KZM30" s="175"/>
      <c r="KZN30" s="175"/>
      <c r="KZO30" s="175"/>
      <c r="KZP30" s="175"/>
      <c r="KZQ30" s="175"/>
      <c r="KZR30" s="175"/>
      <c r="KZS30" s="175"/>
      <c r="KZT30" s="175"/>
      <c r="KZU30" s="175"/>
      <c r="KZV30" s="175"/>
      <c r="KZW30" s="175"/>
      <c r="KZX30" s="175"/>
      <c r="KZY30" s="175"/>
      <c r="KZZ30" s="175"/>
      <c r="LAA30" s="175"/>
      <c r="LAB30" s="175"/>
      <c r="LAC30" s="175"/>
      <c r="LAD30" s="175"/>
      <c r="LAE30" s="175"/>
      <c r="LAF30" s="175"/>
      <c r="LAG30" s="175"/>
      <c r="LAH30" s="175"/>
      <c r="LAI30" s="175"/>
      <c r="LAJ30" s="175"/>
      <c r="LAK30" s="175"/>
      <c r="LAL30" s="175"/>
      <c r="LAM30" s="175"/>
      <c r="LAN30" s="175"/>
      <c r="LAO30" s="175"/>
      <c r="LAP30" s="175"/>
      <c r="LAQ30" s="175"/>
      <c r="LAR30" s="175"/>
      <c r="LAS30" s="175"/>
      <c r="LAT30" s="175"/>
      <c r="LAU30" s="175"/>
      <c r="LAV30" s="175"/>
      <c r="LAW30" s="175"/>
      <c r="LAX30" s="175"/>
      <c r="LAY30" s="175"/>
      <c r="LAZ30" s="175"/>
      <c r="LBA30" s="175"/>
      <c r="LBB30" s="175"/>
      <c r="LBC30" s="175"/>
      <c r="LBD30" s="175"/>
      <c r="LBE30" s="175"/>
      <c r="LBF30" s="175"/>
      <c r="LBG30" s="175"/>
      <c r="LBH30" s="175"/>
      <c r="LBI30" s="175"/>
      <c r="LBJ30" s="175"/>
      <c r="LBK30" s="175"/>
      <c r="LBL30" s="175"/>
      <c r="LBM30" s="175"/>
      <c r="LBN30" s="175"/>
      <c r="LBO30" s="175"/>
      <c r="LBP30" s="175"/>
      <c r="LBQ30" s="175"/>
      <c r="LBR30" s="175"/>
      <c r="LBS30" s="175"/>
      <c r="LBT30" s="175"/>
      <c r="LBU30" s="175"/>
      <c r="LBV30" s="175"/>
      <c r="LBW30" s="175"/>
      <c r="LBX30" s="175"/>
      <c r="LBY30" s="175"/>
      <c r="LBZ30" s="175"/>
      <c r="LCA30" s="175"/>
      <c r="LCB30" s="175"/>
      <c r="LCC30" s="175"/>
      <c r="LCD30" s="175"/>
      <c r="LCE30" s="175"/>
      <c r="LCF30" s="175"/>
      <c r="LCG30" s="175"/>
      <c r="LCH30" s="175"/>
      <c r="LCI30" s="175"/>
      <c r="LCJ30" s="175"/>
      <c r="LCK30" s="175"/>
      <c r="LCL30" s="175"/>
      <c r="LCM30" s="175"/>
      <c r="LCN30" s="175"/>
      <c r="LCO30" s="175"/>
      <c r="LCP30" s="175"/>
      <c r="LCQ30" s="175"/>
      <c r="LCR30" s="175"/>
      <c r="LCS30" s="175"/>
      <c r="LCT30" s="175"/>
      <c r="LCU30" s="175"/>
      <c r="LCV30" s="175"/>
      <c r="LCW30" s="175"/>
      <c r="LCX30" s="175"/>
      <c r="LCY30" s="175"/>
      <c r="LCZ30" s="175"/>
      <c r="LDA30" s="175"/>
      <c r="LDB30" s="175"/>
      <c r="LDC30" s="175"/>
      <c r="LDD30" s="175"/>
      <c r="LDE30" s="175"/>
      <c r="LDF30" s="175"/>
      <c r="LDG30" s="175"/>
      <c r="LDH30" s="175"/>
      <c r="LDI30" s="175"/>
      <c r="LDJ30" s="175"/>
      <c r="LDK30" s="175"/>
      <c r="LDL30" s="175"/>
      <c r="LDM30" s="175"/>
      <c r="LDN30" s="175"/>
      <c r="LDO30" s="175"/>
      <c r="LDP30" s="175"/>
      <c r="LDQ30" s="175"/>
      <c r="LDR30" s="175"/>
      <c r="LDS30" s="175"/>
      <c r="LDT30" s="175"/>
      <c r="LDU30" s="175"/>
      <c r="LDV30" s="175"/>
      <c r="LDW30" s="175"/>
      <c r="LDX30" s="175"/>
      <c r="LDY30" s="175"/>
      <c r="LDZ30" s="175"/>
      <c r="LEA30" s="175"/>
      <c r="LEB30" s="175"/>
      <c r="LEC30" s="175"/>
      <c r="LED30" s="175"/>
      <c r="LEE30" s="175"/>
      <c r="LEF30" s="175"/>
      <c r="LEG30" s="175"/>
      <c r="LEH30" s="175"/>
      <c r="LEI30" s="175"/>
      <c r="LEJ30" s="175"/>
      <c r="LEK30" s="175"/>
      <c r="LEL30" s="175"/>
      <c r="LEM30" s="175"/>
      <c r="LEN30" s="175"/>
      <c r="LEO30" s="175"/>
      <c r="LEP30" s="175"/>
      <c r="LEQ30" s="175"/>
      <c r="LER30" s="175"/>
      <c r="LES30" s="175"/>
      <c r="LET30" s="175"/>
      <c r="LEU30" s="175"/>
      <c r="LEV30" s="175"/>
      <c r="LEW30" s="175"/>
      <c r="LEX30" s="175"/>
      <c r="LEY30" s="175"/>
      <c r="LEZ30" s="175"/>
      <c r="LFA30" s="175"/>
      <c r="LFB30" s="175"/>
      <c r="LFC30" s="175"/>
      <c r="LFD30" s="175"/>
      <c r="LFE30" s="175"/>
      <c r="LFF30" s="175"/>
      <c r="LFG30" s="175"/>
      <c r="LFH30" s="175"/>
      <c r="LFI30" s="175"/>
      <c r="LFJ30" s="175"/>
      <c r="LFK30" s="175"/>
      <c r="LFL30" s="175"/>
      <c r="LFM30" s="175"/>
      <c r="LFN30" s="175"/>
      <c r="LFO30" s="175"/>
      <c r="LFP30" s="175"/>
      <c r="LFQ30" s="175"/>
      <c r="LFR30" s="175"/>
      <c r="LFS30" s="175"/>
      <c r="LFT30" s="175"/>
      <c r="LFU30" s="175"/>
      <c r="LFV30" s="175"/>
      <c r="LFW30" s="175"/>
      <c r="LFX30" s="175"/>
      <c r="LFY30" s="175"/>
      <c r="LFZ30" s="175"/>
      <c r="LGA30" s="175"/>
      <c r="LGB30" s="175"/>
      <c r="LGC30" s="175"/>
      <c r="LGD30" s="175"/>
      <c r="LGE30" s="175"/>
      <c r="LGF30" s="175"/>
      <c r="LGG30" s="175"/>
      <c r="LGH30" s="175"/>
      <c r="LGI30" s="175"/>
      <c r="LGJ30" s="175"/>
      <c r="LGK30" s="175"/>
      <c r="LGL30" s="175"/>
      <c r="LGM30" s="175"/>
      <c r="LGN30" s="175"/>
      <c r="LGO30" s="175"/>
      <c r="LGP30" s="175"/>
      <c r="LGQ30" s="175"/>
      <c r="LGR30" s="175"/>
      <c r="LGS30" s="175"/>
      <c r="LGT30" s="175"/>
      <c r="LGU30" s="175"/>
      <c r="LGV30" s="175"/>
      <c r="LGW30" s="175"/>
      <c r="LGX30" s="175"/>
      <c r="LGY30" s="175"/>
      <c r="LGZ30" s="175"/>
      <c r="LHA30" s="175"/>
      <c r="LHB30" s="175"/>
      <c r="LHC30" s="175"/>
      <c r="LHD30" s="175"/>
      <c r="LHE30" s="175"/>
      <c r="LHF30" s="175"/>
      <c r="LHG30" s="175"/>
      <c r="LHH30" s="175"/>
      <c r="LHI30" s="175"/>
      <c r="LHJ30" s="175"/>
      <c r="LHK30" s="175"/>
      <c r="LHL30" s="175"/>
      <c r="LHM30" s="175"/>
      <c r="LHN30" s="175"/>
      <c r="LHO30" s="175"/>
      <c r="LHP30" s="175"/>
      <c r="LHQ30" s="175"/>
      <c r="LHR30" s="175"/>
      <c r="LHS30" s="175"/>
      <c r="LHT30" s="175"/>
      <c r="LHU30" s="175"/>
      <c r="LHV30" s="175"/>
      <c r="LHW30" s="175"/>
      <c r="LHX30" s="175"/>
      <c r="LHY30" s="175"/>
      <c r="LHZ30" s="175"/>
      <c r="LIA30" s="175"/>
      <c r="LIB30" s="175"/>
      <c r="LIC30" s="175"/>
      <c r="LID30" s="175"/>
      <c r="LIE30" s="175"/>
      <c r="LIF30" s="175"/>
      <c r="LIG30" s="175"/>
      <c r="LIH30" s="175"/>
      <c r="LII30" s="175"/>
      <c r="LIJ30" s="175"/>
      <c r="LIK30" s="175"/>
      <c r="LIL30" s="175"/>
      <c r="LIM30" s="175"/>
      <c r="LIN30" s="175"/>
      <c r="LIO30" s="175"/>
      <c r="LIP30" s="175"/>
      <c r="LIQ30" s="175"/>
      <c r="LIR30" s="175"/>
      <c r="LIS30" s="175"/>
      <c r="LIT30" s="175"/>
      <c r="LIU30" s="175"/>
      <c r="LIV30" s="175"/>
      <c r="LIW30" s="175"/>
      <c r="LIX30" s="175"/>
      <c r="LIY30" s="175"/>
      <c r="LIZ30" s="175"/>
      <c r="LJA30" s="175"/>
      <c r="LJB30" s="175"/>
      <c r="LJC30" s="175"/>
      <c r="LJD30" s="175"/>
      <c r="LJE30" s="175"/>
      <c r="LJF30" s="175"/>
      <c r="LJG30" s="175"/>
      <c r="LJH30" s="175"/>
      <c r="LJI30" s="175"/>
      <c r="LJJ30" s="175"/>
      <c r="LJK30" s="175"/>
      <c r="LJL30" s="175"/>
      <c r="LJM30" s="175"/>
      <c r="LJN30" s="175"/>
      <c r="LJO30" s="175"/>
      <c r="LJP30" s="175"/>
      <c r="LJQ30" s="175"/>
      <c r="LJR30" s="175"/>
      <c r="LJS30" s="175"/>
      <c r="LJT30" s="175"/>
      <c r="LJU30" s="175"/>
      <c r="LJV30" s="175"/>
      <c r="LJW30" s="175"/>
      <c r="LJX30" s="175"/>
      <c r="LJY30" s="175"/>
      <c r="LJZ30" s="175"/>
      <c r="LKA30" s="175"/>
      <c r="LKB30" s="175"/>
      <c r="LKC30" s="175"/>
      <c r="LKD30" s="175"/>
      <c r="LKE30" s="175"/>
      <c r="LKF30" s="175"/>
      <c r="LKG30" s="175"/>
      <c r="LKH30" s="175"/>
      <c r="LKI30" s="175"/>
      <c r="LKJ30" s="175"/>
      <c r="LKK30" s="175"/>
      <c r="LKL30" s="175"/>
      <c r="LKM30" s="175"/>
      <c r="LKN30" s="175"/>
      <c r="LKO30" s="175"/>
      <c r="LKP30" s="175"/>
      <c r="LKQ30" s="175"/>
      <c r="LKR30" s="175"/>
      <c r="LKS30" s="175"/>
      <c r="LKT30" s="175"/>
      <c r="LKU30" s="175"/>
      <c r="LKV30" s="175"/>
      <c r="LKW30" s="175"/>
      <c r="LKX30" s="175"/>
      <c r="LKY30" s="175"/>
      <c r="LKZ30" s="175"/>
      <c r="LLA30" s="175"/>
      <c r="LLB30" s="175"/>
      <c r="LLC30" s="175"/>
      <c r="LLD30" s="175"/>
      <c r="LLE30" s="175"/>
      <c r="LLF30" s="175"/>
      <c r="LLG30" s="175"/>
      <c r="LLH30" s="175"/>
      <c r="LLI30" s="175"/>
      <c r="LLJ30" s="175"/>
      <c r="LLK30" s="175"/>
      <c r="LLL30" s="175"/>
      <c r="LLM30" s="175"/>
      <c r="LLN30" s="175"/>
      <c r="LLO30" s="175"/>
      <c r="LLP30" s="175"/>
      <c r="LLQ30" s="175"/>
      <c r="LLR30" s="175"/>
      <c r="LLS30" s="175"/>
      <c r="LLT30" s="175"/>
      <c r="LLU30" s="175"/>
      <c r="LLV30" s="175"/>
      <c r="LLW30" s="175"/>
      <c r="LLX30" s="175"/>
      <c r="LLY30" s="175"/>
      <c r="LLZ30" s="175"/>
      <c r="LMA30" s="175"/>
      <c r="LMB30" s="175"/>
      <c r="LMC30" s="175"/>
      <c r="LMD30" s="175"/>
      <c r="LME30" s="175"/>
      <c r="LMF30" s="175"/>
      <c r="LMG30" s="175"/>
      <c r="LMH30" s="175"/>
      <c r="LMI30" s="175"/>
      <c r="LMJ30" s="175"/>
      <c r="LMK30" s="175"/>
      <c r="LML30" s="175"/>
      <c r="LMM30" s="175"/>
      <c r="LMN30" s="175"/>
      <c r="LMO30" s="175"/>
      <c r="LMP30" s="175"/>
      <c r="LMQ30" s="175"/>
      <c r="LMR30" s="175"/>
      <c r="LMS30" s="175"/>
      <c r="LMT30" s="175"/>
      <c r="LMU30" s="175"/>
      <c r="LMV30" s="175"/>
      <c r="LMW30" s="175"/>
      <c r="LMX30" s="175"/>
      <c r="LMY30" s="175"/>
      <c r="LMZ30" s="175"/>
      <c r="LNA30" s="175"/>
      <c r="LNB30" s="175"/>
      <c r="LNC30" s="175"/>
      <c r="LND30" s="175"/>
      <c r="LNE30" s="175"/>
      <c r="LNF30" s="175"/>
      <c r="LNG30" s="175"/>
      <c r="LNH30" s="175"/>
      <c r="LNI30" s="175"/>
      <c r="LNJ30" s="175"/>
      <c r="LNK30" s="175"/>
      <c r="LNL30" s="175"/>
      <c r="LNM30" s="175"/>
      <c r="LNN30" s="175"/>
      <c r="LNO30" s="175"/>
      <c r="LNP30" s="175"/>
      <c r="LNQ30" s="175"/>
      <c r="LNR30" s="175"/>
      <c r="LNS30" s="175"/>
      <c r="LNT30" s="175"/>
      <c r="LNU30" s="175"/>
      <c r="LNV30" s="175"/>
      <c r="LNW30" s="175"/>
      <c r="LNX30" s="175"/>
      <c r="LNY30" s="175"/>
      <c r="LNZ30" s="175"/>
      <c r="LOA30" s="175"/>
      <c r="LOB30" s="175"/>
      <c r="LOC30" s="175"/>
      <c r="LOD30" s="175"/>
      <c r="LOE30" s="175"/>
      <c r="LOF30" s="175"/>
      <c r="LOG30" s="175"/>
      <c r="LOH30" s="175"/>
      <c r="LOI30" s="175"/>
      <c r="LOJ30" s="175"/>
      <c r="LOK30" s="175"/>
      <c r="LOL30" s="175"/>
      <c r="LOM30" s="175"/>
      <c r="LON30" s="175"/>
      <c r="LOO30" s="175"/>
      <c r="LOP30" s="175"/>
      <c r="LOQ30" s="175"/>
      <c r="LOR30" s="175"/>
      <c r="LOS30" s="175"/>
      <c r="LOT30" s="175"/>
      <c r="LOU30" s="175"/>
      <c r="LOV30" s="175"/>
      <c r="LOW30" s="175"/>
      <c r="LOX30" s="175"/>
      <c r="LOY30" s="175"/>
      <c r="LOZ30" s="175"/>
      <c r="LPA30" s="175"/>
      <c r="LPB30" s="175"/>
      <c r="LPC30" s="175"/>
      <c r="LPD30" s="175"/>
      <c r="LPE30" s="175"/>
      <c r="LPF30" s="175"/>
      <c r="LPG30" s="175"/>
      <c r="LPH30" s="175"/>
      <c r="LPI30" s="175"/>
      <c r="LPJ30" s="175"/>
      <c r="LPK30" s="175"/>
      <c r="LPL30" s="175"/>
      <c r="LPM30" s="175"/>
      <c r="LPN30" s="175"/>
      <c r="LPO30" s="175"/>
      <c r="LPP30" s="175"/>
      <c r="LPQ30" s="175"/>
      <c r="LPR30" s="175"/>
      <c r="LPS30" s="175"/>
      <c r="LPT30" s="175"/>
      <c r="LPU30" s="175"/>
      <c r="LPV30" s="175"/>
      <c r="LPW30" s="175"/>
      <c r="LPX30" s="175"/>
      <c r="LPY30" s="175"/>
      <c r="LPZ30" s="175"/>
      <c r="LQA30" s="175"/>
      <c r="LQB30" s="175"/>
      <c r="LQC30" s="175"/>
      <c r="LQD30" s="175"/>
      <c r="LQE30" s="175"/>
      <c r="LQF30" s="175"/>
      <c r="LQG30" s="175"/>
      <c r="LQH30" s="175"/>
      <c r="LQI30" s="175"/>
      <c r="LQJ30" s="175"/>
      <c r="LQK30" s="175"/>
      <c r="LQL30" s="175"/>
      <c r="LQM30" s="175"/>
      <c r="LQN30" s="175"/>
      <c r="LQO30" s="175"/>
      <c r="LQP30" s="175"/>
      <c r="LQQ30" s="175"/>
      <c r="LQR30" s="175"/>
      <c r="LQS30" s="175"/>
      <c r="LQT30" s="175"/>
      <c r="LQU30" s="175"/>
      <c r="LQV30" s="175"/>
      <c r="LQW30" s="175"/>
      <c r="LQX30" s="175"/>
      <c r="LQY30" s="175"/>
      <c r="LQZ30" s="175"/>
      <c r="LRA30" s="175"/>
      <c r="LRB30" s="175"/>
      <c r="LRC30" s="175"/>
      <c r="LRD30" s="175"/>
      <c r="LRE30" s="175"/>
      <c r="LRF30" s="175"/>
      <c r="LRG30" s="175"/>
      <c r="LRH30" s="175"/>
      <c r="LRI30" s="175"/>
      <c r="LRJ30" s="175"/>
      <c r="LRK30" s="175"/>
      <c r="LRL30" s="175"/>
      <c r="LRM30" s="175"/>
      <c r="LRN30" s="175"/>
      <c r="LRO30" s="175"/>
      <c r="LRP30" s="175"/>
      <c r="LRQ30" s="175"/>
      <c r="LRR30" s="175"/>
      <c r="LRS30" s="175"/>
      <c r="LRT30" s="175"/>
      <c r="LRU30" s="175"/>
      <c r="LRV30" s="175"/>
      <c r="LRW30" s="175"/>
      <c r="LRX30" s="175"/>
      <c r="LRY30" s="175"/>
      <c r="LRZ30" s="175"/>
      <c r="LSA30" s="175"/>
      <c r="LSB30" s="175"/>
      <c r="LSC30" s="175"/>
      <c r="LSD30" s="175"/>
      <c r="LSE30" s="175"/>
      <c r="LSF30" s="175"/>
      <c r="LSG30" s="175"/>
      <c r="LSH30" s="175"/>
      <c r="LSI30" s="175"/>
      <c r="LSJ30" s="175"/>
      <c r="LSK30" s="175"/>
      <c r="LSL30" s="175"/>
      <c r="LSM30" s="175"/>
      <c r="LSN30" s="175"/>
      <c r="LSO30" s="175"/>
      <c r="LSP30" s="175"/>
      <c r="LSQ30" s="175"/>
      <c r="LSR30" s="175"/>
      <c r="LSS30" s="175"/>
      <c r="LST30" s="175"/>
      <c r="LSU30" s="175"/>
      <c r="LSV30" s="175"/>
      <c r="LSW30" s="175"/>
      <c r="LSX30" s="175"/>
      <c r="LSY30" s="175"/>
      <c r="LSZ30" s="175"/>
      <c r="LTA30" s="175"/>
      <c r="LTB30" s="175"/>
      <c r="LTC30" s="175"/>
      <c r="LTD30" s="175"/>
      <c r="LTE30" s="175"/>
      <c r="LTF30" s="175"/>
      <c r="LTG30" s="175"/>
      <c r="LTH30" s="175"/>
      <c r="LTI30" s="175"/>
      <c r="LTJ30" s="175"/>
      <c r="LTK30" s="175"/>
      <c r="LTL30" s="175"/>
      <c r="LTM30" s="175"/>
      <c r="LTN30" s="175"/>
      <c r="LTO30" s="175"/>
      <c r="LTP30" s="175"/>
      <c r="LTQ30" s="175"/>
      <c r="LTR30" s="175"/>
      <c r="LTS30" s="175"/>
      <c r="LTT30" s="175"/>
      <c r="LTU30" s="175"/>
      <c r="LTV30" s="175"/>
      <c r="LTW30" s="175"/>
      <c r="LTX30" s="175"/>
      <c r="LTY30" s="175"/>
      <c r="LTZ30" s="175"/>
      <c r="LUA30" s="175"/>
      <c r="LUB30" s="175"/>
      <c r="LUC30" s="175"/>
      <c r="LUD30" s="175"/>
      <c r="LUE30" s="175"/>
      <c r="LUF30" s="175"/>
      <c r="LUG30" s="175"/>
      <c r="LUH30" s="175"/>
      <c r="LUI30" s="175"/>
      <c r="LUJ30" s="175"/>
      <c r="LUK30" s="175"/>
      <c r="LUL30" s="175"/>
      <c r="LUM30" s="175"/>
      <c r="LUN30" s="175"/>
      <c r="LUO30" s="175"/>
      <c r="LUP30" s="175"/>
      <c r="LUQ30" s="175"/>
      <c r="LUR30" s="175"/>
      <c r="LUS30" s="175"/>
      <c r="LUT30" s="175"/>
      <c r="LUU30" s="175"/>
      <c r="LUV30" s="175"/>
      <c r="LUW30" s="175"/>
      <c r="LUX30" s="175"/>
      <c r="LUY30" s="175"/>
      <c r="LUZ30" s="175"/>
      <c r="LVA30" s="175"/>
      <c r="LVB30" s="175"/>
      <c r="LVC30" s="175"/>
      <c r="LVD30" s="175"/>
      <c r="LVE30" s="175"/>
      <c r="LVF30" s="175"/>
      <c r="LVG30" s="175"/>
      <c r="LVH30" s="175"/>
      <c r="LVI30" s="175"/>
      <c r="LVJ30" s="175"/>
      <c r="LVK30" s="175"/>
      <c r="LVL30" s="175"/>
      <c r="LVM30" s="175"/>
      <c r="LVN30" s="175"/>
      <c r="LVO30" s="175"/>
      <c r="LVP30" s="175"/>
      <c r="LVQ30" s="175"/>
      <c r="LVR30" s="175"/>
      <c r="LVS30" s="175"/>
      <c r="LVT30" s="175"/>
      <c r="LVU30" s="175"/>
      <c r="LVV30" s="175"/>
      <c r="LVW30" s="175"/>
      <c r="LVX30" s="175"/>
      <c r="LVY30" s="175"/>
      <c r="LVZ30" s="175"/>
      <c r="LWA30" s="175"/>
      <c r="LWB30" s="175"/>
      <c r="LWC30" s="175"/>
      <c r="LWD30" s="175"/>
      <c r="LWE30" s="175"/>
      <c r="LWF30" s="175"/>
      <c r="LWG30" s="175"/>
      <c r="LWH30" s="175"/>
      <c r="LWI30" s="175"/>
      <c r="LWJ30" s="175"/>
      <c r="LWK30" s="175"/>
      <c r="LWL30" s="175"/>
      <c r="LWM30" s="175"/>
      <c r="LWN30" s="175"/>
      <c r="LWO30" s="175"/>
      <c r="LWP30" s="175"/>
      <c r="LWQ30" s="175"/>
      <c r="LWR30" s="175"/>
      <c r="LWS30" s="175"/>
      <c r="LWT30" s="175"/>
      <c r="LWU30" s="175"/>
      <c r="LWV30" s="175"/>
      <c r="LWW30" s="175"/>
      <c r="LWX30" s="175"/>
      <c r="LWY30" s="175"/>
      <c r="LWZ30" s="175"/>
      <c r="LXA30" s="175"/>
      <c r="LXB30" s="175"/>
      <c r="LXC30" s="175"/>
      <c r="LXD30" s="175"/>
      <c r="LXE30" s="175"/>
      <c r="LXF30" s="175"/>
      <c r="LXG30" s="175"/>
      <c r="LXH30" s="175"/>
      <c r="LXI30" s="175"/>
      <c r="LXJ30" s="175"/>
      <c r="LXK30" s="175"/>
      <c r="LXL30" s="175"/>
      <c r="LXM30" s="175"/>
      <c r="LXN30" s="175"/>
      <c r="LXO30" s="175"/>
      <c r="LXP30" s="175"/>
      <c r="LXQ30" s="175"/>
      <c r="LXR30" s="175"/>
      <c r="LXS30" s="175"/>
      <c r="LXT30" s="175"/>
      <c r="LXU30" s="175"/>
      <c r="LXV30" s="175"/>
      <c r="LXW30" s="175"/>
      <c r="LXX30" s="175"/>
      <c r="LXY30" s="175"/>
      <c r="LXZ30" s="175"/>
      <c r="LYA30" s="175"/>
      <c r="LYB30" s="175"/>
      <c r="LYC30" s="175"/>
      <c r="LYD30" s="175"/>
      <c r="LYE30" s="175"/>
      <c r="LYF30" s="175"/>
      <c r="LYG30" s="175"/>
      <c r="LYH30" s="175"/>
      <c r="LYI30" s="175"/>
      <c r="LYJ30" s="175"/>
      <c r="LYK30" s="175"/>
      <c r="LYL30" s="175"/>
      <c r="LYM30" s="175"/>
      <c r="LYN30" s="175"/>
      <c r="LYO30" s="175"/>
      <c r="LYP30" s="175"/>
      <c r="LYQ30" s="175"/>
      <c r="LYR30" s="175"/>
      <c r="LYS30" s="175"/>
      <c r="LYT30" s="175"/>
      <c r="LYU30" s="175"/>
      <c r="LYV30" s="175"/>
      <c r="LYW30" s="175"/>
      <c r="LYX30" s="175"/>
      <c r="LYY30" s="175"/>
      <c r="LYZ30" s="175"/>
      <c r="LZA30" s="175"/>
      <c r="LZB30" s="175"/>
      <c r="LZC30" s="175"/>
      <c r="LZD30" s="175"/>
      <c r="LZE30" s="175"/>
      <c r="LZF30" s="175"/>
      <c r="LZG30" s="175"/>
      <c r="LZH30" s="175"/>
      <c r="LZI30" s="175"/>
      <c r="LZJ30" s="175"/>
      <c r="LZK30" s="175"/>
      <c r="LZL30" s="175"/>
      <c r="LZM30" s="175"/>
      <c r="LZN30" s="175"/>
      <c r="LZO30" s="175"/>
      <c r="LZP30" s="175"/>
      <c r="LZQ30" s="175"/>
      <c r="LZR30" s="175"/>
      <c r="LZS30" s="175"/>
      <c r="LZT30" s="175"/>
      <c r="LZU30" s="175"/>
      <c r="LZV30" s="175"/>
      <c r="LZW30" s="175"/>
      <c r="LZX30" s="175"/>
      <c r="LZY30" s="175"/>
      <c r="LZZ30" s="175"/>
      <c r="MAA30" s="175"/>
      <c r="MAB30" s="175"/>
      <c r="MAC30" s="175"/>
      <c r="MAD30" s="175"/>
      <c r="MAE30" s="175"/>
      <c r="MAF30" s="175"/>
      <c r="MAG30" s="175"/>
      <c r="MAH30" s="175"/>
      <c r="MAI30" s="175"/>
      <c r="MAJ30" s="175"/>
      <c r="MAK30" s="175"/>
      <c r="MAL30" s="175"/>
      <c r="MAM30" s="175"/>
      <c r="MAN30" s="175"/>
      <c r="MAO30" s="175"/>
      <c r="MAP30" s="175"/>
      <c r="MAQ30" s="175"/>
      <c r="MAR30" s="175"/>
      <c r="MAS30" s="175"/>
      <c r="MAT30" s="175"/>
      <c r="MAU30" s="175"/>
      <c r="MAV30" s="175"/>
      <c r="MAW30" s="175"/>
      <c r="MAX30" s="175"/>
      <c r="MAY30" s="175"/>
      <c r="MAZ30" s="175"/>
      <c r="MBA30" s="175"/>
      <c r="MBB30" s="175"/>
      <c r="MBC30" s="175"/>
      <c r="MBD30" s="175"/>
      <c r="MBE30" s="175"/>
      <c r="MBF30" s="175"/>
      <c r="MBG30" s="175"/>
      <c r="MBH30" s="175"/>
      <c r="MBI30" s="175"/>
      <c r="MBJ30" s="175"/>
      <c r="MBK30" s="175"/>
      <c r="MBL30" s="175"/>
      <c r="MBM30" s="175"/>
      <c r="MBN30" s="175"/>
      <c r="MBO30" s="175"/>
      <c r="MBP30" s="175"/>
      <c r="MBQ30" s="175"/>
      <c r="MBR30" s="175"/>
      <c r="MBS30" s="175"/>
      <c r="MBT30" s="175"/>
      <c r="MBU30" s="175"/>
      <c r="MBV30" s="175"/>
      <c r="MBW30" s="175"/>
      <c r="MBX30" s="175"/>
      <c r="MBY30" s="175"/>
      <c r="MBZ30" s="175"/>
      <c r="MCA30" s="175"/>
      <c r="MCB30" s="175"/>
      <c r="MCC30" s="175"/>
      <c r="MCD30" s="175"/>
      <c r="MCE30" s="175"/>
      <c r="MCF30" s="175"/>
      <c r="MCG30" s="175"/>
      <c r="MCH30" s="175"/>
      <c r="MCI30" s="175"/>
      <c r="MCJ30" s="175"/>
      <c r="MCK30" s="175"/>
      <c r="MCL30" s="175"/>
      <c r="MCM30" s="175"/>
      <c r="MCN30" s="175"/>
      <c r="MCO30" s="175"/>
      <c r="MCP30" s="175"/>
      <c r="MCQ30" s="175"/>
      <c r="MCR30" s="175"/>
      <c r="MCS30" s="175"/>
      <c r="MCT30" s="175"/>
      <c r="MCU30" s="175"/>
      <c r="MCV30" s="175"/>
      <c r="MCW30" s="175"/>
      <c r="MCX30" s="175"/>
      <c r="MCY30" s="175"/>
      <c r="MCZ30" s="175"/>
      <c r="MDA30" s="175"/>
      <c r="MDB30" s="175"/>
      <c r="MDC30" s="175"/>
      <c r="MDD30" s="175"/>
      <c r="MDE30" s="175"/>
      <c r="MDF30" s="175"/>
      <c r="MDG30" s="175"/>
      <c r="MDH30" s="175"/>
      <c r="MDI30" s="175"/>
      <c r="MDJ30" s="175"/>
      <c r="MDK30" s="175"/>
      <c r="MDL30" s="175"/>
      <c r="MDM30" s="175"/>
      <c r="MDN30" s="175"/>
      <c r="MDO30" s="175"/>
      <c r="MDP30" s="175"/>
      <c r="MDQ30" s="175"/>
      <c r="MDR30" s="175"/>
      <c r="MDS30" s="175"/>
      <c r="MDT30" s="175"/>
      <c r="MDU30" s="175"/>
      <c r="MDV30" s="175"/>
      <c r="MDW30" s="175"/>
      <c r="MDX30" s="175"/>
      <c r="MDY30" s="175"/>
      <c r="MDZ30" s="175"/>
      <c r="MEA30" s="175"/>
      <c r="MEB30" s="175"/>
      <c r="MEC30" s="175"/>
      <c r="MED30" s="175"/>
      <c r="MEE30" s="175"/>
      <c r="MEF30" s="175"/>
      <c r="MEG30" s="175"/>
      <c r="MEH30" s="175"/>
      <c r="MEI30" s="175"/>
      <c r="MEJ30" s="175"/>
      <c r="MEK30" s="175"/>
      <c r="MEL30" s="175"/>
      <c r="MEM30" s="175"/>
      <c r="MEN30" s="175"/>
      <c r="MEO30" s="175"/>
      <c r="MEP30" s="175"/>
      <c r="MEQ30" s="175"/>
      <c r="MER30" s="175"/>
      <c r="MES30" s="175"/>
      <c r="MET30" s="175"/>
      <c r="MEU30" s="175"/>
      <c r="MEV30" s="175"/>
      <c r="MEW30" s="175"/>
      <c r="MEX30" s="175"/>
      <c r="MEY30" s="175"/>
      <c r="MEZ30" s="175"/>
      <c r="MFA30" s="175"/>
      <c r="MFB30" s="175"/>
      <c r="MFC30" s="175"/>
      <c r="MFD30" s="175"/>
      <c r="MFE30" s="175"/>
      <c r="MFF30" s="175"/>
      <c r="MFG30" s="175"/>
      <c r="MFH30" s="175"/>
      <c r="MFI30" s="175"/>
      <c r="MFJ30" s="175"/>
      <c r="MFK30" s="175"/>
      <c r="MFL30" s="175"/>
      <c r="MFM30" s="175"/>
      <c r="MFN30" s="175"/>
      <c r="MFO30" s="175"/>
      <c r="MFP30" s="175"/>
      <c r="MFQ30" s="175"/>
      <c r="MFR30" s="175"/>
      <c r="MFS30" s="175"/>
      <c r="MFT30" s="175"/>
      <c r="MFU30" s="175"/>
      <c r="MFV30" s="175"/>
      <c r="MFW30" s="175"/>
      <c r="MFX30" s="175"/>
      <c r="MFY30" s="175"/>
      <c r="MFZ30" s="175"/>
      <c r="MGA30" s="175"/>
      <c r="MGB30" s="175"/>
      <c r="MGC30" s="175"/>
      <c r="MGD30" s="175"/>
      <c r="MGE30" s="175"/>
      <c r="MGF30" s="175"/>
      <c r="MGG30" s="175"/>
      <c r="MGH30" s="175"/>
      <c r="MGI30" s="175"/>
      <c r="MGJ30" s="175"/>
      <c r="MGK30" s="175"/>
      <c r="MGL30" s="175"/>
      <c r="MGM30" s="175"/>
      <c r="MGN30" s="175"/>
      <c r="MGO30" s="175"/>
      <c r="MGP30" s="175"/>
      <c r="MGQ30" s="175"/>
      <c r="MGR30" s="175"/>
      <c r="MGS30" s="175"/>
      <c r="MGT30" s="175"/>
      <c r="MGU30" s="175"/>
      <c r="MGV30" s="175"/>
      <c r="MGW30" s="175"/>
      <c r="MGX30" s="175"/>
      <c r="MGY30" s="175"/>
      <c r="MGZ30" s="175"/>
      <c r="MHA30" s="175"/>
      <c r="MHB30" s="175"/>
      <c r="MHC30" s="175"/>
      <c r="MHD30" s="175"/>
      <c r="MHE30" s="175"/>
      <c r="MHF30" s="175"/>
      <c r="MHG30" s="175"/>
      <c r="MHH30" s="175"/>
      <c r="MHI30" s="175"/>
      <c r="MHJ30" s="175"/>
      <c r="MHK30" s="175"/>
      <c r="MHL30" s="175"/>
      <c r="MHM30" s="175"/>
      <c r="MHN30" s="175"/>
      <c r="MHO30" s="175"/>
      <c r="MHP30" s="175"/>
      <c r="MHQ30" s="175"/>
      <c r="MHR30" s="175"/>
      <c r="MHS30" s="175"/>
      <c r="MHT30" s="175"/>
      <c r="MHU30" s="175"/>
      <c r="MHV30" s="175"/>
      <c r="MHW30" s="175"/>
      <c r="MHX30" s="175"/>
      <c r="MHY30" s="175"/>
      <c r="MHZ30" s="175"/>
      <c r="MIA30" s="175"/>
      <c r="MIB30" s="175"/>
      <c r="MIC30" s="175"/>
      <c r="MID30" s="175"/>
      <c r="MIE30" s="175"/>
      <c r="MIF30" s="175"/>
      <c r="MIG30" s="175"/>
      <c r="MIH30" s="175"/>
      <c r="MII30" s="175"/>
      <c r="MIJ30" s="175"/>
      <c r="MIK30" s="175"/>
      <c r="MIL30" s="175"/>
      <c r="MIM30" s="175"/>
      <c r="MIN30" s="175"/>
      <c r="MIO30" s="175"/>
      <c r="MIP30" s="175"/>
      <c r="MIQ30" s="175"/>
      <c r="MIR30" s="175"/>
      <c r="MIS30" s="175"/>
      <c r="MIT30" s="175"/>
      <c r="MIU30" s="175"/>
      <c r="MIV30" s="175"/>
      <c r="MIW30" s="175"/>
      <c r="MIX30" s="175"/>
      <c r="MIY30" s="175"/>
      <c r="MIZ30" s="175"/>
      <c r="MJA30" s="175"/>
      <c r="MJB30" s="175"/>
      <c r="MJC30" s="175"/>
      <c r="MJD30" s="175"/>
      <c r="MJE30" s="175"/>
      <c r="MJF30" s="175"/>
      <c r="MJG30" s="175"/>
      <c r="MJH30" s="175"/>
      <c r="MJI30" s="175"/>
      <c r="MJJ30" s="175"/>
      <c r="MJK30" s="175"/>
      <c r="MJL30" s="175"/>
      <c r="MJM30" s="175"/>
      <c r="MJN30" s="175"/>
      <c r="MJO30" s="175"/>
      <c r="MJP30" s="175"/>
      <c r="MJQ30" s="175"/>
      <c r="MJR30" s="175"/>
      <c r="MJS30" s="175"/>
      <c r="MJT30" s="175"/>
      <c r="MJU30" s="175"/>
      <c r="MJV30" s="175"/>
      <c r="MJW30" s="175"/>
      <c r="MJX30" s="175"/>
      <c r="MJY30" s="175"/>
      <c r="MJZ30" s="175"/>
      <c r="MKA30" s="175"/>
      <c r="MKB30" s="175"/>
      <c r="MKC30" s="175"/>
      <c r="MKD30" s="175"/>
      <c r="MKE30" s="175"/>
      <c r="MKF30" s="175"/>
      <c r="MKG30" s="175"/>
      <c r="MKH30" s="175"/>
      <c r="MKI30" s="175"/>
      <c r="MKJ30" s="175"/>
      <c r="MKK30" s="175"/>
      <c r="MKL30" s="175"/>
      <c r="MKM30" s="175"/>
      <c r="MKN30" s="175"/>
      <c r="MKO30" s="175"/>
      <c r="MKP30" s="175"/>
      <c r="MKQ30" s="175"/>
      <c r="MKR30" s="175"/>
      <c r="MKS30" s="175"/>
      <c r="MKT30" s="175"/>
      <c r="MKU30" s="175"/>
      <c r="MKV30" s="175"/>
      <c r="MKW30" s="175"/>
      <c r="MKX30" s="175"/>
      <c r="MKY30" s="175"/>
      <c r="MKZ30" s="175"/>
      <c r="MLA30" s="175"/>
      <c r="MLB30" s="175"/>
      <c r="MLC30" s="175"/>
      <c r="MLD30" s="175"/>
      <c r="MLE30" s="175"/>
      <c r="MLF30" s="175"/>
      <c r="MLG30" s="175"/>
      <c r="MLH30" s="175"/>
      <c r="MLI30" s="175"/>
      <c r="MLJ30" s="175"/>
      <c r="MLK30" s="175"/>
      <c r="MLL30" s="175"/>
      <c r="MLM30" s="175"/>
      <c r="MLN30" s="175"/>
      <c r="MLO30" s="175"/>
      <c r="MLP30" s="175"/>
      <c r="MLQ30" s="175"/>
      <c r="MLR30" s="175"/>
      <c r="MLS30" s="175"/>
      <c r="MLT30" s="175"/>
      <c r="MLU30" s="175"/>
      <c r="MLV30" s="175"/>
      <c r="MLW30" s="175"/>
      <c r="MLX30" s="175"/>
      <c r="MLY30" s="175"/>
      <c r="MLZ30" s="175"/>
      <c r="MMA30" s="175"/>
      <c r="MMB30" s="175"/>
      <c r="MMC30" s="175"/>
      <c r="MMD30" s="175"/>
      <c r="MME30" s="175"/>
      <c r="MMF30" s="175"/>
      <c r="MMG30" s="175"/>
      <c r="MMH30" s="175"/>
      <c r="MMI30" s="175"/>
      <c r="MMJ30" s="175"/>
      <c r="MMK30" s="175"/>
      <c r="MML30" s="175"/>
      <c r="MMM30" s="175"/>
      <c r="MMN30" s="175"/>
      <c r="MMO30" s="175"/>
      <c r="MMP30" s="175"/>
      <c r="MMQ30" s="175"/>
      <c r="MMR30" s="175"/>
      <c r="MMS30" s="175"/>
      <c r="MMT30" s="175"/>
      <c r="MMU30" s="175"/>
      <c r="MMV30" s="175"/>
      <c r="MMW30" s="175"/>
      <c r="MMX30" s="175"/>
      <c r="MMY30" s="175"/>
      <c r="MMZ30" s="175"/>
      <c r="MNA30" s="175"/>
      <c r="MNB30" s="175"/>
      <c r="MNC30" s="175"/>
      <c r="MND30" s="175"/>
      <c r="MNE30" s="175"/>
      <c r="MNF30" s="175"/>
      <c r="MNG30" s="175"/>
      <c r="MNH30" s="175"/>
      <c r="MNI30" s="175"/>
      <c r="MNJ30" s="175"/>
      <c r="MNK30" s="175"/>
      <c r="MNL30" s="175"/>
      <c r="MNM30" s="175"/>
      <c r="MNN30" s="175"/>
      <c r="MNO30" s="175"/>
      <c r="MNP30" s="175"/>
      <c r="MNQ30" s="175"/>
      <c r="MNR30" s="175"/>
      <c r="MNS30" s="175"/>
      <c r="MNT30" s="175"/>
      <c r="MNU30" s="175"/>
      <c r="MNV30" s="175"/>
      <c r="MNW30" s="175"/>
      <c r="MNX30" s="175"/>
      <c r="MNY30" s="175"/>
      <c r="MNZ30" s="175"/>
      <c r="MOA30" s="175"/>
      <c r="MOB30" s="175"/>
      <c r="MOC30" s="175"/>
      <c r="MOD30" s="175"/>
      <c r="MOE30" s="175"/>
      <c r="MOF30" s="175"/>
      <c r="MOG30" s="175"/>
      <c r="MOH30" s="175"/>
      <c r="MOI30" s="175"/>
      <c r="MOJ30" s="175"/>
      <c r="MOK30" s="175"/>
      <c r="MOL30" s="175"/>
      <c r="MOM30" s="175"/>
      <c r="MON30" s="175"/>
      <c r="MOO30" s="175"/>
      <c r="MOP30" s="175"/>
      <c r="MOQ30" s="175"/>
      <c r="MOR30" s="175"/>
      <c r="MOS30" s="175"/>
      <c r="MOT30" s="175"/>
      <c r="MOU30" s="175"/>
      <c r="MOV30" s="175"/>
      <c r="MOW30" s="175"/>
      <c r="MOX30" s="175"/>
      <c r="MOY30" s="175"/>
      <c r="MOZ30" s="175"/>
      <c r="MPA30" s="175"/>
      <c r="MPB30" s="175"/>
      <c r="MPC30" s="175"/>
      <c r="MPD30" s="175"/>
      <c r="MPE30" s="175"/>
      <c r="MPF30" s="175"/>
      <c r="MPG30" s="175"/>
      <c r="MPH30" s="175"/>
      <c r="MPI30" s="175"/>
      <c r="MPJ30" s="175"/>
      <c r="MPK30" s="175"/>
      <c r="MPL30" s="175"/>
      <c r="MPM30" s="175"/>
      <c r="MPN30" s="175"/>
      <c r="MPO30" s="175"/>
      <c r="MPP30" s="175"/>
      <c r="MPQ30" s="175"/>
      <c r="MPR30" s="175"/>
      <c r="MPS30" s="175"/>
      <c r="MPT30" s="175"/>
      <c r="MPU30" s="175"/>
      <c r="MPV30" s="175"/>
      <c r="MPW30" s="175"/>
      <c r="MPX30" s="175"/>
      <c r="MPY30" s="175"/>
      <c r="MPZ30" s="175"/>
      <c r="MQA30" s="175"/>
      <c r="MQB30" s="175"/>
      <c r="MQC30" s="175"/>
      <c r="MQD30" s="175"/>
      <c r="MQE30" s="175"/>
      <c r="MQF30" s="175"/>
      <c r="MQG30" s="175"/>
      <c r="MQH30" s="175"/>
      <c r="MQI30" s="175"/>
      <c r="MQJ30" s="175"/>
      <c r="MQK30" s="175"/>
      <c r="MQL30" s="175"/>
      <c r="MQM30" s="175"/>
      <c r="MQN30" s="175"/>
      <c r="MQO30" s="175"/>
      <c r="MQP30" s="175"/>
      <c r="MQQ30" s="175"/>
      <c r="MQR30" s="175"/>
      <c r="MQS30" s="175"/>
      <c r="MQT30" s="175"/>
      <c r="MQU30" s="175"/>
      <c r="MQV30" s="175"/>
      <c r="MQW30" s="175"/>
      <c r="MQX30" s="175"/>
      <c r="MQY30" s="175"/>
      <c r="MQZ30" s="175"/>
      <c r="MRA30" s="175"/>
      <c r="MRB30" s="175"/>
      <c r="MRC30" s="175"/>
      <c r="MRD30" s="175"/>
      <c r="MRE30" s="175"/>
      <c r="MRF30" s="175"/>
      <c r="MRG30" s="175"/>
      <c r="MRH30" s="175"/>
      <c r="MRI30" s="175"/>
      <c r="MRJ30" s="175"/>
      <c r="MRK30" s="175"/>
      <c r="MRL30" s="175"/>
      <c r="MRM30" s="175"/>
      <c r="MRN30" s="175"/>
      <c r="MRO30" s="175"/>
      <c r="MRP30" s="175"/>
      <c r="MRQ30" s="175"/>
      <c r="MRR30" s="175"/>
      <c r="MRS30" s="175"/>
      <c r="MRT30" s="175"/>
      <c r="MRU30" s="175"/>
      <c r="MRV30" s="175"/>
      <c r="MRW30" s="175"/>
      <c r="MRX30" s="175"/>
      <c r="MRY30" s="175"/>
      <c r="MRZ30" s="175"/>
      <c r="MSA30" s="175"/>
      <c r="MSB30" s="175"/>
      <c r="MSC30" s="175"/>
      <c r="MSD30" s="175"/>
      <c r="MSE30" s="175"/>
      <c r="MSF30" s="175"/>
      <c r="MSG30" s="175"/>
      <c r="MSH30" s="175"/>
      <c r="MSI30" s="175"/>
      <c r="MSJ30" s="175"/>
      <c r="MSK30" s="175"/>
      <c r="MSL30" s="175"/>
      <c r="MSM30" s="175"/>
      <c r="MSN30" s="175"/>
      <c r="MSO30" s="175"/>
      <c r="MSP30" s="175"/>
      <c r="MSQ30" s="175"/>
      <c r="MSR30" s="175"/>
      <c r="MSS30" s="175"/>
      <c r="MST30" s="175"/>
      <c r="MSU30" s="175"/>
      <c r="MSV30" s="175"/>
      <c r="MSW30" s="175"/>
      <c r="MSX30" s="175"/>
      <c r="MSY30" s="175"/>
      <c r="MSZ30" s="175"/>
      <c r="MTA30" s="175"/>
      <c r="MTB30" s="175"/>
      <c r="MTC30" s="175"/>
      <c r="MTD30" s="175"/>
      <c r="MTE30" s="175"/>
      <c r="MTF30" s="175"/>
      <c r="MTG30" s="175"/>
      <c r="MTH30" s="175"/>
      <c r="MTI30" s="175"/>
      <c r="MTJ30" s="175"/>
      <c r="MTK30" s="175"/>
      <c r="MTL30" s="175"/>
      <c r="MTM30" s="175"/>
      <c r="MTN30" s="175"/>
      <c r="MTO30" s="175"/>
      <c r="MTP30" s="175"/>
      <c r="MTQ30" s="175"/>
      <c r="MTR30" s="175"/>
      <c r="MTS30" s="175"/>
      <c r="MTT30" s="175"/>
      <c r="MTU30" s="175"/>
      <c r="MTV30" s="175"/>
      <c r="MTW30" s="175"/>
      <c r="MTX30" s="175"/>
      <c r="MTY30" s="175"/>
      <c r="MTZ30" s="175"/>
      <c r="MUA30" s="175"/>
      <c r="MUB30" s="175"/>
      <c r="MUC30" s="175"/>
      <c r="MUD30" s="175"/>
      <c r="MUE30" s="175"/>
      <c r="MUF30" s="175"/>
      <c r="MUG30" s="175"/>
      <c r="MUH30" s="175"/>
      <c r="MUI30" s="175"/>
      <c r="MUJ30" s="175"/>
      <c r="MUK30" s="175"/>
      <c r="MUL30" s="175"/>
      <c r="MUM30" s="175"/>
      <c r="MUN30" s="175"/>
      <c r="MUO30" s="175"/>
      <c r="MUP30" s="175"/>
      <c r="MUQ30" s="175"/>
      <c r="MUR30" s="175"/>
      <c r="MUS30" s="175"/>
      <c r="MUT30" s="175"/>
      <c r="MUU30" s="175"/>
      <c r="MUV30" s="175"/>
      <c r="MUW30" s="175"/>
      <c r="MUX30" s="175"/>
      <c r="MUY30" s="175"/>
      <c r="MUZ30" s="175"/>
      <c r="MVA30" s="175"/>
      <c r="MVB30" s="175"/>
      <c r="MVC30" s="175"/>
      <c r="MVD30" s="175"/>
      <c r="MVE30" s="175"/>
      <c r="MVF30" s="175"/>
      <c r="MVG30" s="175"/>
      <c r="MVH30" s="175"/>
      <c r="MVI30" s="175"/>
      <c r="MVJ30" s="175"/>
      <c r="MVK30" s="175"/>
      <c r="MVL30" s="175"/>
      <c r="MVM30" s="175"/>
      <c r="MVN30" s="175"/>
      <c r="MVO30" s="175"/>
      <c r="MVP30" s="175"/>
      <c r="MVQ30" s="175"/>
      <c r="MVR30" s="175"/>
      <c r="MVS30" s="175"/>
      <c r="MVT30" s="175"/>
      <c r="MVU30" s="175"/>
      <c r="MVV30" s="175"/>
      <c r="MVW30" s="175"/>
      <c r="MVX30" s="175"/>
      <c r="MVY30" s="175"/>
      <c r="MVZ30" s="175"/>
      <c r="MWA30" s="175"/>
      <c r="MWB30" s="175"/>
      <c r="MWC30" s="175"/>
      <c r="MWD30" s="175"/>
      <c r="MWE30" s="175"/>
      <c r="MWF30" s="175"/>
      <c r="MWG30" s="175"/>
      <c r="MWH30" s="175"/>
      <c r="MWI30" s="175"/>
      <c r="MWJ30" s="175"/>
      <c r="MWK30" s="175"/>
      <c r="MWL30" s="175"/>
      <c r="MWM30" s="175"/>
      <c r="MWN30" s="175"/>
      <c r="MWO30" s="175"/>
      <c r="MWP30" s="175"/>
      <c r="MWQ30" s="175"/>
      <c r="MWR30" s="175"/>
      <c r="MWS30" s="175"/>
      <c r="MWT30" s="175"/>
      <c r="MWU30" s="175"/>
      <c r="MWV30" s="175"/>
      <c r="MWW30" s="175"/>
      <c r="MWX30" s="175"/>
      <c r="MWY30" s="175"/>
      <c r="MWZ30" s="175"/>
      <c r="MXA30" s="175"/>
      <c r="MXB30" s="175"/>
      <c r="MXC30" s="175"/>
      <c r="MXD30" s="175"/>
      <c r="MXE30" s="175"/>
      <c r="MXF30" s="175"/>
      <c r="MXG30" s="175"/>
      <c r="MXH30" s="175"/>
      <c r="MXI30" s="175"/>
      <c r="MXJ30" s="175"/>
      <c r="MXK30" s="175"/>
      <c r="MXL30" s="175"/>
      <c r="MXM30" s="175"/>
      <c r="MXN30" s="175"/>
      <c r="MXO30" s="175"/>
      <c r="MXP30" s="175"/>
      <c r="MXQ30" s="175"/>
      <c r="MXR30" s="175"/>
      <c r="MXS30" s="175"/>
      <c r="MXT30" s="175"/>
      <c r="MXU30" s="175"/>
      <c r="MXV30" s="175"/>
      <c r="MXW30" s="175"/>
      <c r="MXX30" s="175"/>
      <c r="MXY30" s="175"/>
      <c r="MXZ30" s="175"/>
      <c r="MYA30" s="175"/>
      <c r="MYB30" s="175"/>
      <c r="MYC30" s="175"/>
      <c r="MYD30" s="175"/>
      <c r="MYE30" s="175"/>
      <c r="MYF30" s="175"/>
      <c r="MYG30" s="175"/>
      <c r="MYH30" s="175"/>
      <c r="MYI30" s="175"/>
      <c r="MYJ30" s="175"/>
      <c r="MYK30" s="175"/>
      <c r="MYL30" s="175"/>
      <c r="MYM30" s="175"/>
      <c r="MYN30" s="175"/>
      <c r="MYO30" s="175"/>
      <c r="MYP30" s="175"/>
      <c r="MYQ30" s="175"/>
      <c r="MYR30" s="175"/>
      <c r="MYS30" s="175"/>
      <c r="MYT30" s="175"/>
      <c r="MYU30" s="175"/>
      <c r="MYV30" s="175"/>
      <c r="MYW30" s="175"/>
      <c r="MYX30" s="175"/>
      <c r="MYY30" s="175"/>
      <c r="MYZ30" s="175"/>
      <c r="MZA30" s="175"/>
      <c r="MZB30" s="175"/>
      <c r="MZC30" s="175"/>
      <c r="MZD30" s="175"/>
      <c r="MZE30" s="175"/>
      <c r="MZF30" s="175"/>
      <c r="MZG30" s="175"/>
      <c r="MZH30" s="175"/>
      <c r="MZI30" s="175"/>
      <c r="MZJ30" s="175"/>
      <c r="MZK30" s="175"/>
      <c r="MZL30" s="175"/>
      <c r="MZM30" s="175"/>
      <c r="MZN30" s="175"/>
      <c r="MZO30" s="175"/>
      <c r="MZP30" s="175"/>
      <c r="MZQ30" s="175"/>
      <c r="MZR30" s="175"/>
      <c r="MZS30" s="175"/>
      <c r="MZT30" s="175"/>
      <c r="MZU30" s="175"/>
      <c r="MZV30" s="175"/>
      <c r="MZW30" s="175"/>
      <c r="MZX30" s="175"/>
      <c r="MZY30" s="175"/>
      <c r="MZZ30" s="175"/>
      <c r="NAA30" s="175"/>
      <c r="NAB30" s="175"/>
      <c r="NAC30" s="175"/>
      <c r="NAD30" s="175"/>
      <c r="NAE30" s="175"/>
      <c r="NAF30" s="175"/>
      <c r="NAG30" s="175"/>
      <c r="NAH30" s="175"/>
      <c r="NAI30" s="175"/>
      <c r="NAJ30" s="175"/>
      <c r="NAK30" s="175"/>
      <c r="NAL30" s="175"/>
      <c r="NAM30" s="175"/>
      <c r="NAN30" s="175"/>
      <c r="NAO30" s="175"/>
      <c r="NAP30" s="175"/>
      <c r="NAQ30" s="175"/>
      <c r="NAR30" s="175"/>
      <c r="NAS30" s="175"/>
      <c r="NAT30" s="175"/>
      <c r="NAU30" s="175"/>
      <c r="NAV30" s="175"/>
      <c r="NAW30" s="175"/>
      <c r="NAX30" s="175"/>
      <c r="NAY30" s="175"/>
      <c r="NAZ30" s="175"/>
      <c r="NBA30" s="175"/>
      <c r="NBB30" s="175"/>
      <c r="NBC30" s="175"/>
      <c r="NBD30" s="175"/>
      <c r="NBE30" s="175"/>
      <c r="NBF30" s="175"/>
      <c r="NBG30" s="175"/>
      <c r="NBH30" s="175"/>
      <c r="NBI30" s="175"/>
      <c r="NBJ30" s="175"/>
      <c r="NBK30" s="175"/>
      <c r="NBL30" s="175"/>
      <c r="NBM30" s="175"/>
      <c r="NBN30" s="175"/>
      <c r="NBO30" s="175"/>
      <c r="NBP30" s="175"/>
      <c r="NBQ30" s="175"/>
      <c r="NBR30" s="175"/>
      <c r="NBS30" s="175"/>
      <c r="NBT30" s="175"/>
      <c r="NBU30" s="175"/>
      <c r="NBV30" s="175"/>
      <c r="NBW30" s="175"/>
      <c r="NBX30" s="175"/>
      <c r="NBY30" s="175"/>
      <c r="NBZ30" s="175"/>
      <c r="NCA30" s="175"/>
      <c r="NCB30" s="175"/>
      <c r="NCC30" s="175"/>
      <c r="NCD30" s="175"/>
      <c r="NCE30" s="175"/>
      <c r="NCF30" s="175"/>
      <c r="NCG30" s="175"/>
      <c r="NCH30" s="175"/>
      <c r="NCI30" s="175"/>
      <c r="NCJ30" s="175"/>
      <c r="NCK30" s="175"/>
      <c r="NCL30" s="175"/>
      <c r="NCM30" s="175"/>
      <c r="NCN30" s="175"/>
      <c r="NCO30" s="175"/>
      <c r="NCP30" s="175"/>
      <c r="NCQ30" s="175"/>
      <c r="NCR30" s="175"/>
      <c r="NCS30" s="175"/>
      <c r="NCT30" s="175"/>
      <c r="NCU30" s="175"/>
      <c r="NCV30" s="175"/>
      <c r="NCW30" s="175"/>
      <c r="NCX30" s="175"/>
      <c r="NCY30" s="175"/>
      <c r="NCZ30" s="175"/>
      <c r="NDA30" s="175"/>
      <c r="NDB30" s="175"/>
      <c r="NDC30" s="175"/>
      <c r="NDD30" s="175"/>
      <c r="NDE30" s="175"/>
      <c r="NDF30" s="175"/>
      <c r="NDG30" s="175"/>
      <c r="NDH30" s="175"/>
      <c r="NDI30" s="175"/>
      <c r="NDJ30" s="175"/>
      <c r="NDK30" s="175"/>
      <c r="NDL30" s="175"/>
      <c r="NDM30" s="175"/>
      <c r="NDN30" s="175"/>
      <c r="NDO30" s="175"/>
      <c r="NDP30" s="175"/>
      <c r="NDQ30" s="175"/>
      <c r="NDR30" s="175"/>
      <c r="NDS30" s="175"/>
      <c r="NDT30" s="175"/>
      <c r="NDU30" s="175"/>
      <c r="NDV30" s="175"/>
      <c r="NDW30" s="175"/>
      <c r="NDX30" s="175"/>
      <c r="NDY30" s="175"/>
      <c r="NDZ30" s="175"/>
      <c r="NEA30" s="175"/>
      <c r="NEB30" s="175"/>
      <c r="NEC30" s="175"/>
      <c r="NED30" s="175"/>
      <c r="NEE30" s="175"/>
      <c r="NEF30" s="175"/>
      <c r="NEG30" s="175"/>
      <c r="NEH30" s="175"/>
      <c r="NEI30" s="175"/>
      <c r="NEJ30" s="175"/>
      <c r="NEK30" s="175"/>
      <c r="NEL30" s="175"/>
      <c r="NEM30" s="175"/>
      <c r="NEN30" s="175"/>
      <c r="NEO30" s="175"/>
      <c r="NEP30" s="175"/>
      <c r="NEQ30" s="175"/>
      <c r="NER30" s="175"/>
      <c r="NES30" s="175"/>
      <c r="NET30" s="175"/>
      <c r="NEU30" s="175"/>
      <c r="NEV30" s="175"/>
      <c r="NEW30" s="175"/>
      <c r="NEX30" s="175"/>
      <c r="NEY30" s="175"/>
      <c r="NEZ30" s="175"/>
      <c r="NFA30" s="175"/>
      <c r="NFB30" s="175"/>
      <c r="NFC30" s="175"/>
      <c r="NFD30" s="175"/>
      <c r="NFE30" s="175"/>
      <c r="NFF30" s="175"/>
      <c r="NFG30" s="175"/>
      <c r="NFH30" s="175"/>
      <c r="NFI30" s="175"/>
      <c r="NFJ30" s="175"/>
      <c r="NFK30" s="175"/>
      <c r="NFL30" s="175"/>
      <c r="NFM30" s="175"/>
      <c r="NFN30" s="175"/>
      <c r="NFO30" s="175"/>
      <c r="NFP30" s="175"/>
      <c r="NFQ30" s="175"/>
      <c r="NFR30" s="175"/>
      <c r="NFS30" s="175"/>
      <c r="NFT30" s="175"/>
      <c r="NFU30" s="175"/>
      <c r="NFV30" s="175"/>
      <c r="NFW30" s="175"/>
      <c r="NFX30" s="175"/>
      <c r="NFY30" s="175"/>
      <c r="NFZ30" s="175"/>
      <c r="NGA30" s="175"/>
      <c r="NGB30" s="175"/>
      <c r="NGC30" s="175"/>
      <c r="NGD30" s="175"/>
      <c r="NGE30" s="175"/>
      <c r="NGF30" s="175"/>
      <c r="NGG30" s="175"/>
      <c r="NGH30" s="175"/>
      <c r="NGI30" s="175"/>
      <c r="NGJ30" s="175"/>
      <c r="NGK30" s="175"/>
      <c r="NGL30" s="175"/>
      <c r="NGM30" s="175"/>
      <c r="NGN30" s="175"/>
      <c r="NGO30" s="175"/>
      <c r="NGP30" s="175"/>
      <c r="NGQ30" s="175"/>
      <c r="NGR30" s="175"/>
      <c r="NGS30" s="175"/>
      <c r="NGT30" s="175"/>
      <c r="NGU30" s="175"/>
      <c r="NGV30" s="175"/>
      <c r="NGW30" s="175"/>
      <c r="NGX30" s="175"/>
      <c r="NGY30" s="175"/>
      <c r="NGZ30" s="175"/>
      <c r="NHA30" s="175"/>
      <c r="NHB30" s="175"/>
      <c r="NHC30" s="175"/>
      <c r="NHD30" s="175"/>
      <c r="NHE30" s="175"/>
      <c r="NHF30" s="175"/>
      <c r="NHG30" s="175"/>
      <c r="NHH30" s="175"/>
      <c r="NHI30" s="175"/>
      <c r="NHJ30" s="175"/>
      <c r="NHK30" s="175"/>
      <c r="NHL30" s="175"/>
      <c r="NHM30" s="175"/>
      <c r="NHN30" s="175"/>
      <c r="NHO30" s="175"/>
      <c r="NHP30" s="175"/>
      <c r="NHQ30" s="175"/>
      <c r="NHR30" s="175"/>
      <c r="NHS30" s="175"/>
      <c r="NHT30" s="175"/>
      <c r="NHU30" s="175"/>
      <c r="NHV30" s="175"/>
      <c r="NHW30" s="175"/>
      <c r="NHX30" s="175"/>
      <c r="NHY30" s="175"/>
      <c r="NHZ30" s="175"/>
      <c r="NIA30" s="175"/>
      <c r="NIB30" s="175"/>
      <c r="NIC30" s="175"/>
      <c r="NID30" s="175"/>
      <c r="NIE30" s="175"/>
      <c r="NIF30" s="175"/>
      <c r="NIG30" s="175"/>
      <c r="NIH30" s="175"/>
      <c r="NII30" s="175"/>
      <c r="NIJ30" s="175"/>
      <c r="NIK30" s="175"/>
      <c r="NIL30" s="175"/>
      <c r="NIM30" s="175"/>
      <c r="NIN30" s="175"/>
      <c r="NIO30" s="175"/>
      <c r="NIP30" s="175"/>
      <c r="NIQ30" s="175"/>
      <c r="NIR30" s="175"/>
      <c r="NIS30" s="175"/>
      <c r="NIT30" s="175"/>
      <c r="NIU30" s="175"/>
      <c r="NIV30" s="175"/>
      <c r="NIW30" s="175"/>
      <c r="NIX30" s="175"/>
      <c r="NIY30" s="175"/>
      <c r="NIZ30" s="175"/>
      <c r="NJA30" s="175"/>
      <c r="NJB30" s="175"/>
      <c r="NJC30" s="175"/>
      <c r="NJD30" s="175"/>
      <c r="NJE30" s="175"/>
      <c r="NJF30" s="175"/>
      <c r="NJG30" s="175"/>
      <c r="NJH30" s="175"/>
      <c r="NJI30" s="175"/>
      <c r="NJJ30" s="175"/>
      <c r="NJK30" s="175"/>
      <c r="NJL30" s="175"/>
      <c r="NJM30" s="175"/>
      <c r="NJN30" s="175"/>
      <c r="NJO30" s="175"/>
      <c r="NJP30" s="175"/>
      <c r="NJQ30" s="175"/>
      <c r="NJR30" s="175"/>
      <c r="NJS30" s="175"/>
      <c r="NJT30" s="175"/>
      <c r="NJU30" s="175"/>
      <c r="NJV30" s="175"/>
      <c r="NJW30" s="175"/>
      <c r="NJX30" s="175"/>
      <c r="NJY30" s="175"/>
      <c r="NJZ30" s="175"/>
      <c r="NKA30" s="175"/>
      <c r="NKB30" s="175"/>
      <c r="NKC30" s="175"/>
      <c r="NKD30" s="175"/>
      <c r="NKE30" s="175"/>
      <c r="NKF30" s="175"/>
      <c r="NKG30" s="175"/>
      <c r="NKH30" s="175"/>
      <c r="NKI30" s="175"/>
      <c r="NKJ30" s="175"/>
      <c r="NKK30" s="175"/>
      <c r="NKL30" s="175"/>
      <c r="NKM30" s="175"/>
      <c r="NKN30" s="175"/>
      <c r="NKO30" s="175"/>
      <c r="NKP30" s="175"/>
      <c r="NKQ30" s="175"/>
      <c r="NKR30" s="175"/>
      <c r="NKS30" s="175"/>
      <c r="NKT30" s="175"/>
      <c r="NKU30" s="175"/>
      <c r="NKV30" s="175"/>
      <c r="NKW30" s="175"/>
      <c r="NKX30" s="175"/>
      <c r="NKY30" s="175"/>
      <c r="NKZ30" s="175"/>
      <c r="NLA30" s="175"/>
      <c r="NLB30" s="175"/>
      <c r="NLC30" s="175"/>
      <c r="NLD30" s="175"/>
      <c r="NLE30" s="175"/>
      <c r="NLF30" s="175"/>
      <c r="NLG30" s="175"/>
      <c r="NLH30" s="175"/>
      <c r="NLI30" s="175"/>
      <c r="NLJ30" s="175"/>
      <c r="NLK30" s="175"/>
      <c r="NLL30" s="175"/>
      <c r="NLM30" s="175"/>
      <c r="NLN30" s="175"/>
      <c r="NLO30" s="175"/>
      <c r="NLP30" s="175"/>
      <c r="NLQ30" s="175"/>
      <c r="NLR30" s="175"/>
      <c r="NLS30" s="175"/>
      <c r="NLT30" s="175"/>
      <c r="NLU30" s="175"/>
      <c r="NLV30" s="175"/>
      <c r="NLW30" s="175"/>
      <c r="NLX30" s="175"/>
      <c r="NLY30" s="175"/>
      <c r="NLZ30" s="175"/>
      <c r="NMA30" s="175"/>
      <c r="NMB30" s="175"/>
      <c r="NMC30" s="175"/>
      <c r="NMD30" s="175"/>
      <c r="NME30" s="175"/>
      <c r="NMF30" s="175"/>
      <c r="NMG30" s="175"/>
      <c r="NMH30" s="175"/>
      <c r="NMI30" s="175"/>
      <c r="NMJ30" s="175"/>
      <c r="NMK30" s="175"/>
      <c r="NML30" s="175"/>
      <c r="NMM30" s="175"/>
      <c r="NMN30" s="175"/>
      <c r="NMO30" s="175"/>
      <c r="NMP30" s="175"/>
      <c r="NMQ30" s="175"/>
      <c r="NMR30" s="175"/>
      <c r="NMS30" s="175"/>
      <c r="NMT30" s="175"/>
      <c r="NMU30" s="175"/>
      <c r="NMV30" s="175"/>
      <c r="NMW30" s="175"/>
      <c r="NMX30" s="175"/>
      <c r="NMY30" s="175"/>
      <c r="NMZ30" s="175"/>
      <c r="NNA30" s="175"/>
      <c r="NNB30" s="175"/>
      <c r="NNC30" s="175"/>
      <c r="NND30" s="175"/>
      <c r="NNE30" s="175"/>
      <c r="NNF30" s="175"/>
      <c r="NNG30" s="175"/>
      <c r="NNH30" s="175"/>
      <c r="NNI30" s="175"/>
      <c r="NNJ30" s="175"/>
      <c r="NNK30" s="175"/>
      <c r="NNL30" s="175"/>
      <c r="NNM30" s="175"/>
      <c r="NNN30" s="175"/>
      <c r="NNO30" s="175"/>
      <c r="NNP30" s="175"/>
      <c r="NNQ30" s="175"/>
      <c r="NNR30" s="175"/>
      <c r="NNS30" s="175"/>
      <c r="NNT30" s="175"/>
      <c r="NNU30" s="175"/>
      <c r="NNV30" s="175"/>
      <c r="NNW30" s="175"/>
      <c r="NNX30" s="175"/>
      <c r="NNY30" s="175"/>
      <c r="NNZ30" s="175"/>
      <c r="NOA30" s="175"/>
      <c r="NOB30" s="175"/>
      <c r="NOC30" s="175"/>
      <c r="NOD30" s="175"/>
      <c r="NOE30" s="175"/>
      <c r="NOF30" s="175"/>
      <c r="NOG30" s="175"/>
      <c r="NOH30" s="175"/>
      <c r="NOI30" s="175"/>
      <c r="NOJ30" s="175"/>
      <c r="NOK30" s="175"/>
      <c r="NOL30" s="175"/>
      <c r="NOM30" s="175"/>
      <c r="NON30" s="175"/>
      <c r="NOO30" s="175"/>
      <c r="NOP30" s="175"/>
      <c r="NOQ30" s="175"/>
      <c r="NOR30" s="175"/>
      <c r="NOS30" s="175"/>
      <c r="NOT30" s="175"/>
      <c r="NOU30" s="175"/>
      <c r="NOV30" s="175"/>
      <c r="NOW30" s="175"/>
      <c r="NOX30" s="175"/>
      <c r="NOY30" s="175"/>
      <c r="NOZ30" s="175"/>
      <c r="NPA30" s="175"/>
      <c r="NPB30" s="175"/>
      <c r="NPC30" s="175"/>
      <c r="NPD30" s="175"/>
      <c r="NPE30" s="175"/>
      <c r="NPF30" s="175"/>
      <c r="NPG30" s="175"/>
      <c r="NPH30" s="175"/>
      <c r="NPI30" s="175"/>
      <c r="NPJ30" s="175"/>
      <c r="NPK30" s="175"/>
      <c r="NPL30" s="175"/>
      <c r="NPM30" s="175"/>
      <c r="NPN30" s="175"/>
      <c r="NPO30" s="175"/>
      <c r="NPP30" s="175"/>
      <c r="NPQ30" s="175"/>
      <c r="NPR30" s="175"/>
      <c r="NPS30" s="175"/>
      <c r="NPT30" s="175"/>
      <c r="NPU30" s="175"/>
      <c r="NPV30" s="175"/>
      <c r="NPW30" s="175"/>
      <c r="NPX30" s="175"/>
      <c r="NPY30" s="175"/>
      <c r="NPZ30" s="175"/>
      <c r="NQA30" s="175"/>
      <c r="NQB30" s="175"/>
      <c r="NQC30" s="175"/>
      <c r="NQD30" s="175"/>
      <c r="NQE30" s="175"/>
      <c r="NQF30" s="175"/>
      <c r="NQG30" s="175"/>
      <c r="NQH30" s="175"/>
      <c r="NQI30" s="175"/>
      <c r="NQJ30" s="175"/>
      <c r="NQK30" s="175"/>
      <c r="NQL30" s="175"/>
      <c r="NQM30" s="175"/>
      <c r="NQN30" s="175"/>
      <c r="NQO30" s="175"/>
      <c r="NQP30" s="175"/>
      <c r="NQQ30" s="175"/>
      <c r="NQR30" s="175"/>
      <c r="NQS30" s="175"/>
      <c r="NQT30" s="175"/>
      <c r="NQU30" s="175"/>
      <c r="NQV30" s="175"/>
      <c r="NQW30" s="175"/>
      <c r="NQX30" s="175"/>
      <c r="NQY30" s="175"/>
      <c r="NQZ30" s="175"/>
      <c r="NRA30" s="175"/>
      <c r="NRB30" s="175"/>
      <c r="NRC30" s="175"/>
      <c r="NRD30" s="175"/>
      <c r="NRE30" s="175"/>
      <c r="NRF30" s="175"/>
      <c r="NRG30" s="175"/>
      <c r="NRH30" s="175"/>
      <c r="NRI30" s="175"/>
      <c r="NRJ30" s="175"/>
      <c r="NRK30" s="175"/>
      <c r="NRL30" s="175"/>
      <c r="NRM30" s="175"/>
      <c r="NRN30" s="175"/>
      <c r="NRO30" s="175"/>
      <c r="NRP30" s="175"/>
      <c r="NRQ30" s="175"/>
      <c r="NRR30" s="175"/>
      <c r="NRS30" s="175"/>
      <c r="NRT30" s="175"/>
      <c r="NRU30" s="175"/>
      <c r="NRV30" s="175"/>
      <c r="NRW30" s="175"/>
      <c r="NRX30" s="175"/>
      <c r="NRY30" s="175"/>
      <c r="NRZ30" s="175"/>
      <c r="NSA30" s="175"/>
      <c r="NSB30" s="175"/>
      <c r="NSC30" s="175"/>
      <c r="NSD30" s="175"/>
      <c r="NSE30" s="175"/>
      <c r="NSF30" s="175"/>
      <c r="NSG30" s="175"/>
      <c r="NSH30" s="175"/>
      <c r="NSI30" s="175"/>
      <c r="NSJ30" s="175"/>
      <c r="NSK30" s="175"/>
      <c r="NSL30" s="175"/>
      <c r="NSM30" s="175"/>
      <c r="NSN30" s="175"/>
      <c r="NSO30" s="175"/>
      <c r="NSP30" s="175"/>
      <c r="NSQ30" s="175"/>
      <c r="NSR30" s="175"/>
      <c r="NSS30" s="175"/>
      <c r="NST30" s="175"/>
      <c r="NSU30" s="175"/>
      <c r="NSV30" s="175"/>
      <c r="NSW30" s="175"/>
      <c r="NSX30" s="175"/>
      <c r="NSY30" s="175"/>
      <c r="NSZ30" s="175"/>
      <c r="NTA30" s="175"/>
      <c r="NTB30" s="175"/>
      <c r="NTC30" s="175"/>
      <c r="NTD30" s="175"/>
      <c r="NTE30" s="175"/>
      <c r="NTF30" s="175"/>
      <c r="NTG30" s="175"/>
      <c r="NTH30" s="175"/>
      <c r="NTI30" s="175"/>
      <c r="NTJ30" s="175"/>
      <c r="NTK30" s="175"/>
      <c r="NTL30" s="175"/>
      <c r="NTM30" s="175"/>
      <c r="NTN30" s="175"/>
      <c r="NTO30" s="175"/>
      <c r="NTP30" s="175"/>
      <c r="NTQ30" s="175"/>
      <c r="NTR30" s="175"/>
      <c r="NTS30" s="175"/>
      <c r="NTT30" s="175"/>
      <c r="NTU30" s="175"/>
      <c r="NTV30" s="175"/>
      <c r="NTW30" s="175"/>
      <c r="NTX30" s="175"/>
      <c r="NTY30" s="175"/>
      <c r="NTZ30" s="175"/>
      <c r="NUA30" s="175"/>
      <c r="NUB30" s="175"/>
      <c r="NUC30" s="175"/>
      <c r="NUD30" s="175"/>
      <c r="NUE30" s="175"/>
      <c r="NUF30" s="175"/>
      <c r="NUG30" s="175"/>
      <c r="NUH30" s="175"/>
      <c r="NUI30" s="175"/>
      <c r="NUJ30" s="175"/>
      <c r="NUK30" s="175"/>
      <c r="NUL30" s="175"/>
      <c r="NUM30" s="175"/>
      <c r="NUN30" s="175"/>
      <c r="NUO30" s="175"/>
      <c r="NUP30" s="175"/>
      <c r="NUQ30" s="175"/>
      <c r="NUR30" s="175"/>
      <c r="NUS30" s="175"/>
      <c r="NUT30" s="175"/>
      <c r="NUU30" s="175"/>
      <c r="NUV30" s="175"/>
      <c r="NUW30" s="175"/>
      <c r="NUX30" s="175"/>
      <c r="NUY30" s="175"/>
      <c r="NUZ30" s="175"/>
      <c r="NVA30" s="175"/>
      <c r="NVB30" s="175"/>
      <c r="NVC30" s="175"/>
      <c r="NVD30" s="175"/>
      <c r="NVE30" s="175"/>
      <c r="NVF30" s="175"/>
      <c r="NVG30" s="175"/>
      <c r="NVH30" s="175"/>
      <c r="NVI30" s="175"/>
      <c r="NVJ30" s="175"/>
      <c r="NVK30" s="175"/>
      <c r="NVL30" s="175"/>
      <c r="NVM30" s="175"/>
      <c r="NVN30" s="175"/>
      <c r="NVO30" s="175"/>
      <c r="NVP30" s="175"/>
      <c r="NVQ30" s="175"/>
      <c r="NVR30" s="175"/>
      <c r="NVS30" s="175"/>
      <c r="NVT30" s="175"/>
      <c r="NVU30" s="175"/>
      <c r="NVV30" s="175"/>
      <c r="NVW30" s="175"/>
      <c r="NVX30" s="175"/>
      <c r="NVY30" s="175"/>
      <c r="NVZ30" s="175"/>
      <c r="NWA30" s="175"/>
      <c r="NWB30" s="175"/>
      <c r="NWC30" s="175"/>
      <c r="NWD30" s="175"/>
      <c r="NWE30" s="175"/>
      <c r="NWF30" s="175"/>
      <c r="NWG30" s="175"/>
      <c r="NWH30" s="175"/>
      <c r="NWI30" s="175"/>
      <c r="NWJ30" s="175"/>
      <c r="NWK30" s="175"/>
      <c r="NWL30" s="175"/>
      <c r="NWM30" s="175"/>
      <c r="NWN30" s="175"/>
      <c r="NWO30" s="175"/>
      <c r="NWP30" s="175"/>
      <c r="NWQ30" s="175"/>
      <c r="NWR30" s="175"/>
      <c r="NWS30" s="175"/>
      <c r="NWT30" s="175"/>
      <c r="NWU30" s="175"/>
      <c r="NWV30" s="175"/>
      <c r="NWW30" s="175"/>
      <c r="NWX30" s="175"/>
      <c r="NWY30" s="175"/>
      <c r="NWZ30" s="175"/>
      <c r="NXA30" s="175"/>
      <c r="NXB30" s="175"/>
      <c r="NXC30" s="175"/>
      <c r="NXD30" s="175"/>
      <c r="NXE30" s="175"/>
      <c r="NXF30" s="175"/>
      <c r="NXG30" s="175"/>
      <c r="NXH30" s="175"/>
      <c r="NXI30" s="175"/>
      <c r="NXJ30" s="175"/>
      <c r="NXK30" s="175"/>
      <c r="NXL30" s="175"/>
      <c r="NXM30" s="175"/>
      <c r="NXN30" s="175"/>
      <c r="NXO30" s="175"/>
      <c r="NXP30" s="175"/>
      <c r="NXQ30" s="175"/>
      <c r="NXR30" s="175"/>
      <c r="NXS30" s="175"/>
      <c r="NXT30" s="175"/>
      <c r="NXU30" s="175"/>
      <c r="NXV30" s="175"/>
      <c r="NXW30" s="175"/>
      <c r="NXX30" s="175"/>
      <c r="NXY30" s="175"/>
      <c r="NXZ30" s="175"/>
      <c r="NYA30" s="175"/>
      <c r="NYB30" s="175"/>
      <c r="NYC30" s="175"/>
      <c r="NYD30" s="175"/>
      <c r="NYE30" s="175"/>
      <c r="NYF30" s="175"/>
      <c r="NYG30" s="175"/>
      <c r="NYH30" s="175"/>
      <c r="NYI30" s="175"/>
      <c r="NYJ30" s="175"/>
      <c r="NYK30" s="175"/>
      <c r="NYL30" s="175"/>
      <c r="NYM30" s="175"/>
      <c r="NYN30" s="175"/>
      <c r="NYO30" s="175"/>
      <c r="NYP30" s="175"/>
      <c r="NYQ30" s="175"/>
      <c r="NYR30" s="175"/>
      <c r="NYS30" s="175"/>
      <c r="NYT30" s="175"/>
      <c r="NYU30" s="175"/>
      <c r="NYV30" s="175"/>
      <c r="NYW30" s="175"/>
      <c r="NYX30" s="175"/>
      <c r="NYY30" s="175"/>
      <c r="NYZ30" s="175"/>
      <c r="NZA30" s="175"/>
      <c r="NZB30" s="175"/>
      <c r="NZC30" s="175"/>
      <c r="NZD30" s="175"/>
      <c r="NZE30" s="175"/>
      <c r="NZF30" s="175"/>
      <c r="NZG30" s="175"/>
      <c r="NZH30" s="175"/>
      <c r="NZI30" s="175"/>
      <c r="NZJ30" s="175"/>
      <c r="NZK30" s="175"/>
      <c r="NZL30" s="175"/>
      <c r="NZM30" s="175"/>
      <c r="NZN30" s="175"/>
      <c r="NZO30" s="175"/>
      <c r="NZP30" s="175"/>
      <c r="NZQ30" s="175"/>
      <c r="NZR30" s="175"/>
      <c r="NZS30" s="175"/>
      <c r="NZT30" s="175"/>
      <c r="NZU30" s="175"/>
      <c r="NZV30" s="175"/>
      <c r="NZW30" s="175"/>
      <c r="NZX30" s="175"/>
      <c r="NZY30" s="175"/>
      <c r="NZZ30" s="175"/>
      <c r="OAA30" s="175"/>
      <c r="OAB30" s="175"/>
      <c r="OAC30" s="175"/>
      <c r="OAD30" s="175"/>
      <c r="OAE30" s="175"/>
      <c r="OAF30" s="175"/>
      <c r="OAG30" s="175"/>
      <c r="OAH30" s="175"/>
      <c r="OAI30" s="175"/>
      <c r="OAJ30" s="175"/>
      <c r="OAK30" s="175"/>
      <c r="OAL30" s="175"/>
      <c r="OAM30" s="175"/>
      <c r="OAN30" s="175"/>
      <c r="OAO30" s="175"/>
      <c r="OAP30" s="175"/>
      <c r="OAQ30" s="175"/>
      <c r="OAR30" s="175"/>
      <c r="OAS30" s="175"/>
      <c r="OAT30" s="175"/>
      <c r="OAU30" s="175"/>
      <c r="OAV30" s="175"/>
      <c r="OAW30" s="175"/>
      <c r="OAX30" s="175"/>
      <c r="OAY30" s="175"/>
      <c r="OAZ30" s="175"/>
      <c r="OBA30" s="175"/>
      <c r="OBB30" s="175"/>
      <c r="OBC30" s="175"/>
      <c r="OBD30" s="175"/>
      <c r="OBE30" s="175"/>
      <c r="OBF30" s="175"/>
      <c r="OBG30" s="175"/>
      <c r="OBH30" s="175"/>
      <c r="OBI30" s="175"/>
      <c r="OBJ30" s="175"/>
      <c r="OBK30" s="175"/>
      <c r="OBL30" s="175"/>
      <c r="OBM30" s="175"/>
      <c r="OBN30" s="175"/>
      <c r="OBO30" s="175"/>
      <c r="OBP30" s="175"/>
      <c r="OBQ30" s="175"/>
      <c r="OBR30" s="175"/>
      <c r="OBS30" s="175"/>
      <c r="OBT30" s="175"/>
      <c r="OBU30" s="175"/>
      <c r="OBV30" s="175"/>
      <c r="OBW30" s="175"/>
      <c r="OBX30" s="175"/>
      <c r="OBY30" s="175"/>
      <c r="OBZ30" s="175"/>
      <c r="OCA30" s="175"/>
      <c r="OCB30" s="175"/>
      <c r="OCC30" s="175"/>
      <c r="OCD30" s="175"/>
      <c r="OCE30" s="175"/>
      <c r="OCF30" s="175"/>
      <c r="OCG30" s="175"/>
      <c r="OCH30" s="175"/>
      <c r="OCI30" s="175"/>
      <c r="OCJ30" s="175"/>
      <c r="OCK30" s="175"/>
      <c r="OCL30" s="175"/>
      <c r="OCM30" s="175"/>
      <c r="OCN30" s="175"/>
      <c r="OCO30" s="175"/>
      <c r="OCP30" s="175"/>
      <c r="OCQ30" s="175"/>
      <c r="OCR30" s="175"/>
      <c r="OCS30" s="175"/>
      <c r="OCT30" s="175"/>
      <c r="OCU30" s="175"/>
      <c r="OCV30" s="175"/>
      <c r="OCW30" s="175"/>
      <c r="OCX30" s="175"/>
      <c r="OCY30" s="175"/>
      <c r="OCZ30" s="175"/>
      <c r="ODA30" s="175"/>
      <c r="ODB30" s="175"/>
      <c r="ODC30" s="175"/>
      <c r="ODD30" s="175"/>
      <c r="ODE30" s="175"/>
      <c r="ODF30" s="175"/>
      <c r="ODG30" s="175"/>
      <c r="ODH30" s="175"/>
      <c r="ODI30" s="175"/>
      <c r="ODJ30" s="175"/>
      <c r="ODK30" s="175"/>
      <c r="ODL30" s="175"/>
      <c r="ODM30" s="175"/>
      <c r="ODN30" s="175"/>
      <c r="ODO30" s="175"/>
      <c r="ODP30" s="175"/>
      <c r="ODQ30" s="175"/>
      <c r="ODR30" s="175"/>
      <c r="ODS30" s="175"/>
      <c r="ODT30" s="175"/>
      <c r="ODU30" s="175"/>
      <c r="ODV30" s="175"/>
      <c r="ODW30" s="175"/>
      <c r="ODX30" s="175"/>
      <c r="ODY30" s="175"/>
      <c r="ODZ30" s="175"/>
      <c r="OEA30" s="175"/>
      <c r="OEB30" s="175"/>
      <c r="OEC30" s="175"/>
      <c r="OED30" s="175"/>
      <c r="OEE30" s="175"/>
      <c r="OEF30" s="175"/>
      <c r="OEG30" s="175"/>
      <c r="OEH30" s="175"/>
      <c r="OEI30" s="175"/>
      <c r="OEJ30" s="175"/>
      <c r="OEK30" s="175"/>
      <c r="OEL30" s="175"/>
      <c r="OEM30" s="175"/>
      <c r="OEN30" s="175"/>
      <c r="OEO30" s="175"/>
      <c r="OEP30" s="175"/>
      <c r="OEQ30" s="175"/>
      <c r="OER30" s="175"/>
      <c r="OES30" s="175"/>
      <c r="OET30" s="175"/>
      <c r="OEU30" s="175"/>
      <c r="OEV30" s="175"/>
      <c r="OEW30" s="175"/>
      <c r="OEX30" s="175"/>
      <c r="OEY30" s="175"/>
      <c r="OEZ30" s="175"/>
      <c r="OFA30" s="175"/>
      <c r="OFB30" s="175"/>
      <c r="OFC30" s="175"/>
      <c r="OFD30" s="175"/>
      <c r="OFE30" s="175"/>
      <c r="OFF30" s="175"/>
      <c r="OFG30" s="175"/>
      <c r="OFH30" s="175"/>
      <c r="OFI30" s="175"/>
      <c r="OFJ30" s="175"/>
      <c r="OFK30" s="175"/>
      <c r="OFL30" s="175"/>
      <c r="OFM30" s="175"/>
      <c r="OFN30" s="175"/>
      <c r="OFO30" s="175"/>
      <c r="OFP30" s="175"/>
      <c r="OFQ30" s="175"/>
      <c r="OFR30" s="175"/>
      <c r="OFS30" s="175"/>
      <c r="OFT30" s="175"/>
      <c r="OFU30" s="175"/>
      <c r="OFV30" s="175"/>
      <c r="OFW30" s="175"/>
      <c r="OFX30" s="175"/>
      <c r="OFY30" s="175"/>
      <c r="OFZ30" s="175"/>
      <c r="OGA30" s="175"/>
      <c r="OGB30" s="175"/>
      <c r="OGC30" s="175"/>
      <c r="OGD30" s="175"/>
      <c r="OGE30" s="175"/>
      <c r="OGF30" s="175"/>
      <c r="OGG30" s="175"/>
      <c r="OGH30" s="175"/>
      <c r="OGI30" s="175"/>
      <c r="OGJ30" s="175"/>
      <c r="OGK30" s="175"/>
      <c r="OGL30" s="175"/>
      <c r="OGM30" s="175"/>
      <c r="OGN30" s="175"/>
      <c r="OGO30" s="175"/>
      <c r="OGP30" s="175"/>
      <c r="OGQ30" s="175"/>
      <c r="OGR30" s="175"/>
      <c r="OGS30" s="175"/>
      <c r="OGT30" s="175"/>
      <c r="OGU30" s="175"/>
      <c r="OGV30" s="175"/>
      <c r="OGW30" s="175"/>
      <c r="OGX30" s="175"/>
      <c r="OGY30" s="175"/>
      <c r="OGZ30" s="175"/>
      <c r="OHA30" s="175"/>
      <c r="OHB30" s="175"/>
      <c r="OHC30" s="175"/>
      <c r="OHD30" s="175"/>
      <c r="OHE30" s="175"/>
      <c r="OHF30" s="175"/>
      <c r="OHG30" s="175"/>
      <c r="OHH30" s="175"/>
      <c r="OHI30" s="175"/>
      <c r="OHJ30" s="175"/>
      <c r="OHK30" s="175"/>
      <c r="OHL30" s="175"/>
      <c r="OHM30" s="175"/>
      <c r="OHN30" s="175"/>
      <c r="OHO30" s="175"/>
      <c r="OHP30" s="175"/>
      <c r="OHQ30" s="175"/>
      <c r="OHR30" s="175"/>
      <c r="OHS30" s="175"/>
      <c r="OHT30" s="175"/>
      <c r="OHU30" s="175"/>
      <c r="OHV30" s="175"/>
      <c r="OHW30" s="175"/>
      <c r="OHX30" s="175"/>
      <c r="OHY30" s="175"/>
      <c r="OHZ30" s="175"/>
      <c r="OIA30" s="175"/>
      <c r="OIB30" s="175"/>
      <c r="OIC30" s="175"/>
      <c r="OID30" s="175"/>
      <c r="OIE30" s="175"/>
      <c r="OIF30" s="175"/>
      <c r="OIG30" s="175"/>
      <c r="OIH30" s="175"/>
      <c r="OII30" s="175"/>
      <c r="OIJ30" s="175"/>
      <c r="OIK30" s="175"/>
      <c r="OIL30" s="175"/>
      <c r="OIM30" s="175"/>
      <c r="OIN30" s="175"/>
      <c r="OIO30" s="175"/>
      <c r="OIP30" s="175"/>
      <c r="OIQ30" s="175"/>
      <c r="OIR30" s="175"/>
      <c r="OIS30" s="175"/>
      <c r="OIT30" s="175"/>
      <c r="OIU30" s="175"/>
      <c r="OIV30" s="175"/>
      <c r="OIW30" s="175"/>
      <c r="OIX30" s="175"/>
      <c r="OIY30" s="175"/>
      <c r="OIZ30" s="175"/>
      <c r="OJA30" s="175"/>
      <c r="OJB30" s="175"/>
      <c r="OJC30" s="175"/>
      <c r="OJD30" s="175"/>
      <c r="OJE30" s="175"/>
      <c r="OJF30" s="175"/>
      <c r="OJG30" s="175"/>
      <c r="OJH30" s="175"/>
      <c r="OJI30" s="175"/>
      <c r="OJJ30" s="175"/>
      <c r="OJK30" s="175"/>
      <c r="OJL30" s="175"/>
      <c r="OJM30" s="175"/>
      <c r="OJN30" s="175"/>
      <c r="OJO30" s="175"/>
      <c r="OJP30" s="175"/>
      <c r="OJQ30" s="175"/>
      <c r="OJR30" s="175"/>
      <c r="OJS30" s="175"/>
      <c r="OJT30" s="175"/>
      <c r="OJU30" s="175"/>
      <c r="OJV30" s="175"/>
      <c r="OJW30" s="175"/>
      <c r="OJX30" s="175"/>
      <c r="OJY30" s="175"/>
      <c r="OJZ30" s="175"/>
      <c r="OKA30" s="175"/>
      <c r="OKB30" s="175"/>
      <c r="OKC30" s="175"/>
      <c r="OKD30" s="175"/>
      <c r="OKE30" s="175"/>
      <c r="OKF30" s="175"/>
      <c r="OKG30" s="175"/>
      <c r="OKH30" s="175"/>
      <c r="OKI30" s="175"/>
      <c r="OKJ30" s="175"/>
      <c r="OKK30" s="175"/>
      <c r="OKL30" s="175"/>
      <c r="OKM30" s="175"/>
      <c r="OKN30" s="175"/>
      <c r="OKO30" s="175"/>
      <c r="OKP30" s="175"/>
      <c r="OKQ30" s="175"/>
      <c r="OKR30" s="175"/>
      <c r="OKS30" s="175"/>
      <c r="OKT30" s="175"/>
      <c r="OKU30" s="175"/>
      <c r="OKV30" s="175"/>
      <c r="OKW30" s="175"/>
      <c r="OKX30" s="175"/>
      <c r="OKY30" s="175"/>
      <c r="OKZ30" s="175"/>
      <c r="OLA30" s="175"/>
      <c r="OLB30" s="175"/>
      <c r="OLC30" s="175"/>
      <c r="OLD30" s="175"/>
      <c r="OLE30" s="175"/>
      <c r="OLF30" s="175"/>
      <c r="OLG30" s="175"/>
      <c r="OLH30" s="175"/>
      <c r="OLI30" s="175"/>
      <c r="OLJ30" s="175"/>
      <c r="OLK30" s="175"/>
      <c r="OLL30" s="175"/>
      <c r="OLM30" s="175"/>
      <c r="OLN30" s="175"/>
      <c r="OLO30" s="175"/>
      <c r="OLP30" s="175"/>
      <c r="OLQ30" s="175"/>
      <c r="OLR30" s="175"/>
      <c r="OLS30" s="175"/>
      <c r="OLT30" s="175"/>
      <c r="OLU30" s="175"/>
      <c r="OLV30" s="175"/>
      <c r="OLW30" s="175"/>
      <c r="OLX30" s="175"/>
      <c r="OLY30" s="175"/>
      <c r="OLZ30" s="175"/>
      <c r="OMA30" s="175"/>
      <c r="OMB30" s="175"/>
      <c r="OMC30" s="175"/>
      <c r="OMD30" s="175"/>
      <c r="OME30" s="175"/>
      <c r="OMF30" s="175"/>
      <c r="OMG30" s="175"/>
      <c r="OMH30" s="175"/>
      <c r="OMI30" s="175"/>
      <c r="OMJ30" s="175"/>
      <c r="OMK30" s="175"/>
      <c r="OML30" s="175"/>
      <c r="OMM30" s="175"/>
      <c r="OMN30" s="175"/>
      <c r="OMO30" s="175"/>
      <c r="OMP30" s="175"/>
      <c r="OMQ30" s="175"/>
      <c r="OMR30" s="175"/>
      <c r="OMS30" s="175"/>
      <c r="OMT30" s="175"/>
      <c r="OMU30" s="175"/>
      <c r="OMV30" s="175"/>
      <c r="OMW30" s="175"/>
      <c r="OMX30" s="175"/>
      <c r="OMY30" s="175"/>
      <c r="OMZ30" s="175"/>
      <c r="ONA30" s="175"/>
      <c r="ONB30" s="175"/>
      <c r="ONC30" s="175"/>
      <c r="OND30" s="175"/>
      <c r="ONE30" s="175"/>
      <c r="ONF30" s="175"/>
      <c r="ONG30" s="175"/>
      <c r="ONH30" s="175"/>
      <c r="ONI30" s="175"/>
      <c r="ONJ30" s="175"/>
      <c r="ONK30" s="175"/>
      <c r="ONL30" s="175"/>
      <c r="ONM30" s="175"/>
      <c r="ONN30" s="175"/>
      <c r="ONO30" s="175"/>
      <c r="ONP30" s="175"/>
      <c r="ONQ30" s="175"/>
      <c r="ONR30" s="175"/>
      <c r="ONS30" s="175"/>
      <c r="ONT30" s="175"/>
      <c r="ONU30" s="175"/>
      <c r="ONV30" s="175"/>
      <c r="ONW30" s="175"/>
      <c r="ONX30" s="175"/>
      <c r="ONY30" s="175"/>
      <c r="ONZ30" s="175"/>
      <c r="OOA30" s="175"/>
      <c r="OOB30" s="175"/>
      <c r="OOC30" s="175"/>
      <c r="OOD30" s="175"/>
      <c r="OOE30" s="175"/>
      <c r="OOF30" s="175"/>
      <c r="OOG30" s="175"/>
      <c r="OOH30" s="175"/>
      <c r="OOI30" s="175"/>
      <c r="OOJ30" s="175"/>
      <c r="OOK30" s="175"/>
      <c r="OOL30" s="175"/>
      <c r="OOM30" s="175"/>
      <c r="OON30" s="175"/>
      <c r="OOO30" s="175"/>
      <c r="OOP30" s="175"/>
      <c r="OOQ30" s="175"/>
      <c r="OOR30" s="175"/>
      <c r="OOS30" s="175"/>
      <c r="OOT30" s="175"/>
      <c r="OOU30" s="175"/>
      <c r="OOV30" s="175"/>
      <c r="OOW30" s="175"/>
      <c r="OOX30" s="175"/>
      <c r="OOY30" s="175"/>
      <c r="OOZ30" s="175"/>
      <c r="OPA30" s="175"/>
      <c r="OPB30" s="175"/>
      <c r="OPC30" s="175"/>
      <c r="OPD30" s="175"/>
      <c r="OPE30" s="175"/>
      <c r="OPF30" s="175"/>
      <c r="OPG30" s="175"/>
      <c r="OPH30" s="175"/>
      <c r="OPI30" s="175"/>
      <c r="OPJ30" s="175"/>
      <c r="OPK30" s="175"/>
      <c r="OPL30" s="175"/>
      <c r="OPM30" s="175"/>
      <c r="OPN30" s="175"/>
      <c r="OPO30" s="175"/>
      <c r="OPP30" s="175"/>
      <c r="OPQ30" s="175"/>
      <c r="OPR30" s="175"/>
      <c r="OPS30" s="175"/>
      <c r="OPT30" s="175"/>
      <c r="OPU30" s="175"/>
      <c r="OPV30" s="175"/>
      <c r="OPW30" s="175"/>
      <c r="OPX30" s="175"/>
      <c r="OPY30" s="175"/>
      <c r="OPZ30" s="175"/>
      <c r="OQA30" s="175"/>
      <c r="OQB30" s="175"/>
      <c r="OQC30" s="175"/>
      <c r="OQD30" s="175"/>
      <c r="OQE30" s="175"/>
      <c r="OQF30" s="175"/>
      <c r="OQG30" s="175"/>
      <c r="OQH30" s="175"/>
      <c r="OQI30" s="175"/>
      <c r="OQJ30" s="175"/>
      <c r="OQK30" s="175"/>
      <c r="OQL30" s="175"/>
      <c r="OQM30" s="175"/>
      <c r="OQN30" s="175"/>
      <c r="OQO30" s="175"/>
      <c r="OQP30" s="175"/>
      <c r="OQQ30" s="175"/>
      <c r="OQR30" s="175"/>
      <c r="OQS30" s="175"/>
      <c r="OQT30" s="175"/>
      <c r="OQU30" s="175"/>
      <c r="OQV30" s="175"/>
      <c r="OQW30" s="175"/>
      <c r="OQX30" s="175"/>
      <c r="OQY30" s="175"/>
      <c r="OQZ30" s="175"/>
      <c r="ORA30" s="175"/>
      <c r="ORB30" s="175"/>
      <c r="ORC30" s="175"/>
      <c r="ORD30" s="175"/>
      <c r="ORE30" s="175"/>
      <c r="ORF30" s="175"/>
      <c r="ORG30" s="175"/>
      <c r="ORH30" s="175"/>
      <c r="ORI30" s="175"/>
      <c r="ORJ30" s="175"/>
      <c r="ORK30" s="175"/>
      <c r="ORL30" s="175"/>
      <c r="ORM30" s="175"/>
      <c r="ORN30" s="175"/>
      <c r="ORO30" s="175"/>
      <c r="ORP30" s="175"/>
      <c r="ORQ30" s="175"/>
      <c r="ORR30" s="175"/>
      <c r="ORS30" s="175"/>
      <c r="ORT30" s="175"/>
      <c r="ORU30" s="175"/>
      <c r="ORV30" s="175"/>
      <c r="ORW30" s="175"/>
      <c r="ORX30" s="175"/>
      <c r="ORY30" s="175"/>
      <c r="ORZ30" s="175"/>
      <c r="OSA30" s="175"/>
      <c r="OSB30" s="175"/>
      <c r="OSC30" s="175"/>
      <c r="OSD30" s="175"/>
      <c r="OSE30" s="175"/>
      <c r="OSF30" s="175"/>
      <c r="OSG30" s="175"/>
      <c r="OSH30" s="175"/>
      <c r="OSI30" s="175"/>
      <c r="OSJ30" s="175"/>
      <c r="OSK30" s="175"/>
      <c r="OSL30" s="175"/>
      <c r="OSM30" s="175"/>
      <c r="OSN30" s="175"/>
      <c r="OSO30" s="175"/>
      <c r="OSP30" s="175"/>
      <c r="OSQ30" s="175"/>
      <c r="OSR30" s="175"/>
      <c r="OSS30" s="175"/>
      <c r="OST30" s="175"/>
      <c r="OSU30" s="175"/>
      <c r="OSV30" s="175"/>
      <c r="OSW30" s="175"/>
      <c r="OSX30" s="175"/>
      <c r="OSY30" s="175"/>
      <c r="OSZ30" s="175"/>
      <c r="OTA30" s="175"/>
      <c r="OTB30" s="175"/>
      <c r="OTC30" s="175"/>
      <c r="OTD30" s="175"/>
      <c r="OTE30" s="175"/>
      <c r="OTF30" s="175"/>
      <c r="OTG30" s="175"/>
      <c r="OTH30" s="175"/>
      <c r="OTI30" s="175"/>
      <c r="OTJ30" s="175"/>
      <c r="OTK30" s="175"/>
      <c r="OTL30" s="175"/>
      <c r="OTM30" s="175"/>
      <c r="OTN30" s="175"/>
      <c r="OTO30" s="175"/>
      <c r="OTP30" s="175"/>
      <c r="OTQ30" s="175"/>
      <c r="OTR30" s="175"/>
      <c r="OTS30" s="175"/>
      <c r="OTT30" s="175"/>
      <c r="OTU30" s="175"/>
      <c r="OTV30" s="175"/>
      <c r="OTW30" s="175"/>
      <c r="OTX30" s="175"/>
      <c r="OTY30" s="175"/>
      <c r="OTZ30" s="175"/>
      <c r="OUA30" s="175"/>
      <c r="OUB30" s="175"/>
      <c r="OUC30" s="175"/>
      <c r="OUD30" s="175"/>
      <c r="OUE30" s="175"/>
      <c r="OUF30" s="175"/>
      <c r="OUG30" s="175"/>
      <c r="OUH30" s="175"/>
      <c r="OUI30" s="175"/>
      <c r="OUJ30" s="175"/>
      <c r="OUK30" s="175"/>
      <c r="OUL30" s="175"/>
      <c r="OUM30" s="175"/>
      <c r="OUN30" s="175"/>
      <c r="OUO30" s="175"/>
      <c r="OUP30" s="175"/>
      <c r="OUQ30" s="175"/>
      <c r="OUR30" s="175"/>
      <c r="OUS30" s="175"/>
      <c r="OUT30" s="175"/>
      <c r="OUU30" s="175"/>
      <c r="OUV30" s="175"/>
      <c r="OUW30" s="175"/>
      <c r="OUX30" s="175"/>
      <c r="OUY30" s="175"/>
      <c r="OUZ30" s="175"/>
      <c r="OVA30" s="175"/>
      <c r="OVB30" s="175"/>
      <c r="OVC30" s="175"/>
      <c r="OVD30" s="175"/>
      <c r="OVE30" s="175"/>
      <c r="OVF30" s="175"/>
      <c r="OVG30" s="175"/>
      <c r="OVH30" s="175"/>
      <c r="OVI30" s="175"/>
      <c r="OVJ30" s="175"/>
      <c r="OVK30" s="175"/>
      <c r="OVL30" s="175"/>
      <c r="OVM30" s="175"/>
      <c r="OVN30" s="175"/>
      <c r="OVO30" s="175"/>
      <c r="OVP30" s="175"/>
      <c r="OVQ30" s="175"/>
      <c r="OVR30" s="175"/>
      <c r="OVS30" s="175"/>
      <c r="OVT30" s="175"/>
      <c r="OVU30" s="175"/>
      <c r="OVV30" s="175"/>
      <c r="OVW30" s="175"/>
      <c r="OVX30" s="175"/>
      <c r="OVY30" s="175"/>
      <c r="OVZ30" s="175"/>
      <c r="OWA30" s="175"/>
      <c r="OWB30" s="175"/>
      <c r="OWC30" s="175"/>
      <c r="OWD30" s="175"/>
      <c r="OWE30" s="175"/>
      <c r="OWF30" s="175"/>
      <c r="OWG30" s="175"/>
      <c r="OWH30" s="175"/>
      <c r="OWI30" s="175"/>
      <c r="OWJ30" s="175"/>
      <c r="OWK30" s="175"/>
      <c r="OWL30" s="175"/>
      <c r="OWM30" s="175"/>
      <c r="OWN30" s="175"/>
      <c r="OWO30" s="175"/>
      <c r="OWP30" s="175"/>
      <c r="OWQ30" s="175"/>
      <c r="OWR30" s="175"/>
      <c r="OWS30" s="175"/>
      <c r="OWT30" s="175"/>
      <c r="OWU30" s="175"/>
      <c r="OWV30" s="175"/>
      <c r="OWW30" s="175"/>
      <c r="OWX30" s="175"/>
      <c r="OWY30" s="175"/>
      <c r="OWZ30" s="175"/>
      <c r="OXA30" s="175"/>
      <c r="OXB30" s="175"/>
      <c r="OXC30" s="175"/>
      <c r="OXD30" s="175"/>
      <c r="OXE30" s="175"/>
      <c r="OXF30" s="175"/>
      <c r="OXG30" s="175"/>
      <c r="OXH30" s="175"/>
      <c r="OXI30" s="175"/>
      <c r="OXJ30" s="175"/>
      <c r="OXK30" s="175"/>
      <c r="OXL30" s="175"/>
      <c r="OXM30" s="175"/>
      <c r="OXN30" s="175"/>
      <c r="OXO30" s="175"/>
      <c r="OXP30" s="175"/>
      <c r="OXQ30" s="175"/>
      <c r="OXR30" s="175"/>
      <c r="OXS30" s="175"/>
      <c r="OXT30" s="175"/>
      <c r="OXU30" s="175"/>
      <c r="OXV30" s="175"/>
      <c r="OXW30" s="175"/>
      <c r="OXX30" s="175"/>
      <c r="OXY30" s="175"/>
      <c r="OXZ30" s="175"/>
      <c r="OYA30" s="175"/>
      <c r="OYB30" s="175"/>
      <c r="OYC30" s="175"/>
      <c r="OYD30" s="175"/>
      <c r="OYE30" s="175"/>
      <c r="OYF30" s="175"/>
      <c r="OYG30" s="175"/>
      <c r="OYH30" s="175"/>
      <c r="OYI30" s="175"/>
      <c r="OYJ30" s="175"/>
      <c r="OYK30" s="175"/>
      <c r="OYL30" s="175"/>
      <c r="OYM30" s="175"/>
      <c r="OYN30" s="175"/>
      <c r="OYO30" s="175"/>
      <c r="OYP30" s="175"/>
      <c r="OYQ30" s="175"/>
      <c r="OYR30" s="175"/>
      <c r="OYS30" s="175"/>
      <c r="OYT30" s="175"/>
      <c r="OYU30" s="175"/>
      <c r="OYV30" s="175"/>
      <c r="OYW30" s="175"/>
      <c r="OYX30" s="175"/>
      <c r="OYY30" s="175"/>
      <c r="OYZ30" s="175"/>
      <c r="OZA30" s="175"/>
      <c r="OZB30" s="175"/>
      <c r="OZC30" s="175"/>
      <c r="OZD30" s="175"/>
      <c r="OZE30" s="175"/>
      <c r="OZF30" s="175"/>
      <c r="OZG30" s="175"/>
      <c r="OZH30" s="175"/>
      <c r="OZI30" s="175"/>
      <c r="OZJ30" s="175"/>
      <c r="OZK30" s="175"/>
      <c r="OZL30" s="175"/>
      <c r="OZM30" s="175"/>
      <c r="OZN30" s="175"/>
      <c r="OZO30" s="175"/>
      <c r="OZP30" s="175"/>
      <c r="OZQ30" s="175"/>
      <c r="OZR30" s="175"/>
      <c r="OZS30" s="175"/>
      <c r="OZT30" s="175"/>
      <c r="OZU30" s="175"/>
      <c r="OZV30" s="175"/>
      <c r="OZW30" s="175"/>
      <c r="OZX30" s="175"/>
      <c r="OZY30" s="175"/>
      <c r="OZZ30" s="175"/>
      <c r="PAA30" s="175"/>
      <c r="PAB30" s="175"/>
      <c r="PAC30" s="175"/>
      <c r="PAD30" s="175"/>
      <c r="PAE30" s="175"/>
      <c r="PAF30" s="175"/>
      <c r="PAG30" s="175"/>
      <c r="PAH30" s="175"/>
      <c r="PAI30" s="175"/>
      <c r="PAJ30" s="175"/>
      <c r="PAK30" s="175"/>
      <c r="PAL30" s="175"/>
      <c r="PAM30" s="175"/>
      <c r="PAN30" s="175"/>
      <c r="PAO30" s="175"/>
      <c r="PAP30" s="175"/>
      <c r="PAQ30" s="175"/>
      <c r="PAR30" s="175"/>
      <c r="PAS30" s="175"/>
      <c r="PAT30" s="175"/>
      <c r="PAU30" s="175"/>
      <c r="PAV30" s="175"/>
      <c r="PAW30" s="175"/>
      <c r="PAX30" s="175"/>
      <c r="PAY30" s="175"/>
      <c r="PAZ30" s="175"/>
      <c r="PBA30" s="175"/>
      <c r="PBB30" s="175"/>
      <c r="PBC30" s="175"/>
      <c r="PBD30" s="175"/>
      <c r="PBE30" s="175"/>
      <c r="PBF30" s="175"/>
      <c r="PBG30" s="175"/>
      <c r="PBH30" s="175"/>
      <c r="PBI30" s="175"/>
      <c r="PBJ30" s="175"/>
      <c r="PBK30" s="175"/>
      <c r="PBL30" s="175"/>
      <c r="PBM30" s="175"/>
      <c r="PBN30" s="175"/>
      <c r="PBO30" s="175"/>
      <c r="PBP30" s="175"/>
      <c r="PBQ30" s="175"/>
      <c r="PBR30" s="175"/>
      <c r="PBS30" s="175"/>
      <c r="PBT30" s="175"/>
      <c r="PBU30" s="175"/>
      <c r="PBV30" s="175"/>
      <c r="PBW30" s="175"/>
      <c r="PBX30" s="175"/>
      <c r="PBY30" s="175"/>
      <c r="PBZ30" s="175"/>
      <c r="PCA30" s="175"/>
      <c r="PCB30" s="175"/>
      <c r="PCC30" s="175"/>
      <c r="PCD30" s="175"/>
      <c r="PCE30" s="175"/>
      <c r="PCF30" s="175"/>
      <c r="PCG30" s="175"/>
      <c r="PCH30" s="175"/>
      <c r="PCI30" s="175"/>
      <c r="PCJ30" s="175"/>
      <c r="PCK30" s="175"/>
      <c r="PCL30" s="175"/>
      <c r="PCM30" s="175"/>
      <c r="PCN30" s="175"/>
      <c r="PCO30" s="175"/>
      <c r="PCP30" s="175"/>
      <c r="PCQ30" s="175"/>
      <c r="PCR30" s="175"/>
      <c r="PCS30" s="175"/>
      <c r="PCT30" s="175"/>
      <c r="PCU30" s="175"/>
      <c r="PCV30" s="175"/>
      <c r="PCW30" s="175"/>
      <c r="PCX30" s="175"/>
      <c r="PCY30" s="175"/>
      <c r="PCZ30" s="175"/>
      <c r="PDA30" s="175"/>
      <c r="PDB30" s="175"/>
      <c r="PDC30" s="175"/>
      <c r="PDD30" s="175"/>
      <c r="PDE30" s="175"/>
      <c r="PDF30" s="175"/>
      <c r="PDG30" s="175"/>
      <c r="PDH30" s="175"/>
      <c r="PDI30" s="175"/>
      <c r="PDJ30" s="175"/>
      <c r="PDK30" s="175"/>
      <c r="PDL30" s="175"/>
      <c r="PDM30" s="175"/>
      <c r="PDN30" s="175"/>
      <c r="PDO30" s="175"/>
      <c r="PDP30" s="175"/>
      <c r="PDQ30" s="175"/>
      <c r="PDR30" s="175"/>
      <c r="PDS30" s="175"/>
      <c r="PDT30" s="175"/>
      <c r="PDU30" s="175"/>
      <c r="PDV30" s="175"/>
      <c r="PDW30" s="175"/>
      <c r="PDX30" s="175"/>
      <c r="PDY30" s="175"/>
      <c r="PDZ30" s="175"/>
      <c r="PEA30" s="175"/>
      <c r="PEB30" s="175"/>
      <c r="PEC30" s="175"/>
      <c r="PED30" s="175"/>
      <c r="PEE30" s="175"/>
      <c r="PEF30" s="175"/>
      <c r="PEG30" s="175"/>
      <c r="PEH30" s="175"/>
      <c r="PEI30" s="175"/>
      <c r="PEJ30" s="175"/>
      <c r="PEK30" s="175"/>
      <c r="PEL30" s="175"/>
      <c r="PEM30" s="175"/>
      <c r="PEN30" s="175"/>
      <c r="PEO30" s="175"/>
      <c r="PEP30" s="175"/>
      <c r="PEQ30" s="175"/>
      <c r="PER30" s="175"/>
      <c r="PES30" s="175"/>
      <c r="PET30" s="175"/>
      <c r="PEU30" s="175"/>
      <c r="PEV30" s="175"/>
      <c r="PEW30" s="175"/>
      <c r="PEX30" s="175"/>
      <c r="PEY30" s="175"/>
      <c r="PEZ30" s="175"/>
      <c r="PFA30" s="175"/>
      <c r="PFB30" s="175"/>
      <c r="PFC30" s="175"/>
      <c r="PFD30" s="175"/>
      <c r="PFE30" s="175"/>
      <c r="PFF30" s="175"/>
      <c r="PFG30" s="175"/>
      <c r="PFH30" s="175"/>
      <c r="PFI30" s="175"/>
      <c r="PFJ30" s="175"/>
      <c r="PFK30" s="175"/>
      <c r="PFL30" s="175"/>
      <c r="PFM30" s="175"/>
      <c r="PFN30" s="175"/>
      <c r="PFO30" s="175"/>
      <c r="PFP30" s="175"/>
      <c r="PFQ30" s="175"/>
      <c r="PFR30" s="175"/>
      <c r="PFS30" s="175"/>
      <c r="PFT30" s="175"/>
      <c r="PFU30" s="175"/>
      <c r="PFV30" s="175"/>
      <c r="PFW30" s="175"/>
      <c r="PFX30" s="175"/>
      <c r="PFY30" s="175"/>
      <c r="PFZ30" s="175"/>
      <c r="PGA30" s="175"/>
      <c r="PGB30" s="175"/>
      <c r="PGC30" s="175"/>
      <c r="PGD30" s="175"/>
      <c r="PGE30" s="175"/>
      <c r="PGF30" s="175"/>
      <c r="PGG30" s="175"/>
      <c r="PGH30" s="175"/>
      <c r="PGI30" s="175"/>
      <c r="PGJ30" s="175"/>
      <c r="PGK30" s="175"/>
      <c r="PGL30" s="175"/>
      <c r="PGM30" s="175"/>
      <c r="PGN30" s="175"/>
      <c r="PGO30" s="175"/>
      <c r="PGP30" s="175"/>
      <c r="PGQ30" s="175"/>
      <c r="PGR30" s="175"/>
      <c r="PGS30" s="175"/>
      <c r="PGT30" s="175"/>
      <c r="PGU30" s="175"/>
      <c r="PGV30" s="175"/>
      <c r="PGW30" s="175"/>
      <c r="PGX30" s="175"/>
      <c r="PGY30" s="175"/>
      <c r="PGZ30" s="175"/>
      <c r="PHA30" s="175"/>
      <c r="PHB30" s="175"/>
      <c r="PHC30" s="175"/>
      <c r="PHD30" s="175"/>
      <c r="PHE30" s="175"/>
      <c r="PHF30" s="175"/>
      <c r="PHG30" s="175"/>
      <c r="PHH30" s="175"/>
      <c r="PHI30" s="175"/>
      <c r="PHJ30" s="175"/>
      <c r="PHK30" s="175"/>
      <c r="PHL30" s="175"/>
      <c r="PHM30" s="175"/>
      <c r="PHN30" s="175"/>
      <c r="PHO30" s="175"/>
      <c r="PHP30" s="175"/>
      <c r="PHQ30" s="175"/>
      <c r="PHR30" s="175"/>
      <c r="PHS30" s="175"/>
      <c r="PHT30" s="175"/>
      <c r="PHU30" s="175"/>
      <c r="PHV30" s="175"/>
      <c r="PHW30" s="175"/>
      <c r="PHX30" s="175"/>
      <c r="PHY30" s="175"/>
      <c r="PHZ30" s="175"/>
      <c r="PIA30" s="175"/>
      <c r="PIB30" s="175"/>
      <c r="PIC30" s="175"/>
      <c r="PID30" s="175"/>
      <c r="PIE30" s="175"/>
      <c r="PIF30" s="175"/>
      <c r="PIG30" s="175"/>
      <c r="PIH30" s="175"/>
      <c r="PII30" s="175"/>
      <c r="PIJ30" s="175"/>
      <c r="PIK30" s="175"/>
      <c r="PIL30" s="175"/>
      <c r="PIM30" s="175"/>
      <c r="PIN30" s="175"/>
      <c r="PIO30" s="175"/>
      <c r="PIP30" s="175"/>
      <c r="PIQ30" s="175"/>
      <c r="PIR30" s="175"/>
      <c r="PIS30" s="175"/>
      <c r="PIT30" s="175"/>
      <c r="PIU30" s="175"/>
      <c r="PIV30" s="175"/>
      <c r="PIW30" s="175"/>
      <c r="PIX30" s="175"/>
      <c r="PIY30" s="175"/>
      <c r="PIZ30" s="175"/>
      <c r="PJA30" s="175"/>
      <c r="PJB30" s="175"/>
      <c r="PJC30" s="175"/>
      <c r="PJD30" s="175"/>
      <c r="PJE30" s="175"/>
      <c r="PJF30" s="175"/>
      <c r="PJG30" s="175"/>
      <c r="PJH30" s="175"/>
      <c r="PJI30" s="175"/>
      <c r="PJJ30" s="175"/>
      <c r="PJK30" s="175"/>
      <c r="PJL30" s="175"/>
      <c r="PJM30" s="175"/>
      <c r="PJN30" s="175"/>
      <c r="PJO30" s="175"/>
      <c r="PJP30" s="175"/>
      <c r="PJQ30" s="175"/>
      <c r="PJR30" s="175"/>
      <c r="PJS30" s="175"/>
      <c r="PJT30" s="175"/>
      <c r="PJU30" s="175"/>
      <c r="PJV30" s="175"/>
      <c r="PJW30" s="175"/>
      <c r="PJX30" s="175"/>
      <c r="PJY30" s="175"/>
      <c r="PJZ30" s="175"/>
      <c r="PKA30" s="175"/>
      <c r="PKB30" s="175"/>
      <c r="PKC30" s="175"/>
      <c r="PKD30" s="175"/>
      <c r="PKE30" s="175"/>
      <c r="PKF30" s="175"/>
      <c r="PKG30" s="175"/>
      <c r="PKH30" s="175"/>
      <c r="PKI30" s="175"/>
      <c r="PKJ30" s="175"/>
      <c r="PKK30" s="175"/>
      <c r="PKL30" s="175"/>
      <c r="PKM30" s="175"/>
      <c r="PKN30" s="175"/>
      <c r="PKO30" s="175"/>
      <c r="PKP30" s="175"/>
      <c r="PKQ30" s="175"/>
      <c r="PKR30" s="175"/>
      <c r="PKS30" s="175"/>
      <c r="PKT30" s="175"/>
      <c r="PKU30" s="175"/>
      <c r="PKV30" s="175"/>
      <c r="PKW30" s="175"/>
      <c r="PKX30" s="175"/>
      <c r="PKY30" s="175"/>
      <c r="PKZ30" s="175"/>
      <c r="PLA30" s="175"/>
      <c r="PLB30" s="175"/>
      <c r="PLC30" s="175"/>
      <c r="PLD30" s="175"/>
      <c r="PLE30" s="175"/>
      <c r="PLF30" s="175"/>
      <c r="PLG30" s="175"/>
      <c r="PLH30" s="175"/>
      <c r="PLI30" s="175"/>
      <c r="PLJ30" s="175"/>
      <c r="PLK30" s="175"/>
      <c r="PLL30" s="175"/>
      <c r="PLM30" s="175"/>
      <c r="PLN30" s="175"/>
      <c r="PLO30" s="175"/>
      <c r="PLP30" s="175"/>
      <c r="PLQ30" s="175"/>
      <c r="PLR30" s="175"/>
      <c r="PLS30" s="175"/>
      <c r="PLT30" s="175"/>
      <c r="PLU30" s="175"/>
      <c r="PLV30" s="175"/>
      <c r="PLW30" s="175"/>
      <c r="PLX30" s="175"/>
      <c r="PLY30" s="175"/>
      <c r="PLZ30" s="175"/>
      <c r="PMA30" s="175"/>
      <c r="PMB30" s="175"/>
      <c r="PMC30" s="175"/>
      <c r="PMD30" s="175"/>
      <c r="PME30" s="175"/>
      <c r="PMF30" s="175"/>
      <c r="PMG30" s="175"/>
      <c r="PMH30" s="175"/>
      <c r="PMI30" s="175"/>
      <c r="PMJ30" s="175"/>
      <c r="PMK30" s="175"/>
      <c r="PML30" s="175"/>
      <c r="PMM30" s="175"/>
      <c r="PMN30" s="175"/>
      <c r="PMO30" s="175"/>
      <c r="PMP30" s="175"/>
      <c r="PMQ30" s="175"/>
      <c r="PMR30" s="175"/>
      <c r="PMS30" s="175"/>
      <c r="PMT30" s="175"/>
      <c r="PMU30" s="175"/>
      <c r="PMV30" s="175"/>
      <c r="PMW30" s="175"/>
      <c r="PMX30" s="175"/>
      <c r="PMY30" s="175"/>
      <c r="PMZ30" s="175"/>
      <c r="PNA30" s="175"/>
      <c r="PNB30" s="175"/>
      <c r="PNC30" s="175"/>
      <c r="PND30" s="175"/>
      <c r="PNE30" s="175"/>
      <c r="PNF30" s="175"/>
      <c r="PNG30" s="175"/>
      <c r="PNH30" s="175"/>
      <c r="PNI30" s="175"/>
      <c r="PNJ30" s="175"/>
      <c r="PNK30" s="175"/>
      <c r="PNL30" s="175"/>
      <c r="PNM30" s="175"/>
      <c r="PNN30" s="175"/>
      <c r="PNO30" s="175"/>
      <c r="PNP30" s="175"/>
      <c r="PNQ30" s="175"/>
      <c r="PNR30" s="175"/>
      <c r="PNS30" s="175"/>
      <c r="PNT30" s="175"/>
      <c r="PNU30" s="175"/>
      <c r="PNV30" s="175"/>
      <c r="PNW30" s="175"/>
      <c r="PNX30" s="175"/>
      <c r="PNY30" s="175"/>
      <c r="PNZ30" s="175"/>
      <c r="POA30" s="175"/>
      <c r="POB30" s="175"/>
      <c r="POC30" s="175"/>
      <c r="POD30" s="175"/>
      <c r="POE30" s="175"/>
      <c r="POF30" s="175"/>
      <c r="POG30" s="175"/>
      <c r="POH30" s="175"/>
      <c r="POI30" s="175"/>
      <c r="POJ30" s="175"/>
      <c r="POK30" s="175"/>
      <c r="POL30" s="175"/>
      <c r="POM30" s="175"/>
      <c r="PON30" s="175"/>
      <c r="POO30" s="175"/>
      <c r="POP30" s="175"/>
      <c r="POQ30" s="175"/>
      <c r="POR30" s="175"/>
      <c r="POS30" s="175"/>
      <c r="POT30" s="175"/>
      <c r="POU30" s="175"/>
      <c r="POV30" s="175"/>
      <c r="POW30" s="175"/>
      <c r="POX30" s="175"/>
      <c r="POY30" s="175"/>
      <c r="POZ30" s="175"/>
      <c r="PPA30" s="175"/>
      <c r="PPB30" s="175"/>
      <c r="PPC30" s="175"/>
      <c r="PPD30" s="175"/>
      <c r="PPE30" s="175"/>
      <c r="PPF30" s="175"/>
      <c r="PPG30" s="175"/>
      <c r="PPH30" s="175"/>
      <c r="PPI30" s="175"/>
      <c r="PPJ30" s="175"/>
      <c r="PPK30" s="175"/>
      <c r="PPL30" s="175"/>
      <c r="PPM30" s="175"/>
      <c r="PPN30" s="175"/>
      <c r="PPO30" s="175"/>
      <c r="PPP30" s="175"/>
      <c r="PPQ30" s="175"/>
      <c r="PPR30" s="175"/>
      <c r="PPS30" s="175"/>
      <c r="PPT30" s="175"/>
      <c r="PPU30" s="175"/>
      <c r="PPV30" s="175"/>
      <c r="PPW30" s="175"/>
      <c r="PPX30" s="175"/>
      <c r="PPY30" s="175"/>
      <c r="PPZ30" s="175"/>
      <c r="PQA30" s="175"/>
      <c r="PQB30" s="175"/>
      <c r="PQC30" s="175"/>
      <c r="PQD30" s="175"/>
      <c r="PQE30" s="175"/>
      <c r="PQF30" s="175"/>
      <c r="PQG30" s="175"/>
      <c r="PQH30" s="175"/>
      <c r="PQI30" s="175"/>
      <c r="PQJ30" s="175"/>
      <c r="PQK30" s="175"/>
      <c r="PQL30" s="175"/>
      <c r="PQM30" s="175"/>
      <c r="PQN30" s="175"/>
      <c r="PQO30" s="175"/>
      <c r="PQP30" s="175"/>
      <c r="PQQ30" s="175"/>
      <c r="PQR30" s="175"/>
      <c r="PQS30" s="175"/>
      <c r="PQT30" s="175"/>
      <c r="PQU30" s="175"/>
      <c r="PQV30" s="175"/>
      <c r="PQW30" s="175"/>
      <c r="PQX30" s="175"/>
      <c r="PQY30" s="175"/>
      <c r="PQZ30" s="175"/>
      <c r="PRA30" s="175"/>
      <c r="PRB30" s="175"/>
      <c r="PRC30" s="175"/>
      <c r="PRD30" s="175"/>
      <c r="PRE30" s="175"/>
      <c r="PRF30" s="175"/>
      <c r="PRG30" s="175"/>
      <c r="PRH30" s="175"/>
      <c r="PRI30" s="175"/>
      <c r="PRJ30" s="175"/>
      <c r="PRK30" s="175"/>
      <c r="PRL30" s="175"/>
      <c r="PRM30" s="175"/>
      <c r="PRN30" s="175"/>
      <c r="PRO30" s="175"/>
      <c r="PRP30" s="175"/>
      <c r="PRQ30" s="175"/>
      <c r="PRR30" s="175"/>
      <c r="PRS30" s="175"/>
      <c r="PRT30" s="175"/>
      <c r="PRU30" s="175"/>
      <c r="PRV30" s="175"/>
      <c r="PRW30" s="175"/>
      <c r="PRX30" s="175"/>
      <c r="PRY30" s="175"/>
      <c r="PRZ30" s="175"/>
      <c r="PSA30" s="175"/>
      <c r="PSB30" s="175"/>
      <c r="PSC30" s="175"/>
      <c r="PSD30" s="175"/>
      <c r="PSE30" s="175"/>
      <c r="PSF30" s="175"/>
      <c r="PSG30" s="175"/>
      <c r="PSH30" s="175"/>
      <c r="PSI30" s="175"/>
      <c r="PSJ30" s="175"/>
      <c r="PSK30" s="175"/>
      <c r="PSL30" s="175"/>
      <c r="PSM30" s="175"/>
      <c r="PSN30" s="175"/>
      <c r="PSO30" s="175"/>
      <c r="PSP30" s="175"/>
      <c r="PSQ30" s="175"/>
      <c r="PSR30" s="175"/>
      <c r="PSS30" s="175"/>
      <c r="PST30" s="175"/>
      <c r="PSU30" s="175"/>
      <c r="PSV30" s="175"/>
      <c r="PSW30" s="175"/>
      <c r="PSX30" s="175"/>
      <c r="PSY30" s="175"/>
      <c r="PSZ30" s="175"/>
      <c r="PTA30" s="175"/>
      <c r="PTB30" s="175"/>
      <c r="PTC30" s="175"/>
      <c r="PTD30" s="175"/>
      <c r="PTE30" s="175"/>
      <c r="PTF30" s="175"/>
      <c r="PTG30" s="175"/>
      <c r="PTH30" s="175"/>
      <c r="PTI30" s="175"/>
      <c r="PTJ30" s="175"/>
      <c r="PTK30" s="175"/>
      <c r="PTL30" s="175"/>
      <c r="PTM30" s="175"/>
      <c r="PTN30" s="175"/>
      <c r="PTO30" s="175"/>
      <c r="PTP30" s="175"/>
      <c r="PTQ30" s="175"/>
      <c r="PTR30" s="175"/>
      <c r="PTS30" s="175"/>
      <c r="PTT30" s="175"/>
      <c r="PTU30" s="175"/>
      <c r="PTV30" s="175"/>
      <c r="PTW30" s="175"/>
      <c r="PTX30" s="175"/>
      <c r="PTY30" s="175"/>
      <c r="PTZ30" s="175"/>
      <c r="PUA30" s="175"/>
      <c r="PUB30" s="175"/>
      <c r="PUC30" s="175"/>
      <c r="PUD30" s="175"/>
      <c r="PUE30" s="175"/>
      <c r="PUF30" s="175"/>
      <c r="PUG30" s="175"/>
      <c r="PUH30" s="175"/>
      <c r="PUI30" s="175"/>
      <c r="PUJ30" s="175"/>
      <c r="PUK30" s="175"/>
      <c r="PUL30" s="175"/>
      <c r="PUM30" s="175"/>
      <c r="PUN30" s="175"/>
      <c r="PUO30" s="175"/>
      <c r="PUP30" s="175"/>
      <c r="PUQ30" s="175"/>
      <c r="PUR30" s="175"/>
      <c r="PUS30" s="175"/>
      <c r="PUT30" s="175"/>
      <c r="PUU30" s="175"/>
      <c r="PUV30" s="175"/>
      <c r="PUW30" s="175"/>
      <c r="PUX30" s="175"/>
      <c r="PUY30" s="175"/>
      <c r="PUZ30" s="175"/>
      <c r="PVA30" s="175"/>
      <c r="PVB30" s="175"/>
      <c r="PVC30" s="175"/>
      <c r="PVD30" s="175"/>
      <c r="PVE30" s="175"/>
      <c r="PVF30" s="175"/>
      <c r="PVG30" s="175"/>
      <c r="PVH30" s="175"/>
      <c r="PVI30" s="175"/>
      <c r="PVJ30" s="175"/>
      <c r="PVK30" s="175"/>
      <c r="PVL30" s="175"/>
      <c r="PVM30" s="175"/>
      <c r="PVN30" s="175"/>
      <c r="PVO30" s="175"/>
      <c r="PVP30" s="175"/>
      <c r="PVQ30" s="175"/>
      <c r="PVR30" s="175"/>
      <c r="PVS30" s="175"/>
      <c r="PVT30" s="175"/>
      <c r="PVU30" s="175"/>
      <c r="PVV30" s="175"/>
      <c r="PVW30" s="175"/>
      <c r="PVX30" s="175"/>
      <c r="PVY30" s="175"/>
      <c r="PVZ30" s="175"/>
      <c r="PWA30" s="175"/>
      <c r="PWB30" s="175"/>
      <c r="PWC30" s="175"/>
      <c r="PWD30" s="175"/>
      <c r="PWE30" s="175"/>
      <c r="PWF30" s="175"/>
      <c r="PWG30" s="175"/>
      <c r="PWH30" s="175"/>
      <c r="PWI30" s="175"/>
      <c r="PWJ30" s="175"/>
      <c r="PWK30" s="175"/>
      <c r="PWL30" s="175"/>
      <c r="PWM30" s="175"/>
      <c r="PWN30" s="175"/>
      <c r="PWO30" s="175"/>
      <c r="PWP30" s="175"/>
      <c r="PWQ30" s="175"/>
      <c r="PWR30" s="175"/>
      <c r="PWS30" s="175"/>
      <c r="PWT30" s="175"/>
      <c r="PWU30" s="175"/>
      <c r="PWV30" s="175"/>
      <c r="PWW30" s="175"/>
      <c r="PWX30" s="175"/>
      <c r="PWY30" s="175"/>
      <c r="PWZ30" s="175"/>
      <c r="PXA30" s="175"/>
      <c r="PXB30" s="175"/>
      <c r="PXC30" s="175"/>
      <c r="PXD30" s="175"/>
      <c r="PXE30" s="175"/>
      <c r="PXF30" s="175"/>
      <c r="PXG30" s="175"/>
      <c r="PXH30" s="175"/>
      <c r="PXI30" s="175"/>
      <c r="PXJ30" s="175"/>
      <c r="PXK30" s="175"/>
      <c r="PXL30" s="175"/>
      <c r="PXM30" s="175"/>
      <c r="PXN30" s="175"/>
      <c r="PXO30" s="175"/>
      <c r="PXP30" s="175"/>
      <c r="PXQ30" s="175"/>
      <c r="PXR30" s="175"/>
      <c r="PXS30" s="175"/>
      <c r="PXT30" s="175"/>
      <c r="PXU30" s="175"/>
      <c r="PXV30" s="175"/>
      <c r="PXW30" s="175"/>
      <c r="PXX30" s="175"/>
      <c r="PXY30" s="175"/>
      <c r="PXZ30" s="175"/>
      <c r="PYA30" s="175"/>
      <c r="PYB30" s="175"/>
      <c r="PYC30" s="175"/>
      <c r="PYD30" s="175"/>
      <c r="PYE30" s="175"/>
      <c r="PYF30" s="175"/>
      <c r="PYG30" s="175"/>
      <c r="PYH30" s="175"/>
      <c r="PYI30" s="175"/>
      <c r="PYJ30" s="175"/>
      <c r="PYK30" s="175"/>
      <c r="PYL30" s="175"/>
      <c r="PYM30" s="175"/>
      <c r="PYN30" s="175"/>
      <c r="PYO30" s="175"/>
      <c r="PYP30" s="175"/>
      <c r="PYQ30" s="175"/>
      <c r="PYR30" s="175"/>
      <c r="PYS30" s="175"/>
      <c r="PYT30" s="175"/>
      <c r="PYU30" s="175"/>
      <c r="PYV30" s="175"/>
      <c r="PYW30" s="175"/>
      <c r="PYX30" s="175"/>
      <c r="PYY30" s="175"/>
      <c r="PYZ30" s="175"/>
      <c r="PZA30" s="175"/>
      <c r="PZB30" s="175"/>
      <c r="PZC30" s="175"/>
      <c r="PZD30" s="175"/>
      <c r="PZE30" s="175"/>
      <c r="PZF30" s="175"/>
      <c r="PZG30" s="175"/>
      <c r="PZH30" s="175"/>
      <c r="PZI30" s="175"/>
      <c r="PZJ30" s="175"/>
      <c r="PZK30" s="175"/>
      <c r="PZL30" s="175"/>
      <c r="PZM30" s="175"/>
      <c r="PZN30" s="175"/>
      <c r="PZO30" s="175"/>
      <c r="PZP30" s="175"/>
      <c r="PZQ30" s="175"/>
      <c r="PZR30" s="175"/>
      <c r="PZS30" s="175"/>
      <c r="PZT30" s="175"/>
      <c r="PZU30" s="175"/>
      <c r="PZV30" s="175"/>
      <c r="PZW30" s="175"/>
      <c r="PZX30" s="175"/>
      <c r="PZY30" s="175"/>
      <c r="PZZ30" s="175"/>
      <c r="QAA30" s="175"/>
      <c r="QAB30" s="175"/>
      <c r="QAC30" s="175"/>
      <c r="QAD30" s="175"/>
      <c r="QAE30" s="175"/>
      <c r="QAF30" s="175"/>
      <c r="QAG30" s="175"/>
      <c r="QAH30" s="175"/>
      <c r="QAI30" s="175"/>
      <c r="QAJ30" s="175"/>
      <c r="QAK30" s="175"/>
      <c r="QAL30" s="175"/>
      <c r="QAM30" s="175"/>
      <c r="QAN30" s="175"/>
      <c r="QAO30" s="175"/>
      <c r="QAP30" s="175"/>
      <c r="QAQ30" s="175"/>
      <c r="QAR30" s="175"/>
      <c r="QAS30" s="175"/>
      <c r="QAT30" s="175"/>
      <c r="QAU30" s="175"/>
      <c r="QAV30" s="175"/>
      <c r="QAW30" s="175"/>
      <c r="QAX30" s="175"/>
      <c r="QAY30" s="175"/>
      <c r="QAZ30" s="175"/>
      <c r="QBA30" s="175"/>
      <c r="QBB30" s="175"/>
      <c r="QBC30" s="175"/>
      <c r="QBD30" s="175"/>
      <c r="QBE30" s="175"/>
      <c r="QBF30" s="175"/>
      <c r="QBG30" s="175"/>
      <c r="QBH30" s="175"/>
      <c r="QBI30" s="175"/>
      <c r="QBJ30" s="175"/>
      <c r="QBK30" s="175"/>
      <c r="QBL30" s="175"/>
      <c r="QBM30" s="175"/>
      <c r="QBN30" s="175"/>
      <c r="QBO30" s="175"/>
      <c r="QBP30" s="175"/>
      <c r="QBQ30" s="175"/>
      <c r="QBR30" s="175"/>
      <c r="QBS30" s="175"/>
      <c r="QBT30" s="175"/>
      <c r="QBU30" s="175"/>
      <c r="QBV30" s="175"/>
      <c r="QBW30" s="175"/>
      <c r="QBX30" s="175"/>
      <c r="QBY30" s="175"/>
      <c r="QBZ30" s="175"/>
      <c r="QCA30" s="175"/>
      <c r="QCB30" s="175"/>
      <c r="QCC30" s="175"/>
      <c r="QCD30" s="175"/>
      <c r="QCE30" s="175"/>
      <c r="QCF30" s="175"/>
      <c r="QCG30" s="175"/>
      <c r="QCH30" s="175"/>
      <c r="QCI30" s="175"/>
      <c r="QCJ30" s="175"/>
      <c r="QCK30" s="175"/>
      <c r="QCL30" s="175"/>
      <c r="QCM30" s="175"/>
      <c r="QCN30" s="175"/>
      <c r="QCO30" s="175"/>
      <c r="QCP30" s="175"/>
      <c r="QCQ30" s="175"/>
      <c r="QCR30" s="175"/>
      <c r="QCS30" s="175"/>
      <c r="QCT30" s="175"/>
      <c r="QCU30" s="175"/>
      <c r="QCV30" s="175"/>
      <c r="QCW30" s="175"/>
      <c r="QCX30" s="175"/>
      <c r="QCY30" s="175"/>
      <c r="QCZ30" s="175"/>
      <c r="QDA30" s="175"/>
      <c r="QDB30" s="175"/>
      <c r="QDC30" s="175"/>
      <c r="QDD30" s="175"/>
      <c r="QDE30" s="175"/>
      <c r="QDF30" s="175"/>
      <c r="QDG30" s="175"/>
      <c r="QDH30" s="175"/>
      <c r="QDI30" s="175"/>
      <c r="QDJ30" s="175"/>
      <c r="QDK30" s="175"/>
      <c r="QDL30" s="175"/>
      <c r="QDM30" s="175"/>
      <c r="QDN30" s="175"/>
      <c r="QDO30" s="175"/>
      <c r="QDP30" s="175"/>
      <c r="QDQ30" s="175"/>
      <c r="QDR30" s="175"/>
      <c r="QDS30" s="175"/>
      <c r="QDT30" s="175"/>
      <c r="QDU30" s="175"/>
      <c r="QDV30" s="175"/>
      <c r="QDW30" s="175"/>
      <c r="QDX30" s="175"/>
      <c r="QDY30" s="175"/>
      <c r="QDZ30" s="175"/>
      <c r="QEA30" s="175"/>
      <c r="QEB30" s="175"/>
      <c r="QEC30" s="175"/>
      <c r="QED30" s="175"/>
      <c r="QEE30" s="175"/>
      <c r="QEF30" s="175"/>
      <c r="QEG30" s="175"/>
      <c r="QEH30" s="175"/>
      <c r="QEI30" s="175"/>
      <c r="QEJ30" s="175"/>
      <c r="QEK30" s="175"/>
      <c r="QEL30" s="175"/>
      <c r="QEM30" s="175"/>
      <c r="QEN30" s="175"/>
      <c r="QEO30" s="175"/>
      <c r="QEP30" s="175"/>
      <c r="QEQ30" s="175"/>
      <c r="QER30" s="175"/>
      <c r="QES30" s="175"/>
      <c r="QET30" s="175"/>
      <c r="QEU30" s="175"/>
      <c r="QEV30" s="175"/>
      <c r="QEW30" s="175"/>
      <c r="QEX30" s="175"/>
      <c r="QEY30" s="175"/>
      <c r="QEZ30" s="175"/>
      <c r="QFA30" s="175"/>
      <c r="QFB30" s="175"/>
      <c r="QFC30" s="175"/>
      <c r="QFD30" s="175"/>
      <c r="QFE30" s="175"/>
      <c r="QFF30" s="175"/>
      <c r="QFG30" s="175"/>
      <c r="QFH30" s="175"/>
      <c r="QFI30" s="175"/>
      <c r="QFJ30" s="175"/>
      <c r="QFK30" s="175"/>
      <c r="QFL30" s="175"/>
      <c r="QFM30" s="175"/>
      <c r="QFN30" s="175"/>
      <c r="QFO30" s="175"/>
      <c r="QFP30" s="175"/>
      <c r="QFQ30" s="175"/>
      <c r="QFR30" s="175"/>
      <c r="QFS30" s="175"/>
      <c r="QFT30" s="175"/>
      <c r="QFU30" s="175"/>
      <c r="QFV30" s="175"/>
      <c r="QFW30" s="175"/>
      <c r="QFX30" s="175"/>
      <c r="QFY30" s="175"/>
      <c r="QFZ30" s="175"/>
      <c r="QGA30" s="175"/>
      <c r="QGB30" s="175"/>
      <c r="QGC30" s="175"/>
      <c r="QGD30" s="175"/>
      <c r="QGE30" s="175"/>
      <c r="QGF30" s="175"/>
      <c r="QGG30" s="175"/>
      <c r="QGH30" s="175"/>
      <c r="QGI30" s="175"/>
      <c r="QGJ30" s="175"/>
      <c r="QGK30" s="175"/>
      <c r="QGL30" s="175"/>
      <c r="QGM30" s="175"/>
      <c r="QGN30" s="175"/>
      <c r="QGO30" s="175"/>
      <c r="QGP30" s="175"/>
      <c r="QGQ30" s="175"/>
      <c r="QGR30" s="175"/>
      <c r="QGS30" s="175"/>
      <c r="QGT30" s="175"/>
      <c r="QGU30" s="175"/>
      <c r="QGV30" s="175"/>
      <c r="QGW30" s="175"/>
      <c r="QGX30" s="175"/>
      <c r="QGY30" s="175"/>
      <c r="QGZ30" s="175"/>
      <c r="QHA30" s="175"/>
      <c r="QHB30" s="175"/>
      <c r="QHC30" s="175"/>
      <c r="QHD30" s="175"/>
      <c r="QHE30" s="175"/>
      <c r="QHF30" s="175"/>
      <c r="QHG30" s="175"/>
      <c r="QHH30" s="175"/>
      <c r="QHI30" s="175"/>
      <c r="QHJ30" s="175"/>
      <c r="QHK30" s="175"/>
      <c r="QHL30" s="175"/>
      <c r="QHM30" s="175"/>
      <c r="QHN30" s="175"/>
      <c r="QHO30" s="175"/>
      <c r="QHP30" s="175"/>
      <c r="QHQ30" s="175"/>
      <c r="QHR30" s="175"/>
      <c r="QHS30" s="175"/>
      <c r="QHT30" s="175"/>
      <c r="QHU30" s="175"/>
      <c r="QHV30" s="175"/>
      <c r="QHW30" s="175"/>
      <c r="QHX30" s="175"/>
      <c r="QHY30" s="175"/>
      <c r="QHZ30" s="175"/>
      <c r="QIA30" s="175"/>
      <c r="QIB30" s="175"/>
      <c r="QIC30" s="175"/>
      <c r="QID30" s="175"/>
      <c r="QIE30" s="175"/>
      <c r="QIF30" s="175"/>
      <c r="QIG30" s="175"/>
      <c r="QIH30" s="175"/>
      <c r="QII30" s="175"/>
      <c r="QIJ30" s="175"/>
      <c r="QIK30" s="175"/>
      <c r="QIL30" s="175"/>
      <c r="QIM30" s="175"/>
      <c r="QIN30" s="175"/>
      <c r="QIO30" s="175"/>
      <c r="QIP30" s="175"/>
      <c r="QIQ30" s="175"/>
      <c r="QIR30" s="175"/>
      <c r="QIS30" s="175"/>
      <c r="QIT30" s="175"/>
      <c r="QIU30" s="175"/>
      <c r="QIV30" s="175"/>
      <c r="QIW30" s="175"/>
      <c r="QIX30" s="175"/>
      <c r="QIY30" s="175"/>
      <c r="QIZ30" s="175"/>
      <c r="QJA30" s="175"/>
      <c r="QJB30" s="175"/>
      <c r="QJC30" s="175"/>
      <c r="QJD30" s="175"/>
      <c r="QJE30" s="175"/>
      <c r="QJF30" s="175"/>
      <c r="QJG30" s="175"/>
      <c r="QJH30" s="175"/>
      <c r="QJI30" s="175"/>
      <c r="QJJ30" s="175"/>
      <c r="QJK30" s="175"/>
      <c r="QJL30" s="175"/>
      <c r="QJM30" s="175"/>
      <c r="QJN30" s="175"/>
      <c r="QJO30" s="175"/>
      <c r="QJP30" s="175"/>
      <c r="QJQ30" s="175"/>
      <c r="QJR30" s="175"/>
      <c r="QJS30" s="175"/>
      <c r="QJT30" s="175"/>
      <c r="QJU30" s="175"/>
      <c r="QJV30" s="175"/>
      <c r="QJW30" s="175"/>
      <c r="QJX30" s="175"/>
      <c r="QJY30" s="175"/>
      <c r="QJZ30" s="175"/>
      <c r="QKA30" s="175"/>
      <c r="QKB30" s="175"/>
      <c r="QKC30" s="175"/>
      <c r="QKD30" s="175"/>
      <c r="QKE30" s="175"/>
      <c r="QKF30" s="175"/>
      <c r="QKG30" s="175"/>
      <c r="QKH30" s="175"/>
      <c r="QKI30" s="175"/>
      <c r="QKJ30" s="175"/>
      <c r="QKK30" s="175"/>
      <c r="QKL30" s="175"/>
      <c r="QKM30" s="175"/>
      <c r="QKN30" s="175"/>
      <c r="QKO30" s="175"/>
      <c r="QKP30" s="175"/>
      <c r="QKQ30" s="175"/>
      <c r="QKR30" s="175"/>
      <c r="QKS30" s="175"/>
      <c r="QKT30" s="175"/>
      <c r="QKU30" s="175"/>
      <c r="QKV30" s="175"/>
      <c r="QKW30" s="175"/>
      <c r="QKX30" s="175"/>
      <c r="QKY30" s="175"/>
      <c r="QKZ30" s="175"/>
      <c r="QLA30" s="175"/>
      <c r="QLB30" s="175"/>
      <c r="QLC30" s="175"/>
      <c r="QLD30" s="175"/>
      <c r="QLE30" s="175"/>
      <c r="QLF30" s="175"/>
      <c r="QLG30" s="175"/>
      <c r="QLH30" s="175"/>
      <c r="QLI30" s="175"/>
      <c r="QLJ30" s="175"/>
      <c r="QLK30" s="175"/>
      <c r="QLL30" s="175"/>
      <c r="QLM30" s="175"/>
      <c r="QLN30" s="175"/>
      <c r="QLO30" s="175"/>
      <c r="QLP30" s="175"/>
      <c r="QLQ30" s="175"/>
      <c r="QLR30" s="175"/>
      <c r="QLS30" s="175"/>
      <c r="QLT30" s="175"/>
      <c r="QLU30" s="175"/>
      <c r="QLV30" s="175"/>
      <c r="QLW30" s="175"/>
      <c r="QLX30" s="175"/>
      <c r="QLY30" s="175"/>
      <c r="QLZ30" s="175"/>
      <c r="QMA30" s="175"/>
      <c r="QMB30" s="175"/>
      <c r="QMC30" s="175"/>
      <c r="QMD30" s="175"/>
      <c r="QME30" s="175"/>
      <c r="QMF30" s="175"/>
      <c r="QMG30" s="175"/>
      <c r="QMH30" s="175"/>
      <c r="QMI30" s="175"/>
      <c r="QMJ30" s="175"/>
      <c r="QMK30" s="175"/>
      <c r="QML30" s="175"/>
      <c r="QMM30" s="175"/>
      <c r="QMN30" s="175"/>
      <c r="QMO30" s="175"/>
      <c r="QMP30" s="175"/>
      <c r="QMQ30" s="175"/>
      <c r="QMR30" s="175"/>
      <c r="QMS30" s="175"/>
      <c r="QMT30" s="175"/>
      <c r="QMU30" s="175"/>
      <c r="QMV30" s="175"/>
      <c r="QMW30" s="175"/>
      <c r="QMX30" s="175"/>
      <c r="QMY30" s="175"/>
      <c r="QMZ30" s="175"/>
      <c r="QNA30" s="175"/>
      <c r="QNB30" s="175"/>
      <c r="QNC30" s="175"/>
      <c r="QND30" s="175"/>
      <c r="QNE30" s="175"/>
      <c r="QNF30" s="175"/>
      <c r="QNG30" s="175"/>
      <c r="QNH30" s="175"/>
      <c r="QNI30" s="175"/>
      <c r="QNJ30" s="175"/>
      <c r="QNK30" s="175"/>
      <c r="QNL30" s="175"/>
      <c r="QNM30" s="175"/>
      <c r="QNN30" s="175"/>
      <c r="QNO30" s="175"/>
      <c r="QNP30" s="175"/>
      <c r="QNQ30" s="175"/>
      <c r="QNR30" s="175"/>
      <c r="QNS30" s="175"/>
      <c r="QNT30" s="175"/>
      <c r="QNU30" s="175"/>
      <c r="QNV30" s="175"/>
      <c r="QNW30" s="175"/>
      <c r="QNX30" s="175"/>
      <c r="QNY30" s="175"/>
      <c r="QNZ30" s="175"/>
      <c r="QOA30" s="175"/>
      <c r="QOB30" s="175"/>
      <c r="QOC30" s="175"/>
      <c r="QOD30" s="175"/>
      <c r="QOE30" s="175"/>
      <c r="QOF30" s="175"/>
      <c r="QOG30" s="175"/>
      <c r="QOH30" s="175"/>
      <c r="QOI30" s="175"/>
      <c r="QOJ30" s="175"/>
      <c r="QOK30" s="175"/>
      <c r="QOL30" s="175"/>
      <c r="QOM30" s="175"/>
      <c r="QON30" s="175"/>
      <c r="QOO30" s="175"/>
      <c r="QOP30" s="175"/>
      <c r="QOQ30" s="175"/>
      <c r="QOR30" s="175"/>
      <c r="QOS30" s="175"/>
      <c r="QOT30" s="175"/>
      <c r="QOU30" s="175"/>
      <c r="QOV30" s="175"/>
      <c r="QOW30" s="175"/>
      <c r="QOX30" s="175"/>
      <c r="QOY30" s="175"/>
      <c r="QOZ30" s="175"/>
      <c r="QPA30" s="175"/>
      <c r="QPB30" s="175"/>
      <c r="QPC30" s="175"/>
      <c r="QPD30" s="175"/>
      <c r="QPE30" s="175"/>
      <c r="QPF30" s="175"/>
      <c r="QPG30" s="175"/>
      <c r="QPH30" s="175"/>
      <c r="QPI30" s="175"/>
      <c r="QPJ30" s="175"/>
      <c r="QPK30" s="175"/>
      <c r="QPL30" s="175"/>
      <c r="QPM30" s="175"/>
      <c r="QPN30" s="175"/>
      <c r="QPO30" s="175"/>
      <c r="QPP30" s="175"/>
      <c r="QPQ30" s="175"/>
      <c r="QPR30" s="175"/>
      <c r="QPS30" s="175"/>
      <c r="QPT30" s="175"/>
      <c r="QPU30" s="175"/>
      <c r="QPV30" s="175"/>
      <c r="QPW30" s="175"/>
      <c r="QPX30" s="175"/>
      <c r="QPY30" s="175"/>
      <c r="QPZ30" s="175"/>
      <c r="QQA30" s="175"/>
      <c r="QQB30" s="175"/>
      <c r="QQC30" s="175"/>
      <c r="QQD30" s="175"/>
      <c r="QQE30" s="175"/>
      <c r="QQF30" s="175"/>
      <c r="QQG30" s="175"/>
      <c r="QQH30" s="175"/>
      <c r="QQI30" s="175"/>
      <c r="QQJ30" s="175"/>
      <c r="QQK30" s="175"/>
      <c r="QQL30" s="175"/>
      <c r="QQM30" s="175"/>
      <c r="QQN30" s="175"/>
      <c r="QQO30" s="175"/>
      <c r="QQP30" s="175"/>
      <c r="QQQ30" s="175"/>
      <c r="QQR30" s="175"/>
      <c r="QQS30" s="175"/>
      <c r="QQT30" s="175"/>
      <c r="QQU30" s="175"/>
      <c r="QQV30" s="175"/>
      <c r="QQW30" s="175"/>
      <c r="QQX30" s="175"/>
      <c r="QQY30" s="175"/>
      <c r="QQZ30" s="175"/>
      <c r="QRA30" s="175"/>
      <c r="QRB30" s="175"/>
      <c r="QRC30" s="175"/>
      <c r="QRD30" s="175"/>
      <c r="QRE30" s="175"/>
      <c r="QRF30" s="175"/>
      <c r="QRG30" s="175"/>
      <c r="QRH30" s="175"/>
      <c r="QRI30" s="175"/>
      <c r="QRJ30" s="175"/>
      <c r="QRK30" s="175"/>
      <c r="QRL30" s="175"/>
      <c r="QRM30" s="175"/>
      <c r="QRN30" s="175"/>
      <c r="QRO30" s="175"/>
      <c r="QRP30" s="175"/>
      <c r="QRQ30" s="175"/>
      <c r="QRR30" s="175"/>
      <c r="QRS30" s="175"/>
      <c r="QRT30" s="175"/>
      <c r="QRU30" s="175"/>
      <c r="QRV30" s="175"/>
      <c r="QRW30" s="175"/>
      <c r="QRX30" s="175"/>
      <c r="QRY30" s="175"/>
      <c r="QRZ30" s="175"/>
      <c r="QSA30" s="175"/>
      <c r="QSB30" s="175"/>
      <c r="QSC30" s="175"/>
      <c r="QSD30" s="175"/>
      <c r="QSE30" s="175"/>
      <c r="QSF30" s="175"/>
      <c r="QSG30" s="175"/>
      <c r="QSH30" s="175"/>
      <c r="QSI30" s="175"/>
      <c r="QSJ30" s="175"/>
      <c r="QSK30" s="175"/>
      <c r="QSL30" s="175"/>
      <c r="QSM30" s="175"/>
      <c r="QSN30" s="175"/>
      <c r="QSO30" s="175"/>
      <c r="QSP30" s="175"/>
      <c r="QSQ30" s="175"/>
      <c r="QSR30" s="175"/>
      <c r="QSS30" s="175"/>
      <c r="QST30" s="175"/>
      <c r="QSU30" s="175"/>
      <c r="QSV30" s="175"/>
      <c r="QSW30" s="175"/>
      <c r="QSX30" s="175"/>
      <c r="QSY30" s="175"/>
      <c r="QSZ30" s="175"/>
      <c r="QTA30" s="175"/>
      <c r="QTB30" s="175"/>
      <c r="QTC30" s="175"/>
      <c r="QTD30" s="175"/>
      <c r="QTE30" s="175"/>
      <c r="QTF30" s="175"/>
      <c r="QTG30" s="175"/>
      <c r="QTH30" s="175"/>
      <c r="QTI30" s="175"/>
      <c r="QTJ30" s="175"/>
      <c r="QTK30" s="175"/>
      <c r="QTL30" s="175"/>
      <c r="QTM30" s="175"/>
      <c r="QTN30" s="175"/>
      <c r="QTO30" s="175"/>
      <c r="QTP30" s="175"/>
      <c r="QTQ30" s="175"/>
      <c r="QTR30" s="175"/>
      <c r="QTS30" s="175"/>
      <c r="QTT30" s="175"/>
      <c r="QTU30" s="175"/>
      <c r="QTV30" s="175"/>
      <c r="QTW30" s="175"/>
      <c r="QTX30" s="175"/>
      <c r="QTY30" s="175"/>
      <c r="QTZ30" s="175"/>
      <c r="QUA30" s="175"/>
      <c r="QUB30" s="175"/>
      <c r="QUC30" s="175"/>
      <c r="QUD30" s="175"/>
      <c r="QUE30" s="175"/>
      <c r="QUF30" s="175"/>
      <c r="QUG30" s="175"/>
      <c r="QUH30" s="175"/>
      <c r="QUI30" s="175"/>
      <c r="QUJ30" s="175"/>
      <c r="QUK30" s="175"/>
      <c r="QUL30" s="175"/>
      <c r="QUM30" s="175"/>
      <c r="QUN30" s="175"/>
      <c r="QUO30" s="175"/>
      <c r="QUP30" s="175"/>
      <c r="QUQ30" s="175"/>
      <c r="QUR30" s="175"/>
      <c r="QUS30" s="175"/>
      <c r="QUT30" s="175"/>
      <c r="QUU30" s="175"/>
      <c r="QUV30" s="175"/>
      <c r="QUW30" s="175"/>
      <c r="QUX30" s="175"/>
      <c r="QUY30" s="175"/>
      <c r="QUZ30" s="175"/>
      <c r="QVA30" s="175"/>
      <c r="QVB30" s="175"/>
      <c r="QVC30" s="175"/>
      <c r="QVD30" s="175"/>
      <c r="QVE30" s="175"/>
      <c r="QVF30" s="175"/>
      <c r="QVG30" s="175"/>
      <c r="QVH30" s="175"/>
      <c r="QVI30" s="175"/>
      <c r="QVJ30" s="175"/>
      <c r="QVK30" s="175"/>
      <c r="QVL30" s="175"/>
      <c r="QVM30" s="175"/>
      <c r="QVN30" s="175"/>
      <c r="QVO30" s="175"/>
      <c r="QVP30" s="175"/>
      <c r="QVQ30" s="175"/>
      <c r="QVR30" s="175"/>
      <c r="QVS30" s="175"/>
      <c r="QVT30" s="175"/>
      <c r="QVU30" s="175"/>
      <c r="QVV30" s="175"/>
      <c r="QVW30" s="175"/>
      <c r="QVX30" s="175"/>
      <c r="QVY30" s="175"/>
      <c r="QVZ30" s="175"/>
      <c r="QWA30" s="175"/>
      <c r="QWB30" s="175"/>
      <c r="QWC30" s="175"/>
      <c r="QWD30" s="175"/>
      <c r="QWE30" s="175"/>
      <c r="QWF30" s="175"/>
      <c r="QWG30" s="175"/>
      <c r="QWH30" s="175"/>
      <c r="QWI30" s="175"/>
      <c r="QWJ30" s="175"/>
      <c r="QWK30" s="175"/>
      <c r="QWL30" s="175"/>
      <c r="QWM30" s="175"/>
      <c r="QWN30" s="175"/>
      <c r="QWO30" s="175"/>
      <c r="QWP30" s="175"/>
      <c r="QWQ30" s="175"/>
      <c r="QWR30" s="175"/>
      <c r="QWS30" s="175"/>
      <c r="QWT30" s="175"/>
      <c r="QWU30" s="175"/>
      <c r="QWV30" s="175"/>
      <c r="QWW30" s="175"/>
      <c r="QWX30" s="175"/>
      <c r="QWY30" s="175"/>
      <c r="QWZ30" s="175"/>
      <c r="QXA30" s="175"/>
      <c r="QXB30" s="175"/>
      <c r="QXC30" s="175"/>
      <c r="QXD30" s="175"/>
      <c r="QXE30" s="175"/>
      <c r="QXF30" s="175"/>
      <c r="QXG30" s="175"/>
      <c r="QXH30" s="175"/>
      <c r="QXI30" s="175"/>
      <c r="QXJ30" s="175"/>
      <c r="QXK30" s="175"/>
      <c r="QXL30" s="175"/>
      <c r="QXM30" s="175"/>
      <c r="QXN30" s="175"/>
      <c r="QXO30" s="175"/>
      <c r="QXP30" s="175"/>
      <c r="QXQ30" s="175"/>
      <c r="QXR30" s="175"/>
      <c r="QXS30" s="175"/>
      <c r="QXT30" s="175"/>
      <c r="QXU30" s="175"/>
      <c r="QXV30" s="175"/>
      <c r="QXW30" s="175"/>
      <c r="QXX30" s="175"/>
      <c r="QXY30" s="175"/>
      <c r="QXZ30" s="175"/>
      <c r="QYA30" s="175"/>
      <c r="QYB30" s="175"/>
      <c r="QYC30" s="175"/>
      <c r="QYD30" s="175"/>
      <c r="QYE30" s="175"/>
      <c r="QYF30" s="175"/>
      <c r="QYG30" s="175"/>
      <c r="QYH30" s="175"/>
      <c r="QYI30" s="175"/>
      <c r="QYJ30" s="175"/>
      <c r="QYK30" s="175"/>
      <c r="QYL30" s="175"/>
      <c r="QYM30" s="175"/>
      <c r="QYN30" s="175"/>
      <c r="QYO30" s="175"/>
      <c r="QYP30" s="175"/>
      <c r="QYQ30" s="175"/>
      <c r="QYR30" s="175"/>
      <c r="QYS30" s="175"/>
      <c r="QYT30" s="175"/>
      <c r="QYU30" s="175"/>
      <c r="QYV30" s="175"/>
      <c r="QYW30" s="175"/>
      <c r="QYX30" s="175"/>
      <c r="QYY30" s="175"/>
      <c r="QYZ30" s="175"/>
      <c r="QZA30" s="175"/>
      <c r="QZB30" s="175"/>
      <c r="QZC30" s="175"/>
      <c r="QZD30" s="175"/>
      <c r="QZE30" s="175"/>
      <c r="QZF30" s="175"/>
      <c r="QZG30" s="175"/>
      <c r="QZH30" s="175"/>
      <c r="QZI30" s="175"/>
      <c r="QZJ30" s="175"/>
      <c r="QZK30" s="175"/>
      <c r="QZL30" s="175"/>
      <c r="QZM30" s="175"/>
      <c r="QZN30" s="175"/>
      <c r="QZO30" s="175"/>
      <c r="QZP30" s="175"/>
      <c r="QZQ30" s="175"/>
      <c r="QZR30" s="175"/>
      <c r="QZS30" s="175"/>
      <c r="QZT30" s="175"/>
      <c r="QZU30" s="175"/>
      <c r="QZV30" s="175"/>
      <c r="QZW30" s="175"/>
      <c r="QZX30" s="175"/>
      <c r="QZY30" s="175"/>
      <c r="QZZ30" s="175"/>
      <c r="RAA30" s="175"/>
      <c r="RAB30" s="175"/>
      <c r="RAC30" s="175"/>
      <c r="RAD30" s="175"/>
      <c r="RAE30" s="175"/>
      <c r="RAF30" s="175"/>
      <c r="RAG30" s="175"/>
      <c r="RAH30" s="175"/>
      <c r="RAI30" s="175"/>
      <c r="RAJ30" s="175"/>
      <c r="RAK30" s="175"/>
      <c r="RAL30" s="175"/>
      <c r="RAM30" s="175"/>
      <c r="RAN30" s="175"/>
      <c r="RAO30" s="175"/>
      <c r="RAP30" s="175"/>
      <c r="RAQ30" s="175"/>
      <c r="RAR30" s="175"/>
      <c r="RAS30" s="175"/>
      <c r="RAT30" s="175"/>
      <c r="RAU30" s="175"/>
      <c r="RAV30" s="175"/>
      <c r="RAW30" s="175"/>
      <c r="RAX30" s="175"/>
      <c r="RAY30" s="175"/>
      <c r="RAZ30" s="175"/>
      <c r="RBA30" s="175"/>
      <c r="RBB30" s="175"/>
      <c r="RBC30" s="175"/>
      <c r="RBD30" s="175"/>
      <c r="RBE30" s="175"/>
      <c r="RBF30" s="175"/>
      <c r="RBG30" s="175"/>
      <c r="RBH30" s="175"/>
      <c r="RBI30" s="175"/>
      <c r="RBJ30" s="175"/>
      <c r="RBK30" s="175"/>
      <c r="RBL30" s="175"/>
      <c r="RBM30" s="175"/>
      <c r="RBN30" s="175"/>
      <c r="RBO30" s="175"/>
      <c r="RBP30" s="175"/>
      <c r="RBQ30" s="175"/>
      <c r="RBR30" s="175"/>
      <c r="RBS30" s="175"/>
      <c r="RBT30" s="175"/>
      <c r="RBU30" s="175"/>
      <c r="RBV30" s="175"/>
      <c r="RBW30" s="175"/>
      <c r="RBX30" s="175"/>
      <c r="RBY30" s="175"/>
      <c r="RBZ30" s="175"/>
      <c r="RCA30" s="175"/>
      <c r="RCB30" s="175"/>
      <c r="RCC30" s="175"/>
      <c r="RCD30" s="175"/>
      <c r="RCE30" s="175"/>
      <c r="RCF30" s="175"/>
      <c r="RCG30" s="175"/>
      <c r="RCH30" s="175"/>
      <c r="RCI30" s="175"/>
      <c r="RCJ30" s="175"/>
      <c r="RCK30" s="175"/>
      <c r="RCL30" s="175"/>
      <c r="RCM30" s="175"/>
      <c r="RCN30" s="175"/>
      <c r="RCO30" s="175"/>
      <c r="RCP30" s="175"/>
      <c r="RCQ30" s="175"/>
      <c r="RCR30" s="175"/>
      <c r="RCS30" s="175"/>
      <c r="RCT30" s="175"/>
      <c r="RCU30" s="175"/>
      <c r="RCV30" s="175"/>
      <c r="RCW30" s="175"/>
      <c r="RCX30" s="175"/>
      <c r="RCY30" s="175"/>
      <c r="RCZ30" s="175"/>
      <c r="RDA30" s="175"/>
      <c r="RDB30" s="175"/>
      <c r="RDC30" s="175"/>
      <c r="RDD30" s="175"/>
      <c r="RDE30" s="175"/>
      <c r="RDF30" s="175"/>
      <c r="RDG30" s="175"/>
      <c r="RDH30" s="175"/>
      <c r="RDI30" s="175"/>
      <c r="RDJ30" s="175"/>
      <c r="RDK30" s="175"/>
      <c r="RDL30" s="175"/>
      <c r="RDM30" s="175"/>
      <c r="RDN30" s="175"/>
      <c r="RDO30" s="175"/>
      <c r="RDP30" s="175"/>
      <c r="RDQ30" s="175"/>
      <c r="RDR30" s="175"/>
      <c r="RDS30" s="175"/>
      <c r="RDT30" s="175"/>
      <c r="RDU30" s="175"/>
      <c r="RDV30" s="175"/>
      <c r="RDW30" s="175"/>
      <c r="RDX30" s="175"/>
      <c r="RDY30" s="175"/>
      <c r="RDZ30" s="175"/>
      <c r="REA30" s="175"/>
      <c r="REB30" s="175"/>
      <c r="REC30" s="175"/>
      <c r="RED30" s="175"/>
      <c r="REE30" s="175"/>
      <c r="REF30" s="175"/>
      <c r="REG30" s="175"/>
      <c r="REH30" s="175"/>
      <c r="REI30" s="175"/>
      <c r="REJ30" s="175"/>
      <c r="REK30" s="175"/>
      <c r="REL30" s="175"/>
      <c r="REM30" s="175"/>
      <c r="REN30" s="175"/>
      <c r="REO30" s="175"/>
      <c r="REP30" s="175"/>
      <c r="REQ30" s="175"/>
      <c r="RER30" s="175"/>
      <c r="RES30" s="175"/>
      <c r="RET30" s="175"/>
      <c r="REU30" s="175"/>
      <c r="REV30" s="175"/>
      <c r="REW30" s="175"/>
      <c r="REX30" s="175"/>
      <c r="REY30" s="175"/>
      <c r="REZ30" s="175"/>
      <c r="RFA30" s="175"/>
      <c r="RFB30" s="175"/>
      <c r="RFC30" s="175"/>
      <c r="RFD30" s="175"/>
      <c r="RFE30" s="175"/>
      <c r="RFF30" s="175"/>
      <c r="RFG30" s="175"/>
      <c r="RFH30" s="175"/>
      <c r="RFI30" s="175"/>
      <c r="RFJ30" s="175"/>
      <c r="RFK30" s="175"/>
      <c r="RFL30" s="175"/>
      <c r="RFM30" s="175"/>
      <c r="RFN30" s="175"/>
      <c r="RFO30" s="175"/>
      <c r="RFP30" s="175"/>
      <c r="RFQ30" s="175"/>
      <c r="RFR30" s="175"/>
      <c r="RFS30" s="175"/>
      <c r="RFT30" s="175"/>
      <c r="RFU30" s="175"/>
      <c r="RFV30" s="175"/>
      <c r="RFW30" s="175"/>
      <c r="RFX30" s="175"/>
      <c r="RFY30" s="175"/>
      <c r="RFZ30" s="175"/>
      <c r="RGA30" s="175"/>
      <c r="RGB30" s="175"/>
      <c r="RGC30" s="175"/>
      <c r="RGD30" s="175"/>
      <c r="RGE30" s="175"/>
      <c r="RGF30" s="175"/>
      <c r="RGG30" s="175"/>
      <c r="RGH30" s="175"/>
      <c r="RGI30" s="175"/>
      <c r="RGJ30" s="175"/>
      <c r="RGK30" s="175"/>
      <c r="RGL30" s="175"/>
      <c r="RGM30" s="175"/>
      <c r="RGN30" s="175"/>
      <c r="RGO30" s="175"/>
      <c r="RGP30" s="175"/>
      <c r="RGQ30" s="175"/>
      <c r="RGR30" s="175"/>
      <c r="RGS30" s="175"/>
      <c r="RGT30" s="175"/>
      <c r="RGU30" s="175"/>
      <c r="RGV30" s="175"/>
      <c r="RGW30" s="175"/>
      <c r="RGX30" s="175"/>
      <c r="RGY30" s="175"/>
      <c r="RGZ30" s="175"/>
      <c r="RHA30" s="175"/>
      <c r="RHB30" s="175"/>
      <c r="RHC30" s="175"/>
      <c r="RHD30" s="175"/>
      <c r="RHE30" s="175"/>
      <c r="RHF30" s="175"/>
      <c r="RHG30" s="175"/>
      <c r="RHH30" s="175"/>
      <c r="RHI30" s="175"/>
      <c r="RHJ30" s="175"/>
      <c r="RHK30" s="175"/>
      <c r="RHL30" s="175"/>
      <c r="RHM30" s="175"/>
      <c r="RHN30" s="175"/>
      <c r="RHO30" s="175"/>
      <c r="RHP30" s="175"/>
      <c r="RHQ30" s="175"/>
      <c r="RHR30" s="175"/>
      <c r="RHS30" s="175"/>
      <c r="RHT30" s="175"/>
      <c r="RHU30" s="175"/>
      <c r="RHV30" s="175"/>
      <c r="RHW30" s="175"/>
      <c r="RHX30" s="175"/>
      <c r="RHY30" s="175"/>
      <c r="RHZ30" s="175"/>
      <c r="RIA30" s="175"/>
      <c r="RIB30" s="175"/>
      <c r="RIC30" s="175"/>
      <c r="RID30" s="175"/>
      <c r="RIE30" s="175"/>
      <c r="RIF30" s="175"/>
      <c r="RIG30" s="175"/>
      <c r="RIH30" s="175"/>
      <c r="RII30" s="175"/>
      <c r="RIJ30" s="175"/>
      <c r="RIK30" s="175"/>
      <c r="RIL30" s="175"/>
      <c r="RIM30" s="175"/>
      <c r="RIN30" s="175"/>
      <c r="RIO30" s="175"/>
      <c r="RIP30" s="175"/>
      <c r="RIQ30" s="175"/>
      <c r="RIR30" s="175"/>
      <c r="RIS30" s="175"/>
      <c r="RIT30" s="175"/>
      <c r="RIU30" s="175"/>
      <c r="RIV30" s="175"/>
      <c r="RIW30" s="175"/>
      <c r="RIX30" s="175"/>
      <c r="RIY30" s="175"/>
      <c r="RIZ30" s="175"/>
      <c r="RJA30" s="175"/>
      <c r="RJB30" s="175"/>
      <c r="RJC30" s="175"/>
      <c r="RJD30" s="175"/>
      <c r="RJE30" s="175"/>
      <c r="RJF30" s="175"/>
      <c r="RJG30" s="175"/>
      <c r="RJH30" s="175"/>
      <c r="RJI30" s="175"/>
      <c r="RJJ30" s="175"/>
      <c r="RJK30" s="175"/>
      <c r="RJL30" s="175"/>
      <c r="RJM30" s="175"/>
      <c r="RJN30" s="175"/>
      <c r="RJO30" s="175"/>
      <c r="RJP30" s="175"/>
      <c r="RJQ30" s="175"/>
      <c r="RJR30" s="175"/>
      <c r="RJS30" s="175"/>
      <c r="RJT30" s="175"/>
      <c r="RJU30" s="175"/>
      <c r="RJV30" s="175"/>
      <c r="RJW30" s="175"/>
      <c r="RJX30" s="175"/>
      <c r="RJY30" s="175"/>
      <c r="RJZ30" s="175"/>
      <c r="RKA30" s="175"/>
      <c r="RKB30" s="175"/>
      <c r="RKC30" s="175"/>
      <c r="RKD30" s="175"/>
      <c r="RKE30" s="175"/>
      <c r="RKF30" s="175"/>
      <c r="RKG30" s="175"/>
      <c r="RKH30" s="175"/>
      <c r="RKI30" s="175"/>
      <c r="RKJ30" s="175"/>
      <c r="RKK30" s="175"/>
      <c r="RKL30" s="175"/>
      <c r="RKM30" s="175"/>
      <c r="RKN30" s="175"/>
      <c r="RKO30" s="175"/>
      <c r="RKP30" s="175"/>
      <c r="RKQ30" s="175"/>
      <c r="RKR30" s="175"/>
      <c r="RKS30" s="175"/>
      <c r="RKT30" s="175"/>
      <c r="RKU30" s="175"/>
      <c r="RKV30" s="175"/>
      <c r="RKW30" s="175"/>
      <c r="RKX30" s="175"/>
      <c r="RKY30" s="175"/>
      <c r="RKZ30" s="175"/>
      <c r="RLA30" s="175"/>
      <c r="RLB30" s="175"/>
      <c r="RLC30" s="175"/>
      <c r="RLD30" s="175"/>
      <c r="RLE30" s="175"/>
      <c r="RLF30" s="175"/>
      <c r="RLG30" s="175"/>
      <c r="RLH30" s="175"/>
      <c r="RLI30" s="175"/>
      <c r="RLJ30" s="175"/>
      <c r="RLK30" s="175"/>
      <c r="RLL30" s="175"/>
      <c r="RLM30" s="175"/>
      <c r="RLN30" s="175"/>
      <c r="RLO30" s="175"/>
      <c r="RLP30" s="175"/>
      <c r="RLQ30" s="175"/>
      <c r="RLR30" s="175"/>
      <c r="RLS30" s="175"/>
      <c r="RLT30" s="175"/>
      <c r="RLU30" s="175"/>
      <c r="RLV30" s="175"/>
      <c r="RLW30" s="175"/>
      <c r="RLX30" s="175"/>
      <c r="RLY30" s="175"/>
      <c r="RLZ30" s="175"/>
      <c r="RMA30" s="175"/>
      <c r="RMB30" s="175"/>
      <c r="RMC30" s="175"/>
      <c r="RMD30" s="175"/>
      <c r="RME30" s="175"/>
      <c r="RMF30" s="175"/>
      <c r="RMG30" s="175"/>
      <c r="RMH30" s="175"/>
      <c r="RMI30" s="175"/>
      <c r="RMJ30" s="175"/>
      <c r="RMK30" s="175"/>
      <c r="RML30" s="175"/>
      <c r="RMM30" s="175"/>
      <c r="RMN30" s="175"/>
      <c r="RMO30" s="175"/>
      <c r="RMP30" s="175"/>
      <c r="RMQ30" s="175"/>
      <c r="RMR30" s="175"/>
      <c r="RMS30" s="175"/>
      <c r="RMT30" s="175"/>
      <c r="RMU30" s="175"/>
      <c r="RMV30" s="175"/>
      <c r="RMW30" s="175"/>
      <c r="RMX30" s="175"/>
      <c r="RMY30" s="175"/>
      <c r="RMZ30" s="175"/>
      <c r="RNA30" s="175"/>
      <c r="RNB30" s="175"/>
      <c r="RNC30" s="175"/>
      <c r="RND30" s="175"/>
      <c r="RNE30" s="175"/>
      <c r="RNF30" s="175"/>
      <c r="RNG30" s="175"/>
      <c r="RNH30" s="175"/>
      <c r="RNI30" s="175"/>
      <c r="RNJ30" s="175"/>
      <c r="RNK30" s="175"/>
      <c r="RNL30" s="175"/>
      <c r="RNM30" s="175"/>
      <c r="RNN30" s="175"/>
      <c r="RNO30" s="175"/>
      <c r="RNP30" s="175"/>
      <c r="RNQ30" s="175"/>
      <c r="RNR30" s="175"/>
      <c r="RNS30" s="175"/>
      <c r="RNT30" s="175"/>
      <c r="RNU30" s="175"/>
      <c r="RNV30" s="175"/>
      <c r="RNW30" s="175"/>
      <c r="RNX30" s="175"/>
      <c r="RNY30" s="175"/>
      <c r="RNZ30" s="175"/>
      <c r="ROA30" s="175"/>
      <c r="ROB30" s="175"/>
      <c r="ROC30" s="175"/>
      <c r="ROD30" s="175"/>
      <c r="ROE30" s="175"/>
      <c r="ROF30" s="175"/>
      <c r="ROG30" s="175"/>
      <c r="ROH30" s="175"/>
      <c r="ROI30" s="175"/>
      <c r="ROJ30" s="175"/>
      <c r="ROK30" s="175"/>
      <c r="ROL30" s="175"/>
      <c r="ROM30" s="175"/>
      <c r="RON30" s="175"/>
      <c r="ROO30" s="175"/>
      <c r="ROP30" s="175"/>
      <c r="ROQ30" s="175"/>
      <c r="ROR30" s="175"/>
      <c r="ROS30" s="175"/>
      <c r="ROT30" s="175"/>
      <c r="ROU30" s="175"/>
      <c r="ROV30" s="175"/>
      <c r="ROW30" s="175"/>
      <c r="ROX30" s="175"/>
      <c r="ROY30" s="175"/>
      <c r="ROZ30" s="175"/>
      <c r="RPA30" s="175"/>
      <c r="RPB30" s="175"/>
      <c r="RPC30" s="175"/>
      <c r="RPD30" s="175"/>
      <c r="RPE30" s="175"/>
      <c r="RPF30" s="175"/>
      <c r="RPG30" s="175"/>
      <c r="RPH30" s="175"/>
      <c r="RPI30" s="175"/>
      <c r="RPJ30" s="175"/>
      <c r="RPK30" s="175"/>
      <c r="RPL30" s="175"/>
      <c r="RPM30" s="175"/>
      <c r="RPN30" s="175"/>
      <c r="RPO30" s="175"/>
      <c r="RPP30" s="175"/>
      <c r="RPQ30" s="175"/>
      <c r="RPR30" s="175"/>
      <c r="RPS30" s="175"/>
      <c r="RPT30" s="175"/>
      <c r="RPU30" s="175"/>
      <c r="RPV30" s="175"/>
      <c r="RPW30" s="175"/>
      <c r="RPX30" s="175"/>
      <c r="RPY30" s="175"/>
      <c r="RPZ30" s="175"/>
      <c r="RQA30" s="175"/>
      <c r="RQB30" s="175"/>
      <c r="RQC30" s="175"/>
      <c r="RQD30" s="175"/>
      <c r="RQE30" s="175"/>
      <c r="RQF30" s="175"/>
      <c r="RQG30" s="175"/>
      <c r="RQH30" s="175"/>
      <c r="RQI30" s="175"/>
      <c r="RQJ30" s="175"/>
      <c r="RQK30" s="175"/>
      <c r="RQL30" s="175"/>
      <c r="RQM30" s="175"/>
      <c r="RQN30" s="175"/>
      <c r="RQO30" s="175"/>
      <c r="RQP30" s="175"/>
      <c r="RQQ30" s="175"/>
      <c r="RQR30" s="175"/>
      <c r="RQS30" s="175"/>
      <c r="RQT30" s="175"/>
      <c r="RQU30" s="175"/>
      <c r="RQV30" s="175"/>
      <c r="RQW30" s="175"/>
      <c r="RQX30" s="175"/>
      <c r="RQY30" s="175"/>
      <c r="RQZ30" s="175"/>
      <c r="RRA30" s="175"/>
      <c r="RRB30" s="175"/>
      <c r="RRC30" s="175"/>
      <c r="RRD30" s="175"/>
      <c r="RRE30" s="175"/>
      <c r="RRF30" s="175"/>
      <c r="RRG30" s="175"/>
      <c r="RRH30" s="175"/>
      <c r="RRI30" s="175"/>
      <c r="RRJ30" s="175"/>
      <c r="RRK30" s="175"/>
      <c r="RRL30" s="175"/>
      <c r="RRM30" s="175"/>
      <c r="RRN30" s="175"/>
      <c r="RRO30" s="175"/>
      <c r="RRP30" s="175"/>
      <c r="RRQ30" s="175"/>
      <c r="RRR30" s="175"/>
      <c r="RRS30" s="175"/>
      <c r="RRT30" s="175"/>
      <c r="RRU30" s="175"/>
      <c r="RRV30" s="175"/>
      <c r="RRW30" s="175"/>
      <c r="RRX30" s="175"/>
      <c r="RRY30" s="175"/>
      <c r="RRZ30" s="175"/>
      <c r="RSA30" s="175"/>
      <c r="RSB30" s="175"/>
      <c r="RSC30" s="175"/>
      <c r="RSD30" s="175"/>
      <c r="RSE30" s="175"/>
      <c r="RSF30" s="175"/>
      <c r="RSG30" s="175"/>
      <c r="RSH30" s="175"/>
      <c r="RSI30" s="175"/>
      <c r="RSJ30" s="175"/>
      <c r="RSK30" s="175"/>
      <c r="RSL30" s="175"/>
      <c r="RSM30" s="175"/>
      <c r="RSN30" s="175"/>
      <c r="RSO30" s="175"/>
      <c r="RSP30" s="175"/>
      <c r="RSQ30" s="175"/>
      <c r="RSR30" s="175"/>
      <c r="RSS30" s="175"/>
      <c r="RST30" s="175"/>
      <c r="RSU30" s="175"/>
      <c r="RSV30" s="175"/>
      <c r="RSW30" s="175"/>
      <c r="RSX30" s="175"/>
      <c r="RSY30" s="175"/>
      <c r="RSZ30" s="175"/>
      <c r="RTA30" s="175"/>
      <c r="RTB30" s="175"/>
      <c r="RTC30" s="175"/>
      <c r="RTD30" s="175"/>
      <c r="RTE30" s="175"/>
      <c r="RTF30" s="175"/>
      <c r="RTG30" s="175"/>
      <c r="RTH30" s="175"/>
      <c r="RTI30" s="175"/>
      <c r="RTJ30" s="175"/>
      <c r="RTK30" s="175"/>
      <c r="RTL30" s="175"/>
      <c r="RTM30" s="175"/>
      <c r="RTN30" s="175"/>
      <c r="RTO30" s="175"/>
      <c r="RTP30" s="175"/>
      <c r="RTQ30" s="175"/>
      <c r="RTR30" s="175"/>
      <c r="RTS30" s="175"/>
      <c r="RTT30" s="175"/>
      <c r="RTU30" s="175"/>
      <c r="RTV30" s="175"/>
      <c r="RTW30" s="175"/>
      <c r="RTX30" s="175"/>
      <c r="RTY30" s="175"/>
      <c r="RTZ30" s="175"/>
      <c r="RUA30" s="175"/>
      <c r="RUB30" s="175"/>
      <c r="RUC30" s="175"/>
      <c r="RUD30" s="175"/>
      <c r="RUE30" s="175"/>
      <c r="RUF30" s="175"/>
      <c r="RUG30" s="175"/>
      <c r="RUH30" s="175"/>
      <c r="RUI30" s="175"/>
      <c r="RUJ30" s="175"/>
      <c r="RUK30" s="175"/>
      <c r="RUL30" s="175"/>
      <c r="RUM30" s="175"/>
      <c r="RUN30" s="175"/>
      <c r="RUO30" s="175"/>
      <c r="RUP30" s="175"/>
      <c r="RUQ30" s="175"/>
      <c r="RUR30" s="175"/>
      <c r="RUS30" s="175"/>
      <c r="RUT30" s="175"/>
      <c r="RUU30" s="175"/>
      <c r="RUV30" s="175"/>
      <c r="RUW30" s="175"/>
      <c r="RUX30" s="175"/>
      <c r="RUY30" s="175"/>
      <c r="RUZ30" s="175"/>
      <c r="RVA30" s="175"/>
      <c r="RVB30" s="175"/>
      <c r="RVC30" s="175"/>
      <c r="RVD30" s="175"/>
      <c r="RVE30" s="175"/>
      <c r="RVF30" s="175"/>
      <c r="RVG30" s="175"/>
      <c r="RVH30" s="175"/>
      <c r="RVI30" s="175"/>
      <c r="RVJ30" s="175"/>
      <c r="RVK30" s="175"/>
      <c r="RVL30" s="175"/>
      <c r="RVM30" s="175"/>
      <c r="RVN30" s="175"/>
      <c r="RVO30" s="175"/>
      <c r="RVP30" s="175"/>
      <c r="RVQ30" s="175"/>
      <c r="RVR30" s="175"/>
      <c r="RVS30" s="175"/>
      <c r="RVT30" s="175"/>
      <c r="RVU30" s="175"/>
      <c r="RVV30" s="175"/>
      <c r="RVW30" s="175"/>
      <c r="RVX30" s="175"/>
      <c r="RVY30" s="175"/>
      <c r="RVZ30" s="175"/>
      <c r="RWA30" s="175"/>
      <c r="RWB30" s="175"/>
      <c r="RWC30" s="175"/>
      <c r="RWD30" s="175"/>
      <c r="RWE30" s="175"/>
      <c r="RWF30" s="175"/>
      <c r="RWG30" s="175"/>
      <c r="RWH30" s="175"/>
      <c r="RWI30" s="175"/>
      <c r="RWJ30" s="175"/>
      <c r="RWK30" s="175"/>
      <c r="RWL30" s="175"/>
      <c r="RWM30" s="175"/>
      <c r="RWN30" s="175"/>
      <c r="RWO30" s="175"/>
      <c r="RWP30" s="175"/>
      <c r="RWQ30" s="175"/>
      <c r="RWR30" s="175"/>
      <c r="RWS30" s="175"/>
      <c r="RWT30" s="175"/>
      <c r="RWU30" s="175"/>
      <c r="RWV30" s="175"/>
      <c r="RWW30" s="175"/>
      <c r="RWX30" s="175"/>
      <c r="RWY30" s="175"/>
      <c r="RWZ30" s="175"/>
      <c r="RXA30" s="175"/>
      <c r="RXB30" s="175"/>
      <c r="RXC30" s="175"/>
      <c r="RXD30" s="175"/>
      <c r="RXE30" s="175"/>
      <c r="RXF30" s="175"/>
      <c r="RXG30" s="175"/>
      <c r="RXH30" s="175"/>
      <c r="RXI30" s="175"/>
      <c r="RXJ30" s="175"/>
      <c r="RXK30" s="175"/>
      <c r="RXL30" s="175"/>
      <c r="RXM30" s="175"/>
      <c r="RXN30" s="175"/>
      <c r="RXO30" s="175"/>
      <c r="RXP30" s="175"/>
      <c r="RXQ30" s="175"/>
      <c r="RXR30" s="175"/>
      <c r="RXS30" s="175"/>
      <c r="RXT30" s="175"/>
      <c r="RXU30" s="175"/>
      <c r="RXV30" s="175"/>
      <c r="RXW30" s="175"/>
      <c r="RXX30" s="175"/>
      <c r="RXY30" s="175"/>
      <c r="RXZ30" s="175"/>
      <c r="RYA30" s="175"/>
      <c r="RYB30" s="175"/>
      <c r="RYC30" s="175"/>
      <c r="RYD30" s="175"/>
      <c r="RYE30" s="175"/>
      <c r="RYF30" s="175"/>
      <c r="RYG30" s="175"/>
      <c r="RYH30" s="175"/>
      <c r="RYI30" s="175"/>
      <c r="RYJ30" s="175"/>
      <c r="RYK30" s="175"/>
      <c r="RYL30" s="175"/>
      <c r="RYM30" s="175"/>
      <c r="RYN30" s="175"/>
      <c r="RYO30" s="175"/>
      <c r="RYP30" s="175"/>
      <c r="RYQ30" s="175"/>
      <c r="RYR30" s="175"/>
      <c r="RYS30" s="175"/>
      <c r="RYT30" s="175"/>
      <c r="RYU30" s="175"/>
      <c r="RYV30" s="175"/>
      <c r="RYW30" s="175"/>
      <c r="RYX30" s="175"/>
      <c r="RYY30" s="175"/>
      <c r="RYZ30" s="175"/>
      <c r="RZA30" s="175"/>
      <c r="RZB30" s="175"/>
      <c r="RZC30" s="175"/>
      <c r="RZD30" s="175"/>
      <c r="RZE30" s="175"/>
      <c r="RZF30" s="175"/>
      <c r="RZG30" s="175"/>
      <c r="RZH30" s="175"/>
      <c r="RZI30" s="175"/>
      <c r="RZJ30" s="175"/>
      <c r="RZK30" s="175"/>
      <c r="RZL30" s="175"/>
      <c r="RZM30" s="175"/>
      <c r="RZN30" s="175"/>
      <c r="RZO30" s="175"/>
      <c r="RZP30" s="175"/>
      <c r="RZQ30" s="175"/>
      <c r="RZR30" s="175"/>
      <c r="RZS30" s="175"/>
      <c r="RZT30" s="175"/>
      <c r="RZU30" s="175"/>
      <c r="RZV30" s="175"/>
      <c r="RZW30" s="175"/>
      <c r="RZX30" s="175"/>
      <c r="RZY30" s="175"/>
      <c r="RZZ30" s="175"/>
      <c r="SAA30" s="175"/>
      <c r="SAB30" s="175"/>
      <c r="SAC30" s="175"/>
      <c r="SAD30" s="175"/>
      <c r="SAE30" s="175"/>
      <c r="SAF30" s="175"/>
      <c r="SAG30" s="175"/>
      <c r="SAH30" s="175"/>
      <c r="SAI30" s="175"/>
      <c r="SAJ30" s="175"/>
      <c r="SAK30" s="175"/>
      <c r="SAL30" s="175"/>
      <c r="SAM30" s="175"/>
      <c r="SAN30" s="175"/>
      <c r="SAO30" s="175"/>
      <c r="SAP30" s="175"/>
      <c r="SAQ30" s="175"/>
      <c r="SAR30" s="175"/>
      <c r="SAS30" s="175"/>
      <c r="SAT30" s="175"/>
      <c r="SAU30" s="175"/>
      <c r="SAV30" s="175"/>
      <c r="SAW30" s="175"/>
      <c r="SAX30" s="175"/>
      <c r="SAY30" s="175"/>
      <c r="SAZ30" s="175"/>
      <c r="SBA30" s="175"/>
      <c r="SBB30" s="175"/>
      <c r="SBC30" s="175"/>
      <c r="SBD30" s="175"/>
      <c r="SBE30" s="175"/>
      <c r="SBF30" s="175"/>
      <c r="SBG30" s="175"/>
      <c r="SBH30" s="175"/>
      <c r="SBI30" s="175"/>
      <c r="SBJ30" s="175"/>
      <c r="SBK30" s="175"/>
      <c r="SBL30" s="175"/>
      <c r="SBM30" s="175"/>
      <c r="SBN30" s="175"/>
      <c r="SBO30" s="175"/>
      <c r="SBP30" s="175"/>
      <c r="SBQ30" s="175"/>
      <c r="SBR30" s="175"/>
      <c r="SBS30" s="175"/>
      <c r="SBT30" s="175"/>
      <c r="SBU30" s="175"/>
      <c r="SBV30" s="175"/>
      <c r="SBW30" s="175"/>
      <c r="SBX30" s="175"/>
      <c r="SBY30" s="175"/>
      <c r="SBZ30" s="175"/>
      <c r="SCA30" s="175"/>
      <c r="SCB30" s="175"/>
      <c r="SCC30" s="175"/>
      <c r="SCD30" s="175"/>
      <c r="SCE30" s="175"/>
      <c r="SCF30" s="175"/>
      <c r="SCG30" s="175"/>
      <c r="SCH30" s="175"/>
      <c r="SCI30" s="175"/>
      <c r="SCJ30" s="175"/>
      <c r="SCK30" s="175"/>
      <c r="SCL30" s="175"/>
      <c r="SCM30" s="175"/>
      <c r="SCN30" s="175"/>
      <c r="SCO30" s="175"/>
      <c r="SCP30" s="175"/>
      <c r="SCQ30" s="175"/>
      <c r="SCR30" s="175"/>
      <c r="SCS30" s="175"/>
      <c r="SCT30" s="175"/>
      <c r="SCU30" s="175"/>
      <c r="SCV30" s="175"/>
      <c r="SCW30" s="175"/>
      <c r="SCX30" s="175"/>
      <c r="SCY30" s="175"/>
      <c r="SCZ30" s="175"/>
      <c r="SDA30" s="175"/>
      <c r="SDB30" s="175"/>
      <c r="SDC30" s="175"/>
      <c r="SDD30" s="175"/>
      <c r="SDE30" s="175"/>
      <c r="SDF30" s="175"/>
      <c r="SDG30" s="175"/>
      <c r="SDH30" s="175"/>
      <c r="SDI30" s="175"/>
      <c r="SDJ30" s="175"/>
      <c r="SDK30" s="175"/>
      <c r="SDL30" s="175"/>
      <c r="SDM30" s="175"/>
      <c r="SDN30" s="175"/>
      <c r="SDO30" s="175"/>
      <c r="SDP30" s="175"/>
      <c r="SDQ30" s="175"/>
      <c r="SDR30" s="175"/>
      <c r="SDS30" s="175"/>
      <c r="SDT30" s="175"/>
      <c r="SDU30" s="175"/>
      <c r="SDV30" s="175"/>
      <c r="SDW30" s="175"/>
      <c r="SDX30" s="175"/>
      <c r="SDY30" s="175"/>
      <c r="SDZ30" s="175"/>
      <c r="SEA30" s="175"/>
      <c r="SEB30" s="175"/>
      <c r="SEC30" s="175"/>
      <c r="SED30" s="175"/>
      <c r="SEE30" s="175"/>
      <c r="SEF30" s="175"/>
      <c r="SEG30" s="175"/>
      <c r="SEH30" s="175"/>
      <c r="SEI30" s="175"/>
      <c r="SEJ30" s="175"/>
      <c r="SEK30" s="175"/>
      <c r="SEL30" s="175"/>
      <c r="SEM30" s="175"/>
      <c r="SEN30" s="175"/>
      <c r="SEO30" s="175"/>
      <c r="SEP30" s="175"/>
      <c r="SEQ30" s="175"/>
      <c r="SER30" s="175"/>
      <c r="SES30" s="175"/>
      <c r="SET30" s="175"/>
      <c r="SEU30" s="175"/>
      <c r="SEV30" s="175"/>
      <c r="SEW30" s="175"/>
      <c r="SEX30" s="175"/>
      <c r="SEY30" s="175"/>
      <c r="SEZ30" s="175"/>
      <c r="SFA30" s="175"/>
      <c r="SFB30" s="175"/>
      <c r="SFC30" s="175"/>
      <c r="SFD30" s="175"/>
      <c r="SFE30" s="175"/>
      <c r="SFF30" s="175"/>
      <c r="SFG30" s="175"/>
      <c r="SFH30" s="175"/>
      <c r="SFI30" s="175"/>
      <c r="SFJ30" s="175"/>
      <c r="SFK30" s="175"/>
      <c r="SFL30" s="175"/>
      <c r="SFM30" s="175"/>
      <c r="SFN30" s="175"/>
      <c r="SFO30" s="175"/>
      <c r="SFP30" s="175"/>
      <c r="SFQ30" s="175"/>
      <c r="SFR30" s="175"/>
      <c r="SFS30" s="175"/>
      <c r="SFT30" s="175"/>
      <c r="SFU30" s="175"/>
      <c r="SFV30" s="175"/>
      <c r="SFW30" s="175"/>
      <c r="SFX30" s="175"/>
      <c r="SFY30" s="175"/>
      <c r="SFZ30" s="175"/>
      <c r="SGA30" s="175"/>
      <c r="SGB30" s="175"/>
      <c r="SGC30" s="175"/>
      <c r="SGD30" s="175"/>
      <c r="SGE30" s="175"/>
      <c r="SGF30" s="175"/>
      <c r="SGG30" s="175"/>
      <c r="SGH30" s="175"/>
      <c r="SGI30" s="175"/>
      <c r="SGJ30" s="175"/>
      <c r="SGK30" s="175"/>
      <c r="SGL30" s="175"/>
      <c r="SGM30" s="175"/>
      <c r="SGN30" s="175"/>
      <c r="SGO30" s="175"/>
      <c r="SGP30" s="175"/>
      <c r="SGQ30" s="175"/>
      <c r="SGR30" s="175"/>
      <c r="SGS30" s="175"/>
      <c r="SGT30" s="175"/>
      <c r="SGU30" s="175"/>
      <c r="SGV30" s="175"/>
      <c r="SGW30" s="175"/>
      <c r="SGX30" s="175"/>
      <c r="SGY30" s="175"/>
      <c r="SGZ30" s="175"/>
      <c r="SHA30" s="175"/>
      <c r="SHB30" s="175"/>
      <c r="SHC30" s="175"/>
      <c r="SHD30" s="175"/>
      <c r="SHE30" s="175"/>
      <c r="SHF30" s="175"/>
      <c r="SHG30" s="175"/>
      <c r="SHH30" s="175"/>
      <c r="SHI30" s="175"/>
      <c r="SHJ30" s="175"/>
      <c r="SHK30" s="175"/>
      <c r="SHL30" s="175"/>
      <c r="SHM30" s="175"/>
      <c r="SHN30" s="175"/>
      <c r="SHO30" s="175"/>
      <c r="SHP30" s="175"/>
      <c r="SHQ30" s="175"/>
      <c r="SHR30" s="175"/>
      <c r="SHS30" s="175"/>
      <c r="SHT30" s="175"/>
      <c r="SHU30" s="175"/>
      <c r="SHV30" s="175"/>
      <c r="SHW30" s="175"/>
      <c r="SHX30" s="175"/>
      <c r="SHY30" s="175"/>
      <c r="SHZ30" s="175"/>
      <c r="SIA30" s="175"/>
      <c r="SIB30" s="175"/>
      <c r="SIC30" s="175"/>
      <c r="SID30" s="175"/>
      <c r="SIE30" s="175"/>
      <c r="SIF30" s="175"/>
      <c r="SIG30" s="175"/>
      <c r="SIH30" s="175"/>
      <c r="SII30" s="175"/>
      <c r="SIJ30" s="175"/>
      <c r="SIK30" s="175"/>
      <c r="SIL30" s="175"/>
      <c r="SIM30" s="175"/>
      <c r="SIN30" s="175"/>
      <c r="SIO30" s="175"/>
      <c r="SIP30" s="175"/>
      <c r="SIQ30" s="175"/>
      <c r="SIR30" s="175"/>
      <c r="SIS30" s="175"/>
      <c r="SIT30" s="175"/>
      <c r="SIU30" s="175"/>
      <c r="SIV30" s="175"/>
      <c r="SIW30" s="175"/>
      <c r="SIX30" s="175"/>
      <c r="SIY30" s="175"/>
      <c r="SIZ30" s="175"/>
      <c r="SJA30" s="175"/>
      <c r="SJB30" s="175"/>
      <c r="SJC30" s="175"/>
      <c r="SJD30" s="175"/>
      <c r="SJE30" s="175"/>
      <c r="SJF30" s="175"/>
      <c r="SJG30" s="175"/>
      <c r="SJH30" s="175"/>
      <c r="SJI30" s="175"/>
      <c r="SJJ30" s="175"/>
      <c r="SJK30" s="175"/>
      <c r="SJL30" s="175"/>
      <c r="SJM30" s="175"/>
      <c r="SJN30" s="175"/>
      <c r="SJO30" s="175"/>
      <c r="SJP30" s="175"/>
      <c r="SJQ30" s="175"/>
      <c r="SJR30" s="175"/>
      <c r="SJS30" s="175"/>
      <c r="SJT30" s="175"/>
      <c r="SJU30" s="175"/>
      <c r="SJV30" s="175"/>
      <c r="SJW30" s="175"/>
      <c r="SJX30" s="175"/>
      <c r="SJY30" s="175"/>
      <c r="SJZ30" s="175"/>
      <c r="SKA30" s="175"/>
      <c r="SKB30" s="175"/>
      <c r="SKC30" s="175"/>
      <c r="SKD30" s="175"/>
      <c r="SKE30" s="175"/>
      <c r="SKF30" s="175"/>
      <c r="SKG30" s="175"/>
      <c r="SKH30" s="175"/>
      <c r="SKI30" s="175"/>
      <c r="SKJ30" s="175"/>
      <c r="SKK30" s="175"/>
      <c r="SKL30" s="175"/>
      <c r="SKM30" s="175"/>
      <c r="SKN30" s="175"/>
      <c r="SKO30" s="175"/>
      <c r="SKP30" s="175"/>
      <c r="SKQ30" s="175"/>
      <c r="SKR30" s="175"/>
      <c r="SKS30" s="175"/>
      <c r="SKT30" s="175"/>
      <c r="SKU30" s="175"/>
      <c r="SKV30" s="175"/>
      <c r="SKW30" s="175"/>
      <c r="SKX30" s="175"/>
      <c r="SKY30" s="175"/>
      <c r="SKZ30" s="175"/>
      <c r="SLA30" s="175"/>
      <c r="SLB30" s="175"/>
      <c r="SLC30" s="175"/>
      <c r="SLD30" s="175"/>
      <c r="SLE30" s="175"/>
      <c r="SLF30" s="175"/>
      <c r="SLG30" s="175"/>
      <c r="SLH30" s="175"/>
      <c r="SLI30" s="175"/>
      <c r="SLJ30" s="175"/>
      <c r="SLK30" s="175"/>
      <c r="SLL30" s="175"/>
      <c r="SLM30" s="175"/>
      <c r="SLN30" s="175"/>
      <c r="SLO30" s="175"/>
      <c r="SLP30" s="175"/>
      <c r="SLQ30" s="175"/>
      <c r="SLR30" s="175"/>
      <c r="SLS30" s="175"/>
      <c r="SLT30" s="175"/>
      <c r="SLU30" s="175"/>
      <c r="SLV30" s="175"/>
      <c r="SLW30" s="175"/>
      <c r="SLX30" s="175"/>
      <c r="SLY30" s="175"/>
      <c r="SLZ30" s="175"/>
      <c r="SMA30" s="175"/>
      <c r="SMB30" s="175"/>
      <c r="SMC30" s="175"/>
      <c r="SMD30" s="175"/>
      <c r="SME30" s="175"/>
      <c r="SMF30" s="175"/>
      <c r="SMG30" s="175"/>
      <c r="SMH30" s="175"/>
      <c r="SMI30" s="175"/>
      <c r="SMJ30" s="175"/>
      <c r="SMK30" s="175"/>
      <c r="SML30" s="175"/>
      <c r="SMM30" s="175"/>
      <c r="SMN30" s="175"/>
      <c r="SMO30" s="175"/>
      <c r="SMP30" s="175"/>
      <c r="SMQ30" s="175"/>
      <c r="SMR30" s="175"/>
      <c r="SMS30" s="175"/>
      <c r="SMT30" s="175"/>
      <c r="SMU30" s="175"/>
      <c r="SMV30" s="175"/>
      <c r="SMW30" s="175"/>
      <c r="SMX30" s="175"/>
      <c r="SMY30" s="175"/>
      <c r="SMZ30" s="175"/>
      <c r="SNA30" s="175"/>
      <c r="SNB30" s="175"/>
      <c r="SNC30" s="175"/>
      <c r="SND30" s="175"/>
      <c r="SNE30" s="175"/>
      <c r="SNF30" s="175"/>
      <c r="SNG30" s="175"/>
      <c r="SNH30" s="175"/>
      <c r="SNI30" s="175"/>
      <c r="SNJ30" s="175"/>
      <c r="SNK30" s="175"/>
      <c r="SNL30" s="175"/>
      <c r="SNM30" s="175"/>
      <c r="SNN30" s="175"/>
      <c r="SNO30" s="175"/>
      <c r="SNP30" s="175"/>
      <c r="SNQ30" s="175"/>
      <c r="SNR30" s="175"/>
      <c r="SNS30" s="175"/>
      <c r="SNT30" s="175"/>
      <c r="SNU30" s="175"/>
      <c r="SNV30" s="175"/>
      <c r="SNW30" s="175"/>
      <c r="SNX30" s="175"/>
      <c r="SNY30" s="175"/>
      <c r="SNZ30" s="175"/>
      <c r="SOA30" s="175"/>
      <c r="SOB30" s="175"/>
      <c r="SOC30" s="175"/>
      <c r="SOD30" s="175"/>
      <c r="SOE30" s="175"/>
      <c r="SOF30" s="175"/>
      <c r="SOG30" s="175"/>
      <c r="SOH30" s="175"/>
      <c r="SOI30" s="175"/>
      <c r="SOJ30" s="175"/>
      <c r="SOK30" s="175"/>
      <c r="SOL30" s="175"/>
      <c r="SOM30" s="175"/>
      <c r="SON30" s="175"/>
      <c r="SOO30" s="175"/>
      <c r="SOP30" s="175"/>
      <c r="SOQ30" s="175"/>
      <c r="SOR30" s="175"/>
      <c r="SOS30" s="175"/>
      <c r="SOT30" s="175"/>
      <c r="SOU30" s="175"/>
      <c r="SOV30" s="175"/>
      <c r="SOW30" s="175"/>
      <c r="SOX30" s="175"/>
      <c r="SOY30" s="175"/>
      <c r="SOZ30" s="175"/>
      <c r="SPA30" s="175"/>
      <c r="SPB30" s="175"/>
      <c r="SPC30" s="175"/>
      <c r="SPD30" s="175"/>
      <c r="SPE30" s="175"/>
      <c r="SPF30" s="175"/>
      <c r="SPG30" s="175"/>
      <c r="SPH30" s="175"/>
      <c r="SPI30" s="175"/>
      <c r="SPJ30" s="175"/>
      <c r="SPK30" s="175"/>
      <c r="SPL30" s="175"/>
      <c r="SPM30" s="175"/>
      <c r="SPN30" s="175"/>
      <c r="SPO30" s="175"/>
      <c r="SPP30" s="175"/>
      <c r="SPQ30" s="175"/>
      <c r="SPR30" s="175"/>
      <c r="SPS30" s="175"/>
      <c r="SPT30" s="175"/>
      <c r="SPU30" s="175"/>
      <c r="SPV30" s="175"/>
      <c r="SPW30" s="175"/>
      <c r="SPX30" s="175"/>
      <c r="SPY30" s="175"/>
      <c r="SPZ30" s="175"/>
      <c r="SQA30" s="175"/>
      <c r="SQB30" s="175"/>
      <c r="SQC30" s="175"/>
      <c r="SQD30" s="175"/>
      <c r="SQE30" s="175"/>
      <c r="SQF30" s="175"/>
      <c r="SQG30" s="175"/>
      <c r="SQH30" s="175"/>
      <c r="SQI30" s="175"/>
      <c r="SQJ30" s="175"/>
      <c r="SQK30" s="175"/>
      <c r="SQL30" s="175"/>
      <c r="SQM30" s="175"/>
      <c r="SQN30" s="175"/>
      <c r="SQO30" s="175"/>
      <c r="SQP30" s="175"/>
      <c r="SQQ30" s="175"/>
      <c r="SQR30" s="175"/>
      <c r="SQS30" s="175"/>
      <c r="SQT30" s="175"/>
      <c r="SQU30" s="175"/>
      <c r="SQV30" s="175"/>
      <c r="SQW30" s="175"/>
      <c r="SQX30" s="175"/>
      <c r="SQY30" s="175"/>
      <c r="SQZ30" s="175"/>
      <c r="SRA30" s="175"/>
      <c r="SRB30" s="175"/>
      <c r="SRC30" s="175"/>
      <c r="SRD30" s="175"/>
      <c r="SRE30" s="175"/>
      <c r="SRF30" s="175"/>
      <c r="SRG30" s="175"/>
      <c r="SRH30" s="175"/>
      <c r="SRI30" s="175"/>
      <c r="SRJ30" s="175"/>
      <c r="SRK30" s="175"/>
      <c r="SRL30" s="175"/>
      <c r="SRM30" s="175"/>
      <c r="SRN30" s="175"/>
      <c r="SRO30" s="175"/>
      <c r="SRP30" s="175"/>
      <c r="SRQ30" s="175"/>
      <c r="SRR30" s="175"/>
      <c r="SRS30" s="175"/>
      <c r="SRT30" s="175"/>
      <c r="SRU30" s="175"/>
      <c r="SRV30" s="175"/>
      <c r="SRW30" s="175"/>
      <c r="SRX30" s="175"/>
      <c r="SRY30" s="175"/>
      <c r="SRZ30" s="175"/>
      <c r="SSA30" s="175"/>
      <c r="SSB30" s="175"/>
      <c r="SSC30" s="175"/>
      <c r="SSD30" s="175"/>
      <c r="SSE30" s="175"/>
      <c r="SSF30" s="175"/>
      <c r="SSG30" s="175"/>
      <c r="SSH30" s="175"/>
      <c r="SSI30" s="175"/>
      <c r="SSJ30" s="175"/>
      <c r="SSK30" s="175"/>
      <c r="SSL30" s="175"/>
      <c r="SSM30" s="175"/>
      <c r="SSN30" s="175"/>
      <c r="SSO30" s="175"/>
      <c r="SSP30" s="175"/>
      <c r="SSQ30" s="175"/>
      <c r="SSR30" s="175"/>
      <c r="SSS30" s="175"/>
      <c r="SST30" s="175"/>
      <c r="SSU30" s="175"/>
      <c r="SSV30" s="175"/>
      <c r="SSW30" s="175"/>
      <c r="SSX30" s="175"/>
      <c r="SSY30" s="175"/>
      <c r="SSZ30" s="175"/>
      <c r="STA30" s="175"/>
      <c r="STB30" s="175"/>
      <c r="STC30" s="175"/>
      <c r="STD30" s="175"/>
      <c r="STE30" s="175"/>
      <c r="STF30" s="175"/>
      <c r="STG30" s="175"/>
      <c r="STH30" s="175"/>
      <c r="STI30" s="175"/>
      <c r="STJ30" s="175"/>
      <c r="STK30" s="175"/>
      <c r="STL30" s="175"/>
      <c r="STM30" s="175"/>
      <c r="STN30" s="175"/>
      <c r="STO30" s="175"/>
      <c r="STP30" s="175"/>
      <c r="STQ30" s="175"/>
      <c r="STR30" s="175"/>
      <c r="STS30" s="175"/>
      <c r="STT30" s="175"/>
      <c r="STU30" s="175"/>
      <c r="STV30" s="175"/>
      <c r="STW30" s="175"/>
      <c r="STX30" s="175"/>
      <c r="STY30" s="175"/>
      <c r="STZ30" s="175"/>
      <c r="SUA30" s="175"/>
      <c r="SUB30" s="175"/>
      <c r="SUC30" s="175"/>
      <c r="SUD30" s="175"/>
      <c r="SUE30" s="175"/>
      <c r="SUF30" s="175"/>
      <c r="SUG30" s="175"/>
      <c r="SUH30" s="175"/>
      <c r="SUI30" s="175"/>
      <c r="SUJ30" s="175"/>
      <c r="SUK30" s="175"/>
      <c r="SUL30" s="175"/>
      <c r="SUM30" s="175"/>
      <c r="SUN30" s="175"/>
      <c r="SUO30" s="175"/>
      <c r="SUP30" s="175"/>
      <c r="SUQ30" s="175"/>
      <c r="SUR30" s="175"/>
      <c r="SUS30" s="175"/>
      <c r="SUT30" s="175"/>
      <c r="SUU30" s="175"/>
      <c r="SUV30" s="175"/>
      <c r="SUW30" s="175"/>
      <c r="SUX30" s="175"/>
      <c r="SUY30" s="175"/>
      <c r="SUZ30" s="175"/>
      <c r="SVA30" s="175"/>
      <c r="SVB30" s="175"/>
      <c r="SVC30" s="175"/>
      <c r="SVD30" s="175"/>
      <c r="SVE30" s="175"/>
      <c r="SVF30" s="175"/>
      <c r="SVG30" s="175"/>
      <c r="SVH30" s="175"/>
      <c r="SVI30" s="175"/>
      <c r="SVJ30" s="175"/>
      <c r="SVK30" s="175"/>
      <c r="SVL30" s="175"/>
      <c r="SVM30" s="175"/>
      <c r="SVN30" s="175"/>
      <c r="SVO30" s="175"/>
      <c r="SVP30" s="175"/>
      <c r="SVQ30" s="175"/>
      <c r="SVR30" s="175"/>
      <c r="SVS30" s="175"/>
      <c r="SVT30" s="175"/>
      <c r="SVU30" s="175"/>
      <c r="SVV30" s="175"/>
      <c r="SVW30" s="175"/>
      <c r="SVX30" s="175"/>
      <c r="SVY30" s="175"/>
      <c r="SVZ30" s="175"/>
      <c r="SWA30" s="175"/>
      <c r="SWB30" s="175"/>
      <c r="SWC30" s="175"/>
      <c r="SWD30" s="175"/>
      <c r="SWE30" s="175"/>
      <c r="SWF30" s="175"/>
      <c r="SWG30" s="175"/>
      <c r="SWH30" s="175"/>
      <c r="SWI30" s="175"/>
      <c r="SWJ30" s="175"/>
      <c r="SWK30" s="175"/>
      <c r="SWL30" s="175"/>
      <c r="SWM30" s="175"/>
      <c r="SWN30" s="175"/>
      <c r="SWO30" s="175"/>
      <c r="SWP30" s="175"/>
      <c r="SWQ30" s="175"/>
      <c r="SWR30" s="175"/>
      <c r="SWS30" s="175"/>
      <c r="SWT30" s="175"/>
      <c r="SWU30" s="175"/>
      <c r="SWV30" s="175"/>
      <c r="SWW30" s="175"/>
      <c r="SWX30" s="175"/>
      <c r="SWY30" s="175"/>
      <c r="SWZ30" s="175"/>
      <c r="SXA30" s="175"/>
      <c r="SXB30" s="175"/>
      <c r="SXC30" s="175"/>
      <c r="SXD30" s="175"/>
      <c r="SXE30" s="175"/>
      <c r="SXF30" s="175"/>
      <c r="SXG30" s="175"/>
      <c r="SXH30" s="175"/>
      <c r="SXI30" s="175"/>
      <c r="SXJ30" s="175"/>
      <c r="SXK30" s="175"/>
      <c r="SXL30" s="175"/>
      <c r="SXM30" s="175"/>
      <c r="SXN30" s="175"/>
      <c r="SXO30" s="175"/>
      <c r="SXP30" s="175"/>
      <c r="SXQ30" s="175"/>
      <c r="SXR30" s="175"/>
      <c r="SXS30" s="175"/>
      <c r="SXT30" s="175"/>
      <c r="SXU30" s="175"/>
      <c r="SXV30" s="175"/>
      <c r="SXW30" s="175"/>
      <c r="SXX30" s="175"/>
      <c r="SXY30" s="175"/>
      <c r="SXZ30" s="175"/>
      <c r="SYA30" s="175"/>
      <c r="SYB30" s="175"/>
      <c r="SYC30" s="175"/>
      <c r="SYD30" s="175"/>
      <c r="SYE30" s="175"/>
      <c r="SYF30" s="175"/>
      <c r="SYG30" s="175"/>
      <c r="SYH30" s="175"/>
      <c r="SYI30" s="175"/>
      <c r="SYJ30" s="175"/>
      <c r="SYK30" s="175"/>
      <c r="SYL30" s="175"/>
      <c r="SYM30" s="175"/>
      <c r="SYN30" s="175"/>
      <c r="SYO30" s="175"/>
      <c r="SYP30" s="175"/>
      <c r="SYQ30" s="175"/>
      <c r="SYR30" s="175"/>
      <c r="SYS30" s="175"/>
      <c r="SYT30" s="175"/>
      <c r="SYU30" s="175"/>
      <c r="SYV30" s="175"/>
      <c r="SYW30" s="175"/>
      <c r="SYX30" s="175"/>
      <c r="SYY30" s="175"/>
      <c r="SYZ30" s="175"/>
      <c r="SZA30" s="175"/>
      <c r="SZB30" s="175"/>
      <c r="SZC30" s="175"/>
      <c r="SZD30" s="175"/>
      <c r="SZE30" s="175"/>
      <c r="SZF30" s="175"/>
      <c r="SZG30" s="175"/>
      <c r="SZH30" s="175"/>
      <c r="SZI30" s="175"/>
      <c r="SZJ30" s="175"/>
      <c r="SZK30" s="175"/>
      <c r="SZL30" s="175"/>
      <c r="SZM30" s="175"/>
      <c r="SZN30" s="175"/>
      <c r="SZO30" s="175"/>
      <c r="SZP30" s="175"/>
      <c r="SZQ30" s="175"/>
      <c r="SZR30" s="175"/>
      <c r="SZS30" s="175"/>
      <c r="SZT30" s="175"/>
      <c r="SZU30" s="175"/>
      <c r="SZV30" s="175"/>
      <c r="SZW30" s="175"/>
      <c r="SZX30" s="175"/>
      <c r="SZY30" s="175"/>
      <c r="SZZ30" s="175"/>
      <c r="TAA30" s="175"/>
      <c r="TAB30" s="175"/>
      <c r="TAC30" s="175"/>
      <c r="TAD30" s="175"/>
      <c r="TAE30" s="175"/>
      <c r="TAF30" s="175"/>
      <c r="TAG30" s="175"/>
      <c r="TAH30" s="175"/>
      <c r="TAI30" s="175"/>
      <c r="TAJ30" s="175"/>
      <c r="TAK30" s="175"/>
      <c r="TAL30" s="175"/>
      <c r="TAM30" s="175"/>
      <c r="TAN30" s="175"/>
      <c r="TAO30" s="175"/>
      <c r="TAP30" s="175"/>
      <c r="TAQ30" s="175"/>
      <c r="TAR30" s="175"/>
      <c r="TAS30" s="175"/>
      <c r="TAT30" s="175"/>
      <c r="TAU30" s="175"/>
      <c r="TAV30" s="175"/>
      <c r="TAW30" s="175"/>
      <c r="TAX30" s="175"/>
      <c r="TAY30" s="175"/>
      <c r="TAZ30" s="175"/>
      <c r="TBA30" s="175"/>
      <c r="TBB30" s="175"/>
      <c r="TBC30" s="175"/>
      <c r="TBD30" s="175"/>
      <c r="TBE30" s="175"/>
      <c r="TBF30" s="175"/>
      <c r="TBG30" s="175"/>
      <c r="TBH30" s="175"/>
      <c r="TBI30" s="175"/>
      <c r="TBJ30" s="175"/>
      <c r="TBK30" s="175"/>
      <c r="TBL30" s="175"/>
      <c r="TBM30" s="175"/>
      <c r="TBN30" s="175"/>
      <c r="TBO30" s="175"/>
      <c r="TBP30" s="175"/>
      <c r="TBQ30" s="175"/>
      <c r="TBR30" s="175"/>
      <c r="TBS30" s="175"/>
      <c r="TBT30" s="175"/>
      <c r="TBU30" s="175"/>
      <c r="TBV30" s="175"/>
      <c r="TBW30" s="175"/>
      <c r="TBX30" s="175"/>
      <c r="TBY30" s="175"/>
      <c r="TBZ30" s="175"/>
      <c r="TCA30" s="175"/>
      <c r="TCB30" s="175"/>
      <c r="TCC30" s="175"/>
      <c r="TCD30" s="175"/>
      <c r="TCE30" s="175"/>
      <c r="TCF30" s="175"/>
      <c r="TCG30" s="175"/>
      <c r="TCH30" s="175"/>
      <c r="TCI30" s="175"/>
      <c r="TCJ30" s="175"/>
      <c r="TCK30" s="175"/>
      <c r="TCL30" s="175"/>
      <c r="TCM30" s="175"/>
      <c r="TCN30" s="175"/>
      <c r="TCO30" s="175"/>
      <c r="TCP30" s="175"/>
      <c r="TCQ30" s="175"/>
      <c r="TCR30" s="175"/>
      <c r="TCS30" s="175"/>
      <c r="TCT30" s="175"/>
      <c r="TCU30" s="175"/>
      <c r="TCV30" s="175"/>
      <c r="TCW30" s="175"/>
      <c r="TCX30" s="175"/>
      <c r="TCY30" s="175"/>
      <c r="TCZ30" s="175"/>
      <c r="TDA30" s="175"/>
      <c r="TDB30" s="175"/>
      <c r="TDC30" s="175"/>
      <c r="TDD30" s="175"/>
      <c r="TDE30" s="175"/>
      <c r="TDF30" s="175"/>
      <c r="TDG30" s="175"/>
      <c r="TDH30" s="175"/>
      <c r="TDI30" s="175"/>
      <c r="TDJ30" s="175"/>
      <c r="TDK30" s="175"/>
      <c r="TDL30" s="175"/>
      <c r="TDM30" s="175"/>
      <c r="TDN30" s="175"/>
      <c r="TDO30" s="175"/>
      <c r="TDP30" s="175"/>
      <c r="TDQ30" s="175"/>
      <c r="TDR30" s="175"/>
      <c r="TDS30" s="175"/>
      <c r="TDT30" s="175"/>
      <c r="TDU30" s="175"/>
      <c r="TDV30" s="175"/>
      <c r="TDW30" s="175"/>
      <c r="TDX30" s="175"/>
      <c r="TDY30" s="175"/>
      <c r="TDZ30" s="175"/>
      <c r="TEA30" s="175"/>
      <c r="TEB30" s="175"/>
      <c r="TEC30" s="175"/>
      <c r="TED30" s="175"/>
      <c r="TEE30" s="175"/>
      <c r="TEF30" s="175"/>
      <c r="TEG30" s="175"/>
      <c r="TEH30" s="175"/>
      <c r="TEI30" s="175"/>
      <c r="TEJ30" s="175"/>
      <c r="TEK30" s="175"/>
      <c r="TEL30" s="175"/>
      <c r="TEM30" s="175"/>
      <c r="TEN30" s="175"/>
      <c r="TEO30" s="175"/>
      <c r="TEP30" s="175"/>
      <c r="TEQ30" s="175"/>
      <c r="TER30" s="175"/>
      <c r="TES30" s="175"/>
      <c r="TET30" s="175"/>
      <c r="TEU30" s="175"/>
      <c r="TEV30" s="175"/>
      <c r="TEW30" s="175"/>
      <c r="TEX30" s="175"/>
      <c r="TEY30" s="175"/>
      <c r="TEZ30" s="175"/>
      <c r="TFA30" s="175"/>
      <c r="TFB30" s="175"/>
      <c r="TFC30" s="175"/>
      <c r="TFD30" s="175"/>
      <c r="TFE30" s="175"/>
      <c r="TFF30" s="175"/>
      <c r="TFG30" s="175"/>
      <c r="TFH30" s="175"/>
      <c r="TFI30" s="175"/>
      <c r="TFJ30" s="175"/>
      <c r="TFK30" s="175"/>
      <c r="TFL30" s="175"/>
      <c r="TFM30" s="175"/>
      <c r="TFN30" s="175"/>
      <c r="TFO30" s="175"/>
      <c r="TFP30" s="175"/>
      <c r="TFQ30" s="175"/>
      <c r="TFR30" s="175"/>
      <c r="TFS30" s="175"/>
      <c r="TFT30" s="175"/>
      <c r="TFU30" s="175"/>
      <c r="TFV30" s="175"/>
      <c r="TFW30" s="175"/>
      <c r="TFX30" s="175"/>
      <c r="TFY30" s="175"/>
      <c r="TFZ30" s="175"/>
      <c r="TGA30" s="175"/>
      <c r="TGB30" s="175"/>
      <c r="TGC30" s="175"/>
      <c r="TGD30" s="175"/>
      <c r="TGE30" s="175"/>
      <c r="TGF30" s="175"/>
      <c r="TGG30" s="175"/>
      <c r="TGH30" s="175"/>
      <c r="TGI30" s="175"/>
      <c r="TGJ30" s="175"/>
      <c r="TGK30" s="175"/>
      <c r="TGL30" s="175"/>
      <c r="TGM30" s="175"/>
      <c r="TGN30" s="175"/>
      <c r="TGO30" s="175"/>
      <c r="TGP30" s="175"/>
      <c r="TGQ30" s="175"/>
      <c r="TGR30" s="175"/>
      <c r="TGS30" s="175"/>
      <c r="TGT30" s="175"/>
      <c r="TGU30" s="175"/>
      <c r="TGV30" s="175"/>
      <c r="TGW30" s="175"/>
      <c r="TGX30" s="175"/>
      <c r="TGY30" s="175"/>
      <c r="TGZ30" s="175"/>
      <c r="THA30" s="175"/>
      <c r="THB30" s="175"/>
      <c r="THC30" s="175"/>
      <c r="THD30" s="175"/>
      <c r="THE30" s="175"/>
      <c r="THF30" s="175"/>
      <c r="THG30" s="175"/>
      <c r="THH30" s="175"/>
      <c r="THI30" s="175"/>
      <c r="THJ30" s="175"/>
      <c r="THK30" s="175"/>
      <c r="THL30" s="175"/>
      <c r="THM30" s="175"/>
      <c r="THN30" s="175"/>
      <c r="THO30" s="175"/>
      <c r="THP30" s="175"/>
      <c r="THQ30" s="175"/>
      <c r="THR30" s="175"/>
      <c r="THS30" s="175"/>
      <c r="THT30" s="175"/>
      <c r="THU30" s="175"/>
      <c r="THV30" s="175"/>
      <c r="THW30" s="175"/>
      <c r="THX30" s="175"/>
      <c r="THY30" s="175"/>
      <c r="THZ30" s="175"/>
      <c r="TIA30" s="175"/>
      <c r="TIB30" s="175"/>
      <c r="TIC30" s="175"/>
      <c r="TID30" s="175"/>
      <c r="TIE30" s="175"/>
      <c r="TIF30" s="175"/>
      <c r="TIG30" s="175"/>
      <c r="TIH30" s="175"/>
      <c r="TII30" s="175"/>
      <c r="TIJ30" s="175"/>
      <c r="TIK30" s="175"/>
      <c r="TIL30" s="175"/>
      <c r="TIM30" s="175"/>
      <c r="TIN30" s="175"/>
      <c r="TIO30" s="175"/>
      <c r="TIP30" s="175"/>
      <c r="TIQ30" s="175"/>
      <c r="TIR30" s="175"/>
      <c r="TIS30" s="175"/>
      <c r="TIT30" s="175"/>
      <c r="TIU30" s="175"/>
      <c r="TIV30" s="175"/>
      <c r="TIW30" s="175"/>
      <c r="TIX30" s="175"/>
      <c r="TIY30" s="175"/>
      <c r="TIZ30" s="175"/>
      <c r="TJA30" s="175"/>
      <c r="TJB30" s="175"/>
      <c r="TJC30" s="175"/>
      <c r="TJD30" s="175"/>
      <c r="TJE30" s="175"/>
      <c r="TJF30" s="175"/>
      <c r="TJG30" s="175"/>
      <c r="TJH30" s="175"/>
      <c r="TJI30" s="175"/>
      <c r="TJJ30" s="175"/>
      <c r="TJK30" s="175"/>
      <c r="TJL30" s="175"/>
      <c r="TJM30" s="175"/>
      <c r="TJN30" s="175"/>
      <c r="TJO30" s="175"/>
      <c r="TJP30" s="175"/>
      <c r="TJQ30" s="175"/>
      <c r="TJR30" s="175"/>
      <c r="TJS30" s="175"/>
      <c r="TJT30" s="175"/>
      <c r="TJU30" s="175"/>
      <c r="TJV30" s="175"/>
      <c r="TJW30" s="175"/>
      <c r="TJX30" s="175"/>
      <c r="TJY30" s="175"/>
      <c r="TJZ30" s="175"/>
      <c r="TKA30" s="175"/>
      <c r="TKB30" s="175"/>
      <c r="TKC30" s="175"/>
      <c r="TKD30" s="175"/>
      <c r="TKE30" s="175"/>
      <c r="TKF30" s="175"/>
      <c r="TKG30" s="175"/>
      <c r="TKH30" s="175"/>
      <c r="TKI30" s="175"/>
      <c r="TKJ30" s="175"/>
      <c r="TKK30" s="175"/>
      <c r="TKL30" s="175"/>
      <c r="TKM30" s="175"/>
      <c r="TKN30" s="175"/>
      <c r="TKO30" s="175"/>
      <c r="TKP30" s="175"/>
      <c r="TKQ30" s="175"/>
      <c r="TKR30" s="175"/>
      <c r="TKS30" s="175"/>
      <c r="TKT30" s="175"/>
      <c r="TKU30" s="175"/>
      <c r="TKV30" s="175"/>
      <c r="TKW30" s="175"/>
      <c r="TKX30" s="175"/>
      <c r="TKY30" s="175"/>
      <c r="TKZ30" s="175"/>
      <c r="TLA30" s="175"/>
      <c r="TLB30" s="175"/>
      <c r="TLC30" s="175"/>
      <c r="TLD30" s="175"/>
      <c r="TLE30" s="175"/>
      <c r="TLF30" s="175"/>
      <c r="TLG30" s="175"/>
      <c r="TLH30" s="175"/>
      <c r="TLI30" s="175"/>
      <c r="TLJ30" s="175"/>
      <c r="TLK30" s="175"/>
      <c r="TLL30" s="175"/>
      <c r="TLM30" s="175"/>
      <c r="TLN30" s="175"/>
      <c r="TLO30" s="175"/>
      <c r="TLP30" s="175"/>
      <c r="TLQ30" s="175"/>
      <c r="TLR30" s="175"/>
      <c r="TLS30" s="175"/>
      <c r="TLT30" s="175"/>
      <c r="TLU30" s="175"/>
      <c r="TLV30" s="175"/>
      <c r="TLW30" s="175"/>
      <c r="TLX30" s="175"/>
      <c r="TLY30" s="175"/>
      <c r="TLZ30" s="175"/>
      <c r="TMA30" s="175"/>
      <c r="TMB30" s="175"/>
      <c r="TMC30" s="175"/>
      <c r="TMD30" s="175"/>
      <c r="TME30" s="175"/>
      <c r="TMF30" s="175"/>
      <c r="TMG30" s="175"/>
      <c r="TMH30" s="175"/>
      <c r="TMI30" s="175"/>
      <c r="TMJ30" s="175"/>
      <c r="TMK30" s="175"/>
      <c r="TML30" s="175"/>
      <c r="TMM30" s="175"/>
      <c r="TMN30" s="175"/>
      <c r="TMO30" s="175"/>
      <c r="TMP30" s="175"/>
      <c r="TMQ30" s="175"/>
      <c r="TMR30" s="175"/>
      <c r="TMS30" s="175"/>
      <c r="TMT30" s="175"/>
      <c r="TMU30" s="175"/>
      <c r="TMV30" s="175"/>
      <c r="TMW30" s="175"/>
      <c r="TMX30" s="175"/>
      <c r="TMY30" s="175"/>
      <c r="TMZ30" s="175"/>
      <c r="TNA30" s="175"/>
      <c r="TNB30" s="175"/>
      <c r="TNC30" s="175"/>
      <c r="TND30" s="175"/>
      <c r="TNE30" s="175"/>
      <c r="TNF30" s="175"/>
      <c r="TNG30" s="175"/>
      <c r="TNH30" s="175"/>
      <c r="TNI30" s="175"/>
      <c r="TNJ30" s="175"/>
      <c r="TNK30" s="175"/>
      <c r="TNL30" s="175"/>
      <c r="TNM30" s="175"/>
      <c r="TNN30" s="175"/>
      <c r="TNO30" s="175"/>
      <c r="TNP30" s="175"/>
      <c r="TNQ30" s="175"/>
      <c r="TNR30" s="175"/>
      <c r="TNS30" s="175"/>
      <c r="TNT30" s="175"/>
      <c r="TNU30" s="175"/>
      <c r="TNV30" s="175"/>
      <c r="TNW30" s="175"/>
      <c r="TNX30" s="175"/>
      <c r="TNY30" s="175"/>
      <c r="TNZ30" s="175"/>
      <c r="TOA30" s="175"/>
      <c r="TOB30" s="175"/>
      <c r="TOC30" s="175"/>
      <c r="TOD30" s="175"/>
      <c r="TOE30" s="175"/>
      <c r="TOF30" s="175"/>
      <c r="TOG30" s="175"/>
      <c r="TOH30" s="175"/>
      <c r="TOI30" s="175"/>
      <c r="TOJ30" s="175"/>
      <c r="TOK30" s="175"/>
      <c r="TOL30" s="175"/>
      <c r="TOM30" s="175"/>
      <c r="TON30" s="175"/>
      <c r="TOO30" s="175"/>
      <c r="TOP30" s="175"/>
      <c r="TOQ30" s="175"/>
      <c r="TOR30" s="175"/>
      <c r="TOS30" s="175"/>
      <c r="TOT30" s="175"/>
      <c r="TOU30" s="175"/>
      <c r="TOV30" s="175"/>
      <c r="TOW30" s="175"/>
      <c r="TOX30" s="175"/>
      <c r="TOY30" s="175"/>
      <c r="TOZ30" s="175"/>
      <c r="TPA30" s="175"/>
      <c r="TPB30" s="175"/>
      <c r="TPC30" s="175"/>
      <c r="TPD30" s="175"/>
      <c r="TPE30" s="175"/>
      <c r="TPF30" s="175"/>
      <c r="TPG30" s="175"/>
      <c r="TPH30" s="175"/>
      <c r="TPI30" s="175"/>
      <c r="TPJ30" s="175"/>
      <c r="TPK30" s="175"/>
      <c r="TPL30" s="175"/>
      <c r="TPM30" s="175"/>
      <c r="TPN30" s="175"/>
      <c r="TPO30" s="175"/>
      <c r="TPP30" s="175"/>
      <c r="TPQ30" s="175"/>
      <c r="TPR30" s="175"/>
      <c r="TPS30" s="175"/>
      <c r="TPT30" s="175"/>
      <c r="TPU30" s="175"/>
      <c r="TPV30" s="175"/>
      <c r="TPW30" s="175"/>
      <c r="TPX30" s="175"/>
      <c r="TPY30" s="175"/>
      <c r="TPZ30" s="175"/>
      <c r="TQA30" s="175"/>
      <c r="TQB30" s="175"/>
      <c r="TQC30" s="175"/>
      <c r="TQD30" s="175"/>
      <c r="TQE30" s="175"/>
      <c r="TQF30" s="175"/>
      <c r="TQG30" s="175"/>
      <c r="TQH30" s="175"/>
      <c r="TQI30" s="175"/>
      <c r="TQJ30" s="175"/>
      <c r="TQK30" s="175"/>
      <c r="TQL30" s="175"/>
      <c r="TQM30" s="175"/>
      <c r="TQN30" s="175"/>
      <c r="TQO30" s="175"/>
      <c r="TQP30" s="175"/>
      <c r="TQQ30" s="175"/>
      <c r="TQR30" s="175"/>
      <c r="TQS30" s="175"/>
      <c r="TQT30" s="175"/>
      <c r="TQU30" s="175"/>
      <c r="TQV30" s="175"/>
      <c r="TQW30" s="175"/>
      <c r="TQX30" s="175"/>
      <c r="TQY30" s="175"/>
      <c r="TQZ30" s="175"/>
      <c r="TRA30" s="175"/>
      <c r="TRB30" s="175"/>
      <c r="TRC30" s="175"/>
      <c r="TRD30" s="175"/>
      <c r="TRE30" s="175"/>
      <c r="TRF30" s="175"/>
      <c r="TRG30" s="175"/>
      <c r="TRH30" s="175"/>
      <c r="TRI30" s="175"/>
      <c r="TRJ30" s="175"/>
      <c r="TRK30" s="175"/>
      <c r="TRL30" s="175"/>
      <c r="TRM30" s="175"/>
      <c r="TRN30" s="175"/>
      <c r="TRO30" s="175"/>
      <c r="TRP30" s="175"/>
      <c r="TRQ30" s="175"/>
      <c r="TRR30" s="175"/>
      <c r="TRS30" s="175"/>
      <c r="TRT30" s="175"/>
      <c r="TRU30" s="175"/>
      <c r="TRV30" s="175"/>
      <c r="TRW30" s="175"/>
      <c r="TRX30" s="175"/>
      <c r="TRY30" s="175"/>
      <c r="TRZ30" s="175"/>
      <c r="TSA30" s="175"/>
      <c r="TSB30" s="175"/>
      <c r="TSC30" s="175"/>
      <c r="TSD30" s="175"/>
      <c r="TSE30" s="175"/>
      <c r="TSF30" s="175"/>
      <c r="TSG30" s="175"/>
      <c r="TSH30" s="175"/>
      <c r="TSI30" s="175"/>
      <c r="TSJ30" s="175"/>
      <c r="TSK30" s="175"/>
      <c r="TSL30" s="175"/>
      <c r="TSM30" s="175"/>
      <c r="TSN30" s="175"/>
      <c r="TSO30" s="175"/>
      <c r="TSP30" s="175"/>
      <c r="TSQ30" s="175"/>
      <c r="TSR30" s="175"/>
      <c r="TSS30" s="175"/>
      <c r="TST30" s="175"/>
      <c r="TSU30" s="175"/>
      <c r="TSV30" s="175"/>
      <c r="TSW30" s="175"/>
      <c r="TSX30" s="175"/>
      <c r="TSY30" s="175"/>
      <c r="TSZ30" s="175"/>
      <c r="TTA30" s="175"/>
      <c r="TTB30" s="175"/>
      <c r="TTC30" s="175"/>
      <c r="TTD30" s="175"/>
      <c r="TTE30" s="175"/>
      <c r="TTF30" s="175"/>
      <c r="TTG30" s="175"/>
      <c r="TTH30" s="175"/>
      <c r="TTI30" s="175"/>
      <c r="TTJ30" s="175"/>
      <c r="TTK30" s="175"/>
      <c r="TTL30" s="175"/>
      <c r="TTM30" s="175"/>
      <c r="TTN30" s="175"/>
      <c r="TTO30" s="175"/>
      <c r="TTP30" s="175"/>
      <c r="TTQ30" s="175"/>
      <c r="TTR30" s="175"/>
      <c r="TTS30" s="175"/>
      <c r="TTT30" s="175"/>
      <c r="TTU30" s="175"/>
      <c r="TTV30" s="175"/>
      <c r="TTW30" s="175"/>
      <c r="TTX30" s="175"/>
      <c r="TTY30" s="175"/>
      <c r="TTZ30" s="175"/>
      <c r="TUA30" s="175"/>
      <c r="TUB30" s="175"/>
      <c r="TUC30" s="175"/>
      <c r="TUD30" s="175"/>
      <c r="TUE30" s="175"/>
      <c r="TUF30" s="175"/>
      <c r="TUG30" s="175"/>
      <c r="TUH30" s="175"/>
      <c r="TUI30" s="175"/>
      <c r="TUJ30" s="175"/>
      <c r="TUK30" s="175"/>
      <c r="TUL30" s="175"/>
      <c r="TUM30" s="175"/>
      <c r="TUN30" s="175"/>
      <c r="TUO30" s="175"/>
      <c r="TUP30" s="175"/>
      <c r="TUQ30" s="175"/>
      <c r="TUR30" s="175"/>
      <c r="TUS30" s="175"/>
      <c r="TUT30" s="175"/>
      <c r="TUU30" s="175"/>
      <c r="TUV30" s="175"/>
      <c r="TUW30" s="175"/>
      <c r="TUX30" s="175"/>
      <c r="TUY30" s="175"/>
      <c r="TUZ30" s="175"/>
      <c r="TVA30" s="175"/>
      <c r="TVB30" s="175"/>
      <c r="TVC30" s="175"/>
      <c r="TVD30" s="175"/>
      <c r="TVE30" s="175"/>
      <c r="TVF30" s="175"/>
      <c r="TVG30" s="175"/>
      <c r="TVH30" s="175"/>
      <c r="TVI30" s="175"/>
      <c r="TVJ30" s="175"/>
      <c r="TVK30" s="175"/>
      <c r="TVL30" s="175"/>
      <c r="TVM30" s="175"/>
      <c r="TVN30" s="175"/>
      <c r="TVO30" s="175"/>
      <c r="TVP30" s="175"/>
      <c r="TVQ30" s="175"/>
      <c r="TVR30" s="175"/>
      <c r="TVS30" s="175"/>
      <c r="TVT30" s="175"/>
      <c r="TVU30" s="175"/>
      <c r="TVV30" s="175"/>
      <c r="TVW30" s="175"/>
      <c r="TVX30" s="175"/>
      <c r="TVY30" s="175"/>
      <c r="TVZ30" s="175"/>
      <c r="TWA30" s="175"/>
      <c r="TWB30" s="175"/>
      <c r="TWC30" s="175"/>
      <c r="TWD30" s="175"/>
      <c r="TWE30" s="175"/>
      <c r="TWF30" s="175"/>
      <c r="TWG30" s="175"/>
      <c r="TWH30" s="175"/>
      <c r="TWI30" s="175"/>
      <c r="TWJ30" s="175"/>
      <c r="TWK30" s="175"/>
      <c r="TWL30" s="175"/>
      <c r="TWM30" s="175"/>
      <c r="TWN30" s="175"/>
      <c r="TWO30" s="175"/>
      <c r="TWP30" s="175"/>
      <c r="TWQ30" s="175"/>
      <c r="TWR30" s="175"/>
      <c r="TWS30" s="175"/>
      <c r="TWT30" s="175"/>
      <c r="TWU30" s="175"/>
      <c r="TWV30" s="175"/>
      <c r="TWW30" s="175"/>
      <c r="TWX30" s="175"/>
      <c r="TWY30" s="175"/>
      <c r="TWZ30" s="175"/>
      <c r="TXA30" s="175"/>
      <c r="TXB30" s="175"/>
      <c r="TXC30" s="175"/>
      <c r="TXD30" s="175"/>
      <c r="TXE30" s="175"/>
      <c r="TXF30" s="175"/>
      <c r="TXG30" s="175"/>
      <c r="TXH30" s="175"/>
      <c r="TXI30" s="175"/>
      <c r="TXJ30" s="175"/>
      <c r="TXK30" s="175"/>
      <c r="TXL30" s="175"/>
      <c r="TXM30" s="175"/>
      <c r="TXN30" s="175"/>
      <c r="TXO30" s="175"/>
      <c r="TXP30" s="175"/>
      <c r="TXQ30" s="175"/>
      <c r="TXR30" s="175"/>
      <c r="TXS30" s="175"/>
      <c r="TXT30" s="175"/>
      <c r="TXU30" s="175"/>
      <c r="TXV30" s="175"/>
      <c r="TXW30" s="175"/>
      <c r="TXX30" s="175"/>
      <c r="TXY30" s="175"/>
      <c r="TXZ30" s="175"/>
      <c r="TYA30" s="175"/>
      <c r="TYB30" s="175"/>
      <c r="TYC30" s="175"/>
      <c r="TYD30" s="175"/>
      <c r="TYE30" s="175"/>
      <c r="TYF30" s="175"/>
      <c r="TYG30" s="175"/>
      <c r="TYH30" s="175"/>
      <c r="TYI30" s="175"/>
      <c r="TYJ30" s="175"/>
      <c r="TYK30" s="175"/>
      <c r="TYL30" s="175"/>
      <c r="TYM30" s="175"/>
      <c r="TYN30" s="175"/>
      <c r="TYO30" s="175"/>
      <c r="TYP30" s="175"/>
      <c r="TYQ30" s="175"/>
      <c r="TYR30" s="175"/>
      <c r="TYS30" s="175"/>
      <c r="TYT30" s="175"/>
      <c r="TYU30" s="175"/>
      <c r="TYV30" s="175"/>
      <c r="TYW30" s="175"/>
      <c r="TYX30" s="175"/>
      <c r="TYY30" s="175"/>
      <c r="TYZ30" s="175"/>
      <c r="TZA30" s="175"/>
      <c r="TZB30" s="175"/>
      <c r="TZC30" s="175"/>
      <c r="TZD30" s="175"/>
      <c r="TZE30" s="175"/>
      <c r="TZF30" s="175"/>
      <c r="TZG30" s="175"/>
      <c r="TZH30" s="175"/>
      <c r="TZI30" s="175"/>
      <c r="TZJ30" s="175"/>
      <c r="TZK30" s="175"/>
      <c r="TZL30" s="175"/>
      <c r="TZM30" s="175"/>
      <c r="TZN30" s="175"/>
      <c r="TZO30" s="175"/>
      <c r="TZP30" s="175"/>
      <c r="TZQ30" s="175"/>
      <c r="TZR30" s="175"/>
      <c r="TZS30" s="175"/>
      <c r="TZT30" s="175"/>
      <c r="TZU30" s="175"/>
      <c r="TZV30" s="175"/>
      <c r="TZW30" s="175"/>
      <c r="TZX30" s="175"/>
      <c r="TZY30" s="175"/>
      <c r="TZZ30" s="175"/>
      <c r="UAA30" s="175"/>
      <c r="UAB30" s="175"/>
      <c r="UAC30" s="175"/>
      <c r="UAD30" s="175"/>
      <c r="UAE30" s="175"/>
      <c r="UAF30" s="175"/>
      <c r="UAG30" s="175"/>
      <c r="UAH30" s="175"/>
      <c r="UAI30" s="175"/>
      <c r="UAJ30" s="175"/>
      <c r="UAK30" s="175"/>
      <c r="UAL30" s="175"/>
      <c r="UAM30" s="175"/>
      <c r="UAN30" s="175"/>
      <c r="UAO30" s="175"/>
      <c r="UAP30" s="175"/>
      <c r="UAQ30" s="175"/>
      <c r="UAR30" s="175"/>
      <c r="UAS30" s="175"/>
      <c r="UAT30" s="175"/>
      <c r="UAU30" s="175"/>
      <c r="UAV30" s="175"/>
      <c r="UAW30" s="175"/>
      <c r="UAX30" s="175"/>
      <c r="UAY30" s="175"/>
      <c r="UAZ30" s="175"/>
      <c r="UBA30" s="175"/>
      <c r="UBB30" s="175"/>
      <c r="UBC30" s="175"/>
      <c r="UBD30" s="175"/>
      <c r="UBE30" s="175"/>
      <c r="UBF30" s="175"/>
      <c r="UBG30" s="175"/>
      <c r="UBH30" s="175"/>
      <c r="UBI30" s="175"/>
      <c r="UBJ30" s="175"/>
      <c r="UBK30" s="175"/>
      <c r="UBL30" s="175"/>
      <c r="UBM30" s="175"/>
      <c r="UBN30" s="175"/>
      <c r="UBO30" s="175"/>
      <c r="UBP30" s="175"/>
      <c r="UBQ30" s="175"/>
      <c r="UBR30" s="175"/>
      <c r="UBS30" s="175"/>
      <c r="UBT30" s="175"/>
      <c r="UBU30" s="175"/>
      <c r="UBV30" s="175"/>
      <c r="UBW30" s="175"/>
      <c r="UBX30" s="175"/>
      <c r="UBY30" s="175"/>
      <c r="UBZ30" s="175"/>
      <c r="UCA30" s="175"/>
      <c r="UCB30" s="175"/>
      <c r="UCC30" s="175"/>
      <c r="UCD30" s="175"/>
      <c r="UCE30" s="175"/>
      <c r="UCF30" s="175"/>
      <c r="UCG30" s="175"/>
      <c r="UCH30" s="175"/>
      <c r="UCI30" s="175"/>
      <c r="UCJ30" s="175"/>
      <c r="UCK30" s="175"/>
      <c r="UCL30" s="175"/>
      <c r="UCM30" s="175"/>
      <c r="UCN30" s="175"/>
      <c r="UCO30" s="175"/>
      <c r="UCP30" s="175"/>
      <c r="UCQ30" s="175"/>
      <c r="UCR30" s="175"/>
      <c r="UCS30" s="175"/>
      <c r="UCT30" s="175"/>
      <c r="UCU30" s="175"/>
      <c r="UCV30" s="175"/>
      <c r="UCW30" s="175"/>
      <c r="UCX30" s="175"/>
      <c r="UCY30" s="175"/>
      <c r="UCZ30" s="175"/>
      <c r="UDA30" s="175"/>
      <c r="UDB30" s="175"/>
      <c r="UDC30" s="175"/>
      <c r="UDD30" s="175"/>
      <c r="UDE30" s="175"/>
      <c r="UDF30" s="175"/>
      <c r="UDG30" s="175"/>
      <c r="UDH30" s="175"/>
      <c r="UDI30" s="175"/>
      <c r="UDJ30" s="175"/>
      <c r="UDK30" s="175"/>
      <c r="UDL30" s="175"/>
      <c r="UDM30" s="175"/>
      <c r="UDN30" s="175"/>
      <c r="UDO30" s="175"/>
      <c r="UDP30" s="175"/>
      <c r="UDQ30" s="175"/>
      <c r="UDR30" s="175"/>
      <c r="UDS30" s="175"/>
      <c r="UDT30" s="175"/>
      <c r="UDU30" s="175"/>
      <c r="UDV30" s="175"/>
      <c r="UDW30" s="175"/>
      <c r="UDX30" s="175"/>
      <c r="UDY30" s="175"/>
      <c r="UDZ30" s="175"/>
      <c r="UEA30" s="175"/>
      <c r="UEB30" s="175"/>
      <c r="UEC30" s="175"/>
      <c r="UED30" s="175"/>
      <c r="UEE30" s="175"/>
      <c r="UEF30" s="175"/>
      <c r="UEG30" s="175"/>
      <c r="UEH30" s="175"/>
      <c r="UEI30" s="175"/>
      <c r="UEJ30" s="175"/>
      <c r="UEK30" s="175"/>
      <c r="UEL30" s="175"/>
      <c r="UEM30" s="175"/>
      <c r="UEN30" s="175"/>
      <c r="UEO30" s="175"/>
      <c r="UEP30" s="175"/>
      <c r="UEQ30" s="175"/>
      <c r="UER30" s="175"/>
      <c r="UES30" s="175"/>
      <c r="UET30" s="175"/>
      <c r="UEU30" s="175"/>
      <c r="UEV30" s="175"/>
      <c r="UEW30" s="175"/>
      <c r="UEX30" s="175"/>
      <c r="UEY30" s="175"/>
      <c r="UEZ30" s="175"/>
      <c r="UFA30" s="175"/>
      <c r="UFB30" s="175"/>
      <c r="UFC30" s="175"/>
      <c r="UFD30" s="175"/>
      <c r="UFE30" s="175"/>
      <c r="UFF30" s="175"/>
      <c r="UFG30" s="175"/>
      <c r="UFH30" s="175"/>
      <c r="UFI30" s="175"/>
      <c r="UFJ30" s="175"/>
      <c r="UFK30" s="175"/>
      <c r="UFL30" s="175"/>
      <c r="UFM30" s="175"/>
      <c r="UFN30" s="175"/>
      <c r="UFO30" s="175"/>
      <c r="UFP30" s="175"/>
      <c r="UFQ30" s="175"/>
      <c r="UFR30" s="175"/>
      <c r="UFS30" s="175"/>
      <c r="UFT30" s="175"/>
      <c r="UFU30" s="175"/>
      <c r="UFV30" s="175"/>
      <c r="UFW30" s="175"/>
      <c r="UFX30" s="175"/>
      <c r="UFY30" s="175"/>
      <c r="UFZ30" s="175"/>
      <c r="UGA30" s="175"/>
      <c r="UGB30" s="175"/>
      <c r="UGC30" s="175"/>
      <c r="UGD30" s="175"/>
      <c r="UGE30" s="175"/>
      <c r="UGF30" s="175"/>
      <c r="UGG30" s="175"/>
      <c r="UGH30" s="175"/>
      <c r="UGI30" s="175"/>
      <c r="UGJ30" s="175"/>
      <c r="UGK30" s="175"/>
      <c r="UGL30" s="175"/>
      <c r="UGM30" s="175"/>
      <c r="UGN30" s="175"/>
      <c r="UGO30" s="175"/>
      <c r="UGP30" s="175"/>
      <c r="UGQ30" s="175"/>
      <c r="UGR30" s="175"/>
      <c r="UGS30" s="175"/>
      <c r="UGT30" s="175"/>
      <c r="UGU30" s="175"/>
      <c r="UGV30" s="175"/>
      <c r="UGW30" s="175"/>
      <c r="UGX30" s="175"/>
      <c r="UGY30" s="175"/>
      <c r="UGZ30" s="175"/>
      <c r="UHA30" s="175"/>
      <c r="UHB30" s="175"/>
      <c r="UHC30" s="175"/>
      <c r="UHD30" s="175"/>
      <c r="UHE30" s="175"/>
      <c r="UHF30" s="175"/>
      <c r="UHG30" s="175"/>
      <c r="UHH30" s="175"/>
      <c r="UHI30" s="175"/>
      <c r="UHJ30" s="175"/>
      <c r="UHK30" s="175"/>
      <c r="UHL30" s="175"/>
      <c r="UHM30" s="175"/>
      <c r="UHN30" s="175"/>
      <c r="UHO30" s="175"/>
      <c r="UHP30" s="175"/>
      <c r="UHQ30" s="175"/>
      <c r="UHR30" s="175"/>
      <c r="UHS30" s="175"/>
      <c r="UHT30" s="175"/>
      <c r="UHU30" s="175"/>
      <c r="UHV30" s="175"/>
      <c r="UHW30" s="175"/>
      <c r="UHX30" s="175"/>
      <c r="UHY30" s="175"/>
      <c r="UHZ30" s="175"/>
      <c r="UIA30" s="175"/>
      <c r="UIB30" s="175"/>
      <c r="UIC30" s="175"/>
      <c r="UID30" s="175"/>
      <c r="UIE30" s="175"/>
      <c r="UIF30" s="175"/>
      <c r="UIG30" s="175"/>
      <c r="UIH30" s="175"/>
      <c r="UII30" s="175"/>
      <c r="UIJ30" s="175"/>
      <c r="UIK30" s="175"/>
      <c r="UIL30" s="175"/>
      <c r="UIM30" s="175"/>
      <c r="UIN30" s="175"/>
      <c r="UIO30" s="175"/>
      <c r="UIP30" s="175"/>
      <c r="UIQ30" s="175"/>
      <c r="UIR30" s="175"/>
      <c r="UIS30" s="175"/>
      <c r="UIT30" s="175"/>
      <c r="UIU30" s="175"/>
      <c r="UIV30" s="175"/>
      <c r="UIW30" s="175"/>
      <c r="UIX30" s="175"/>
      <c r="UIY30" s="175"/>
      <c r="UIZ30" s="175"/>
      <c r="UJA30" s="175"/>
      <c r="UJB30" s="175"/>
      <c r="UJC30" s="175"/>
      <c r="UJD30" s="175"/>
      <c r="UJE30" s="175"/>
      <c r="UJF30" s="175"/>
      <c r="UJG30" s="175"/>
      <c r="UJH30" s="175"/>
      <c r="UJI30" s="175"/>
      <c r="UJJ30" s="175"/>
      <c r="UJK30" s="175"/>
      <c r="UJL30" s="175"/>
      <c r="UJM30" s="175"/>
      <c r="UJN30" s="175"/>
      <c r="UJO30" s="175"/>
      <c r="UJP30" s="175"/>
      <c r="UJQ30" s="175"/>
      <c r="UJR30" s="175"/>
      <c r="UJS30" s="175"/>
      <c r="UJT30" s="175"/>
      <c r="UJU30" s="175"/>
      <c r="UJV30" s="175"/>
      <c r="UJW30" s="175"/>
      <c r="UJX30" s="175"/>
      <c r="UJY30" s="175"/>
      <c r="UJZ30" s="175"/>
      <c r="UKA30" s="175"/>
      <c r="UKB30" s="175"/>
      <c r="UKC30" s="175"/>
      <c r="UKD30" s="175"/>
      <c r="UKE30" s="175"/>
      <c r="UKF30" s="175"/>
      <c r="UKG30" s="175"/>
      <c r="UKH30" s="175"/>
      <c r="UKI30" s="175"/>
      <c r="UKJ30" s="175"/>
      <c r="UKK30" s="175"/>
      <c r="UKL30" s="175"/>
      <c r="UKM30" s="175"/>
      <c r="UKN30" s="175"/>
      <c r="UKO30" s="175"/>
      <c r="UKP30" s="175"/>
      <c r="UKQ30" s="175"/>
      <c r="UKR30" s="175"/>
      <c r="UKS30" s="175"/>
      <c r="UKT30" s="175"/>
      <c r="UKU30" s="175"/>
      <c r="UKV30" s="175"/>
      <c r="UKW30" s="175"/>
      <c r="UKX30" s="175"/>
      <c r="UKY30" s="175"/>
      <c r="UKZ30" s="175"/>
      <c r="ULA30" s="175"/>
      <c r="ULB30" s="175"/>
      <c r="ULC30" s="175"/>
      <c r="ULD30" s="175"/>
      <c r="ULE30" s="175"/>
      <c r="ULF30" s="175"/>
      <c r="ULG30" s="175"/>
      <c r="ULH30" s="175"/>
      <c r="ULI30" s="175"/>
      <c r="ULJ30" s="175"/>
      <c r="ULK30" s="175"/>
      <c r="ULL30" s="175"/>
      <c r="ULM30" s="175"/>
      <c r="ULN30" s="175"/>
      <c r="ULO30" s="175"/>
      <c r="ULP30" s="175"/>
      <c r="ULQ30" s="175"/>
      <c r="ULR30" s="175"/>
      <c r="ULS30" s="175"/>
      <c r="ULT30" s="175"/>
      <c r="ULU30" s="175"/>
      <c r="ULV30" s="175"/>
      <c r="ULW30" s="175"/>
      <c r="ULX30" s="175"/>
      <c r="ULY30" s="175"/>
      <c r="ULZ30" s="175"/>
      <c r="UMA30" s="175"/>
      <c r="UMB30" s="175"/>
      <c r="UMC30" s="175"/>
      <c r="UMD30" s="175"/>
      <c r="UME30" s="175"/>
      <c r="UMF30" s="175"/>
      <c r="UMG30" s="175"/>
      <c r="UMH30" s="175"/>
      <c r="UMI30" s="175"/>
      <c r="UMJ30" s="175"/>
      <c r="UMK30" s="175"/>
      <c r="UML30" s="175"/>
      <c r="UMM30" s="175"/>
      <c r="UMN30" s="175"/>
      <c r="UMO30" s="175"/>
      <c r="UMP30" s="175"/>
      <c r="UMQ30" s="175"/>
      <c r="UMR30" s="175"/>
      <c r="UMS30" s="175"/>
      <c r="UMT30" s="175"/>
      <c r="UMU30" s="175"/>
      <c r="UMV30" s="175"/>
      <c r="UMW30" s="175"/>
      <c r="UMX30" s="175"/>
      <c r="UMY30" s="175"/>
      <c r="UMZ30" s="175"/>
      <c r="UNA30" s="175"/>
      <c r="UNB30" s="175"/>
      <c r="UNC30" s="175"/>
      <c r="UND30" s="175"/>
      <c r="UNE30" s="175"/>
      <c r="UNF30" s="175"/>
      <c r="UNG30" s="175"/>
      <c r="UNH30" s="175"/>
      <c r="UNI30" s="175"/>
      <c r="UNJ30" s="175"/>
      <c r="UNK30" s="175"/>
      <c r="UNL30" s="175"/>
      <c r="UNM30" s="175"/>
      <c r="UNN30" s="175"/>
      <c r="UNO30" s="175"/>
      <c r="UNP30" s="175"/>
      <c r="UNQ30" s="175"/>
      <c r="UNR30" s="175"/>
      <c r="UNS30" s="175"/>
      <c r="UNT30" s="175"/>
      <c r="UNU30" s="175"/>
      <c r="UNV30" s="175"/>
      <c r="UNW30" s="175"/>
      <c r="UNX30" s="175"/>
      <c r="UNY30" s="175"/>
      <c r="UNZ30" s="175"/>
      <c r="UOA30" s="175"/>
      <c r="UOB30" s="175"/>
      <c r="UOC30" s="175"/>
      <c r="UOD30" s="175"/>
      <c r="UOE30" s="175"/>
      <c r="UOF30" s="175"/>
      <c r="UOG30" s="175"/>
      <c r="UOH30" s="175"/>
      <c r="UOI30" s="175"/>
      <c r="UOJ30" s="175"/>
      <c r="UOK30" s="175"/>
      <c r="UOL30" s="175"/>
      <c r="UOM30" s="175"/>
      <c r="UON30" s="175"/>
      <c r="UOO30" s="175"/>
      <c r="UOP30" s="175"/>
      <c r="UOQ30" s="175"/>
      <c r="UOR30" s="175"/>
      <c r="UOS30" s="175"/>
      <c r="UOT30" s="175"/>
      <c r="UOU30" s="175"/>
      <c r="UOV30" s="175"/>
      <c r="UOW30" s="175"/>
      <c r="UOX30" s="175"/>
      <c r="UOY30" s="175"/>
      <c r="UOZ30" s="175"/>
      <c r="UPA30" s="175"/>
      <c r="UPB30" s="175"/>
      <c r="UPC30" s="175"/>
      <c r="UPD30" s="175"/>
      <c r="UPE30" s="175"/>
      <c r="UPF30" s="175"/>
      <c r="UPG30" s="175"/>
      <c r="UPH30" s="175"/>
      <c r="UPI30" s="175"/>
      <c r="UPJ30" s="175"/>
      <c r="UPK30" s="175"/>
      <c r="UPL30" s="175"/>
      <c r="UPM30" s="175"/>
      <c r="UPN30" s="175"/>
      <c r="UPO30" s="175"/>
      <c r="UPP30" s="175"/>
      <c r="UPQ30" s="175"/>
      <c r="UPR30" s="175"/>
      <c r="UPS30" s="175"/>
      <c r="UPT30" s="175"/>
      <c r="UPU30" s="175"/>
      <c r="UPV30" s="175"/>
      <c r="UPW30" s="175"/>
      <c r="UPX30" s="175"/>
      <c r="UPY30" s="175"/>
      <c r="UPZ30" s="175"/>
      <c r="UQA30" s="175"/>
      <c r="UQB30" s="175"/>
      <c r="UQC30" s="175"/>
      <c r="UQD30" s="175"/>
      <c r="UQE30" s="175"/>
      <c r="UQF30" s="175"/>
      <c r="UQG30" s="175"/>
      <c r="UQH30" s="175"/>
      <c r="UQI30" s="175"/>
      <c r="UQJ30" s="175"/>
      <c r="UQK30" s="175"/>
      <c r="UQL30" s="175"/>
      <c r="UQM30" s="175"/>
      <c r="UQN30" s="175"/>
      <c r="UQO30" s="175"/>
      <c r="UQP30" s="175"/>
      <c r="UQQ30" s="175"/>
      <c r="UQR30" s="175"/>
      <c r="UQS30" s="175"/>
      <c r="UQT30" s="175"/>
      <c r="UQU30" s="175"/>
      <c r="UQV30" s="175"/>
      <c r="UQW30" s="175"/>
      <c r="UQX30" s="175"/>
      <c r="UQY30" s="175"/>
      <c r="UQZ30" s="175"/>
      <c r="URA30" s="175"/>
      <c r="URB30" s="175"/>
      <c r="URC30" s="175"/>
      <c r="URD30" s="175"/>
      <c r="URE30" s="175"/>
      <c r="URF30" s="175"/>
      <c r="URG30" s="175"/>
      <c r="URH30" s="175"/>
      <c r="URI30" s="175"/>
      <c r="URJ30" s="175"/>
      <c r="URK30" s="175"/>
      <c r="URL30" s="175"/>
      <c r="URM30" s="175"/>
      <c r="URN30" s="175"/>
      <c r="URO30" s="175"/>
      <c r="URP30" s="175"/>
      <c r="URQ30" s="175"/>
      <c r="URR30" s="175"/>
      <c r="URS30" s="175"/>
      <c r="URT30" s="175"/>
      <c r="URU30" s="175"/>
      <c r="URV30" s="175"/>
      <c r="URW30" s="175"/>
      <c r="URX30" s="175"/>
      <c r="URY30" s="175"/>
      <c r="URZ30" s="175"/>
      <c r="USA30" s="175"/>
      <c r="USB30" s="175"/>
      <c r="USC30" s="175"/>
      <c r="USD30" s="175"/>
      <c r="USE30" s="175"/>
      <c r="USF30" s="175"/>
      <c r="USG30" s="175"/>
      <c r="USH30" s="175"/>
      <c r="USI30" s="175"/>
      <c r="USJ30" s="175"/>
      <c r="USK30" s="175"/>
      <c r="USL30" s="175"/>
      <c r="USM30" s="175"/>
      <c r="USN30" s="175"/>
      <c r="USO30" s="175"/>
      <c r="USP30" s="175"/>
      <c r="USQ30" s="175"/>
      <c r="USR30" s="175"/>
      <c r="USS30" s="175"/>
      <c r="UST30" s="175"/>
      <c r="USU30" s="175"/>
      <c r="USV30" s="175"/>
      <c r="USW30" s="175"/>
      <c r="USX30" s="175"/>
      <c r="USY30" s="175"/>
      <c r="USZ30" s="175"/>
      <c r="UTA30" s="175"/>
      <c r="UTB30" s="175"/>
      <c r="UTC30" s="175"/>
      <c r="UTD30" s="175"/>
      <c r="UTE30" s="175"/>
      <c r="UTF30" s="175"/>
      <c r="UTG30" s="175"/>
      <c r="UTH30" s="175"/>
      <c r="UTI30" s="175"/>
      <c r="UTJ30" s="175"/>
      <c r="UTK30" s="175"/>
      <c r="UTL30" s="175"/>
      <c r="UTM30" s="175"/>
      <c r="UTN30" s="175"/>
      <c r="UTO30" s="175"/>
      <c r="UTP30" s="175"/>
      <c r="UTQ30" s="175"/>
      <c r="UTR30" s="175"/>
      <c r="UTS30" s="175"/>
      <c r="UTT30" s="175"/>
      <c r="UTU30" s="175"/>
      <c r="UTV30" s="175"/>
      <c r="UTW30" s="175"/>
      <c r="UTX30" s="175"/>
      <c r="UTY30" s="175"/>
      <c r="UTZ30" s="175"/>
      <c r="UUA30" s="175"/>
      <c r="UUB30" s="175"/>
      <c r="UUC30" s="175"/>
      <c r="UUD30" s="175"/>
      <c r="UUE30" s="175"/>
      <c r="UUF30" s="175"/>
      <c r="UUG30" s="175"/>
      <c r="UUH30" s="175"/>
      <c r="UUI30" s="175"/>
      <c r="UUJ30" s="175"/>
      <c r="UUK30" s="175"/>
      <c r="UUL30" s="175"/>
      <c r="UUM30" s="175"/>
      <c r="UUN30" s="175"/>
      <c r="UUO30" s="175"/>
      <c r="UUP30" s="175"/>
      <c r="UUQ30" s="175"/>
      <c r="UUR30" s="175"/>
      <c r="UUS30" s="175"/>
      <c r="UUT30" s="175"/>
      <c r="UUU30" s="175"/>
      <c r="UUV30" s="175"/>
      <c r="UUW30" s="175"/>
      <c r="UUX30" s="175"/>
      <c r="UUY30" s="175"/>
      <c r="UUZ30" s="175"/>
      <c r="UVA30" s="175"/>
      <c r="UVB30" s="175"/>
      <c r="UVC30" s="175"/>
      <c r="UVD30" s="175"/>
      <c r="UVE30" s="175"/>
      <c r="UVF30" s="175"/>
      <c r="UVG30" s="175"/>
      <c r="UVH30" s="175"/>
      <c r="UVI30" s="175"/>
      <c r="UVJ30" s="175"/>
      <c r="UVK30" s="175"/>
      <c r="UVL30" s="175"/>
      <c r="UVM30" s="175"/>
      <c r="UVN30" s="175"/>
      <c r="UVO30" s="175"/>
      <c r="UVP30" s="175"/>
      <c r="UVQ30" s="175"/>
      <c r="UVR30" s="175"/>
      <c r="UVS30" s="175"/>
      <c r="UVT30" s="175"/>
      <c r="UVU30" s="175"/>
      <c r="UVV30" s="175"/>
      <c r="UVW30" s="175"/>
      <c r="UVX30" s="175"/>
      <c r="UVY30" s="175"/>
      <c r="UVZ30" s="175"/>
      <c r="UWA30" s="175"/>
      <c r="UWB30" s="175"/>
      <c r="UWC30" s="175"/>
      <c r="UWD30" s="175"/>
      <c r="UWE30" s="175"/>
      <c r="UWF30" s="175"/>
      <c r="UWG30" s="175"/>
      <c r="UWH30" s="175"/>
      <c r="UWI30" s="175"/>
      <c r="UWJ30" s="175"/>
      <c r="UWK30" s="175"/>
      <c r="UWL30" s="175"/>
      <c r="UWM30" s="175"/>
      <c r="UWN30" s="175"/>
      <c r="UWO30" s="175"/>
      <c r="UWP30" s="175"/>
      <c r="UWQ30" s="175"/>
      <c r="UWR30" s="175"/>
      <c r="UWS30" s="175"/>
      <c r="UWT30" s="175"/>
      <c r="UWU30" s="175"/>
      <c r="UWV30" s="175"/>
      <c r="UWW30" s="175"/>
      <c r="UWX30" s="175"/>
      <c r="UWY30" s="175"/>
      <c r="UWZ30" s="175"/>
      <c r="UXA30" s="175"/>
      <c r="UXB30" s="175"/>
      <c r="UXC30" s="175"/>
      <c r="UXD30" s="175"/>
      <c r="UXE30" s="175"/>
      <c r="UXF30" s="175"/>
      <c r="UXG30" s="175"/>
      <c r="UXH30" s="175"/>
      <c r="UXI30" s="175"/>
      <c r="UXJ30" s="175"/>
      <c r="UXK30" s="175"/>
      <c r="UXL30" s="175"/>
      <c r="UXM30" s="175"/>
      <c r="UXN30" s="175"/>
      <c r="UXO30" s="175"/>
      <c r="UXP30" s="175"/>
      <c r="UXQ30" s="175"/>
      <c r="UXR30" s="175"/>
      <c r="UXS30" s="175"/>
      <c r="UXT30" s="175"/>
      <c r="UXU30" s="175"/>
      <c r="UXV30" s="175"/>
      <c r="UXW30" s="175"/>
      <c r="UXX30" s="175"/>
      <c r="UXY30" s="175"/>
      <c r="UXZ30" s="175"/>
      <c r="UYA30" s="175"/>
      <c r="UYB30" s="175"/>
      <c r="UYC30" s="175"/>
      <c r="UYD30" s="175"/>
      <c r="UYE30" s="175"/>
      <c r="UYF30" s="175"/>
      <c r="UYG30" s="175"/>
      <c r="UYH30" s="175"/>
      <c r="UYI30" s="175"/>
      <c r="UYJ30" s="175"/>
      <c r="UYK30" s="175"/>
      <c r="UYL30" s="175"/>
      <c r="UYM30" s="175"/>
      <c r="UYN30" s="175"/>
      <c r="UYO30" s="175"/>
      <c r="UYP30" s="175"/>
      <c r="UYQ30" s="175"/>
      <c r="UYR30" s="175"/>
      <c r="UYS30" s="175"/>
      <c r="UYT30" s="175"/>
      <c r="UYU30" s="175"/>
      <c r="UYV30" s="175"/>
      <c r="UYW30" s="175"/>
      <c r="UYX30" s="175"/>
      <c r="UYY30" s="175"/>
      <c r="UYZ30" s="175"/>
      <c r="UZA30" s="175"/>
      <c r="UZB30" s="175"/>
      <c r="UZC30" s="175"/>
      <c r="UZD30" s="175"/>
      <c r="UZE30" s="175"/>
      <c r="UZF30" s="175"/>
      <c r="UZG30" s="175"/>
      <c r="UZH30" s="175"/>
      <c r="UZI30" s="175"/>
      <c r="UZJ30" s="175"/>
      <c r="UZK30" s="175"/>
      <c r="UZL30" s="175"/>
      <c r="UZM30" s="175"/>
      <c r="UZN30" s="175"/>
      <c r="UZO30" s="175"/>
      <c r="UZP30" s="175"/>
      <c r="UZQ30" s="175"/>
      <c r="UZR30" s="175"/>
      <c r="UZS30" s="175"/>
      <c r="UZT30" s="175"/>
      <c r="UZU30" s="175"/>
      <c r="UZV30" s="175"/>
      <c r="UZW30" s="175"/>
      <c r="UZX30" s="175"/>
      <c r="UZY30" s="175"/>
      <c r="UZZ30" s="175"/>
      <c r="VAA30" s="175"/>
      <c r="VAB30" s="175"/>
      <c r="VAC30" s="175"/>
      <c r="VAD30" s="175"/>
      <c r="VAE30" s="175"/>
      <c r="VAF30" s="175"/>
      <c r="VAG30" s="175"/>
      <c r="VAH30" s="175"/>
      <c r="VAI30" s="175"/>
      <c r="VAJ30" s="175"/>
      <c r="VAK30" s="175"/>
      <c r="VAL30" s="175"/>
      <c r="VAM30" s="175"/>
      <c r="VAN30" s="175"/>
      <c r="VAO30" s="175"/>
      <c r="VAP30" s="175"/>
      <c r="VAQ30" s="175"/>
      <c r="VAR30" s="175"/>
      <c r="VAS30" s="175"/>
      <c r="VAT30" s="175"/>
      <c r="VAU30" s="175"/>
      <c r="VAV30" s="175"/>
      <c r="VAW30" s="175"/>
      <c r="VAX30" s="175"/>
      <c r="VAY30" s="175"/>
      <c r="VAZ30" s="175"/>
      <c r="VBA30" s="175"/>
      <c r="VBB30" s="175"/>
      <c r="VBC30" s="175"/>
      <c r="VBD30" s="175"/>
      <c r="VBE30" s="175"/>
      <c r="VBF30" s="175"/>
      <c r="VBG30" s="175"/>
      <c r="VBH30" s="175"/>
      <c r="VBI30" s="175"/>
      <c r="VBJ30" s="175"/>
      <c r="VBK30" s="175"/>
      <c r="VBL30" s="175"/>
      <c r="VBM30" s="175"/>
      <c r="VBN30" s="175"/>
      <c r="VBO30" s="175"/>
      <c r="VBP30" s="175"/>
      <c r="VBQ30" s="175"/>
      <c r="VBR30" s="175"/>
      <c r="VBS30" s="175"/>
      <c r="VBT30" s="175"/>
      <c r="VBU30" s="175"/>
      <c r="VBV30" s="175"/>
      <c r="VBW30" s="175"/>
      <c r="VBX30" s="175"/>
      <c r="VBY30" s="175"/>
      <c r="VBZ30" s="175"/>
      <c r="VCA30" s="175"/>
      <c r="VCB30" s="175"/>
      <c r="VCC30" s="175"/>
      <c r="VCD30" s="175"/>
      <c r="VCE30" s="175"/>
      <c r="VCF30" s="175"/>
      <c r="VCG30" s="175"/>
      <c r="VCH30" s="175"/>
      <c r="VCI30" s="175"/>
      <c r="VCJ30" s="175"/>
      <c r="VCK30" s="175"/>
      <c r="VCL30" s="175"/>
      <c r="VCM30" s="175"/>
      <c r="VCN30" s="175"/>
      <c r="VCO30" s="175"/>
      <c r="VCP30" s="175"/>
      <c r="VCQ30" s="175"/>
      <c r="VCR30" s="175"/>
      <c r="VCS30" s="175"/>
      <c r="VCT30" s="175"/>
      <c r="VCU30" s="175"/>
      <c r="VCV30" s="175"/>
      <c r="VCW30" s="175"/>
      <c r="VCX30" s="175"/>
      <c r="VCY30" s="175"/>
      <c r="VCZ30" s="175"/>
      <c r="VDA30" s="175"/>
      <c r="VDB30" s="175"/>
      <c r="VDC30" s="175"/>
      <c r="VDD30" s="175"/>
      <c r="VDE30" s="175"/>
      <c r="VDF30" s="175"/>
      <c r="VDG30" s="175"/>
      <c r="VDH30" s="175"/>
      <c r="VDI30" s="175"/>
      <c r="VDJ30" s="175"/>
      <c r="VDK30" s="175"/>
      <c r="VDL30" s="175"/>
      <c r="VDM30" s="175"/>
      <c r="VDN30" s="175"/>
      <c r="VDO30" s="175"/>
      <c r="VDP30" s="175"/>
      <c r="VDQ30" s="175"/>
      <c r="VDR30" s="175"/>
      <c r="VDS30" s="175"/>
      <c r="VDT30" s="175"/>
      <c r="VDU30" s="175"/>
      <c r="VDV30" s="175"/>
      <c r="VDW30" s="175"/>
      <c r="VDX30" s="175"/>
      <c r="VDY30" s="175"/>
      <c r="VDZ30" s="175"/>
      <c r="VEA30" s="175"/>
      <c r="VEB30" s="175"/>
      <c r="VEC30" s="175"/>
      <c r="VED30" s="175"/>
      <c r="VEE30" s="175"/>
      <c r="VEF30" s="175"/>
      <c r="VEG30" s="175"/>
      <c r="VEH30" s="175"/>
      <c r="VEI30" s="175"/>
      <c r="VEJ30" s="175"/>
      <c r="VEK30" s="175"/>
      <c r="VEL30" s="175"/>
      <c r="VEM30" s="175"/>
      <c r="VEN30" s="175"/>
      <c r="VEO30" s="175"/>
      <c r="VEP30" s="175"/>
      <c r="VEQ30" s="175"/>
      <c r="VER30" s="175"/>
      <c r="VES30" s="175"/>
      <c r="VET30" s="175"/>
      <c r="VEU30" s="175"/>
      <c r="VEV30" s="175"/>
      <c r="VEW30" s="175"/>
      <c r="VEX30" s="175"/>
      <c r="VEY30" s="175"/>
      <c r="VEZ30" s="175"/>
      <c r="VFA30" s="175"/>
      <c r="VFB30" s="175"/>
      <c r="VFC30" s="175"/>
      <c r="VFD30" s="175"/>
      <c r="VFE30" s="175"/>
      <c r="VFF30" s="175"/>
      <c r="VFG30" s="175"/>
      <c r="VFH30" s="175"/>
      <c r="VFI30" s="175"/>
      <c r="VFJ30" s="175"/>
      <c r="VFK30" s="175"/>
      <c r="VFL30" s="175"/>
      <c r="VFM30" s="175"/>
      <c r="VFN30" s="175"/>
      <c r="VFO30" s="175"/>
      <c r="VFP30" s="175"/>
      <c r="VFQ30" s="175"/>
      <c r="VFR30" s="175"/>
      <c r="VFS30" s="175"/>
      <c r="VFT30" s="175"/>
      <c r="VFU30" s="175"/>
      <c r="VFV30" s="175"/>
      <c r="VFW30" s="175"/>
      <c r="VFX30" s="175"/>
      <c r="VFY30" s="175"/>
      <c r="VFZ30" s="175"/>
      <c r="VGA30" s="175"/>
      <c r="VGB30" s="175"/>
      <c r="VGC30" s="175"/>
      <c r="VGD30" s="175"/>
      <c r="VGE30" s="175"/>
      <c r="VGF30" s="175"/>
      <c r="VGG30" s="175"/>
      <c r="VGH30" s="175"/>
      <c r="VGI30" s="175"/>
      <c r="VGJ30" s="175"/>
      <c r="VGK30" s="175"/>
      <c r="VGL30" s="175"/>
      <c r="VGM30" s="175"/>
      <c r="VGN30" s="175"/>
      <c r="VGO30" s="175"/>
      <c r="VGP30" s="175"/>
      <c r="VGQ30" s="175"/>
      <c r="VGR30" s="175"/>
      <c r="VGS30" s="175"/>
      <c r="VGT30" s="175"/>
      <c r="VGU30" s="175"/>
      <c r="VGV30" s="175"/>
      <c r="VGW30" s="175"/>
      <c r="VGX30" s="175"/>
      <c r="VGY30" s="175"/>
      <c r="VGZ30" s="175"/>
      <c r="VHA30" s="175"/>
      <c r="VHB30" s="175"/>
      <c r="VHC30" s="175"/>
      <c r="VHD30" s="175"/>
      <c r="VHE30" s="175"/>
      <c r="VHF30" s="175"/>
      <c r="VHG30" s="175"/>
      <c r="VHH30" s="175"/>
      <c r="VHI30" s="175"/>
      <c r="VHJ30" s="175"/>
      <c r="VHK30" s="175"/>
      <c r="VHL30" s="175"/>
      <c r="VHM30" s="175"/>
      <c r="VHN30" s="175"/>
      <c r="VHO30" s="175"/>
      <c r="VHP30" s="175"/>
      <c r="VHQ30" s="175"/>
      <c r="VHR30" s="175"/>
      <c r="VHS30" s="175"/>
      <c r="VHT30" s="175"/>
      <c r="VHU30" s="175"/>
      <c r="VHV30" s="175"/>
      <c r="VHW30" s="175"/>
      <c r="VHX30" s="175"/>
      <c r="VHY30" s="175"/>
      <c r="VHZ30" s="175"/>
      <c r="VIA30" s="175"/>
      <c r="VIB30" s="175"/>
      <c r="VIC30" s="175"/>
      <c r="VID30" s="175"/>
      <c r="VIE30" s="175"/>
      <c r="VIF30" s="175"/>
      <c r="VIG30" s="175"/>
      <c r="VIH30" s="175"/>
      <c r="VII30" s="175"/>
      <c r="VIJ30" s="175"/>
      <c r="VIK30" s="175"/>
      <c r="VIL30" s="175"/>
      <c r="VIM30" s="175"/>
      <c r="VIN30" s="175"/>
      <c r="VIO30" s="175"/>
      <c r="VIP30" s="175"/>
      <c r="VIQ30" s="175"/>
      <c r="VIR30" s="175"/>
      <c r="VIS30" s="175"/>
      <c r="VIT30" s="175"/>
      <c r="VIU30" s="175"/>
      <c r="VIV30" s="175"/>
      <c r="VIW30" s="175"/>
      <c r="VIX30" s="175"/>
      <c r="VIY30" s="175"/>
      <c r="VIZ30" s="175"/>
      <c r="VJA30" s="175"/>
      <c r="VJB30" s="175"/>
      <c r="VJC30" s="175"/>
      <c r="VJD30" s="175"/>
      <c r="VJE30" s="175"/>
      <c r="VJF30" s="175"/>
      <c r="VJG30" s="175"/>
      <c r="VJH30" s="175"/>
      <c r="VJI30" s="175"/>
      <c r="VJJ30" s="175"/>
      <c r="VJK30" s="175"/>
      <c r="VJL30" s="175"/>
      <c r="VJM30" s="175"/>
      <c r="VJN30" s="175"/>
      <c r="VJO30" s="175"/>
      <c r="VJP30" s="175"/>
      <c r="VJQ30" s="175"/>
      <c r="VJR30" s="175"/>
      <c r="VJS30" s="175"/>
      <c r="VJT30" s="175"/>
      <c r="VJU30" s="175"/>
      <c r="VJV30" s="175"/>
      <c r="VJW30" s="175"/>
      <c r="VJX30" s="175"/>
      <c r="VJY30" s="175"/>
      <c r="VJZ30" s="175"/>
      <c r="VKA30" s="175"/>
      <c r="VKB30" s="175"/>
      <c r="VKC30" s="175"/>
      <c r="VKD30" s="175"/>
      <c r="VKE30" s="175"/>
      <c r="VKF30" s="175"/>
      <c r="VKG30" s="175"/>
      <c r="VKH30" s="175"/>
      <c r="VKI30" s="175"/>
      <c r="VKJ30" s="175"/>
      <c r="VKK30" s="175"/>
      <c r="VKL30" s="175"/>
      <c r="VKM30" s="175"/>
      <c r="VKN30" s="175"/>
      <c r="VKO30" s="175"/>
      <c r="VKP30" s="175"/>
      <c r="VKQ30" s="175"/>
      <c r="VKR30" s="175"/>
      <c r="VKS30" s="175"/>
      <c r="VKT30" s="175"/>
      <c r="VKU30" s="175"/>
      <c r="VKV30" s="175"/>
      <c r="VKW30" s="175"/>
      <c r="VKX30" s="175"/>
      <c r="VKY30" s="175"/>
      <c r="VKZ30" s="175"/>
      <c r="VLA30" s="175"/>
      <c r="VLB30" s="175"/>
      <c r="VLC30" s="175"/>
      <c r="VLD30" s="175"/>
      <c r="VLE30" s="175"/>
      <c r="VLF30" s="175"/>
      <c r="VLG30" s="175"/>
      <c r="VLH30" s="175"/>
      <c r="VLI30" s="175"/>
      <c r="VLJ30" s="175"/>
      <c r="VLK30" s="175"/>
      <c r="VLL30" s="175"/>
      <c r="VLM30" s="175"/>
      <c r="VLN30" s="175"/>
      <c r="VLO30" s="175"/>
      <c r="VLP30" s="175"/>
      <c r="VLQ30" s="175"/>
      <c r="VLR30" s="175"/>
      <c r="VLS30" s="175"/>
      <c r="VLT30" s="175"/>
      <c r="VLU30" s="175"/>
      <c r="VLV30" s="175"/>
      <c r="VLW30" s="175"/>
      <c r="VLX30" s="175"/>
      <c r="VLY30" s="175"/>
      <c r="VLZ30" s="175"/>
      <c r="VMA30" s="175"/>
      <c r="VMB30" s="175"/>
      <c r="VMC30" s="175"/>
      <c r="VMD30" s="175"/>
      <c r="VME30" s="175"/>
      <c r="VMF30" s="175"/>
      <c r="VMG30" s="175"/>
      <c r="VMH30" s="175"/>
      <c r="VMI30" s="175"/>
      <c r="VMJ30" s="175"/>
      <c r="VMK30" s="175"/>
      <c r="VML30" s="175"/>
      <c r="VMM30" s="175"/>
      <c r="VMN30" s="175"/>
      <c r="VMO30" s="175"/>
      <c r="VMP30" s="175"/>
      <c r="VMQ30" s="175"/>
      <c r="VMR30" s="175"/>
      <c r="VMS30" s="175"/>
      <c r="VMT30" s="175"/>
      <c r="VMU30" s="175"/>
      <c r="VMV30" s="175"/>
      <c r="VMW30" s="175"/>
      <c r="VMX30" s="175"/>
      <c r="VMY30" s="175"/>
      <c r="VMZ30" s="175"/>
      <c r="VNA30" s="175"/>
      <c r="VNB30" s="175"/>
      <c r="VNC30" s="175"/>
      <c r="VND30" s="175"/>
      <c r="VNE30" s="175"/>
      <c r="VNF30" s="175"/>
      <c r="VNG30" s="175"/>
      <c r="VNH30" s="175"/>
      <c r="VNI30" s="175"/>
      <c r="VNJ30" s="175"/>
      <c r="VNK30" s="175"/>
      <c r="VNL30" s="175"/>
      <c r="VNM30" s="175"/>
      <c r="VNN30" s="175"/>
      <c r="VNO30" s="175"/>
      <c r="VNP30" s="175"/>
      <c r="VNQ30" s="175"/>
      <c r="VNR30" s="175"/>
      <c r="VNS30" s="175"/>
      <c r="VNT30" s="175"/>
      <c r="VNU30" s="175"/>
      <c r="VNV30" s="175"/>
      <c r="VNW30" s="175"/>
      <c r="VNX30" s="175"/>
      <c r="VNY30" s="175"/>
      <c r="VNZ30" s="175"/>
      <c r="VOA30" s="175"/>
      <c r="VOB30" s="175"/>
      <c r="VOC30" s="175"/>
      <c r="VOD30" s="175"/>
      <c r="VOE30" s="175"/>
      <c r="VOF30" s="175"/>
      <c r="VOG30" s="175"/>
      <c r="VOH30" s="175"/>
      <c r="VOI30" s="175"/>
      <c r="VOJ30" s="175"/>
      <c r="VOK30" s="175"/>
      <c r="VOL30" s="175"/>
      <c r="VOM30" s="175"/>
      <c r="VON30" s="175"/>
      <c r="VOO30" s="175"/>
      <c r="VOP30" s="175"/>
      <c r="VOQ30" s="175"/>
      <c r="VOR30" s="175"/>
      <c r="VOS30" s="175"/>
      <c r="VOT30" s="175"/>
      <c r="VOU30" s="175"/>
      <c r="VOV30" s="175"/>
      <c r="VOW30" s="175"/>
      <c r="VOX30" s="175"/>
      <c r="VOY30" s="175"/>
      <c r="VOZ30" s="175"/>
      <c r="VPA30" s="175"/>
      <c r="VPB30" s="175"/>
      <c r="VPC30" s="175"/>
      <c r="VPD30" s="175"/>
      <c r="VPE30" s="175"/>
      <c r="VPF30" s="175"/>
      <c r="VPG30" s="175"/>
      <c r="VPH30" s="175"/>
      <c r="VPI30" s="175"/>
      <c r="VPJ30" s="175"/>
      <c r="VPK30" s="175"/>
      <c r="VPL30" s="175"/>
      <c r="VPM30" s="175"/>
      <c r="VPN30" s="175"/>
      <c r="VPO30" s="175"/>
      <c r="VPP30" s="175"/>
      <c r="VPQ30" s="175"/>
      <c r="VPR30" s="175"/>
      <c r="VPS30" s="175"/>
      <c r="VPT30" s="175"/>
      <c r="VPU30" s="175"/>
      <c r="VPV30" s="175"/>
      <c r="VPW30" s="175"/>
      <c r="VPX30" s="175"/>
      <c r="VPY30" s="175"/>
      <c r="VPZ30" s="175"/>
      <c r="VQA30" s="175"/>
      <c r="VQB30" s="175"/>
      <c r="VQC30" s="175"/>
      <c r="VQD30" s="175"/>
      <c r="VQE30" s="175"/>
      <c r="VQF30" s="175"/>
      <c r="VQG30" s="175"/>
      <c r="VQH30" s="175"/>
      <c r="VQI30" s="175"/>
      <c r="VQJ30" s="175"/>
      <c r="VQK30" s="175"/>
      <c r="VQL30" s="175"/>
      <c r="VQM30" s="175"/>
      <c r="VQN30" s="175"/>
      <c r="VQO30" s="175"/>
      <c r="VQP30" s="175"/>
      <c r="VQQ30" s="175"/>
      <c r="VQR30" s="175"/>
      <c r="VQS30" s="175"/>
      <c r="VQT30" s="175"/>
      <c r="VQU30" s="175"/>
      <c r="VQV30" s="175"/>
      <c r="VQW30" s="175"/>
      <c r="VQX30" s="175"/>
      <c r="VQY30" s="175"/>
      <c r="VQZ30" s="175"/>
      <c r="VRA30" s="175"/>
      <c r="VRB30" s="175"/>
      <c r="VRC30" s="175"/>
      <c r="VRD30" s="175"/>
      <c r="VRE30" s="175"/>
      <c r="VRF30" s="175"/>
      <c r="VRG30" s="175"/>
      <c r="VRH30" s="175"/>
      <c r="VRI30" s="175"/>
      <c r="VRJ30" s="175"/>
      <c r="VRK30" s="175"/>
      <c r="VRL30" s="175"/>
      <c r="VRM30" s="175"/>
      <c r="VRN30" s="175"/>
      <c r="VRO30" s="175"/>
      <c r="VRP30" s="175"/>
      <c r="VRQ30" s="175"/>
      <c r="VRR30" s="175"/>
      <c r="VRS30" s="175"/>
      <c r="VRT30" s="175"/>
      <c r="VRU30" s="175"/>
      <c r="VRV30" s="175"/>
      <c r="VRW30" s="175"/>
      <c r="VRX30" s="175"/>
      <c r="VRY30" s="175"/>
      <c r="VRZ30" s="175"/>
      <c r="VSA30" s="175"/>
      <c r="VSB30" s="175"/>
      <c r="VSC30" s="175"/>
      <c r="VSD30" s="175"/>
      <c r="VSE30" s="175"/>
      <c r="VSF30" s="175"/>
      <c r="VSG30" s="175"/>
      <c r="VSH30" s="175"/>
      <c r="VSI30" s="175"/>
      <c r="VSJ30" s="175"/>
      <c r="VSK30" s="175"/>
      <c r="VSL30" s="175"/>
      <c r="VSM30" s="175"/>
      <c r="VSN30" s="175"/>
      <c r="VSO30" s="175"/>
      <c r="VSP30" s="175"/>
      <c r="VSQ30" s="175"/>
      <c r="VSR30" s="175"/>
      <c r="VSS30" s="175"/>
      <c r="VST30" s="175"/>
      <c r="VSU30" s="175"/>
      <c r="VSV30" s="175"/>
      <c r="VSW30" s="175"/>
      <c r="VSX30" s="175"/>
      <c r="VSY30" s="175"/>
      <c r="VSZ30" s="175"/>
      <c r="VTA30" s="175"/>
      <c r="VTB30" s="175"/>
      <c r="VTC30" s="175"/>
      <c r="VTD30" s="175"/>
      <c r="VTE30" s="175"/>
      <c r="VTF30" s="175"/>
      <c r="VTG30" s="175"/>
      <c r="VTH30" s="175"/>
      <c r="VTI30" s="175"/>
      <c r="VTJ30" s="175"/>
      <c r="VTK30" s="175"/>
      <c r="VTL30" s="175"/>
      <c r="VTM30" s="175"/>
      <c r="VTN30" s="175"/>
      <c r="VTO30" s="175"/>
      <c r="VTP30" s="175"/>
      <c r="VTQ30" s="175"/>
      <c r="VTR30" s="175"/>
      <c r="VTS30" s="175"/>
      <c r="VTT30" s="175"/>
      <c r="VTU30" s="175"/>
      <c r="VTV30" s="175"/>
      <c r="VTW30" s="175"/>
      <c r="VTX30" s="175"/>
      <c r="VTY30" s="175"/>
      <c r="VTZ30" s="175"/>
      <c r="VUA30" s="175"/>
      <c r="VUB30" s="175"/>
      <c r="VUC30" s="175"/>
      <c r="VUD30" s="175"/>
      <c r="VUE30" s="175"/>
      <c r="VUF30" s="175"/>
      <c r="VUG30" s="175"/>
      <c r="VUH30" s="175"/>
      <c r="VUI30" s="175"/>
      <c r="VUJ30" s="175"/>
      <c r="VUK30" s="175"/>
      <c r="VUL30" s="175"/>
      <c r="VUM30" s="175"/>
      <c r="VUN30" s="175"/>
      <c r="VUO30" s="175"/>
      <c r="VUP30" s="175"/>
      <c r="VUQ30" s="175"/>
      <c r="VUR30" s="175"/>
      <c r="VUS30" s="175"/>
      <c r="VUT30" s="175"/>
      <c r="VUU30" s="175"/>
      <c r="VUV30" s="175"/>
      <c r="VUW30" s="175"/>
      <c r="VUX30" s="175"/>
      <c r="VUY30" s="175"/>
      <c r="VUZ30" s="175"/>
      <c r="VVA30" s="175"/>
      <c r="VVB30" s="175"/>
      <c r="VVC30" s="175"/>
      <c r="VVD30" s="175"/>
      <c r="VVE30" s="175"/>
      <c r="VVF30" s="175"/>
      <c r="VVG30" s="175"/>
      <c r="VVH30" s="175"/>
      <c r="VVI30" s="175"/>
      <c r="VVJ30" s="175"/>
      <c r="VVK30" s="175"/>
      <c r="VVL30" s="175"/>
      <c r="VVM30" s="175"/>
      <c r="VVN30" s="175"/>
      <c r="VVO30" s="175"/>
      <c r="VVP30" s="175"/>
      <c r="VVQ30" s="175"/>
      <c r="VVR30" s="175"/>
      <c r="VVS30" s="175"/>
      <c r="VVT30" s="175"/>
      <c r="VVU30" s="175"/>
      <c r="VVV30" s="175"/>
      <c r="VVW30" s="175"/>
      <c r="VVX30" s="175"/>
      <c r="VVY30" s="175"/>
      <c r="VVZ30" s="175"/>
      <c r="VWA30" s="175"/>
      <c r="VWB30" s="175"/>
      <c r="VWC30" s="175"/>
      <c r="VWD30" s="175"/>
      <c r="VWE30" s="175"/>
      <c r="VWF30" s="175"/>
      <c r="VWG30" s="175"/>
      <c r="VWH30" s="175"/>
      <c r="VWI30" s="175"/>
      <c r="VWJ30" s="175"/>
      <c r="VWK30" s="175"/>
      <c r="VWL30" s="175"/>
      <c r="VWM30" s="175"/>
      <c r="VWN30" s="175"/>
      <c r="VWO30" s="175"/>
      <c r="VWP30" s="175"/>
      <c r="VWQ30" s="175"/>
      <c r="VWR30" s="175"/>
      <c r="VWS30" s="175"/>
      <c r="VWT30" s="175"/>
      <c r="VWU30" s="175"/>
      <c r="VWV30" s="175"/>
      <c r="VWW30" s="175"/>
      <c r="VWX30" s="175"/>
      <c r="VWY30" s="175"/>
      <c r="VWZ30" s="175"/>
      <c r="VXA30" s="175"/>
      <c r="VXB30" s="175"/>
      <c r="VXC30" s="175"/>
      <c r="VXD30" s="175"/>
      <c r="VXE30" s="175"/>
      <c r="VXF30" s="175"/>
      <c r="VXG30" s="175"/>
      <c r="VXH30" s="175"/>
      <c r="VXI30" s="175"/>
      <c r="VXJ30" s="175"/>
      <c r="VXK30" s="175"/>
      <c r="VXL30" s="175"/>
      <c r="VXM30" s="175"/>
      <c r="VXN30" s="175"/>
      <c r="VXO30" s="175"/>
      <c r="VXP30" s="175"/>
      <c r="VXQ30" s="175"/>
      <c r="VXR30" s="175"/>
      <c r="VXS30" s="175"/>
      <c r="VXT30" s="175"/>
      <c r="VXU30" s="175"/>
      <c r="VXV30" s="175"/>
      <c r="VXW30" s="175"/>
      <c r="VXX30" s="175"/>
      <c r="VXY30" s="175"/>
      <c r="VXZ30" s="175"/>
      <c r="VYA30" s="175"/>
      <c r="VYB30" s="175"/>
      <c r="VYC30" s="175"/>
      <c r="VYD30" s="175"/>
      <c r="VYE30" s="175"/>
      <c r="VYF30" s="175"/>
      <c r="VYG30" s="175"/>
      <c r="VYH30" s="175"/>
      <c r="VYI30" s="175"/>
      <c r="VYJ30" s="175"/>
      <c r="VYK30" s="175"/>
      <c r="VYL30" s="175"/>
      <c r="VYM30" s="175"/>
      <c r="VYN30" s="175"/>
      <c r="VYO30" s="175"/>
      <c r="VYP30" s="175"/>
      <c r="VYQ30" s="175"/>
      <c r="VYR30" s="175"/>
      <c r="VYS30" s="175"/>
      <c r="VYT30" s="175"/>
      <c r="VYU30" s="175"/>
      <c r="VYV30" s="175"/>
      <c r="VYW30" s="175"/>
      <c r="VYX30" s="175"/>
      <c r="VYY30" s="175"/>
      <c r="VYZ30" s="175"/>
      <c r="VZA30" s="175"/>
      <c r="VZB30" s="175"/>
      <c r="VZC30" s="175"/>
      <c r="VZD30" s="175"/>
      <c r="VZE30" s="175"/>
      <c r="VZF30" s="175"/>
      <c r="VZG30" s="175"/>
      <c r="VZH30" s="175"/>
      <c r="VZI30" s="175"/>
      <c r="VZJ30" s="175"/>
      <c r="VZK30" s="175"/>
      <c r="VZL30" s="175"/>
      <c r="VZM30" s="175"/>
      <c r="VZN30" s="175"/>
      <c r="VZO30" s="175"/>
      <c r="VZP30" s="175"/>
      <c r="VZQ30" s="175"/>
      <c r="VZR30" s="175"/>
      <c r="VZS30" s="175"/>
      <c r="VZT30" s="175"/>
      <c r="VZU30" s="175"/>
      <c r="VZV30" s="175"/>
      <c r="VZW30" s="175"/>
      <c r="VZX30" s="175"/>
      <c r="VZY30" s="175"/>
      <c r="VZZ30" s="175"/>
      <c r="WAA30" s="175"/>
      <c r="WAB30" s="175"/>
      <c r="WAC30" s="175"/>
      <c r="WAD30" s="175"/>
      <c r="WAE30" s="175"/>
      <c r="WAF30" s="175"/>
      <c r="WAG30" s="175"/>
      <c r="WAH30" s="175"/>
      <c r="WAI30" s="175"/>
      <c r="WAJ30" s="175"/>
      <c r="WAK30" s="175"/>
      <c r="WAL30" s="175"/>
      <c r="WAM30" s="175"/>
      <c r="WAN30" s="175"/>
      <c r="WAO30" s="175"/>
      <c r="WAP30" s="175"/>
      <c r="WAQ30" s="175"/>
      <c r="WAR30" s="175"/>
      <c r="WAS30" s="175"/>
      <c r="WAT30" s="175"/>
      <c r="WAU30" s="175"/>
      <c r="WAV30" s="175"/>
      <c r="WAW30" s="175"/>
      <c r="WAX30" s="175"/>
      <c r="WAY30" s="175"/>
      <c r="WAZ30" s="175"/>
      <c r="WBA30" s="175"/>
      <c r="WBB30" s="175"/>
      <c r="WBC30" s="175"/>
      <c r="WBD30" s="175"/>
      <c r="WBE30" s="175"/>
      <c r="WBF30" s="175"/>
      <c r="WBG30" s="175"/>
      <c r="WBH30" s="175"/>
      <c r="WBI30" s="175"/>
      <c r="WBJ30" s="175"/>
      <c r="WBK30" s="175"/>
      <c r="WBL30" s="175"/>
      <c r="WBM30" s="175"/>
      <c r="WBN30" s="175"/>
      <c r="WBO30" s="175"/>
      <c r="WBP30" s="175"/>
      <c r="WBQ30" s="175"/>
      <c r="WBR30" s="175"/>
      <c r="WBS30" s="175"/>
      <c r="WBT30" s="175"/>
      <c r="WBU30" s="175"/>
      <c r="WBV30" s="175"/>
      <c r="WBW30" s="175"/>
      <c r="WBX30" s="175"/>
      <c r="WBY30" s="175"/>
      <c r="WBZ30" s="175"/>
      <c r="WCA30" s="175"/>
      <c r="WCB30" s="175"/>
      <c r="WCC30" s="175"/>
      <c r="WCD30" s="175"/>
      <c r="WCE30" s="175"/>
      <c r="WCF30" s="175"/>
      <c r="WCG30" s="175"/>
      <c r="WCH30" s="175"/>
      <c r="WCI30" s="175"/>
      <c r="WCJ30" s="175"/>
      <c r="WCK30" s="175"/>
      <c r="WCL30" s="175"/>
      <c r="WCM30" s="175"/>
      <c r="WCN30" s="175"/>
      <c r="WCO30" s="175"/>
      <c r="WCP30" s="175"/>
      <c r="WCQ30" s="175"/>
      <c r="WCR30" s="175"/>
      <c r="WCS30" s="175"/>
      <c r="WCT30" s="175"/>
      <c r="WCU30" s="175"/>
      <c r="WCV30" s="175"/>
      <c r="WCW30" s="175"/>
      <c r="WCX30" s="175"/>
      <c r="WCY30" s="175"/>
      <c r="WCZ30" s="175"/>
      <c r="WDA30" s="175"/>
      <c r="WDB30" s="175"/>
      <c r="WDC30" s="175"/>
      <c r="WDD30" s="175"/>
      <c r="WDE30" s="175"/>
      <c r="WDF30" s="175"/>
      <c r="WDG30" s="175"/>
      <c r="WDH30" s="175"/>
      <c r="WDI30" s="175"/>
      <c r="WDJ30" s="175"/>
      <c r="WDK30" s="175"/>
      <c r="WDL30" s="175"/>
      <c r="WDM30" s="175"/>
      <c r="WDN30" s="175"/>
      <c r="WDO30" s="175"/>
      <c r="WDP30" s="175"/>
      <c r="WDQ30" s="175"/>
      <c r="WDR30" s="175"/>
      <c r="WDS30" s="175"/>
      <c r="WDT30" s="175"/>
      <c r="WDU30" s="175"/>
      <c r="WDV30" s="175"/>
      <c r="WDW30" s="175"/>
      <c r="WDX30" s="175"/>
      <c r="WDY30" s="175"/>
      <c r="WDZ30" s="175"/>
      <c r="WEA30" s="175"/>
      <c r="WEB30" s="175"/>
      <c r="WEC30" s="175"/>
      <c r="WED30" s="175"/>
      <c r="WEE30" s="175"/>
      <c r="WEF30" s="175"/>
      <c r="WEG30" s="175"/>
      <c r="WEH30" s="175"/>
      <c r="WEI30" s="175"/>
      <c r="WEJ30" s="175"/>
      <c r="WEK30" s="175"/>
      <c r="WEL30" s="175"/>
      <c r="WEM30" s="175"/>
      <c r="WEN30" s="175"/>
      <c r="WEO30" s="175"/>
      <c r="WEP30" s="175"/>
      <c r="WEQ30" s="175"/>
      <c r="WER30" s="175"/>
      <c r="WES30" s="175"/>
      <c r="WET30" s="175"/>
      <c r="WEU30" s="175"/>
      <c r="WEV30" s="175"/>
      <c r="WEW30" s="175"/>
      <c r="WEX30" s="175"/>
      <c r="WEY30" s="175"/>
      <c r="WEZ30" s="175"/>
      <c r="WFA30" s="175"/>
      <c r="WFB30" s="175"/>
      <c r="WFC30" s="175"/>
      <c r="WFD30" s="175"/>
      <c r="WFE30" s="175"/>
      <c r="WFF30" s="175"/>
      <c r="WFG30" s="175"/>
      <c r="WFH30" s="175"/>
      <c r="WFI30" s="175"/>
      <c r="WFJ30" s="175"/>
      <c r="WFK30" s="175"/>
      <c r="WFL30" s="175"/>
      <c r="WFM30" s="175"/>
      <c r="WFN30" s="175"/>
      <c r="WFO30" s="175"/>
      <c r="WFP30" s="175"/>
      <c r="WFQ30" s="175"/>
      <c r="WFR30" s="175"/>
      <c r="WFS30" s="175"/>
      <c r="WFT30" s="175"/>
      <c r="WFU30" s="175"/>
      <c r="WFV30" s="175"/>
      <c r="WFW30" s="175"/>
      <c r="WFX30" s="175"/>
      <c r="WFY30" s="175"/>
      <c r="WFZ30" s="175"/>
      <c r="WGA30" s="175"/>
      <c r="WGB30" s="175"/>
      <c r="WGC30" s="175"/>
      <c r="WGD30" s="175"/>
      <c r="WGE30" s="175"/>
      <c r="WGF30" s="175"/>
      <c r="WGG30" s="175"/>
      <c r="WGH30" s="175"/>
      <c r="WGI30" s="175"/>
      <c r="WGJ30" s="175"/>
      <c r="WGK30" s="175"/>
      <c r="WGL30" s="175"/>
      <c r="WGM30" s="175"/>
      <c r="WGN30" s="175"/>
      <c r="WGO30" s="175"/>
      <c r="WGP30" s="175"/>
      <c r="WGQ30" s="175"/>
      <c r="WGR30" s="175"/>
      <c r="WGS30" s="175"/>
      <c r="WGT30" s="175"/>
      <c r="WGU30" s="175"/>
      <c r="WGV30" s="175"/>
      <c r="WGW30" s="175"/>
      <c r="WGX30" s="175"/>
      <c r="WGY30" s="175"/>
      <c r="WGZ30" s="175"/>
      <c r="WHA30" s="175"/>
      <c r="WHB30" s="175"/>
      <c r="WHC30" s="175"/>
      <c r="WHD30" s="175"/>
      <c r="WHE30" s="175"/>
      <c r="WHF30" s="175"/>
      <c r="WHG30" s="175"/>
      <c r="WHH30" s="175"/>
      <c r="WHI30" s="175"/>
      <c r="WHJ30" s="175"/>
      <c r="WHK30" s="175"/>
      <c r="WHL30" s="175"/>
      <c r="WHM30" s="175"/>
      <c r="WHN30" s="175"/>
      <c r="WHO30" s="175"/>
      <c r="WHP30" s="175"/>
      <c r="WHQ30" s="175"/>
      <c r="WHR30" s="175"/>
      <c r="WHS30" s="175"/>
      <c r="WHT30" s="175"/>
      <c r="WHU30" s="175"/>
      <c r="WHV30" s="175"/>
      <c r="WHW30" s="175"/>
      <c r="WHX30" s="175"/>
      <c r="WHY30" s="175"/>
      <c r="WHZ30" s="175"/>
      <c r="WIA30" s="175"/>
      <c r="WIB30" s="175"/>
      <c r="WIC30" s="175"/>
      <c r="WID30" s="175"/>
      <c r="WIE30" s="175"/>
      <c r="WIF30" s="175"/>
      <c r="WIG30" s="175"/>
      <c r="WIH30" s="175"/>
      <c r="WII30" s="175"/>
      <c r="WIJ30" s="175"/>
      <c r="WIK30" s="175"/>
      <c r="WIL30" s="175"/>
      <c r="WIM30" s="175"/>
      <c r="WIN30" s="175"/>
      <c r="WIO30" s="175"/>
      <c r="WIP30" s="175"/>
      <c r="WIQ30" s="175"/>
      <c r="WIR30" s="175"/>
      <c r="WIS30" s="175"/>
      <c r="WIT30" s="175"/>
      <c r="WIU30" s="175"/>
      <c r="WIV30" s="175"/>
      <c r="WIW30" s="175"/>
      <c r="WIX30" s="175"/>
      <c r="WIY30" s="175"/>
      <c r="WIZ30" s="175"/>
      <c r="WJA30" s="175"/>
      <c r="WJB30" s="175"/>
      <c r="WJC30" s="175"/>
      <c r="WJD30" s="175"/>
      <c r="WJE30" s="175"/>
      <c r="WJF30" s="175"/>
      <c r="WJG30" s="175"/>
      <c r="WJH30" s="175"/>
      <c r="WJI30" s="175"/>
      <c r="WJJ30" s="175"/>
      <c r="WJK30" s="175"/>
      <c r="WJL30" s="175"/>
      <c r="WJM30" s="175"/>
      <c r="WJN30" s="175"/>
      <c r="WJO30" s="175"/>
      <c r="WJP30" s="175"/>
      <c r="WJQ30" s="175"/>
      <c r="WJR30" s="175"/>
      <c r="WJS30" s="175"/>
      <c r="WJT30" s="175"/>
      <c r="WJU30" s="175"/>
      <c r="WJV30" s="175"/>
      <c r="WJW30" s="175"/>
      <c r="WJX30" s="175"/>
      <c r="WJY30" s="175"/>
      <c r="WJZ30" s="175"/>
      <c r="WKA30" s="175"/>
      <c r="WKB30" s="175"/>
      <c r="WKC30" s="175"/>
      <c r="WKD30" s="175"/>
      <c r="WKE30" s="175"/>
      <c r="WKF30" s="175"/>
      <c r="WKG30" s="175"/>
      <c r="WKH30" s="175"/>
      <c r="WKI30" s="175"/>
      <c r="WKJ30" s="175"/>
      <c r="WKK30" s="175"/>
      <c r="WKL30" s="175"/>
      <c r="WKM30" s="175"/>
      <c r="WKN30" s="175"/>
      <c r="WKO30" s="175"/>
      <c r="WKP30" s="175"/>
      <c r="WKQ30" s="175"/>
      <c r="WKR30" s="175"/>
      <c r="WKS30" s="175"/>
      <c r="WKT30" s="175"/>
      <c r="WKU30" s="175"/>
      <c r="WKV30" s="175"/>
      <c r="WKW30" s="175"/>
      <c r="WKX30" s="175"/>
      <c r="WKY30" s="175"/>
      <c r="WKZ30" s="175"/>
      <c r="WLA30" s="175"/>
      <c r="WLB30" s="175"/>
      <c r="WLC30" s="175"/>
      <c r="WLD30" s="175"/>
      <c r="WLE30" s="175"/>
      <c r="WLF30" s="175"/>
      <c r="WLG30" s="175"/>
      <c r="WLH30" s="175"/>
      <c r="WLI30" s="175"/>
      <c r="WLJ30" s="175"/>
      <c r="WLK30" s="175"/>
      <c r="WLL30" s="175"/>
      <c r="WLM30" s="175"/>
      <c r="WLN30" s="175"/>
      <c r="WLO30" s="175"/>
      <c r="WLP30" s="175"/>
      <c r="WLQ30" s="175"/>
      <c r="WLR30" s="175"/>
      <c r="WLS30" s="175"/>
      <c r="WLT30" s="175"/>
      <c r="WLU30" s="175"/>
      <c r="WLV30" s="175"/>
      <c r="WLW30" s="175"/>
      <c r="WLX30" s="175"/>
      <c r="WLY30" s="175"/>
      <c r="WLZ30" s="175"/>
      <c r="WMA30" s="175"/>
      <c r="WMB30" s="175"/>
      <c r="WMC30" s="175"/>
      <c r="WMD30" s="175"/>
      <c r="WME30" s="175"/>
      <c r="WMF30" s="175"/>
      <c r="WMG30" s="175"/>
      <c r="WMH30" s="175"/>
      <c r="WMI30" s="175"/>
      <c r="WMJ30" s="175"/>
      <c r="WMK30" s="175"/>
      <c r="WML30" s="175"/>
      <c r="WMM30" s="175"/>
      <c r="WMN30" s="175"/>
      <c r="WMO30" s="175"/>
      <c r="WMP30" s="175"/>
      <c r="WMQ30" s="175"/>
      <c r="WMR30" s="175"/>
      <c r="WMS30" s="175"/>
      <c r="WMT30" s="175"/>
      <c r="WMU30" s="175"/>
      <c r="WMV30" s="175"/>
      <c r="WMW30" s="175"/>
      <c r="WMX30" s="175"/>
      <c r="WMY30" s="175"/>
      <c r="WMZ30" s="175"/>
      <c r="WNA30" s="175"/>
      <c r="WNB30" s="175"/>
      <c r="WNC30" s="175"/>
      <c r="WND30" s="175"/>
      <c r="WNE30" s="175"/>
      <c r="WNF30" s="175"/>
      <c r="WNG30" s="175"/>
      <c r="WNH30" s="175"/>
      <c r="WNI30" s="175"/>
      <c r="WNJ30" s="175"/>
      <c r="WNK30" s="175"/>
      <c r="WNL30" s="175"/>
      <c r="WNM30" s="175"/>
      <c r="WNN30" s="175"/>
      <c r="WNO30" s="175"/>
      <c r="WNP30" s="175"/>
      <c r="WNQ30" s="175"/>
      <c r="WNR30" s="175"/>
      <c r="WNS30" s="175"/>
      <c r="WNT30" s="175"/>
      <c r="WNU30" s="175"/>
      <c r="WNV30" s="175"/>
      <c r="WNW30" s="175"/>
      <c r="WNX30" s="175"/>
      <c r="WNY30" s="175"/>
      <c r="WNZ30" s="175"/>
      <c r="WOA30" s="175"/>
      <c r="WOB30" s="175"/>
      <c r="WOC30" s="175"/>
      <c r="WOD30" s="175"/>
      <c r="WOE30" s="175"/>
      <c r="WOF30" s="175"/>
      <c r="WOG30" s="175"/>
      <c r="WOH30" s="175"/>
      <c r="WOI30" s="175"/>
      <c r="WOJ30" s="175"/>
      <c r="WOK30" s="175"/>
      <c r="WOL30" s="175"/>
      <c r="WOM30" s="175"/>
      <c r="WON30" s="175"/>
      <c r="WOO30" s="175"/>
      <c r="WOP30" s="175"/>
      <c r="WOQ30" s="175"/>
      <c r="WOR30" s="175"/>
      <c r="WOS30" s="175"/>
      <c r="WOT30" s="175"/>
      <c r="WOU30" s="175"/>
      <c r="WOV30" s="175"/>
      <c r="WOW30" s="175"/>
      <c r="WOX30" s="175"/>
      <c r="WOY30" s="175"/>
      <c r="WOZ30" s="175"/>
      <c r="WPA30" s="175"/>
      <c r="WPB30" s="175"/>
      <c r="WPC30" s="175"/>
      <c r="WPD30" s="175"/>
      <c r="WPE30" s="175"/>
      <c r="WPF30" s="175"/>
      <c r="WPG30" s="175"/>
      <c r="WPH30" s="175"/>
      <c r="WPI30" s="175"/>
      <c r="WPJ30" s="175"/>
      <c r="WPK30" s="175"/>
      <c r="WPL30" s="175"/>
      <c r="WPM30" s="175"/>
      <c r="WPN30" s="175"/>
      <c r="WPO30" s="175"/>
      <c r="WPP30" s="175"/>
      <c r="WPQ30" s="175"/>
      <c r="WPR30" s="175"/>
      <c r="WPS30" s="175"/>
      <c r="WPT30" s="175"/>
      <c r="WPU30" s="175"/>
      <c r="WPV30" s="175"/>
      <c r="WPW30" s="175"/>
      <c r="WPX30" s="175"/>
      <c r="WPY30" s="175"/>
      <c r="WPZ30" s="175"/>
      <c r="WQA30" s="175"/>
      <c r="WQB30" s="175"/>
      <c r="WQC30" s="175"/>
      <c r="WQD30" s="175"/>
      <c r="WQE30" s="175"/>
      <c r="WQF30" s="175"/>
      <c r="WQG30" s="175"/>
      <c r="WQH30" s="175"/>
      <c r="WQI30" s="175"/>
      <c r="WQJ30" s="175"/>
      <c r="WQK30" s="175"/>
      <c r="WQL30" s="175"/>
      <c r="WQM30" s="175"/>
      <c r="WQN30" s="175"/>
      <c r="WQO30" s="175"/>
      <c r="WQP30" s="175"/>
      <c r="WQQ30" s="175"/>
      <c r="WQR30" s="175"/>
      <c r="WQS30" s="175"/>
      <c r="WQT30" s="175"/>
      <c r="WQU30" s="175"/>
      <c r="WQV30" s="175"/>
      <c r="WQW30" s="175"/>
      <c r="WQX30" s="175"/>
      <c r="WQY30" s="175"/>
      <c r="WQZ30" s="175"/>
      <c r="WRA30" s="175"/>
      <c r="WRB30" s="175"/>
      <c r="WRC30" s="175"/>
      <c r="WRD30" s="175"/>
      <c r="WRE30" s="175"/>
      <c r="WRF30" s="175"/>
      <c r="WRG30" s="175"/>
      <c r="WRH30" s="175"/>
      <c r="WRI30" s="175"/>
      <c r="WRJ30" s="175"/>
      <c r="WRK30" s="175"/>
      <c r="WRL30" s="175"/>
      <c r="WRM30" s="175"/>
      <c r="WRN30" s="175"/>
      <c r="WRO30" s="175"/>
      <c r="WRP30" s="175"/>
      <c r="WRQ30" s="175"/>
      <c r="WRR30" s="175"/>
      <c r="WRS30" s="175"/>
      <c r="WRT30" s="175"/>
      <c r="WRU30" s="175"/>
      <c r="WRV30" s="175"/>
      <c r="WRW30" s="175"/>
      <c r="WRX30" s="175"/>
      <c r="WRY30" s="175"/>
      <c r="WRZ30" s="175"/>
      <c r="WSA30" s="175"/>
      <c r="WSB30" s="175"/>
      <c r="WSC30" s="175"/>
      <c r="WSD30" s="175"/>
      <c r="WSE30" s="175"/>
      <c r="WSF30" s="175"/>
      <c r="WSG30" s="175"/>
      <c r="WSH30" s="175"/>
      <c r="WSI30" s="175"/>
      <c r="WSJ30" s="175"/>
      <c r="WSK30" s="175"/>
      <c r="WSL30" s="175"/>
      <c r="WSM30" s="175"/>
      <c r="WSN30" s="175"/>
      <c r="WSO30" s="175"/>
      <c r="WSP30" s="175"/>
      <c r="WSQ30" s="175"/>
      <c r="WSR30" s="175"/>
      <c r="WSS30" s="175"/>
      <c r="WST30" s="175"/>
      <c r="WSU30" s="175"/>
      <c r="WSV30" s="175"/>
      <c r="WSW30" s="175"/>
      <c r="WSX30" s="175"/>
      <c r="WSY30" s="175"/>
      <c r="WSZ30" s="175"/>
      <c r="WTA30" s="175"/>
      <c r="WTB30" s="175"/>
      <c r="WTC30" s="175"/>
      <c r="WTD30" s="175"/>
      <c r="WTE30" s="175"/>
      <c r="WTF30" s="175"/>
      <c r="WTG30" s="175"/>
      <c r="WTH30" s="175"/>
      <c r="WTI30" s="175"/>
      <c r="WTJ30" s="175"/>
      <c r="WTK30" s="175"/>
      <c r="WTL30" s="175"/>
      <c r="WTM30" s="175"/>
      <c r="WTN30" s="175"/>
      <c r="WTO30" s="175"/>
      <c r="WTP30" s="175"/>
      <c r="WTQ30" s="175"/>
      <c r="WTR30" s="175"/>
      <c r="WTS30" s="175"/>
      <c r="WTT30" s="175"/>
      <c r="WTU30" s="175"/>
      <c r="WTV30" s="175"/>
      <c r="WTW30" s="175"/>
      <c r="WTX30" s="175"/>
      <c r="WTY30" s="175"/>
      <c r="WTZ30" s="175"/>
      <c r="WUA30" s="175"/>
      <c r="WUB30" s="175"/>
      <c r="WUC30" s="175"/>
      <c r="WUD30" s="175"/>
      <c r="WUE30" s="175"/>
      <c r="WUF30" s="175"/>
      <c r="WUG30" s="175"/>
      <c r="WUH30" s="175"/>
      <c r="WUI30" s="175"/>
      <c r="WUJ30" s="175"/>
      <c r="WUK30" s="175"/>
      <c r="WUL30" s="175"/>
      <c r="WUM30" s="175"/>
      <c r="WUN30" s="175"/>
      <c r="WUO30" s="175"/>
      <c r="WUP30" s="175"/>
      <c r="WUQ30" s="175"/>
      <c r="WUR30" s="175"/>
      <c r="WUS30" s="175"/>
      <c r="WUT30" s="175"/>
      <c r="WUU30" s="175"/>
      <c r="WUV30" s="175"/>
      <c r="WUW30" s="175"/>
      <c r="WUX30" s="175"/>
      <c r="WUY30" s="175"/>
      <c r="WUZ30" s="175"/>
      <c r="WVA30" s="175"/>
      <c r="WVB30" s="175"/>
      <c r="WVC30" s="175"/>
      <c r="WVD30" s="175"/>
      <c r="WVE30" s="175"/>
      <c r="WVF30" s="175"/>
      <c r="WVG30" s="175"/>
      <c r="WVH30" s="175"/>
      <c r="WVI30" s="175"/>
      <c r="WVJ30" s="175"/>
      <c r="WVK30" s="175"/>
      <c r="WVL30" s="175"/>
      <c r="WVM30" s="175"/>
      <c r="WVN30" s="175"/>
      <c r="WVO30" s="175"/>
      <c r="WVP30" s="175"/>
      <c r="WVQ30" s="175"/>
      <c r="WVR30" s="175"/>
      <c r="WVS30" s="175"/>
      <c r="WVT30" s="175"/>
      <c r="WVU30" s="175"/>
      <c r="WVV30" s="175"/>
      <c r="WVW30" s="175"/>
      <c r="WVX30" s="175"/>
      <c r="WVY30" s="175"/>
      <c r="WVZ30" s="175"/>
      <c r="WWA30" s="175"/>
      <c r="WWB30" s="175"/>
      <c r="WWC30" s="175"/>
      <c r="WWD30" s="175"/>
      <c r="WWE30" s="175"/>
      <c r="WWF30" s="175"/>
      <c r="WWG30" s="175"/>
      <c r="WWH30" s="175"/>
      <c r="WWI30" s="175"/>
      <c r="WWJ30" s="175"/>
      <c r="WWK30" s="175"/>
      <c r="WWL30" s="175"/>
      <c r="WWM30" s="175"/>
      <c r="WWN30" s="175"/>
      <c r="WWO30" s="175"/>
      <c r="WWP30" s="175"/>
      <c r="WWQ30" s="175"/>
      <c r="WWR30" s="175"/>
      <c r="WWS30" s="175"/>
      <c r="WWT30" s="175"/>
      <c r="WWU30" s="175"/>
      <c r="WWV30" s="175"/>
      <c r="WWW30" s="175"/>
      <c r="WWX30" s="175"/>
      <c r="WWY30" s="175"/>
      <c r="WWZ30" s="175"/>
      <c r="WXA30" s="175"/>
      <c r="WXB30" s="175"/>
      <c r="WXC30" s="175"/>
      <c r="WXD30" s="175"/>
      <c r="WXE30" s="175"/>
      <c r="WXF30" s="175"/>
      <c r="WXG30" s="175"/>
      <c r="WXH30" s="175"/>
      <c r="WXI30" s="175"/>
      <c r="WXJ30" s="175"/>
      <c r="WXK30" s="175"/>
      <c r="WXL30" s="175"/>
      <c r="WXM30" s="175"/>
      <c r="WXN30" s="175"/>
      <c r="WXO30" s="175"/>
      <c r="WXP30" s="175"/>
      <c r="WXQ30" s="175"/>
      <c r="WXR30" s="175"/>
      <c r="WXS30" s="175"/>
      <c r="WXT30" s="175"/>
      <c r="WXU30" s="175"/>
      <c r="WXV30" s="175"/>
      <c r="WXW30" s="175"/>
      <c r="WXX30" s="175"/>
      <c r="WXY30" s="175"/>
      <c r="WXZ30" s="175"/>
      <c r="WYA30" s="175"/>
      <c r="WYB30" s="175"/>
      <c r="WYC30" s="175"/>
      <c r="WYD30" s="175"/>
      <c r="WYE30" s="175"/>
      <c r="WYF30" s="175"/>
      <c r="WYG30" s="175"/>
      <c r="WYH30" s="175"/>
      <c r="WYI30" s="175"/>
      <c r="WYJ30" s="175"/>
      <c r="WYK30" s="175"/>
      <c r="WYL30" s="175"/>
      <c r="WYM30" s="175"/>
      <c r="WYN30" s="175"/>
      <c r="WYO30" s="175"/>
      <c r="WYP30" s="175"/>
      <c r="WYQ30" s="175"/>
      <c r="WYR30" s="175"/>
      <c r="WYS30" s="175"/>
      <c r="WYT30" s="175"/>
      <c r="WYU30" s="175"/>
      <c r="WYV30" s="175"/>
      <c r="WYW30" s="175"/>
      <c r="WYX30" s="175"/>
      <c r="WYY30" s="175"/>
      <c r="WYZ30" s="175"/>
      <c r="WZA30" s="175"/>
      <c r="WZB30" s="175"/>
      <c r="WZC30" s="175"/>
      <c r="WZD30" s="175"/>
      <c r="WZE30" s="175"/>
      <c r="WZF30" s="175"/>
      <c r="WZG30" s="175"/>
      <c r="WZH30" s="175"/>
      <c r="WZI30" s="175"/>
      <c r="WZJ30" s="175"/>
      <c r="WZK30" s="175"/>
      <c r="WZL30" s="175"/>
      <c r="WZM30" s="175"/>
      <c r="WZN30" s="175"/>
      <c r="WZO30" s="175"/>
      <c r="WZP30" s="175"/>
      <c r="WZQ30" s="175"/>
      <c r="WZR30" s="175"/>
      <c r="WZS30" s="175"/>
      <c r="WZT30" s="175"/>
      <c r="WZU30" s="175"/>
      <c r="WZV30" s="175"/>
      <c r="WZW30" s="175"/>
      <c r="WZX30" s="175"/>
      <c r="WZY30" s="175"/>
      <c r="WZZ30" s="175"/>
      <c r="XAA30" s="175"/>
      <c r="XAB30" s="175"/>
      <c r="XAC30" s="175"/>
      <c r="XAD30" s="175"/>
      <c r="XAE30" s="175"/>
      <c r="XAF30" s="175"/>
      <c r="XAG30" s="175"/>
      <c r="XAH30" s="175"/>
      <c r="XAI30" s="175"/>
      <c r="XAJ30" s="175"/>
      <c r="XAK30" s="175"/>
      <c r="XAL30" s="175"/>
      <c r="XAM30" s="175"/>
      <c r="XAN30" s="175"/>
      <c r="XAO30" s="175"/>
      <c r="XAP30" s="175"/>
      <c r="XAQ30" s="175"/>
      <c r="XAR30" s="175"/>
      <c r="XAS30" s="175"/>
      <c r="XAT30" s="175"/>
      <c r="XAU30" s="175"/>
      <c r="XAV30" s="175"/>
      <c r="XAW30" s="175"/>
      <c r="XAX30" s="175"/>
      <c r="XAY30" s="175"/>
      <c r="XAZ30" s="175"/>
      <c r="XBA30" s="175"/>
      <c r="XBB30" s="175"/>
      <c r="XBC30" s="175"/>
      <c r="XBD30" s="175"/>
      <c r="XBE30" s="175"/>
      <c r="XBF30" s="175"/>
      <c r="XBG30" s="175"/>
      <c r="XBH30" s="175"/>
      <c r="XBI30" s="175"/>
      <c r="XBJ30" s="175"/>
      <c r="XBK30" s="175"/>
      <c r="XBL30" s="175"/>
      <c r="XBM30" s="175"/>
      <c r="XBN30" s="175"/>
      <c r="XBO30" s="175"/>
      <c r="XBP30" s="175"/>
      <c r="XBQ30" s="175"/>
      <c r="XBR30" s="175"/>
      <c r="XBS30" s="175"/>
      <c r="XBT30" s="175"/>
      <c r="XBU30" s="175"/>
      <c r="XBV30" s="175"/>
      <c r="XBW30" s="175"/>
      <c r="XBX30" s="175"/>
      <c r="XBY30" s="175"/>
      <c r="XBZ30" s="175"/>
      <c r="XCA30" s="175"/>
      <c r="XCB30" s="175"/>
      <c r="XCC30" s="175"/>
      <c r="XCD30" s="175"/>
      <c r="XCE30" s="175"/>
      <c r="XCF30" s="175"/>
      <c r="XCG30" s="175"/>
      <c r="XCH30" s="175"/>
      <c r="XCI30" s="175"/>
      <c r="XCJ30" s="175"/>
      <c r="XCK30" s="175"/>
      <c r="XCL30" s="175"/>
      <c r="XCM30" s="175"/>
      <c r="XCN30" s="175"/>
      <c r="XCO30" s="175"/>
      <c r="XCP30" s="175"/>
      <c r="XCQ30" s="175"/>
      <c r="XCR30" s="175"/>
      <c r="XCS30" s="175"/>
      <c r="XCT30" s="175"/>
      <c r="XCU30" s="175"/>
      <c r="XCV30" s="175"/>
      <c r="XCW30" s="175"/>
      <c r="XCX30" s="175"/>
      <c r="XCY30" s="175"/>
      <c r="XCZ30" s="175"/>
      <c r="XDA30" s="175"/>
      <c r="XDB30" s="175"/>
      <c r="XDC30" s="175"/>
      <c r="XDD30" s="175"/>
      <c r="XDE30" s="175"/>
      <c r="XDF30" s="175"/>
      <c r="XDG30" s="175"/>
      <c r="XDH30" s="175"/>
      <c r="XDI30" s="175"/>
      <c r="XDJ30" s="175"/>
      <c r="XDK30" s="175"/>
      <c r="XDL30" s="175"/>
      <c r="XDM30" s="175"/>
      <c r="XDN30" s="175"/>
      <c r="XDO30" s="175"/>
      <c r="XDP30" s="175"/>
      <c r="XDQ30" s="175"/>
      <c r="XDR30" s="175"/>
      <c r="XDS30" s="175"/>
      <c r="XDT30" s="175"/>
      <c r="XDU30" s="175"/>
      <c r="XDV30" s="175"/>
      <c r="XDW30" s="175"/>
      <c r="XDX30" s="175"/>
      <c r="XDY30" s="175"/>
      <c r="XDZ30" s="175"/>
      <c r="XEA30" s="175"/>
      <c r="XEB30" s="175"/>
      <c r="XEC30" s="175"/>
      <c r="XED30" s="175"/>
      <c r="XEE30" s="175"/>
      <c r="XEF30" s="175"/>
      <c r="XEG30" s="175"/>
      <c r="XEH30" s="175"/>
      <c r="XEI30" s="175"/>
      <c r="XEJ30" s="175"/>
      <c r="XEK30" s="175"/>
      <c r="XEL30" s="175"/>
      <c r="XEM30" s="175"/>
      <c r="XEN30" s="175"/>
    </row>
    <row r="31" spans="1:16368" s="4" customFormat="1" ht="25.5">
      <c r="A31" s="78"/>
      <c r="B31" s="101" t="s">
        <v>266</v>
      </c>
      <c r="C31" s="282">
        <f>'Conto economico'!D31</f>
        <v>0</v>
      </c>
      <c r="D31" s="92"/>
      <c r="E31" s="92"/>
      <c r="F31" s="92"/>
      <c r="G31" s="92"/>
      <c r="H31" s="92"/>
      <c r="I31" s="92"/>
      <c r="J31" s="92"/>
      <c r="K31" s="92"/>
      <c r="L31" s="92"/>
      <c r="M31" s="84"/>
      <c r="N31" s="97"/>
      <c r="O31" s="282">
        <f t="shared" si="12"/>
        <v>0</v>
      </c>
      <c r="P31" s="78"/>
      <c r="Q31" s="282">
        <f>+'Conto economico'!I31</f>
        <v>0</v>
      </c>
      <c r="R31" s="642"/>
      <c r="S31" s="643"/>
      <c r="T31" s="643"/>
      <c r="U31" s="643"/>
      <c r="V31" s="643"/>
      <c r="W31" s="643"/>
      <c r="X31" s="643"/>
      <c r="Y31" s="643"/>
      <c r="Z31" s="643"/>
      <c r="AA31" s="643"/>
      <c r="AB31" s="644"/>
      <c r="AC31" s="282">
        <f t="shared" si="14"/>
        <v>0</v>
      </c>
      <c r="AD31" s="78"/>
      <c r="AE31" s="282">
        <f>'Conto economico'!N31</f>
        <v>0</v>
      </c>
      <c r="AF31" s="92"/>
      <c r="AG31" s="92"/>
      <c r="AH31" s="92"/>
      <c r="AI31" s="92"/>
      <c r="AJ31" s="92"/>
      <c r="AK31" s="92"/>
      <c r="AL31" s="92"/>
      <c r="AM31" s="92"/>
      <c r="AN31" s="92"/>
      <c r="AO31" s="84"/>
      <c r="AP31" s="97"/>
      <c r="AQ31" s="282">
        <f t="shared" si="16"/>
        <v>0</v>
      </c>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M31" s="175"/>
      <c r="EN31" s="175"/>
      <c r="EO31" s="175"/>
      <c r="EP31" s="175"/>
      <c r="EQ31" s="175"/>
      <c r="ER31" s="175"/>
      <c r="ES31" s="175"/>
      <c r="ET31" s="175"/>
      <c r="EU31" s="175"/>
      <c r="EV31" s="175"/>
      <c r="EW31" s="175"/>
      <c r="EX31" s="175"/>
      <c r="EY31" s="175"/>
      <c r="EZ31" s="175"/>
      <c r="FA31" s="175"/>
      <c r="FB31" s="175"/>
      <c r="FC31" s="175"/>
      <c r="FD31" s="175"/>
      <c r="FE31" s="175"/>
      <c r="FF31" s="175"/>
      <c r="FG31" s="175"/>
      <c r="FH31" s="175"/>
      <c r="FI31" s="175"/>
      <c r="FJ31" s="175"/>
      <c r="FK31" s="175"/>
      <c r="FL31" s="175"/>
      <c r="FM31" s="175"/>
      <c r="FN31" s="175"/>
      <c r="FO31" s="175"/>
      <c r="FP31" s="175"/>
      <c r="FQ31" s="175"/>
      <c r="FR31" s="175"/>
      <c r="FS31" s="175"/>
      <c r="FT31" s="175"/>
      <c r="FU31" s="175"/>
      <c r="FV31" s="175"/>
      <c r="FW31" s="175"/>
      <c r="FX31" s="175"/>
      <c r="FY31" s="175"/>
      <c r="FZ31" s="175"/>
      <c r="GA31" s="175"/>
      <c r="GB31" s="175"/>
      <c r="GC31" s="175"/>
      <c r="GD31" s="175"/>
      <c r="GE31" s="175"/>
      <c r="GF31" s="175"/>
      <c r="GG31" s="175"/>
      <c r="GH31" s="175"/>
      <c r="GI31" s="175"/>
      <c r="GJ31" s="175"/>
      <c r="GK31" s="175"/>
      <c r="GL31" s="175"/>
      <c r="GM31" s="175"/>
      <c r="GN31" s="175"/>
      <c r="GO31" s="175"/>
      <c r="GP31" s="175"/>
      <c r="GQ31" s="175"/>
      <c r="GR31" s="175"/>
      <c r="GS31" s="175"/>
      <c r="GT31" s="175"/>
      <c r="GU31" s="175"/>
      <c r="GV31" s="175"/>
      <c r="GW31" s="175"/>
      <c r="GX31" s="175"/>
      <c r="GY31" s="175"/>
      <c r="GZ31" s="175"/>
      <c r="HA31" s="175"/>
      <c r="HB31" s="175"/>
      <c r="HC31" s="175"/>
      <c r="HD31" s="175"/>
      <c r="HE31" s="175"/>
      <c r="HF31" s="175"/>
      <c r="HG31" s="175"/>
      <c r="HH31" s="175"/>
      <c r="HI31" s="175"/>
      <c r="HJ31" s="175"/>
      <c r="HK31" s="175"/>
      <c r="HL31" s="175"/>
      <c r="HM31" s="175"/>
      <c r="HN31" s="175"/>
      <c r="HO31" s="175"/>
      <c r="HP31" s="175"/>
      <c r="HQ31" s="175"/>
      <c r="HR31" s="175"/>
      <c r="HS31" s="175"/>
      <c r="HT31" s="175"/>
      <c r="HU31" s="175"/>
      <c r="HV31" s="175"/>
      <c r="HW31" s="175"/>
      <c r="HX31" s="175"/>
      <c r="HY31" s="175"/>
      <c r="HZ31" s="175"/>
      <c r="IA31" s="175"/>
      <c r="IB31" s="175"/>
      <c r="IC31" s="175"/>
      <c r="ID31" s="175"/>
      <c r="IE31" s="175"/>
      <c r="IF31" s="175"/>
      <c r="IG31" s="175"/>
      <c r="IH31" s="175"/>
      <c r="II31" s="175"/>
      <c r="IJ31" s="175"/>
      <c r="IK31" s="175"/>
      <c r="IL31" s="175"/>
      <c r="IM31" s="175"/>
      <c r="IN31" s="175"/>
      <c r="IO31" s="175"/>
      <c r="IP31" s="175"/>
      <c r="IQ31" s="175"/>
      <c r="IR31" s="175"/>
      <c r="IS31" s="175"/>
      <c r="IT31" s="175"/>
      <c r="IU31" s="175"/>
      <c r="IV31" s="175"/>
      <c r="IW31" s="175"/>
      <c r="IX31" s="175"/>
      <c r="IY31" s="175"/>
      <c r="IZ31" s="175"/>
      <c r="JA31" s="175"/>
      <c r="JB31" s="175"/>
      <c r="JC31" s="175"/>
      <c r="JD31" s="175"/>
      <c r="JE31" s="175"/>
      <c r="JF31" s="175"/>
      <c r="JG31" s="175"/>
      <c r="JH31" s="175"/>
      <c r="JI31" s="175"/>
      <c r="JJ31" s="175"/>
      <c r="JK31" s="175"/>
      <c r="JL31" s="175"/>
      <c r="JM31" s="175"/>
      <c r="JN31" s="175"/>
      <c r="JO31" s="175"/>
      <c r="JP31" s="175"/>
      <c r="JQ31" s="175"/>
      <c r="JR31" s="175"/>
      <c r="JS31" s="175"/>
      <c r="JT31" s="175"/>
      <c r="JU31" s="175"/>
      <c r="JV31" s="175"/>
      <c r="JW31" s="175"/>
      <c r="JX31" s="175"/>
      <c r="JY31" s="175"/>
      <c r="JZ31" s="175"/>
      <c r="KA31" s="175"/>
      <c r="KB31" s="175"/>
      <c r="KC31" s="175"/>
      <c r="KD31" s="175"/>
      <c r="KE31" s="175"/>
      <c r="KF31" s="175"/>
      <c r="KG31" s="175"/>
      <c r="KH31" s="175"/>
      <c r="KI31" s="175"/>
      <c r="KJ31" s="175"/>
      <c r="KK31" s="175"/>
      <c r="KL31" s="175"/>
      <c r="KM31" s="175"/>
      <c r="KN31" s="175"/>
      <c r="KO31" s="175"/>
      <c r="KP31" s="175"/>
      <c r="KQ31" s="175"/>
      <c r="KR31" s="175"/>
      <c r="KS31" s="175"/>
      <c r="KT31" s="175"/>
      <c r="KU31" s="175"/>
      <c r="KV31" s="175"/>
      <c r="KW31" s="175"/>
      <c r="KX31" s="175"/>
      <c r="KY31" s="175"/>
      <c r="KZ31" s="175"/>
      <c r="LA31" s="175"/>
      <c r="LB31" s="175"/>
      <c r="LC31" s="175"/>
      <c r="LD31" s="175"/>
      <c r="LE31" s="175"/>
      <c r="LF31" s="175"/>
      <c r="LG31" s="175"/>
      <c r="LH31" s="175"/>
      <c r="LI31" s="175"/>
      <c r="LJ31" s="175"/>
      <c r="LK31" s="175"/>
      <c r="LL31" s="175"/>
      <c r="LM31" s="175"/>
      <c r="LN31" s="175"/>
      <c r="LO31" s="175"/>
      <c r="LP31" s="175"/>
      <c r="LQ31" s="175"/>
      <c r="LR31" s="175"/>
      <c r="LS31" s="175"/>
      <c r="LT31" s="175"/>
      <c r="LU31" s="175"/>
      <c r="LV31" s="175"/>
      <c r="LW31" s="175"/>
      <c r="LX31" s="175"/>
      <c r="LY31" s="175"/>
      <c r="LZ31" s="175"/>
      <c r="MA31" s="175"/>
      <c r="MB31" s="175"/>
      <c r="MC31" s="175"/>
      <c r="MD31" s="175"/>
      <c r="ME31" s="175"/>
      <c r="MF31" s="175"/>
      <c r="MG31" s="175"/>
      <c r="MH31" s="175"/>
      <c r="MI31" s="175"/>
      <c r="MJ31" s="175"/>
      <c r="MK31" s="175"/>
      <c r="ML31" s="175"/>
      <c r="MM31" s="175"/>
      <c r="MN31" s="175"/>
      <c r="MO31" s="175"/>
      <c r="MP31" s="175"/>
      <c r="MQ31" s="175"/>
      <c r="MR31" s="175"/>
      <c r="MS31" s="175"/>
      <c r="MT31" s="175"/>
      <c r="MU31" s="175"/>
      <c r="MV31" s="175"/>
      <c r="MW31" s="175"/>
      <c r="MX31" s="175"/>
      <c r="MY31" s="175"/>
      <c r="MZ31" s="175"/>
      <c r="NA31" s="175"/>
      <c r="NB31" s="175"/>
      <c r="NC31" s="175"/>
      <c r="ND31" s="175"/>
      <c r="NE31" s="175"/>
      <c r="NF31" s="175"/>
      <c r="NG31" s="175"/>
      <c r="NH31" s="175"/>
      <c r="NI31" s="175"/>
      <c r="NJ31" s="175"/>
      <c r="NK31" s="175"/>
      <c r="NL31" s="175"/>
      <c r="NM31" s="175"/>
      <c r="NN31" s="175"/>
      <c r="NO31" s="175"/>
      <c r="NP31" s="175"/>
      <c r="NQ31" s="175"/>
      <c r="NR31" s="175"/>
      <c r="NS31" s="175"/>
      <c r="NT31" s="175"/>
      <c r="NU31" s="175"/>
      <c r="NV31" s="175"/>
      <c r="NW31" s="175"/>
      <c r="NX31" s="175"/>
      <c r="NY31" s="175"/>
      <c r="NZ31" s="175"/>
      <c r="OA31" s="175"/>
      <c r="OB31" s="175"/>
      <c r="OC31" s="175"/>
      <c r="OD31" s="175"/>
      <c r="OE31" s="175"/>
      <c r="OF31" s="175"/>
      <c r="OG31" s="175"/>
      <c r="OH31" s="175"/>
      <c r="OI31" s="175"/>
      <c r="OJ31" s="175"/>
      <c r="OK31" s="175"/>
      <c r="OL31" s="175"/>
      <c r="OM31" s="175"/>
      <c r="ON31" s="175"/>
      <c r="OO31" s="175"/>
      <c r="OP31" s="175"/>
      <c r="OQ31" s="175"/>
      <c r="OR31" s="175"/>
      <c r="OS31" s="175"/>
      <c r="OT31" s="175"/>
      <c r="OU31" s="175"/>
      <c r="OV31" s="175"/>
      <c r="OW31" s="175"/>
      <c r="OX31" s="175"/>
      <c r="OY31" s="175"/>
      <c r="OZ31" s="175"/>
      <c r="PA31" s="175"/>
      <c r="PB31" s="175"/>
      <c r="PC31" s="175"/>
      <c r="PD31" s="175"/>
      <c r="PE31" s="175"/>
      <c r="PF31" s="175"/>
      <c r="PG31" s="175"/>
      <c r="PH31" s="175"/>
      <c r="PI31" s="175"/>
      <c r="PJ31" s="175"/>
      <c r="PK31" s="175"/>
      <c r="PL31" s="175"/>
      <c r="PM31" s="175"/>
      <c r="PN31" s="175"/>
      <c r="PO31" s="175"/>
      <c r="PP31" s="175"/>
      <c r="PQ31" s="175"/>
      <c r="PR31" s="175"/>
      <c r="PS31" s="175"/>
      <c r="PT31" s="175"/>
      <c r="PU31" s="175"/>
      <c r="PV31" s="175"/>
      <c r="PW31" s="175"/>
      <c r="PX31" s="175"/>
      <c r="PY31" s="175"/>
      <c r="PZ31" s="175"/>
      <c r="QA31" s="175"/>
      <c r="QB31" s="175"/>
      <c r="QC31" s="175"/>
      <c r="QD31" s="175"/>
      <c r="QE31" s="175"/>
      <c r="QF31" s="175"/>
      <c r="QG31" s="175"/>
      <c r="QH31" s="175"/>
      <c r="QI31" s="175"/>
      <c r="QJ31" s="175"/>
      <c r="QK31" s="175"/>
      <c r="QL31" s="175"/>
      <c r="QM31" s="175"/>
      <c r="QN31" s="175"/>
      <c r="QO31" s="175"/>
      <c r="QP31" s="175"/>
      <c r="QQ31" s="175"/>
      <c r="QR31" s="175"/>
      <c r="QS31" s="175"/>
      <c r="QT31" s="175"/>
      <c r="QU31" s="175"/>
      <c r="QV31" s="175"/>
      <c r="QW31" s="175"/>
      <c r="QX31" s="175"/>
      <c r="QY31" s="175"/>
      <c r="QZ31" s="175"/>
      <c r="RA31" s="175"/>
      <c r="RB31" s="175"/>
      <c r="RC31" s="175"/>
      <c r="RD31" s="175"/>
      <c r="RE31" s="175"/>
      <c r="RF31" s="175"/>
      <c r="RG31" s="175"/>
      <c r="RH31" s="175"/>
      <c r="RI31" s="175"/>
      <c r="RJ31" s="175"/>
      <c r="RK31" s="175"/>
      <c r="RL31" s="175"/>
      <c r="RM31" s="175"/>
      <c r="RN31" s="175"/>
      <c r="RO31" s="175"/>
      <c r="RP31" s="175"/>
      <c r="RQ31" s="175"/>
      <c r="RR31" s="175"/>
      <c r="RS31" s="175"/>
      <c r="RT31" s="175"/>
      <c r="RU31" s="175"/>
      <c r="RV31" s="175"/>
      <c r="RW31" s="175"/>
      <c r="RX31" s="175"/>
      <c r="RY31" s="175"/>
      <c r="RZ31" s="175"/>
      <c r="SA31" s="175"/>
      <c r="SB31" s="175"/>
      <c r="SC31" s="175"/>
      <c r="SD31" s="175"/>
      <c r="SE31" s="175"/>
      <c r="SF31" s="175"/>
      <c r="SG31" s="175"/>
      <c r="SH31" s="175"/>
      <c r="SI31" s="175"/>
      <c r="SJ31" s="175"/>
      <c r="SK31" s="175"/>
      <c r="SL31" s="175"/>
      <c r="SM31" s="175"/>
      <c r="SN31" s="175"/>
      <c r="SO31" s="175"/>
      <c r="SP31" s="175"/>
      <c r="SQ31" s="175"/>
      <c r="SR31" s="175"/>
      <c r="SS31" s="175"/>
      <c r="ST31" s="175"/>
      <c r="SU31" s="175"/>
      <c r="SV31" s="175"/>
      <c r="SW31" s="175"/>
      <c r="SX31" s="175"/>
      <c r="SY31" s="175"/>
      <c r="SZ31" s="175"/>
      <c r="TA31" s="175"/>
      <c r="TB31" s="175"/>
      <c r="TC31" s="175"/>
      <c r="TD31" s="175"/>
      <c r="TE31" s="175"/>
      <c r="TF31" s="175"/>
      <c r="TG31" s="175"/>
      <c r="TH31" s="175"/>
      <c r="TI31" s="175"/>
      <c r="TJ31" s="175"/>
      <c r="TK31" s="175"/>
      <c r="TL31" s="175"/>
      <c r="TM31" s="175"/>
      <c r="TN31" s="175"/>
      <c r="TO31" s="175"/>
      <c r="TP31" s="175"/>
      <c r="TQ31" s="175"/>
      <c r="TR31" s="175"/>
      <c r="TS31" s="175"/>
      <c r="TT31" s="175"/>
      <c r="TU31" s="175"/>
      <c r="TV31" s="175"/>
      <c r="TW31" s="175"/>
      <c r="TX31" s="175"/>
      <c r="TY31" s="175"/>
      <c r="TZ31" s="175"/>
      <c r="UA31" s="175"/>
      <c r="UB31" s="175"/>
      <c r="UC31" s="175"/>
      <c r="UD31" s="175"/>
      <c r="UE31" s="175"/>
      <c r="UF31" s="175"/>
      <c r="UG31" s="175"/>
      <c r="UH31" s="175"/>
      <c r="UI31" s="175"/>
      <c r="UJ31" s="175"/>
      <c r="UK31" s="175"/>
      <c r="UL31" s="175"/>
      <c r="UM31" s="175"/>
      <c r="UN31" s="175"/>
      <c r="UO31" s="175"/>
      <c r="UP31" s="175"/>
      <c r="UQ31" s="175"/>
      <c r="UR31" s="175"/>
      <c r="US31" s="175"/>
      <c r="UT31" s="175"/>
      <c r="UU31" s="175"/>
      <c r="UV31" s="175"/>
      <c r="UW31" s="175"/>
      <c r="UX31" s="175"/>
      <c r="UY31" s="175"/>
      <c r="UZ31" s="175"/>
      <c r="VA31" s="175"/>
      <c r="VB31" s="175"/>
      <c r="VC31" s="175"/>
      <c r="VD31" s="175"/>
      <c r="VE31" s="175"/>
      <c r="VF31" s="175"/>
      <c r="VG31" s="175"/>
      <c r="VH31" s="175"/>
      <c r="VI31" s="175"/>
      <c r="VJ31" s="175"/>
      <c r="VK31" s="175"/>
      <c r="VL31" s="175"/>
      <c r="VM31" s="175"/>
      <c r="VN31" s="175"/>
      <c r="VO31" s="175"/>
      <c r="VP31" s="175"/>
      <c r="VQ31" s="175"/>
      <c r="VR31" s="175"/>
      <c r="VS31" s="175"/>
      <c r="VT31" s="175"/>
      <c r="VU31" s="175"/>
      <c r="VV31" s="175"/>
      <c r="VW31" s="175"/>
      <c r="VX31" s="175"/>
      <c r="VY31" s="175"/>
      <c r="VZ31" s="175"/>
      <c r="WA31" s="175"/>
      <c r="WB31" s="175"/>
      <c r="WC31" s="175"/>
      <c r="WD31" s="175"/>
      <c r="WE31" s="175"/>
      <c r="WF31" s="175"/>
      <c r="WG31" s="175"/>
      <c r="WH31" s="175"/>
      <c r="WI31" s="175"/>
      <c r="WJ31" s="175"/>
      <c r="WK31" s="175"/>
      <c r="WL31" s="175"/>
      <c r="WM31" s="175"/>
      <c r="WN31" s="175"/>
      <c r="WO31" s="175"/>
      <c r="WP31" s="175"/>
      <c r="WQ31" s="175"/>
      <c r="WR31" s="175"/>
      <c r="WS31" s="175"/>
      <c r="WT31" s="175"/>
      <c r="WU31" s="175"/>
      <c r="WV31" s="175"/>
      <c r="WW31" s="175"/>
      <c r="WX31" s="175"/>
      <c r="WY31" s="175"/>
      <c r="WZ31" s="175"/>
      <c r="XA31" s="175"/>
      <c r="XB31" s="175"/>
      <c r="XC31" s="175"/>
      <c r="XD31" s="175"/>
      <c r="XE31" s="175"/>
      <c r="XF31" s="175"/>
      <c r="XG31" s="175"/>
      <c r="XH31" s="175"/>
      <c r="XI31" s="175"/>
      <c r="XJ31" s="175"/>
      <c r="XK31" s="175"/>
      <c r="XL31" s="175"/>
      <c r="XM31" s="175"/>
      <c r="XN31" s="175"/>
      <c r="XO31" s="175"/>
      <c r="XP31" s="175"/>
      <c r="XQ31" s="175"/>
      <c r="XR31" s="175"/>
      <c r="XS31" s="175"/>
      <c r="XT31" s="175"/>
      <c r="XU31" s="175"/>
      <c r="XV31" s="175"/>
      <c r="XW31" s="175"/>
      <c r="XX31" s="175"/>
      <c r="XY31" s="175"/>
      <c r="XZ31" s="175"/>
      <c r="YA31" s="175"/>
      <c r="YB31" s="175"/>
      <c r="YC31" s="175"/>
      <c r="YD31" s="175"/>
      <c r="YE31" s="175"/>
      <c r="YF31" s="175"/>
      <c r="YG31" s="175"/>
      <c r="YH31" s="175"/>
      <c r="YI31" s="175"/>
      <c r="YJ31" s="175"/>
      <c r="YK31" s="175"/>
      <c r="YL31" s="175"/>
      <c r="YM31" s="175"/>
      <c r="YN31" s="175"/>
      <c r="YO31" s="175"/>
      <c r="YP31" s="175"/>
      <c r="YQ31" s="175"/>
      <c r="YR31" s="175"/>
      <c r="YS31" s="175"/>
      <c r="YT31" s="175"/>
      <c r="YU31" s="175"/>
      <c r="YV31" s="175"/>
      <c r="YW31" s="175"/>
      <c r="YX31" s="175"/>
      <c r="YY31" s="175"/>
      <c r="YZ31" s="175"/>
      <c r="ZA31" s="175"/>
      <c r="ZB31" s="175"/>
      <c r="ZC31" s="175"/>
      <c r="ZD31" s="175"/>
      <c r="ZE31" s="175"/>
      <c r="ZF31" s="175"/>
      <c r="ZG31" s="175"/>
      <c r="ZH31" s="175"/>
      <c r="ZI31" s="175"/>
      <c r="ZJ31" s="175"/>
      <c r="ZK31" s="175"/>
      <c r="ZL31" s="175"/>
      <c r="ZM31" s="175"/>
      <c r="ZN31" s="175"/>
      <c r="ZO31" s="175"/>
      <c r="ZP31" s="175"/>
      <c r="ZQ31" s="175"/>
      <c r="ZR31" s="175"/>
      <c r="ZS31" s="175"/>
      <c r="ZT31" s="175"/>
      <c r="ZU31" s="175"/>
      <c r="ZV31" s="175"/>
      <c r="ZW31" s="175"/>
      <c r="ZX31" s="175"/>
      <c r="ZY31" s="175"/>
      <c r="ZZ31" s="175"/>
      <c r="AAA31" s="175"/>
      <c r="AAB31" s="175"/>
      <c r="AAC31" s="175"/>
      <c r="AAD31" s="175"/>
      <c r="AAE31" s="175"/>
      <c r="AAF31" s="175"/>
      <c r="AAG31" s="175"/>
      <c r="AAH31" s="175"/>
      <c r="AAI31" s="175"/>
      <c r="AAJ31" s="175"/>
      <c r="AAK31" s="175"/>
      <c r="AAL31" s="175"/>
      <c r="AAM31" s="175"/>
      <c r="AAN31" s="175"/>
      <c r="AAO31" s="175"/>
      <c r="AAP31" s="175"/>
      <c r="AAQ31" s="175"/>
      <c r="AAR31" s="175"/>
      <c r="AAS31" s="175"/>
      <c r="AAT31" s="175"/>
      <c r="AAU31" s="175"/>
      <c r="AAV31" s="175"/>
      <c r="AAW31" s="175"/>
      <c r="AAX31" s="175"/>
      <c r="AAY31" s="175"/>
      <c r="AAZ31" s="175"/>
      <c r="ABA31" s="175"/>
      <c r="ABB31" s="175"/>
      <c r="ABC31" s="175"/>
      <c r="ABD31" s="175"/>
      <c r="ABE31" s="175"/>
      <c r="ABF31" s="175"/>
      <c r="ABG31" s="175"/>
      <c r="ABH31" s="175"/>
      <c r="ABI31" s="175"/>
      <c r="ABJ31" s="175"/>
      <c r="ABK31" s="175"/>
      <c r="ABL31" s="175"/>
      <c r="ABM31" s="175"/>
      <c r="ABN31" s="175"/>
      <c r="ABO31" s="175"/>
      <c r="ABP31" s="175"/>
      <c r="ABQ31" s="175"/>
      <c r="ABR31" s="175"/>
      <c r="ABS31" s="175"/>
      <c r="ABT31" s="175"/>
      <c r="ABU31" s="175"/>
      <c r="ABV31" s="175"/>
      <c r="ABW31" s="175"/>
      <c r="ABX31" s="175"/>
      <c r="ABY31" s="175"/>
      <c r="ABZ31" s="175"/>
      <c r="ACA31" s="175"/>
      <c r="ACB31" s="175"/>
      <c r="ACC31" s="175"/>
      <c r="ACD31" s="175"/>
      <c r="ACE31" s="175"/>
      <c r="ACF31" s="175"/>
      <c r="ACG31" s="175"/>
      <c r="ACH31" s="175"/>
      <c r="ACI31" s="175"/>
      <c r="ACJ31" s="175"/>
      <c r="ACK31" s="175"/>
      <c r="ACL31" s="175"/>
      <c r="ACM31" s="175"/>
      <c r="ACN31" s="175"/>
      <c r="ACO31" s="175"/>
      <c r="ACP31" s="175"/>
      <c r="ACQ31" s="175"/>
      <c r="ACR31" s="175"/>
      <c r="ACS31" s="175"/>
      <c r="ACT31" s="175"/>
      <c r="ACU31" s="175"/>
      <c r="ACV31" s="175"/>
      <c r="ACW31" s="175"/>
      <c r="ACX31" s="175"/>
      <c r="ACY31" s="175"/>
      <c r="ACZ31" s="175"/>
      <c r="ADA31" s="175"/>
      <c r="ADB31" s="175"/>
      <c r="ADC31" s="175"/>
      <c r="ADD31" s="175"/>
      <c r="ADE31" s="175"/>
      <c r="ADF31" s="175"/>
      <c r="ADG31" s="175"/>
      <c r="ADH31" s="175"/>
      <c r="ADI31" s="175"/>
      <c r="ADJ31" s="175"/>
      <c r="ADK31" s="175"/>
      <c r="ADL31" s="175"/>
      <c r="ADM31" s="175"/>
      <c r="ADN31" s="175"/>
      <c r="ADO31" s="175"/>
      <c r="ADP31" s="175"/>
      <c r="ADQ31" s="175"/>
      <c r="ADR31" s="175"/>
      <c r="ADS31" s="175"/>
      <c r="ADT31" s="175"/>
      <c r="ADU31" s="175"/>
      <c r="ADV31" s="175"/>
      <c r="ADW31" s="175"/>
      <c r="ADX31" s="175"/>
      <c r="ADY31" s="175"/>
      <c r="ADZ31" s="175"/>
      <c r="AEA31" s="175"/>
      <c r="AEB31" s="175"/>
      <c r="AEC31" s="175"/>
      <c r="AED31" s="175"/>
      <c r="AEE31" s="175"/>
      <c r="AEF31" s="175"/>
      <c r="AEG31" s="175"/>
      <c r="AEH31" s="175"/>
      <c r="AEI31" s="175"/>
      <c r="AEJ31" s="175"/>
      <c r="AEK31" s="175"/>
      <c r="AEL31" s="175"/>
      <c r="AEM31" s="175"/>
      <c r="AEN31" s="175"/>
      <c r="AEO31" s="175"/>
      <c r="AEP31" s="175"/>
      <c r="AEQ31" s="175"/>
      <c r="AER31" s="175"/>
      <c r="AES31" s="175"/>
      <c r="AET31" s="175"/>
      <c r="AEU31" s="175"/>
      <c r="AEV31" s="175"/>
      <c r="AEW31" s="175"/>
      <c r="AEX31" s="175"/>
      <c r="AEY31" s="175"/>
      <c r="AEZ31" s="175"/>
      <c r="AFA31" s="175"/>
      <c r="AFB31" s="175"/>
      <c r="AFC31" s="175"/>
      <c r="AFD31" s="175"/>
      <c r="AFE31" s="175"/>
      <c r="AFF31" s="175"/>
      <c r="AFG31" s="175"/>
      <c r="AFH31" s="175"/>
      <c r="AFI31" s="175"/>
      <c r="AFJ31" s="175"/>
      <c r="AFK31" s="175"/>
      <c r="AFL31" s="175"/>
      <c r="AFM31" s="175"/>
      <c r="AFN31" s="175"/>
      <c r="AFO31" s="175"/>
      <c r="AFP31" s="175"/>
      <c r="AFQ31" s="175"/>
      <c r="AFR31" s="175"/>
      <c r="AFS31" s="175"/>
      <c r="AFT31" s="175"/>
      <c r="AFU31" s="175"/>
      <c r="AFV31" s="175"/>
      <c r="AFW31" s="175"/>
      <c r="AFX31" s="175"/>
      <c r="AFY31" s="175"/>
      <c r="AFZ31" s="175"/>
      <c r="AGA31" s="175"/>
      <c r="AGB31" s="175"/>
      <c r="AGC31" s="175"/>
      <c r="AGD31" s="175"/>
      <c r="AGE31" s="175"/>
      <c r="AGF31" s="175"/>
      <c r="AGG31" s="175"/>
      <c r="AGH31" s="175"/>
      <c r="AGI31" s="175"/>
      <c r="AGJ31" s="175"/>
      <c r="AGK31" s="175"/>
      <c r="AGL31" s="175"/>
      <c r="AGM31" s="175"/>
      <c r="AGN31" s="175"/>
      <c r="AGO31" s="175"/>
      <c r="AGP31" s="175"/>
      <c r="AGQ31" s="175"/>
      <c r="AGR31" s="175"/>
      <c r="AGS31" s="175"/>
      <c r="AGT31" s="175"/>
      <c r="AGU31" s="175"/>
      <c r="AGV31" s="175"/>
      <c r="AGW31" s="175"/>
      <c r="AGX31" s="175"/>
      <c r="AGY31" s="175"/>
      <c r="AGZ31" s="175"/>
      <c r="AHA31" s="175"/>
      <c r="AHB31" s="175"/>
      <c r="AHC31" s="175"/>
      <c r="AHD31" s="175"/>
      <c r="AHE31" s="175"/>
      <c r="AHF31" s="175"/>
      <c r="AHG31" s="175"/>
      <c r="AHH31" s="175"/>
      <c r="AHI31" s="175"/>
      <c r="AHJ31" s="175"/>
      <c r="AHK31" s="175"/>
      <c r="AHL31" s="175"/>
      <c r="AHM31" s="175"/>
      <c r="AHN31" s="175"/>
      <c r="AHO31" s="175"/>
      <c r="AHP31" s="175"/>
      <c r="AHQ31" s="175"/>
      <c r="AHR31" s="175"/>
      <c r="AHS31" s="175"/>
      <c r="AHT31" s="175"/>
      <c r="AHU31" s="175"/>
      <c r="AHV31" s="175"/>
      <c r="AHW31" s="175"/>
      <c r="AHX31" s="175"/>
      <c r="AHY31" s="175"/>
      <c r="AHZ31" s="175"/>
      <c r="AIA31" s="175"/>
      <c r="AIB31" s="175"/>
      <c r="AIC31" s="175"/>
      <c r="AID31" s="175"/>
      <c r="AIE31" s="175"/>
      <c r="AIF31" s="175"/>
      <c r="AIG31" s="175"/>
      <c r="AIH31" s="175"/>
      <c r="AII31" s="175"/>
      <c r="AIJ31" s="175"/>
      <c r="AIK31" s="175"/>
      <c r="AIL31" s="175"/>
      <c r="AIM31" s="175"/>
      <c r="AIN31" s="175"/>
      <c r="AIO31" s="175"/>
      <c r="AIP31" s="175"/>
      <c r="AIQ31" s="175"/>
      <c r="AIR31" s="175"/>
      <c r="AIS31" s="175"/>
      <c r="AIT31" s="175"/>
      <c r="AIU31" s="175"/>
      <c r="AIV31" s="175"/>
      <c r="AIW31" s="175"/>
      <c r="AIX31" s="175"/>
      <c r="AIY31" s="175"/>
      <c r="AIZ31" s="175"/>
      <c r="AJA31" s="175"/>
      <c r="AJB31" s="175"/>
      <c r="AJC31" s="175"/>
      <c r="AJD31" s="175"/>
      <c r="AJE31" s="175"/>
      <c r="AJF31" s="175"/>
      <c r="AJG31" s="175"/>
      <c r="AJH31" s="175"/>
      <c r="AJI31" s="175"/>
      <c r="AJJ31" s="175"/>
      <c r="AJK31" s="175"/>
      <c r="AJL31" s="175"/>
      <c r="AJM31" s="175"/>
      <c r="AJN31" s="175"/>
      <c r="AJO31" s="175"/>
      <c r="AJP31" s="175"/>
      <c r="AJQ31" s="175"/>
      <c r="AJR31" s="175"/>
      <c r="AJS31" s="175"/>
      <c r="AJT31" s="175"/>
      <c r="AJU31" s="175"/>
      <c r="AJV31" s="175"/>
      <c r="AJW31" s="175"/>
      <c r="AJX31" s="175"/>
      <c r="AJY31" s="175"/>
      <c r="AJZ31" s="175"/>
      <c r="AKA31" s="175"/>
      <c r="AKB31" s="175"/>
      <c r="AKC31" s="175"/>
      <c r="AKD31" s="175"/>
      <c r="AKE31" s="175"/>
      <c r="AKF31" s="175"/>
      <c r="AKG31" s="175"/>
      <c r="AKH31" s="175"/>
      <c r="AKI31" s="175"/>
      <c r="AKJ31" s="175"/>
      <c r="AKK31" s="175"/>
      <c r="AKL31" s="175"/>
      <c r="AKM31" s="175"/>
      <c r="AKN31" s="175"/>
      <c r="AKO31" s="175"/>
      <c r="AKP31" s="175"/>
      <c r="AKQ31" s="175"/>
      <c r="AKR31" s="175"/>
      <c r="AKS31" s="175"/>
      <c r="AKT31" s="175"/>
      <c r="AKU31" s="175"/>
      <c r="AKV31" s="175"/>
      <c r="AKW31" s="175"/>
      <c r="AKX31" s="175"/>
      <c r="AKY31" s="175"/>
      <c r="AKZ31" s="175"/>
      <c r="ALA31" s="175"/>
      <c r="ALB31" s="175"/>
      <c r="ALC31" s="175"/>
      <c r="ALD31" s="175"/>
      <c r="ALE31" s="175"/>
      <c r="ALF31" s="175"/>
      <c r="ALG31" s="175"/>
      <c r="ALH31" s="175"/>
      <c r="ALI31" s="175"/>
      <c r="ALJ31" s="175"/>
      <c r="ALK31" s="175"/>
      <c r="ALL31" s="175"/>
      <c r="ALM31" s="175"/>
      <c r="ALN31" s="175"/>
      <c r="ALO31" s="175"/>
      <c r="ALP31" s="175"/>
      <c r="ALQ31" s="175"/>
      <c r="ALR31" s="175"/>
      <c r="ALS31" s="175"/>
      <c r="ALT31" s="175"/>
      <c r="ALU31" s="175"/>
      <c r="ALV31" s="175"/>
      <c r="ALW31" s="175"/>
      <c r="ALX31" s="175"/>
      <c r="ALY31" s="175"/>
      <c r="ALZ31" s="175"/>
      <c r="AMA31" s="175"/>
      <c r="AMB31" s="175"/>
      <c r="AMC31" s="175"/>
      <c r="AMD31" s="175"/>
      <c r="AME31" s="175"/>
      <c r="AMF31" s="175"/>
      <c r="AMG31" s="175"/>
      <c r="AMH31" s="175"/>
      <c r="AMI31" s="175"/>
      <c r="AMJ31" s="175"/>
      <c r="AMK31" s="175"/>
      <c r="AML31" s="175"/>
      <c r="AMM31" s="175"/>
      <c r="AMN31" s="175"/>
      <c r="AMO31" s="175"/>
      <c r="AMP31" s="175"/>
      <c r="AMQ31" s="175"/>
      <c r="AMR31" s="175"/>
      <c r="AMS31" s="175"/>
      <c r="AMT31" s="175"/>
      <c r="AMU31" s="175"/>
      <c r="AMV31" s="175"/>
      <c r="AMW31" s="175"/>
      <c r="AMX31" s="175"/>
      <c r="AMY31" s="175"/>
      <c r="AMZ31" s="175"/>
      <c r="ANA31" s="175"/>
      <c r="ANB31" s="175"/>
      <c r="ANC31" s="175"/>
      <c r="AND31" s="175"/>
      <c r="ANE31" s="175"/>
      <c r="ANF31" s="175"/>
      <c r="ANG31" s="175"/>
      <c r="ANH31" s="175"/>
      <c r="ANI31" s="175"/>
      <c r="ANJ31" s="175"/>
      <c r="ANK31" s="175"/>
      <c r="ANL31" s="175"/>
      <c r="ANM31" s="175"/>
      <c r="ANN31" s="175"/>
      <c r="ANO31" s="175"/>
      <c r="ANP31" s="175"/>
      <c r="ANQ31" s="175"/>
      <c r="ANR31" s="175"/>
      <c r="ANS31" s="175"/>
      <c r="ANT31" s="175"/>
      <c r="ANU31" s="175"/>
      <c r="ANV31" s="175"/>
      <c r="ANW31" s="175"/>
      <c r="ANX31" s="175"/>
      <c r="ANY31" s="175"/>
      <c r="ANZ31" s="175"/>
      <c r="AOA31" s="175"/>
      <c r="AOB31" s="175"/>
      <c r="AOC31" s="175"/>
      <c r="AOD31" s="175"/>
      <c r="AOE31" s="175"/>
      <c r="AOF31" s="175"/>
      <c r="AOG31" s="175"/>
      <c r="AOH31" s="175"/>
      <c r="AOI31" s="175"/>
      <c r="AOJ31" s="175"/>
      <c r="AOK31" s="175"/>
      <c r="AOL31" s="175"/>
      <c r="AOM31" s="175"/>
      <c r="AON31" s="175"/>
      <c r="AOO31" s="175"/>
      <c r="AOP31" s="175"/>
      <c r="AOQ31" s="175"/>
      <c r="AOR31" s="175"/>
      <c r="AOS31" s="175"/>
      <c r="AOT31" s="175"/>
      <c r="AOU31" s="175"/>
      <c r="AOV31" s="175"/>
      <c r="AOW31" s="175"/>
      <c r="AOX31" s="175"/>
      <c r="AOY31" s="175"/>
      <c r="AOZ31" s="175"/>
      <c r="APA31" s="175"/>
      <c r="APB31" s="175"/>
      <c r="APC31" s="175"/>
      <c r="APD31" s="175"/>
      <c r="APE31" s="175"/>
      <c r="APF31" s="175"/>
      <c r="APG31" s="175"/>
      <c r="APH31" s="175"/>
      <c r="API31" s="175"/>
      <c r="APJ31" s="175"/>
      <c r="APK31" s="175"/>
      <c r="APL31" s="175"/>
      <c r="APM31" s="175"/>
      <c r="APN31" s="175"/>
      <c r="APO31" s="175"/>
      <c r="APP31" s="175"/>
      <c r="APQ31" s="175"/>
      <c r="APR31" s="175"/>
      <c r="APS31" s="175"/>
      <c r="APT31" s="175"/>
      <c r="APU31" s="175"/>
      <c r="APV31" s="175"/>
      <c r="APW31" s="175"/>
      <c r="APX31" s="175"/>
      <c r="APY31" s="175"/>
      <c r="APZ31" s="175"/>
      <c r="AQA31" s="175"/>
      <c r="AQB31" s="175"/>
      <c r="AQC31" s="175"/>
      <c r="AQD31" s="175"/>
      <c r="AQE31" s="175"/>
      <c r="AQF31" s="175"/>
      <c r="AQG31" s="175"/>
      <c r="AQH31" s="175"/>
      <c r="AQI31" s="175"/>
      <c r="AQJ31" s="175"/>
      <c r="AQK31" s="175"/>
      <c r="AQL31" s="175"/>
      <c r="AQM31" s="175"/>
      <c r="AQN31" s="175"/>
      <c r="AQO31" s="175"/>
      <c r="AQP31" s="175"/>
      <c r="AQQ31" s="175"/>
      <c r="AQR31" s="175"/>
      <c r="AQS31" s="175"/>
      <c r="AQT31" s="175"/>
      <c r="AQU31" s="175"/>
      <c r="AQV31" s="175"/>
      <c r="AQW31" s="175"/>
      <c r="AQX31" s="175"/>
      <c r="AQY31" s="175"/>
      <c r="AQZ31" s="175"/>
      <c r="ARA31" s="175"/>
      <c r="ARB31" s="175"/>
      <c r="ARC31" s="175"/>
      <c r="ARD31" s="175"/>
      <c r="ARE31" s="175"/>
      <c r="ARF31" s="175"/>
      <c r="ARG31" s="175"/>
      <c r="ARH31" s="175"/>
      <c r="ARI31" s="175"/>
      <c r="ARJ31" s="175"/>
      <c r="ARK31" s="175"/>
      <c r="ARL31" s="175"/>
      <c r="ARM31" s="175"/>
      <c r="ARN31" s="175"/>
      <c r="ARO31" s="175"/>
      <c r="ARP31" s="175"/>
      <c r="ARQ31" s="175"/>
      <c r="ARR31" s="175"/>
      <c r="ARS31" s="175"/>
      <c r="ART31" s="175"/>
      <c r="ARU31" s="175"/>
      <c r="ARV31" s="175"/>
      <c r="ARW31" s="175"/>
      <c r="ARX31" s="175"/>
      <c r="ARY31" s="175"/>
      <c r="ARZ31" s="175"/>
      <c r="ASA31" s="175"/>
      <c r="ASB31" s="175"/>
      <c r="ASC31" s="175"/>
      <c r="ASD31" s="175"/>
      <c r="ASE31" s="175"/>
      <c r="ASF31" s="175"/>
      <c r="ASG31" s="175"/>
      <c r="ASH31" s="175"/>
      <c r="ASI31" s="175"/>
      <c r="ASJ31" s="175"/>
      <c r="ASK31" s="175"/>
      <c r="ASL31" s="175"/>
      <c r="ASM31" s="175"/>
      <c r="ASN31" s="175"/>
      <c r="ASO31" s="175"/>
      <c r="ASP31" s="175"/>
      <c r="ASQ31" s="175"/>
      <c r="ASR31" s="175"/>
      <c r="ASS31" s="175"/>
      <c r="AST31" s="175"/>
      <c r="ASU31" s="175"/>
      <c r="ASV31" s="175"/>
      <c r="ASW31" s="175"/>
      <c r="ASX31" s="175"/>
      <c r="ASY31" s="175"/>
      <c r="ASZ31" s="175"/>
      <c r="ATA31" s="175"/>
      <c r="ATB31" s="175"/>
      <c r="ATC31" s="175"/>
      <c r="ATD31" s="175"/>
      <c r="ATE31" s="175"/>
      <c r="ATF31" s="175"/>
      <c r="ATG31" s="175"/>
      <c r="ATH31" s="175"/>
      <c r="ATI31" s="175"/>
      <c r="ATJ31" s="175"/>
      <c r="ATK31" s="175"/>
      <c r="ATL31" s="175"/>
      <c r="ATM31" s="175"/>
      <c r="ATN31" s="175"/>
      <c r="ATO31" s="175"/>
      <c r="ATP31" s="175"/>
      <c r="ATQ31" s="175"/>
      <c r="ATR31" s="175"/>
      <c r="ATS31" s="175"/>
      <c r="ATT31" s="175"/>
      <c r="ATU31" s="175"/>
      <c r="ATV31" s="175"/>
      <c r="ATW31" s="175"/>
      <c r="ATX31" s="175"/>
      <c r="ATY31" s="175"/>
      <c r="ATZ31" s="175"/>
      <c r="AUA31" s="175"/>
      <c r="AUB31" s="175"/>
      <c r="AUC31" s="175"/>
      <c r="AUD31" s="175"/>
      <c r="AUE31" s="175"/>
      <c r="AUF31" s="175"/>
      <c r="AUG31" s="175"/>
      <c r="AUH31" s="175"/>
      <c r="AUI31" s="175"/>
      <c r="AUJ31" s="175"/>
      <c r="AUK31" s="175"/>
      <c r="AUL31" s="175"/>
      <c r="AUM31" s="175"/>
      <c r="AUN31" s="175"/>
      <c r="AUO31" s="175"/>
      <c r="AUP31" s="175"/>
      <c r="AUQ31" s="175"/>
      <c r="AUR31" s="175"/>
      <c r="AUS31" s="175"/>
      <c r="AUT31" s="175"/>
      <c r="AUU31" s="175"/>
      <c r="AUV31" s="175"/>
      <c r="AUW31" s="175"/>
      <c r="AUX31" s="175"/>
      <c r="AUY31" s="175"/>
      <c r="AUZ31" s="175"/>
      <c r="AVA31" s="175"/>
      <c r="AVB31" s="175"/>
      <c r="AVC31" s="175"/>
      <c r="AVD31" s="175"/>
      <c r="AVE31" s="175"/>
      <c r="AVF31" s="175"/>
      <c r="AVG31" s="175"/>
      <c r="AVH31" s="175"/>
      <c r="AVI31" s="175"/>
      <c r="AVJ31" s="175"/>
      <c r="AVK31" s="175"/>
      <c r="AVL31" s="175"/>
      <c r="AVM31" s="175"/>
      <c r="AVN31" s="175"/>
      <c r="AVO31" s="175"/>
      <c r="AVP31" s="175"/>
      <c r="AVQ31" s="175"/>
      <c r="AVR31" s="175"/>
      <c r="AVS31" s="175"/>
      <c r="AVT31" s="175"/>
      <c r="AVU31" s="175"/>
      <c r="AVV31" s="175"/>
      <c r="AVW31" s="175"/>
      <c r="AVX31" s="175"/>
      <c r="AVY31" s="175"/>
      <c r="AVZ31" s="175"/>
      <c r="AWA31" s="175"/>
      <c r="AWB31" s="175"/>
      <c r="AWC31" s="175"/>
      <c r="AWD31" s="175"/>
      <c r="AWE31" s="175"/>
      <c r="AWF31" s="175"/>
      <c r="AWG31" s="175"/>
      <c r="AWH31" s="175"/>
      <c r="AWI31" s="175"/>
      <c r="AWJ31" s="175"/>
      <c r="AWK31" s="175"/>
      <c r="AWL31" s="175"/>
      <c r="AWM31" s="175"/>
      <c r="AWN31" s="175"/>
      <c r="AWO31" s="175"/>
      <c r="AWP31" s="175"/>
      <c r="AWQ31" s="175"/>
      <c r="AWR31" s="175"/>
      <c r="AWS31" s="175"/>
      <c r="AWT31" s="175"/>
      <c r="AWU31" s="175"/>
      <c r="AWV31" s="175"/>
      <c r="AWW31" s="175"/>
      <c r="AWX31" s="175"/>
      <c r="AWY31" s="175"/>
      <c r="AWZ31" s="175"/>
      <c r="AXA31" s="175"/>
      <c r="AXB31" s="175"/>
      <c r="AXC31" s="175"/>
      <c r="AXD31" s="175"/>
      <c r="AXE31" s="175"/>
      <c r="AXF31" s="175"/>
      <c r="AXG31" s="175"/>
      <c r="AXH31" s="175"/>
      <c r="AXI31" s="175"/>
      <c r="AXJ31" s="175"/>
      <c r="AXK31" s="175"/>
      <c r="AXL31" s="175"/>
      <c r="AXM31" s="175"/>
      <c r="AXN31" s="175"/>
      <c r="AXO31" s="175"/>
      <c r="AXP31" s="175"/>
      <c r="AXQ31" s="175"/>
      <c r="AXR31" s="175"/>
      <c r="AXS31" s="175"/>
      <c r="AXT31" s="175"/>
      <c r="AXU31" s="175"/>
      <c r="AXV31" s="175"/>
      <c r="AXW31" s="175"/>
      <c r="AXX31" s="175"/>
      <c r="AXY31" s="175"/>
      <c r="AXZ31" s="175"/>
      <c r="AYA31" s="175"/>
      <c r="AYB31" s="175"/>
      <c r="AYC31" s="175"/>
      <c r="AYD31" s="175"/>
      <c r="AYE31" s="175"/>
      <c r="AYF31" s="175"/>
      <c r="AYG31" s="175"/>
      <c r="AYH31" s="175"/>
      <c r="AYI31" s="175"/>
      <c r="AYJ31" s="175"/>
      <c r="AYK31" s="175"/>
      <c r="AYL31" s="175"/>
      <c r="AYM31" s="175"/>
      <c r="AYN31" s="175"/>
      <c r="AYO31" s="175"/>
      <c r="AYP31" s="175"/>
      <c r="AYQ31" s="175"/>
      <c r="AYR31" s="175"/>
      <c r="AYS31" s="175"/>
      <c r="AYT31" s="175"/>
      <c r="AYU31" s="175"/>
      <c r="AYV31" s="175"/>
      <c r="AYW31" s="175"/>
      <c r="AYX31" s="175"/>
      <c r="AYY31" s="175"/>
      <c r="AYZ31" s="175"/>
      <c r="AZA31" s="175"/>
      <c r="AZB31" s="175"/>
      <c r="AZC31" s="175"/>
      <c r="AZD31" s="175"/>
      <c r="AZE31" s="175"/>
      <c r="AZF31" s="175"/>
      <c r="AZG31" s="175"/>
      <c r="AZH31" s="175"/>
      <c r="AZI31" s="175"/>
      <c r="AZJ31" s="175"/>
      <c r="AZK31" s="175"/>
      <c r="AZL31" s="175"/>
      <c r="AZM31" s="175"/>
      <c r="AZN31" s="175"/>
      <c r="AZO31" s="175"/>
      <c r="AZP31" s="175"/>
      <c r="AZQ31" s="175"/>
      <c r="AZR31" s="175"/>
      <c r="AZS31" s="175"/>
      <c r="AZT31" s="175"/>
      <c r="AZU31" s="175"/>
      <c r="AZV31" s="175"/>
      <c r="AZW31" s="175"/>
      <c r="AZX31" s="175"/>
      <c r="AZY31" s="175"/>
      <c r="AZZ31" s="175"/>
      <c r="BAA31" s="175"/>
      <c r="BAB31" s="175"/>
      <c r="BAC31" s="175"/>
      <c r="BAD31" s="175"/>
      <c r="BAE31" s="175"/>
      <c r="BAF31" s="175"/>
      <c r="BAG31" s="175"/>
      <c r="BAH31" s="175"/>
      <c r="BAI31" s="175"/>
      <c r="BAJ31" s="175"/>
      <c r="BAK31" s="175"/>
      <c r="BAL31" s="175"/>
      <c r="BAM31" s="175"/>
      <c r="BAN31" s="175"/>
      <c r="BAO31" s="175"/>
      <c r="BAP31" s="175"/>
      <c r="BAQ31" s="175"/>
      <c r="BAR31" s="175"/>
      <c r="BAS31" s="175"/>
      <c r="BAT31" s="175"/>
      <c r="BAU31" s="175"/>
      <c r="BAV31" s="175"/>
      <c r="BAW31" s="175"/>
      <c r="BAX31" s="175"/>
      <c r="BAY31" s="175"/>
      <c r="BAZ31" s="175"/>
      <c r="BBA31" s="175"/>
      <c r="BBB31" s="175"/>
      <c r="BBC31" s="175"/>
      <c r="BBD31" s="175"/>
      <c r="BBE31" s="175"/>
      <c r="BBF31" s="175"/>
      <c r="BBG31" s="175"/>
      <c r="BBH31" s="175"/>
      <c r="BBI31" s="175"/>
      <c r="BBJ31" s="175"/>
      <c r="BBK31" s="175"/>
      <c r="BBL31" s="175"/>
      <c r="BBM31" s="175"/>
      <c r="BBN31" s="175"/>
      <c r="BBO31" s="175"/>
      <c r="BBP31" s="175"/>
      <c r="BBQ31" s="175"/>
      <c r="BBR31" s="175"/>
      <c r="BBS31" s="175"/>
      <c r="BBT31" s="175"/>
      <c r="BBU31" s="175"/>
      <c r="BBV31" s="175"/>
      <c r="BBW31" s="175"/>
      <c r="BBX31" s="175"/>
      <c r="BBY31" s="175"/>
      <c r="BBZ31" s="175"/>
      <c r="BCA31" s="175"/>
      <c r="BCB31" s="175"/>
      <c r="BCC31" s="175"/>
      <c r="BCD31" s="175"/>
      <c r="BCE31" s="175"/>
      <c r="BCF31" s="175"/>
      <c r="BCG31" s="175"/>
      <c r="BCH31" s="175"/>
      <c r="BCI31" s="175"/>
      <c r="BCJ31" s="175"/>
      <c r="BCK31" s="175"/>
      <c r="BCL31" s="175"/>
      <c r="BCM31" s="175"/>
      <c r="BCN31" s="175"/>
      <c r="BCO31" s="175"/>
      <c r="BCP31" s="175"/>
      <c r="BCQ31" s="175"/>
      <c r="BCR31" s="175"/>
      <c r="BCS31" s="175"/>
      <c r="BCT31" s="175"/>
      <c r="BCU31" s="175"/>
      <c r="BCV31" s="175"/>
      <c r="BCW31" s="175"/>
      <c r="BCX31" s="175"/>
      <c r="BCY31" s="175"/>
      <c r="BCZ31" s="175"/>
      <c r="BDA31" s="175"/>
      <c r="BDB31" s="175"/>
      <c r="BDC31" s="175"/>
      <c r="BDD31" s="175"/>
      <c r="BDE31" s="175"/>
      <c r="BDF31" s="175"/>
      <c r="BDG31" s="175"/>
      <c r="BDH31" s="175"/>
      <c r="BDI31" s="175"/>
      <c r="BDJ31" s="175"/>
      <c r="BDK31" s="175"/>
      <c r="BDL31" s="175"/>
      <c r="BDM31" s="175"/>
      <c r="BDN31" s="175"/>
      <c r="BDO31" s="175"/>
      <c r="BDP31" s="175"/>
      <c r="BDQ31" s="175"/>
      <c r="BDR31" s="175"/>
      <c r="BDS31" s="175"/>
      <c r="BDT31" s="175"/>
      <c r="BDU31" s="175"/>
      <c r="BDV31" s="175"/>
      <c r="BDW31" s="175"/>
      <c r="BDX31" s="175"/>
      <c r="BDY31" s="175"/>
      <c r="BDZ31" s="175"/>
      <c r="BEA31" s="175"/>
      <c r="BEB31" s="175"/>
      <c r="BEC31" s="175"/>
      <c r="BED31" s="175"/>
      <c r="BEE31" s="175"/>
      <c r="BEF31" s="175"/>
      <c r="BEG31" s="175"/>
      <c r="BEH31" s="175"/>
      <c r="BEI31" s="175"/>
      <c r="BEJ31" s="175"/>
      <c r="BEK31" s="175"/>
      <c r="BEL31" s="175"/>
      <c r="BEM31" s="175"/>
      <c r="BEN31" s="175"/>
      <c r="BEO31" s="175"/>
      <c r="BEP31" s="175"/>
      <c r="BEQ31" s="175"/>
      <c r="BER31" s="175"/>
      <c r="BES31" s="175"/>
      <c r="BET31" s="175"/>
      <c r="BEU31" s="175"/>
      <c r="BEV31" s="175"/>
      <c r="BEW31" s="175"/>
      <c r="BEX31" s="175"/>
      <c r="BEY31" s="175"/>
      <c r="BEZ31" s="175"/>
      <c r="BFA31" s="175"/>
      <c r="BFB31" s="175"/>
      <c r="BFC31" s="175"/>
      <c r="BFD31" s="175"/>
      <c r="BFE31" s="175"/>
      <c r="BFF31" s="175"/>
      <c r="BFG31" s="175"/>
      <c r="BFH31" s="175"/>
      <c r="BFI31" s="175"/>
      <c r="BFJ31" s="175"/>
      <c r="BFK31" s="175"/>
      <c r="BFL31" s="175"/>
      <c r="BFM31" s="175"/>
      <c r="BFN31" s="175"/>
      <c r="BFO31" s="175"/>
      <c r="BFP31" s="175"/>
      <c r="BFQ31" s="175"/>
      <c r="BFR31" s="175"/>
      <c r="BFS31" s="175"/>
      <c r="BFT31" s="175"/>
      <c r="BFU31" s="175"/>
      <c r="BFV31" s="175"/>
      <c r="BFW31" s="175"/>
      <c r="BFX31" s="175"/>
      <c r="BFY31" s="175"/>
      <c r="BFZ31" s="175"/>
      <c r="BGA31" s="175"/>
      <c r="BGB31" s="175"/>
      <c r="BGC31" s="175"/>
      <c r="BGD31" s="175"/>
      <c r="BGE31" s="175"/>
      <c r="BGF31" s="175"/>
      <c r="BGG31" s="175"/>
      <c r="BGH31" s="175"/>
      <c r="BGI31" s="175"/>
      <c r="BGJ31" s="175"/>
      <c r="BGK31" s="175"/>
      <c r="BGL31" s="175"/>
      <c r="BGM31" s="175"/>
      <c r="BGN31" s="175"/>
      <c r="BGO31" s="175"/>
      <c r="BGP31" s="175"/>
      <c r="BGQ31" s="175"/>
      <c r="BGR31" s="175"/>
      <c r="BGS31" s="175"/>
      <c r="BGT31" s="175"/>
      <c r="BGU31" s="175"/>
      <c r="BGV31" s="175"/>
      <c r="BGW31" s="175"/>
      <c r="BGX31" s="175"/>
      <c r="BGY31" s="175"/>
      <c r="BGZ31" s="175"/>
      <c r="BHA31" s="175"/>
      <c r="BHB31" s="175"/>
      <c r="BHC31" s="175"/>
      <c r="BHD31" s="175"/>
      <c r="BHE31" s="175"/>
      <c r="BHF31" s="175"/>
      <c r="BHG31" s="175"/>
      <c r="BHH31" s="175"/>
      <c r="BHI31" s="175"/>
      <c r="BHJ31" s="175"/>
      <c r="BHK31" s="175"/>
      <c r="BHL31" s="175"/>
      <c r="BHM31" s="175"/>
      <c r="BHN31" s="175"/>
      <c r="BHO31" s="175"/>
      <c r="BHP31" s="175"/>
      <c r="BHQ31" s="175"/>
      <c r="BHR31" s="175"/>
      <c r="BHS31" s="175"/>
      <c r="BHT31" s="175"/>
      <c r="BHU31" s="175"/>
      <c r="BHV31" s="175"/>
      <c r="BHW31" s="175"/>
      <c r="BHX31" s="175"/>
      <c r="BHY31" s="175"/>
      <c r="BHZ31" s="175"/>
      <c r="BIA31" s="175"/>
      <c r="BIB31" s="175"/>
      <c r="BIC31" s="175"/>
      <c r="BID31" s="175"/>
      <c r="BIE31" s="175"/>
      <c r="BIF31" s="175"/>
      <c r="BIG31" s="175"/>
      <c r="BIH31" s="175"/>
      <c r="BII31" s="175"/>
      <c r="BIJ31" s="175"/>
      <c r="BIK31" s="175"/>
      <c r="BIL31" s="175"/>
      <c r="BIM31" s="175"/>
      <c r="BIN31" s="175"/>
      <c r="BIO31" s="175"/>
      <c r="BIP31" s="175"/>
      <c r="BIQ31" s="175"/>
      <c r="BIR31" s="175"/>
      <c r="BIS31" s="175"/>
      <c r="BIT31" s="175"/>
      <c r="BIU31" s="175"/>
      <c r="BIV31" s="175"/>
      <c r="BIW31" s="175"/>
      <c r="BIX31" s="175"/>
      <c r="BIY31" s="175"/>
      <c r="BIZ31" s="175"/>
      <c r="BJA31" s="175"/>
      <c r="BJB31" s="175"/>
      <c r="BJC31" s="175"/>
      <c r="BJD31" s="175"/>
      <c r="BJE31" s="175"/>
      <c r="BJF31" s="175"/>
      <c r="BJG31" s="175"/>
      <c r="BJH31" s="175"/>
      <c r="BJI31" s="175"/>
      <c r="BJJ31" s="175"/>
      <c r="BJK31" s="175"/>
      <c r="BJL31" s="175"/>
      <c r="BJM31" s="175"/>
      <c r="BJN31" s="175"/>
      <c r="BJO31" s="175"/>
      <c r="BJP31" s="175"/>
      <c r="BJQ31" s="175"/>
      <c r="BJR31" s="175"/>
      <c r="BJS31" s="175"/>
      <c r="BJT31" s="175"/>
      <c r="BJU31" s="175"/>
      <c r="BJV31" s="175"/>
      <c r="BJW31" s="175"/>
      <c r="BJX31" s="175"/>
      <c r="BJY31" s="175"/>
      <c r="BJZ31" s="175"/>
      <c r="BKA31" s="175"/>
      <c r="BKB31" s="175"/>
      <c r="BKC31" s="175"/>
      <c r="BKD31" s="175"/>
      <c r="BKE31" s="175"/>
      <c r="BKF31" s="175"/>
      <c r="BKG31" s="175"/>
      <c r="BKH31" s="175"/>
      <c r="BKI31" s="175"/>
      <c r="BKJ31" s="175"/>
      <c r="BKK31" s="175"/>
      <c r="BKL31" s="175"/>
      <c r="BKM31" s="175"/>
      <c r="BKN31" s="175"/>
      <c r="BKO31" s="175"/>
      <c r="BKP31" s="175"/>
      <c r="BKQ31" s="175"/>
      <c r="BKR31" s="175"/>
      <c r="BKS31" s="175"/>
      <c r="BKT31" s="175"/>
      <c r="BKU31" s="175"/>
      <c r="BKV31" s="175"/>
      <c r="BKW31" s="175"/>
      <c r="BKX31" s="175"/>
      <c r="BKY31" s="175"/>
      <c r="BKZ31" s="175"/>
      <c r="BLA31" s="175"/>
      <c r="BLB31" s="175"/>
      <c r="BLC31" s="175"/>
      <c r="BLD31" s="175"/>
      <c r="BLE31" s="175"/>
      <c r="BLF31" s="175"/>
      <c r="BLG31" s="175"/>
      <c r="BLH31" s="175"/>
      <c r="BLI31" s="175"/>
      <c r="BLJ31" s="175"/>
      <c r="BLK31" s="175"/>
      <c r="BLL31" s="175"/>
      <c r="BLM31" s="175"/>
      <c r="BLN31" s="175"/>
      <c r="BLO31" s="175"/>
      <c r="BLP31" s="175"/>
      <c r="BLQ31" s="175"/>
      <c r="BLR31" s="175"/>
      <c r="BLS31" s="175"/>
      <c r="BLT31" s="175"/>
      <c r="BLU31" s="175"/>
      <c r="BLV31" s="175"/>
      <c r="BLW31" s="175"/>
      <c r="BLX31" s="175"/>
      <c r="BLY31" s="175"/>
      <c r="BLZ31" s="175"/>
      <c r="BMA31" s="175"/>
      <c r="BMB31" s="175"/>
      <c r="BMC31" s="175"/>
      <c r="BMD31" s="175"/>
      <c r="BME31" s="175"/>
      <c r="BMF31" s="175"/>
      <c r="BMG31" s="175"/>
      <c r="BMH31" s="175"/>
      <c r="BMI31" s="175"/>
      <c r="BMJ31" s="175"/>
      <c r="BMK31" s="175"/>
      <c r="BML31" s="175"/>
      <c r="BMM31" s="175"/>
      <c r="BMN31" s="175"/>
      <c r="BMO31" s="175"/>
      <c r="BMP31" s="175"/>
      <c r="BMQ31" s="175"/>
      <c r="BMR31" s="175"/>
      <c r="BMS31" s="175"/>
      <c r="BMT31" s="175"/>
      <c r="BMU31" s="175"/>
      <c r="BMV31" s="175"/>
      <c r="BMW31" s="175"/>
      <c r="BMX31" s="175"/>
      <c r="BMY31" s="175"/>
      <c r="BMZ31" s="175"/>
      <c r="BNA31" s="175"/>
      <c r="BNB31" s="175"/>
      <c r="BNC31" s="175"/>
      <c r="BND31" s="175"/>
      <c r="BNE31" s="175"/>
      <c r="BNF31" s="175"/>
      <c r="BNG31" s="175"/>
      <c r="BNH31" s="175"/>
      <c r="BNI31" s="175"/>
      <c r="BNJ31" s="175"/>
      <c r="BNK31" s="175"/>
      <c r="BNL31" s="175"/>
      <c r="BNM31" s="175"/>
      <c r="BNN31" s="175"/>
      <c r="BNO31" s="175"/>
      <c r="BNP31" s="175"/>
      <c r="BNQ31" s="175"/>
      <c r="BNR31" s="175"/>
      <c r="BNS31" s="175"/>
      <c r="BNT31" s="175"/>
      <c r="BNU31" s="175"/>
      <c r="BNV31" s="175"/>
      <c r="BNW31" s="175"/>
      <c r="BNX31" s="175"/>
      <c r="BNY31" s="175"/>
      <c r="BNZ31" s="175"/>
      <c r="BOA31" s="175"/>
      <c r="BOB31" s="175"/>
      <c r="BOC31" s="175"/>
      <c r="BOD31" s="175"/>
      <c r="BOE31" s="175"/>
      <c r="BOF31" s="175"/>
      <c r="BOG31" s="175"/>
      <c r="BOH31" s="175"/>
      <c r="BOI31" s="175"/>
      <c r="BOJ31" s="175"/>
      <c r="BOK31" s="175"/>
      <c r="BOL31" s="175"/>
      <c r="BOM31" s="175"/>
      <c r="BON31" s="175"/>
      <c r="BOO31" s="175"/>
      <c r="BOP31" s="175"/>
      <c r="BOQ31" s="175"/>
      <c r="BOR31" s="175"/>
      <c r="BOS31" s="175"/>
      <c r="BOT31" s="175"/>
      <c r="BOU31" s="175"/>
      <c r="BOV31" s="175"/>
      <c r="BOW31" s="175"/>
      <c r="BOX31" s="175"/>
      <c r="BOY31" s="175"/>
      <c r="BOZ31" s="175"/>
      <c r="BPA31" s="175"/>
      <c r="BPB31" s="175"/>
      <c r="BPC31" s="175"/>
      <c r="BPD31" s="175"/>
      <c r="BPE31" s="175"/>
      <c r="BPF31" s="175"/>
      <c r="BPG31" s="175"/>
      <c r="BPH31" s="175"/>
      <c r="BPI31" s="175"/>
      <c r="BPJ31" s="175"/>
      <c r="BPK31" s="175"/>
      <c r="BPL31" s="175"/>
      <c r="BPM31" s="175"/>
      <c r="BPN31" s="175"/>
      <c r="BPO31" s="175"/>
      <c r="BPP31" s="175"/>
      <c r="BPQ31" s="175"/>
      <c r="BPR31" s="175"/>
      <c r="BPS31" s="175"/>
      <c r="BPT31" s="175"/>
      <c r="BPU31" s="175"/>
      <c r="BPV31" s="175"/>
      <c r="BPW31" s="175"/>
      <c r="BPX31" s="175"/>
      <c r="BPY31" s="175"/>
      <c r="BPZ31" s="175"/>
      <c r="BQA31" s="175"/>
      <c r="BQB31" s="175"/>
      <c r="BQC31" s="175"/>
      <c r="BQD31" s="175"/>
      <c r="BQE31" s="175"/>
      <c r="BQF31" s="175"/>
      <c r="BQG31" s="175"/>
      <c r="BQH31" s="175"/>
      <c r="BQI31" s="175"/>
      <c r="BQJ31" s="175"/>
      <c r="BQK31" s="175"/>
      <c r="BQL31" s="175"/>
      <c r="BQM31" s="175"/>
      <c r="BQN31" s="175"/>
      <c r="BQO31" s="175"/>
      <c r="BQP31" s="175"/>
      <c r="BQQ31" s="175"/>
      <c r="BQR31" s="175"/>
      <c r="BQS31" s="175"/>
      <c r="BQT31" s="175"/>
      <c r="BQU31" s="175"/>
      <c r="BQV31" s="175"/>
      <c r="BQW31" s="175"/>
      <c r="BQX31" s="175"/>
      <c r="BQY31" s="175"/>
      <c r="BQZ31" s="175"/>
      <c r="BRA31" s="175"/>
      <c r="BRB31" s="175"/>
      <c r="BRC31" s="175"/>
      <c r="BRD31" s="175"/>
      <c r="BRE31" s="175"/>
      <c r="BRF31" s="175"/>
      <c r="BRG31" s="175"/>
      <c r="BRH31" s="175"/>
      <c r="BRI31" s="175"/>
      <c r="BRJ31" s="175"/>
      <c r="BRK31" s="175"/>
      <c r="BRL31" s="175"/>
      <c r="BRM31" s="175"/>
      <c r="BRN31" s="175"/>
      <c r="BRO31" s="175"/>
      <c r="BRP31" s="175"/>
      <c r="BRQ31" s="175"/>
      <c r="BRR31" s="175"/>
      <c r="BRS31" s="175"/>
      <c r="BRT31" s="175"/>
      <c r="BRU31" s="175"/>
      <c r="BRV31" s="175"/>
      <c r="BRW31" s="175"/>
      <c r="BRX31" s="175"/>
      <c r="BRY31" s="175"/>
      <c r="BRZ31" s="175"/>
      <c r="BSA31" s="175"/>
      <c r="BSB31" s="175"/>
      <c r="BSC31" s="175"/>
      <c r="BSD31" s="175"/>
      <c r="BSE31" s="175"/>
      <c r="BSF31" s="175"/>
      <c r="BSG31" s="175"/>
      <c r="BSH31" s="175"/>
      <c r="BSI31" s="175"/>
      <c r="BSJ31" s="175"/>
      <c r="BSK31" s="175"/>
      <c r="BSL31" s="175"/>
      <c r="BSM31" s="175"/>
      <c r="BSN31" s="175"/>
      <c r="BSO31" s="175"/>
      <c r="BSP31" s="175"/>
      <c r="BSQ31" s="175"/>
      <c r="BSR31" s="175"/>
      <c r="BSS31" s="175"/>
      <c r="BST31" s="175"/>
      <c r="BSU31" s="175"/>
      <c r="BSV31" s="175"/>
      <c r="BSW31" s="175"/>
      <c r="BSX31" s="175"/>
      <c r="BSY31" s="175"/>
      <c r="BSZ31" s="175"/>
      <c r="BTA31" s="175"/>
      <c r="BTB31" s="175"/>
      <c r="BTC31" s="175"/>
      <c r="BTD31" s="175"/>
      <c r="BTE31" s="175"/>
      <c r="BTF31" s="175"/>
      <c r="BTG31" s="175"/>
      <c r="BTH31" s="175"/>
      <c r="BTI31" s="175"/>
      <c r="BTJ31" s="175"/>
      <c r="BTK31" s="175"/>
      <c r="BTL31" s="175"/>
      <c r="BTM31" s="175"/>
      <c r="BTN31" s="175"/>
      <c r="BTO31" s="175"/>
      <c r="BTP31" s="175"/>
      <c r="BTQ31" s="175"/>
      <c r="BTR31" s="175"/>
      <c r="BTS31" s="175"/>
      <c r="BTT31" s="175"/>
      <c r="BTU31" s="175"/>
      <c r="BTV31" s="175"/>
      <c r="BTW31" s="175"/>
      <c r="BTX31" s="175"/>
      <c r="BTY31" s="175"/>
      <c r="BTZ31" s="175"/>
      <c r="BUA31" s="175"/>
      <c r="BUB31" s="175"/>
      <c r="BUC31" s="175"/>
      <c r="BUD31" s="175"/>
      <c r="BUE31" s="175"/>
      <c r="BUF31" s="175"/>
      <c r="BUG31" s="175"/>
      <c r="BUH31" s="175"/>
      <c r="BUI31" s="175"/>
      <c r="BUJ31" s="175"/>
      <c r="BUK31" s="175"/>
      <c r="BUL31" s="175"/>
      <c r="BUM31" s="175"/>
      <c r="BUN31" s="175"/>
      <c r="BUO31" s="175"/>
      <c r="BUP31" s="175"/>
      <c r="BUQ31" s="175"/>
      <c r="BUR31" s="175"/>
      <c r="BUS31" s="175"/>
      <c r="BUT31" s="175"/>
      <c r="BUU31" s="175"/>
      <c r="BUV31" s="175"/>
      <c r="BUW31" s="175"/>
      <c r="BUX31" s="175"/>
      <c r="BUY31" s="175"/>
      <c r="BUZ31" s="175"/>
      <c r="BVA31" s="175"/>
      <c r="BVB31" s="175"/>
      <c r="BVC31" s="175"/>
      <c r="BVD31" s="175"/>
      <c r="BVE31" s="175"/>
      <c r="BVF31" s="175"/>
      <c r="BVG31" s="175"/>
      <c r="BVH31" s="175"/>
      <c r="BVI31" s="175"/>
      <c r="BVJ31" s="175"/>
      <c r="BVK31" s="175"/>
      <c r="BVL31" s="175"/>
      <c r="BVM31" s="175"/>
      <c r="BVN31" s="175"/>
      <c r="BVO31" s="175"/>
      <c r="BVP31" s="175"/>
      <c r="BVQ31" s="175"/>
      <c r="BVR31" s="175"/>
      <c r="BVS31" s="175"/>
      <c r="BVT31" s="175"/>
      <c r="BVU31" s="175"/>
      <c r="BVV31" s="175"/>
      <c r="BVW31" s="175"/>
      <c r="BVX31" s="175"/>
      <c r="BVY31" s="175"/>
      <c r="BVZ31" s="175"/>
      <c r="BWA31" s="175"/>
      <c r="BWB31" s="175"/>
      <c r="BWC31" s="175"/>
      <c r="BWD31" s="175"/>
      <c r="BWE31" s="175"/>
      <c r="BWF31" s="175"/>
      <c r="BWG31" s="175"/>
      <c r="BWH31" s="175"/>
      <c r="BWI31" s="175"/>
      <c r="BWJ31" s="175"/>
      <c r="BWK31" s="175"/>
      <c r="BWL31" s="175"/>
      <c r="BWM31" s="175"/>
      <c r="BWN31" s="175"/>
      <c r="BWO31" s="175"/>
      <c r="BWP31" s="175"/>
      <c r="BWQ31" s="175"/>
      <c r="BWR31" s="175"/>
      <c r="BWS31" s="175"/>
      <c r="BWT31" s="175"/>
      <c r="BWU31" s="175"/>
      <c r="BWV31" s="175"/>
      <c r="BWW31" s="175"/>
      <c r="BWX31" s="175"/>
      <c r="BWY31" s="175"/>
      <c r="BWZ31" s="175"/>
      <c r="BXA31" s="175"/>
      <c r="BXB31" s="175"/>
      <c r="BXC31" s="175"/>
      <c r="BXD31" s="175"/>
      <c r="BXE31" s="175"/>
      <c r="BXF31" s="175"/>
      <c r="BXG31" s="175"/>
      <c r="BXH31" s="175"/>
      <c r="BXI31" s="175"/>
      <c r="BXJ31" s="175"/>
      <c r="BXK31" s="175"/>
      <c r="BXL31" s="175"/>
      <c r="BXM31" s="175"/>
      <c r="BXN31" s="175"/>
      <c r="BXO31" s="175"/>
      <c r="BXP31" s="175"/>
      <c r="BXQ31" s="175"/>
      <c r="BXR31" s="175"/>
      <c r="BXS31" s="175"/>
      <c r="BXT31" s="175"/>
      <c r="BXU31" s="175"/>
      <c r="BXV31" s="175"/>
      <c r="BXW31" s="175"/>
      <c r="BXX31" s="175"/>
      <c r="BXY31" s="175"/>
      <c r="BXZ31" s="175"/>
      <c r="BYA31" s="175"/>
      <c r="BYB31" s="175"/>
      <c r="BYC31" s="175"/>
      <c r="BYD31" s="175"/>
      <c r="BYE31" s="175"/>
      <c r="BYF31" s="175"/>
      <c r="BYG31" s="175"/>
      <c r="BYH31" s="175"/>
      <c r="BYI31" s="175"/>
      <c r="BYJ31" s="175"/>
      <c r="BYK31" s="175"/>
      <c r="BYL31" s="175"/>
      <c r="BYM31" s="175"/>
      <c r="BYN31" s="175"/>
      <c r="BYO31" s="175"/>
      <c r="BYP31" s="175"/>
      <c r="BYQ31" s="175"/>
      <c r="BYR31" s="175"/>
      <c r="BYS31" s="175"/>
      <c r="BYT31" s="175"/>
      <c r="BYU31" s="175"/>
      <c r="BYV31" s="175"/>
      <c r="BYW31" s="175"/>
      <c r="BYX31" s="175"/>
      <c r="BYY31" s="175"/>
      <c r="BYZ31" s="175"/>
      <c r="BZA31" s="175"/>
      <c r="BZB31" s="175"/>
      <c r="BZC31" s="175"/>
      <c r="BZD31" s="175"/>
      <c r="BZE31" s="175"/>
      <c r="BZF31" s="175"/>
      <c r="BZG31" s="175"/>
      <c r="BZH31" s="175"/>
      <c r="BZI31" s="175"/>
      <c r="BZJ31" s="175"/>
      <c r="BZK31" s="175"/>
      <c r="BZL31" s="175"/>
      <c r="BZM31" s="175"/>
      <c r="BZN31" s="175"/>
      <c r="BZO31" s="175"/>
      <c r="BZP31" s="175"/>
      <c r="BZQ31" s="175"/>
      <c r="BZR31" s="175"/>
      <c r="BZS31" s="175"/>
      <c r="BZT31" s="175"/>
      <c r="BZU31" s="175"/>
      <c r="BZV31" s="175"/>
      <c r="BZW31" s="175"/>
      <c r="BZX31" s="175"/>
      <c r="BZY31" s="175"/>
      <c r="BZZ31" s="175"/>
      <c r="CAA31" s="175"/>
      <c r="CAB31" s="175"/>
      <c r="CAC31" s="175"/>
      <c r="CAD31" s="175"/>
      <c r="CAE31" s="175"/>
      <c r="CAF31" s="175"/>
      <c r="CAG31" s="175"/>
      <c r="CAH31" s="175"/>
      <c r="CAI31" s="175"/>
      <c r="CAJ31" s="175"/>
      <c r="CAK31" s="175"/>
      <c r="CAL31" s="175"/>
      <c r="CAM31" s="175"/>
      <c r="CAN31" s="175"/>
      <c r="CAO31" s="175"/>
      <c r="CAP31" s="175"/>
      <c r="CAQ31" s="175"/>
      <c r="CAR31" s="175"/>
      <c r="CAS31" s="175"/>
      <c r="CAT31" s="175"/>
      <c r="CAU31" s="175"/>
      <c r="CAV31" s="175"/>
      <c r="CAW31" s="175"/>
      <c r="CAX31" s="175"/>
      <c r="CAY31" s="175"/>
      <c r="CAZ31" s="175"/>
      <c r="CBA31" s="175"/>
      <c r="CBB31" s="175"/>
      <c r="CBC31" s="175"/>
      <c r="CBD31" s="175"/>
      <c r="CBE31" s="175"/>
      <c r="CBF31" s="175"/>
      <c r="CBG31" s="175"/>
      <c r="CBH31" s="175"/>
      <c r="CBI31" s="175"/>
      <c r="CBJ31" s="175"/>
      <c r="CBK31" s="175"/>
      <c r="CBL31" s="175"/>
      <c r="CBM31" s="175"/>
      <c r="CBN31" s="175"/>
      <c r="CBO31" s="175"/>
      <c r="CBP31" s="175"/>
      <c r="CBQ31" s="175"/>
      <c r="CBR31" s="175"/>
      <c r="CBS31" s="175"/>
      <c r="CBT31" s="175"/>
      <c r="CBU31" s="175"/>
      <c r="CBV31" s="175"/>
      <c r="CBW31" s="175"/>
      <c r="CBX31" s="175"/>
      <c r="CBY31" s="175"/>
      <c r="CBZ31" s="175"/>
      <c r="CCA31" s="175"/>
      <c r="CCB31" s="175"/>
      <c r="CCC31" s="175"/>
      <c r="CCD31" s="175"/>
      <c r="CCE31" s="175"/>
      <c r="CCF31" s="175"/>
      <c r="CCG31" s="175"/>
      <c r="CCH31" s="175"/>
      <c r="CCI31" s="175"/>
      <c r="CCJ31" s="175"/>
      <c r="CCK31" s="175"/>
      <c r="CCL31" s="175"/>
      <c r="CCM31" s="175"/>
      <c r="CCN31" s="175"/>
      <c r="CCO31" s="175"/>
      <c r="CCP31" s="175"/>
      <c r="CCQ31" s="175"/>
      <c r="CCR31" s="175"/>
      <c r="CCS31" s="175"/>
      <c r="CCT31" s="175"/>
      <c r="CCU31" s="175"/>
      <c r="CCV31" s="175"/>
      <c r="CCW31" s="175"/>
      <c r="CCX31" s="175"/>
      <c r="CCY31" s="175"/>
      <c r="CCZ31" s="175"/>
      <c r="CDA31" s="175"/>
      <c r="CDB31" s="175"/>
      <c r="CDC31" s="175"/>
      <c r="CDD31" s="175"/>
      <c r="CDE31" s="175"/>
      <c r="CDF31" s="175"/>
      <c r="CDG31" s="175"/>
      <c r="CDH31" s="175"/>
      <c r="CDI31" s="175"/>
      <c r="CDJ31" s="175"/>
      <c r="CDK31" s="175"/>
      <c r="CDL31" s="175"/>
      <c r="CDM31" s="175"/>
      <c r="CDN31" s="175"/>
      <c r="CDO31" s="175"/>
      <c r="CDP31" s="175"/>
      <c r="CDQ31" s="175"/>
      <c r="CDR31" s="175"/>
      <c r="CDS31" s="175"/>
      <c r="CDT31" s="175"/>
      <c r="CDU31" s="175"/>
      <c r="CDV31" s="175"/>
      <c r="CDW31" s="175"/>
      <c r="CDX31" s="175"/>
      <c r="CDY31" s="175"/>
      <c r="CDZ31" s="175"/>
      <c r="CEA31" s="175"/>
      <c r="CEB31" s="175"/>
      <c r="CEC31" s="175"/>
      <c r="CED31" s="175"/>
      <c r="CEE31" s="175"/>
      <c r="CEF31" s="175"/>
      <c r="CEG31" s="175"/>
      <c r="CEH31" s="175"/>
      <c r="CEI31" s="175"/>
      <c r="CEJ31" s="175"/>
      <c r="CEK31" s="175"/>
      <c r="CEL31" s="175"/>
      <c r="CEM31" s="175"/>
      <c r="CEN31" s="175"/>
      <c r="CEO31" s="175"/>
      <c r="CEP31" s="175"/>
      <c r="CEQ31" s="175"/>
      <c r="CER31" s="175"/>
      <c r="CES31" s="175"/>
      <c r="CET31" s="175"/>
      <c r="CEU31" s="175"/>
      <c r="CEV31" s="175"/>
      <c r="CEW31" s="175"/>
      <c r="CEX31" s="175"/>
      <c r="CEY31" s="175"/>
      <c r="CEZ31" s="175"/>
      <c r="CFA31" s="175"/>
      <c r="CFB31" s="175"/>
      <c r="CFC31" s="175"/>
      <c r="CFD31" s="175"/>
      <c r="CFE31" s="175"/>
      <c r="CFF31" s="175"/>
      <c r="CFG31" s="175"/>
      <c r="CFH31" s="175"/>
      <c r="CFI31" s="175"/>
      <c r="CFJ31" s="175"/>
      <c r="CFK31" s="175"/>
      <c r="CFL31" s="175"/>
      <c r="CFM31" s="175"/>
      <c r="CFN31" s="175"/>
      <c r="CFO31" s="175"/>
      <c r="CFP31" s="175"/>
      <c r="CFQ31" s="175"/>
      <c r="CFR31" s="175"/>
      <c r="CFS31" s="175"/>
      <c r="CFT31" s="175"/>
      <c r="CFU31" s="175"/>
      <c r="CFV31" s="175"/>
      <c r="CFW31" s="175"/>
      <c r="CFX31" s="175"/>
      <c r="CFY31" s="175"/>
      <c r="CFZ31" s="175"/>
      <c r="CGA31" s="175"/>
      <c r="CGB31" s="175"/>
      <c r="CGC31" s="175"/>
      <c r="CGD31" s="175"/>
      <c r="CGE31" s="175"/>
      <c r="CGF31" s="175"/>
      <c r="CGG31" s="175"/>
      <c r="CGH31" s="175"/>
      <c r="CGI31" s="175"/>
      <c r="CGJ31" s="175"/>
      <c r="CGK31" s="175"/>
      <c r="CGL31" s="175"/>
      <c r="CGM31" s="175"/>
      <c r="CGN31" s="175"/>
      <c r="CGO31" s="175"/>
      <c r="CGP31" s="175"/>
      <c r="CGQ31" s="175"/>
      <c r="CGR31" s="175"/>
      <c r="CGS31" s="175"/>
      <c r="CGT31" s="175"/>
      <c r="CGU31" s="175"/>
      <c r="CGV31" s="175"/>
      <c r="CGW31" s="175"/>
      <c r="CGX31" s="175"/>
      <c r="CGY31" s="175"/>
      <c r="CGZ31" s="175"/>
      <c r="CHA31" s="175"/>
      <c r="CHB31" s="175"/>
      <c r="CHC31" s="175"/>
      <c r="CHD31" s="175"/>
      <c r="CHE31" s="175"/>
      <c r="CHF31" s="175"/>
      <c r="CHG31" s="175"/>
      <c r="CHH31" s="175"/>
      <c r="CHI31" s="175"/>
      <c r="CHJ31" s="175"/>
      <c r="CHK31" s="175"/>
      <c r="CHL31" s="175"/>
      <c r="CHM31" s="175"/>
      <c r="CHN31" s="175"/>
      <c r="CHO31" s="175"/>
      <c r="CHP31" s="175"/>
      <c r="CHQ31" s="175"/>
      <c r="CHR31" s="175"/>
      <c r="CHS31" s="175"/>
      <c r="CHT31" s="175"/>
      <c r="CHU31" s="175"/>
      <c r="CHV31" s="175"/>
      <c r="CHW31" s="175"/>
      <c r="CHX31" s="175"/>
      <c r="CHY31" s="175"/>
      <c r="CHZ31" s="175"/>
      <c r="CIA31" s="175"/>
      <c r="CIB31" s="175"/>
      <c r="CIC31" s="175"/>
      <c r="CID31" s="175"/>
      <c r="CIE31" s="175"/>
      <c r="CIF31" s="175"/>
      <c r="CIG31" s="175"/>
      <c r="CIH31" s="175"/>
      <c r="CII31" s="175"/>
      <c r="CIJ31" s="175"/>
      <c r="CIK31" s="175"/>
      <c r="CIL31" s="175"/>
      <c r="CIM31" s="175"/>
      <c r="CIN31" s="175"/>
      <c r="CIO31" s="175"/>
      <c r="CIP31" s="175"/>
      <c r="CIQ31" s="175"/>
      <c r="CIR31" s="175"/>
      <c r="CIS31" s="175"/>
      <c r="CIT31" s="175"/>
      <c r="CIU31" s="175"/>
      <c r="CIV31" s="175"/>
      <c r="CIW31" s="175"/>
      <c r="CIX31" s="175"/>
      <c r="CIY31" s="175"/>
      <c r="CIZ31" s="175"/>
      <c r="CJA31" s="175"/>
      <c r="CJB31" s="175"/>
      <c r="CJC31" s="175"/>
      <c r="CJD31" s="175"/>
      <c r="CJE31" s="175"/>
      <c r="CJF31" s="175"/>
      <c r="CJG31" s="175"/>
      <c r="CJH31" s="175"/>
      <c r="CJI31" s="175"/>
      <c r="CJJ31" s="175"/>
      <c r="CJK31" s="175"/>
      <c r="CJL31" s="175"/>
      <c r="CJM31" s="175"/>
      <c r="CJN31" s="175"/>
      <c r="CJO31" s="175"/>
      <c r="CJP31" s="175"/>
      <c r="CJQ31" s="175"/>
      <c r="CJR31" s="175"/>
      <c r="CJS31" s="175"/>
      <c r="CJT31" s="175"/>
      <c r="CJU31" s="175"/>
      <c r="CJV31" s="175"/>
      <c r="CJW31" s="175"/>
      <c r="CJX31" s="175"/>
      <c r="CJY31" s="175"/>
      <c r="CJZ31" s="175"/>
      <c r="CKA31" s="175"/>
      <c r="CKB31" s="175"/>
      <c r="CKC31" s="175"/>
      <c r="CKD31" s="175"/>
      <c r="CKE31" s="175"/>
      <c r="CKF31" s="175"/>
      <c r="CKG31" s="175"/>
      <c r="CKH31" s="175"/>
      <c r="CKI31" s="175"/>
      <c r="CKJ31" s="175"/>
      <c r="CKK31" s="175"/>
      <c r="CKL31" s="175"/>
      <c r="CKM31" s="175"/>
      <c r="CKN31" s="175"/>
      <c r="CKO31" s="175"/>
      <c r="CKP31" s="175"/>
      <c r="CKQ31" s="175"/>
      <c r="CKR31" s="175"/>
      <c r="CKS31" s="175"/>
      <c r="CKT31" s="175"/>
      <c r="CKU31" s="175"/>
      <c r="CKV31" s="175"/>
      <c r="CKW31" s="175"/>
      <c r="CKX31" s="175"/>
      <c r="CKY31" s="175"/>
      <c r="CKZ31" s="175"/>
      <c r="CLA31" s="175"/>
      <c r="CLB31" s="175"/>
      <c r="CLC31" s="175"/>
      <c r="CLD31" s="175"/>
      <c r="CLE31" s="175"/>
      <c r="CLF31" s="175"/>
      <c r="CLG31" s="175"/>
      <c r="CLH31" s="175"/>
      <c r="CLI31" s="175"/>
      <c r="CLJ31" s="175"/>
      <c r="CLK31" s="175"/>
      <c r="CLL31" s="175"/>
      <c r="CLM31" s="175"/>
      <c r="CLN31" s="175"/>
      <c r="CLO31" s="175"/>
      <c r="CLP31" s="175"/>
      <c r="CLQ31" s="175"/>
      <c r="CLR31" s="175"/>
      <c r="CLS31" s="175"/>
      <c r="CLT31" s="175"/>
      <c r="CLU31" s="175"/>
      <c r="CLV31" s="175"/>
      <c r="CLW31" s="175"/>
      <c r="CLX31" s="175"/>
      <c r="CLY31" s="175"/>
      <c r="CLZ31" s="175"/>
      <c r="CMA31" s="175"/>
      <c r="CMB31" s="175"/>
      <c r="CMC31" s="175"/>
      <c r="CMD31" s="175"/>
      <c r="CME31" s="175"/>
      <c r="CMF31" s="175"/>
      <c r="CMG31" s="175"/>
      <c r="CMH31" s="175"/>
      <c r="CMI31" s="175"/>
      <c r="CMJ31" s="175"/>
      <c r="CMK31" s="175"/>
      <c r="CML31" s="175"/>
      <c r="CMM31" s="175"/>
      <c r="CMN31" s="175"/>
      <c r="CMO31" s="175"/>
      <c r="CMP31" s="175"/>
      <c r="CMQ31" s="175"/>
      <c r="CMR31" s="175"/>
      <c r="CMS31" s="175"/>
      <c r="CMT31" s="175"/>
      <c r="CMU31" s="175"/>
      <c r="CMV31" s="175"/>
      <c r="CMW31" s="175"/>
      <c r="CMX31" s="175"/>
      <c r="CMY31" s="175"/>
      <c r="CMZ31" s="175"/>
      <c r="CNA31" s="175"/>
      <c r="CNB31" s="175"/>
      <c r="CNC31" s="175"/>
      <c r="CND31" s="175"/>
      <c r="CNE31" s="175"/>
      <c r="CNF31" s="175"/>
      <c r="CNG31" s="175"/>
      <c r="CNH31" s="175"/>
      <c r="CNI31" s="175"/>
      <c r="CNJ31" s="175"/>
      <c r="CNK31" s="175"/>
      <c r="CNL31" s="175"/>
      <c r="CNM31" s="175"/>
      <c r="CNN31" s="175"/>
      <c r="CNO31" s="175"/>
      <c r="CNP31" s="175"/>
      <c r="CNQ31" s="175"/>
      <c r="CNR31" s="175"/>
      <c r="CNS31" s="175"/>
      <c r="CNT31" s="175"/>
      <c r="CNU31" s="175"/>
      <c r="CNV31" s="175"/>
      <c r="CNW31" s="175"/>
      <c r="CNX31" s="175"/>
      <c r="CNY31" s="175"/>
      <c r="CNZ31" s="175"/>
      <c r="COA31" s="175"/>
      <c r="COB31" s="175"/>
      <c r="COC31" s="175"/>
      <c r="COD31" s="175"/>
      <c r="COE31" s="175"/>
      <c r="COF31" s="175"/>
      <c r="COG31" s="175"/>
      <c r="COH31" s="175"/>
      <c r="COI31" s="175"/>
      <c r="COJ31" s="175"/>
      <c r="COK31" s="175"/>
      <c r="COL31" s="175"/>
      <c r="COM31" s="175"/>
      <c r="CON31" s="175"/>
      <c r="COO31" s="175"/>
      <c r="COP31" s="175"/>
      <c r="COQ31" s="175"/>
      <c r="COR31" s="175"/>
      <c r="COS31" s="175"/>
      <c r="COT31" s="175"/>
      <c r="COU31" s="175"/>
      <c r="COV31" s="175"/>
      <c r="COW31" s="175"/>
      <c r="COX31" s="175"/>
      <c r="COY31" s="175"/>
      <c r="COZ31" s="175"/>
      <c r="CPA31" s="175"/>
      <c r="CPB31" s="175"/>
      <c r="CPC31" s="175"/>
      <c r="CPD31" s="175"/>
      <c r="CPE31" s="175"/>
      <c r="CPF31" s="175"/>
      <c r="CPG31" s="175"/>
      <c r="CPH31" s="175"/>
      <c r="CPI31" s="175"/>
      <c r="CPJ31" s="175"/>
      <c r="CPK31" s="175"/>
      <c r="CPL31" s="175"/>
      <c r="CPM31" s="175"/>
      <c r="CPN31" s="175"/>
      <c r="CPO31" s="175"/>
      <c r="CPP31" s="175"/>
      <c r="CPQ31" s="175"/>
      <c r="CPR31" s="175"/>
      <c r="CPS31" s="175"/>
      <c r="CPT31" s="175"/>
      <c r="CPU31" s="175"/>
      <c r="CPV31" s="175"/>
      <c r="CPW31" s="175"/>
      <c r="CPX31" s="175"/>
      <c r="CPY31" s="175"/>
      <c r="CPZ31" s="175"/>
      <c r="CQA31" s="175"/>
      <c r="CQB31" s="175"/>
      <c r="CQC31" s="175"/>
      <c r="CQD31" s="175"/>
      <c r="CQE31" s="175"/>
      <c r="CQF31" s="175"/>
      <c r="CQG31" s="175"/>
      <c r="CQH31" s="175"/>
      <c r="CQI31" s="175"/>
      <c r="CQJ31" s="175"/>
      <c r="CQK31" s="175"/>
      <c r="CQL31" s="175"/>
      <c r="CQM31" s="175"/>
      <c r="CQN31" s="175"/>
      <c r="CQO31" s="175"/>
      <c r="CQP31" s="175"/>
      <c r="CQQ31" s="175"/>
      <c r="CQR31" s="175"/>
      <c r="CQS31" s="175"/>
      <c r="CQT31" s="175"/>
      <c r="CQU31" s="175"/>
      <c r="CQV31" s="175"/>
      <c r="CQW31" s="175"/>
      <c r="CQX31" s="175"/>
      <c r="CQY31" s="175"/>
      <c r="CQZ31" s="175"/>
      <c r="CRA31" s="175"/>
      <c r="CRB31" s="175"/>
      <c r="CRC31" s="175"/>
      <c r="CRD31" s="175"/>
      <c r="CRE31" s="175"/>
      <c r="CRF31" s="175"/>
      <c r="CRG31" s="175"/>
      <c r="CRH31" s="175"/>
      <c r="CRI31" s="175"/>
      <c r="CRJ31" s="175"/>
      <c r="CRK31" s="175"/>
      <c r="CRL31" s="175"/>
      <c r="CRM31" s="175"/>
      <c r="CRN31" s="175"/>
      <c r="CRO31" s="175"/>
      <c r="CRP31" s="175"/>
      <c r="CRQ31" s="175"/>
      <c r="CRR31" s="175"/>
      <c r="CRS31" s="175"/>
      <c r="CRT31" s="175"/>
      <c r="CRU31" s="175"/>
      <c r="CRV31" s="175"/>
      <c r="CRW31" s="175"/>
      <c r="CRX31" s="175"/>
      <c r="CRY31" s="175"/>
      <c r="CRZ31" s="175"/>
      <c r="CSA31" s="175"/>
      <c r="CSB31" s="175"/>
      <c r="CSC31" s="175"/>
      <c r="CSD31" s="175"/>
      <c r="CSE31" s="175"/>
      <c r="CSF31" s="175"/>
      <c r="CSG31" s="175"/>
      <c r="CSH31" s="175"/>
      <c r="CSI31" s="175"/>
      <c r="CSJ31" s="175"/>
      <c r="CSK31" s="175"/>
      <c r="CSL31" s="175"/>
      <c r="CSM31" s="175"/>
      <c r="CSN31" s="175"/>
      <c r="CSO31" s="175"/>
      <c r="CSP31" s="175"/>
      <c r="CSQ31" s="175"/>
      <c r="CSR31" s="175"/>
      <c r="CSS31" s="175"/>
      <c r="CST31" s="175"/>
      <c r="CSU31" s="175"/>
      <c r="CSV31" s="175"/>
      <c r="CSW31" s="175"/>
      <c r="CSX31" s="175"/>
      <c r="CSY31" s="175"/>
      <c r="CSZ31" s="175"/>
      <c r="CTA31" s="175"/>
      <c r="CTB31" s="175"/>
      <c r="CTC31" s="175"/>
      <c r="CTD31" s="175"/>
      <c r="CTE31" s="175"/>
      <c r="CTF31" s="175"/>
      <c r="CTG31" s="175"/>
      <c r="CTH31" s="175"/>
      <c r="CTI31" s="175"/>
      <c r="CTJ31" s="175"/>
      <c r="CTK31" s="175"/>
      <c r="CTL31" s="175"/>
      <c r="CTM31" s="175"/>
      <c r="CTN31" s="175"/>
      <c r="CTO31" s="175"/>
      <c r="CTP31" s="175"/>
      <c r="CTQ31" s="175"/>
      <c r="CTR31" s="175"/>
      <c r="CTS31" s="175"/>
      <c r="CTT31" s="175"/>
      <c r="CTU31" s="175"/>
      <c r="CTV31" s="175"/>
      <c r="CTW31" s="175"/>
      <c r="CTX31" s="175"/>
      <c r="CTY31" s="175"/>
      <c r="CTZ31" s="175"/>
      <c r="CUA31" s="175"/>
      <c r="CUB31" s="175"/>
      <c r="CUC31" s="175"/>
      <c r="CUD31" s="175"/>
      <c r="CUE31" s="175"/>
      <c r="CUF31" s="175"/>
      <c r="CUG31" s="175"/>
      <c r="CUH31" s="175"/>
      <c r="CUI31" s="175"/>
      <c r="CUJ31" s="175"/>
      <c r="CUK31" s="175"/>
      <c r="CUL31" s="175"/>
      <c r="CUM31" s="175"/>
      <c r="CUN31" s="175"/>
      <c r="CUO31" s="175"/>
      <c r="CUP31" s="175"/>
      <c r="CUQ31" s="175"/>
      <c r="CUR31" s="175"/>
      <c r="CUS31" s="175"/>
      <c r="CUT31" s="175"/>
      <c r="CUU31" s="175"/>
      <c r="CUV31" s="175"/>
      <c r="CUW31" s="175"/>
      <c r="CUX31" s="175"/>
      <c r="CUY31" s="175"/>
      <c r="CUZ31" s="175"/>
      <c r="CVA31" s="175"/>
      <c r="CVB31" s="175"/>
      <c r="CVC31" s="175"/>
      <c r="CVD31" s="175"/>
      <c r="CVE31" s="175"/>
      <c r="CVF31" s="175"/>
      <c r="CVG31" s="175"/>
      <c r="CVH31" s="175"/>
      <c r="CVI31" s="175"/>
      <c r="CVJ31" s="175"/>
      <c r="CVK31" s="175"/>
      <c r="CVL31" s="175"/>
      <c r="CVM31" s="175"/>
      <c r="CVN31" s="175"/>
      <c r="CVO31" s="175"/>
      <c r="CVP31" s="175"/>
      <c r="CVQ31" s="175"/>
      <c r="CVR31" s="175"/>
      <c r="CVS31" s="175"/>
      <c r="CVT31" s="175"/>
      <c r="CVU31" s="175"/>
      <c r="CVV31" s="175"/>
      <c r="CVW31" s="175"/>
      <c r="CVX31" s="175"/>
      <c r="CVY31" s="175"/>
      <c r="CVZ31" s="175"/>
      <c r="CWA31" s="175"/>
      <c r="CWB31" s="175"/>
      <c r="CWC31" s="175"/>
      <c r="CWD31" s="175"/>
      <c r="CWE31" s="175"/>
      <c r="CWF31" s="175"/>
      <c r="CWG31" s="175"/>
      <c r="CWH31" s="175"/>
      <c r="CWI31" s="175"/>
      <c r="CWJ31" s="175"/>
      <c r="CWK31" s="175"/>
      <c r="CWL31" s="175"/>
      <c r="CWM31" s="175"/>
      <c r="CWN31" s="175"/>
      <c r="CWO31" s="175"/>
      <c r="CWP31" s="175"/>
      <c r="CWQ31" s="175"/>
      <c r="CWR31" s="175"/>
      <c r="CWS31" s="175"/>
      <c r="CWT31" s="175"/>
      <c r="CWU31" s="175"/>
      <c r="CWV31" s="175"/>
      <c r="CWW31" s="175"/>
      <c r="CWX31" s="175"/>
      <c r="CWY31" s="175"/>
      <c r="CWZ31" s="175"/>
      <c r="CXA31" s="175"/>
      <c r="CXB31" s="175"/>
      <c r="CXC31" s="175"/>
      <c r="CXD31" s="175"/>
      <c r="CXE31" s="175"/>
      <c r="CXF31" s="175"/>
      <c r="CXG31" s="175"/>
      <c r="CXH31" s="175"/>
      <c r="CXI31" s="175"/>
      <c r="CXJ31" s="175"/>
      <c r="CXK31" s="175"/>
      <c r="CXL31" s="175"/>
      <c r="CXM31" s="175"/>
      <c r="CXN31" s="175"/>
      <c r="CXO31" s="175"/>
      <c r="CXP31" s="175"/>
      <c r="CXQ31" s="175"/>
      <c r="CXR31" s="175"/>
      <c r="CXS31" s="175"/>
      <c r="CXT31" s="175"/>
      <c r="CXU31" s="175"/>
      <c r="CXV31" s="175"/>
      <c r="CXW31" s="175"/>
      <c r="CXX31" s="175"/>
      <c r="CXY31" s="175"/>
      <c r="CXZ31" s="175"/>
      <c r="CYA31" s="175"/>
      <c r="CYB31" s="175"/>
      <c r="CYC31" s="175"/>
      <c r="CYD31" s="175"/>
      <c r="CYE31" s="175"/>
      <c r="CYF31" s="175"/>
      <c r="CYG31" s="175"/>
      <c r="CYH31" s="175"/>
      <c r="CYI31" s="175"/>
      <c r="CYJ31" s="175"/>
      <c r="CYK31" s="175"/>
      <c r="CYL31" s="175"/>
      <c r="CYM31" s="175"/>
      <c r="CYN31" s="175"/>
      <c r="CYO31" s="175"/>
      <c r="CYP31" s="175"/>
      <c r="CYQ31" s="175"/>
      <c r="CYR31" s="175"/>
      <c r="CYS31" s="175"/>
      <c r="CYT31" s="175"/>
      <c r="CYU31" s="175"/>
      <c r="CYV31" s="175"/>
      <c r="CYW31" s="175"/>
      <c r="CYX31" s="175"/>
      <c r="CYY31" s="175"/>
      <c r="CYZ31" s="175"/>
      <c r="CZA31" s="175"/>
      <c r="CZB31" s="175"/>
      <c r="CZC31" s="175"/>
      <c r="CZD31" s="175"/>
      <c r="CZE31" s="175"/>
      <c r="CZF31" s="175"/>
      <c r="CZG31" s="175"/>
      <c r="CZH31" s="175"/>
      <c r="CZI31" s="175"/>
      <c r="CZJ31" s="175"/>
      <c r="CZK31" s="175"/>
      <c r="CZL31" s="175"/>
      <c r="CZM31" s="175"/>
      <c r="CZN31" s="175"/>
      <c r="CZO31" s="175"/>
      <c r="CZP31" s="175"/>
      <c r="CZQ31" s="175"/>
      <c r="CZR31" s="175"/>
      <c r="CZS31" s="175"/>
      <c r="CZT31" s="175"/>
      <c r="CZU31" s="175"/>
      <c r="CZV31" s="175"/>
      <c r="CZW31" s="175"/>
      <c r="CZX31" s="175"/>
      <c r="CZY31" s="175"/>
      <c r="CZZ31" s="175"/>
      <c r="DAA31" s="175"/>
      <c r="DAB31" s="175"/>
      <c r="DAC31" s="175"/>
      <c r="DAD31" s="175"/>
      <c r="DAE31" s="175"/>
      <c r="DAF31" s="175"/>
      <c r="DAG31" s="175"/>
      <c r="DAH31" s="175"/>
      <c r="DAI31" s="175"/>
      <c r="DAJ31" s="175"/>
      <c r="DAK31" s="175"/>
      <c r="DAL31" s="175"/>
      <c r="DAM31" s="175"/>
      <c r="DAN31" s="175"/>
      <c r="DAO31" s="175"/>
      <c r="DAP31" s="175"/>
      <c r="DAQ31" s="175"/>
      <c r="DAR31" s="175"/>
      <c r="DAS31" s="175"/>
      <c r="DAT31" s="175"/>
      <c r="DAU31" s="175"/>
      <c r="DAV31" s="175"/>
      <c r="DAW31" s="175"/>
      <c r="DAX31" s="175"/>
      <c r="DAY31" s="175"/>
      <c r="DAZ31" s="175"/>
      <c r="DBA31" s="175"/>
      <c r="DBB31" s="175"/>
      <c r="DBC31" s="175"/>
      <c r="DBD31" s="175"/>
      <c r="DBE31" s="175"/>
      <c r="DBF31" s="175"/>
      <c r="DBG31" s="175"/>
      <c r="DBH31" s="175"/>
      <c r="DBI31" s="175"/>
      <c r="DBJ31" s="175"/>
      <c r="DBK31" s="175"/>
      <c r="DBL31" s="175"/>
      <c r="DBM31" s="175"/>
      <c r="DBN31" s="175"/>
      <c r="DBO31" s="175"/>
      <c r="DBP31" s="175"/>
      <c r="DBQ31" s="175"/>
      <c r="DBR31" s="175"/>
      <c r="DBS31" s="175"/>
      <c r="DBT31" s="175"/>
      <c r="DBU31" s="175"/>
      <c r="DBV31" s="175"/>
      <c r="DBW31" s="175"/>
      <c r="DBX31" s="175"/>
      <c r="DBY31" s="175"/>
      <c r="DBZ31" s="175"/>
      <c r="DCA31" s="175"/>
      <c r="DCB31" s="175"/>
      <c r="DCC31" s="175"/>
      <c r="DCD31" s="175"/>
      <c r="DCE31" s="175"/>
      <c r="DCF31" s="175"/>
      <c r="DCG31" s="175"/>
      <c r="DCH31" s="175"/>
      <c r="DCI31" s="175"/>
      <c r="DCJ31" s="175"/>
      <c r="DCK31" s="175"/>
      <c r="DCL31" s="175"/>
      <c r="DCM31" s="175"/>
      <c r="DCN31" s="175"/>
      <c r="DCO31" s="175"/>
      <c r="DCP31" s="175"/>
      <c r="DCQ31" s="175"/>
      <c r="DCR31" s="175"/>
      <c r="DCS31" s="175"/>
      <c r="DCT31" s="175"/>
      <c r="DCU31" s="175"/>
      <c r="DCV31" s="175"/>
      <c r="DCW31" s="175"/>
      <c r="DCX31" s="175"/>
      <c r="DCY31" s="175"/>
      <c r="DCZ31" s="175"/>
      <c r="DDA31" s="175"/>
      <c r="DDB31" s="175"/>
      <c r="DDC31" s="175"/>
      <c r="DDD31" s="175"/>
      <c r="DDE31" s="175"/>
      <c r="DDF31" s="175"/>
      <c r="DDG31" s="175"/>
      <c r="DDH31" s="175"/>
      <c r="DDI31" s="175"/>
      <c r="DDJ31" s="175"/>
      <c r="DDK31" s="175"/>
      <c r="DDL31" s="175"/>
      <c r="DDM31" s="175"/>
      <c r="DDN31" s="175"/>
      <c r="DDO31" s="175"/>
      <c r="DDP31" s="175"/>
      <c r="DDQ31" s="175"/>
      <c r="DDR31" s="175"/>
      <c r="DDS31" s="175"/>
      <c r="DDT31" s="175"/>
      <c r="DDU31" s="175"/>
      <c r="DDV31" s="175"/>
      <c r="DDW31" s="175"/>
      <c r="DDX31" s="175"/>
      <c r="DDY31" s="175"/>
      <c r="DDZ31" s="175"/>
      <c r="DEA31" s="175"/>
      <c r="DEB31" s="175"/>
      <c r="DEC31" s="175"/>
      <c r="DED31" s="175"/>
      <c r="DEE31" s="175"/>
      <c r="DEF31" s="175"/>
      <c r="DEG31" s="175"/>
      <c r="DEH31" s="175"/>
      <c r="DEI31" s="175"/>
      <c r="DEJ31" s="175"/>
      <c r="DEK31" s="175"/>
      <c r="DEL31" s="175"/>
      <c r="DEM31" s="175"/>
      <c r="DEN31" s="175"/>
      <c r="DEO31" s="175"/>
      <c r="DEP31" s="175"/>
      <c r="DEQ31" s="175"/>
      <c r="DER31" s="175"/>
      <c r="DES31" s="175"/>
      <c r="DET31" s="175"/>
      <c r="DEU31" s="175"/>
      <c r="DEV31" s="175"/>
      <c r="DEW31" s="175"/>
      <c r="DEX31" s="175"/>
      <c r="DEY31" s="175"/>
      <c r="DEZ31" s="175"/>
      <c r="DFA31" s="175"/>
      <c r="DFB31" s="175"/>
      <c r="DFC31" s="175"/>
      <c r="DFD31" s="175"/>
      <c r="DFE31" s="175"/>
      <c r="DFF31" s="175"/>
      <c r="DFG31" s="175"/>
      <c r="DFH31" s="175"/>
      <c r="DFI31" s="175"/>
      <c r="DFJ31" s="175"/>
      <c r="DFK31" s="175"/>
      <c r="DFL31" s="175"/>
      <c r="DFM31" s="175"/>
      <c r="DFN31" s="175"/>
      <c r="DFO31" s="175"/>
      <c r="DFP31" s="175"/>
      <c r="DFQ31" s="175"/>
      <c r="DFR31" s="175"/>
      <c r="DFS31" s="175"/>
      <c r="DFT31" s="175"/>
      <c r="DFU31" s="175"/>
      <c r="DFV31" s="175"/>
      <c r="DFW31" s="175"/>
      <c r="DFX31" s="175"/>
      <c r="DFY31" s="175"/>
      <c r="DFZ31" s="175"/>
      <c r="DGA31" s="175"/>
      <c r="DGB31" s="175"/>
      <c r="DGC31" s="175"/>
      <c r="DGD31" s="175"/>
      <c r="DGE31" s="175"/>
      <c r="DGF31" s="175"/>
      <c r="DGG31" s="175"/>
      <c r="DGH31" s="175"/>
      <c r="DGI31" s="175"/>
      <c r="DGJ31" s="175"/>
      <c r="DGK31" s="175"/>
      <c r="DGL31" s="175"/>
      <c r="DGM31" s="175"/>
      <c r="DGN31" s="175"/>
      <c r="DGO31" s="175"/>
      <c r="DGP31" s="175"/>
      <c r="DGQ31" s="175"/>
      <c r="DGR31" s="175"/>
      <c r="DGS31" s="175"/>
      <c r="DGT31" s="175"/>
      <c r="DGU31" s="175"/>
      <c r="DGV31" s="175"/>
      <c r="DGW31" s="175"/>
      <c r="DGX31" s="175"/>
      <c r="DGY31" s="175"/>
      <c r="DGZ31" s="175"/>
      <c r="DHA31" s="175"/>
      <c r="DHB31" s="175"/>
      <c r="DHC31" s="175"/>
      <c r="DHD31" s="175"/>
      <c r="DHE31" s="175"/>
      <c r="DHF31" s="175"/>
      <c r="DHG31" s="175"/>
      <c r="DHH31" s="175"/>
      <c r="DHI31" s="175"/>
      <c r="DHJ31" s="175"/>
      <c r="DHK31" s="175"/>
      <c r="DHL31" s="175"/>
      <c r="DHM31" s="175"/>
      <c r="DHN31" s="175"/>
      <c r="DHO31" s="175"/>
      <c r="DHP31" s="175"/>
      <c r="DHQ31" s="175"/>
      <c r="DHR31" s="175"/>
      <c r="DHS31" s="175"/>
      <c r="DHT31" s="175"/>
      <c r="DHU31" s="175"/>
      <c r="DHV31" s="175"/>
      <c r="DHW31" s="175"/>
      <c r="DHX31" s="175"/>
      <c r="DHY31" s="175"/>
      <c r="DHZ31" s="175"/>
      <c r="DIA31" s="175"/>
      <c r="DIB31" s="175"/>
      <c r="DIC31" s="175"/>
      <c r="DID31" s="175"/>
      <c r="DIE31" s="175"/>
      <c r="DIF31" s="175"/>
      <c r="DIG31" s="175"/>
      <c r="DIH31" s="175"/>
      <c r="DII31" s="175"/>
      <c r="DIJ31" s="175"/>
      <c r="DIK31" s="175"/>
      <c r="DIL31" s="175"/>
      <c r="DIM31" s="175"/>
      <c r="DIN31" s="175"/>
      <c r="DIO31" s="175"/>
      <c r="DIP31" s="175"/>
      <c r="DIQ31" s="175"/>
      <c r="DIR31" s="175"/>
      <c r="DIS31" s="175"/>
      <c r="DIT31" s="175"/>
      <c r="DIU31" s="175"/>
      <c r="DIV31" s="175"/>
      <c r="DIW31" s="175"/>
      <c r="DIX31" s="175"/>
      <c r="DIY31" s="175"/>
      <c r="DIZ31" s="175"/>
      <c r="DJA31" s="175"/>
      <c r="DJB31" s="175"/>
      <c r="DJC31" s="175"/>
      <c r="DJD31" s="175"/>
      <c r="DJE31" s="175"/>
      <c r="DJF31" s="175"/>
      <c r="DJG31" s="175"/>
      <c r="DJH31" s="175"/>
      <c r="DJI31" s="175"/>
      <c r="DJJ31" s="175"/>
      <c r="DJK31" s="175"/>
      <c r="DJL31" s="175"/>
      <c r="DJM31" s="175"/>
      <c r="DJN31" s="175"/>
      <c r="DJO31" s="175"/>
      <c r="DJP31" s="175"/>
      <c r="DJQ31" s="175"/>
      <c r="DJR31" s="175"/>
      <c r="DJS31" s="175"/>
      <c r="DJT31" s="175"/>
      <c r="DJU31" s="175"/>
      <c r="DJV31" s="175"/>
      <c r="DJW31" s="175"/>
      <c r="DJX31" s="175"/>
      <c r="DJY31" s="175"/>
      <c r="DJZ31" s="175"/>
      <c r="DKA31" s="175"/>
      <c r="DKB31" s="175"/>
      <c r="DKC31" s="175"/>
      <c r="DKD31" s="175"/>
      <c r="DKE31" s="175"/>
      <c r="DKF31" s="175"/>
      <c r="DKG31" s="175"/>
      <c r="DKH31" s="175"/>
      <c r="DKI31" s="175"/>
      <c r="DKJ31" s="175"/>
      <c r="DKK31" s="175"/>
      <c r="DKL31" s="175"/>
      <c r="DKM31" s="175"/>
      <c r="DKN31" s="175"/>
      <c r="DKO31" s="175"/>
      <c r="DKP31" s="175"/>
      <c r="DKQ31" s="175"/>
      <c r="DKR31" s="175"/>
      <c r="DKS31" s="175"/>
      <c r="DKT31" s="175"/>
      <c r="DKU31" s="175"/>
      <c r="DKV31" s="175"/>
      <c r="DKW31" s="175"/>
      <c r="DKX31" s="175"/>
      <c r="DKY31" s="175"/>
      <c r="DKZ31" s="175"/>
      <c r="DLA31" s="175"/>
      <c r="DLB31" s="175"/>
      <c r="DLC31" s="175"/>
      <c r="DLD31" s="175"/>
      <c r="DLE31" s="175"/>
      <c r="DLF31" s="175"/>
      <c r="DLG31" s="175"/>
      <c r="DLH31" s="175"/>
      <c r="DLI31" s="175"/>
      <c r="DLJ31" s="175"/>
      <c r="DLK31" s="175"/>
      <c r="DLL31" s="175"/>
      <c r="DLM31" s="175"/>
      <c r="DLN31" s="175"/>
      <c r="DLO31" s="175"/>
      <c r="DLP31" s="175"/>
      <c r="DLQ31" s="175"/>
      <c r="DLR31" s="175"/>
      <c r="DLS31" s="175"/>
      <c r="DLT31" s="175"/>
      <c r="DLU31" s="175"/>
      <c r="DLV31" s="175"/>
      <c r="DLW31" s="175"/>
      <c r="DLX31" s="175"/>
      <c r="DLY31" s="175"/>
      <c r="DLZ31" s="175"/>
      <c r="DMA31" s="175"/>
      <c r="DMB31" s="175"/>
      <c r="DMC31" s="175"/>
      <c r="DMD31" s="175"/>
      <c r="DME31" s="175"/>
      <c r="DMF31" s="175"/>
      <c r="DMG31" s="175"/>
      <c r="DMH31" s="175"/>
      <c r="DMI31" s="175"/>
      <c r="DMJ31" s="175"/>
      <c r="DMK31" s="175"/>
      <c r="DML31" s="175"/>
      <c r="DMM31" s="175"/>
      <c r="DMN31" s="175"/>
      <c r="DMO31" s="175"/>
      <c r="DMP31" s="175"/>
      <c r="DMQ31" s="175"/>
      <c r="DMR31" s="175"/>
      <c r="DMS31" s="175"/>
      <c r="DMT31" s="175"/>
      <c r="DMU31" s="175"/>
      <c r="DMV31" s="175"/>
      <c r="DMW31" s="175"/>
      <c r="DMX31" s="175"/>
      <c r="DMY31" s="175"/>
      <c r="DMZ31" s="175"/>
      <c r="DNA31" s="175"/>
      <c r="DNB31" s="175"/>
      <c r="DNC31" s="175"/>
      <c r="DND31" s="175"/>
      <c r="DNE31" s="175"/>
      <c r="DNF31" s="175"/>
      <c r="DNG31" s="175"/>
      <c r="DNH31" s="175"/>
      <c r="DNI31" s="175"/>
      <c r="DNJ31" s="175"/>
      <c r="DNK31" s="175"/>
      <c r="DNL31" s="175"/>
      <c r="DNM31" s="175"/>
      <c r="DNN31" s="175"/>
      <c r="DNO31" s="175"/>
      <c r="DNP31" s="175"/>
      <c r="DNQ31" s="175"/>
      <c r="DNR31" s="175"/>
      <c r="DNS31" s="175"/>
      <c r="DNT31" s="175"/>
      <c r="DNU31" s="175"/>
      <c r="DNV31" s="175"/>
      <c r="DNW31" s="175"/>
      <c r="DNX31" s="175"/>
      <c r="DNY31" s="175"/>
      <c r="DNZ31" s="175"/>
      <c r="DOA31" s="175"/>
      <c r="DOB31" s="175"/>
      <c r="DOC31" s="175"/>
      <c r="DOD31" s="175"/>
      <c r="DOE31" s="175"/>
      <c r="DOF31" s="175"/>
      <c r="DOG31" s="175"/>
      <c r="DOH31" s="175"/>
      <c r="DOI31" s="175"/>
      <c r="DOJ31" s="175"/>
      <c r="DOK31" s="175"/>
      <c r="DOL31" s="175"/>
      <c r="DOM31" s="175"/>
      <c r="DON31" s="175"/>
      <c r="DOO31" s="175"/>
      <c r="DOP31" s="175"/>
      <c r="DOQ31" s="175"/>
      <c r="DOR31" s="175"/>
      <c r="DOS31" s="175"/>
      <c r="DOT31" s="175"/>
      <c r="DOU31" s="175"/>
      <c r="DOV31" s="175"/>
      <c r="DOW31" s="175"/>
      <c r="DOX31" s="175"/>
      <c r="DOY31" s="175"/>
      <c r="DOZ31" s="175"/>
      <c r="DPA31" s="175"/>
      <c r="DPB31" s="175"/>
      <c r="DPC31" s="175"/>
      <c r="DPD31" s="175"/>
      <c r="DPE31" s="175"/>
      <c r="DPF31" s="175"/>
      <c r="DPG31" s="175"/>
      <c r="DPH31" s="175"/>
      <c r="DPI31" s="175"/>
      <c r="DPJ31" s="175"/>
      <c r="DPK31" s="175"/>
      <c r="DPL31" s="175"/>
      <c r="DPM31" s="175"/>
      <c r="DPN31" s="175"/>
      <c r="DPO31" s="175"/>
      <c r="DPP31" s="175"/>
      <c r="DPQ31" s="175"/>
      <c r="DPR31" s="175"/>
      <c r="DPS31" s="175"/>
      <c r="DPT31" s="175"/>
      <c r="DPU31" s="175"/>
      <c r="DPV31" s="175"/>
      <c r="DPW31" s="175"/>
      <c r="DPX31" s="175"/>
      <c r="DPY31" s="175"/>
      <c r="DPZ31" s="175"/>
      <c r="DQA31" s="175"/>
      <c r="DQB31" s="175"/>
      <c r="DQC31" s="175"/>
      <c r="DQD31" s="175"/>
      <c r="DQE31" s="175"/>
      <c r="DQF31" s="175"/>
      <c r="DQG31" s="175"/>
      <c r="DQH31" s="175"/>
      <c r="DQI31" s="175"/>
      <c r="DQJ31" s="175"/>
      <c r="DQK31" s="175"/>
      <c r="DQL31" s="175"/>
      <c r="DQM31" s="175"/>
      <c r="DQN31" s="175"/>
      <c r="DQO31" s="175"/>
      <c r="DQP31" s="175"/>
      <c r="DQQ31" s="175"/>
      <c r="DQR31" s="175"/>
      <c r="DQS31" s="175"/>
      <c r="DQT31" s="175"/>
      <c r="DQU31" s="175"/>
      <c r="DQV31" s="175"/>
      <c r="DQW31" s="175"/>
      <c r="DQX31" s="175"/>
      <c r="DQY31" s="175"/>
      <c r="DQZ31" s="175"/>
      <c r="DRA31" s="175"/>
      <c r="DRB31" s="175"/>
      <c r="DRC31" s="175"/>
      <c r="DRD31" s="175"/>
      <c r="DRE31" s="175"/>
      <c r="DRF31" s="175"/>
      <c r="DRG31" s="175"/>
      <c r="DRH31" s="175"/>
      <c r="DRI31" s="175"/>
      <c r="DRJ31" s="175"/>
      <c r="DRK31" s="175"/>
      <c r="DRL31" s="175"/>
      <c r="DRM31" s="175"/>
      <c r="DRN31" s="175"/>
      <c r="DRO31" s="175"/>
      <c r="DRP31" s="175"/>
      <c r="DRQ31" s="175"/>
      <c r="DRR31" s="175"/>
      <c r="DRS31" s="175"/>
      <c r="DRT31" s="175"/>
      <c r="DRU31" s="175"/>
      <c r="DRV31" s="175"/>
      <c r="DRW31" s="175"/>
      <c r="DRX31" s="175"/>
      <c r="DRY31" s="175"/>
      <c r="DRZ31" s="175"/>
      <c r="DSA31" s="175"/>
      <c r="DSB31" s="175"/>
      <c r="DSC31" s="175"/>
      <c r="DSD31" s="175"/>
      <c r="DSE31" s="175"/>
      <c r="DSF31" s="175"/>
      <c r="DSG31" s="175"/>
      <c r="DSH31" s="175"/>
      <c r="DSI31" s="175"/>
      <c r="DSJ31" s="175"/>
      <c r="DSK31" s="175"/>
      <c r="DSL31" s="175"/>
      <c r="DSM31" s="175"/>
      <c r="DSN31" s="175"/>
      <c r="DSO31" s="175"/>
      <c r="DSP31" s="175"/>
      <c r="DSQ31" s="175"/>
      <c r="DSR31" s="175"/>
      <c r="DSS31" s="175"/>
      <c r="DST31" s="175"/>
      <c r="DSU31" s="175"/>
      <c r="DSV31" s="175"/>
      <c r="DSW31" s="175"/>
      <c r="DSX31" s="175"/>
      <c r="DSY31" s="175"/>
      <c r="DSZ31" s="175"/>
      <c r="DTA31" s="175"/>
      <c r="DTB31" s="175"/>
      <c r="DTC31" s="175"/>
      <c r="DTD31" s="175"/>
      <c r="DTE31" s="175"/>
      <c r="DTF31" s="175"/>
      <c r="DTG31" s="175"/>
      <c r="DTH31" s="175"/>
      <c r="DTI31" s="175"/>
      <c r="DTJ31" s="175"/>
      <c r="DTK31" s="175"/>
      <c r="DTL31" s="175"/>
      <c r="DTM31" s="175"/>
      <c r="DTN31" s="175"/>
      <c r="DTO31" s="175"/>
      <c r="DTP31" s="175"/>
      <c r="DTQ31" s="175"/>
      <c r="DTR31" s="175"/>
      <c r="DTS31" s="175"/>
      <c r="DTT31" s="175"/>
      <c r="DTU31" s="175"/>
      <c r="DTV31" s="175"/>
      <c r="DTW31" s="175"/>
      <c r="DTX31" s="175"/>
      <c r="DTY31" s="175"/>
      <c r="DTZ31" s="175"/>
      <c r="DUA31" s="175"/>
      <c r="DUB31" s="175"/>
      <c r="DUC31" s="175"/>
      <c r="DUD31" s="175"/>
      <c r="DUE31" s="175"/>
      <c r="DUF31" s="175"/>
      <c r="DUG31" s="175"/>
      <c r="DUH31" s="175"/>
      <c r="DUI31" s="175"/>
      <c r="DUJ31" s="175"/>
      <c r="DUK31" s="175"/>
      <c r="DUL31" s="175"/>
      <c r="DUM31" s="175"/>
      <c r="DUN31" s="175"/>
      <c r="DUO31" s="175"/>
      <c r="DUP31" s="175"/>
      <c r="DUQ31" s="175"/>
      <c r="DUR31" s="175"/>
      <c r="DUS31" s="175"/>
      <c r="DUT31" s="175"/>
      <c r="DUU31" s="175"/>
      <c r="DUV31" s="175"/>
      <c r="DUW31" s="175"/>
      <c r="DUX31" s="175"/>
      <c r="DUY31" s="175"/>
      <c r="DUZ31" s="175"/>
      <c r="DVA31" s="175"/>
      <c r="DVB31" s="175"/>
      <c r="DVC31" s="175"/>
      <c r="DVD31" s="175"/>
      <c r="DVE31" s="175"/>
      <c r="DVF31" s="175"/>
      <c r="DVG31" s="175"/>
      <c r="DVH31" s="175"/>
      <c r="DVI31" s="175"/>
      <c r="DVJ31" s="175"/>
      <c r="DVK31" s="175"/>
      <c r="DVL31" s="175"/>
      <c r="DVM31" s="175"/>
      <c r="DVN31" s="175"/>
      <c r="DVO31" s="175"/>
      <c r="DVP31" s="175"/>
      <c r="DVQ31" s="175"/>
      <c r="DVR31" s="175"/>
      <c r="DVS31" s="175"/>
      <c r="DVT31" s="175"/>
      <c r="DVU31" s="175"/>
      <c r="DVV31" s="175"/>
      <c r="DVW31" s="175"/>
      <c r="DVX31" s="175"/>
      <c r="DVY31" s="175"/>
      <c r="DVZ31" s="175"/>
      <c r="DWA31" s="175"/>
      <c r="DWB31" s="175"/>
      <c r="DWC31" s="175"/>
      <c r="DWD31" s="175"/>
      <c r="DWE31" s="175"/>
      <c r="DWF31" s="175"/>
      <c r="DWG31" s="175"/>
      <c r="DWH31" s="175"/>
      <c r="DWI31" s="175"/>
      <c r="DWJ31" s="175"/>
      <c r="DWK31" s="175"/>
      <c r="DWL31" s="175"/>
      <c r="DWM31" s="175"/>
      <c r="DWN31" s="175"/>
      <c r="DWO31" s="175"/>
      <c r="DWP31" s="175"/>
      <c r="DWQ31" s="175"/>
      <c r="DWR31" s="175"/>
      <c r="DWS31" s="175"/>
      <c r="DWT31" s="175"/>
      <c r="DWU31" s="175"/>
      <c r="DWV31" s="175"/>
      <c r="DWW31" s="175"/>
      <c r="DWX31" s="175"/>
      <c r="DWY31" s="175"/>
      <c r="DWZ31" s="175"/>
      <c r="DXA31" s="175"/>
      <c r="DXB31" s="175"/>
      <c r="DXC31" s="175"/>
      <c r="DXD31" s="175"/>
      <c r="DXE31" s="175"/>
      <c r="DXF31" s="175"/>
      <c r="DXG31" s="175"/>
      <c r="DXH31" s="175"/>
      <c r="DXI31" s="175"/>
      <c r="DXJ31" s="175"/>
      <c r="DXK31" s="175"/>
      <c r="DXL31" s="175"/>
      <c r="DXM31" s="175"/>
      <c r="DXN31" s="175"/>
      <c r="DXO31" s="175"/>
      <c r="DXP31" s="175"/>
      <c r="DXQ31" s="175"/>
      <c r="DXR31" s="175"/>
      <c r="DXS31" s="175"/>
      <c r="DXT31" s="175"/>
      <c r="DXU31" s="175"/>
      <c r="DXV31" s="175"/>
      <c r="DXW31" s="175"/>
      <c r="DXX31" s="175"/>
      <c r="DXY31" s="175"/>
      <c r="DXZ31" s="175"/>
      <c r="DYA31" s="175"/>
      <c r="DYB31" s="175"/>
      <c r="DYC31" s="175"/>
      <c r="DYD31" s="175"/>
      <c r="DYE31" s="175"/>
      <c r="DYF31" s="175"/>
      <c r="DYG31" s="175"/>
      <c r="DYH31" s="175"/>
      <c r="DYI31" s="175"/>
      <c r="DYJ31" s="175"/>
      <c r="DYK31" s="175"/>
      <c r="DYL31" s="175"/>
      <c r="DYM31" s="175"/>
      <c r="DYN31" s="175"/>
      <c r="DYO31" s="175"/>
      <c r="DYP31" s="175"/>
      <c r="DYQ31" s="175"/>
      <c r="DYR31" s="175"/>
      <c r="DYS31" s="175"/>
      <c r="DYT31" s="175"/>
      <c r="DYU31" s="175"/>
      <c r="DYV31" s="175"/>
      <c r="DYW31" s="175"/>
      <c r="DYX31" s="175"/>
      <c r="DYY31" s="175"/>
      <c r="DYZ31" s="175"/>
      <c r="DZA31" s="175"/>
      <c r="DZB31" s="175"/>
      <c r="DZC31" s="175"/>
      <c r="DZD31" s="175"/>
      <c r="DZE31" s="175"/>
      <c r="DZF31" s="175"/>
      <c r="DZG31" s="175"/>
      <c r="DZH31" s="175"/>
      <c r="DZI31" s="175"/>
      <c r="DZJ31" s="175"/>
      <c r="DZK31" s="175"/>
      <c r="DZL31" s="175"/>
      <c r="DZM31" s="175"/>
      <c r="DZN31" s="175"/>
      <c r="DZO31" s="175"/>
      <c r="DZP31" s="175"/>
      <c r="DZQ31" s="175"/>
      <c r="DZR31" s="175"/>
      <c r="DZS31" s="175"/>
      <c r="DZT31" s="175"/>
      <c r="DZU31" s="175"/>
      <c r="DZV31" s="175"/>
      <c r="DZW31" s="175"/>
      <c r="DZX31" s="175"/>
      <c r="DZY31" s="175"/>
      <c r="DZZ31" s="175"/>
      <c r="EAA31" s="175"/>
      <c r="EAB31" s="175"/>
      <c r="EAC31" s="175"/>
      <c r="EAD31" s="175"/>
      <c r="EAE31" s="175"/>
      <c r="EAF31" s="175"/>
      <c r="EAG31" s="175"/>
      <c r="EAH31" s="175"/>
      <c r="EAI31" s="175"/>
      <c r="EAJ31" s="175"/>
      <c r="EAK31" s="175"/>
      <c r="EAL31" s="175"/>
      <c r="EAM31" s="175"/>
      <c r="EAN31" s="175"/>
      <c r="EAO31" s="175"/>
      <c r="EAP31" s="175"/>
      <c r="EAQ31" s="175"/>
      <c r="EAR31" s="175"/>
      <c r="EAS31" s="175"/>
      <c r="EAT31" s="175"/>
      <c r="EAU31" s="175"/>
      <c r="EAV31" s="175"/>
      <c r="EAW31" s="175"/>
      <c r="EAX31" s="175"/>
      <c r="EAY31" s="175"/>
      <c r="EAZ31" s="175"/>
      <c r="EBA31" s="175"/>
      <c r="EBB31" s="175"/>
      <c r="EBC31" s="175"/>
      <c r="EBD31" s="175"/>
      <c r="EBE31" s="175"/>
      <c r="EBF31" s="175"/>
      <c r="EBG31" s="175"/>
      <c r="EBH31" s="175"/>
      <c r="EBI31" s="175"/>
      <c r="EBJ31" s="175"/>
      <c r="EBK31" s="175"/>
      <c r="EBL31" s="175"/>
      <c r="EBM31" s="175"/>
      <c r="EBN31" s="175"/>
      <c r="EBO31" s="175"/>
      <c r="EBP31" s="175"/>
      <c r="EBQ31" s="175"/>
      <c r="EBR31" s="175"/>
      <c r="EBS31" s="175"/>
      <c r="EBT31" s="175"/>
      <c r="EBU31" s="175"/>
      <c r="EBV31" s="175"/>
      <c r="EBW31" s="175"/>
      <c r="EBX31" s="175"/>
      <c r="EBY31" s="175"/>
      <c r="EBZ31" s="175"/>
      <c r="ECA31" s="175"/>
      <c r="ECB31" s="175"/>
      <c r="ECC31" s="175"/>
      <c r="ECD31" s="175"/>
      <c r="ECE31" s="175"/>
      <c r="ECF31" s="175"/>
      <c r="ECG31" s="175"/>
      <c r="ECH31" s="175"/>
      <c r="ECI31" s="175"/>
      <c r="ECJ31" s="175"/>
      <c r="ECK31" s="175"/>
      <c r="ECL31" s="175"/>
      <c r="ECM31" s="175"/>
      <c r="ECN31" s="175"/>
      <c r="ECO31" s="175"/>
      <c r="ECP31" s="175"/>
      <c r="ECQ31" s="175"/>
      <c r="ECR31" s="175"/>
      <c r="ECS31" s="175"/>
      <c r="ECT31" s="175"/>
      <c r="ECU31" s="175"/>
      <c r="ECV31" s="175"/>
      <c r="ECW31" s="175"/>
      <c r="ECX31" s="175"/>
      <c r="ECY31" s="175"/>
      <c r="ECZ31" s="175"/>
      <c r="EDA31" s="175"/>
      <c r="EDB31" s="175"/>
      <c r="EDC31" s="175"/>
      <c r="EDD31" s="175"/>
      <c r="EDE31" s="175"/>
      <c r="EDF31" s="175"/>
      <c r="EDG31" s="175"/>
      <c r="EDH31" s="175"/>
      <c r="EDI31" s="175"/>
      <c r="EDJ31" s="175"/>
      <c r="EDK31" s="175"/>
      <c r="EDL31" s="175"/>
      <c r="EDM31" s="175"/>
      <c r="EDN31" s="175"/>
      <c r="EDO31" s="175"/>
      <c r="EDP31" s="175"/>
      <c r="EDQ31" s="175"/>
      <c r="EDR31" s="175"/>
      <c r="EDS31" s="175"/>
      <c r="EDT31" s="175"/>
      <c r="EDU31" s="175"/>
      <c r="EDV31" s="175"/>
      <c r="EDW31" s="175"/>
      <c r="EDX31" s="175"/>
      <c r="EDY31" s="175"/>
      <c r="EDZ31" s="175"/>
      <c r="EEA31" s="175"/>
      <c r="EEB31" s="175"/>
      <c r="EEC31" s="175"/>
      <c r="EED31" s="175"/>
      <c r="EEE31" s="175"/>
      <c r="EEF31" s="175"/>
      <c r="EEG31" s="175"/>
      <c r="EEH31" s="175"/>
      <c r="EEI31" s="175"/>
      <c r="EEJ31" s="175"/>
      <c r="EEK31" s="175"/>
      <c r="EEL31" s="175"/>
      <c r="EEM31" s="175"/>
      <c r="EEN31" s="175"/>
      <c r="EEO31" s="175"/>
      <c r="EEP31" s="175"/>
      <c r="EEQ31" s="175"/>
      <c r="EER31" s="175"/>
      <c r="EES31" s="175"/>
      <c r="EET31" s="175"/>
      <c r="EEU31" s="175"/>
      <c r="EEV31" s="175"/>
      <c r="EEW31" s="175"/>
      <c r="EEX31" s="175"/>
      <c r="EEY31" s="175"/>
      <c r="EEZ31" s="175"/>
      <c r="EFA31" s="175"/>
      <c r="EFB31" s="175"/>
      <c r="EFC31" s="175"/>
      <c r="EFD31" s="175"/>
      <c r="EFE31" s="175"/>
      <c r="EFF31" s="175"/>
      <c r="EFG31" s="175"/>
      <c r="EFH31" s="175"/>
      <c r="EFI31" s="175"/>
      <c r="EFJ31" s="175"/>
      <c r="EFK31" s="175"/>
      <c r="EFL31" s="175"/>
      <c r="EFM31" s="175"/>
      <c r="EFN31" s="175"/>
      <c r="EFO31" s="175"/>
      <c r="EFP31" s="175"/>
      <c r="EFQ31" s="175"/>
      <c r="EFR31" s="175"/>
      <c r="EFS31" s="175"/>
      <c r="EFT31" s="175"/>
      <c r="EFU31" s="175"/>
      <c r="EFV31" s="175"/>
      <c r="EFW31" s="175"/>
      <c r="EFX31" s="175"/>
      <c r="EFY31" s="175"/>
      <c r="EFZ31" s="175"/>
      <c r="EGA31" s="175"/>
      <c r="EGB31" s="175"/>
      <c r="EGC31" s="175"/>
      <c r="EGD31" s="175"/>
      <c r="EGE31" s="175"/>
      <c r="EGF31" s="175"/>
      <c r="EGG31" s="175"/>
      <c r="EGH31" s="175"/>
      <c r="EGI31" s="175"/>
      <c r="EGJ31" s="175"/>
      <c r="EGK31" s="175"/>
      <c r="EGL31" s="175"/>
      <c r="EGM31" s="175"/>
      <c r="EGN31" s="175"/>
      <c r="EGO31" s="175"/>
      <c r="EGP31" s="175"/>
      <c r="EGQ31" s="175"/>
      <c r="EGR31" s="175"/>
      <c r="EGS31" s="175"/>
      <c r="EGT31" s="175"/>
      <c r="EGU31" s="175"/>
      <c r="EGV31" s="175"/>
      <c r="EGW31" s="175"/>
      <c r="EGX31" s="175"/>
      <c r="EGY31" s="175"/>
      <c r="EGZ31" s="175"/>
      <c r="EHA31" s="175"/>
      <c r="EHB31" s="175"/>
      <c r="EHC31" s="175"/>
      <c r="EHD31" s="175"/>
      <c r="EHE31" s="175"/>
      <c r="EHF31" s="175"/>
      <c r="EHG31" s="175"/>
      <c r="EHH31" s="175"/>
      <c r="EHI31" s="175"/>
      <c r="EHJ31" s="175"/>
      <c r="EHK31" s="175"/>
      <c r="EHL31" s="175"/>
      <c r="EHM31" s="175"/>
      <c r="EHN31" s="175"/>
      <c r="EHO31" s="175"/>
      <c r="EHP31" s="175"/>
      <c r="EHQ31" s="175"/>
      <c r="EHR31" s="175"/>
      <c r="EHS31" s="175"/>
      <c r="EHT31" s="175"/>
      <c r="EHU31" s="175"/>
      <c r="EHV31" s="175"/>
      <c r="EHW31" s="175"/>
      <c r="EHX31" s="175"/>
      <c r="EHY31" s="175"/>
      <c r="EHZ31" s="175"/>
      <c r="EIA31" s="175"/>
      <c r="EIB31" s="175"/>
      <c r="EIC31" s="175"/>
      <c r="EID31" s="175"/>
      <c r="EIE31" s="175"/>
      <c r="EIF31" s="175"/>
      <c r="EIG31" s="175"/>
      <c r="EIH31" s="175"/>
      <c r="EII31" s="175"/>
      <c r="EIJ31" s="175"/>
      <c r="EIK31" s="175"/>
      <c r="EIL31" s="175"/>
      <c r="EIM31" s="175"/>
      <c r="EIN31" s="175"/>
      <c r="EIO31" s="175"/>
      <c r="EIP31" s="175"/>
      <c r="EIQ31" s="175"/>
      <c r="EIR31" s="175"/>
      <c r="EIS31" s="175"/>
      <c r="EIT31" s="175"/>
      <c r="EIU31" s="175"/>
      <c r="EIV31" s="175"/>
      <c r="EIW31" s="175"/>
      <c r="EIX31" s="175"/>
      <c r="EIY31" s="175"/>
      <c r="EIZ31" s="175"/>
      <c r="EJA31" s="175"/>
      <c r="EJB31" s="175"/>
      <c r="EJC31" s="175"/>
      <c r="EJD31" s="175"/>
      <c r="EJE31" s="175"/>
      <c r="EJF31" s="175"/>
      <c r="EJG31" s="175"/>
      <c r="EJH31" s="175"/>
      <c r="EJI31" s="175"/>
      <c r="EJJ31" s="175"/>
      <c r="EJK31" s="175"/>
      <c r="EJL31" s="175"/>
      <c r="EJM31" s="175"/>
      <c r="EJN31" s="175"/>
      <c r="EJO31" s="175"/>
      <c r="EJP31" s="175"/>
      <c r="EJQ31" s="175"/>
      <c r="EJR31" s="175"/>
      <c r="EJS31" s="175"/>
      <c r="EJT31" s="175"/>
      <c r="EJU31" s="175"/>
      <c r="EJV31" s="175"/>
      <c r="EJW31" s="175"/>
      <c r="EJX31" s="175"/>
      <c r="EJY31" s="175"/>
      <c r="EJZ31" s="175"/>
      <c r="EKA31" s="175"/>
      <c r="EKB31" s="175"/>
      <c r="EKC31" s="175"/>
      <c r="EKD31" s="175"/>
      <c r="EKE31" s="175"/>
      <c r="EKF31" s="175"/>
      <c r="EKG31" s="175"/>
      <c r="EKH31" s="175"/>
      <c r="EKI31" s="175"/>
      <c r="EKJ31" s="175"/>
      <c r="EKK31" s="175"/>
      <c r="EKL31" s="175"/>
      <c r="EKM31" s="175"/>
      <c r="EKN31" s="175"/>
      <c r="EKO31" s="175"/>
      <c r="EKP31" s="175"/>
      <c r="EKQ31" s="175"/>
      <c r="EKR31" s="175"/>
      <c r="EKS31" s="175"/>
      <c r="EKT31" s="175"/>
      <c r="EKU31" s="175"/>
      <c r="EKV31" s="175"/>
      <c r="EKW31" s="175"/>
      <c r="EKX31" s="175"/>
      <c r="EKY31" s="175"/>
      <c r="EKZ31" s="175"/>
      <c r="ELA31" s="175"/>
      <c r="ELB31" s="175"/>
      <c r="ELC31" s="175"/>
      <c r="ELD31" s="175"/>
      <c r="ELE31" s="175"/>
      <c r="ELF31" s="175"/>
      <c r="ELG31" s="175"/>
      <c r="ELH31" s="175"/>
      <c r="ELI31" s="175"/>
      <c r="ELJ31" s="175"/>
      <c r="ELK31" s="175"/>
      <c r="ELL31" s="175"/>
      <c r="ELM31" s="175"/>
      <c r="ELN31" s="175"/>
      <c r="ELO31" s="175"/>
      <c r="ELP31" s="175"/>
      <c r="ELQ31" s="175"/>
      <c r="ELR31" s="175"/>
      <c r="ELS31" s="175"/>
      <c r="ELT31" s="175"/>
      <c r="ELU31" s="175"/>
      <c r="ELV31" s="175"/>
      <c r="ELW31" s="175"/>
      <c r="ELX31" s="175"/>
      <c r="ELY31" s="175"/>
      <c r="ELZ31" s="175"/>
      <c r="EMA31" s="175"/>
      <c r="EMB31" s="175"/>
      <c r="EMC31" s="175"/>
      <c r="EMD31" s="175"/>
      <c r="EME31" s="175"/>
      <c r="EMF31" s="175"/>
      <c r="EMG31" s="175"/>
      <c r="EMH31" s="175"/>
      <c r="EMI31" s="175"/>
      <c r="EMJ31" s="175"/>
      <c r="EMK31" s="175"/>
      <c r="EML31" s="175"/>
      <c r="EMM31" s="175"/>
      <c r="EMN31" s="175"/>
      <c r="EMO31" s="175"/>
      <c r="EMP31" s="175"/>
      <c r="EMQ31" s="175"/>
      <c r="EMR31" s="175"/>
      <c r="EMS31" s="175"/>
      <c r="EMT31" s="175"/>
      <c r="EMU31" s="175"/>
      <c r="EMV31" s="175"/>
      <c r="EMW31" s="175"/>
      <c r="EMX31" s="175"/>
      <c r="EMY31" s="175"/>
      <c r="EMZ31" s="175"/>
      <c r="ENA31" s="175"/>
      <c r="ENB31" s="175"/>
      <c r="ENC31" s="175"/>
      <c r="END31" s="175"/>
      <c r="ENE31" s="175"/>
      <c r="ENF31" s="175"/>
      <c r="ENG31" s="175"/>
      <c r="ENH31" s="175"/>
      <c r="ENI31" s="175"/>
      <c r="ENJ31" s="175"/>
      <c r="ENK31" s="175"/>
      <c r="ENL31" s="175"/>
      <c r="ENM31" s="175"/>
      <c r="ENN31" s="175"/>
      <c r="ENO31" s="175"/>
      <c r="ENP31" s="175"/>
      <c r="ENQ31" s="175"/>
      <c r="ENR31" s="175"/>
      <c r="ENS31" s="175"/>
      <c r="ENT31" s="175"/>
      <c r="ENU31" s="175"/>
      <c r="ENV31" s="175"/>
      <c r="ENW31" s="175"/>
      <c r="ENX31" s="175"/>
      <c r="ENY31" s="175"/>
      <c r="ENZ31" s="175"/>
      <c r="EOA31" s="175"/>
      <c r="EOB31" s="175"/>
      <c r="EOC31" s="175"/>
      <c r="EOD31" s="175"/>
      <c r="EOE31" s="175"/>
      <c r="EOF31" s="175"/>
      <c r="EOG31" s="175"/>
      <c r="EOH31" s="175"/>
      <c r="EOI31" s="175"/>
      <c r="EOJ31" s="175"/>
      <c r="EOK31" s="175"/>
      <c r="EOL31" s="175"/>
      <c r="EOM31" s="175"/>
      <c r="EON31" s="175"/>
      <c r="EOO31" s="175"/>
      <c r="EOP31" s="175"/>
      <c r="EOQ31" s="175"/>
      <c r="EOR31" s="175"/>
      <c r="EOS31" s="175"/>
      <c r="EOT31" s="175"/>
      <c r="EOU31" s="175"/>
      <c r="EOV31" s="175"/>
      <c r="EOW31" s="175"/>
      <c r="EOX31" s="175"/>
      <c r="EOY31" s="175"/>
      <c r="EOZ31" s="175"/>
      <c r="EPA31" s="175"/>
      <c r="EPB31" s="175"/>
      <c r="EPC31" s="175"/>
      <c r="EPD31" s="175"/>
      <c r="EPE31" s="175"/>
      <c r="EPF31" s="175"/>
      <c r="EPG31" s="175"/>
      <c r="EPH31" s="175"/>
      <c r="EPI31" s="175"/>
      <c r="EPJ31" s="175"/>
      <c r="EPK31" s="175"/>
      <c r="EPL31" s="175"/>
      <c r="EPM31" s="175"/>
      <c r="EPN31" s="175"/>
      <c r="EPO31" s="175"/>
      <c r="EPP31" s="175"/>
      <c r="EPQ31" s="175"/>
      <c r="EPR31" s="175"/>
      <c r="EPS31" s="175"/>
      <c r="EPT31" s="175"/>
      <c r="EPU31" s="175"/>
      <c r="EPV31" s="175"/>
      <c r="EPW31" s="175"/>
      <c r="EPX31" s="175"/>
      <c r="EPY31" s="175"/>
      <c r="EPZ31" s="175"/>
      <c r="EQA31" s="175"/>
      <c r="EQB31" s="175"/>
      <c r="EQC31" s="175"/>
      <c r="EQD31" s="175"/>
      <c r="EQE31" s="175"/>
      <c r="EQF31" s="175"/>
      <c r="EQG31" s="175"/>
      <c r="EQH31" s="175"/>
      <c r="EQI31" s="175"/>
      <c r="EQJ31" s="175"/>
      <c r="EQK31" s="175"/>
      <c r="EQL31" s="175"/>
      <c r="EQM31" s="175"/>
      <c r="EQN31" s="175"/>
      <c r="EQO31" s="175"/>
      <c r="EQP31" s="175"/>
      <c r="EQQ31" s="175"/>
      <c r="EQR31" s="175"/>
      <c r="EQS31" s="175"/>
      <c r="EQT31" s="175"/>
      <c r="EQU31" s="175"/>
      <c r="EQV31" s="175"/>
      <c r="EQW31" s="175"/>
      <c r="EQX31" s="175"/>
      <c r="EQY31" s="175"/>
      <c r="EQZ31" s="175"/>
      <c r="ERA31" s="175"/>
      <c r="ERB31" s="175"/>
      <c r="ERC31" s="175"/>
      <c r="ERD31" s="175"/>
      <c r="ERE31" s="175"/>
      <c r="ERF31" s="175"/>
      <c r="ERG31" s="175"/>
      <c r="ERH31" s="175"/>
      <c r="ERI31" s="175"/>
      <c r="ERJ31" s="175"/>
      <c r="ERK31" s="175"/>
      <c r="ERL31" s="175"/>
      <c r="ERM31" s="175"/>
      <c r="ERN31" s="175"/>
      <c r="ERO31" s="175"/>
      <c r="ERP31" s="175"/>
      <c r="ERQ31" s="175"/>
      <c r="ERR31" s="175"/>
      <c r="ERS31" s="175"/>
      <c r="ERT31" s="175"/>
      <c r="ERU31" s="175"/>
      <c r="ERV31" s="175"/>
      <c r="ERW31" s="175"/>
      <c r="ERX31" s="175"/>
      <c r="ERY31" s="175"/>
      <c r="ERZ31" s="175"/>
      <c r="ESA31" s="175"/>
      <c r="ESB31" s="175"/>
      <c r="ESC31" s="175"/>
      <c r="ESD31" s="175"/>
      <c r="ESE31" s="175"/>
      <c r="ESF31" s="175"/>
      <c r="ESG31" s="175"/>
      <c r="ESH31" s="175"/>
      <c r="ESI31" s="175"/>
      <c r="ESJ31" s="175"/>
      <c r="ESK31" s="175"/>
      <c r="ESL31" s="175"/>
      <c r="ESM31" s="175"/>
      <c r="ESN31" s="175"/>
      <c r="ESO31" s="175"/>
      <c r="ESP31" s="175"/>
      <c r="ESQ31" s="175"/>
      <c r="ESR31" s="175"/>
      <c r="ESS31" s="175"/>
      <c r="EST31" s="175"/>
      <c r="ESU31" s="175"/>
      <c r="ESV31" s="175"/>
      <c r="ESW31" s="175"/>
      <c r="ESX31" s="175"/>
      <c r="ESY31" s="175"/>
      <c r="ESZ31" s="175"/>
      <c r="ETA31" s="175"/>
      <c r="ETB31" s="175"/>
      <c r="ETC31" s="175"/>
      <c r="ETD31" s="175"/>
      <c r="ETE31" s="175"/>
      <c r="ETF31" s="175"/>
      <c r="ETG31" s="175"/>
      <c r="ETH31" s="175"/>
      <c r="ETI31" s="175"/>
      <c r="ETJ31" s="175"/>
      <c r="ETK31" s="175"/>
      <c r="ETL31" s="175"/>
      <c r="ETM31" s="175"/>
      <c r="ETN31" s="175"/>
      <c r="ETO31" s="175"/>
      <c r="ETP31" s="175"/>
      <c r="ETQ31" s="175"/>
      <c r="ETR31" s="175"/>
      <c r="ETS31" s="175"/>
      <c r="ETT31" s="175"/>
      <c r="ETU31" s="175"/>
      <c r="ETV31" s="175"/>
      <c r="ETW31" s="175"/>
      <c r="ETX31" s="175"/>
      <c r="ETY31" s="175"/>
      <c r="ETZ31" s="175"/>
      <c r="EUA31" s="175"/>
      <c r="EUB31" s="175"/>
      <c r="EUC31" s="175"/>
      <c r="EUD31" s="175"/>
      <c r="EUE31" s="175"/>
      <c r="EUF31" s="175"/>
      <c r="EUG31" s="175"/>
      <c r="EUH31" s="175"/>
      <c r="EUI31" s="175"/>
      <c r="EUJ31" s="175"/>
      <c r="EUK31" s="175"/>
      <c r="EUL31" s="175"/>
      <c r="EUM31" s="175"/>
      <c r="EUN31" s="175"/>
      <c r="EUO31" s="175"/>
      <c r="EUP31" s="175"/>
      <c r="EUQ31" s="175"/>
      <c r="EUR31" s="175"/>
      <c r="EUS31" s="175"/>
      <c r="EUT31" s="175"/>
      <c r="EUU31" s="175"/>
      <c r="EUV31" s="175"/>
      <c r="EUW31" s="175"/>
      <c r="EUX31" s="175"/>
      <c r="EUY31" s="175"/>
      <c r="EUZ31" s="175"/>
      <c r="EVA31" s="175"/>
      <c r="EVB31" s="175"/>
      <c r="EVC31" s="175"/>
      <c r="EVD31" s="175"/>
      <c r="EVE31" s="175"/>
      <c r="EVF31" s="175"/>
      <c r="EVG31" s="175"/>
      <c r="EVH31" s="175"/>
      <c r="EVI31" s="175"/>
      <c r="EVJ31" s="175"/>
      <c r="EVK31" s="175"/>
      <c r="EVL31" s="175"/>
      <c r="EVM31" s="175"/>
      <c r="EVN31" s="175"/>
      <c r="EVO31" s="175"/>
      <c r="EVP31" s="175"/>
      <c r="EVQ31" s="175"/>
      <c r="EVR31" s="175"/>
      <c r="EVS31" s="175"/>
      <c r="EVT31" s="175"/>
      <c r="EVU31" s="175"/>
      <c r="EVV31" s="175"/>
      <c r="EVW31" s="175"/>
      <c r="EVX31" s="175"/>
      <c r="EVY31" s="175"/>
      <c r="EVZ31" s="175"/>
      <c r="EWA31" s="175"/>
      <c r="EWB31" s="175"/>
      <c r="EWC31" s="175"/>
      <c r="EWD31" s="175"/>
      <c r="EWE31" s="175"/>
      <c r="EWF31" s="175"/>
      <c r="EWG31" s="175"/>
      <c r="EWH31" s="175"/>
      <c r="EWI31" s="175"/>
      <c r="EWJ31" s="175"/>
      <c r="EWK31" s="175"/>
      <c r="EWL31" s="175"/>
      <c r="EWM31" s="175"/>
      <c r="EWN31" s="175"/>
      <c r="EWO31" s="175"/>
      <c r="EWP31" s="175"/>
      <c r="EWQ31" s="175"/>
      <c r="EWR31" s="175"/>
      <c r="EWS31" s="175"/>
      <c r="EWT31" s="175"/>
      <c r="EWU31" s="175"/>
      <c r="EWV31" s="175"/>
      <c r="EWW31" s="175"/>
      <c r="EWX31" s="175"/>
      <c r="EWY31" s="175"/>
      <c r="EWZ31" s="175"/>
      <c r="EXA31" s="175"/>
      <c r="EXB31" s="175"/>
      <c r="EXC31" s="175"/>
      <c r="EXD31" s="175"/>
      <c r="EXE31" s="175"/>
      <c r="EXF31" s="175"/>
      <c r="EXG31" s="175"/>
      <c r="EXH31" s="175"/>
      <c r="EXI31" s="175"/>
      <c r="EXJ31" s="175"/>
      <c r="EXK31" s="175"/>
      <c r="EXL31" s="175"/>
      <c r="EXM31" s="175"/>
      <c r="EXN31" s="175"/>
      <c r="EXO31" s="175"/>
      <c r="EXP31" s="175"/>
      <c r="EXQ31" s="175"/>
      <c r="EXR31" s="175"/>
      <c r="EXS31" s="175"/>
      <c r="EXT31" s="175"/>
      <c r="EXU31" s="175"/>
      <c r="EXV31" s="175"/>
      <c r="EXW31" s="175"/>
      <c r="EXX31" s="175"/>
      <c r="EXY31" s="175"/>
      <c r="EXZ31" s="175"/>
      <c r="EYA31" s="175"/>
      <c r="EYB31" s="175"/>
      <c r="EYC31" s="175"/>
      <c r="EYD31" s="175"/>
      <c r="EYE31" s="175"/>
      <c r="EYF31" s="175"/>
      <c r="EYG31" s="175"/>
      <c r="EYH31" s="175"/>
      <c r="EYI31" s="175"/>
      <c r="EYJ31" s="175"/>
      <c r="EYK31" s="175"/>
      <c r="EYL31" s="175"/>
      <c r="EYM31" s="175"/>
      <c r="EYN31" s="175"/>
      <c r="EYO31" s="175"/>
      <c r="EYP31" s="175"/>
      <c r="EYQ31" s="175"/>
      <c r="EYR31" s="175"/>
      <c r="EYS31" s="175"/>
      <c r="EYT31" s="175"/>
      <c r="EYU31" s="175"/>
      <c r="EYV31" s="175"/>
      <c r="EYW31" s="175"/>
      <c r="EYX31" s="175"/>
      <c r="EYY31" s="175"/>
      <c r="EYZ31" s="175"/>
      <c r="EZA31" s="175"/>
      <c r="EZB31" s="175"/>
      <c r="EZC31" s="175"/>
      <c r="EZD31" s="175"/>
      <c r="EZE31" s="175"/>
      <c r="EZF31" s="175"/>
      <c r="EZG31" s="175"/>
      <c r="EZH31" s="175"/>
      <c r="EZI31" s="175"/>
      <c r="EZJ31" s="175"/>
      <c r="EZK31" s="175"/>
      <c r="EZL31" s="175"/>
      <c r="EZM31" s="175"/>
      <c r="EZN31" s="175"/>
      <c r="EZO31" s="175"/>
      <c r="EZP31" s="175"/>
      <c r="EZQ31" s="175"/>
      <c r="EZR31" s="175"/>
      <c r="EZS31" s="175"/>
      <c r="EZT31" s="175"/>
      <c r="EZU31" s="175"/>
      <c r="EZV31" s="175"/>
      <c r="EZW31" s="175"/>
      <c r="EZX31" s="175"/>
      <c r="EZY31" s="175"/>
      <c r="EZZ31" s="175"/>
      <c r="FAA31" s="175"/>
      <c r="FAB31" s="175"/>
      <c r="FAC31" s="175"/>
      <c r="FAD31" s="175"/>
      <c r="FAE31" s="175"/>
      <c r="FAF31" s="175"/>
      <c r="FAG31" s="175"/>
      <c r="FAH31" s="175"/>
      <c r="FAI31" s="175"/>
      <c r="FAJ31" s="175"/>
      <c r="FAK31" s="175"/>
      <c r="FAL31" s="175"/>
      <c r="FAM31" s="175"/>
      <c r="FAN31" s="175"/>
      <c r="FAO31" s="175"/>
      <c r="FAP31" s="175"/>
      <c r="FAQ31" s="175"/>
      <c r="FAR31" s="175"/>
      <c r="FAS31" s="175"/>
      <c r="FAT31" s="175"/>
      <c r="FAU31" s="175"/>
      <c r="FAV31" s="175"/>
      <c r="FAW31" s="175"/>
      <c r="FAX31" s="175"/>
      <c r="FAY31" s="175"/>
      <c r="FAZ31" s="175"/>
      <c r="FBA31" s="175"/>
      <c r="FBB31" s="175"/>
      <c r="FBC31" s="175"/>
      <c r="FBD31" s="175"/>
      <c r="FBE31" s="175"/>
      <c r="FBF31" s="175"/>
      <c r="FBG31" s="175"/>
      <c r="FBH31" s="175"/>
      <c r="FBI31" s="175"/>
      <c r="FBJ31" s="175"/>
      <c r="FBK31" s="175"/>
      <c r="FBL31" s="175"/>
      <c r="FBM31" s="175"/>
      <c r="FBN31" s="175"/>
      <c r="FBO31" s="175"/>
      <c r="FBP31" s="175"/>
      <c r="FBQ31" s="175"/>
      <c r="FBR31" s="175"/>
      <c r="FBS31" s="175"/>
      <c r="FBT31" s="175"/>
      <c r="FBU31" s="175"/>
      <c r="FBV31" s="175"/>
      <c r="FBW31" s="175"/>
      <c r="FBX31" s="175"/>
      <c r="FBY31" s="175"/>
      <c r="FBZ31" s="175"/>
      <c r="FCA31" s="175"/>
      <c r="FCB31" s="175"/>
      <c r="FCC31" s="175"/>
      <c r="FCD31" s="175"/>
      <c r="FCE31" s="175"/>
      <c r="FCF31" s="175"/>
      <c r="FCG31" s="175"/>
      <c r="FCH31" s="175"/>
      <c r="FCI31" s="175"/>
      <c r="FCJ31" s="175"/>
      <c r="FCK31" s="175"/>
      <c r="FCL31" s="175"/>
      <c r="FCM31" s="175"/>
      <c r="FCN31" s="175"/>
      <c r="FCO31" s="175"/>
      <c r="FCP31" s="175"/>
      <c r="FCQ31" s="175"/>
      <c r="FCR31" s="175"/>
      <c r="FCS31" s="175"/>
      <c r="FCT31" s="175"/>
      <c r="FCU31" s="175"/>
      <c r="FCV31" s="175"/>
      <c r="FCW31" s="175"/>
      <c r="FCX31" s="175"/>
      <c r="FCY31" s="175"/>
      <c r="FCZ31" s="175"/>
      <c r="FDA31" s="175"/>
      <c r="FDB31" s="175"/>
      <c r="FDC31" s="175"/>
      <c r="FDD31" s="175"/>
      <c r="FDE31" s="175"/>
      <c r="FDF31" s="175"/>
      <c r="FDG31" s="175"/>
      <c r="FDH31" s="175"/>
      <c r="FDI31" s="175"/>
      <c r="FDJ31" s="175"/>
      <c r="FDK31" s="175"/>
      <c r="FDL31" s="175"/>
      <c r="FDM31" s="175"/>
      <c r="FDN31" s="175"/>
      <c r="FDO31" s="175"/>
      <c r="FDP31" s="175"/>
      <c r="FDQ31" s="175"/>
      <c r="FDR31" s="175"/>
      <c r="FDS31" s="175"/>
      <c r="FDT31" s="175"/>
      <c r="FDU31" s="175"/>
      <c r="FDV31" s="175"/>
      <c r="FDW31" s="175"/>
      <c r="FDX31" s="175"/>
      <c r="FDY31" s="175"/>
      <c r="FDZ31" s="175"/>
      <c r="FEA31" s="175"/>
      <c r="FEB31" s="175"/>
      <c r="FEC31" s="175"/>
      <c r="FED31" s="175"/>
      <c r="FEE31" s="175"/>
      <c r="FEF31" s="175"/>
      <c r="FEG31" s="175"/>
      <c r="FEH31" s="175"/>
      <c r="FEI31" s="175"/>
      <c r="FEJ31" s="175"/>
      <c r="FEK31" s="175"/>
      <c r="FEL31" s="175"/>
      <c r="FEM31" s="175"/>
      <c r="FEN31" s="175"/>
      <c r="FEO31" s="175"/>
      <c r="FEP31" s="175"/>
      <c r="FEQ31" s="175"/>
      <c r="FER31" s="175"/>
      <c r="FES31" s="175"/>
      <c r="FET31" s="175"/>
      <c r="FEU31" s="175"/>
      <c r="FEV31" s="175"/>
      <c r="FEW31" s="175"/>
      <c r="FEX31" s="175"/>
      <c r="FEY31" s="175"/>
      <c r="FEZ31" s="175"/>
      <c r="FFA31" s="175"/>
      <c r="FFB31" s="175"/>
      <c r="FFC31" s="175"/>
      <c r="FFD31" s="175"/>
      <c r="FFE31" s="175"/>
      <c r="FFF31" s="175"/>
      <c r="FFG31" s="175"/>
      <c r="FFH31" s="175"/>
      <c r="FFI31" s="175"/>
      <c r="FFJ31" s="175"/>
      <c r="FFK31" s="175"/>
      <c r="FFL31" s="175"/>
      <c r="FFM31" s="175"/>
      <c r="FFN31" s="175"/>
      <c r="FFO31" s="175"/>
      <c r="FFP31" s="175"/>
      <c r="FFQ31" s="175"/>
      <c r="FFR31" s="175"/>
      <c r="FFS31" s="175"/>
      <c r="FFT31" s="175"/>
      <c r="FFU31" s="175"/>
      <c r="FFV31" s="175"/>
      <c r="FFW31" s="175"/>
      <c r="FFX31" s="175"/>
      <c r="FFY31" s="175"/>
      <c r="FFZ31" s="175"/>
      <c r="FGA31" s="175"/>
      <c r="FGB31" s="175"/>
      <c r="FGC31" s="175"/>
      <c r="FGD31" s="175"/>
      <c r="FGE31" s="175"/>
      <c r="FGF31" s="175"/>
      <c r="FGG31" s="175"/>
      <c r="FGH31" s="175"/>
      <c r="FGI31" s="175"/>
      <c r="FGJ31" s="175"/>
      <c r="FGK31" s="175"/>
      <c r="FGL31" s="175"/>
      <c r="FGM31" s="175"/>
      <c r="FGN31" s="175"/>
      <c r="FGO31" s="175"/>
      <c r="FGP31" s="175"/>
      <c r="FGQ31" s="175"/>
      <c r="FGR31" s="175"/>
      <c r="FGS31" s="175"/>
      <c r="FGT31" s="175"/>
      <c r="FGU31" s="175"/>
      <c r="FGV31" s="175"/>
      <c r="FGW31" s="175"/>
      <c r="FGX31" s="175"/>
      <c r="FGY31" s="175"/>
      <c r="FGZ31" s="175"/>
      <c r="FHA31" s="175"/>
      <c r="FHB31" s="175"/>
      <c r="FHC31" s="175"/>
      <c r="FHD31" s="175"/>
      <c r="FHE31" s="175"/>
      <c r="FHF31" s="175"/>
      <c r="FHG31" s="175"/>
      <c r="FHH31" s="175"/>
      <c r="FHI31" s="175"/>
      <c r="FHJ31" s="175"/>
      <c r="FHK31" s="175"/>
      <c r="FHL31" s="175"/>
      <c r="FHM31" s="175"/>
      <c r="FHN31" s="175"/>
      <c r="FHO31" s="175"/>
      <c r="FHP31" s="175"/>
      <c r="FHQ31" s="175"/>
      <c r="FHR31" s="175"/>
      <c r="FHS31" s="175"/>
      <c r="FHT31" s="175"/>
      <c r="FHU31" s="175"/>
      <c r="FHV31" s="175"/>
      <c r="FHW31" s="175"/>
      <c r="FHX31" s="175"/>
      <c r="FHY31" s="175"/>
      <c r="FHZ31" s="175"/>
      <c r="FIA31" s="175"/>
      <c r="FIB31" s="175"/>
      <c r="FIC31" s="175"/>
      <c r="FID31" s="175"/>
      <c r="FIE31" s="175"/>
      <c r="FIF31" s="175"/>
      <c r="FIG31" s="175"/>
      <c r="FIH31" s="175"/>
      <c r="FII31" s="175"/>
      <c r="FIJ31" s="175"/>
      <c r="FIK31" s="175"/>
      <c r="FIL31" s="175"/>
      <c r="FIM31" s="175"/>
      <c r="FIN31" s="175"/>
      <c r="FIO31" s="175"/>
      <c r="FIP31" s="175"/>
      <c r="FIQ31" s="175"/>
      <c r="FIR31" s="175"/>
      <c r="FIS31" s="175"/>
      <c r="FIT31" s="175"/>
      <c r="FIU31" s="175"/>
      <c r="FIV31" s="175"/>
      <c r="FIW31" s="175"/>
      <c r="FIX31" s="175"/>
      <c r="FIY31" s="175"/>
      <c r="FIZ31" s="175"/>
      <c r="FJA31" s="175"/>
      <c r="FJB31" s="175"/>
      <c r="FJC31" s="175"/>
      <c r="FJD31" s="175"/>
      <c r="FJE31" s="175"/>
      <c r="FJF31" s="175"/>
      <c r="FJG31" s="175"/>
      <c r="FJH31" s="175"/>
      <c r="FJI31" s="175"/>
      <c r="FJJ31" s="175"/>
      <c r="FJK31" s="175"/>
      <c r="FJL31" s="175"/>
      <c r="FJM31" s="175"/>
      <c r="FJN31" s="175"/>
      <c r="FJO31" s="175"/>
      <c r="FJP31" s="175"/>
      <c r="FJQ31" s="175"/>
      <c r="FJR31" s="175"/>
      <c r="FJS31" s="175"/>
      <c r="FJT31" s="175"/>
      <c r="FJU31" s="175"/>
      <c r="FJV31" s="175"/>
      <c r="FJW31" s="175"/>
      <c r="FJX31" s="175"/>
      <c r="FJY31" s="175"/>
      <c r="FJZ31" s="175"/>
      <c r="FKA31" s="175"/>
      <c r="FKB31" s="175"/>
      <c r="FKC31" s="175"/>
      <c r="FKD31" s="175"/>
      <c r="FKE31" s="175"/>
      <c r="FKF31" s="175"/>
      <c r="FKG31" s="175"/>
      <c r="FKH31" s="175"/>
      <c r="FKI31" s="175"/>
      <c r="FKJ31" s="175"/>
      <c r="FKK31" s="175"/>
      <c r="FKL31" s="175"/>
      <c r="FKM31" s="175"/>
      <c r="FKN31" s="175"/>
      <c r="FKO31" s="175"/>
      <c r="FKP31" s="175"/>
      <c r="FKQ31" s="175"/>
      <c r="FKR31" s="175"/>
      <c r="FKS31" s="175"/>
      <c r="FKT31" s="175"/>
      <c r="FKU31" s="175"/>
      <c r="FKV31" s="175"/>
      <c r="FKW31" s="175"/>
      <c r="FKX31" s="175"/>
      <c r="FKY31" s="175"/>
      <c r="FKZ31" s="175"/>
      <c r="FLA31" s="175"/>
      <c r="FLB31" s="175"/>
      <c r="FLC31" s="175"/>
      <c r="FLD31" s="175"/>
      <c r="FLE31" s="175"/>
      <c r="FLF31" s="175"/>
      <c r="FLG31" s="175"/>
      <c r="FLH31" s="175"/>
      <c r="FLI31" s="175"/>
      <c r="FLJ31" s="175"/>
      <c r="FLK31" s="175"/>
      <c r="FLL31" s="175"/>
      <c r="FLM31" s="175"/>
      <c r="FLN31" s="175"/>
      <c r="FLO31" s="175"/>
      <c r="FLP31" s="175"/>
      <c r="FLQ31" s="175"/>
      <c r="FLR31" s="175"/>
      <c r="FLS31" s="175"/>
      <c r="FLT31" s="175"/>
      <c r="FLU31" s="175"/>
      <c r="FLV31" s="175"/>
      <c r="FLW31" s="175"/>
      <c r="FLX31" s="175"/>
      <c r="FLY31" s="175"/>
      <c r="FLZ31" s="175"/>
      <c r="FMA31" s="175"/>
      <c r="FMB31" s="175"/>
      <c r="FMC31" s="175"/>
      <c r="FMD31" s="175"/>
      <c r="FME31" s="175"/>
      <c r="FMF31" s="175"/>
      <c r="FMG31" s="175"/>
      <c r="FMH31" s="175"/>
      <c r="FMI31" s="175"/>
      <c r="FMJ31" s="175"/>
      <c r="FMK31" s="175"/>
      <c r="FML31" s="175"/>
      <c r="FMM31" s="175"/>
      <c r="FMN31" s="175"/>
      <c r="FMO31" s="175"/>
      <c r="FMP31" s="175"/>
      <c r="FMQ31" s="175"/>
      <c r="FMR31" s="175"/>
      <c r="FMS31" s="175"/>
      <c r="FMT31" s="175"/>
      <c r="FMU31" s="175"/>
      <c r="FMV31" s="175"/>
      <c r="FMW31" s="175"/>
      <c r="FMX31" s="175"/>
      <c r="FMY31" s="175"/>
      <c r="FMZ31" s="175"/>
      <c r="FNA31" s="175"/>
      <c r="FNB31" s="175"/>
      <c r="FNC31" s="175"/>
      <c r="FND31" s="175"/>
      <c r="FNE31" s="175"/>
      <c r="FNF31" s="175"/>
      <c r="FNG31" s="175"/>
      <c r="FNH31" s="175"/>
      <c r="FNI31" s="175"/>
      <c r="FNJ31" s="175"/>
      <c r="FNK31" s="175"/>
      <c r="FNL31" s="175"/>
      <c r="FNM31" s="175"/>
      <c r="FNN31" s="175"/>
      <c r="FNO31" s="175"/>
      <c r="FNP31" s="175"/>
      <c r="FNQ31" s="175"/>
      <c r="FNR31" s="175"/>
      <c r="FNS31" s="175"/>
      <c r="FNT31" s="175"/>
      <c r="FNU31" s="175"/>
      <c r="FNV31" s="175"/>
      <c r="FNW31" s="175"/>
      <c r="FNX31" s="175"/>
      <c r="FNY31" s="175"/>
      <c r="FNZ31" s="175"/>
      <c r="FOA31" s="175"/>
      <c r="FOB31" s="175"/>
      <c r="FOC31" s="175"/>
      <c r="FOD31" s="175"/>
      <c r="FOE31" s="175"/>
      <c r="FOF31" s="175"/>
      <c r="FOG31" s="175"/>
      <c r="FOH31" s="175"/>
      <c r="FOI31" s="175"/>
      <c r="FOJ31" s="175"/>
      <c r="FOK31" s="175"/>
      <c r="FOL31" s="175"/>
      <c r="FOM31" s="175"/>
      <c r="FON31" s="175"/>
      <c r="FOO31" s="175"/>
      <c r="FOP31" s="175"/>
      <c r="FOQ31" s="175"/>
      <c r="FOR31" s="175"/>
      <c r="FOS31" s="175"/>
      <c r="FOT31" s="175"/>
      <c r="FOU31" s="175"/>
      <c r="FOV31" s="175"/>
      <c r="FOW31" s="175"/>
      <c r="FOX31" s="175"/>
      <c r="FOY31" s="175"/>
      <c r="FOZ31" s="175"/>
      <c r="FPA31" s="175"/>
      <c r="FPB31" s="175"/>
      <c r="FPC31" s="175"/>
      <c r="FPD31" s="175"/>
      <c r="FPE31" s="175"/>
      <c r="FPF31" s="175"/>
      <c r="FPG31" s="175"/>
      <c r="FPH31" s="175"/>
      <c r="FPI31" s="175"/>
      <c r="FPJ31" s="175"/>
      <c r="FPK31" s="175"/>
      <c r="FPL31" s="175"/>
      <c r="FPM31" s="175"/>
      <c r="FPN31" s="175"/>
      <c r="FPO31" s="175"/>
      <c r="FPP31" s="175"/>
      <c r="FPQ31" s="175"/>
      <c r="FPR31" s="175"/>
      <c r="FPS31" s="175"/>
      <c r="FPT31" s="175"/>
      <c r="FPU31" s="175"/>
      <c r="FPV31" s="175"/>
      <c r="FPW31" s="175"/>
      <c r="FPX31" s="175"/>
      <c r="FPY31" s="175"/>
      <c r="FPZ31" s="175"/>
      <c r="FQA31" s="175"/>
      <c r="FQB31" s="175"/>
      <c r="FQC31" s="175"/>
      <c r="FQD31" s="175"/>
      <c r="FQE31" s="175"/>
      <c r="FQF31" s="175"/>
      <c r="FQG31" s="175"/>
      <c r="FQH31" s="175"/>
      <c r="FQI31" s="175"/>
      <c r="FQJ31" s="175"/>
      <c r="FQK31" s="175"/>
      <c r="FQL31" s="175"/>
      <c r="FQM31" s="175"/>
      <c r="FQN31" s="175"/>
      <c r="FQO31" s="175"/>
      <c r="FQP31" s="175"/>
      <c r="FQQ31" s="175"/>
      <c r="FQR31" s="175"/>
      <c r="FQS31" s="175"/>
      <c r="FQT31" s="175"/>
      <c r="FQU31" s="175"/>
      <c r="FQV31" s="175"/>
      <c r="FQW31" s="175"/>
      <c r="FQX31" s="175"/>
      <c r="FQY31" s="175"/>
      <c r="FQZ31" s="175"/>
      <c r="FRA31" s="175"/>
      <c r="FRB31" s="175"/>
      <c r="FRC31" s="175"/>
      <c r="FRD31" s="175"/>
      <c r="FRE31" s="175"/>
      <c r="FRF31" s="175"/>
      <c r="FRG31" s="175"/>
      <c r="FRH31" s="175"/>
      <c r="FRI31" s="175"/>
      <c r="FRJ31" s="175"/>
      <c r="FRK31" s="175"/>
      <c r="FRL31" s="175"/>
      <c r="FRM31" s="175"/>
      <c r="FRN31" s="175"/>
      <c r="FRO31" s="175"/>
      <c r="FRP31" s="175"/>
      <c r="FRQ31" s="175"/>
      <c r="FRR31" s="175"/>
      <c r="FRS31" s="175"/>
      <c r="FRT31" s="175"/>
      <c r="FRU31" s="175"/>
      <c r="FRV31" s="175"/>
      <c r="FRW31" s="175"/>
      <c r="FRX31" s="175"/>
      <c r="FRY31" s="175"/>
      <c r="FRZ31" s="175"/>
      <c r="FSA31" s="175"/>
      <c r="FSB31" s="175"/>
      <c r="FSC31" s="175"/>
      <c r="FSD31" s="175"/>
      <c r="FSE31" s="175"/>
      <c r="FSF31" s="175"/>
      <c r="FSG31" s="175"/>
      <c r="FSH31" s="175"/>
      <c r="FSI31" s="175"/>
      <c r="FSJ31" s="175"/>
      <c r="FSK31" s="175"/>
      <c r="FSL31" s="175"/>
      <c r="FSM31" s="175"/>
      <c r="FSN31" s="175"/>
      <c r="FSO31" s="175"/>
      <c r="FSP31" s="175"/>
      <c r="FSQ31" s="175"/>
      <c r="FSR31" s="175"/>
      <c r="FSS31" s="175"/>
      <c r="FST31" s="175"/>
      <c r="FSU31" s="175"/>
      <c r="FSV31" s="175"/>
      <c r="FSW31" s="175"/>
      <c r="FSX31" s="175"/>
      <c r="FSY31" s="175"/>
      <c r="FSZ31" s="175"/>
      <c r="FTA31" s="175"/>
      <c r="FTB31" s="175"/>
      <c r="FTC31" s="175"/>
      <c r="FTD31" s="175"/>
      <c r="FTE31" s="175"/>
      <c r="FTF31" s="175"/>
      <c r="FTG31" s="175"/>
      <c r="FTH31" s="175"/>
      <c r="FTI31" s="175"/>
      <c r="FTJ31" s="175"/>
      <c r="FTK31" s="175"/>
      <c r="FTL31" s="175"/>
      <c r="FTM31" s="175"/>
      <c r="FTN31" s="175"/>
      <c r="FTO31" s="175"/>
      <c r="FTP31" s="175"/>
      <c r="FTQ31" s="175"/>
      <c r="FTR31" s="175"/>
      <c r="FTS31" s="175"/>
      <c r="FTT31" s="175"/>
      <c r="FTU31" s="175"/>
      <c r="FTV31" s="175"/>
      <c r="FTW31" s="175"/>
      <c r="FTX31" s="175"/>
      <c r="FTY31" s="175"/>
      <c r="FTZ31" s="175"/>
      <c r="FUA31" s="175"/>
      <c r="FUB31" s="175"/>
      <c r="FUC31" s="175"/>
      <c r="FUD31" s="175"/>
      <c r="FUE31" s="175"/>
      <c r="FUF31" s="175"/>
      <c r="FUG31" s="175"/>
      <c r="FUH31" s="175"/>
      <c r="FUI31" s="175"/>
      <c r="FUJ31" s="175"/>
      <c r="FUK31" s="175"/>
      <c r="FUL31" s="175"/>
      <c r="FUM31" s="175"/>
      <c r="FUN31" s="175"/>
      <c r="FUO31" s="175"/>
      <c r="FUP31" s="175"/>
      <c r="FUQ31" s="175"/>
      <c r="FUR31" s="175"/>
      <c r="FUS31" s="175"/>
      <c r="FUT31" s="175"/>
      <c r="FUU31" s="175"/>
      <c r="FUV31" s="175"/>
      <c r="FUW31" s="175"/>
      <c r="FUX31" s="175"/>
      <c r="FUY31" s="175"/>
      <c r="FUZ31" s="175"/>
      <c r="FVA31" s="175"/>
      <c r="FVB31" s="175"/>
      <c r="FVC31" s="175"/>
      <c r="FVD31" s="175"/>
      <c r="FVE31" s="175"/>
      <c r="FVF31" s="175"/>
      <c r="FVG31" s="175"/>
      <c r="FVH31" s="175"/>
      <c r="FVI31" s="175"/>
      <c r="FVJ31" s="175"/>
      <c r="FVK31" s="175"/>
      <c r="FVL31" s="175"/>
      <c r="FVM31" s="175"/>
      <c r="FVN31" s="175"/>
      <c r="FVO31" s="175"/>
      <c r="FVP31" s="175"/>
      <c r="FVQ31" s="175"/>
      <c r="FVR31" s="175"/>
      <c r="FVS31" s="175"/>
      <c r="FVT31" s="175"/>
      <c r="FVU31" s="175"/>
      <c r="FVV31" s="175"/>
      <c r="FVW31" s="175"/>
      <c r="FVX31" s="175"/>
      <c r="FVY31" s="175"/>
      <c r="FVZ31" s="175"/>
      <c r="FWA31" s="175"/>
      <c r="FWB31" s="175"/>
      <c r="FWC31" s="175"/>
      <c r="FWD31" s="175"/>
      <c r="FWE31" s="175"/>
      <c r="FWF31" s="175"/>
      <c r="FWG31" s="175"/>
      <c r="FWH31" s="175"/>
      <c r="FWI31" s="175"/>
      <c r="FWJ31" s="175"/>
      <c r="FWK31" s="175"/>
      <c r="FWL31" s="175"/>
      <c r="FWM31" s="175"/>
      <c r="FWN31" s="175"/>
      <c r="FWO31" s="175"/>
      <c r="FWP31" s="175"/>
      <c r="FWQ31" s="175"/>
      <c r="FWR31" s="175"/>
      <c r="FWS31" s="175"/>
      <c r="FWT31" s="175"/>
      <c r="FWU31" s="175"/>
      <c r="FWV31" s="175"/>
      <c r="FWW31" s="175"/>
      <c r="FWX31" s="175"/>
      <c r="FWY31" s="175"/>
      <c r="FWZ31" s="175"/>
      <c r="FXA31" s="175"/>
      <c r="FXB31" s="175"/>
      <c r="FXC31" s="175"/>
      <c r="FXD31" s="175"/>
      <c r="FXE31" s="175"/>
      <c r="FXF31" s="175"/>
      <c r="FXG31" s="175"/>
      <c r="FXH31" s="175"/>
      <c r="FXI31" s="175"/>
      <c r="FXJ31" s="175"/>
      <c r="FXK31" s="175"/>
      <c r="FXL31" s="175"/>
      <c r="FXM31" s="175"/>
      <c r="FXN31" s="175"/>
      <c r="FXO31" s="175"/>
      <c r="FXP31" s="175"/>
      <c r="FXQ31" s="175"/>
      <c r="FXR31" s="175"/>
      <c r="FXS31" s="175"/>
      <c r="FXT31" s="175"/>
      <c r="FXU31" s="175"/>
      <c r="FXV31" s="175"/>
      <c r="FXW31" s="175"/>
      <c r="FXX31" s="175"/>
      <c r="FXY31" s="175"/>
      <c r="FXZ31" s="175"/>
      <c r="FYA31" s="175"/>
      <c r="FYB31" s="175"/>
      <c r="FYC31" s="175"/>
      <c r="FYD31" s="175"/>
      <c r="FYE31" s="175"/>
      <c r="FYF31" s="175"/>
      <c r="FYG31" s="175"/>
      <c r="FYH31" s="175"/>
      <c r="FYI31" s="175"/>
      <c r="FYJ31" s="175"/>
      <c r="FYK31" s="175"/>
      <c r="FYL31" s="175"/>
      <c r="FYM31" s="175"/>
      <c r="FYN31" s="175"/>
      <c r="FYO31" s="175"/>
      <c r="FYP31" s="175"/>
      <c r="FYQ31" s="175"/>
      <c r="FYR31" s="175"/>
      <c r="FYS31" s="175"/>
      <c r="FYT31" s="175"/>
      <c r="FYU31" s="175"/>
      <c r="FYV31" s="175"/>
      <c r="FYW31" s="175"/>
      <c r="FYX31" s="175"/>
      <c r="FYY31" s="175"/>
      <c r="FYZ31" s="175"/>
      <c r="FZA31" s="175"/>
      <c r="FZB31" s="175"/>
      <c r="FZC31" s="175"/>
      <c r="FZD31" s="175"/>
      <c r="FZE31" s="175"/>
      <c r="FZF31" s="175"/>
      <c r="FZG31" s="175"/>
      <c r="FZH31" s="175"/>
      <c r="FZI31" s="175"/>
      <c r="FZJ31" s="175"/>
      <c r="FZK31" s="175"/>
      <c r="FZL31" s="175"/>
      <c r="FZM31" s="175"/>
      <c r="FZN31" s="175"/>
      <c r="FZO31" s="175"/>
      <c r="FZP31" s="175"/>
      <c r="FZQ31" s="175"/>
      <c r="FZR31" s="175"/>
      <c r="FZS31" s="175"/>
      <c r="FZT31" s="175"/>
      <c r="FZU31" s="175"/>
      <c r="FZV31" s="175"/>
      <c r="FZW31" s="175"/>
      <c r="FZX31" s="175"/>
      <c r="FZY31" s="175"/>
      <c r="FZZ31" s="175"/>
      <c r="GAA31" s="175"/>
      <c r="GAB31" s="175"/>
      <c r="GAC31" s="175"/>
      <c r="GAD31" s="175"/>
      <c r="GAE31" s="175"/>
      <c r="GAF31" s="175"/>
      <c r="GAG31" s="175"/>
      <c r="GAH31" s="175"/>
      <c r="GAI31" s="175"/>
      <c r="GAJ31" s="175"/>
      <c r="GAK31" s="175"/>
      <c r="GAL31" s="175"/>
      <c r="GAM31" s="175"/>
      <c r="GAN31" s="175"/>
      <c r="GAO31" s="175"/>
      <c r="GAP31" s="175"/>
      <c r="GAQ31" s="175"/>
      <c r="GAR31" s="175"/>
      <c r="GAS31" s="175"/>
      <c r="GAT31" s="175"/>
      <c r="GAU31" s="175"/>
      <c r="GAV31" s="175"/>
      <c r="GAW31" s="175"/>
      <c r="GAX31" s="175"/>
      <c r="GAY31" s="175"/>
      <c r="GAZ31" s="175"/>
      <c r="GBA31" s="175"/>
      <c r="GBB31" s="175"/>
      <c r="GBC31" s="175"/>
      <c r="GBD31" s="175"/>
      <c r="GBE31" s="175"/>
      <c r="GBF31" s="175"/>
      <c r="GBG31" s="175"/>
      <c r="GBH31" s="175"/>
      <c r="GBI31" s="175"/>
      <c r="GBJ31" s="175"/>
      <c r="GBK31" s="175"/>
      <c r="GBL31" s="175"/>
      <c r="GBM31" s="175"/>
      <c r="GBN31" s="175"/>
      <c r="GBO31" s="175"/>
      <c r="GBP31" s="175"/>
      <c r="GBQ31" s="175"/>
      <c r="GBR31" s="175"/>
      <c r="GBS31" s="175"/>
      <c r="GBT31" s="175"/>
      <c r="GBU31" s="175"/>
      <c r="GBV31" s="175"/>
      <c r="GBW31" s="175"/>
      <c r="GBX31" s="175"/>
      <c r="GBY31" s="175"/>
      <c r="GBZ31" s="175"/>
      <c r="GCA31" s="175"/>
      <c r="GCB31" s="175"/>
      <c r="GCC31" s="175"/>
      <c r="GCD31" s="175"/>
      <c r="GCE31" s="175"/>
      <c r="GCF31" s="175"/>
      <c r="GCG31" s="175"/>
      <c r="GCH31" s="175"/>
      <c r="GCI31" s="175"/>
      <c r="GCJ31" s="175"/>
      <c r="GCK31" s="175"/>
      <c r="GCL31" s="175"/>
      <c r="GCM31" s="175"/>
      <c r="GCN31" s="175"/>
      <c r="GCO31" s="175"/>
      <c r="GCP31" s="175"/>
      <c r="GCQ31" s="175"/>
      <c r="GCR31" s="175"/>
      <c r="GCS31" s="175"/>
      <c r="GCT31" s="175"/>
      <c r="GCU31" s="175"/>
      <c r="GCV31" s="175"/>
      <c r="GCW31" s="175"/>
      <c r="GCX31" s="175"/>
      <c r="GCY31" s="175"/>
      <c r="GCZ31" s="175"/>
      <c r="GDA31" s="175"/>
      <c r="GDB31" s="175"/>
      <c r="GDC31" s="175"/>
      <c r="GDD31" s="175"/>
      <c r="GDE31" s="175"/>
      <c r="GDF31" s="175"/>
      <c r="GDG31" s="175"/>
      <c r="GDH31" s="175"/>
      <c r="GDI31" s="175"/>
      <c r="GDJ31" s="175"/>
      <c r="GDK31" s="175"/>
      <c r="GDL31" s="175"/>
      <c r="GDM31" s="175"/>
      <c r="GDN31" s="175"/>
      <c r="GDO31" s="175"/>
      <c r="GDP31" s="175"/>
      <c r="GDQ31" s="175"/>
      <c r="GDR31" s="175"/>
      <c r="GDS31" s="175"/>
      <c r="GDT31" s="175"/>
      <c r="GDU31" s="175"/>
      <c r="GDV31" s="175"/>
      <c r="GDW31" s="175"/>
      <c r="GDX31" s="175"/>
      <c r="GDY31" s="175"/>
      <c r="GDZ31" s="175"/>
      <c r="GEA31" s="175"/>
      <c r="GEB31" s="175"/>
      <c r="GEC31" s="175"/>
      <c r="GED31" s="175"/>
      <c r="GEE31" s="175"/>
      <c r="GEF31" s="175"/>
      <c r="GEG31" s="175"/>
      <c r="GEH31" s="175"/>
      <c r="GEI31" s="175"/>
      <c r="GEJ31" s="175"/>
      <c r="GEK31" s="175"/>
      <c r="GEL31" s="175"/>
      <c r="GEM31" s="175"/>
      <c r="GEN31" s="175"/>
      <c r="GEO31" s="175"/>
      <c r="GEP31" s="175"/>
      <c r="GEQ31" s="175"/>
      <c r="GER31" s="175"/>
      <c r="GES31" s="175"/>
      <c r="GET31" s="175"/>
      <c r="GEU31" s="175"/>
      <c r="GEV31" s="175"/>
      <c r="GEW31" s="175"/>
      <c r="GEX31" s="175"/>
      <c r="GEY31" s="175"/>
      <c r="GEZ31" s="175"/>
      <c r="GFA31" s="175"/>
      <c r="GFB31" s="175"/>
      <c r="GFC31" s="175"/>
      <c r="GFD31" s="175"/>
      <c r="GFE31" s="175"/>
      <c r="GFF31" s="175"/>
      <c r="GFG31" s="175"/>
      <c r="GFH31" s="175"/>
      <c r="GFI31" s="175"/>
      <c r="GFJ31" s="175"/>
      <c r="GFK31" s="175"/>
      <c r="GFL31" s="175"/>
      <c r="GFM31" s="175"/>
      <c r="GFN31" s="175"/>
      <c r="GFO31" s="175"/>
      <c r="GFP31" s="175"/>
      <c r="GFQ31" s="175"/>
      <c r="GFR31" s="175"/>
      <c r="GFS31" s="175"/>
      <c r="GFT31" s="175"/>
      <c r="GFU31" s="175"/>
      <c r="GFV31" s="175"/>
      <c r="GFW31" s="175"/>
      <c r="GFX31" s="175"/>
      <c r="GFY31" s="175"/>
      <c r="GFZ31" s="175"/>
      <c r="GGA31" s="175"/>
      <c r="GGB31" s="175"/>
      <c r="GGC31" s="175"/>
      <c r="GGD31" s="175"/>
      <c r="GGE31" s="175"/>
      <c r="GGF31" s="175"/>
      <c r="GGG31" s="175"/>
      <c r="GGH31" s="175"/>
      <c r="GGI31" s="175"/>
      <c r="GGJ31" s="175"/>
      <c r="GGK31" s="175"/>
      <c r="GGL31" s="175"/>
      <c r="GGM31" s="175"/>
      <c r="GGN31" s="175"/>
      <c r="GGO31" s="175"/>
      <c r="GGP31" s="175"/>
      <c r="GGQ31" s="175"/>
      <c r="GGR31" s="175"/>
      <c r="GGS31" s="175"/>
      <c r="GGT31" s="175"/>
      <c r="GGU31" s="175"/>
      <c r="GGV31" s="175"/>
      <c r="GGW31" s="175"/>
      <c r="GGX31" s="175"/>
      <c r="GGY31" s="175"/>
      <c r="GGZ31" s="175"/>
      <c r="GHA31" s="175"/>
      <c r="GHB31" s="175"/>
      <c r="GHC31" s="175"/>
      <c r="GHD31" s="175"/>
      <c r="GHE31" s="175"/>
      <c r="GHF31" s="175"/>
      <c r="GHG31" s="175"/>
      <c r="GHH31" s="175"/>
      <c r="GHI31" s="175"/>
      <c r="GHJ31" s="175"/>
      <c r="GHK31" s="175"/>
      <c r="GHL31" s="175"/>
      <c r="GHM31" s="175"/>
      <c r="GHN31" s="175"/>
      <c r="GHO31" s="175"/>
      <c r="GHP31" s="175"/>
      <c r="GHQ31" s="175"/>
      <c r="GHR31" s="175"/>
      <c r="GHS31" s="175"/>
      <c r="GHT31" s="175"/>
      <c r="GHU31" s="175"/>
      <c r="GHV31" s="175"/>
      <c r="GHW31" s="175"/>
      <c r="GHX31" s="175"/>
      <c r="GHY31" s="175"/>
      <c r="GHZ31" s="175"/>
      <c r="GIA31" s="175"/>
      <c r="GIB31" s="175"/>
      <c r="GIC31" s="175"/>
      <c r="GID31" s="175"/>
      <c r="GIE31" s="175"/>
      <c r="GIF31" s="175"/>
      <c r="GIG31" s="175"/>
      <c r="GIH31" s="175"/>
      <c r="GII31" s="175"/>
      <c r="GIJ31" s="175"/>
      <c r="GIK31" s="175"/>
      <c r="GIL31" s="175"/>
      <c r="GIM31" s="175"/>
      <c r="GIN31" s="175"/>
      <c r="GIO31" s="175"/>
      <c r="GIP31" s="175"/>
      <c r="GIQ31" s="175"/>
      <c r="GIR31" s="175"/>
      <c r="GIS31" s="175"/>
      <c r="GIT31" s="175"/>
      <c r="GIU31" s="175"/>
      <c r="GIV31" s="175"/>
      <c r="GIW31" s="175"/>
      <c r="GIX31" s="175"/>
      <c r="GIY31" s="175"/>
      <c r="GIZ31" s="175"/>
      <c r="GJA31" s="175"/>
      <c r="GJB31" s="175"/>
      <c r="GJC31" s="175"/>
      <c r="GJD31" s="175"/>
      <c r="GJE31" s="175"/>
      <c r="GJF31" s="175"/>
      <c r="GJG31" s="175"/>
      <c r="GJH31" s="175"/>
      <c r="GJI31" s="175"/>
      <c r="GJJ31" s="175"/>
      <c r="GJK31" s="175"/>
      <c r="GJL31" s="175"/>
      <c r="GJM31" s="175"/>
      <c r="GJN31" s="175"/>
      <c r="GJO31" s="175"/>
      <c r="GJP31" s="175"/>
      <c r="GJQ31" s="175"/>
      <c r="GJR31" s="175"/>
      <c r="GJS31" s="175"/>
      <c r="GJT31" s="175"/>
      <c r="GJU31" s="175"/>
      <c r="GJV31" s="175"/>
      <c r="GJW31" s="175"/>
      <c r="GJX31" s="175"/>
      <c r="GJY31" s="175"/>
      <c r="GJZ31" s="175"/>
      <c r="GKA31" s="175"/>
      <c r="GKB31" s="175"/>
      <c r="GKC31" s="175"/>
      <c r="GKD31" s="175"/>
      <c r="GKE31" s="175"/>
      <c r="GKF31" s="175"/>
      <c r="GKG31" s="175"/>
      <c r="GKH31" s="175"/>
      <c r="GKI31" s="175"/>
      <c r="GKJ31" s="175"/>
      <c r="GKK31" s="175"/>
      <c r="GKL31" s="175"/>
      <c r="GKM31" s="175"/>
      <c r="GKN31" s="175"/>
      <c r="GKO31" s="175"/>
      <c r="GKP31" s="175"/>
      <c r="GKQ31" s="175"/>
      <c r="GKR31" s="175"/>
      <c r="GKS31" s="175"/>
      <c r="GKT31" s="175"/>
      <c r="GKU31" s="175"/>
      <c r="GKV31" s="175"/>
      <c r="GKW31" s="175"/>
      <c r="GKX31" s="175"/>
      <c r="GKY31" s="175"/>
      <c r="GKZ31" s="175"/>
      <c r="GLA31" s="175"/>
      <c r="GLB31" s="175"/>
      <c r="GLC31" s="175"/>
      <c r="GLD31" s="175"/>
      <c r="GLE31" s="175"/>
      <c r="GLF31" s="175"/>
      <c r="GLG31" s="175"/>
      <c r="GLH31" s="175"/>
      <c r="GLI31" s="175"/>
      <c r="GLJ31" s="175"/>
      <c r="GLK31" s="175"/>
      <c r="GLL31" s="175"/>
      <c r="GLM31" s="175"/>
      <c r="GLN31" s="175"/>
      <c r="GLO31" s="175"/>
      <c r="GLP31" s="175"/>
      <c r="GLQ31" s="175"/>
      <c r="GLR31" s="175"/>
      <c r="GLS31" s="175"/>
      <c r="GLT31" s="175"/>
      <c r="GLU31" s="175"/>
      <c r="GLV31" s="175"/>
      <c r="GLW31" s="175"/>
      <c r="GLX31" s="175"/>
      <c r="GLY31" s="175"/>
      <c r="GLZ31" s="175"/>
      <c r="GMA31" s="175"/>
      <c r="GMB31" s="175"/>
      <c r="GMC31" s="175"/>
      <c r="GMD31" s="175"/>
      <c r="GME31" s="175"/>
      <c r="GMF31" s="175"/>
      <c r="GMG31" s="175"/>
      <c r="GMH31" s="175"/>
      <c r="GMI31" s="175"/>
      <c r="GMJ31" s="175"/>
      <c r="GMK31" s="175"/>
      <c r="GML31" s="175"/>
      <c r="GMM31" s="175"/>
      <c r="GMN31" s="175"/>
      <c r="GMO31" s="175"/>
      <c r="GMP31" s="175"/>
      <c r="GMQ31" s="175"/>
      <c r="GMR31" s="175"/>
      <c r="GMS31" s="175"/>
      <c r="GMT31" s="175"/>
      <c r="GMU31" s="175"/>
      <c r="GMV31" s="175"/>
      <c r="GMW31" s="175"/>
      <c r="GMX31" s="175"/>
      <c r="GMY31" s="175"/>
      <c r="GMZ31" s="175"/>
      <c r="GNA31" s="175"/>
      <c r="GNB31" s="175"/>
      <c r="GNC31" s="175"/>
      <c r="GND31" s="175"/>
      <c r="GNE31" s="175"/>
      <c r="GNF31" s="175"/>
      <c r="GNG31" s="175"/>
      <c r="GNH31" s="175"/>
      <c r="GNI31" s="175"/>
      <c r="GNJ31" s="175"/>
      <c r="GNK31" s="175"/>
      <c r="GNL31" s="175"/>
      <c r="GNM31" s="175"/>
      <c r="GNN31" s="175"/>
      <c r="GNO31" s="175"/>
      <c r="GNP31" s="175"/>
      <c r="GNQ31" s="175"/>
      <c r="GNR31" s="175"/>
      <c r="GNS31" s="175"/>
      <c r="GNT31" s="175"/>
      <c r="GNU31" s="175"/>
      <c r="GNV31" s="175"/>
      <c r="GNW31" s="175"/>
      <c r="GNX31" s="175"/>
      <c r="GNY31" s="175"/>
      <c r="GNZ31" s="175"/>
      <c r="GOA31" s="175"/>
      <c r="GOB31" s="175"/>
      <c r="GOC31" s="175"/>
      <c r="GOD31" s="175"/>
      <c r="GOE31" s="175"/>
      <c r="GOF31" s="175"/>
      <c r="GOG31" s="175"/>
      <c r="GOH31" s="175"/>
      <c r="GOI31" s="175"/>
      <c r="GOJ31" s="175"/>
      <c r="GOK31" s="175"/>
      <c r="GOL31" s="175"/>
      <c r="GOM31" s="175"/>
      <c r="GON31" s="175"/>
      <c r="GOO31" s="175"/>
      <c r="GOP31" s="175"/>
      <c r="GOQ31" s="175"/>
      <c r="GOR31" s="175"/>
      <c r="GOS31" s="175"/>
      <c r="GOT31" s="175"/>
      <c r="GOU31" s="175"/>
      <c r="GOV31" s="175"/>
      <c r="GOW31" s="175"/>
      <c r="GOX31" s="175"/>
      <c r="GOY31" s="175"/>
      <c r="GOZ31" s="175"/>
      <c r="GPA31" s="175"/>
      <c r="GPB31" s="175"/>
      <c r="GPC31" s="175"/>
      <c r="GPD31" s="175"/>
      <c r="GPE31" s="175"/>
      <c r="GPF31" s="175"/>
      <c r="GPG31" s="175"/>
      <c r="GPH31" s="175"/>
      <c r="GPI31" s="175"/>
      <c r="GPJ31" s="175"/>
      <c r="GPK31" s="175"/>
      <c r="GPL31" s="175"/>
      <c r="GPM31" s="175"/>
      <c r="GPN31" s="175"/>
      <c r="GPO31" s="175"/>
      <c r="GPP31" s="175"/>
      <c r="GPQ31" s="175"/>
      <c r="GPR31" s="175"/>
      <c r="GPS31" s="175"/>
      <c r="GPT31" s="175"/>
      <c r="GPU31" s="175"/>
      <c r="GPV31" s="175"/>
      <c r="GPW31" s="175"/>
      <c r="GPX31" s="175"/>
      <c r="GPY31" s="175"/>
      <c r="GPZ31" s="175"/>
      <c r="GQA31" s="175"/>
      <c r="GQB31" s="175"/>
      <c r="GQC31" s="175"/>
      <c r="GQD31" s="175"/>
      <c r="GQE31" s="175"/>
      <c r="GQF31" s="175"/>
      <c r="GQG31" s="175"/>
      <c r="GQH31" s="175"/>
      <c r="GQI31" s="175"/>
      <c r="GQJ31" s="175"/>
      <c r="GQK31" s="175"/>
      <c r="GQL31" s="175"/>
      <c r="GQM31" s="175"/>
      <c r="GQN31" s="175"/>
      <c r="GQO31" s="175"/>
      <c r="GQP31" s="175"/>
      <c r="GQQ31" s="175"/>
      <c r="GQR31" s="175"/>
      <c r="GQS31" s="175"/>
      <c r="GQT31" s="175"/>
      <c r="GQU31" s="175"/>
      <c r="GQV31" s="175"/>
      <c r="GQW31" s="175"/>
      <c r="GQX31" s="175"/>
      <c r="GQY31" s="175"/>
      <c r="GQZ31" s="175"/>
      <c r="GRA31" s="175"/>
      <c r="GRB31" s="175"/>
      <c r="GRC31" s="175"/>
      <c r="GRD31" s="175"/>
      <c r="GRE31" s="175"/>
      <c r="GRF31" s="175"/>
      <c r="GRG31" s="175"/>
      <c r="GRH31" s="175"/>
      <c r="GRI31" s="175"/>
      <c r="GRJ31" s="175"/>
      <c r="GRK31" s="175"/>
      <c r="GRL31" s="175"/>
      <c r="GRM31" s="175"/>
      <c r="GRN31" s="175"/>
      <c r="GRO31" s="175"/>
      <c r="GRP31" s="175"/>
      <c r="GRQ31" s="175"/>
      <c r="GRR31" s="175"/>
      <c r="GRS31" s="175"/>
      <c r="GRT31" s="175"/>
      <c r="GRU31" s="175"/>
      <c r="GRV31" s="175"/>
      <c r="GRW31" s="175"/>
      <c r="GRX31" s="175"/>
      <c r="GRY31" s="175"/>
      <c r="GRZ31" s="175"/>
      <c r="GSA31" s="175"/>
      <c r="GSB31" s="175"/>
      <c r="GSC31" s="175"/>
      <c r="GSD31" s="175"/>
      <c r="GSE31" s="175"/>
      <c r="GSF31" s="175"/>
      <c r="GSG31" s="175"/>
      <c r="GSH31" s="175"/>
      <c r="GSI31" s="175"/>
      <c r="GSJ31" s="175"/>
      <c r="GSK31" s="175"/>
      <c r="GSL31" s="175"/>
      <c r="GSM31" s="175"/>
      <c r="GSN31" s="175"/>
      <c r="GSO31" s="175"/>
      <c r="GSP31" s="175"/>
      <c r="GSQ31" s="175"/>
      <c r="GSR31" s="175"/>
      <c r="GSS31" s="175"/>
      <c r="GST31" s="175"/>
      <c r="GSU31" s="175"/>
      <c r="GSV31" s="175"/>
      <c r="GSW31" s="175"/>
      <c r="GSX31" s="175"/>
      <c r="GSY31" s="175"/>
      <c r="GSZ31" s="175"/>
      <c r="GTA31" s="175"/>
      <c r="GTB31" s="175"/>
      <c r="GTC31" s="175"/>
      <c r="GTD31" s="175"/>
      <c r="GTE31" s="175"/>
      <c r="GTF31" s="175"/>
      <c r="GTG31" s="175"/>
      <c r="GTH31" s="175"/>
      <c r="GTI31" s="175"/>
      <c r="GTJ31" s="175"/>
      <c r="GTK31" s="175"/>
      <c r="GTL31" s="175"/>
      <c r="GTM31" s="175"/>
      <c r="GTN31" s="175"/>
      <c r="GTO31" s="175"/>
      <c r="GTP31" s="175"/>
      <c r="GTQ31" s="175"/>
      <c r="GTR31" s="175"/>
      <c r="GTS31" s="175"/>
      <c r="GTT31" s="175"/>
      <c r="GTU31" s="175"/>
      <c r="GTV31" s="175"/>
      <c r="GTW31" s="175"/>
      <c r="GTX31" s="175"/>
      <c r="GTY31" s="175"/>
      <c r="GTZ31" s="175"/>
      <c r="GUA31" s="175"/>
      <c r="GUB31" s="175"/>
      <c r="GUC31" s="175"/>
      <c r="GUD31" s="175"/>
      <c r="GUE31" s="175"/>
      <c r="GUF31" s="175"/>
      <c r="GUG31" s="175"/>
      <c r="GUH31" s="175"/>
      <c r="GUI31" s="175"/>
      <c r="GUJ31" s="175"/>
      <c r="GUK31" s="175"/>
      <c r="GUL31" s="175"/>
      <c r="GUM31" s="175"/>
      <c r="GUN31" s="175"/>
      <c r="GUO31" s="175"/>
      <c r="GUP31" s="175"/>
      <c r="GUQ31" s="175"/>
      <c r="GUR31" s="175"/>
      <c r="GUS31" s="175"/>
      <c r="GUT31" s="175"/>
      <c r="GUU31" s="175"/>
      <c r="GUV31" s="175"/>
      <c r="GUW31" s="175"/>
      <c r="GUX31" s="175"/>
      <c r="GUY31" s="175"/>
      <c r="GUZ31" s="175"/>
      <c r="GVA31" s="175"/>
      <c r="GVB31" s="175"/>
      <c r="GVC31" s="175"/>
      <c r="GVD31" s="175"/>
      <c r="GVE31" s="175"/>
      <c r="GVF31" s="175"/>
      <c r="GVG31" s="175"/>
      <c r="GVH31" s="175"/>
      <c r="GVI31" s="175"/>
      <c r="GVJ31" s="175"/>
      <c r="GVK31" s="175"/>
      <c r="GVL31" s="175"/>
      <c r="GVM31" s="175"/>
      <c r="GVN31" s="175"/>
      <c r="GVO31" s="175"/>
      <c r="GVP31" s="175"/>
      <c r="GVQ31" s="175"/>
      <c r="GVR31" s="175"/>
      <c r="GVS31" s="175"/>
      <c r="GVT31" s="175"/>
      <c r="GVU31" s="175"/>
      <c r="GVV31" s="175"/>
      <c r="GVW31" s="175"/>
      <c r="GVX31" s="175"/>
      <c r="GVY31" s="175"/>
      <c r="GVZ31" s="175"/>
      <c r="GWA31" s="175"/>
      <c r="GWB31" s="175"/>
      <c r="GWC31" s="175"/>
      <c r="GWD31" s="175"/>
      <c r="GWE31" s="175"/>
      <c r="GWF31" s="175"/>
      <c r="GWG31" s="175"/>
      <c r="GWH31" s="175"/>
      <c r="GWI31" s="175"/>
      <c r="GWJ31" s="175"/>
      <c r="GWK31" s="175"/>
      <c r="GWL31" s="175"/>
      <c r="GWM31" s="175"/>
      <c r="GWN31" s="175"/>
      <c r="GWO31" s="175"/>
      <c r="GWP31" s="175"/>
      <c r="GWQ31" s="175"/>
      <c r="GWR31" s="175"/>
      <c r="GWS31" s="175"/>
      <c r="GWT31" s="175"/>
      <c r="GWU31" s="175"/>
      <c r="GWV31" s="175"/>
      <c r="GWW31" s="175"/>
      <c r="GWX31" s="175"/>
      <c r="GWY31" s="175"/>
      <c r="GWZ31" s="175"/>
      <c r="GXA31" s="175"/>
      <c r="GXB31" s="175"/>
      <c r="GXC31" s="175"/>
      <c r="GXD31" s="175"/>
      <c r="GXE31" s="175"/>
      <c r="GXF31" s="175"/>
      <c r="GXG31" s="175"/>
      <c r="GXH31" s="175"/>
      <c r="GXI31" s="175"/>
      <c r="GXJ31" s="175"/>
      <c r="GXK31" s="175"/>
      <c r="GXL31" s="175"/>
      <c r="GXM31" s="175"/>
      <c r="GXN31" s="175"/>
      <c r="GXO31" s="175"/>
      <c r="GXP31" s="175"/>
      <c r="GXQ31" s="175"/>
      <c r="GXR31" s="175"/>
      <c r="GXS31" s="175"/>
      <c r="GXT31" s="175"/>
      <c r="GXU31" s="175"/>
      <c r="GXV31" s="175"/>
      <c r="GXW31" s="175"/>
      <c r="GXX31" s="175"/>
      <c r="GXY31" s="175"/>
      <c r="GXZ31" s="175"/>
      <c r="GYA31" s="175"/>
      <c r="GYB31" s="175"/>
      <c r="GYC31" s="175"/>
      <c r="GYD31" s="175"/>
      <c r="GYE31" s="175"/>
      <c r="GYF31" s="175"/>
      <c r="GYG31" s="175"/>
      <c r="GYH31" s="175"/>
      <c r="GYI31" s="175"/>
      <c r="GYJ31" s="175"/>
      <c r="GYK31" s="175"/>
      <c r="GYL31" s="175"/>
      <c r="GYM31" s="175"/>
      <c r="GYN31" s="175"/>
      <c r="GYO31" s="175"/>
      <c r="GYP31" s="175"/>
      <c r="GYQ31" s="175"/>
      <c r="GYR31" s="175"/>
      <c r="GYS31" s="175"/>
      <c r="GYT31" s="175"/>
      <c r="GYU31" s="175"/>
      <c r="GYV31" s="175"/>
      <c r="GYW31" s="175"/>
      <c r="GYX31" s="175"/>
      <c r="GYY31" s="175"/>
      <c r="GYZ31" s="175"/>
      <c r="GZA31" s="175"/>
      <c r="GZB31" s="175"/>
      <c r="GZC31" s="175"/>
      <c r="GZD31" s="175"/>
      <c r="GZE31" s="175"/>
      <c r="GZF31" s="175"/>
      <c r="GZG31" s="175"/>
      <c r="GZH31" s="175"/>
      <c r="GZI31" s="175"/>
      <c r="GZJ31" s="175"/>
      <c r="GZK31" s="175"/>
      <c r="GZL31" s="175"/>
      <c r="GZM31" s="175"/>
      <c r="GZN31" s="175"/>
      <c r="GZO31" s="175"/>
      <c r="GZP31" s="175"/>
      <c r="GZQ31" s="175"/>
      <c r="GZR31" s="175"/>
      <c r="GZS31" s="175"/>
      <c r="GZT31" s="175"/>
      <c r="GZU31" s="175"/>
      <c r="GZV31" s="175"/>
      <c r="GZW31" s="175"/>
      <c r="GZX31" s="175"/>
      <c r="GZY31" s="175"/>
      <c r="GZZ31" s="175"/>
      <c r="HAA31" s="175"/>
      <c r="HAB31" s="175"/>
      <c r="HAC31" s="175"/>
      <c r="HAD31" s="175"/>
      <c r="HAE31" s="175"/>
      <c r="HAF31" s="175"/>
      <c r="HAG31" s="175"/>
      <c r="HAH31" s="175"/>
      <c r="HAI31" s="175"/>
      <c r="HAJ31" s="175"/>
      <c r="HAK31" s="175"/>
      <c r="HAL31" s="175"/>
      <c r="HAM31" s="175"/>
      <c r="HAN31" s="175"/>
      <c r="HAO31" s="175"/>
      <c r="HAP31" s="175"/>
      <c r="HAQ31" s="175"/>
      <c r="HAR31" s="175"/>
      <c r="HAS31" s="175"/>
      <c r="HAT31" s="175"/>
      <c r="HAU31" s="175"/>
      <c r="HAV31" s="175"/>
      <c r="HAW31" s="175"/>
      <c r="HAX31" s="175"/>
      <c r="HAY31" s="175"/>
      <c r="HAZ31" s="175"/>
      <c r="HBA31" s="175"/>
      <c r="HBB31" s="175"/>
      <c r="HBC31" s="175"/>
      <c r="HBD31" s="175"/>
      <c r="HBE31" s="175"/>
      <c r="HBF31" s="175"/>
      <c r="HBG31" s="175"/>
      <c r="HBH31" s="175"/>
      <c r="HBI31" s="175"/>
      <c r="HBJ31" s="175"/>
      <c r="HBK31" s="175"/>
      <c r="HBL31" s="175"/>
      <c r="HBM31" s="175"/>
      <c r="HBN31" s="175"/>
      <c r="HBO31" s="175"/>
      <c r="HBP31" s="175"/>
      <c r="HBQ31" s="175"/>
      <c r="HBR31" s="175"/>
      <c r="HBS31" s="175"/>
      <c r="HBT31" s="175"/>
      <c r="HBU31" s="175"/>
      <c r="HBV31" s="175"/>
      <c r="HBW31" s="175"/>
      <c r="HBX31" s="175"/>
      <c r="HBY31" s="175"/>
      <c r="HBZ31" s="175"/>
      <c r="HCA31" s="175"/>
      <c r="HCB31" s="175"/>
      <c r="HCC31" s="175"/>
      <c r="HCD31" s="175"/>
      <c r="HCE31" s="175"/>
      <c r="HCF31" s="175"/>
      <c r="HCG31" s="175"/>
      <c r="HCH31" s="175"/>
      <c r="HCI31" s="175"/>
      <c r="HCJ31" s="175"/>
      <c r="HCK31" s="175"/>
      <c r="HCL31" s="175"/>
      <c r="HCM31" s="175"/>
      <c r="HCN31" s="175"/>
      <c r="HCO31" s="175"/>
      <c r="HCP31" s="175"/>
      <c r="HCQ31" s="175"/>
      <c r="HCR31" s="175"/>
      <c r="HCS31" s="175"/>
      <c r="HCT31" s="175"/>
      <c r="HCU31" s="175"/>
      <c r="HCV31" s="175"/>
      <c r="HCW31" s="175"/>
      <c r="HCX31" s="175"/>
      <c r="HCY31" s="175"/>
      <c r="HCZ31" s="175"/>
      <c r="HDA31" s="175"/>
      <c r="HDB31" s="175"/>
      <c r="HDC31" s="175"/>
      <c r="HDD31" s="175"/>
      <c r="HDE31" s="175"/>
      <c r="HDF31" s="175"/>
      <c r="HDG31" s="175"/>
      <c r="HDH31" s="175"/>
      <c r="HDI31" s="175"/>
      <c r="HDJ31" s="175"/>
      <c r="HDK31" s="175"/>
      <c r="HDL31" s="175"/>
      <c r="HDM31" s="175"/>
      <c r="HDN31" s="175"/>
      <c r="HDO31" s="175"/>
      <c r="HDP31" s="175"/>
      <c r="HDQ31" s="175"/>
      <c r="HDR31" s="175"/>
      <c r="HDS31" s="175"/>
      <c r="HDT31" s="175"/>
      <c r="HDU31" s="175"/>
      <c r="HDV31" s="175"/>
      <c r="HDW31" s="175"/>
      <c r="HDX31" s="175"/>
      <c r="HDY31" s="175"/>
      <c r="HDZ31" s="175"/>
      <c r="HEA31" s="175"/>
      <c r="HEB31" s="175"/>
      <c r="HEC31" s="175"/>
      <c r="HED31" s="175"/>
      <c r="HEE31" s="175"/>
      <c r="HEF31" s="175"/>
      <c r="HEG31" s="175"/>
      <c r="HEH31" s="175"/>
      <c r="HEI31" s="175"/>
      <c r="HEJ31" s="175"/>
      <c r="HEK31" s="175"/>
      <c r="HEL31" s="175"/>
      <c r="HEM31" s="175"/>
      <c r="HEN31" s="175"/>
      <c r="HEO31" s="175"/>
      <c r="HEP31" s="175"/>
      <c r="HEQ31" s="175"/>
      <c r="HER31" s="175"/>
      <c r="HES31" s="175"/>
      <c r="HET31" s="175"/>
      <c r="HEU31" s="175"/>
      <c r="HEV31" s="175"/>
      <c r="HEW31" s="175"/>
      <c r="HEX31" s="175"/>
      <c r="HEY31" s="175"/>
      <c r="HEZ31" s="175"/>
      <c r="HFA31" s="175"/>
      <c r="HFB31" s="175"/>
      <c r="HFC31" s="175"/>
      <c r="HFD31" s="175"/>
      <c r="HFE31" s="175"/>
      <c r="HFF31" s="175"/>
      <c r="HFG31" s="175"/>
      <c r="HFH31" s="175"/>
      <c r="HFI31" s="175"/>
      <c r="HFJ31" s="175"/>
      <c r="HFK31" s="175"/>
      <c r="HFL31" s="175"/>
      <c r="HFM31" s="175"/>
      <c r="HFN31" s="175"/>
      <c r="HFO31" s="175"/>
      <c r="HFP31" s="175"/>
      <c r="HFQ31" s="175"/>
      <c r="HFR31" s="175"/>
      <c r="HFS31" s="175"/>
      <c r="HFT31" s="175"/>
      <c r="HFU31" s="175"/>
      <c r="HFV31" s="175"/>
      <c r="HFW31" s="175"/>
      <c r="HFX31" s="175"/>
      <c r="HFY31" s="175"/>
      <c r="HFZ31" s="175"/>
      <c r="HGA31" s="175"/>
      <c r="HGB31" s="175"/>
      <c r="HGC31" s="175"/>
      <c r="HGD31" s="175"/>
      <c r="HGE31" s="175"/>
      <c r="HGF31" s="175"/>
      <c r="HGG31" s="175"/>
      <c r="HGH31" s="175"/>
      <c r="HGI31" s="175"/>
      <c r="HGJ31" s="175"/>
      <c r="HGK31" s="175"/>
      <c r="HGL31" s="175"/>
      <c r="HGM31" s="175"/>
      <c r="HGN31" s="175"/>
      <c r="HGO31" s="175"/>
      <c r="HGP31" s="175"/>
      <c r="HGQ31" s="175"/>
      <c r="HGR31" s="175"/>
      <c r="HGS31" s="175"/>
      <c r="HGT31" s="175"/>
      <c r="HGU31" s="175"/>
      <c r="HGV31" s="175"/>
      <c r="HGW31" s="175"/>
      <c r="HGX31" s="175"/>
      <c r="HGY31" s="175"/>
      <c r="HGZ31" s="175"/>
      <c r="HHA31" s="175"/>
      <c r="HHB31" s="175"/>
      <c r="HHC31" s="175"/>
      <c r="HHD31" s="175"/>
      <c r="HHE31" s="175"/>
      <c r="HHF31" s="175"/>
      <c r="HHG31" s="175"/>
      <c r="HHH31" s="175"/>
      <c r="HHI31" s="175"/>
      <c r="HHJ31" s="175"/>
      <c r="HHK31" s="175"/>
      <c r="HHL31" s="175"/>
      <c r="HHM31" s="175"/>
      <c r="HHN31" s="175"/>
      <c r="HHO31" s="175"/>
      <c r="HHP31" s="175"/>
      <c r="HHQ31" s="175"/>
      <c r="HHR31" s="175"/>
      <c r="HHS31" s="175"/>
      <c r="HHT31" s="175"/>
      <c r="HHU31" s="175"/>
      <c r="HHV31" s="175"/>
      <c r="HHW31" s="175"/>
      <c r="HHX31" s="175"/>
      <c r="HHY31" s="175"/>
      <c r="HHZ31" s="175"/>
      <c r="HIA31" s="175"/>
      <c r="HIB31" s="175"/>
      <c r="HIC31" s="175"/>
      <c r="HID31" s="175"/>
      <c r="HIE31" s="175"/>
      <c r="HIF31" s="175"/>
      <c r="HIG31" s="175"/>
      <c r="HIH31" s="175"/>
      <c r="HII31" s="175"/>
      <c r="HIJ31" s="175"/>
      <c r="HIK31" s="175"/>
      <c r="HIL31" s="175"/>
      <c r="HIM31" s="175"/>
      <c r="HIN31" s="175"/>
      <c r="HIO31" s="175"/>
      <c r="HIP31" s="175"/>
      <c r="HIQ31" s="175"/>
      <c r="HIR31" s="175"/>
      <c r="HIS31" s="175"/>
      <c r="HIT31" s="175"/>
      <c r="HIU31" s="175"/>
      <c r="HIV31" s="175"/>
      <c r="HIW31" s="175"/>
      <c r="HIX31" s="175"/>
      <c r="HIY31" s="175"/>
      <c r="HIZ31" s="175"/>
      <c r="HJA31" s="175"/>
      <c r="HJB31" s="175"/>
      <c r="HJC31" s="175"/>
      <c r="HJD31" s="175"/>
      <c r="HJE31" s="175"/>
      <c r="HJF31" s="175"/>
      <c r="HJG31" s="175"/>
      <c r="HJH31" s="175"/>
      <c r="HJI31" s="175"/>
      <c r="HJJ31" s="175"/>
      <c r="HJK31" s="175"/>
      <c r="HJL31" s="175"/>
      <c r="HJM31" s="175"/>
      <c r="HJN31" s="175"/>
      <c r="HJO31" s="175"/>
      <c r="HJP31" s="175"/>
      <c r="HJQ31" s="175"/>
      <c r="HJR31" s="175"/>
      <c r="HJS31" s="175"/>
      <c r="HJT31" s="175"/>
      <c r="HJU31" s="175"/>
      <c r="HJV31" s="175"/>
      <c r="HJW31" s="175"/>
      <c r="HJX31" s="175"/>
      <c r="HJY31" s="175"/>
      <c r="HJZ31" s="175"/>
      <c r="HKA31" s="175"/>
      <c r="HKB31" s="175"/>
      <c r="HKC31" s="175"/>
      <c r="HKD31" s="175"/>
      <c r="HKE31" s="175"/>
      <c r="HKF31" s="175"/>
      <c r="HKG31" s="175"/>
      <c r="HKH31" s="175"/>
      <c r="HKI31" s="175"/>
      <c r="HKJ31" s="175"/>
      <c r="HKK31" s="175"/>
      <c r="HKL31" s="175"/>
      <c r="HKM31" s="175"/>
      <c r="HKN31" s="175"/>
      <c r="HKO31" s="175"/>
      <c r="HKP31" s="175"/>
      <c r="HKQ31" s="175"/>
      <c r="HKR31" s="175"/>
      <c r="HKS31" s="175"/>
      <c r="HKT31" s="175"/>
      <c r="HKU31" s="175"/>
      <c r="HKV31" s="175"/>
      <c r="HKW31" s="175"/>
      <c r="HKX31" s="175"/>
      <c r="HKY31" s="175"/>
      <c r="HKZ31" s="175"/>
      <c r="HLA31" s="175"/>
      <c r="HLB31" s="175"/>
      <c r="HLC31" s="175"/>
      <c r="HLD31" s="175"/>
      <c r="HLE31" s="175"/>
      <c r="HLF31" s="175"/>
      <c r="HLG31" s="175"/>
      <c r="HLH31" s="175"/>
      <c r="HLI31" s="175"/>
      <c r="HLJ31" s="175"/>
      <c r="HLK31" s="175"/>
      <c r="HLL31" s="175"/>
      <c r="HLM31" s="175"/>
      <c r="HLN31" s="175"/>
      <c r="HLO31" s="175"/>
      <c r="HLP31" s="175"/>
      <c r="HLQ31" s="175"/>
      <c r="HLR31" s="175"/>
      <c r="HLS31" s="175"/>
      <c r="HLT31" s="175"/>
      <c r="HLU31" s="175"/>
      <c r="HLV31" s="175"/>
      <c r="HLW31" s="175"/>
      <c r="HLX31" s="175"/>
      <c r="HLY31" s="175"/>
      <c r="HLZ31" s="175"/>
      <c r="HMA31" s="175"/>
      <c r="HMB31" s="175"/>
      <c r="HMC31" s="175"/>
      <c r="HMD31" s="175"/>
      <c r="HME31" s="175"/>
      <c r="HMF31" s="175"/>
      <c r="HMG31" s="175"/>
      <c r="HMH31" s="175"/>
      <c r="HMI31" s="175"/>
      <c r="HMJ31" s="175"/>
      <c r="HMK31" s="175"/>
      <c r="HML31" s="175"/>
      <c r="HMM31" s="175"/>
      <c r="HMN31" s="175"/>
      <c r="HMO31" s="175"/>
      <c r="HMP31" s="175"/>
      <c r="HMQ31" s="175"/>
      <c r="HMR31" s="175"/>
      <c r="HMS31" s="175"/>
      <c r="HMT31" s="175"/>
      <c r="HMU31" s="175"/>
      <c r="HMV31" s="175"/>
      <c r="HMW31" s="175"/>
      <c r="HMX31" s="175"/>
      <c r="HMY31" s="175"/>
      <c r="HMZ31" s="175"/>
      <c r="HNA31" s="175"/>
      <c r="HNB31" s="175"/>
      <c r="HNC31" s="175"/>
      <c r="HND31" s="175"/>
      <c r="HNE31" s="175"/>
      <c r="HNF31" s="175"/>
      <c r="HNG31" s="175"/>
      <c r="HNH31" s="175"/>
      <c r="HNI31" s="175"/>
      <c r="HNJ31" s="175"/>
      <c r="HNK31" s="175"/>
      <c r="HNL31" s="175"/>
      <c r="HNM31" s="175"/>
      <c r="HNN31" s="175"/>
      <c r="HNO31" s="175"/>
      <c r="HNP31" s="175"/>
      <c r="HNQ31" s="175"/>
      <c r="HNR31" s="175"/>
      <c r="HNS31" s="175"/>
      <c r="HNT31" s="175"/>
      <c r="HNU31" s="175"/>
      <c r="HNV31" s="175"/>
      <c r="HNW31" s="175"/>
      <c r="HNX31" s="175"/>
      <c r="HNY31" s="175"/>
      <c r="HNZ31" s="175"/>
      <c r="HOA31" s="175"/>
      <c r="HOB31" s="175"/>
      <c r="HOC31" s="175"/>
      <c r="HOD31" s="175"/>
      <c r="HOE31" s="175"/>
      <c r="HOF31" s="175"/>
      <c r="HOG31" s="175"/>
      <c r="HOH31" s="175"/>
      <c r="HOI31" s="175"/>
      <c r="HOJ31" s="175"/>
      <c r="HOK31" s="175"/>
      <c r="HOL31" s="175"/>
      <c r="HOM31" s="175"/>
      <c r="HON31" s="175"/>
      <c r="HOO31" s="175"/>
      <c r="HOP31" s="175"/>
      <c r="HOQ31" s="175"/>
      <c r="HOR31" s="175"/>
      <c r="HOS31" s="175"/>
      <c r="HOT31" s="175"/>
      <c r="HOU31" s="175"/>
      <c r="HOV31" s="175"/>
      <c r="HOW31" s="175"/>
      <c r="HOX31" s="175"/>
      <c r="HOY31" s="175"/>
      <c r="HOZ31" s="175"/>
      <c r="HPA31" s="175"/>
      <c r="HPB31" s="175"/>
      <c r="HPC31" s="175"/>
      <c r="HPD31" s="175"/>
      <c r="HPE31" s="175"/>
      <c r="HPF31" s="175"/>
      <c r="HPG31" s="175"/>
      <c r="HPH31" s="175"/>
      <c r="HPI31" s="175"/>
      <c r="HPJ31" s="175"/>
      <c r="HPK31" s="175"/>
      <c r="HPL31" s="175"/>
      <c r="HPM31" s="175"/>
      <c r="HPN31" s="175"/>
      <c r="HPO31" s="175"/>
      <c r="HPP31" s="175"/>
      <c r="HPQ31" s="175"/>
      <c r="HPR31" s="175"/>
      <c r="HPS31" s="175"/>
      <c r="HPT31" s="175"/>
      <c r="HPU31" s="175"/>
      <c r="HPV31" s="175"/>
      <c r="HPW31" s="175"/>
      <c r="HPX31" s="175"/>
      <c r="HPY31" s="175"/>
      <c r="HPZ31" s="175"/>
      <c r="HQA31" s="175"/>
      <c r="HQB31" s="175"/>
      <c r="HQC31" s="175"/>
      <c r="HQD31" s="175"/>
      <c r="HQE31" s="175"/>
      <c r="HQF31" s="175"/>
      <c r="HQG31" s="175"/>
      <c r="HQH31" s="175"/>
      <c r="HQI31" s="175"/>
      <c r="HQJ31" s="175"/>
      <c r="HQK31" s="175"/>
      <c r="HQL31" s="175"/>
      <c r="HQM31" s="175"/>
      <c r="HQN31" s="175"/>
      <c r="HQO31" s="175"/>
      <c r="HQP31" s="175"/>
      <c r="HQQ31" s="175"/>
      <c r="HQR31" s="175"/>
      <c r="HQS31" s="175"/>
      <c r="HQT31" s="175"/>
      <c r="HQU31" s="175"/>
      <c r="HQV31" s="175"/>
      <c r="HQW31" s="175"/>
      <c r="HQX31" s="175"/>
      <c r="HQY31" s="175"/>
      <c r="HQZ31" s="175"/>
      <c r="HRA31" s="175"/>
      <c r="HRB31" s="175"/>
      <c r="HRC31" s="175"/>
      <c r="HRD31" s="175"/>
      <c r="HRE31" s="175"/>
      <c r="HRF31" s="175"/>
      <c r="HRG31" s="175"/>
      <c r="HRH31" s="175"/>
      <c r="HRI31" s="175"/>
      <c r="HRJ31" s="175"/>
      <c r="HRK31" s="175"/>
      <c r="HRL31" s="175"/>
      <c r="HRM31" s="175"/>
      <c r="HRN31" s="175"/>
      <c r="HRO31" s="175"/>
      <c r="HRP31" s="175"/>
      <c r="HRQ31" s="175"/>
      <c r="HRR31" s="175"/>
      <c r="HRS31" s="175"/>
      <c r="HRT31" s="175"/>
      <c r="HRU31" s="175"/>
      <c r="HRV31" s="175"/>
      <c r="HRW31" s="175"/>
      <c r="HRX31" s="175"/>
      <c r="HRY31" s="175"/>
      <c r="HRZ31" s="175"/>
      <c r="HSA31" s="175"/>
      <c r="HSB31" s="175"/>
      <c r="HSC31" s="175"/>
      <c r="HSD31" s="175"/>
      <c r="HSE31" s="175"/>
      <c r="HSF31" s="175"/>
      <c r="HSG31" s="175"/>
      <c r="HSH31" s="175"/>
      <c r="HSI31" s="175"/>
      <c r="HSJ31" s="175"/>
      <c r="HSK31" s="175"/>
      <c r="HSL31" s="175"/>
      <c r="HSM31" s="175"/>
      <c r="HSN31" s="175"/>
      <c r="HSO31" s="175"/>
      <c r="HSP31" s="175"/>
      <c r="HSQ31" s="175"/>
      <c r="HSR31" s="175"/>
      <c r="HSS31" s="175"/>
      <c r="HST31" s="175"/>
      <c r="HSU31" s="175"/>
      <c r="HSV31" s="175"/>
      <c r="HSW31" s="175"/>
      <c r="HSX31" s="175"/>
      <c r="HSY31" s="175"/>
      <c r="HSZ31" s="175"/>
      <c r="HTA31" s="175"/>
      <c r="HTB31" s="175"/>
      <c r="HTC31" s="175"/>
      <c r="HTD31" s="175"/>
      <c r="HTE31" s="175"/>
      <c r="HTF31" s="175"/>
      <c r="HTG31" s="175"/>
      <c r="HTH31" s="175"/>
      <c r="HTI31" s="175"/>
      <c r="HTJ31" s="175"/>
      <c r="HTK31" s="175"/>
      <c r="HTL31" s="175"/>
      <c r="HTM31" s="175"/>
      <c r="HTN31" s="175"/>
      <c r="HTO31" s="175"/>
      <c r="HTP31" s="175"/>
      <c r="HTQ31" s="175"/>
      <c r="HTR31" s="175"/>
      <c r="HTS31" s="175"/>
      <c r="HTT31" s="175"/>
      <c r="HTU31" s="175"/>
      <c r="HTV31" s="175"/>
      <c r="HTW31" s="175"/>
      <c r="HTX31" s="175"/>
      <c r="HTY31" s="175"/>
      <c r="HTZ31" s="175"/>
      <c r="HUA31" s="175"/>
      <c r="HUB31" s="175"/>
      <c r="HUC31" s="175"/>
      <c r="HUD31" s="175"/>
      <c r="HUE31" s="175"/>
      <c r="HUF31" s="175"/>
      <c r="HUG31" s="175"/>
      <c r="HUH31" s="175"/>
      <c r="HUI31" s="175"/>
      <c r="HUJ31" s="175"/>
      <c r="HUK31" s="175"/>
      <c r="HUL31" s="175"/>
      <c r="HUM31" s="175"/>
      <c r="HUN31" s="175"/>
      <c r="HUO31" s="175"/>
      <c r="HUP31" s="175"/>
      <c r="HUQ31" s="175"/>
      <c r="HUR31" s="175"/>
      <c r="HUS31" s="175"/>
      <c r="HUT31" s="175"/>
      <c r="HUU31" s="175"/>
      <c r="HUV31" s="175"/>
      <c r="HUW31" s="175"/>
      <c r="HUX31" s="175"/>
      <c r="HUY31" s="175"/>
      <c r="HUZ31" s="175"/>
      <c r="HVA31" s="175"/>
      <c r="HVB31" s="175"/>
      <c r="HVC31" s="175"/>
      <c r="HVD31" s="175"/>
      <c r="HVE31" s="175"/>
      <c r="HVF31" s="175"/>
      <c r="HVG31" s="175"/>
      <c r="HVH31" s="175"/>
      <c r="HVI31" s="175"/>
      <c r="HVJ31" s="175"/>
      <c r="HVK31" s="175"/>
      <c r="HVL31" s="175"/>
      <c r="HVM31" s="175"/>
      <c r="HVN31" s="175"/>
      <c r="HVO31" s="175"/>
      <c r="HVP31" s="175"/>
      <c r="HVQ31" s="175"/>
      <c r="HVR31" s="175"/>
      <c r="HVS31" s="175"/>
      <c r="HVT31" s="175"/>
      <c r="HVU31" s="175"/>
      <c r="HVV31" s="175"/>
      <c r="HVW31" s="175"/>
      <c r="HVX31" s="175"/>
      <c r="HVY31" s="175"/>
      <c r="HVZ31" s="175"/>
      <c r="HWA31" s="175"/>
      <c r="HWB31" s="175"/>
      <c r="HWC31" s="175"/>
      <c r="HWD31" s="175"/>
      <c r="HWE31" s="175"/>
      <c r="HWF31" s="175"/>
      <c r="HWG31" s="175"/>
      <c r="HWH31" s="175"/>
      <c r="HWI31" s="175"/>
      <c r="HWJ31" s="175"/>
      <c r="HWK31" s="175"/>
      <c r="HWL31" s="175"/>
      <c r="HWM31" s="175"/>
      <c r="HWN31" s="175"/>
      <c r="HWO31" s="175"/>
      <c r="HWP31" s="175"/>
      <c r="HWQ31" s="175"/>
      <c r="HWR31" s="175"/>
      <c r="HWS31" s="175"/>
      <c r="HWT31" s="175"/>
      <c r="HWU31" s="175"/>
      <c r="HWV31" s="175"/>
      <c r="HWW31" s="175"/>
      <c r="HWX31" s="175"/>
      <c r="HWY31" s="175"/>
      <c r="HWZ31" s="175"/>
      <c r="HXA31" s="175"/>
      <c r="HXB31" s="175"/>
      <c r="HXC31" s="175"/>
      <c r="HXD31" s="175"/>
      <c r="HXE31" s="175"/>
      <c r="HXF31" s="175"/>
      <c r="HXG31" s="175"/>
      <c r="HXH31" s="175"/>
      <c r="HXI31" s="175"/>
      <c r="HXJ31" s="175"/>
      <c r="HXK31" s="175"/>
      <c r="HXL31" s="175"/>
      <c r="HXM31" s="175"/>
      <c r="HXN31" s="175"/>
      <c r="HXO31" s="175"/>
      <c r="HXP31" s="175"/>
      <c r="HXQ31" s="175"/>
      <c r="HXR31" s="175"/>
      <c r="HXS31" s="175"/>
      <c r="HXT31" s="175"/>
      <c r="HXU31" s="175"/>
      <c r="HXV31" s="175"/>
      <c r="HXW31" s="175"/>
      <c r="HXX31" s="175"/>
      <c r="HXY31" s="175"/>
      <c r="HXZ31" s="175"/>
      <c r="HYA31" s="175"/>
      <c r="HYB31" s="175"/>
      <c r="HYC31" s="175"/>
      <c r="HYD31" s="175"/>
      <c r="HYE31" s="175"/>
      <c r="HYF31" s="175"/>
      <c r="HYG31" s="175"/>
      <c r="HYH31" s="175"/>
      <c r="HYI31" s="175"/>
      <c r="HYJ31" s="175"/>
      <c r="HYK31" s="175"/>
      <c r="HYL31" s="175"/>
      <c r="HYM31" s="175"/>
      <c r="HYN31" s="175"/>
      <c r="HYO31" s="175"/>
      <c r="HYP31" s="175"/>
      <c r="HYQ31" s="175"/>
      <c r="HYR31" s="175"/>
      <c r="HYS31" s="175"/>
      <c r="HYT31" s="175"/>
      <c r="HYU31" s="175"/>
      <c r="HYV31" s="175"/>
      <c r="HYW31" s="175"/>
      <c r="HYX31" s="175"/>
      <c r="HYY31" s="175"/>
      <c r="HYZ31" s="175"/>
      <c r="HZA31" s="175"/>
      <c r="HZB31" s="175"/>
      <c r="HZC31" s="175"/>
      <c r="HZD31" s="175"/>
      <c r="HZE31" s="175"/>
      <c r="HZF31" s="175"/>
      <c r="HZG31" s="175"/>
      <c r="HZH31" s="175"/>
      <c r="HZI31" s="175"/>
      <c r="HZJ31" s="175"/>
      <c r="HZK31" s="175"/>
      <c r="HZL31" s="175"/>
      <c r="HZM31" s="175"/>
      <c r="HZN31" s="175"/>
      <c r="HZO31" s="175"/>
      <c r="HZP31" s="175"/>
      <c r="HZQ31" s="175"/>
      <c r="HZR31" s="175"/>
      <c r="HZS31" s="175"/>
      <c r="HZT31" s="175"/>
      <c r="HZU31" s="175"/>
      <c r="HZV31" s="175"/>
      <c r="HZW31" s="175"/>
      <c r="HZX31" s="175"/>
      <c r="HZY31" s="175"/>
      <c r="HZZ31" s="175"/>
      <c r="IAA31" s="175"/>
      <c r="IAB31" s="175"/>
      <c r="IAC31" s="175"/>
      <c r="IAD31" s="175"/>
      <c r="IAE31" s="175"/>
      <c r="IAF31" s="175"/>
      <c r="IAG31" s="175"/>
      <c r="IAH31" s="175"/>
      <c r="IAI31" s="175"/>
      <c r="IAJ31" s="175"/>
      <c r="IAK31" s="175"/>
      <c r="IAL31" s="175"/>
      <c r="IAM31" s="175"/>
      <c r="IAN31" s="175"/>
      <c r="IAO31" s="175"/>
      <c r="IAP31" s="175"/>
      <c r="IAQ31" s="175"/>
      <c r="IAR31" s="175"/>
      <c r="IAS31" s="175"/>
      <c r="IAT31" s="175"/>
      <c r="IAU31" s="175"/>
      <c r="IAV31" s="175"/>
      <c r="IAW31" s="175"/>
      <c r="IAX31" s="175"/>
      <c r="IAY31" s="175"/>
      <c r="IAZ31" s="175"/>
      <c r="IBA31" s="175"/>
      <c r="IBB31" s="175"/>
      <c r="IBC31" s="175"/>
      <c r="IBD31" s="175"/>
      <c r="IBE31" s="175"/>
      <c r="IBF31" s="175"/>
      <c r="IBG31" s="175"/>
      <c r="IBH31" s="175"/>
      <c r="IBI31" s="175"/>
      <c r="IBJ31" s="175"/>
      <c r="IBK31" s="175"/>
      <c r="IBL31" s="175"/>
      <c r="IBM31" s="175"/>
      <c r="IBN31" s="175"/>
      <c r="IBO31" s="175"/>
      <c r="IBP31" s="175"/>
      <c r="IBQ31" s="175"/>
      <c r="IBR31" s="175"/>
      <c r="IBS31" s="175"/>
      <c r="IBT31" s="175"/>
      <c r="IBU31" s="175"/>
      <c r="IBV31" s="175"/>
      <c r="IBW31" s="175"/>
      <c r="IBX31" s="175"/>
      <c r="IBY31" s="175"/>
      <c r="IBZ31" s="175"/>
      <c r="ICA31" s="175"/>
      <c r="ICB31" s="175"/>
      <c r="ICC31" s="175"/>
      <c r="ICD31" s="175"/>
      <c r="ICE31" s="175"/>
      <c r="ICF31" s="175"/>
      <c r="ICG31" s="175"/>
      <c r="ICH31" s="175"/>
      <c r="ICI31" s="175"/>
      <c r="ICJ31" s="175"/>
      <c r="ICK31" s="175"/>
      <c r="ICL31" s="175"/>
      <c r="ICM31" s="175"/>
      <c r="ICN31" s="175"/>
      <c r="ICO31" s="175"/>
      <c r="ICP31" s="175"/>
      <c r="ICQ31" s="175"/>
      <c r="ICR31" s="175"/>
      <c r="ICS31" s="175"/>
      <c r="ICT31" s="175"/>
      <c r="ICU31" s="175"/>
      <c r="ICV31" s="175"/>
      <c r="ICW31" s="175"/>
      <c r="ICX31" s="175"/>
      <c r="ICY31" s="175"/>
      <c r="ICZ31" s="175"/>
      <c r="IDA31" s="175"/>
      <c r="IDB31" s="175"/>
      <c r="IDC31" s="175"/>
      <c r="IDD31" s="175"/>
      <c r="IDE31" s="175"/>
      <c r="IDF31" s="175"/>
      <c r="IDG31" s="175"/>
      <c r="IDH31" s="175"/>
      <c r="IDI31" s="175"/>
      <c r="IDJ31" s="175"/>
      <c r="IDK31" s="175"/>
      <c r="IDL31" s="175"/>
      <c r="IDM31" s="175"/>
      <c r="IDN31" s="175"/>
      <c r="IDO31" s="175"/>
      <c r="IDP31" s="175"/>
      <c r="IDQ31" s="175"/>
      <c r="IDR31" s="175"/>
      <c r="IDS31" s="175"/>
      <c r="IDT31" s="175"/>
      <c r="IDU31" s="175"/>
      <c r="IDV31" s="175"/>
      <c r="IDW31" s="175"/>
      <c r="IDX31" s="175"/>
      <c r="IDY31" s="175"/>
      <c r="IDZ31" s="175"/>
      <c r="IEA31" s="175"/>
      <c r="IEB31" s="175"/>
      <c r="IEC31" s="175"/>
      <c r="IED31" s="175"/>
      <c r="IEE31" s="175"/>
      <c r="IEF31" s="175"/>
      <c r="IEG31" s="175"/>
      <c r="IEH31" s="175"/>
      <c r="IEI31" s="175"/>
      <c r="IEJ31" s="175"/>
      <c r="IEK31" s="175"/>
      <c r="IEL31" s="175"/>
      <c r="IEM31" s="175"/>
      <c r="IEN31" s="175"/>
      <c r="IEO31" s="175"/>
      <c r="IEP31" s="175"/>
      <c r="IEQ31" s="175"/>
      <c r="IER31" s="175"/>
      <c r="IES31" s="175"/>
      <c r="IET31" s="175"/>
      <c r="IEU31" s="175"/>
      <c r="IEV31" s="175"/>
      <c r="IEW31" s="175"/>
      <c r="IEX31" s="175"/>
      <c r="IEY31" s="175"/>
      <c r="IEZ31" s="175"/>
      <c r="IFA31" s="175"/>
      <c r="IFB31" s="175"/>
      <c r="IFC31" s="175"/>
      <c r="IFD31" s="175"/>
      <c r="IFE31" s="175"/>
      <c r="IFF31" s="175"/>
      <c r="IFG31" s="175"/>
      <c r="IFH31" s="175"/>
      <c r="IFI31" s="175"/>
      <c r="IFJ31" s="175"/>
      <c r="IFK31" s="175"/>
      <c r="IFL31" s="175"/>
      <c r="IFM31" s="175"/>
      <c r="IFN31" s="175"/>
      <c r="IFO31" s="175"/>
      <c r="IFP31" s="175"/>
      <c r="IFQ31" s="175"/>
      <c r="IFR31" s="175"/>
      <c r="IFS31" s="175"/>
      <c r="IFT31" s="175"/>
      <c r="IFU31" s="175"/>
      <c r="IFV31" s="175"/>
      <c r="IFW31" s="175"/>
      <c r="IFX31" s="175"/>
      <c r="IFY31" s="175"/>
      <c r="IFZ31" s="175"/>
      <c r="IGA31" s="175"/>
      <c r="IGB31" s="175"/>
      <c r="IGC31" s="175"/>
      <c r="IGD31" s="175"/>
      <c r="IGE31" s="175"/>
      <c r="IGF31" s="175"/>
      <c r="IGG31" s="175"/>
      <c r="IGH31" s="175"/>
      <c r="IGI31" s="175"/>
      <c r="IGJ31" s="175"/>
      <c r="IGK31" s="175"/>
      <c r="IGL31" s="175"/>
      <c r="IGM31" s="175"/>
      <c r="IGN31" s="175"/>
      <c r="IGO31" s="175"/>
      <c r="IGP31" s="175"/>
      <c r="IGQ31" s="175"/>
      <c r="IGR31" s="175"/>
      <c r="IGS31" s="175"/>
      <c r="IGT31" s="175"/>
      <c r="IGU31" s="175"/>
      <c r="IGV31" s="175"/>
      <c r="IGW31" s="175"/>
      <c r="IGX31" s="175"/>
      <c r="IGY31" s="175"/>
      <c r="IGZ31" s="175"/>
      <c r="IHA31" s="175"/>
      <c r="IHB31" s="175"/>
      <c r="IHC31" s="175"/>
      <c r="IHD31" s="175"/>
      <c r="IHE31" s="175"/>
      <c r="IHF31" s="175"/>
      <c r="IHG31" s="175"/>
      <c r="IHH31" s="175"/>
      <c r="IHI31" s="175"/>
      <c r="IHJ31" s="175"/>
      <c r="IHK31" s="175"/>
      <c r="IHL31" s="175"/>
      <c r="IHM31" s="175"/>
      <c r="IHN31" s="175"/>
      <c r="IHO31" s="175"/>
      <c r="IHP31" s="175"/>
      <c r="IHQ31" s="175"/>
      <c r="IHR31" s="175"/>
      <c r="IHS31" s="175"/>
      <c r="IHT31" s="175"/>
      <c r="IHU31" s="175"/>
      <c r="IHV31" s="175"/>
      <c r="IHW31" s="175"/>
      <c r="IHX31" s="175"/>
      <c r="IHY31" s="175"/>
      <c r="IHZ31" s="175"/>
      <c r="IIA31" s="175"/>
      <c r="IIB31" s="175"/>
      <c r="IIC31" s="175"/>
      <c r="IID31" s="175"/>
      <c r="IIE31" s="175"/>
      <c r="IIF31" s="175"/>
      <c r="IIG31" s="175"/>
      <c r="IIH31" s="175"/>
      <c r="III31" s="175"/>
      <c r="IIJ31" s="175"/>
      <c r="IIK31" s="175"/>
      <c r="IIL31" s="175"/>
      <c r="IIM31" s="175"/>
      <c r="IIN31" s="175"/>
      <c r="IIO31" s="175"/>
      <c r="IIP31" s="175"/>
      <c r="IIQ31" s="175"/>
      <c r="IIR31" s="175"/>
      <c r="IIS31" s="175"/>
      <c r="IIT31" s="175"/>
      <c r="IIU31" s="175"/>
      <c r="IIV31" s="175"/>
      <c r="IIW31" s="175"/>
      <c r="IIX31" s="175"/>
      <c r="IIY31" s="175"/>
      <c r="IIZ31" s="175"/>
      <c r="IJA31" s="175"/>
      <c r="IJB31" s="175"/>
      <c r="IJC31" s="175"/>
      <c r="IJD31" s="175"/>
      <c r="IJE31" s="175"/>
      <c r="IJF31" s="175"/>
      <c r="IJG31" s="175"/>
      <c r="IJH31" s="175"/>
      <c r="IJI31" s="175"/>
      <c r="IJJ31" s="175"/>
      <c r="IJK31" s="175"/>
      <c r="IJL31" s="175"/>
      <c r="IJM31" s="175"/>
      <c r="IJN31" s="175"/>
      <c r="IJO31" s="175"/>
      <c r="IJP31" s="175"/>
      <c r="IJQ31" s="175"/>
      <c r="IJR31" s="175"/>
      <c r="IJS31" s="175"/>
      <c r="IJT31" s="175"/>
      <c r="IJU31" s="175"/>
      <c r="IJV31" s="175"/>
      <c r="IJW31" s="175"/>
      <c r="IJX31" s="175"/>
      <c r="IJY31" s="175"/>
      <c r="IJZ31" s="175"/>
      <c r="IKA31" s="175"/>
      <c r="IKB31" s="175"/>
      <c r="IKC31" s="175"/>
      <c r="IKD31" s="175"/>
      <c r="IKE31" s="175"/>
      <c r="IKF31" s="175"/>
      <c r="IKG31" s="175"/>
      <c r="IKH31" s="175"/>
      <c r="IKI31" s="175"/>
      <c r="IKJ31" s="175"/>
      <c r="IKK31" s="175"/>
      <c r="IKL31" s="175"/>
      <c r="IKM31" s="175"/>
      <c r="IKN31" s="175"/>
      <c r="IKO31" s="175"/>
      <c r="IKP31" s="175"/>
      <c r="IKQ31" s="175"/>
      <c r="IKR31" s="175"/>
      <c r="IKS31" s="175"/>
      <c r="IKT31" s="175"/>
      <c r="IKU31" s="175"/>
      <c r="IKV31" s="175"/>
      <c r="IKW31" s="175"/>
      <c r="IKX31" s="175"/>
      <c r="IKY31" s="175"/>
      <c r="IKZ31" s="175"/>
      <c r="ILA31" s="175"/>
      <c r="ILB31" s="175"/>
      <c r="ILC31" s="175"/>
      <c r="ILD31" s="175"/>
      <c r="ILE31" s="175"/>
      <c r="ILF31" s="175"/>
      <c r="ILG31" s="175"/>
      <c r="ILH31" s="175"/>
      <c r="ILI31" s="175"/>
      <c r="ILJ31" s="175"/>
      <c r="ILK31" s="175"/>
      <c r="ILL31" s="175"/>
      <c r="ILM31" s="175"/>
      <c r="ILN31" s="175"/>
      <c r="ILO31" s="175"/>
      <c r="ILP31" s="175"/>
      <c r="ILQ31" s="175"/>
      <c r="ILR31" s="175"/>
      <c r="ILS31" s="175"/>
      <c r="ILT31" s="175"/>
      <c r="ILU31" s="175"/>
      <c r="ILV31" s="175"/>
      <c r="ILW31" s="175"/>
      <c r="ILX31" s="175"/>
      <c r="ILY31" s="175"/>
      <c r="ILZ31" s="175"/>
      <c r="IMA31" s="175"/>
      <c r="IMB31" s="175"/>
      <c r="IMC31" s="175"/>
      <c r="IMD31" s="175"/>
      <c r="IME31" s="175"/>
      <c r="IMF31" s="175"/>
      <c r="IMG31" s="175"/>
      <c r="IMH31" s="175"/>
      <c r="IMI31" s="175"/>
      <c r="IMJ31" s="175"/>
      <c r="IMK31" s="175"/>
      <c r="IML31" s="175"/>
      <c r="IMM31" s="175"/>
      <c r="IMN31" s="175"/>
      <c r="IMO31" s="175"/>
      <c r="IMP31" s="175"/>
      <c r="IMQ31" s="175"/>
      <c r="IMR31" s="175"/>
      <c r="IMS31" s="175"/>
      <c r="IMT31" s="175"/>
      <c r="IMU31" s="175"/>
      <c r="IMV31" s="175"/>
      <c r="IMW31" s="175"/>
      <c r="IMX31" s="175"/>
      <c r="IMY31" s="175"/>
      <c r="IMZ31" s="175"/>
      <c r="INA31" s="175"/>
      <c r="INB31" s="175"/>
      <c r="INC31" s="175"/>
      <c r="IND31" s="175"/>
      <c r="INE31" s="175"/>
      <c r="INF31" s="175"/>
      <c r="ING31" s="175"/>
      <c r="INH31" s="175"/>
      <c r="INI31" s="175"/>
      <c r="INJ31" s="175"/>
      <c r="INK31" s="175"/>
      <c r="INL31" s="175"/>
      <c r="INM31" s="175"/>
      <c r="INN31" s="175"/>
      <c r="INO31" s="175"/>
      <c r="INP31" s="175"/>
      <c r="INQ31" s="175"/>
      <c r="INR31" s="175"/>
      <c r="INS31" s="175"/>
      <c r="INT31" s="175"/>
      <c r="INU31" s="175"/>
      <c r="INV31" s="175"/>
      <c r="INW31" s="175"/>
      <c r="INX31" s="175"/>
      <c r="INY31" s="175"/>
      <c r="INZ31" s="175"/>
      <c r="IOA31" s="175"/>
      <c r="IOB31" s="175"/>
      <c r="IOC31" s="175"/>
      <c r="IOD31" s="175"/>
      <c r="IOE31" s="175"/>
      <c r="IOF31" s="175"/>
      <c r="IOG31" s="175"/>
      <c r="IOH31" s="175"/>
      <c r="IOI31" s="175"/>
      <c r="IOJ31" s="175"/>
      <c r="IOK31" s="175"/>
      <c r="IOL31" s="175"/>
      <c r="IOM31" s="175"/>
      <c r="ION31" s="175"/>
      <c r="IOO31" s="175"/>
      <c r="IOP31" s="175"/>
      <c r="IOQ31" s="175"/>
      <c r="IOR31" s="175"/>
      <c r="IOS31" s="175"/>
      <c r="IOT31" s="175"/>
      <c r="IOU31" s="175"/>
      <c r="IOV31" s="175"/>
      <c r="IOW31" s="175"/>
      <c r="IOX31" s="175"/>
      <c r="IOY31" s="175"/>
      <c r="IOZ31" s="175"/>
      <c r="IPA31" s="175"/>
      <c r="IPB31" s="175"/>
      <c r="IPC31" s="175"/>
      <c r="IPD31" s="175"/>
      <c r="IPE31" s="175"/>
      <c r="IPF31" s="175"/>
      <c r="IPG31" s="175"/>
      <c r="IPH31" s="175"/>
      <c r="IPI31" s="175"/>
      <c r="IPJ31" s="175"/>
      <c r="IPK31" s="175"/>
      <c r="IPL31" s="175"/>
      <c r="IPM31" s="175"/>
      <c r="IPN31" s="175"/>
      <c r="IPO31" s="175"/>
      <c r="IPP31" s="175"/>
      <c r="IPQ31" s="175"/>
      <c r="IPR31" s="175"/>
      <c r="IPS31" s="175"/>
      <c r="IPT31" s="175"/>
      <c r="IPU31" s="175"/>
      <c r="IPV31" s="175"/>
      <c r="IPW31" s="175"/>
      <c r="IPX31" s="175"/>
      <c r="IPY31" s="175"/>
      <c r="IPZ31" s="175"/>
      <c r="IQA31" s="175"/>
      <c r="IQB31" s="175"/>
      <c r="IQC31" s="175"/>
      <c r="IQD31" s="175"/>
      <c r="IQE31" s="175"/>
      <c r="IQF31" s="175"/>
      <c r="IQG31" s="175"/>
      <c r="IQH31" s="175"/>
      <c r="IQI31" s="175"/>
      <c r="IQJ31" s="175"/>
      <c r="IQK31" s="175"/>
      <c r="IQL31" s="175"/>
      <c r="IQM31" s="175"/>
      <c r="IQN31" s="175"/>
      <c r="IQO31" s="175"/>
      <c r="IQP31" s="175"/>
      <c r="IQQ31" s="175"/>
      <c r="IQR31" s="175"/>
      <c r="IQS31" s="175"/>
      <c r="IQT31" s="175"/>
      <c r="IQU31" s="175"/>
      <c r="IQV31" s="175"/>
      <c r="IQW31" s="175"/>
      <c r="IQX31" s="175"/>
      <c r="IQY31" s="175"/>
      <c r="IQZ31" s="175"/>
      <c r="IRA31" s="175"/>
      <c r="IRB31" s="175"/>
      <c r="IRC31" s="175"/>
      <c r="IRD31" s="175"/>
      <c r="IRE31" s="175"/>
      <c r="IRF31" s="175"/>
      <c r="IRG31" s="175"/>
      <c r="IRH31" s="175"/>
      <c r="IRI31" s="175"/>
      <c r="IRJ31" s="175"/>
      <c r="IRK31" s="175"/>
      <c r="IRL31" s="175"/>
      <c r="IRM31" s="175"/>
      <c r="IRN31" s="175"/>
      <c r="IRO31" s="175"/>
      <c r="IRP31" s="175"/>
      <c r="IRQ31" s="175"/>
      <c r="IRR31" s="175"/>
      <c r="IRS31" s="175"/>
      <c r="IRT31" s="175"/>
      <c r="IRU31" s="175"/>
      <c r="IRV31" s="175"/>
      <c r="IRW31" s="175"/>
      <c r="IRX31" s="175"/>
      <c r="IRY31" s="175"/>
      <c r="IRZ31" s="175"/>
      <c r="ISA31" s="175"/>
      <c r="ISB31" s="175"/>
      <c r="ISC31" s="175"/>
      <c r="ISD31" s="175"/>
      <c r="ISE31" s="175"/>
      <c r="ISF31" s="175"/>
      <c r="ISG31" s="175"/>
      <c r="ISH31" s="175"/>
      <c r="ISI31" s="175"/>
      <c r="ISJ31" s="175"/>
      <c r="ISK31" s="175"/>
      <c r="ISL31" s="175"/>
      <c r="ISM31" s="175"/>
      <c r="ISN31" s="175"/>
      <c r="ISO31" s="175"/>
      <c r="ISP31" s="175"/>
      <c r="ISQ31" s="175"/>
      <c r="ISR31" s="175"/>
      <c r="ISS31" s="175"/>
      <c r="IST31" s="175"/>
      <c r="ISU31" s="175"/>
      <c r="ISV31" s="175"/>
      <c r="ISW31" s="175"/>
      <c r="ISX31" s="175"/>
      <c r="ISY31" s="175"/>
      <c r="ISZ31" s="175"/>
      <c r="ITA31" s="175"/>
      <c r="ITB31" s="175"/>
      <c r="ITC31" s="175"/>
      <c r="ITD31" s="175"/>
      <c r="ITE31" s="175"/>
      <c r="ITF31" s="175"/>
      <c r="ITG31" s="175"/>
      <c r="ITH31" s="175"/>
      <c r="ITI31" s="175"/>
      <c r="ITJ31" s="175"/>
      <c r="ITK31" s="175"/>
      <c r="ITL31" s="175"/>
      <c r="ITM31" s="175"/>
      <c r="ITN31" s="175"/>
      <c r="ITO31" s="175"/>
      <c r="ITP31" s="175"/>
      <c r="ITQ31" s="175"/>
      <c r="ITR31" s="175"/>
      <c r="ITS31" s="175"/>
      <c r="ITT31" s="175"/>
      <c r="ITU31" s="175"/>
      <c r="ITV31" s="175"/>
      <c r="ITW31" s="175"/>
      <c r="ITX31" s="175"/>
      <c r="ITY31" s="175"/>
      <c r="ITZ31" s="175"/>
      <c r="IUA31" s="175"/>
      <c r="IUB31" s="175"/>
      <c r="IUC31" s="175"/>
      <c r="IUD31" s="175"/>
      <c r="IUE31" s="175"/>
      <c r="IUF31" s="175"/>
      <c r="IUG31" s="175"/>
      <c r="IUH31" s="175"/>
      <c r="IUI31" s="175"/>
      <c r="IUJ31" s="175"/>
      <c r="IUK31" s="175"/>
      <c r="IUL31" s="175"/>
      <c r="IUM31" s="175"/>
      <c r="IUN31" s="175"/>
      <c r="IUO31" s="175"/>
      <c r="IUP31" s="175"/>
      <c r="IUQ31" s="175"/>
      <c r="IUR31" s="175"/>
      <c r="IUS31" s="175"/>
      <c r="IUT31" s="175"/>
      <c r="IUU31" s="175"/>
      <c r="IUV31" s="175"/>
      <c r="IUW31" s="175"/>
      <c r="IUX31" s="175"/>
      <c r="IUY31" s="175"/>
      <c r="IUZ31" s="175"/>
      <c r="IVA31" s="175"/>
      <c r="IVB31" s="175"/>
      <c r="IVC31" s="175"/>
      <c r="IVD31" s="175"/>
      <c r="IVE31" s="175"/>
      <c r="IVF31" s="175"/>
      <c r="IVG31" s="175"/>
      <c r="IVH31" s="175"/>
      <c r="IVI31" s="175"/>
      <c r="IVJ31" s="175"/>
      <c r="IVK31" s="175"/>
      <c r="IVL31" s="175"/>
      <c r="IVM31" s="175"/>
      <c r="IVN31" s="175"/>
      <c r="IVO31" s="175"/>
      <c r="IVP31" s="175"/>
      <c r="IVQ31" s="175"/>
      <c r="IVR31" s="175"/>
      <c r="IVS31" s="175"/>
      <c r="IVT31" s="175"/>
      <c r="IVU31" s="175"/>
      <c r="IVV31" s="175"/>
      <c r="IVW31" s="175"/>
      <c r="IVX31" s="175"/>
      <c r="IVY31" s="175"/>
      <c r="IVZ31" s="175"/>
      <c r="IWA31" s="175"/>
      <c r="IWB31" s="175"/>
      <c r="IWC31" s="175"/>
      <c r="IWD31" s="175"/>
      <c r="IWE31" s="175"/>
      <c r="IWF31" s="175"/>
      <c r="IWG31" s="175"/>
      <c r="IWH31" s="175"/>
      <c r="IWI31" s="175"/>
      <c r="IWJ31" s="175"/>
      <c r="IWK31" s="175"/>
      <c r="IWL31" s="175"/>
      <c r="IWM31" s="175"/>
      <c r="IWN31" s="175"/>
      <c r="IWO31" s="175"/>
      <c r="IWP31" s="175"/>
      <c r="IWQ31" s="175"/>
      <c r="IWR31" s="175"/>
      <c r="IWS31" s="175"/>
      <c r="IWT31" s="175"/>
      <c r="IWU31" s="175"/>
      <c r="IWV31" s="175"/>
      <c r="IWW31" s="175"/>
      <c r="IWX31" s="175"/>
      <c r="IWY31" s="175"/>
      <c r="IWZ31" s="175"/>
      <c r="IXA31" s="175"/>
      <c r="IXB31" s="175"/>
      <c r="IXC31" s="175"/>
      <c r="IXD31" s="175"/>
      <c r="IXE31" s="175"/>
      <c r="IXF31" s="175"/>
      <c r="IXG31" s="175"/>
      <c r="IXH31" s="175"/>
      <c r="IXI31" s="175"/>
      <c r="IXJ31" s="175"/>
      <c r="IXK31" s="175"/>
      <c r="IXL31" s="175"/>
      <c r="IXM31" s="175"/>
      <c r="IXN31" s="175"/>
      <c r="IXO31" s="175"/>
      <c r="IXP31" s="175"/>
      <c r="IXQ31" s="175"/>
      <c r="IXR31" s="175"/>
      <c r="IXS31" s="175"/>
      <c r="IXT31" s="175"/>
      <c r="IXU31" s="175"/>
      <c r="IXV31" s="175"/>
      <c r="IXW31" s="175"/>
      <c r="IXX31" s="175"/>
      <c r="IXY31" s="175"/>
      <c r="IXZ31" s="175"/>
      <c r="IYA31" s="175"/>
      <c r="IYB31" s="175"/>
      <c r="IYC31" s="175"/>
      <c r="IYD31" s="175"/>
      <c r="IYE31" s="175"/>
      <c r="IYF31" s="175"/>
      <c r="IYG31" s="175"/>
      <c r="IYH31" s="175"/>
      <c r="IYI31" s="175"/>
      <c r="IYJ31" s="175"/>
      <c r="IYK31" s="175"/>
      <c r="IYL31" s="175"/>
      <c r="IYM31" s="175"/>
      <c r="IYN31" s="175"/>
      <c r="IYO31" s="175"/>
      <c r="IYP31" s="175"/>
      <c r="IYQ31" s="175"/>
      <c r="IYR31" s="175"/>
      <c r="IYS31" s="175"/>
      <c r="IYT31" s="175"/>
      <c r="IYU31" s="175"/>
      <c r="IYV31" s="175"/>
      <c r="IYW31" s="175"/>
      <c r="IYX31" s="175"/>
      <c r="IYY31" s="175"/>
      <c r="IYZ31" s="175"/>
      <c r="IZA31" s="175"/>
      <c r="IZB31" s="175"/>
      <c r="IZC31" s="175"/>
      <c r="IZD31" s="175"/>
      <c r="IZE31" s="175"/>
      <c r="IZF31" s="175"/>
      <c r="IZG31" s="175"/>
      <c r="IZH31" s="175"/>
      <c r="IZI31" s="175"/>
      <c r="IZJ31" s="175"/>
      <c r="IZK31" s="175"/>
      <c r="IZL31" s="175"/>
      <c r="IZM31" s="175"/>
      <c r="IZN31" s="175"/>
      <c r="IZO31" s="175"/>
      <c r="IZP31" s="175"/>
      <c r="IZQ31" s="175"/>
      <c r="IZR31" s="175"/>
      <c r="IZS31" s="175"/>
      <c r="IZT31" s="175"/>
      <c r="IZU31" s="175"/>
      <c r="IZV31" s="175"/>
      <c r="IZW31" s="175"/>
      <c r="IZX31" s="175"/>
      <c r="IZY31" s="175"/>
      <c r="IZZ31" s="175"/>
      <c r="JAA31" s="175"/>
      <c r="JAB31" s="175"/>
      <c r="JAC31" s="175"/>
      <c r="JAD31" s="175"/>
      <c r="JAE31" s="175"/>
      <c r="JAF31" s="175"/>
      <c r="JAG31" s="175"/>
      <c r="JAH31" s="175"/>
      <c r="JAI31" s="175"/>
      <c r="JAJ31" s="175"/>
      <c r="JAK31" s="175"/>
      <c r="JAL31" s="175"/>
      <c r="JAM31" s="175"/>
      <c r="JAN31" s="175"/>
      <c r="JAO31" s="175"/>
      <c r="JAP31" s="175"/>
      <c r="JAQ31" s="175"/>
      <c r="JAR31" s="175"/>
      <c r="JAS31" s="175"/>
      <c r="JAT31" s="175"/>
      <c r="JAU31" s="175"/>
      <c r="JAV31" s="175"/>
      <c r="JAW31" s="175"/>
      <c r="JAX31" s="175"/>
      <c r="JAY31" s="175"/>
      <c r="JAZ31" s="175"/>
      <c r="JBA31" s="175"/>
      <c r="JBB31" s="175"/>
      <c r="JBC31" s="175"/>
      <c r="JBD31" s="175"/>
      <c r="JBE31" s="175"/>
      <c r="JBF31" s="175"/>
      <c r="JBG31" s="175"/>
      <c r="JBH31" s="175"/>
      <c r="JBI31" s="175"/>
      <c r="JBJ31" s="175"/>
      <c r="JBK31" s="175"/>
      <c r="JBL31" s="175"/>
      <c r="JBM31" s="175"/>
      <c r="JBN31" s="175"/>
      <c r="JBO31" s="175"/>
      <c r="JBP31" s="175"/>
      <c r="JBQ31" s="175"/>
      <c r="JBR31" s="175"/>
      <c r="JBS31" s="175"/>
      <c r="JBT31" s="175"/>
      <c r="JBU31" s="175"/>
      <c r="JBV31" s="175"/>
      <c r="JBW31" s="175"/>
      <c r="JBX31" s="175"/>
      <c r="JBY31" s="175"/>
      <c r="JBZ31" s="175"/>
      <c r="JCA31" s="175"/>
      <c r="JCB31" s="175"/>
      <c r="JCC31" s="175"/>
      <c r="JCD31" s="175"/>
      <c r="JCE31" s="175"/>
      <c r="JCF31" s="175"/>
      <c r="JCG31" s="175"/>
      <c r="JCH31" s="175"/>
      <c r="JCI31" s="175"/>
      <c r="JCJ31" s="175"/>
      <c r="JCK31" s="175"/>
      <c r="JCL31" s="175"/>
      <c r="JCM31" s="175"/>
      <c r="JCN31" s="175"/>
      <c r="JCO31" s="175"/>
      <c r="JCP31" s="175"/>
      <c r="JCQ31" s="175"/>
      <c r="JCR31" s="175"/>
      <c r="JCS31" s="175"/>
      <c r="JCT31" s="175"/>
      <c r="JCU31" s="175"/>
      <c r="JCV31" s="175"/>
      <c r="JCW31" s="175"/>
      <c r="JCX31" s="175"/>
      <c r="JCY31" s="175"/>
      <c r="JCZ31" s="175"/>
      <c r="JDA31" s="175"/>
      <c r="JDB31" s="175"/>
      <c r="JDC31" s="175"/>
      <c r="JDD31" s="175"/>
      <c r="JDE31" s="175"/>
      <c r="JDF31" s="175"/>
      <c r="JDG31" s="175"/>
      <c r="JDH31" s="175"/>
      <c r="JDI31" s="175"/>
      <c r="JDJ31" s="175"/>
      <c r="JDK31" s="175"/>
      <c r="JDL31" s="175"/>
      <c r="JDM31" s="175"/>
      <c r="JDN31" s="175"/>
      <c r="JDO31" s="175"/>
      <c r="JDP31" s="175"/>
      <c r="JDQ31" s="175"/>
      <c r="JDR31" s="175"/>
      <c r="JDS31" s="175"/>
      <c r="JDT31" s="175"/>
      <c r="JDU31" s="175"/>
      <c r="JDV31" s="175"/>
      <c r="JDW31" s="175"/>
      <c r="JDX31" s="175"/>
      <c r="JDY31" s="175"/>
      <c r="JDZ31" s="175"/>
      <c r="JEA31" s="175"/>
      <c r="JEB31" s="175"/>
      <c r="JEC31" s="175"/>
      <c r="JED31" s="175"/>
      <c r="JEE31" s="175"/>
      <c r="JEF31" s="175"/>
      <c r="JEG31" s="175"/>
      <c r="JEH31" s="175"/>
      <c r="JEI31" s="175"/>
      <c r="JEJ31" s="175"/>
      <c r="JEK31" s="175"/>
      <c r="JEL31" s="175"/>
      <c r="JEM31" s="175"/>
      <c r="JEN31" s="175"/>
      <c r="JEO31" s="175"/>
      <c r="JEP31" s="175"/>
      <c r="JEQ31" s="175"/>
      <c r="JER31" s="175"/>
      <c r="JES31" s="175"/>
      <c r="JET31" s="175"/>
      <c r="JEU31" s="175"/>
      <c r="JEV31" s="175"/>
      <c r="JEW31" s="175"/>
      <c r="JEX31" s="175"/>
      <c r="JEY31" s="175"/>
      <c r="JEZ31" s="175"/>
      <c r="JFA31" s="175"/>
      <c r="JFB31" s="175"/>
      <c r="JFC31" s="175"/>
      <c r="JFD31" s="175"/>
      <c r="JFE31" s="175"/>
      <c r="JFF31" s="175"/>
      <c r="JFG31" s="175"/>
      <c r="JFH31" s="175"/>
      <c r="JFI31" s="175"/>
      <c r="JFJ31" s="175"/>
      <c r="JFK31" s="175"/>
      <c r="JFL31" s="175"/>
      <c r="JFM31" s="175"/>
      <c r="JFN31" s="175"/>
      <c r="JFO31" s="175"/>
      <c r="JFP31" s="175"/>
      <c r="JFQ31" s="175"/>
      <c r="JFR31" s="175"/>
      <c r="JFS31" s="175"/>
      <c r="JFT31" s="175"/>
      <c r="JFU31" s="175"/>
      <c r="JFV31" s="175"/>
      <c r="JFW31" s="175"/>
      <c r="JFX31" s="175"/>
      <c r="JFY31" s="175"/>
      <c r="JFZ31" s="175"/>
      <c r="JGA31" s="175"/>
      <c r="JGB31" s="175"/>
      <c r="JGC31" s="175"/>
      <c r="JGD31" s="175"/>
      <c r="JGE31" s="175"/>
      <c r="JGF31" s="175"/>
      <c r="JGG31" s="175"/>
      <c r="JGH31" s="175"/>
      <c r="JGI31" s="175"/>
      <c r="JGJ31" s="175"/>
      <c r="JGK31" s="175"/>
      <c r="JGL31" s="175"/>
      <c r="JGM31" s="175"/>
      <c r="JGN31" s="175"/>
      <c r="JGO31" s="175"/>
      <c r="JGP31" s="175"/>
      <c r="JGQ31" s="175"/>
      <c r="JGR31" s="175"/>
      <c r="JGS31" s="175"/>
      <c r="JGT31" s="175"/>
      <c r="JGU31" s="175"/>
      <c r="JGV31" s="175"/>
      <c r="JGW31" s="175"/>
      <c r="JGX31" s="175"/>
      <c r="JGY31" s="175"/>
      <c r="JGZ31" s="175"/>
      <c r="JHA31" s="175"/>
      <c r="JHB31" s="175"/>
      <c r="JHC31" s="175"/>
      <c r="JHD31" s="175"/>
      <c r="JHE31" s="175"/>
      <c r="JHF31" s="175"/>
      <c r="JHG31" s="175"/>
      <c r="JHH31" s="175"/>
      <c r="JHI31" s="175"/>
      <c r="JHJ31" s="175"/>
      <c r="JHK31" s="175"/>
      <c r="JHL31" s="175"/>
      <c r="JHM31" s="175"/>
      <c r="JHN31" s="175"/>
      <c r="JHO31" s="175"/>
      <c r="JHP31" s="175"/>
      <c r="JHQ31" s="175"/>
      <c r="JHR31" s="175"/>
      <c r="JHS31" s="175"/>
      <c r="JHT31" s="175"/>
      <c r="JHU31" s="175"/>
      <c r="JHV31" s="175"/>
      <c r="JHW31" s="175"/>
      <c r="JHX31" s="175"/>
      <c r="JHY31" s="175"/>
      <c r="JHZ31" s="175"/>
      <c r="JIA31" s="175"/>
      <c r="JIB31" s="175"/>
      <c r="JIC31" s="175"/>
      <c r="JID31" s="175"/>
      <c r="JIE31" s="175"/>
      <c r="JIF31" s="175"/>
      <c r="JIG31" s="175"/>
      <c r="JIH31" s="175"/>
      <c r="JII31" s="175"/>
      <c r="JIJ31" s="175"/>
      <c r="JIK31" s="175"/>
      <c r="JIL31" s="175"/>
      <c r="JIM31" s="175"/>
      <c r="JIN31" s="175"/>
      <c r="JIO31" s="175"/>
      <c r="JIP31" s="175"/>
      <c r="JIQ31" s="175"/>
      <c r="JIR31" s="175"/>
      <c r="JIS31" s="175"/>
      <c r="JIT31" s="175"/>
      <c r="JIU31" s="175"/>
      <c r="JIV31" s="175"/>
      <c r="JIW31" s="175"/>
      <c r="JIX31" s="175"/>
      <c r="JIY31" s="175"/>
      <c r="JIZ31" s="175"/>
      <c r="JJA31" s="175"/>
      <c r="JJB31" s="175"/>
      <c r="JJC31" s="175"/>
      <c r="JJD31" s="175"/>
      <c r="JJE31" s="175"/>
      <c r="JJF31" s="175"/>
      <c r="JJG31" s="175"/>
      <c r="JJH31" s="175"/>
      <c r="JJI31" s="175"/>
      <c r="JJJ31" s="175"/>
      <c r="JJK31" s="175"/>
      <c r="JJL31" s="175"/>
      <c r="JJM31" s="175"/>
      <c r="JJN31" s="175"/>
      <c r="JJO31" s="175"/>
      <c r="JJP31" s="175"/>
      <c r="JJQ31" s="175"/>
      <c r="JJR31" s="175"/>
      <c r="JJS31" s="175"/>
      <c r="JJT31" s="175"/>
      <c r="JJU31" s="175"/>
      <c r="JJV31" s="175"/>
      <c r="JJW31" s="175"/>
      <c r="JJX31" s="175"/>
      <c r="JJY31" s="175"/>
      <c r="JJZ31" s="175"/>
      <c r="JKA31" s="175"/>
      <c r="JKB31" s="175"/>
      <c r="JKC31" s="175"/>
      <c r="JKD31" s="175"/>
      <c r="JKE31" s="175"/>
      <c r="JKF31" s="175"/>
      <c r="JKG31" s="175"/>
      <c r="JKH31" s="175"/>
      <c r="JKI31" s="175"/>
      <c r="JKJ31" s="175"/>
      <c r="JKK31" s="175"/>
      <c r="JKL31" s="175"/>
      <c r="JKM31" s="175"/>
      <c r="JKN31" s="175"/>
      <c r="JKO31" s="175"/>
      <c r="JKP31" s="175"/>
      <c r="JKQ31" s="175"/>
      <c r="JKR31" s="175"/>
      <c r="JKS31" s="175"/>
      <c r="JKT31" s="175"/>
      <c r="JKU31" s="175"/>
      <c r="JKV31" s="175"/>
      <c r="JKW31" s="175"/>
      <c r="JKX31" s="175"/>
      <c r="JKY31" s="175"/>
      <c r="JKZ31" s="175"/>
      <c r="JLA31" s="175"/>
      <c r="JLB31" s="175"/>
      <c r="JLC31" s="175"/>
      <c r="JLD31" s="175"/>
      <c r="JLE31" s="175"/>
      <c r="JLF31" s="175"/>
      <c r="JLG31" s="175"/>
      <c r="JLH31" s="175"/>
      <c r="JLI31" s="175"/>
      <c r="JLJ31" s="175"/>
      <c r="JLK31" s="175"/>
      <c r="JLL31" s="175"/>
      <c r="JLM31" s="175"/>
      <c r="JLN31" s="175"/>
      <c r="JLO31" s="175"/>
      <c r="JLP31" s="175"/>
      <c r="JLQ31" s="175"/>
      <c r="JLR31" s="175"/>
      <c r="JLS31" s="175"/>
      <c r="JLT31" s="175"/>
      <c r="JLU31" s="175"/>
      <c r="JLV31" s="175"/>
      <c r="JLW31" s="175"/>
      <c r="JLX31" s="175"/>
      <c r="JLY31" s="175"/>
      <c r="JLZ31" s="175"/>
      <c r="JMA31" s="175"/>
      <c r="JMB31" s="175"/>
      <c r="JMC31" s="175"/>
      <c r="JMD31" s="175"/>
      <c r="JME31" s="175"/>
      <c r="JMF31" s="175"/>
      <c r="JMG31" s="175"/>
      <c r="JMH31" s="175"/>
      <c r="JMI31" s="175"/>
      <c r="JMJ31" s="175"/>
      <c r="JMK31" s="175"/>
      <c r="JML31" s="175"/>
      <c r="JMM31" s="175"/>
      <c r="JMN31" s="175"/>
      <c r="JMO31" s="175"/>
      <c r="JMP31" s="175"/>
      <c r="JMQ31" s="175"/>
      <c r="JMR31" s="175"/>
      <c r="JMS31" s="175"/>
      <c r="JMT31" s="175"/>
      <c r="JMU31" s="175"/>
      <c r="JMV31" s="175"/>
      <c r="JMW31" s="175"/>
      <c r="JMX31" s="175"/>
      <c r="JMY31" s="175"/>
      <c r="JMZ31" s="175"/>
      <c r="JNA31" s="175"/>
      <c r="JNB31" s="175"/>
      <c r="JNC31" s="175"/>
      <c r="JND31" s="175"/>
      <c r="JNE31" s="175"/>
      <c r="JNF31" s="175"/>
      <c r="JNG31" s="175"/>
      <c r="JNH31" s="175"/>
      <c r="JNI31" s="175"/>
      <c r="JNJ31" s="175"/>
      <c r="JNK31" s="175"/>
      <c r="JNL31" s="175"/>
      <c r="JNM31" s="175"/>
      <c r="JNN31" s="175"/>
      <c r="JNO31" s="175"/>
      <c r="JNP31" s="175"/>
      <c r="JNQ31" s="175"/>
      <c r="JNR31" s="175"/>
      <c r="JNS31" s="175"/>
      <c r="JNT31" s="175"/>
      <c r="JNU31" s="175"/>
      <c r="JNV31" s="175"/>
      <c r="JNW31" s="175"/>
      <c r="JNX31" s="175"/>
      <c r="JNY31" s="175"/>
      <c r="JNZ31" s="175"/>
      <c r="JOA31" s="175"/>
      <c r="JOB31" s="175"/>
      <c r="JOC31" s="175"/>
      <c r="JOD31" s="175"/>
      <c r="JOE31" s="175"/>
      <c r="JOF31" s="175"/>
      <c r="JOG31" s="175"/>
      <c r="JOH31" s="175"/>
      <c r="JOI31" s="175"/>
      <c r="JOJ31" s="175"/>
      <c r="JOK31" s="175"/>
      <c r="JOL31" s="175"/>
      <c r="JOM31" s="175"/>
      <c r="JON31" s="175"/>
      <c r="JOO31" s="175"/>
      <c r="JOP31" s="175"/>
      <c r="JOQ31" s="175"/>
      <c r="JOR31" s="175"/>
      <c r="JOS31" s="175"/>
      <c r="JOT31" s="175"/>
      <c r="JOU31" s="175"/>
      <c r="JOV31" s="175"/>
      <c r="JOW31" s="175"/>
      <c r="JOX31" s="175"/>
      <c r="JOY31" s="175"/>
      <c r="JOZ31" s="175"/>
      <c r="JPA31" s="175"/>
      <c r="JPB31" s="175"/>
      <c r="JPC31" s="175"/>
      <c r="JPD31" s="175"/>
      <c r="JPE31" s="175"/>
      <c r="JPF31" s="175"/>
      <c r="JPG31" s="175"/>
      <c r="JPH31" s="175"/>
      <c r="JPI31" s="175"/>
      <c r="JPJ31" s="175"/>
      <c r="JPK31" s="175"/>
      <c r="JPL31" s="175"/>
      <c r="JPM31" s="175"/>
      <c r="JPN31" s="175"/>
      <c r="JPO31" s="175"/>
      <c r="JPP31" s="175"/>
      <c r="JPQ31" s="175"/>
      <c r="JPR31" s="175"/>
      <c r="JPS31" s="175"/>
      <c r="JPT31" s="175"/>
      <c r="JPU31" s="175"/>
      <c r="JPV31" s="175"/>
      <c r="JPW31" s="175"/>
      <c r="JPX31" s="175"/>
      <c r="JPY31" s="175"/>
      <c r="JPZ31" s="175"/>
      <c r="JQA31" s="175"/>
      <c r="JQB31" s="175"/>
      <c r="JQC31" s="175"/>
      <c r="JQD31" s="175"/>
      <c r="JQE31" s="175"/>
      <c r="JQF31" s="175"/>
      <c r="JQG31" s="175"/>
      <c r="JQH31" s="175"/>
      <c r="JQI31" s="175"/>
      <c r="JQJ31" s="175"/>
      <c r="JQK31" s="175"/>
      <c r="JQL31" s="175"/>
      <c r="JQM31" s="175"/>
      <c r="JQN31" s="175"/>
      <c r="JQO31" s="175"/>
      <c r="JQP31" s="175"/>
      <c r="JQQ31" s="175"/>
      <c r="JQR31" s="175"/>
      <c r="JQS31" s="175"/>
      <c r="JQT31" s="175"/>
      <c r="JQU31" s="175"/>
      <c r="JQV31" s="175"/>
      <c r="JQW31" s="175"/>
      <c r="JQX31" s="175"/>
      <c r="JQY31" s="175"/>
      <c r="JQZ31" s="175"/>
      <c r="JRA31" s="175"/>
      <c r="JRB31" s="175"/>
      <c r="JRC31" s="175"/>
      <c r="JRD31" s="175"/>
      <c r="JRE31" s="175"/>
      <c r="JRF31" s="175"/>
      <c r="JRG31" s="175"/>
      <c r="JRH31" s="175"/>
      <c r="JRI31" s="175"/>
      <c r="JRJ31" s="175"/>
      <c r="JRK31" s="175"/>
      <c r="JRL31" s="175"/>
      <c r="JRM31" s="175"/>
      <c r="JRN31" s="175"/>
      <c r="JRO31" s="175"/>
      <c r="JRP31" s="175"/>
      <c r="JRQ31" s="175"/>
      <c r="JRR31" s="175"/>
      <c r="JRS31" s="175"/>
      <c r="JRT31" s="175"/>
      <c r="JRU31" s="175"/>
      <c r="JRV31" s="175"/>
      <c r="JRW31" s="175"/>
      <c r="JRX31" s="175"/>
      <c r="JRY31" s="175"/>
      <c r="JRZ31" s="175"/>
      <c r="JSA31" s="175"/>
      <c r="JSB31" s="175"/>
      <c r="JSC31" s="175"/>
      <c r="JSD31" s="175"/>
      <c r="JSE31" s="175"/>
      <c r="JSF31" s="175"/>
      <c r="JSG31" s="175"/>
      <c r="JSH31" s="175"/>
      <c r="JSI31" s="175"/>
      <c r="JSJ31" s="175"/>
      <c r="JSK31" s="175"/>
      <c r="JSL31" s="175"/>
      <c r="JSM31" s="175"/>
      <c r="JSN31" s="175"/>
      <c r="JSO31" s="175"/>
      <c r="JSP31" s="175"/>
      <c r="JSQ31" s="175"/>
      <c r="JSR31" s="175"/>
      <c r="JSS31" s="175"/>
      <c r="JST31" s="175"/>
      <c r="JSU31" s="175"/>
      <c r="JSV31" s="175"/>
      <c r="JSW31" s="175"/>
      <c r="JSX31" s="175"/>
      <c r="JSY31" s="175"/>
      <c r="JSZ31" s="175"/>
      <c r="JTA31" s="175"/>
      <c r="JTB31" s="175"/>
      <c r="JTC31" s="175"/>
      <c r="JTD31" s="175"/>
      <c r="JTE31" s="175"/>
      <c r="JTF31" s="175"/>
      <c r="JTG31" s="175"/>
      <c r="JTH31" s="175"/>
      <c r="JTI31" s="175"/>
      <c r="JTJ31" s="175"/>
      <c r="JTK31" s="175"/>
      <c r="JTL31" s="175"/>
      <c r="JTM31" s="175"/>
      <c r="JTN31" s="175"/>
      <c r="JTO31" s="175"/>
      <c r="JTP31" s="175"/>
      <c r="JTQ31" s="175"/>
      <c r="JTR31" s="175"/>
      <c r="JTS31" s="175"/>
      <c r="JTT31" s="175"/>
      <c r="JTU31" s="175"/>
      <c r="JTV31" s="175"/>
      <c r="JTW31" s="175"/>
      <c r="JTX31" s="175"/>
      <c r="JTY31" s="175"/>
      <c r="JTZ31" s="175"/>
      <c r="JUA31" s="175"/>
      <c r="JUB31" s="175"/>
      <c r="JUC31" s="175"/>
      <c r="JUD31" s="175"/>
      <c r="JUE31" s="175"/>
      <c r="JUF31" s="175"/>
      <c r="JUG31" s="175"/>
      <c r="JUH31" s="175"/>
      <c r="JUI31" s="175"/>
      <c r="JUJ31" s="175"/>
      <c r="JUK31" s="175"/>
      <c r="JUL31" s="175"/>
      <c r="JUM31" s="175"/>
      <c r="JUN31" s="175"/>
      <c r="JUO31" s="175"/>
      <c r="JUP31" s="175"/>
      <c r="JUQ31" s="175"/>
      <c r="JUR31" s="175"/>
      <c r="JUS31" s="175"/>
      <c r="JUT31" s="175"/>
      <c r="JUU31" s="175"/>
      <c r="JUV31" s="175"/>
      <c r="JUW31" s="175"/>
      <c r="JUX31" s="175"/>
      <c r="JUY31" s="175"/>
      <c r="JUZ31" s="175"/>
      <c r="JVA31" s="175"/>
      <c r="JVB31" s="175"/>
      <c r="JVC31" s="175"/>
      <c r="JVD31" s="175"/>
      <c r="JVE31" s="175"/>
      <c r="JVF31" s="175"/>
      <c r="JVG31" s="175"/>
      <c r="JVH31" s="175"/>
      <c r="JVI31" s="175"/>
      <c r="JVJ31" s="175"/>
      <c r="JVK31" s="175"/>
      <c r="JVL31" s="175"/>
      <c r="JVM31" s="175"/>
      <c r="JVN31" s="175"/>
      <c r="JVO31" s="175"/>
      <c r="JVP31" s="175"/>
      <c r="JVQ31" s="175"/>
      <c r="JVR31" s="175"/>
      <c r="JVS31" s="175"/>
      <c r="JVT31" s="175"/>
      <c r="JVU31" s="175"/>
      <c r="JVV31" s="175"/>
      <c r="JVW31" s="175"/>
      <c r="JVX31" s="175"/>
      <c r="JVY31" s="175"/>
      <c r="JVZ31" s="175"/>
      <c r="JWA31" s="175"/>
      <c r="JWB31" s="175"/>
      <c r="JWC31" s="175"/>
      <c r="JWD31" s="175"/>
      <c r="JWE31" s="175"/>
      <c r="JWF31" s="175"/>
      <c r="JWG31" s="175"/>
      <c r="JWH31" s="175"/>
      <c r="JWI31" s="175"/>
      <c r="JWJ31" s="175"/>
      <c r="JWK31" s="175"/>
      <c r="JWL31" s="175"/>
      <c r="JWM31" s="175"/>
      <c r="JWN31" s="175"/>
      <c r="JWO31" s="175"/>
      <c r="JWP31" s="175"/>
      <c r="JWQ31" s="175"/>
      <c r="JWR31" s="175"/>
      <c r="JWS31" s="175"/>
      <c r="JWT31" s="175"/>
      <c r="JWU31" s="175"/>
      <c r="JWV31" s="175"/>
      <c r="JWW31" s="175"/>
      <c r="JWX31" s="175"/>
      <c r="JWY31" s="175"/>
      <c r="JWZ31" s="175"/>
      <c r="JXA31" s="175"/>
      <c r="JXB31" s="175"/>
      <c r="JXC31" s="175"/>
      <c r="JXD31" s="175"/>
      <c r="JXE31" s="175"/>
      <c r="JXF31" s="175"/>
      <c r="JXG31" s="175"/>
      <c r="JXH31" s="175"/>
      <c r="JXI31" s="175"/>
      <c r="JXJ31" s="175"/>
      <c r="JXK31" s="175"/>
      <c r="JXL31" s="175"/>
      <c r="JXM31" s="175"/>
      <c r="JXN31" s="175"/>
      <c r="JXO31" s="175"/>
      <c r="JXP31" s="175"/>
      <c r="JXQ31" s="175"/>
      <c r="JXR31" s="175"/>
      <c r="JXS31" s="175"/>
      <c r="JXT31" s="175"/>
      <c r="JXU31" s="175"/>
      <c r="JXV31" s="175"/>
      <c r="JXW31" s="175"/>
      <c r="JXX31" s="175"/>
      <c r="JXY31" s="175"/>
      <c r="JXZ31" s="175"/>
      <c r="JYA31" s="175"/>
      <c r="JYB31" s="175"/>
      <c r="JYC31" s="175"/>
      <c r="JYD31" s="175"/>
      <c r="JYE31" s="175"/>
      <c r="JYF31" s="175"/>
      <c r="JYG31" s="175"/>
      <c r="JYH31" s="175"/>
      <c r="JYI31" s="175"/>
      <c r="JYJ31" s="175"/>
      <c r="JYK31" s="175"/>
      <c r="JYL31" s="175"/>
      <c r="JYM31" s="175"/>
      <c r="JYN31" s="175"/>
      <c r="JYO31" s="175"/>
      <c r="JYP31" s="175"/>
      <c r="JYQ31" s="175"/>
      <c r="JYR31" s="175"/>
      <c r="JYS31" s="175"/>
      <c r="JYT31" s="175"/>
      <c r="JYU31" s="175"/>
      <c r="JYV31" s="175"/>
      <c r="JYW31" s="175"/>
      <c r="JYX31" s="175"/>
      <c r="JYY31" s="175"/>
      <c r="JYZ31" s="175"/>
      <c r="JZA31" s="175"/>
      <c r="JZB31" s="175"/>
      <c r="JZC31" s="175"/>
      <c r="JZD31" s="175"/>
      <c r="JZE31" s="175"/>
      <c r="JZF31" s="175"/>
      <c r="JZG31" s="175"/>
      <c r="JZH31" s="175"/>
      <c r="JZI31" s="175"/>
      <c r="JZJ31" s="175"/>
      <c r="JZK31" s="175"/>
      <c r="JZL31" s="175"/>
      <c r="JZM31" s="175"/>
      <c r="JZN31" s="175"/>
      <c r="JZO31" s="175"/>
      <c r="JZP31" s="175"/>
      <c r="JZQ31" s="175"/>
      <c r="JZR31" s="175"/>
      <c r="JZS31" s="175"/>
      <c r="JZT31" s="175"/>
      <c r="JZU31" s="175"/>
      <c r="JZV31" s="175"/>
      <c r="JZW31" s="175"/>
      <c r="JZX31" s="175"/>
      <c r="JZY31" s="175"/>
      <c r="JZZ31" s="175"/>
      <c r="KAA31" s="175"/>
      <c r="KAB31" s="175"/>
      <c r="KAC31" s="175"/>
      <c r="KAD31" s="175"/>
      <c r="KAE31" s="175"/>
      <c r="KAF31" s="175"/>
      <c r="KAG31" s="175"/>
      <c r="KAH31" s="175"/>
      <c r="KAI31" s="175"/>
      <c r="KAJ31" s="175"/>
      <c r="KAK31" s="175"/>
      <c r="KAL31" s="175"/>
      <c r="KAM31" s="175"/>
      <c r="KAN31" s="175"/>
      <c r="KAO31" s="175"/>
      <c r="KAP31" s="175"/>
      <c r="KAQ31" s="175"/>
      <c r="KAR31" s="175"/>
      <c r="KAS31" s="175"/>
      <c r="KAT31" s="175"/>
      <c r="KAU31" s="175"/>
      <c r="KAV31" s="175"/>
      <c r="KAW31" s="175"/>
      <c r="KAX31" s="175"/>
      <c r="KAY31" s="175"/>
      <c r="KAZ31" s="175"/>
      <c r="KBA31" s="175"/>
      <c r="KBB31" s="175"/>
      <c r="KBC31" s="175"/>
      <c r="KBD31" s="175"/>
      <c r="KBE31" s="175"/>
      <c r="KBF31" s="175"/>
      <c r="KBG31" s="175"/>
      <c r="KBH31" s="175"/>
      <c r="KBI31" s="175"/>
      <c r="KBJ31" s="175"/>
      <c r="KBK31" s="175"/>
      <c r="KBL31" s="175"/>
      <c r="KBM31" s="175"/>
      <c r="KBN31" s="175"/>
      <c r="KBO31" s="175"/>
      <c r="KBP31" s="175"/>
      <c r="KBQ31" s="175"/>
      <c r="KBR31" s="175"/>
      <c r="KBS31" s="175"/>
      <c r="KBT31" s="175"/>
      <c r="KBU31" s="175"/>
      <c r="KBV31" s="175"/>
      <c r="KBW31" s="175"/>
      <c r="KBX31" s="175"/>
      <c r="KBY31" s="175"/>
      <c r="KBZ31" s="175"/>
      <c r="KCA31" s="175"/>
      <c r="KCB31" s="175"/>
      <c r="KCC31" s="175"/>
      <c r="KCD31" s="175"/>
      <c r="KCE31" s="175"/>
      <c r="KCF31" s="175"/>
      <c r="KCG31" s="175"/>
      <c r="KCH31" s="175"/>
      <c r="KCI31" s="175"/>
      <c r="KCJ31" s="175"/>
      <c r="KCK31" s="175"/>
      <c r="KCL31" s="175"/>
      <c r="KCM31" s="175"/>
      <c r="KCN31" s="175"/>
      <c r="KCO31" s="175"/>
      <c r="KCP31" s="175"/>
      <c r="KCQ31" s="175"/>
      <c r="KCR31" s="175"/>
      <c r="KCS31" s="175"/>
      <c r="KCT31" s="175"/>
      <c r="KCU31" s="175"/>
      <c r="KCV31" s="175"/>
      <c r="KCW31" s="175"/>
      <c r="KCX31" s="175"/>
      <c r="KCY31" s="175"/>
      <c r="KCZ31" s="175"/>
      <c r="KDA31" s="175"/>
      <c r="KDB31" s="175"/>
      <c r="KDC31" s="175"/>
      <c r="KDD31" s="175"/>
      <c r="KDE31" s="175"/>
      <c r="KDF31" s="175"/>
      <c r="KDG31" s="175"/>
      <c r="KDH31" s="175"/>
      <c r="KDI31" s="175"/>
      <c r="KDJ31" s="175"/>
      <c r="KDK31" s="175"/>
      <c r="KDL31" s="175"/>
      <c r="KDM31" s="175"/>
      <c r="KDN31" s="175"/>
      <c r="KDO31" s="175"/>
      <c r="KDP31" s="175"/>
      <c r="KDQ31" s="175"/>
      <c r="KDR31" s="175"/>
      <c r="KDS31" s="175"/>
      <c r="KDT31" s="175"/>
      <c r="KDU31" s="175"/>
      <c r="KDV31" s="175"/>
      <c r="KDW31" s="175"/>
      <c r="KDX31" s="175"/>
      <c r="KDY31" s="175"/>
      <c r="KDZ31" s="175"/>
      <c r="KEA31" s="175"/>
      <c r="KEB31" s="175"/>
      <c r="KEC31" s="175"/>
      <c r="KED31" s="175"/>
      <c r="KEE31" s="175"/>
      <c r="KEF31" s="175"/>
      <c r="KEG31" s="175"/>
      <c r="KEH31" s="175"/>
      <c r="KEI31" s="175"/>
      <c r="KEJ31" s="175"/>
      <c r="KEK31" s="175"/>
      <c r="KEL31" s="175"/>
      <c r="KEM31" s="175"/>
      <c r="KEN31" s="175"/>
      <c r="KEO31" s="175"/>
      <c r="KEP31" s="175"/>
      <c r="KEQ31" s="175"/>
      <c r="KER31" s="175"/>
      <c r="KES31" s="175"/>
      <c r="KET31" s="175"/>
      <c r="KEU31" s="175"/>
      <c r="KEV31" s="175"/>
      <c r="KEW31" s="175"/>
      <c r="KEX31" s="175"/>
      <c r="KEY31" s="175"/>
      <c r="KEZ31" s="175"/>
      <c r="KFA31" s="175"/>
      <c r="KFB31" s="175"/>
      <c r="KFC31" s="175"/>
      <c r="KFD31" s="175"/>
      <c r="KFE31" s="175"/>
      <c r="KFF31" s="175"/>
      <c r="KFG31" s="175"/>
      <c r="KFH31" s="175"/>
      <c r="KFI31" s="175"/>
      <c r="KFJ31" s="175"/>
      <c r="KFK31" s="175"/>
      <c r="KFL31" s="175"/>
      <c r="KFM31" s="175"/>
      <c r="KFN31" s="175"/>
      <c r="KFO31" s="175"/>
      <c r="KFP31" s="175"/>
      <c r="KFQ31" s="175"/>
      <c r="KFR31" s="175"/>
      <c r="KFS31" s="175"/>
      <c r="KFT31" s="175"/>
      <c r="KFU31" s="175"/>
      <c r="KFV31" s="175"/>
      <c r="KFW31" s="175"/>
      <c r="KFX31" s="175"/>
      <c r="KFY31" s="175"/>
      <c r="KFZ31" s="175"/>
      <c r="KGA31" s="175"/>
      <c r="KGB31" s="175"/>
      <c r="KGC31" s="175"/>
      <c r="KGD31" s="175"/>
      <c r="KGE31" s="175"/>
      <c r="KGF31" s="175"/>
      <c r="KGG31" s="175"/>
      <c r="KGH31" s="175"/>
      <c r="KGI31" s="175"/>
      <c r="KGJ31" s="175"/>
      <c r="KGK31" s="175"/>
      <c r="KGL31" s="175"/>
      <c r="KGM31" s="175"/>
      <c r="KGN31" s="175"/>
      <c r="KGO31" s="175"/>
      <c r="KGP31" s="175"/>
      <c r="KGQ31" s="175"/>
      <c r="KGR31" s="175"/>
      <c r="KGS31" s="175"/>
      <c r="KGT31" s="175"/>
      <c r="KGU31" s="175"/>
      <c r="KGV31" s="175"/>
      <c r="KGW31" s="175"/>
      <c r="KGX31" s="175"/>
      <c r="KGY31" s="175"/>
      <c r="KGZ31" s="175"/>
      <c r="KHA31" s="175"/>
      <c r="KHB31" s="175"/>
      <c r="KHC31" s="175"/>
      <c r="KHD31" s="175"/>
      <c r="KHE31" s="175"/>
      <c r="KHF31" s="175"/>
      <c r="KHG31" s="175"/>
      <c r="KHH31" s="175"/>
      <c r="KHI31" s="175"/>
      <c r="KHJ31" s="175"/>
      <c r="KHK31" s="175"/>
      <c r="KHL31" s="175"/>
      <c r="KHM31" s="175"/>
      <c r="KHN31" s="175"/>
      <c r="KHO31" s="175"/>
      <c r="KHP31" s="175"/>
      <c r="KHQ31" s="175"/>
      <c r="KHR31" s="175"/>
      <c r="KHS31" s="175"/>
      <c r="KHT31" s="175"/>
      <c r="KHU31" s="175"/>
      <c r="KHV31" s="175"/>
      <c r="KHW31" s="175"/>
      <c r="KHX31" s="175"/>
      <c r="KHY31" s="175"/>
      <c r="KHZ31" s="175"/>
      <c r="KIA31" s="175"/>
      <c r="KIB31" s="175"/>
      <c r="KIC31" s="175"/>
      <c r="KID31" s="175"/>
      <c r="KIE31" s="175"/>
      <c r="KIF31" s="175"/>
      <c r="KIG31" s="175"/>
      <c r="KIH31" s="175"/>
      <c r="KII31" s="175"/>
      <c r="KIJ31" s="175"/>
      <c r="KIK31" s="175"/>
      <c r="KIL31" s="175"/>
      <c r="KIM31" s="175"/>
      <c r="KIN31" s="175"/>
      <c r="KIO31" s="175"/>
      <c r="KIP31" s="175"/>
      <c r="KIQ31" s="175"/>
      <c r="KIR31" s="175"/>
      <c r="KIS31" s="175"/>
      <c r="KIT31" s="175"/>
      <c r="KIU31" s="175"/>
      <c r="KIV31" s="175"/>
      <c r="KIW31" s="175"/>
      <c r="KIX31" s="175"/>
      <c r="KIY31" s="175"/>
      <c r="KIZ31" s="175"/>
      <c r="KJA31" s="175"/>
      <c r="KJB31" s="175"/>
      <c r="KJC31" s="175"/>
      <c r="KJD31" s="175"/>
      <c r="KJE31" s="175"/>
      <c r="KJF31" s="175"/>
      <c r="KJG31" s="175"/>
      <c r="KJH31" s="175"/>
      <c r="KJI31" s="175"/>
      <c r="KJJ31" s="175"/>
      <c r="KJK31" s="175"/>
      <c r="KJL31" s="175"/>
      <c r="KJM31" s="175"/>
      <c r="KJN31" s="175"/>
      <c r="KJO31" s="175"/>
      <c r="KJP31" s="175"/>
      <c r="KJQ31" s="175"/>
      <c r="KJR31" s="175"/>
      <c r="KJS31" s="175"/>
      <c r="KJT31" s="175"/>
      <c r="KJU31" s="175"/>
      <c r="KJV31" s="175"/>
      <c r="KJW31" s="175"/>
      <c r="KJX31" s="175"/>
      <c r="KJY31" s="175"/>
      <c r="KJZ31" s="175"/>
      <c r="KKA31" s="175"/>
      <c r="KKB31" s="175"/>
      <c r="KKC31" s="175"/>
      <c r="KKD31" s="175"/>
      <c r="KKE31" s="175"/>
      <c r="KKF31" s="175"/>
      <c r="KKG31" s="175"/>
      <c r="KKH31" s="175"/>
      <c r="KKI31" s="175"/>
      <c r="KKJ31" s="175"/>
      <c r="KKK31" s="175"/>
      <c r="KKL31" s="175"/>
      <c r="KKM31" s="175"/>
      <c r="KKN31" s="175"/>
      <c r="KKO31" s="175"/>
      <c r="KKP31" s="175"/>
      <c r="KKQ31" s="175"/>
      <c r="KKR31" s="175"/>
      <c r="KKS31" s="175"/>
      <c r="KKT31" s="175"/>
      <c r="KKU31" s="175"/>
      <c r="KKV31" s="175"/>
      <c r="KKW31" s="175"/>
      <c r="KKX31" s="175"/>
      <c r="KKY31" s="175"/>
      <c r="KKZ31" s="175"/>
      <c r="KLA31" s="175"/>
      <c r="KLB31" s="175"/>
      <c r="KLC31" s="175"/>
      <c r="KLD31" s="175"/>
      <c r="KLE31" s="175"/>
      <c r="KLF31" s="175"/>
      <c r="KLG31" s="175"/>
      <c r="KLH31" s="175"/>
      <c r="KLI31" s="175"/>
      <c r="KLJ31" s="175"/>
      <c r="KLK31" s="175"/>
      <c r="KLL31" s="175"/>
      <c r="KLM31" s="175"/>
      <c r="KLN31" s="175"/>
      <c r="KLO31" s="175"/>
      <c r="KLP31" s="175"/>
      <c r="KLQ31" s="175"/>
      <c r="KLR31" s="175"/>
      <c r="KLS31" s="175"/>
      <c r="KLT31" s="175"/>
      <c r="KLU31" s="175"/>
      <c r="KLV31" s="175"/>
      <c r="KLW31" s="175"/>
      <c r="KLX31" s="175"/>
      <c r="KLY31" s="175"/>
      <c r="KLZ31" s="175"/>
      <c r="KMA31" s="175"/>
      <c r="KMB31" s="175"/>
      <c r="KMC31" s="175"/>
      <c r="KMD31" s="175"/>
      <c r="KME31" s="175"/>
      <c r="KMF31" s="175"/>
      <c r="KMG31" s="175"/>
      <c r="KMH31" s="175"/>
      <c r="KMI31" s="175"/>
      <c r="KMJ31" s="175"/>
      <c r="KMK31" s="175"/>
      <c r="KML31" s="175"/>
      <c r="KMM31" s="175"/>
      <c r="KMN31" s="175"/>
      <c r="KMO31" s="175"/>
      <c r="KMP31" s="175"/>
      <c r="KMQ31" s="175"/>
      <c r="KMR31" s="175"/>
      <c r="KMS31" s="175"/>
      <c r="KMT31" s="175"/>
      <c r="KMU31" s="175"/>
      <c r="KMV31" s="175"/>
      <c r="KMW31" s="175"/>
      <c r="KMX31" s="175"/>
      <c r="KMY31" s="175"/>
      <c r="KMZ31" s="175"/>
      <c r="KNA31" s="175"/>
      <c r="KNB31" s="175"/>
      <c r="KNC31" s="175"/>
      <c r="KND31" s="175"/>
      <c r="KNE31" s="175"/>
      <c r="KNF31" s="175"/>
      <c r="KNG31" s="175"/>
      <c r="KNH31" s="175"/>
      <c r="KNI31" s="175"/>
      <c r="KNJ31" s="175"/>
      <c r="KNK31" s="175"/>
      <c r="KNL31" s="175"/>
      <c r="KNM31" s="175"/>
      <c r="KNN31" s="175"/>
      <c r="KNO31" s="175"/>
      <c r="KNP31" s="175"/>
      <c r="KNQ31" s="175"/>
      <c r="KNR31" s="175"/>
      <c r="KNS31" s="175"/>
      <c r="KNT31" s="175"/>
      <c r="KNU31" s="175"/>
      <c r="KNV31" s="175"/>
      <c r="KNW31" s="175"/>
      <c r="KNX31" s="175"/>
      <c r="KNY31" s="175"/>
      <c r="KNZ31" s="175"/>
      <c r="KOA31" s="175"/>
      <c r="KOB31" s="175"/>
      <c r="KOC31" s="175"/>
      <c r="KOD31" s="175"/>
      <c r="KOE31" s="175"/>
      <c r="KOF31" s="175"/>
      <c r="KOG31" s="175"/>
      <c r="KOH31" s="175"/>
      <c r="KOI31" s="175"/>
      <c r="KOJ31" s="175"/>
      <c r="KOK31" s="175"/>
      <c r="KOL31" s="175"/>
      <c r="KOM31" s="175"/>
      <c r="KON31" s="175"/>
      <c r="KOO31" s="175"/>
      <c r="KOP31" s="175"/>
      <c r="KOQ31" s="175"/>
      <c r="KOR31" s="175"/>
      <c r="KOS31" s="175"/>
      <c r="KOT31" s="175"/>
      <c r="KOU31" s="175"/>
      <c r="KOV31" s="175"/>
      <c r="KOW31" s="175"/>
      <c r="KOX31" s="175"/>
      <c r="KOY31" s="175"/>
      <c r="KOZ31" s="175"/>
      <c r="KPA31" s="175"/>
      <c r="KPB31" s="175"/>
      <c r="KPC31" s="175"/>
      <c r="KPD31" s="175"/>
      <c r="KPE31" s="175"/>
      <c r="KPF31" s="175"/>
      <c r="KPG31" s="175"/>
      <c r="KPH31" s="175"/>
      <c r="KPI31" s="175"/>
      <c r="KPJ31" s="175"/>
      <c r="KPK31" s="175"/>
      <c r="KPL31" s="175"/>
      <c r="KPM31" s="175"/>
      <c r="KPN31" s="175"/>
      <c r="KPO31" s="175"/>
      <c r="KPP31" s="175"/>
      <c r="KPQ31" s="175"/>
      <c r="KPR31" s="175"/>
      <c r="KPS31" s="175"/>
      <c r="KPT31" s="175"/>
      <c r="KPU31" s="175"/>
      <c r="KPV31" s="175"/>
      <c r="KPW31" s="175"/>
      <c r="KPX31" s="175"/>
      <c r="KPY31" s="175"/>
      <c r="KPZ31" s="175"/>
      <c r="KQA31" s="175"/>
      <c r="KQB31" s="175"/>
      <c r="KQC31" s="175"/>
      <c r="KQD31" s="175"/>
      <c r="KQE31" s="175"/>
      <c r="KQF31" s="175"/>
      <c r="KQG31" s="175"/>
      <c r="KQH31" s="175"/>
      <c r="KQI31" s="175"/>
      <c r="KQJ31" s="175"/>
      <c r="KQK31" s="175"/>
      <c r="KQL31" s="175"/>
      <c r="KQM31" s="175"/>
      <c r="KQN31" s="175"/>
      <c r="KQO31" s="175"/>
      <c r="KQP31" s="175"/>
      <c r="KQQ31" s="175"/>
      <c r="KQR31" s="175"/>
      <c r="KQS31" s="175"/>
      <c r="KQT31" s="175"/>
      <c r="KQU31" s="175"/>
      <c r="KQV31" s="175"/>
      <c r="KQW31" s="175"/>
      <c r="KQX31" s="175"/>
      <c r="KQY31" s="175"/>
      <c r="KQZ31" s="175"/>
      <c r="KRA31" s="175"/>
      <c r="KRB31" s="175"/>
      <c r="KRC31" s="175"/>
      <c r="KRD31" s="175"/>
      <c r="KRE31" s="175"/>
      <c r="KRF31" s="175"/>
      <c r="KRG31" s="175"/>
      <c r="KRH31" s="175"/>
      <c r="KRI31" s="175"/>
      <c r="KRJ31" s="175"/>
      <c r="KRK31" s="175"/>
      <c r="KRL31" s="175"/>
      <c r="KRM31" s="175"/>
      <c r="KRN31" s="175"/>
      <c r="KRO31" s="175"/>
      <c r="KRP31" s="175"/>
      <c r="KRQ31" s="175"/>
      <c r="KRR31" s="175"/>
      <c r="KRS31" s="175"/>
      <c r="KRT31" s="175"/>
      <c r="KRU31" s="175"/>
      <c r="KRV31" s="175"/>
      <c r="KRW31" s="175"/>
      <c r="KRX31" s="175"/>
      <c r="KRY31" s="175"/>
      <c r="KRZ31" s="175"/>
      <c r="KSA31" s="175"/>
      <c r="KSB31" s="175"/>
      <c r="KSC31" s="175"/>
      <c r="KSD31" s="175"/>
      <c r="KSE31" s="175"/>
      <c r="KSF31" s="175"/>
      <c r="KSG31" s="175"/>
      <c r="KSH31" s="175"/>
      <c r="KSI31" s="175"/>
      <c r="KSJ31" s="175"/>
      <c r="KSK31" s="175"/>
      <c r="KSL31" s="175"/>
      <c r="KSM31" s="175"/>
      <c r="KSN31" s="175"/>
      <c r="KSO31" s="175"/>
      <c r="KSP31" s="175"/>
      <c r="KSQ31" s="175"/>
      <c r="KSR31" s="175"/>
      <c r="KSS31" s="175"/>
      <c r="KST31" s="175"/>
      <c r="KSU31" s="175"/>
      <c r="KSV31" s="175"/>
      <c r="KSW31" s="175"/>
      <c r="KSX31" s="175"/>
      <c r="KSY31" s="175"/>
      <c r="KSZ31" s="175"/>
      <c r="KTA31" s="175"/>
      <c r="KTB31" s="175"/>
      <c r="KTC31" s="175"/>
      <c r="KTD31" s="175"/>
      <c r="KTE31" s="175"/>
      <c r="KTF31" s="175"/>
      <c r="KTG31" s="175"/>
      <c r="KTH31" s="175"/>
      <c r="KTI31" s="175"/>
      <c r="KTJ31" s="175"/>
      <c r="KTK31" s="175"/>
      <c r="KTL31" s="175"/>
      <c r="KTM31" s="175"/>
      <c r="KTN31" s="175"/>
      <c r="KTO31" s="175"/>
      <c r="KTP31" s="175"/>
      <c r="KTQ31" s="175"/>
      <c r="KTR31" s="175"/>
      <c r="KTS31" s="175"/>
      <c r="KTT31" s="175"/>
      <c r="KTU31" s="175"/>
      <c r="KTV31" s="175"/>
      <c r="KTW31" s="175"/>
      <c r="KTX31" s="175"/>
      <c r="KTY31" s="175"/>
      <c r="KTZ31" s="175"/>
      <c r="KUA31" s="175"/>
      <c r="KUB31" s="175"/>
      <c r="KUC31" s="175"/>
      <c r="KUD31" s="175"/>
      <c r="KUE31" s="175"/>
      <c r="KUF31" s="175"/>
      <c r="KUG31" s="175"/>
      <c r="KUH31" s="175"/>
      <c r="KUI31" s="175"/>
      <c r="KUJ31" s="175"/>
      <c r="KUK31" s="175"/>
      <c r="KUL31" s="175"/>
      <c r="KUM31" s="175"/>
      <c r="KUN31" s="175"/>
      <c r="KUO31" s="175"/>
      <c r="KUP31" s="175"/>
      <c r="KUQ31" s="175"/>
      <c r="KUR31" s="175"/>
      <c r="KUS31" s="175"/>
      <c r="KUT31" s="175"/>
      <c r="KUU31" s="175"/>
      <c r="KUV31" s="175"/>
      <c r="KUW31" s="175"/>
      <c r="KUX31" s="175"/>
      <c r="KUY31" s="175"/>
      <c r="KUZ31" s="175"/>
      <c r="KVA31" s="175"/>
      <c r="KVB31" s="175"/>
      <c r="KVC31" s="175"/>
      <c r="KVD31" s="175"/>
      <c r="KVE31" s="175"/>
      <c r="KVF31" s="175"/>
      <c r="KVG31" s="175"/>
      <c r="KVH31" s="175"/>
      <c r="KVI31" s="175"/>
      <c r="KVJ31" s="175"/>
      <c r="KVK31" s="175"/>
      <c r="KVL31" s="175"/>
      <c r="KVM31" s="175"/>
      <c r="KVN31" s="175"/>
      <c r="KVO31" s="175"/>
      <c r="KVP31" s="175"/>
      <c r="KVQ31" s="175"/>
      <c r="KVR31" s="175"/>
      <c r="KVS31" s="175"/>
      <c r="KVT31" s="175"/>
      <c r="KVU31" s="175"/>
      <c r="KVV31" s="175"/>
      <c r="KVW31" s="175"/>
      <c r="KVX31" s="175"/>
      <c r="KVY31" s="175"/>
      <c r="KVZ31" s="175"/>
      <c r="KWA31" s="175"/>
      <c r="KWB31" s="175"/>
      <c r="KWC31" s="175"/>
      <c r="KWD31" s="175"/>
      <c r="KWE31" s="175"/>
      <c r="KWF31" s="175"/>
      <c r="KWG31" s="175"/>
      <c r="KWH31" s="175"/>
      <c r="KWI31" s="175"/>
      <c r="KWJ31" s="175"/>
      <c r="KWK31" s="175"/>
      <c r="KWL31" s="175"/>
      <c r="KWM31" s="175"/>
      <c r="KWN31" s="175"/>
      <c r="KWO31" s="175"/>
      <c r="KWP31" s="175"/>
      <c r="KWQ31" s="175"/>
      <c r="KWR31" s="175"/>
      <c r="KWS31" s="175"/>
      <c r="KWT31" s="175"/>
      <c r="KWU31" s="175"/>
      <c r="KWV31" s="175"/>
      <c r="KWW31" s="175"/>
      <c r="KWX31" s="175"/>
      <c r="KWY31" s="175"/>
      <c r="KWZ31" s="175"/>
      <c r="KXA31" s="175"/>
      <c r="KXB31" s="175"/>
      <c r="KXC31" s="175"/>
      <c r="KXD31" s="175"/>
      <c r="KXE31" s="175"/>
      <c r="KXF31" s="175"/>
      <c r="KXG31" s="175"/>
      <c r="KXH31" s="175"/>
      <c r="KXI31" s="175"/>
      <c r="KXJ31" s="175"/>
      <c r="KXK31" s="175"/>
      <c r="KXL31" s="175"/>
      <c r="KXM31" s="175"/>
      <c r="KXN31" s="175"/>
      <c r="KXO31" s="175"/>
      <c r="KXP31" s="175"/>
      <c r="KXQ31" s="175"/>
      <c r="KXR31" s="175"/>
      <c r="KXS31" s="175"/>
      <c r="KXT31" s="175"/>
      <c r="KXU31" s="175"/>
      <c r="KXV31" s="175"/>
      <c r="KXW31" s="175"/>
      <c r="KXX31" s="175"/>
      <c r="KXY31" s="175"/>
      <c r="KXZ31" s="175"/>
      <c r="KYA31" s="175"/>
      <c r="KYB31" s="175"/>
      <c r="KYC31" s="175"/>
      <c r="KYD31" s="175"/>
      <c r="KYE31" s="175"/>
      <c r="KYF31" s="175"/>
      <c r="KYG31" s="175"/>
      <c r="KYH31" s="175"/>
      <c r="KYI31" s="175"/>
      <c r="KYJ31" s="175"/>
      <c r="KYK31" s="175"/>
      <c r="KYL31" s="175"/>
      <c r="KYM31" s="175"/>
      <c r="KYN31" s="175"/>
      <c r="KYO31" s="175"/>
      <c r="KYP31" s="175"/>
      <c r="KYQ31" s="175"/>
      <c r="KYR31" s="175"/>
      <c r="KYS31" s="175"/>
      <c r="KYT31" s="175"/>
      <c r="KYU31" s="175"/>
      <c r="KYV31" s="175"/>
      <c r="KYW31" s="175"/>
      <c r="KYX31" s="175"/>
      <c r="KYY31" s="175"/>
      <c r="KYZ31" s="175"/>
      <c r="KZA31" s="175"/>
      <c r="KZB31" s="175"/>
      <c r="KZC31" s="175"/>
      <c r="KZD31" s="175"/>
      <c r="KZE31" s="175"/>
      <c r="KZF31" s="175"/>
      <c r="KZG31" s="175"/>
      <c r="KZH31" s="175"/>
      <c r="KZI31" s="175"/>
      <c r="KZJ31" s="175"/>
      <c r="KZK31" s="175"/>
      <c r="KZL31" s="175"/>
      <c r="KZM31" s="175"/>
      <c r="KZN31" s="175"/>
      <c r="KZO31" s="175"/>
      <c r="KZP31" s="175"/>
      <c r="KZQ31" s="175"/>
      <c r="KZR31" s="175"/>
      <c r="KZS31" s="175"/>
      <c r="KZT31" s="175"/>
      <c r="KZU31" s="175"/>
      <c r="KZV31" s="175"/>
      <c r="KZW31" s="175"/>
      <c r="KZX31" s="175"/>
      <c r="KZY31" s="175"/>
      <c r="KZZ31" s="175"/>
      <c r="LAA31" s="175"/>
      <c r="LAB31" s="175"/>
      <c r="LAC31" s="175"/>
      <c r="LAD31" s="175"/>
      <c r="LAE31" s="175"/>
      <c r="LAF31" s="175"/>
      <c r="LAG31" s="175"/>
      <c r="LAH31" s="175"/>
      <c r="LAI31" s="175"/>
      <c r="LAJ31" s="175"/>
      <c r="LAK31" s="175"/>
      <c r="LAL31" s="175"/>
      <c r="LAM31" s="175"/>
      <c r="LAN31" s="175"/>
      <c r="LAO31" s="175"/>
      <c r="LAP31" s="175"/>
      <c r="LAQ31" s="175"/>
      <c r="LAR31" s="175"/>
      <c r="LAS31" s="175"/>
      <c r="LAT31" s="175"/>
      <c r="LAU31" s="175"/>
      <c r="LAV31" s="175"/>
      <c r="LAW31" s="175"/>
      <c r="LAX31" s="175"/>
      <c r="LAY31" s="175"/>
      <c r="LAZ31" s="175"/>
      <c r="LBA31" s="175"/>
      <c r="LBB31" s="175"/>
      <c r="LBC31" s="175"/>
      <c r="LBD31" s="175"/>
      <c r="LBE31" s="175"/>
      <c r="LBF31" s="175"/>
      <c r="LBG31" s="175"/>
      <c r="LBH31" s="175"/>
      <c r="LBI31" s="175"/>
      <c r="LBJ31" s="175"/>
      <c r="LBK31" s="175"/>
      <c r="LBL31" s="175"/>
      <c r="LBM31" s="175"/>
      <c r="LBN31" s="175"/>
      <c r="LBO31" s="175"/>
      <c r="LBP31" s="175"/>
      <c r="LBQ31" s="175"/>
      <c r="LBR31" s="175"/>
      <c r="LBS31" s="175"/>
      <c r="LBT31" s="175"/>
      <c r="LBU31" s="175"/>
      <c r="LBV31" s="175"/>
      <c r="LBW31" s="175"/>
      <c r="LBX31" s="175"/>
      <c r="LBY31" s="175"/>
      <c r="LBZ31" s="175"/>
      <c r="LCA31" s="175"/>
      <c r="LCB31" s="175"/>
      <c r="LCC31" s="175"/>
      <c r="LCD31" s="175"/>
      <c r="LCE31" s="175"/>
      <c r="LCF31" s="175"/>
      <c r="LCG31" s="175"/>
      <c r="LCH31" s="175"/>
      <c r="LCI31" s="175"/>
      <c r="LCJ31" s="175"/>
      <c r="LCK31" s="175"/>
      <c r="LCL31" s="175"/>
      <c r="LCM31" s="175"/>
      <c r="LCN31" s="175"/>
      <c r="LCO31" s="175"/>
      <c r="LCP31" s="175"/>
      <c r="LCQ31" s="175"/>
      <c r="LCR31" s="175"/>
      <c r="LCS31" s="175"/>
      <c r="LCT31" s="175"/>
      <c r="LCU31" s="175"/>
      <c r="LCV31" s="175"/>
      <c r="LCW31" s="175"/>
      <c r="LCX31" s="175"/>
      <c r="LCY31" s="175"/>
      <c r="LCZ31" s="175"/>
      <c r="LDA31" s="175"/>
      <c r="LDB31" s="175"/>
      <c r="LDC31" s="175"/>
      <c r="LDD31" s="175"/>
      <c r="LDE31" s="175"/>
      <c r="LDF31" s="175"/>
      <c r="LDG31" s="175"/>
      <c r="LDH31" s="175"/>
      <c r="LDI31" s="175"/>
      <c r="LDJ31" s="175"/>
      <c r="LDK31" s="175"/>
      <c r="LDL31" s="175"/>
      <c r="LDM31" s="175"/>
      <c r="LDN31" s="175"/>
      <c r="LDO31" s="175"/>
      <c r="LDP31" s="175"/>
      <c r="LDQ31" s="175"/>
      <c r="LDR31" s="175"/>
      <c r="LDS31" s="175"/>
      <c r="LDT31" s="175"/>
      <c r="LDU31" s="175"/>
      <c r="LDV31" s="175"/>
      <c r="LDW31" s="175"/>
      <c r="LDX31" s="175"/>
      <c r="LDY31" s="175"/>
      <c r="LDZ31" s="175"/>
      <c r="LEA31" s="175"/>
      <c r="LEB31" s="175"/>
      <c r="LEC31" s="175"/>
      <c r="LED31" s="175"/>
      <c r="LEE31" s="175"/>
      <c r="LEF31" s="175"/>
      <c r="LEG31" s="175"/>
      <c r="LEH31" s="175"/>
      <c r="LEI31" s="175"/>
      <c r="LEJ31" s="175"/>
      <c r="LEK31" s="175"/>
      <c r="LEL31" s="175"/>
      <c r="LEM31" s="175"/>
      <c r="LEN31" s="175"/>
      <c r="LEO31" s="175"/>
      <c r="LEP31" s="175"/>
      <c r="LEQ31" s="175"/>
      <c r="LER31" s="175"/>
      <c r="LES31" s="175"/>
      <c r="LET31" s="175"/>
      <c r="LEU31" s="175"/>
      <c r="LEV31" s="175"/>
      <c r="LEW31" s="175"/>
      <c r="LEX31" s="175"/>
      <c r="LEY31" s="175"/>
      <c r="LEZ31" s="175"/>
      <c r="LFA31" s="175"/>
      <c r="LFB31" s="175"/>
      <c r="LFC31" s="175"/>
      <c r="LFD31" s="175"/>
      <c r="LFE31" s="175"/>
      <c r="LFF31" s="175"/>
      <c r="LFG31" s="175"/>
      <c r="LFH31" s="175"/>
      <c r="LFI31" s="175"/>
      <c r="LFJ31" s="175"/>
      <c r="LFK31" s="175"/>
      <c r="LFL31" s="175"/>
      <c r="LFM31" s="175"/>
      <c r="LFN31" s="175"/>
      <c r="LFO31" s="175"/>
      <c r="LFP31" s="175"/>
      <c r="LFQ31" s="175"/>
      <c r="LFR31" s="175"/>
      <c r="LFS31" s="175"/>
      <c r="LFT31" s="175"/>
      <c r="LFU31" s="175"/>
      <c r="LFV31" s="175"/>
      <c r="LFW31" s="175"/>
      <c r="LFX31" s="175"/>
      <c r="LFY31" s="175"/>
      <c r="LFZ31" s="175"/>
      <c r="LGA31" s="175"/>
      <c r="LGB31" s="175"/>
      <c r="LGC31" s="175"/>
      <c r="LGD31" s="175"/>
      <c r="LGE31" s="175"/>
      <c r="LGF31" s="175"/>
      <c r="LGG31" s="175"/>
      <c r="LGH31" s="175"/>
      <c r="LGI31" s="175"/>
      <c r="LGJ31" s="175"/>
      <c r="LGK31" s="175"/>
      <c r="LGL31" s="175"/>
      <c r="LGM31" s="175"/>
      <c r="LGN31" s="175"/>
      <c r="LGO31" s="175"/>
      <c r="LGP31" s="175"/>
      <c r="LGQ31" s="175"/>
      <c r="LGR31" s="175"/>
      <c r="LGS31" s="175"/>
      <c r="LGT31" s="175"/>
      <c r="LGU31" s="175"/>
      <c r="LGV31" s="175"/>
      <c r="LGW31" s="175"/>
      <c r="LGX31" s="175"/>
      <c r="LGY31" s="175"/>
      <c r="LGZ31" s="175"/>
      <c r="LHA31" s="175"/>
      <c r="LHB31" s="175"/>
      <c r="LHC31" s="175"/>
      <c r="LHD31" s="175"/>
      <c r="LHE31" s="175"/>
      <c r="LHF31" s="175"/>
      <c r="LHG31" s="175"/>
      <c r="LHH31" s="175"/>
      <c r="LHI31" s="175"/>
      <c r="LHJ31" s="175"/>
      <c r="LHK31" s="175"/>
      <c r="LHL31" s="175"/>
      <c r="LHM31" s="175"/>
      <c r="LHN31" s="175"/>
      <c r="LHO31" s="175"/>
      <c r="LHP31" s="175"/>
      <c r="LHQ31" s="175"/>
      <c r="LHR31" s="175"/>
      <c r="LHS31" s="175"/>
      <c r="LHT31" s="175"/>
      <c r="LHU31" s="175"/>
      <c r="LHV31" s="175"/>
      <c r="LHW31" s="175"/>
      <c r="LHX31" s="175"/>
      <c r="LHY31" s="175"/>
      <c r="LHZ31" s="175"/>
      <c r="LIA31" s="175"/>
      <c r="LIB31" s="175"/>
      <c r="LIC31" s="175"/>
      <c r="LID31" s="175"/>
      <c r="LIE31" s="175"/>
      <c r="LIF31" s="175"/>
      <c r="LIG31" s="175"/>
      <c r="LIH31" s="175"/>
      <c r="LII31" s="175"/>
      <c r="LIJ31" s="175"/>
      <c r="LIK31" s="175"/>
      <c r="LIL31" s="175"/>
      <c r="LIM31" s="175"/>
      <c r="LIN31" s="175"/>
      <c r="LIO31" s="175"/>
      <c r="LIP31" s="175"/>
      <c r="LIQ31" s="175"/>
      <c r="LIR31" s="175"/>
      <c r="LIS31" s="175"/>
      <c r="LIT31" s="175"/>
      <c r="LIU31" s="175"/>
      <c r="LIV31" s="175"/>
      <c r="LIW31" s="175"/>
      <c r="LIX31" s="175"/>
      <c r="LIY31" s="175"/>
      <c r="LIZ31" s="175"/>
      <c r="LJA31" s="175"/>
      <c r="LJB31" s="175"/>
      <c r="LJC31" s="175"/>
      <c r="LJD31" s="175"/>
      <c r="LJE31" s="175"/>
      <c r="LJF31" s="175"/>
      <c r="LJG31" s="175"/>
      <c r="LJH31" s="175"/>
      <c r="LJI31" s="175"/>
      <c r="LJJ31" s="175"/>
      <c r="LJK31" s="175"/>
      <c r="LJL31" s="175"/>
      <c r="LJM31" s="175"/>
      <c r="LJN31" s="175"/>
      <c r="LJO31" s="175"/>
      <c r="LJP31" s="175"/>
      <c r="LJQ31" s="175"/>
      <c r="LJR31" s="175"/>
      <c r="LJS31" s="175"/>
      <c r="LJT31" s="175"/>
      <c r="LJU31" s="175"/>
      <c r="LJV31" s="175"/>
      <c r="LJW31" s="175"/>
      <c r="LJX31" s="175"/>
      <c r="LJY31" s="175"/>
      <c r="LJZ31" s="175"/>
      <c r="LKA31" s="175"/>
      <c r="LKB31" s="175"/>
      <c r="LKC31" s="175"/>
      <c r="LKD31" s="175"/>
      <c r="LKE31" s="175"/>
      <c r="LKF31" s="175"/>
      <c r="LKG31" s="175"/>
      <c r="LKH31" s="175"/>
      <c r="LKI31" s="175"/>
      <c r="LKJ31" s="175"/>
      <c r="LKK31" s="175"/>
      <c r="LKL31" s="175"/>
      <c r="LKM31" s="175"/>
      <c r="LKN31" s="175"/>
      <c r="LKO31" s="175"/>
      <c r="LKP31" s="175"/>
      <c r="LKQ31" s="175"/>
      <c r="LKR31" s="175"/>
      <c r="LKS31" s="175"/>
      <c r="LKT31" s="175"/>
      <c r="LKU31" s="175"/>
      <c r="LKV31" s="175"/>
      <c r="LKW31" s="175"/>
      <c r="LKX31" s="175"/>
      <c r="LKY31" s="175"/>
      <c r="LKZ31" s="175"/>
      <c r="LLA31" s="175"/>
      <c r="LLB31" s="175"/>
      <c r="LLC31" s="175"/>
      <c r="LLD31" s="175"/>
      <c r="LLE31" s="175"/>
      <c r="LLF31" s="175"/>
      <c r="LLG31" s="175"/>
      <c r="LLH31" s="175"/>
      <c r="LLI31" s="175"/>
      <c r="LLJ31" s="175"/>
      <c r="LLK31" s="175"/>
      <c r="LLL31" s="175"/>
      <c r="LLM31" s="175"/>
      <c r="LLN31" s="175"/>
      <c r="LLO31" s="175"/>
      <c r="LLP31" s="175"/>
      <c r="LLQ31" s="175"/>
      <c r="LLR31" s="175"/>
      <c r="LLS31" s="175"/>
      <c r="LLT31" s="175"/>
      <c r="LLU31" s="175"/>
      <c r="LLV31" s="175"/>
      <c r="LLW31" s="175"/>
      <c r="LLX31" s="175"/>
      <c r="LLY31" s="175"/>
      <c r="LLZ31" s="175"/>
      <c r="LMA31" s="175"/>
      <c r="LMB31" s="175"/>
      <c r="LMC31" s="175"/>
      <c r="LMD31" s="175"/>
      <c r="LME31" s="175"/>
      <c r="LMF31" s="175"/>
      <c r="LMG31" s="175"/>
      <c r="LMH31" s="175"/>
      <c r="LMI31" s="175"/>
      <c r="LMJ31" s="175"/>
      <c r="LMK31" s="175"/>
      <c r="LML31" s="175"/>
      <c r="LMM31" s="175"/>
      <c r="LMN31" s="175"/>
      <c r="LMO31" s="175"/>
      <c r="LMP31" s="175"/>
      <c r="LMQ31" s="175"/>
      <c r="LMR31" s="175"/>
      <c r="LMS31" s="175"/>
      <c r="LMT31" s="175"/>
      <c r="LMU31" s="175"/>
      <c r="LMV31" s="175"/>
      <c r="LMW31" s="175"/>
      <c r="LMX31" s="175"/>
      <c r="LMY31" s="175"/>
      <c r="LMZ31" s="175"/>
      <c r="LNA31" s="175"/>
      <c r="LNB31" s="175"/>
      <c r="LNC31" s="175"/>
      <c r="LND31" s="175"/>
      <c r="LNE31" s="175"/>
      <c r="LNF31" s="175"/>
      <c r="LNG31" s="175"/>
      <c r="LNH31" s="175"/>
      <c r="LNI31" s="175"/>
      <c r="LNJ31" s="175"/>
      <c r="LNK31" s="175"/>
      <c r="LNL31" s="175"/>
      <c r="LNM31" s="175"/>
      <c r="LNN31" s="175"/>
      <c r="LNO31" s="175"/>
      <c r="LNP31" s="175"/>
      <c r="LNQ31" s="175"/>
      <c r="LNR31" s="175"/>
      <c r="LNS31" s="175"/>
      <c r="LNT31" s="175"/>
      <c r="LNU31" s="175"/>
      <c r="LNV31" s="175"/>
      <c r="LNW31" s="175"/>
      <c r="LNX31" s="175"/>
      <c r="LNY31" s="175"/>
      <c r="LNZ31" s="175"/>
      <c r="LOA31" s="175"/>
      <c r="LOB31" s="175"/>
      <c r="LOC31" s="175"/>
      <c r="LOD31" s="175"/>
      <c r="LOE31" s="175"/>
      <c r="LOF31" s="175"/>
      <c r="LOG31" s="175"/>
      <c r="LOH31" s="175"/>
      <c r="LOI31" s="175"/>
      <c r="LOJ31" s="175"/>
      <c r="LOK31" s="175"/>
      <c r="LOL31" s="175"/>
      <c r="LOM31" s="175"/>
      <c r="LON31" s="175"/>
      <c r="LOO31" s="175"/>
      <c r="LOP31" s="175"/>
      <c r="LOQ31" s="175"/>
      <c r="LOR31" s="175"/>
      <c r="LOS31" s="175"/>
      <c r="LOT31" s="175"/>
      <c r="LOU31" s="175"/>
      <c r="LOV31" s="175"/>
      <c r="LOW31" s="175"/>
      <c r="LOX31" s="175"/>
      <c r="LOY31" s="175"/>
      <c r="LOZ31" s="175"/>
      <c r="LPA31" s="175"/>
      <c r="LPB31" s="175"/>
      <c r="LPC31" s="175"/>
      <c r="LPD31" s="175"/>
      <c r="LPE31" s="175"/>
      <c r="LPF31" s="175"/>
      <c r="LPG31" s="175"/>
      <c r="LPH31" s="175"/>
      <c r="LPI31" s="175"/>
      <c r="LPJ31" s="175"/>
      <c r="LPK31" s="175"/>
      <c r="LPL31" s="175"/>
      <c r="LPM31" s="175"/>
      <c r="LPN31" s="175"/>
      <c r="LPO31" s="175"/>
      <c r="LPP31" s="175"/>
      <c r="LPQ31" s="175"/>
      <c r="LPR31" s="175"/>
      <c r="LPS31" s="175"/>
      <c r="LPT31" s="175"/>
      <c r="LPU31" s="175"/>
      <c r="LPV31" s="175"/>
      <c r="LPW31" s="175"/>
      <c r="LPX31" s="175"/>
      <c r="LPY31" s="175"/>
      <c r="LPZ31" s="175"/>
      <c r="LQA31" s="175"/>
      <c r="LQB31" s="175"/>
      <c r="LQC31" s="175"/>
      <c r="LQD31" s="175"/>
      <c r="LQE31" s="175"/>
      <c r="LQF31" s="175"/>
      <c r="LQG31" s="175"/>
      <c r="LQH31" s="175"/>
      <c r="LQI31" s="175"/>
      <c r="LQJ31" s="175"/>
      <c r="LQK31" s="175"/>
      <c r="LQL31" s="175"/>
      <c r="LQM31" s="175"/>
      <c r="LQN31" s="175"/>
      <c r="LQO31" s="175"/>
      <c r="LQP31" s="175"/>
      <c r="LQQ31" s="175"/>
      <c r="LQR31" s="175"/>
      <c r="LQS31" s="175"/>
      <c r="LQT31" s="175"/>
      <c r="LQU31" s="175"/>
      <c r="LQV31" s="175"/>
      <c r="LQW31" s="175"/>
      <c r="LQX31" s="175"/>
      <c r="LQY31" s="175"/>
      <c r="LQZ31" s="175"/>
      <c r="LRA31" s="175"/>
      <c r="LRB31" s="175"/>
      <c r="LRC31" s="175"/>
      <c r="LRD31" s="175"/>
      <c r="LRE31" s="175"/>
      <c r="LRF31" s="175"/>
      <c r="LRG31" s="175"/>
      <c r="LRH31" s="175"/>
      <c r="LRI31" s="175"/>
      <c r="LRJ31" s="175"/>
      <c r="LRK31" s="175"/>
      <c r="LRL31" s="175"/>
      <c r="LRM31" s="175"/>
      <c r="LRN31" s="175"/>
      <c r="LRO31" s="175"/>
      <c r="LRP31" s="175"/>
      <c r="LRQ31" s="175"/>
      <c r="LRR31" s="175"/>
      <c r="LRS31" s="175"/>
      <c r="LRT31" s="175"/>
      <c r="LRU31" s="175"/>
      <c r="LRV31" s="175"/>
      <c r="LRW31" s="175"/>
      <c r="LRX31" s="175"/>
      <c r="LRY31" s="175"/>
      <c r="LRZ31" s="175"/>
      <c r="LSA31" s="175"/>
      <c r="LSB31" s="175"/>
      <c r="LSC31" s="175"/>
      <c r="LSD31" s="175"/>
      <c r="LSE31" s="175"/>
      <c r="LSF31" s="175"/>
      <c r="LSG31" s="175"/>
      <c r="LSH31" s="175"/>
      <c r="LSI31" s="175"/>
      <c r="LSJ31" s="175"/>
      <c r="LSK31" s="175"/>
      <c r="LSL31" s="175"/>
      <c r="LSM31" s="175"/>
      <c r="LSN31" s="175"/>
      <c r="LSO31" s="175"/>
      <c r="LSP31" s="175"/>
      <c r="LSQ31" s="175"/>
      <c r="LSR31" s="175"/>
      <c r="LSS31" s="175"/>
      <c r="LST31" s="175"/>
      <c r="LSU31" s="175"/>
      <c r="LSV31" s="175"/>
      <c r="LSW31" s="175"/>
      <c r="LSX31" s="175"/>
      <c r="LSY31" s="175"/>
      <c r="LSZ31" s="175"/>
      <c r="LTA31" s="175"/>
      <c r="LTB31" s="175"/>
      <c r="LTC31" s="175"/>
      <c r="LTD31" s="175"/>
      <c r="LTE31" s="175"/>
      <c r="LTF31" s="175"/>
      <c r="LTG31" s="175"/>
      <c r="LTH31" s="175"/>
      <c r="LTI31" s="175"/>
      <c r="LTJ31" s="175"/>
      <c r="LTK31" s="175"/>
      <c r="LTL31" s="175"/>
      <c r="LTM31" s="175"/>
      <c r="LTN31" s="175"/>
      <c r="LTO31" s="175"/>
      <c r="LTP31" s="175"/>
      <c r="LTQ31" s="175"/>
      <c r="LTR31" s="175"/>
      <c r="LTS31" s="175"/>
      <c r="LTT31" s="175"/>
      <c r="LTU31" s="175"/>
      <c r="LTV31" s="175"/>
      <c r="LTW31" s="175"/>
      <c r="LTX31" s="175"/>
      <c r="LTY31" s="175"/>
      <c r="LTZ31" s="175"/>
      <c r="LUA31" s="175"/>
      <c r="LUB31" s="175"/>
      <c r="LUC31" s="175"/>
      <c r="LUD31" s="175"/>
      <c r="LUE31" s="175"/>
      <c r="LUF31" s="175"/>
      <c r="LUG31" s="175"/>
      <c r="LUH31" s="175"/>
      <c r="LUI31" s="175"/>
      <c r="LUJ31" s="175"/>
      <c r="LUK31" s="175"/>
      <c r="LUL31" s="175"/>
      <c r="LUM31" s="175"/>
      <c r="LUN31" s="175"/>
      <c r="LUO31" s="175"/>
      <c r="LUP31" s="175"/>
      <c r="LUQ31" s="175"/>
      <c r="LUR31" s="175"/>
      <c r="LUS31" s="175"/>
      <c r="LUT31" s="175"/>
      <c r="LUU31" s="175"/>
      <c r="LUV31" s="175"/>
      <c r="LUW31" s="175"/>
      <c r="LUX31" s="175"/>
      <c r="LUY31" s="175"/>
      <c r="LUZ31" s="175"/>
      <c r="LVA31" s="175"/>
      <c r="LVB31" s="175"/>
      <c r="LVC31" s="175"/>
      <c r="LVD31" s="175"/>
      <c r="LVE31" s="175"/>
      <c r="LVF31" s="175"/>
      <c r="LVG31" s="175"/>
      <c r="LVH31" s="175"/>
      <c r="LVI31" s="175"/>
      <c r="LVJ31" s="175"/>
      <c r="LVK31" s="175"/>
      <c r="LVL31" s="175"/>
      <c r="LVM31" s="175"/>
      <c r="LVN31" s="175"/>
      <c r="LVO31" s="175"/>
      <c r="LVP31" s="175"/>
      <c r="LVQ31" s="175"/>
      <c r="LVR31" s="175"/>
      <c r="LVS31" s="175"/>
      <c r="LVT31" s="175"/>
      <c r="LVU31" s="175"/>
      <c r="LVV31" s="175"/>
      <c r="LVW31" s="175"/>
      <c r="LVX31" s="175"/>
      <c r="LVY31" s="175"/>
      <c r="LVZ31" s="175"/>
      <c r="LWA31" s="175"/>
      <c r="LWB31" s="175"/>
      <c r="LWC31" s="175"/>
      <c r="LWD31" s="175"/>
      <c r="LWE31" s="175"/>
      <c r="LWF31" s="175"/>
      <c r="LWG31" s="175"/>
      <c r="LWH31" s="175"/>
      <c r="LWI31" s="175"/>
      <c r="LWJ31" s="175"/>
      <c r="LWK31" s="175"/>
      <c r="LWL31" s="175"/>
      <c r="LWM31" s="175"/>
      <c r="LWN31" s="175"/>
      <c r="LWO31" s="175"/>
      <c r="LWP31" s="175"/>
      <c r="LWQ31" s="175"/>
      <c r="LWR31" s="175"/>
      <c r="LWS31" s="175"/>
      <c r="LWT31" s="175"/>
      <c r="LWU31" s="175"/>
      <c r="LWV31" s="175"/>
      <c r="LWW31" s="175"/>
      <c r="LWX31" s="175"/>
      <c r="LWY31" s="175"/>
      <c r="LWZ31" s="175"/>
      <c r="LXA31" s="175"/>
      <c r="LXB31" s="175"/>
      <c r="LXC31" s="175"/>
      <c r="LXD31" s="175"/>
      <c r="LXE31" s="175"/>
      <c r="LXF31" s="175"/>
      <c r="LXG31" s="175"/>
      <c r="LXH31" s="175"/>
      <c r="LXI31" s="175"/>
      <c r="LXJ31" s="175"/>
      <c r="LXK31" s="175"/>
      <c r="LXL31" s="175"/>
      <c r="LXM31" s="175"/>
      <c r="LXN31" s="175"/>
      <c r="LXO31" s="175"/>
      <c r="LXP31" s="175"/>
      <c r="LXQ31" s="175"/>
      <c r="LXR31" s="175"/>
      <c r="LXS31" s="175"/>
      <c r="LXT31" s="175"/>
      <c r="LXU31" s="175"/>
      <c r="LXV31" s="175"/>
      <c r="LXW31" s="175"/>
      <c r="LXX31" s="175"/>
      <c r="LXY31" s="175"/>
      <c r="LXZ31" s="175"/>
      <c r="LYA31" s="175"/>
      <c r="LYB31" s="175"/>
      <c r="LYC31" s="175"/>
      <c r="LYD31" s="175"/>
      <c r="LYE31" s="175"/>
      <c r="LYF31" s="175"/>
      <c r="LYG31" s="175"/>
      <c r="LYH31" s="175"/>
      <c r="LYI31" s="175"/>
      <c r="LYJ31" s="175"/>
      <c r="LYK31" s="175"/>
      <c r="LYL31" s="175"/>
      <c r="LYM31" s="175"/>
      <c r="LYN31" s="175"/>
      <c r="LYO31" s="175"/>
      <c r="LYP31" s="175"/>
      <c r="LYQ31" s="175"/>
      <c r="LYR31" s="175"/>
      <c r="LYS31" s="175"/>
      <c r="LYT31" s="175"/>
      <c r="LYU31" s="175"/>
      <c r="LYV31" s="175"/>
      <c r="LYW31" s="175"/>
      <c r="LYX31" s="175"/>
      <c r="LYY31" s="175"/>
      <c r="LYZ31" s="175"/>
      <c r="LZA31" s="175"/>
      <c r="LZB31" s="175"/>
      <c r="LZC31" s="175"/>
      <c r="LZD31" s="175"/>
      <c r="LZE31" s="175"/>
      <c r="LZF31" s="175"/>
      <c r="LZG31" s="175"/>
      <c r="LZH31" s="175"/>
      <c r="LZI31" s="175"/>
      <c r="LZJ31" s="175"/>
      <c r="LZK31" s="175"/>
      <c r="LZL31" s="175"/>
      <c r="LZM31" s="175"/>
      <c r="LZN31" s="175"/>
      <c r="LZO31" s="175"/>
      <c r="LZP31" s="175"/>
      <c r="LZQ31" s="175"/>
      <c r="LZR31" s="175"/>
      <c r="LZS31" s="175"/>
      <c r="LZT31" s="175"/>
      <c r="LZU31" s="175"/>
      <c r="LZV31" s="175"/>
      <c r="LZW31" s="175"/>
      <c r="LZX31" s="175"/>
      <c r="LZY31" s="175"/>
      <c r="LZZ31" s="175"/>
      <c r="MAA31" s="175"/>
      <c r="MAB31" s="175"/>
      <c r="MAC31" s="175"/>
      <c r="MAD31" s="175"/>
      <c r="MAE31" s="175"/>
      <c r="MAF31" s="175"/>
      <c r="MAG31" s="175"/>
      <c r="MAH31" s="175"/>
      <c r="MAI31" s="175"/>
      <c r="MAJ31" s="175"/>
      <c r="MAK31" s="175"/>
      <c r="MAL31" s="175"/>
      <c r="MAM31" s="175"/>
      <c r="MAN31" s="175"/>
      <c r="MAO31" s="175"/>
      <c r="MAP31" s="175"/>
      <c r="MAQ31" s="175"/>
      <c r="MAR31" s="175"/>
      <c r="MAS31" s="175"/>
      <c r="MAT31" s="175"/>
      <c r="MAU31" s="175"/>
      <c r="MAV31" s="175"/>
      <c r="MAW31" s="175"/>
      <c r="MAX31" s="175"/>
      <c r="MAY31" s="175"/>
      <c r="MAZ31" s="175"/>
      <c r="MBA31" s="175"/>
      <c r="MBB31" s="175"/>
      <c r="MBC31" s="175"/>
      <c r="MBD31" s="175"/>
      <c r="MBE31" s="175"/>
      <c r="MBF31" s="175"/>
      <c r="MBG31" s="175"/>
      <c r="MBH31" s="175"/>
      <c r="MBI31" s="175"/>
      <c r="MBJ31" s="175"/>
      <c r="MBK31" s="175"/>
      <c r="MBL31" s="175"/>
      <c r="MBM31" s="175"/>
      <c r="MBN31" s="175"/>
      <c r="MBO31" s="175"/>
      <c r="MBP31" s="175"/>
      <c r="MBQ31" s="175"/>
      <c r="MBR31" s="175"/>
      <c r="MBS31" s="175"/>
      <c r="MBT31" s="175"/>
      <c r="MBU31" s="175"/>
      <c r="MBV31" s="175"/>
      <c r="MBW31" s="175"/>
      <c r="MBX31" s="175"/>
      <c r="MBY31" s="175"/>
      <c r="MBZ31" s="175"/>
      <c r="MCA31" s="175"/>
      <c r="MCB31" s="175"/>
      <c r="MCC31" s="175"/>
      <c r="MCD31" s="175"/>
      <c r="MCE31" s="175"/>
      <c r="MCF31" s="175"/>
      <c r="MCG31" s="175"/>
      <c r="MCH31" s="175"/>
      <c r="MCI31" s="175"/>
      <c r="MCJ31" s="175"/>
      <c r="MCK31" s="175"/>
      <c r="MCL31" s="175"/>
      <c r="MCM31" s="175"/>
      <c r="MCN31" s="175"/>
      <c r="MCO31" s="175"/>
      <c r="MCP31" s="175"/>
      <c r="MCQ31" s="175"/>
      <c r="MCR31" s="175"/>
      <c r="MCS31" s="175"/>
      <c r="MCT31" s="175"/>
      <c r="MCU31" s="175"/>
      <c r="MCV31" s="175"/>
      <c r="MCW31" s="175"/>
      <c r="MCX31" s="175"/>
      <c r="MCY31" s="175"/>
      <c r="MCZ31" s="175"/>
      <c r="MDA31" s="175"/>
      <c r="MDB31" s="175"/>
      <c r="MDC31" s="175"/>
      <c r="MDD31" s="175"/>
      <c r="MDE31" s="175"/>
      <c r="MDF31" s="175"/>
      <c r="MDG31" s="175"/>
      <c r="MDH31" s="175"/>
      <c r="MDI31" s="175"/>
      <c r="MDJ31" s="175"/>
      <c r="MDK31" s="175"/>
      <c r="MDL31" s="175"/>
      <c r="MDM31" s="175"/>
      <c r="MDN31" s="175"/>
      <c r="MDO31" s="175"/>
      <c r="MDP31" s="175"/>
      <c r="MDQ31" s="175"/>
      <c r="MDR31" s="175"/>
      <c r="MDS31" s="175"/>
      <c r="MDT31" s="175"/>
      <c r="MDU31" s="175"/>
      <c r="MDV31" s="175"/>
      <c r="MDW31" s="175"/>
      <c r="MDX31" s="175"/>
      <c r="MDY31" s="175"/>
      <c r="MDZ31" s="175"/>
      <c r="MEA31" s="175"/>
      <c r="MEB31" s="175"/>
      <c r="MEC31" s="175"/>
      <c r="MED31" s="175"/>
      <c r="MEE31" s="175"/>
      <c r="MEF31" s="175"/>
      <c r="MEG31" s="175"/>
      <c r="MEH31" s="175"/>
      <c r="MEI31" s="175"/>
      <c r="MEJ31" s="175"/>
      <c r="MEK31" s="175"/>
      <c r="MEL31" s="175"/>
      <c r="MEM31" s="175"/>
      <c r="MEN31" s="175"/>
      <c r="MEO31" s="175"/>
      <c r="MEP31" s="175"/>
      <c r="MEQ31" s="175"/>
      <c r="MER31" s="175"/>
      <c r="MES31" s="175"/>
      <c r="MET31" s="175"/>
      <c r="MEU31" s="175"/>
      <c r="MEV31" s="175"/>
      <c r="MEW31" s="175"/>
      <c r="MEX31" s="175"/>
      <c r="MEY31" s="175"/>
      <c r="MEZ31" s="175"/>
      <c r="MFA31" s="175"/>
      <c r="MFB31" s="175"/>
      <c r="MFC31" s="175"/>
      <c r="MFD31" s="175"/>
      <c r="MFE31" s="175"/>
      <c r="MFF31" s="175"/>
      <c r="MFG31" s="175"/>
      <c r="MFH31" s="175"/>
      <c r="MFI31" s="175"/>
      <c r="MFJ31" s="175"/>
      <c r="MFK31" s="175"/>
      <c r="MFL31" s="175"/>
      <c r="MFM31" s="175"/>
      <c r="MFN31" s="175"/>
      <c r="MFO31" s="175"/>
      <c r="MFP31" s="175"/>
      <c r="MFQ31" s="175"/>
      <c r="MFR31" s="175"/>
      <c r="MFS31" s="175"/>
      <c r="MFT31" s="175"/>
      <c r="MFU31" s="175"/>
      <c r="MFV31" s="175"/>
      <c r="MFW31" s="175"/>
      <c r="MFX31" s="175"/>
      <c r="MFY31" s="175"/>
      <c r="MFZ31" s="175"/>
      <c r="MGA31" s="175"/>
      <c r="MGB31" s="175"/>
      <c r="MGC31" s="175"/>
      <c r="MGD31" s="175"/>
      <c r="MGE31" s="175"/>
      <c r="MGF31" s="175"/>
      <c r="MGG31" s="175"/>
      <c r="MGH31" s="175"/>
      <c r="MGI31" s="175"/>
      <c r="MGJ31" s="175"/>
      <c r="MGK31" s="175"/>
      <c r="MGL31" s="175"/>
      <c r="MGM31" s="175"/>
      <c r="MGN31" s="175"/>
      <c r="MGO31" s="175"/>
      <c r="MGP31" s="175"/>
      <c r="MGQ31" s="175"/>
      <c r="MGR31" s="175"/>
      <c r="MGS31" s="175"/>
      <c r="MGT31" s="175"/>
      <c r="MGU31" s="175"/>
      <c r="MGV31" s="175"/>
      <c r="MGW31" s="175"/>
      <c r="MGX31" s="175"/>
      <c r="MGY31" s="175"/>
      <c r="MGZ31" s="175"/>
      <c r="MHA31" s="175"/>
      <c r="MHB31" s="175"/>
      <c r="MHC31" s="175"/>
      <c r="MHD31" s="175"/>
      <c r="MHE31" s="175"/>
      <c r="MHF31" s="175"/>
      <c r="MHG31" s="175"/>
      <c r="MHH31" s="175"/>
      <c r="MHI31" s="175"/>
      <c r="MHJ31" s="175"/>
      <c r="MHK31" s="175"/>
      <c r="MHL31" s="175"/>
      <c r="MHM31" s="175"/>
      <c r="MHN31" s="175"/>
      <c r="MHO31" s="175"/>
      <c r="MHP31" s="175"/>
      <c r="MHQ31" s="175"/>
      <c r="MHR31" s="175"/>
      <c r="MHS31" s="175"/>
      <c r="MHT31" s="175"/>
      <c r="MHU31" s="175"/>
      <c r="MHV31" s="175"/>
      <c r="MHW31" s="175"/>
      <c r="MHX31" s="175"/>
      <c r="MHY31" s="175"/>
      <c r="MHZ31" s="175"/>
      <c r="MIA31" s="175"/>
      <c r="MIB31" s="175"/>
      <c r="MIC31" s="175"/>
      <c r="MID31" s="175"/>
      <c r="MIE31" s="175"/>
      <c r="MIF31" s="175"/>
      <c r="MIG31" s="175"/>
      <c r="MIH31" s="175"/>
      <c r="MII31" s="175"/>
      <c r="MIJ31" s="175"/>
      <c r="MIK31" s="175"/>
      <c r="MIL31" s="175"/>
      <c r="MIM31" s="175"/>
      <c r="MIN31" s="175"/>
      <c r="MIO31" s="175"/>
      <c r="MIP31" s="175"/>
      <c r="MIQ31" s="175"/>
      <c r="MIR31" s="175"/>
      <c r="MIS31" s="175"/>
      <c r="MIT31" s="175"/>
      <c r="MIU31" s="175"/>
      <c r="MIV31" s="175"/>
      <c r="MIW31" s="175"/>
      <c r="MIX31" s="175"/>
      <c r="MIY31" s="175"/>
      <c r="MIZ31" s="175"/>
      <c r="MJA31" s="175"/>
      <c r="MJB31" s="175"/>
      <c r="MJC31" s="175"/>
      <c r="MJD31" s="175"/>
      <c r="MJE31" s="175"/>
      <c r="MJF31" s="175"/>
      <c r="MJG31" s="175"/>
      <c r="MJH31" s="175"/>
      <c r="MJI31" s="175"/>
      <c r="MJJ31" s="175"/>
      <c r="MJK31" s="175"/>
      <c r="MJL31" s="175"/>
      <c r="MJM31" s="175"/>
      <c r="MJN31" s="175"/>
      <c r="MJO31" s="175"/>
      <c r="MJP31" s="175"/>
      <c r="MJQ31" s="175"/>
      <c r="MJR31" s="175"/>
      <c r="MJS31" s="175"/>
      <c r="MJT31" s="175"/>
      <c r="MJU31" s="175"/>
      <c r="MJV31" s="175"/>
      <c r="MJW31" s="175"/>
      <c r="MJX31" s="175"/>
      <c r="MJY31" s="175"/>
      <c r="MJZ31" s="175"/>
      <c r="MKA31" s="175"/>
      <c r="MKB31" s="175"/>
      <c r="MKC31" s="175"/>
      <c r="MKD31" s="175"/>
      <c r="MKE31" s="175"/>
      <c r="MKF31" s="175"/>
      <c r="MKG31" s="175"/>
      <c r="MKH31" s="175"/>
      <c r="MKI31" s="175"/>
      <c r="MKJ31" s="175"/>
      <c r="MKK31" s="175"/>
      <c r="MKL31" s="175"/>
      <c r="MKM31" s="175"/>
      <c r="MKN31" s="175"/>
      <c r="MKO31" s="175"/>
      <c r="MKP31" s="175"/>
      <c r="MKQ31" s="175"/>
      <c r="MKR31" s="175"/>
      <c r="MKS31" s="175"/>
      <c r="MKT31" s="175"/>
      <c r="MKU31" s="175"/>
      <c r="MKV31" s="175"/>
      <c r="MKW31" s="175"/>
      <c r="MKX31" s="175"/>
      <c r="MKY31" s="175"/>
      <c r="MKZ31" s="175"/>
      <c r="MLA31" s="175"/>
      <c r="MLB31" s="175"/>
      <c r="MLC31" s="175"/>
      <c r="MLD31" s="175"/>
      <c r="MLE31" s="175"/>
      <c r="MLF31" s="175"/>
      <c r="MLG31" s="175"/>
      <c r="MLH31" s="175"/>
      <c r="MLI31" s="175"/>
      <c r="MLJ31" s="175"/>
      <c r="MLK31" s="175"/>
      <c r="MLL31" s="175"/>
      <c r="MLM31" s="175"/>
      <c r="MLN31" s="175"/>
      <c r="MLO31" s="175"/>
      <c r="MLP31" s="175"/>
      <c r="MLQ31" s="175"/>
      <c r="MLR31" s="175"/>
      <c r="MLS31" s="175"/>
      <c r="MLT31" s="175"/>
      <c r="MLU31" s="175"/>
      <c r="MLV31" s="175"/>
      <c r="MLW31" s="175"/>
      <c r="MLX31" s="175"/>
      <c r="MLY31" s="175"/>
      <c r="MLZ31" s="175"/>
      <c r="MMA31" s="175"/>
      <c r="MMB31" s="175"/>
      <c r="MMC31" s="175"/>
      <c r="MMD31" s="175"/>
      <c r="MME31" s="175"/>
      <c r="MMF31" s="175"/>
      <c r="MMG31" s="175"/>
      <c r="MMH31" s="175"/>
      <c r="MMI31" s="175"/>
      <c r="MMJ31" s="175"/>
      <c r="MMK31" s="175"/>
      <c r="MML31" s="175"/>
      <c r="MMM31" s="175"/>
      <c r="MMN31" s="175"/>
      <c r="MMO31" s="175"/>
      <c r="MMP31" s="175"/>
      <c r="MMQ31" s="175"/>
      <c r="MMR31" s="175"/>
      <c r="MMS31" s="175"/>
      <c r="MMT31" s="175"/>
      <c r="MMU31" s="175"/>
      <c r="MMV31" s="175"/>
      <c r="MMW31" s="175"/>
      <c r="MMX31" s="175"/>
      <c r="MMY31" s="175"/>
      <c r="MMZ31" s="175"/>
      <c r="MNA31" s="175"/>
      <c r="MNB31" s="175"/>
      <c r="MNC31" s="175"/>
      <c r="MND31" s="175"/>
      <c r="MNE31" s="175"/>
      <c r="MNF31" s="175"/>
      <c r="MNG31" s="175"/>
      <c r="MNH31" s="175"/>
      <c r="MNI31" s="175"/>
      <c r="MNJ31" s="175"/>
      <c r="MNK31" s="175"/>
      <c r="MNL31" s="175"/>
      <c r="MNM31" s="175"/>
      <c r="MNN31" s="175"/>
      <c r="MNO31" s="175"/>
      <c r="MNP31" s="175"/>
      <c r="MNQ31" s="175"/>
      <c r="MNR31" s="175"/>
      <c r="MNS31" s="175"/>
      <c r="MNT31" s="175"/>
      <c r="MNU31" s="175"/>
      <c r="MNV31" s="175"/>
      <c r="MNW31" s="175"/>
      <c r="MNX31" s="175"/>
      <c r="MNY31" s="175"/>
      <c r="MNZ31" s="175"/>
      <c r="MOA31" s="175"/>
      <c r="MOB31" s="175"/>
      <c r="MOC31" s="175"/>
      <c r="MOD31" s="175"/>
      <c r="MOE31" s="175"/>
      <c r="MOF31" s="175"/>
      <c r="MOG31" s="175"/>
      <c r="MOH31" s="175"/>
      <c r="MOI31" s="175"/>
      <c r="MOJ31" s="175"/>
      <c r="MOK31" s="175"/>
      <c r="MOL31" s="175"/>
      <c r="MOM31" s="175"/>
      <c r="MON31" s="175"/>
      <c r="MOO31" s="175"/>
      <c r="MOP31" s="175"/>
      <c r="MOQ31" s="175"/>
      <c r="MOR31" s="175"/>
      <c r="MOS31" s="175"/>
      <c r="MOT31" s="175"/>
      <c r="MOU31" s="175"/>
      <c r="MOV31" s="175"/>
      <c r="MOW31" s="175"/>
      <c r="MOX31" s="175"/>
      <c r="MOY31" s="175"/>
      <c r="MOZ31" s="175"/>
      <c r="MPA31" s="175"/>
      <c r="MPB31" s="175"/>
      <c r="MPC31" s="175"/>
      <c r="MPD31" s="175"/>
      <c r="MPE31" s="175"/>
      <c r="MPF31" s="175"/>
      <c r="MPG31" s="175"/>
      <c r="MPH31" s="175"/>
      <c r="MPI31" s="175"/>
      <c r="MPJ31" s="175"/>
      <c r="MPK31" s="175"/>
      <c r="MPL31" s="175"/>
      <c r="MPM31" s="175"/>
      <c r="MPN31" s="175"/>
      <c r="MPO31" s="175"/>
      <c r="MPP31" s="175"/>
      <c r="MPQ31" s="175"/>
      <c r="MPR31" s="175"/>
      <c r="MPS31" s="175"/>
      <c r="MPT31" s="175"/>
      <c r="MPU31" s="175"/>
      <c r="MPV31" s="175"/>
      <c r="MPW31" s="175"/>
      <c r="MPX31" s="175"/>
      <c r="MPY31" s="175"/>
      <c r="MPZ31" s="175"/>
      <c r="MQA31" s="175"/>
      <c r="MQB31" s="175"/>
      <c r="MQC31" s="175"/>
      <c r="MQD31" s="175"/>
      <c r="MQE31" s="175"/>
      <c r="MQF31" s="175"/>
      <c r="MQG31" s="175"/>
      <c r="MQH31" s="175"/>
      <c r="MQI31" s="175"/>
      <c r="MQJ31" s="175"/>
      <c r="MQK31" s="175"/>
      <c r="MQL31" s="175"/>
      <c r="MQM31" s="175"/>
      <c r="MQN31" s="175"/>
      <c r="MQO31" s="175"/>
      <c r="MQP31" s="175"/>
      <c r="MQQ31" s="175"/>
      <c r="MQR31" s="175"/>
      <c r="MQS31" s="175"/>
      <c r="MQT31" s="175"/>
      <c r="MQU31" s="175"/>
      <c r="MQV31" s="175"/>
      <c r="MQW31" s="175"/>
      <c r="MQX31" s="175"/>
      <c r="MQY31" s="175"/>
      <c r="MQZ31" s="175"/>
      <c r="MRA31" s="175"/>
      <c r="MRB31" s="175"/>
      <c r="MRC31" s="175"/>
      <c r="MRD31" s="175"/>
      <c r="MRE31" s="175"/>
      <c r="MRF31" s="175"/>
      <c r="MRG31" s="175"/>
      <c r="MRH31" s="175"/>
      <c r="MRI31" s="175"/>
      <c r="MRJ31" s="175"/>
      <c r="MRK31" s="175"/>
      <c r="MRL31" s="175"/>
      <c r="MRM31" s="175"/>
      <c r="MRN31" s="175"/>
      <c r="MRO31" s="175"/>
      <c r="MRP31" s="175"/>
      <c r="MRQ31" s="175"/>
      <c r="MRR31" s="175"/>
      <c r="MRS31" s="175"/>
      <c r="MRT31" s="175"/>
      <c r="MRU31" s="175"/>
      <c r="MRV31" s="175"/>
      <c r="MRW31" s="175"/>
      <c r="MRX31" s="175"/>
      <c r="MRY31" s="175"/>
      <c r="MRZ31" s="175"/>
      <c r="MSA31" s="175"/>
      <c r="MSB31" s="175"/>
      <c r="MSC31" s="175"/>
      <c r="MSD31" s="175"/>
      <c r="MSE31" s="175"/>
      <c r="MSF31" s="175"/>
      <c r="MSG31" s="175"/>
      <c r="MSH31" s="175"/>
      <c r="MSI31" s="175"/>
      <c r="MSJ31" s="175"/>
      <c r="MSK31" s="175"/>
      <c r="MSL31" s="175"/>
      <c r="MSM31" s="175"/>
      <c r="MSN31" s="175"/>
      <c r="MSO31" s="175"/>
      <c r="MSP31" s="175"/>
      <c r="MSQ31" s="175"/>
      <c r="MSR31" s="175"/>
      <c r="MSS31" s="175"/>
      <c r="MST31" s="175"/>
      <c r="MSU31" s="175"/>
      <c r="MSV31" s="175"/>
      <c r="MSW31" s="175"/>
      <c r="MSX31" s="175"/>
      <c r="MSY31" s="175"/>
      <c r="MSZ31" s="175"/>
      <c r="MTA31" s="175"/>
      <c r="MTB31" s="175"/>
      <c r="MTC31" s="175"/>
      <c r="MTD31" s="175"/>
      <c r="MTE31" s="175"/>
      <c r="MTF31" s="175"/>
      <c r="MTG31" s="175"/>
      <c r="MTH31" s="175"/>
      <c r="MTI31" s="175"/>
      <c r="MTJ31" s="175"/>
      <c r="MTK31" s="175"/>
      <c r="MTL31" s="175"/>
      <c r="MTM31" s="175"/>
      <c r="MTN31" s="175"/>
      <c r="MTO31" s="175"/>
      <c r="MTP31" s="175"/>
      <c r="MTQ31" s="175"/>
      <c r="MTR31" s="175"/>
      <c r="MTS31" s="175"/>
      <c r="MTT31" s="175"/>
      <c r="MTU31" s="175"/>
      <c r="MTV31" s="175"/>
      <c r="MTW31" s="175"/>
      <c r="MTX31" s="175"/>
      <c r="MTY31" s="175"/>
      <c r="MTZ31" s="175"/>
      <c r="MUA31" s="175"/>
      <c r="MUB31" s="175"/>
      <c r="MUC31" s="175"/>
      <c r="MUD31" s="175"/>
      <c r="MUE31" s="175"/>
      <c r="MUF31" s="175"/>
      <c r="MUG31" s="175"/>
      <c r="MUH31" s="175"/>
      <c r="MUI31" s="175"/>
      <c r="MUJ31" s="175"/>
      <c r="MUK31" s="175"/>
      <c r="MUL31" s="175"/>
      <c r="MUM31" s="175"/>
      <c r="MUN31" s="175"/>
      <c r="MUO31" s="175"/>
      <c r="MUP31" s="175"/>
      <c r="MUQ31" s="175"/>
      <c r="MUR31" s="175"/>
      <c r="MUS31" s="175"/>
      <c r="MUT31" s="175"/>
      <c r="MUU31" s="175"/>
      <c r="MUV31" s="175"/>
      <c r="MUW31" s="175"/>
      <c r="MUX31" s="175"/>
      <c r="MUY31" s="175"/>
      <c r="MUZ31" s="175"/>
      <c r="MVA31" s="175"/>
      <c r="MVB31" s="175"/>
      <c r="MVC31" s="175"/>
      <c r="MVD31" s="175"/>
      <c r="MVE31" s="175"/>
      <c r="MVF31" s="175"/>
      <c r="MVG31" s="175"/>
      <c r="MVH31" s="175"/>
      <c r="MVI31" s="175"/>
      <c r="MVJ31" s="175"/>
      <c r="MVK31" s="175"/>
      <c r="MVL31" s="175"/>
      <c r="MVM31" s="175"/>
      <c r="MVN31" s="175"/>
      <c r="MVO31" s="175"/>
      <c r="MVP31" s="175"/>
      <c r="MVQ31" s="175"/>
      <c r="MVR31" s="175"/>
      <c r="MVS31" s="175"/>
      <c r="MVT31" s="175"/>
      <c r="MVU31" s="175"/>
      <c r="MVV31" s="175"/>
      <c r="MVW31" s="175"/>
      <c r="MVX31" s="175"/>
      <c r="MVY31" s="175"/>
      <c r="MVZ31" s="175"/>
      <c r="MWA31" s="175"/>
      <c r="MWB31" s="175"/>
      <c r="MWC31" s="175"/>
      <c r="MWD31" s="175"/>
      <c r="MWE31" s="175"/>
      <c r="MWF31" s="175"/>
      <c r="MWG31" s="175"/>
      <c r="MWH31" s="175"/>
      <c r="MWI31" s="175"/>
      <c r="MWJ31" s="175"/>
      <c r="MWK31" s="175"/>
      <c r="MWL31" s="175"/>
      <c r="MWM31" s="175"/>
      <c r="MWN31" s="175"/>
      <c r="MWO31" s="175"/>
      <c r="MWP31" s="175"/>
      <c r="MWQ31" s="175"/>
      <c r="MWR31" s="175"/>
      <c r="MWS31" s="175"/>
      <c r="MWT31" s="175"/>
      <c r="MWU31" s="175"/>
      <c r="MWV31" s="175"/>
      <c r="MWW31" s="175"/>
      <c r="MWX31" s="175"/>
      <c r="MWY31" s="175"/>
      <c r="MWZ31" s="175"/>
      <c r="MXA31" s="175"/>
      <c r="MXB31" s="175"/>
      <c r="MXC31" s="175"/>
      <c r="MXD31" s="175"/>
      <c r="MXE31" s="175"/>
      <c r="MXF31" s="175"/>
      <c r="MXG31" s="175"/>
      <c r="MXH31" s="175"/>
      <c r="MXI31" s="175"/>
      <c r="MXJ31" s="175"/>
      <c r="MXK31" s="175"/>
      <c r="MXL31" s="175"/>
      <c r="MXM31" s="175"/>
      <c r="MXN31" s="175"/>
      <c r="MXO31" s="175"/>
      <c r="MXP31" s="175"/>
      <c r="MXQ31" s="175"/>
      <c r="MXR31" s="175"/>
      <c r="MXS31" s="175"/>
      <c r="MXT31" s="175"/>
      <c r="MXU31" s="175"/>
      <c r="MXV31" s="175"/>
      <c r="MXW31" s="175"/>
      <c r="MXX31" s="175"/>
      <c r="MXY31" s="175"/>
      <c r="MXZ31" s="175"/>
      <c r="MYA31" s="175"/>
      <c r="MYB31" s="175"/>
      <c r="MYC31" s="175"/>
      <c r="MYD31" s="175"/>
      <c r="MYE31" s="175"/>
      <c r="MYF31" s="175"/>
      <c r="MYG31" s="175"/>
      <c r="MYH31" s="175"/>
      <c r="MYI31" s="175"/>
      <c r="MYJ31" s="175"/>
      <c r="MYK31" s="175"/>
      <c r="MYL31" s="175"/>
      <c r="MYM31" s="175"/>
      <c r="MYN31" s="175"/>
      <c r="MYO31" s="175"/>
      <c r="MYP31" s="175"/>
      <c r="MYQ31" s="175"/>
      <c r="MYR31" s="175"/>
      <c r="MYS31" s="175"/>
      <c r="MYT31" s="175"/>
      <c r="MYU31" s="175"/>
      <c r="MYV31" s="175"/>
      <c r="MYW31" s="175"/>
      <c r="MYX31" s="175"/>
      <c r="MYY31" s="175"/>
      <c r="MYZ31" s="175"/>
      <c r="MZA31" s="175"/>
      <c r="MZB31" s="175"/>
      <c r="MZC31" s="175"/>
      <c r="MZD31" s="175"/>
      <c r="MZE31" s="175"/>
      <c r="MZF31" s="175"/>
      <c r="MZG31" s="175"/>
      <c r="MZH31" s="175"/>
      <c r="MZI31" s="175"/>
      <c r="MZJ31" s="175"/>
      <c r="MZK31" s="175"/>
      <c r="MZL31" s="175"/>
      <c r="MZM31" s="175"/>
      <c r="MZN31" s="175"/>
      <c r="MZO31" s="175"/>
      <c r="MZP31" s="175"/>
      <c r="MZQ31" s="175"/>
      <c r="MZR31" s="175"/>
      <c r="MZS31" s="175"/>
      <c r="MZT31" s="175"/>
      <c r="MZU31" s="175"/>
      <c r="MZV31" s="175"/>
      <c r="MZW31" s="175"/>
      <c r="MZX31" s="175"/>
      <c r="MZY31" s="175"/>
      <c r="MZZ31" s="175"/>
      <c r="NAA31" s="175"/>
      <c r="NAB31" s="175"/>
      <c r="NAC31" s="175"/>
      <c r="NAD31" s="175"/>
      <c r="NAE31" s="175"/>
      <c r="NAF31" s="175"/>
      <c r="NAG31" s="175"/>
      <c r="NAH31" s="175"/>
      <c r="NAI31" s="175"/>
      <c r="NAJ31" s="175"/>
      <c r="NAK31" s="175"/>
      <c r="NAL31" s="175"/>
      <c r="NAM31" s="175"/>
      <c r="NAN31" s="175"/>
      <c r="NAO31" s="175"/>
      <c r="NAP31" s="175"/>
      <c r="NAQ31" s="175"/>
      <c r="NAR31" s="175"/>
      <c r="NAS31" s="175"/>
      <c r="NAT31" s="175"/>
      <c r="NAU31" s="175"/>
      <c r="NAV31" s="175"/>
      <c r="NAW31" s="175"/>
      <c r="NAX31" s="175"/>
      <c r="NAY31" s="175"/>
      <c r="NAZ31" s="175"/>
      <c r="NBA31" s="175"/>
      <c r="NBB31" s="175"/>
      <c r="NBC31" s="175"/>
      <c r="NBD31" s="175"/>
      <c r="NBE31" s="175"/>
      <c r="NBF31" s="175"/>
      <c r="NBG31" s="175"/>
      <c r="NBH31" s="175"/>
      <c r="NBI31" s="175"/>
      <c r="NBJ31" s="175"/>
      <c r="NBK31" s="175"/>
      <c r="NBL31" s="175"/>
      <c r="NBM31" s="175"/>
      <c r="NBN31" s="175"/>
      <c r="NBO31" s="175"/>
      <c r="NBP31" s="175"/>
      <c r="NBQ31" s="175"/>
      <c r="NBR31" s="175"/>
      <c r="NBS31" s="175"/>
      <c r="NBT31" s="175"/>
      <c r="NBU31" s="175"/>
      <c r="NBV31" s="175"/>
      <c r="NBW31" s="175"/>
      <c r="NBX31" s="175"/>
      <c r="NBY31" s="175"/>
      <c r="NBZ31" s="175"/>
      <c r="NCA31" s="175"/>
      <c r="NCB31" s="175"/>
      <c r="NCC31" s="175"/>
      <c r="NCD31" s="175"/>
      <c r="NCE31" s="175"/>
      <c r="NCF31" s="175"/>
      <c r="NCG31" s="175"/>
      <c r="NCH31" s="175"/>
      <c r="NCI31" s="175"/>
      <c r="NCJ31" s="175"/>
      <c r="NCK31" s="175"/>
      <c r="NCL31" s="175"/>
      <c r="NCM31" s="175"/>
      <c r="NCN31" s="175"/>
      <c r="NCO31" s="175"/>
      <c r="NCP31" s="175"/>
      <c r="NCQ31" s="175"/>
      <c r="NCR31" s="175"/>
      <c r="NCS31" s="175"/>
      <c r="NCT31" s="175"/>
      <c r="NCU31" s="175"/>
      <c r="NCV31" s="175"/>
      <c r="NCW31" s="175"/>
      <c r="NCX31" s="175"/>
      <c r="NCY31" s="175"/>
      <c r="NCZ31" s="175"/>
      <c r="NDA31" s="175"/>
      <c r="NDB31" s="175"/>
      <c r="NDC31" s="175"/>
      <c r="NDD31" s="175"/>
      <c r="NDE31" s="175"/>
      <c r="NDF31" s="175"/>
      <c r="NDG31" s="175"/>
      <c r="NDH31" s="175"/>
      <c r="NDI31" s="175"/>
      <c r="NDJ31" s="175"/>
      <c r="NDK31" s="175"/>
      <c r="NDL31" s="175"/>
      <c r="NDM31" s="175"/>
      <c r="NDN31" s="175"/>
      <c r="NDO31" s="175"/>
      <c r="NDP31" s="175"/>
      <c r="NDQ31" s="175"/>
      <c r="NDR31" s="175"/>
      <c r="NDS31" s="175"/>
      <c r="NDT31" s="175"/>
      <c r="NDU31" s="175"/>
      <c r="NDV31" s="175"/>
      <c r="NDW31" s="175"/>
      <c r="NDX31" s="175"/>
      <c r="NDY31" s="175"/>
      <c r="NDZ31" s="175"/>
      <c r="NEA31" s="175"/>
      <c r="NEB31" s="175"/>
      <c r="NEC31" s="175"/>
      <c r="NED31" s="175"/>
      <c r="NEE31" s="175"/>
      <c r="NEF31" s="175"/>
      <c r="NEG31" s="175"/>
      <c r="NEH31" s="175"/>
      <c r="NEI31" s="175"/>
      <c r="NEJ31" s="175"/>
      <c r="NEK31" s="175"/>
      <c r="NEL31" s="175"/>
      <c r="NEM31" s="175"/>
      <c r="NEN31" s="175"/>
      <c r="NEO31" s="175"/>
      <c r="NEP31" s="175"/>
      <c r="NEQ31" s="175"/>
      <c r="NER31" s="175"/>
      <c r="NES31" s="175"/>
      <c r="NET31" s="175"/>
      <c r="NEU31" s="175"/>
      <c r="NEV31" s="175"/>
      <c r="NEW31" s="175"/>
      <c r="NEX31" s="175"/>
      <c r="NEY31" s="175"/>
      <c r="NEZ31" s="175"/>
      <c r="NFA31" s="175"/>
      <c r="NFB31" s="175"/>
      <c r="NFC31" s="175"/>
      <c r="NFD31" s="175"/>
      <c r="NFE31" s="175"/>
      <c r="NFF31" s="175"/>
      <c r="NFG31" s="175"/>
      <c r="NFH31" s="175"/>
      <c r="NFI31" s="175"/>
      <c r="NFJ31" s="175"/>
      <c r="NFK31" s="175"/>
      <c r="NFL31" s="175"/>
      <c r="NFM31" s="175"/>
      <c r="NFN31" s="175"/>
      <c r="NFO31" s="175"/>
      <c r="NFP31" s="175"/>
      <c r="NFQ31" s="175"/>
      <c r="NFR31" s="175"/>
      <c r="NFS31" s="175"/>
      <c r="NFT31" s="175"/>
      <c r="NFU31" s="175"/>
      <c r="NFV31" s="175"/>
      <c r="NFW31" s="175"/>
      <c r="NFX31" s="175"/>
      <c r="NFY31" s="175"/>
      <c r="NFZ31" s="175"/>
      <c r="NGA31" s="175"/>
      <c r="NGB31" s="175"/>
      <c r="NGC31" s="175"/>
      <c r="NGD31" s="175"/>
      <c r="NGE31" s="175"/>
      <c r="NGF31" s="175"/>
      <c r="NGG31" s="175"/>
      <c r="NGH31" s="175"/>
      <c r="NGI31" s="175"/>
      <c r="NGJ31" s="175"/>
      <c r="NGK31" s="175"/>
      <c r="NGL31" s="175"/>
      <c r="NGM31" s="175"/>
      <c r="NGN31" s="175"/>
      <c r="NGO31" s="175"/>
      <c r="NGP31" s="175"/>
      <c r="NGQ31" s="175"/>
      <c r="NGR31" s="175"/>
      <c r="NGS31" s="175"/>
      <c r="NGT31" s="175"/>
      <c r="NGU31" s="175"/>
      <c r="NGV31" s="175"/>
      <c r="NGW31" s="175"/>
      <c r="NGX31" s="175"/>
      <c r="NGY31" s="175"/>
      <c r="NGZ31" s="175"/>
      <c r="NHA31" s="175"/>
      <c r="NHB31" s="175"/>
      <c r="NHC31" s="175"/>
      <c r="NHD31" s="175"/>
      <c r="NHE31" s="175"/>
      <c r="NHF31" s="175"/>
      <c r="NHG31" s="175"/>
      <c r="NHH31" s="175"/>
      <c r="NHI31" s="175"/>
      <c r="NHJ31" s="175"/>
      <c r="NHK31" s="175"/>
      <c r="NHL31" s="175"/>
      <c r="NHM31" s="175"/>
      <c r="NHN31" s="175"/>
      <c r="NHO31" s="175"/>
      <c r="NHP31" s="175"/>
      <c r="NHQ31" s="175"/>
      <c r="NHR31" s="175"/>
      <c r="NHS31" s="175"/>
      <c r="NHT31" s="175"/>
      <c r="NHU31" s="175"/>
      <c r="NHV31" s="175"/>
      <c r="NHW31" s="175"/>
      <c r="NHX31" s="175"/>
      <c r="NHY31" s="175"/>
      <c r="NHZ31" s="175"/>
      <c r="NIA31" s="175"/>
      <c r="NIB31" s="175"/>
      <c r="NIC31" s="175"/>
      <c r="NID31" s="175"/>
      <c r="NIE31" s="175"/>
      <c r="NIF31" s="175"/>
      <c r="NIG31" s="175"/>
      <c r="NIH31" s="175"/>
      <c r="NII31" s="175"/>
      <c r="NIJ31" s="175"/>
      <c r="NIK31" s="175"/>
      <c r="NIL31" s="175"/>
      <c r="NIM31" s="175"/>
      <c r="NIN31" s="175"/>
      <c r="NIO31" s="175"/>
      <c r="NIP31" s="175"/>
      <c r="NIQ31" s="175"/>
      <c r="NIR31" s="175"/>
      <c r="NIS31" s="175"/>
      <c r="NIT31" s="175"/>
      <c r="NIU31" s="175"/>
      <c r="NIV31" s="175"/>
      <c r="NIW31" s="175"/>
      <c r="NIX31" s="175"/>
      <c r="NIY31" s="175"/>
      <c r="NIZ31" s="175"/>
      <c r="NJA31" s="175"/>
      <c r="NJB31" s="175"/>
      <c r="NJC31" s="175"/>
      <c r="NJD31" s="175"/>
      <c r="NJE31" s="175"/>
      <c r="NJF31" s="175"/>
      <c r="NJG31" s="175"/>
      <c r="NJH31" s="175"/>
      <c r="NJI31" s="175"/>
      <c r="NJJ31" s="175"/>
      <c r="NJK31" s="175"/>
      <c r="NJL31" s="175"/>
      <c r="NJM31" s="175"/>
      <c r="NJN31" s="175"/>
      <c r="NJO31" s="175"/>
      <c r="NJP31" s="175"/>
      <c r="NJQ31" s="175"/>
      <c r="NJR31" s="175"/>
      <c r="NJS31" s="175"/>
      <c r="NJT31" s="175"/>
      <c r="NJU31" s="175"/>
      <c r="NJV31" s="175"/>
      <c r="NJW31" s="175"/>
      <c r="NJX31" s="175"/>
      <c r="NJY31" s="175"/>
      <c r="NJZ31" s="175"/>
      <c r="NKA31" s="175"/>
      <c r="NKB31" s="175"/>
      <c r="NKC31" s="175"/>
      <c r="NKD31" s="175"/>
      <c r="NKE31" s="175"/>
      <c r="NKF31" s="175"/>
      <c r="NKG31" s="175"/>
      <c r="NKH31" s="175"/>
      <c r="NKI31" s="175"/>
      <c r="NKJ31" s="175"/>
      <c r="NKK31" s="175"/>
      <c r="NKL31" s="175"/>
      <c r="NKM31" s="175"/>
      <c r="NKN31" s="175"/>
      <c r="NKO31" s="175"/>
      <c r="NKP31" s="175"/>
      <c r="NKQ31" s="175"/>
      <c r="NKR31" s="175"/>
      <c r="NKS31" s="175"/>
      <c r="NKT31" s="175"/>
      <c r="NKU31" s="175"/>
      <c r="NKV31" s="175"/>
      <c r="NKW31" s="175"/>
      <c r="NKX31" s="175"/>
      <c r="NKY31" s="175"/>
      <c r="NKZ31" s="175"/>
      <c r="NLA31" s="175"/>
      <c r="NLB31" s="175"/>
      <c r="NLC31" s="175"/>
      <c r="NLD31" s="175"/>
      <c r="NLE31" s="175"/>
      <c r="NLF31" s="175"/>
      <c r="NLG31" s="175"/>
      <c r="NLH31" s="175"/>
      <c r="NLI31" s="175"/>
      <c r="NLJ31" s="175"/>
      <c r="NLK31" s="175"/>
      <c r="NLL31" s="175"/>
      <c r="NLM31" s="175"/>
      <c r="NLN31" s="175"/>
      <c r="NLO31" s="175"/>
      <c r="NLP31" s="175"/>
      <c r="NLQ31" s="175"/>
      <c r="NLR31" s="175"/>
      <c r="NLS31" s="175"/>
      <c r="NLT31" s="175"/>
      <c r="NLU31" s="175"/>
      <c r="NLV31" s="175"/>
      <c r="NLW31" s="175"/>
      <c r="NLX31" s="175"/>
      <c r="NLY31" s="175"/>
      <c r="NLZ31" s="175"/>
      <c r="NMA31" s="175"/>
      <c r="NMB31" s="175"/>
      <c r="NMC31" s="175"/>
      <c r="NMD31" s="175"/>
      <c r="NME31" s="175"/>
      <c r="NMF31" s="175"/>
      <c r="NMG31" s="175"/>
      <c r="NMH31" s="175"/>
      <c r="NMI31" s="175"/>
      <c r="NMJ31" s="175"/>
      <c r="NMK31" s="175"/>
      <c r="NML31" s="175"/>
      <c r="NMM31" s="175"/>
      <c r="NMN31" s="175"/>
      <c r="NMO31" s="175"/>
      <c r="NMP31" s="175"/>
      <c r="NMQ31" s="175"/>
      <c r="NMR31" s="175"/>
      <c r="NMS31" s="175"/>
      <c r="NMT31" s="175"/>
      <c r="NMU31" s="175"/>
      <c r="NMV31" s="175"/>
      <c r="NMW31" s="175"/>
      <c r="NMX31" s="175"/>
      <c r="NMY31" s="175"/>
      <c r="NMZ31" s="175"/>
      <c r="NNA31" s="175"/>
      <c r="NNB31" s="175"/>
      <c r="NNC31" s="175"/>
      <c r="NND31" s="175"/>
      <c r="NNE31" s="175"/>
      <c r="NNF31" s="175"/>
      <c r="NNG31" s="175"/>
      <c r="NNH31" s="175"/>
      <c r="NNI31" s="175"/>
      <c r="NNJ31" s="175"/>
      <c r="NNK31" s="175"/>
      <c r="NNL31" s="175"/>
      <c r="NNM31" s="175"/>
      <c r="NNN31" s="175"/>
      <c r="NNO31" s="175"/>
      <c r="NNP31" s="175"/>
      <c r="NNQ31" s="175"/>
      <c r="NNR31" s="175"/>
      <c r="NNS31" s="175"/>
      <c r="NNT31" s="175"/>
      <c r="NNU31" s="175"/>
      <c r="NNV31" s="175"/>
      <c r="NNW31" s="175"/>
      <c r="NNX31" s="175"/>
      <c r="NNY31" s="175"/>
      <c r="NNZ31" s="175"/>
      <c r="NOA31" s="175"/>
      <c r="NOB31" s="175"/>
      <c r="NOC31" s="175"/>
      <c r="NOD31" s="175"/>
      <c r="NOE31" s="175"/>
      <c r="NOF31" s="175"/>
      <c r="NOG31" s="175"/>
      <c r="NOH31" s="175"/>
      <c r="NOI31" s="175"/>
      <c r="NOJ31" s="175"/>
      <c r="NOK31" s="175"/>
      <c r="NOL31" s="175"/>
      <c r="NOM31" s="175"/>
      <c r="NON31" s="175"/>
      <c r="NOO31" s="175"/>
      <c r="NOP31" s="175"/>
      <c r="NOQ31" s="175"/>
      <c r="NOR31" s="175"/>
      <c r="NOS31" s="175"/>
      <c r="NOT31" s="175"/>
      <c r="NOU31" s="175"/>
      <c r="NOV31" s="175"/>
      <c r="NOW31" s="175"/>
      <c r="NOX31" s="175"/>
      <c r="NOY31" s="175"/>
      <c r="NOZ31" s="175"/>
      <c r="NPA31" s="175"/>
      <c r="NPB31" s="175"/>
      <c r="NPC31" s="175"/>
      <c r="NPD31" s="175"/>
      <c r="NPE31" s="175"/>
      <c r="NPF31" s="175"/>
      <c r="NPG31" s="175"/>
      <c r="NPH31" s="175"/>
      <c r="NPI31" s="175"/>
      <c r="NPJ31" s="175"/>
      <c r="NPK31" s="175"/>
      <c r="NPL31" s="175"/>
      <c r="NPM31" s="175"/>
      <c r="NPN31" s="175"/>
      <c r="NPO31" s="175"/>
      <c r="NPP31" s="175"/>
      <c r="NPQ31" s="175"/>
      <c r="NPR31" s="175"/>
      <c r="NPS31" s="175"/>
      <c r="NPT31" s="175"/>
      <c r="NPU31" s="175"/>
      <c r="NPV31" s="175"/>
      <c r="NPW31" s="175"/>
      <c r="NPX31" s="175"/>
      <c r="NPY31" s="175"/>
      <c r="NPZ31" s="175"/>
      <c r="NQA31" s="175"/>
      <c r="NQB31" s="175"/>
      <c r="NQC31" s="175"/>
      <c r="NQD31" s="175"/>
      <c r="NQE31" s="175"/>
      <c r="NQF31" s="175"/>
      <c r="NQG31" s="175"/>
      <c r="NQH31" s="175"/>
      <c r="NQI31" s="175"/>
      <c r="NQJ31" s="175"/>
      <c r="NQK31" s="175"/>
      <c r="NQL31" s="175"/>
      <c r="NQM31" s="175"/>
      <c r="NQN31" s="175"/>
      <c r="NQO31" s="175"/>
      <c r="NQP31" s="175"/>
      <c r="NQQ31" s="175"/>
      <c r="NQR31" s="175"/>
      <c r="NQS31" s="175"/>
      <c r="NQT31" s="175"/>
      <c r="NQU31" s="175"/>
      <c r="NQV31" s="175"/>
      <c r="NQW31" s="175"/>
      <c r="NQX31" s="175"/>
      <c r="NQY31" s="175"/>
      <c r="NQZ31" s="175"/>
      <c r="NRA31" s="175"/>
      <c r="NRB31" s="175"/>
      <c r="NRC31" s="175"/>
      <c r="NRD31" s="175"/>
      <c r="NRE31" s="175"/>
      <c r="NRF31" s="175"/>
      <c r="NRG31" s="175"/>
      <c r="NRH31" s="175"/>
      <c r="NRI31" s="175"/>
      <c r="NRJ31" s="175"/>
      <c r="NRK31" s="175"/>
      <c r="NRL31" s="175"/>
      <c r="NRM31" s="175"/>
      <c r="NRN31" s="175"/>
      <c r="NRO31" s="175"/>
      <c r="NRP31" s="175"/>
      <c r="NRQ31" s="175"/>
      <c r="NRR31" s="175"/>
      <c r="NRS31" s="175"/>
      <c r="NRT31" s="175"/>
      <c r="NRU31" s="175"/>
      <c r="NRV31" s="175"/>
      <c r="NRW31" s="175"/>
      <c r="NRX31" s="175"/>
      <c r="NRY31" s="175"/>
      <c r="NRZ31" s="175"/>
      <c r="NSA31" s="175"/>
      <c r="NSB31" s="175"/>
      <c r="NSC31" s="175"/>
      <c r="NSD31" s="175"/>
      <c r="NSE31" s="175"/>
      <c r="NSF31" s="175"/>
      <c r="NSG31" s="175"/>
      <c r="NSH31" s="175"/>
      <c r="NSI31" s="175"/>
      <c r="NSJ31" s="175"/>
      <c r="NSK31" s="175"/>
      <c r="NSL31" s="175"/>
      <c r="NSM31" s="175"/>
      <c r="NSN31" s="175"/>
      <c r="NSO31" s="175"/>
      <c r="NSP31" s="175"/>
      <c r="NSQ31" s="175"/>
      <c r="NSR31" s="175"/>
      <c r="NSS31" s="175"/>
      <c r="NST31" s="175"/>
      <c r="NSU31" s="175"/>
      <c r="NSV31" s="175"/>
      <c r="NSW31" s="175"/>
      <c r="NSX31" s="175"/>
      <c r="NSY31" s="175"/>
      <c r="NSZ31" s="175"/>
      <c r="NTA31" s="175"/>
      <c r="NTB31" s="175"/>
      <c r="NTC31" s="175"/>
      <c r="NTD31" s="175"/>
      <c r="NTE31" s="175"/>
      <c r="NTF31" s="175"/>
      <c r="NTG31" s="175"/>
      <c r="NTH31" s="175"/>
      <c r="NTI31" s="175"/>
      <c r="NTJ31" s="175"/>
      <c r="NTK31" s="175"/>
      <c r="NTL31" s="175"/>
      <c r="NTM31" s="175"/>
      <c r="NTN31" s="175"/>
      <c r="NTO31" s="175"/>
      <c r="NTP31" s="175"/>
      <c r="NTQ31" s="175"/>
      <c r="NTR31" s="175"/>
      <c r="NTS31" s="175"/>
      <c r="NTT31" s="175"/>
      <c r="NTU31" s="175"/>
      <c r="NTV31" s="175"/>
      <c r="NTW31" s="175"/>
      <c r="NTX31" s="175"/>
      <c r="NTY31" s="175"/>
      <c r="NTZ31" s="175"/>
      <c r="NUA31" s="175"/>
      <c r="NUB31" s="175"/>
      <c r="NUC31" s="175"/>
      <c r="NUD31" s="175"/>
      <c r="NUE31" s="175"/>
      <c r="NUF31" s="175"/>
      <c r="NUG31" s="175"/>
      <c r="NUH31" s="175"/>
      <c r="NUI31" s="175"/>
      <c r="NUJ31" s="175"/>
      <c r="NUK31" s="175"/>
      <c r="NUL31" s="175"/>
      <c r="NUM31" s="175"/>
      <c r="NUN31" s="175"/>
      <c r="NUO31" s="175"/>
      <c r="NUP31" s="175"/>
      <c r="NUQ31" s="175"/>
      <c r="NUR31" s="175"/>
      <c r="NUS31" s="175"/>
      <c r="NUT31" s="175"/>
      <c r="NUU31" s="175"/>
      <c r="NUV31" s="175"/>
      <c r="NUW31" s="175"/>
      <c r="NUX31" s="175"/>
      <c r="NUY31" s="175"/>
      <c r="NUZ31" s="175"/>
      <c r="NVA31" s="175"/>
      <c r="NVB31" s="175"/>
      <c r="NVC31" s="175"/>
      <c r="NVD31" s="175"/>
      <c r="NVE31" s="175"/>
      <c r="NVF31" s="175"/>
      <c r="NVG31" s="175"/>
      <c r="NVH31" s="175"/>
      <c r="NVI31" s="175"/>
      <c r="NVJ31" s="175"/>
      <c r="NVK31" s="175"/>
      <c r="NVL31" s="175"/>
      <c r="NVM31" s="175"/>
      <c r="NVN31" s="175"/>
      <c r="NVO31" s="175"/>
      <c r="NVP31" s="175"/>
      <c r="NVQ31" s="175"/>
      <c r="NVR31" s="175"/>
      <c r="NVS31" s="175"/>
      <c r="NVT31" s="175"/>
      <c r="NVU31" s="175"/>
      <c r="NVV31" s="175"/>
      <c r="NVW31" s="175"/>
      <c r="NVX31" s="175"/>
      <c r="NVY31" s="175"/>
      <c r="NVZ31" s="175"/>
      <c r="NWA31" s="175"/>
      <c r="NWB31" s="175"/>
      <c r="NWC31" s="175"/>
      <c r="NWD31" s="175"/>
      <c r="NWE31" s="175"/>
      <c r="NWF31" s="175"/>
      <c r="NWG31" s="175"/>
      <c r="NWH31" s="175"/>
      <c r="NWI31" s="175"/>
      <c r="NWJ31" s="175"/>
      <c r="NWK31" s="175"/>
      <c r="NWL31" s="175"/>
      <c r="NWM31" s="175"/>
      <c r="NWN31" s="175"/>
      <c r="NWO31" s="175"/>
      <c r="NWP31" s="175"/>
      <c r="NWQ31" s="175"/>
      <c r="NWR31" s="175"/>
      <c r="NWS31" s="175"/>
      <c r="NWT31" s="175"/>
      <c r="NWU31" s="175"/>
      <c r="NWV31" s="175"/>
      <c r="NWW31" s="175"/>
      <c r="NWX31" s="175"/>
      <c r="NWY31" s="175"/>
      <c r="NWZ31" s="175"/>
      <c r="NXA31" s="175"/>
      <c r="NXB31" s="175"/>
      <c r="NXC31" s="175"/>
      <c r="NXD31" s="175"/>
      <c r="NXE31" s="175"/>
      <c r="NXF31" s="175"/>
      <c r="NXG31" s="175"/>
      <c r="NXH31" s="175"/>
      <c r="NXI31" s="175"/>
      <c r="NXJ31" s="175"/>
      <c r="NXK31" s="175"/>
      <c r="NXL31" s="175"/>
      <c r="NXM31" s="175"/>
      <c r="NXN31" s="175"/>
      <c r="NXO31" s="175"/>
      <c r="NXP31" s="175"/>
      <c r="NXQ31" s="175"/>
      <c r="NXR31" s="175"/>
      <c r="NXS31" s="175"/>
      <c r="NXT31" s="175"/>
      <c r="NXU31" s="175"/>
      <c r="NXV31" s="175"/>
      <c r="NXW31" s="175"/>
      <c r="NXX31" s="175"/>
      <c r="NXY31" s="175"/>
      <c r="NXZ31" s="175"/>
      <c r="NYA31" s="175"/>
      <c r="NYB31" s="175"/>
      <c r="NYC31" s="175"/>
      <c r="NYD31" s="175"/>
      <c r="NYE31" s="175"/>
      <c r="NYF31" s="175"/>
      <c r="NYG31" s="175"/>
      <c r="NYH31" s="175"/>
      <c r="NYI31" s="175"/>
      <c r="NYJ31" s="175"/>
      <c r="NYK31" s="175"/>
      <c r="NYL31" s="175"/>
      <c r="NYM31" s="175"/>
      <c r="NYN31" s="175"/>
      <c r="NYO31" s="175"/>
      <c r="NYP31" s="175"/>
      <c r="NYQ31" s="175"/>
      <c r="NYR31" s="175"/>
      <c r="NYS31" s="175"/>
      <c r="NYT31" s="175"/>
      <c r="NYU31" s="175"/>
      <c r="NYV31" s="175"/>
      <c r="NYW31" s="175"/>
      <c r="NYX31" s="175"/>
      <c r="NYY31" s="175"/>
      <c r="NYZ31" s="175"/>
      <c r="NZA31" s="175"/>
      <c r="NZB31" s="175"/>
      <c r="NZC31" s="175"/>
      <c r="NZD31" s="175"/>
      <c r="NZE31" s="175"/>
      <c r="NZF31" s="175"/>
      <c r="NZG31" s="175"/>
      <c r="NZH31" s="175"/>
      <c r="NZI31" s="175"/>
      <c r="NZJ31" s="175"/>
      <c r="NZK31" s="175"/>
      <c r="NZL31" s="175"/>
      <c r="NZM31" s="175"/>
      <c r="NZN31" s="175"/>
      <c r="NZO31" s="175"/>
      <c r="NZP31" s="175"/>
      <c r="NZQ31" s="175"/>
      <c r="NZR31" s="175"/>
      <c r="NZS31" s="175"/>
      <c r="NZT31" s="175"/>
      <c r="NZU31" s="175"/>
      <c r="NZV31" s="175"/>
      <c r="NZW31" s="175"/>
      <c r="NZX31" s="175"/>
      <c r="NZY31" s="175"/>
      <c r="NZZ31" s="175"/>
      <c r="OAA31" s="175"/>
      <c r="OAB31" s="175"/>
      <c r="OAC31" s="175"/>
      <c r="OAD31" s="175"/>
      <c r="OAE31" s="175"/>
      <c r="OAF31" s="175"/>
      <c r="OAG31" s="175"/>
      <c r="OAH31" s="175"/>
      <c r="OAI31" s="175"/>
      <c r="OAJ31" s="175"/>
      <c r="OAK31" s="175"/>
      <c r="OAL31" s="175"/>
      <c r="OAM31" s="175"/>
      <c r="OAN31" s="175"/>
      <c r="OAO31" s="175"/>
      <c r="OAP31" s="175"/>
      <c r="OAQ31" s="175"/>
      <c r="OAR31" s="175"/>
      <c r="OAS31" s="175"/>
      <c r="OAT31" s="175"/>
      <c r="OAU31" s="175"/>
      <c r="OAV31" s="175"/>
      <c r="OAW31" s="175"/>
      <c r="OAX31" s="175"/>
      <c r="OAY31" s="175"/>
      <c r="OAZ31" s="175"/>
      <c r="OBA31" s="175"/>
      <c r="OBB31" s="175"/>
      <c r="OBC31" s="175"/>
      <c r="OBD31" s="175"/>
      <c r="OBE31" s="175"/>
      <c r="OBF31" s="175"/>
      <c r="OBG31" s="175"/>
      <c r="OBH31" s="175"/>
      <c r="OBI31" s="175"/>
      <c r="OBJ31" s="175"/>
      <c r="OBK31" s="175"/>
      <c r="OBL31" s="175"/>
      <c r="OBM31" s="175"/>
      <c r="OBN31" s="175"/>
      <c r="OBO31" s="175"/>
      <c r="OBP31" s="175"/>
      <c r="OBQ31" s="175"/>
      <c r="OBR31" s="175"/>
      <c r="OBS31" s="175"/>
      <c r="OBT31" s="175"/>
      <c r="OBU31" s="175"/>
      <c r="OBV31" s="175"/>
      <c r="OBW31" s="175"/>
      <c r="OBX31" s="175"/>
      <c r="OBY31" s="175"/>
      <c r="OBZ31" s="175"/>
      <c r="OCA31" s="175"/>
      <c r="OCB31" s="175"/>
      <c r="OCC31" s="175"/>
      <c r="OCD31" s="175"/>
      <c r="OCE31" s="175"/>
      <c r="OCF31" s="175"/>
      <c r="OCG31" s="175"/>
      <c r="OCH31" s="175"/>
      <c r="OCI31" s="175"/>
      <c r="OCJ31" s="175"/>
      <c r="OCK31" s="175"/>
      <c r="OCL31" s="175"/>
      <c r="OCM31" s="175"/>
      <c r="OCN31" s="175"/>
      <c r="OCO31" s="175"/>
      <c r="OCP31" s="175"/>
      <c r="OCQ31" s="175"/>
      <c r="OCR31" s="175"/>
      <c r="OCS31" s="175"/>
      <c r="OCT31" s="175"/>
      <c r="OCU31" s="175"/>
      <c r="OCV31" s="175"/>
      <c r="OCW31" s="175"/>
      <c r="OCX31" s="175"/>
      <c r="OCY31" s="175"/>
      <c r="OCZ31" s="175"/>
      <c r="ODA31" s="175"/>
      <c r="ODB31" s="175"/>
      <c r="ODC31" s="175"/>
      <c r="ODD31" s="175"/>
      <c r="ODE31" s="175"/>
      <c r="ODF31" s="175"/>
      <c r="ODG31" s="175"/>
      <c r="ODH31" s="175"/>
      <c r="ODI31" s="175"/>
      <c r="ODJ31" s="175"/>
      <c r="ODK31" s="175"/>
      <c r="ODL31" s="175"/>
      <c r="ODM31" s="175"/>
      <c r="ODN31" s="175"/>
      <c r="ODO31" s="175"/>
      <c r="ODP31" s="175"/>
      <c r="ODQ31" s="175"/>
      <c r="ODR31" s="175"/>
      <c r="ODS31" s="175"/>
      <c r="ODT31" s="175"/>
      <c r="ODU31" s="175"/>
      <c r="ODV31" s="175"/>
      <c r="ODW31" s="175"/>
      <c r="ODX31" s="175"/>
      <c r="ODY31" s="175"/>
      <c r="ODZ31" s="175"/>
      <c r="OEA31" s="175"/>
      <c r="OEB31" s="175"/>
      <c r="OEC31" s="175"/>
      <c r="OED31" s="175"/>
      <c r="OEE31" s="175"/>
      <c r="OEF31" s="175"/>
      <c r="OEG31" s="175"/>
      <c r="OEH31" s="175"/>
      <c r="OEI31" s="175"/>
      <c r="OEJ31" s="175"/>
      <c r="OEK31" s="175"/>
      <c r="OEL31" s="175"/>
      <c r="OEM31" s="175"/>
      <c r="OEN31" s="175"/>
      <c r="OEO31" s="175"/>
      <c r="OEP31" s="175"/>
      <c r="OEQ31" s="175"/>
      <c r="OER31" s="175"/>
      <c r="OES31" s="175"/>
      <c r="OET31" s="175"/>
      <c r="OEU31" s="175"/>
      <c r="OEV31" s="175"/>
      <c r="OEW31" s="175"/>
      <c r="OEX31" s="175"/>
      <c r="OEY31" s="175"/>
      <c r="OEZ31" s="175"/>
      <c r="OFA31" s="175"/>
      <c r="OFB31" s="175"/>
      <c r="OFC31" s="175"/>
      <c r="OFD31" s="175"/>
      <c r="OFE31" s="175"/>
      <c r="OFF31" s="175"/>
      <c r="OFG31" s="175"/>
      <c r="OFH31" s="175"/>
      <c r="OFI31" s="175"/>
      <c r="OFJ31" s="175"/>
      <c r="OFK31" s="175"/>
      <c r="OFL31" s="175"/>
      <c r="OFM31" s="175"/>
      <c r="OFN31" s="175"/>
      <c r="OFO31" s="175"/>
      <c r="OFP31" s="175"/>
      <c r="OFQ31" s="175"/>
      <c r="OFR31" s="175"/>
      <c r="OFS31" s="175"/>
      <c r="OFT31" s="175"/>
      <c r="OFU31" s="175"/>
      <c r="OFV31" s="175"/>
      <c r="OFW31" s="175"/>
      <c r="OFX31" s="175"/>
      <c r="OFY31" s="175"/>
      <c r="OFZ31" s="175"/>
      <c r="OGA31" s="175"/>
      <c r="OGB31" s="175"/>
      <c r="OGC31" s="175"/>
      <c r="OGD31" s="175"/>
      <c r="OGE31" s="175"/>
      <c r="OGF31" s="175"/>
      <c r="OGG31" s="175"/>
      <c r="OGH31" s="175"/>
      <c r="OGI31" s="175"/>
      <c r="OGJ31" s="175"/>
      <c r="OGK31" s="175"/>
      <c r="OGL31" s="175"/>
      <c r="OGM31" s="175"/>
      <c r="OGN31" s="175"/>
      <c r="OGO31" s="175"/>
      <c r="OGP31" s="175"/>
      <c r="OGQ31" s="175"/>
      <c r="OGR31" s="175"/>
      <c r="OGS31" s="175"/>
      <c r="OGT31" s="175"/>
      <c r="OGU31" s="175"/>
      <c r="OGV31" s="175"/>
      <c r="OGW31" s="175"/>
      <c r="OGX31" s="175"/>
      <c r="OGY31" s="175"/>
      <c r="OGZ31" s="175"/>
      <c r="OHA31" s="175"/>
      <c r="OHB31" s="175"/>
      <c r="OHC31" s="175"/>
      <c r="OHD31" s="175"/>
      <c r="OHE31" s="175"/>
      <c r="OHF31" s="175"/>
      <c r="OHG31" s="175"/>
      <c r="OHH31" s="175"/>
      <c r="OHI31" s="175"/>
      <c r="OHJ31" s="175"/>
      <c r="OHK31" s="175"/>
      <c r="OHL31" s="175"/>
      <c r="OHM31" s="175"/>
      <c r="OHN31" s="175"/>
      <c r="OHO31" s="175"/>
      <c r="OHP31" s="175"/>
      <c r="OHQ31" s="175"/>
      <c r="OHR31" s="175"/>
      <c r="OHS31" s="175"/>
      <c r="OHT31" s="175"/>
      <c r="OHU31" s="175"/>
      <c r="OHV31" s="175"/>
      <c r="OHW31" s="175"/>
      <c r="OHX31" s="175"/>
      <c r="OHY31" s="175"/>
      <c r="OHZ31" s="175"/>
      <c r="OIA31" s="175"/>
      <c r="OIB31" s="175"/>
      <c r="OIC31" s="175"/>
      <c r="OID31" s="175"/>
      <c r="OIE31" s="175"/>
      <c r="OIF31" s="175"/>
      <c r="OIG31" s="175"/>
      <c r="OIH31" s="175"/>
      <c r="OII31" s="175"/>
      <c r="OIJ31" s="175"/>
      <c r="OIK31" s="175"/>
      <c r="OIL31" s="175"/>
      <c r="OIM31" s="175"/>
      <c r="OIN31" s="175"/>
      <c r="OIO31" s="175"/>
      <c r="OIP31" s="175"/>
      <c r="OIQ31" s="175"/>
      <c r="OIR31" s="175"/>
      <c r="OIS31" s="175"/>
      <c r="OIT31" s="175"/>
      <c r="OIU31" s="175"/>
      <c r="OIV31" s="175"/>
      <c r="OIW31" s="175"/>
      <c r="OIX31" s="175"/>
      <c r="OIY31" s="175"/>
      <c r="OIZ31" s="175"/>
      <c r="OJA31" s="175"/>
      <c r="OJB31" s="175"/>
      <c r="OJC31" s="175"/>
      <c r="OJD31" s="175"/>
      <c r="OJE31" s="175"/>
      <c r="OJF31" s="175"/>
      <c r="OJG31" s="175"/>
      <c r="OJH31" s="175"/>
      <c r="OJI31" s="175"/>
      <c r="OJJ31" s="175"/>
      <c r="OJK31" s="175"/>
      <c r="OJL31" s="175"/>
      <c r="OJM31" s="175"/>
      <c r="OJN31" s="175"/>
      <c r="OJO31" s="175"/>
      <c r="OJP31" s="175"/>
      <c r="OJQ31" s="175"/>
      <c r="OJR31" s="175"/>
      <c r="OJS31" s="175"/>
      <c r="OJT31" s="175"/>
      <c r="OJU31" s="175"/>
      <c r="OJV31" s="175"/>
      <c r="OJW31" s="175"/>
      <c r="OJX31" s="175"/>
      <c r="OJY31" s="175"/>
      <c r="OJZ31" s="175"/>
      <c r="OKA31" s="175"/>
      <c r="OKB31" s="175"/>
      <c r="OKC31" s="175"/>
      <c r="OKD31" s="175"/>
      <c r="OKE31" s="175"/>
      <c r="OKF31" s="175"/>
      <c r="OKG31" s="175"/>
      <c r="OKH31" s="175"/>
      <c r="OKI31" s="175"/>
      <c r="OKJ31" s="175"/>
      <c r="OKK31" s="175"/>
      <c r="OKL31" s="175"/>
      <c r="OKM31" s="175"/>
      <c r="OKN31" s="175"/>
      <c r="OKO31" s="175"/>
      <c r="OKP31" s="175"/>
      <c r="OKQ31" s="175"/>
      <c r="OKR31" s="175"/>
      <c r="OKS31" s="175"/>
      <c r="OKT31" s="175"/>
      <c r="OKU31" s="175"/>
      <c r="OKV31" s="175"/>
      <c r="OKW31" s="175"/>
      <c r="OKX31" s="175"/>
      <c r="OKY31" s="175"/>
      <c r="OKZ31" s="175"/>
      <c r="OLA31" s="175"/>
      <c r="OLB31" s="175"/>
      <c r="OLC31" s="175"/>
      <c r="OLD31" s="175"/>
      <c r="OLE31" s="175"/>
      <c r="OLF31" s="175"/>
      <c r="OLG31" s="175"/>
      <c r="OLH31" s="175"/>
      <c r="OLI31" s="175"/>
      <c r="OLJ31" s="175"/>
      <c r="OLK31" s="175"/>
      <c r="OLL31" s="175"/>
      <c r="OLM31" s="175"/>
      <c r="OLN31" s="175"/>
      <c r="OLO31" s="175"/>
      <c r="OLP31" s="175"/>
      <c r="OLQ31" s="175"/>
      <c r="OLR31" s="175"/>
      <c r="OLS31" s="175"/>
      <c r="OLT31" s="175"/>
      <c r="OLU31" s="175"/>
      <c r="OLV31" s="175"/>
      <c r="OLW31" s="175"/>
      <c r="OLX31" s="175"/>
      <c r="OLY31" s="175"/>
      <c r="OLZ31" s="175"/>
      <c r="OMA31" s="175"/>
      <c r="OMB31" s="175"/>
      <c r="OMC31" s="175"/>
      <c r="OMD31" s="175"/>
      <c r="OME31" s="175"/>
      <c r="OMF31" s="175"/>
      <c r="OMG31" s="175"/>
      <c r="OMH31" s="175"/>
      <c r="OMI31" s="175"/>
      <c r="OMJ31" s="175"/>
      <c r="OMK31" s="175"/>
      <c r="OML31" s="175"/>
      <c r="OMM31" s="175"/>
      <c r="OMN31" s="175"/>
      <c r="OMO31" s="175"/>
      <c r="OMP31" s="175"/>
      <c r="OMQ31" s="175"/>
      <c r="OMR31" s="175"/>
      <c r="OMS31" s="175"/>
      <c r="OMT31" s="175"/>
      <c r="OMU31" s="175"/>
      <c r="OMV31" s="175"/>
      <c r="OMW31" s="175"/>
      <c r="OMX31" s="175"/>
      <c r="OMY31" s="175"/>
      <c r="OMZ31" s="175"/>
      <c r="ONA31" s="175"/>
      <c r="ONB31" s="175"/>
      <c r="ONC31" s="175"/>
      <c r="OND31" s="175"/>
      <c r="ONE31" s="175"/>
      <c r="ONF31" s="175"/>
      <c r="ONG31" s="175"/>
      <c r="ONH31" s="175"/>
      <c r="ONI31" s="175"/>
      <c r="ONJ31" s="175"/>
      <c r="ONK31" s="175"/>
      <c r="ONL31" s="175"/>
      <c r="ONM31" s="175"/>
      <c r="ONN31" s="175"/>
      <c r="ONO31" s="175"/>
      <c r="ONP31" s="175"/>
      <c r="ONQ31" s="175"/>
      <c r="ONR31" s="175"/>
      <c r="ONS31" s="175"/>
      <c r="ONT31" s="175"/>
      <c r="ONU31" s="175"/>
      <c r="ONV31" s="175"/>
      <c r="ONW31" s="175"/>
      <c r="ONX31" s="175"/>
      <c r="ONY31" s="175"/>
      <c r="ONZ31" s="175"/>
      <c r="OOA31" s="175"/>
      <c r="OOB31" s="175"/>
      <c r="OOC31" s="175"/>
      <c r="OOD31" s="175"/>
      <c r="OOE31" s="175"/>
      <c r="OOF31" s="175"/>
      <c r="OOG31" s="175"/>
      <c r="OOH31" s="175"/>
      <c r="OOI31" s="175"/>
      <c r="OOJ31" s="175"/>
      <c r="OOK31" s="175"/>
      <c r="OOL31" s="175"/>
      <c r="OOM31" s="175"/>
      <c r="OON31" s="175"/>
      <c r="OOO31" s="175"/>
      <c r="OOP31" s="175"/>
      <c r="OOQ31" s="175"/>
      <c r="OOR31" s="175"/>
      <c r="OOS31" s="175"/>
      <c r="OOT31" s="175"/>
      <c r="OOU31" s="175"/>
      <c r="OOV31" s="175"/>
      <c r="OOW31" s="175"/>
      <c r="OOX31" s="175"/>
      <c r="OOY31" s="175"/>
      <c r="OOZ31" s="175"/>
      <c r="OPA31" s="175"/>
      <c r="OPB31" s="175"/>
      <c r="OPC31" s="175"/>
      <c r="OPD31" s="175"/>
      <c r="OPE31" s="175"/>
      <c r="OPF31" s="175"/>
      <c r="OPG31" s="175"/>
      <c r="OPH31" s="175"/>
      <c r="OPI31" s="175"/>
      <c r="OPJ31" s="175"/>
      <c r="OPK31" s="175"/>
      <c r="OPL31" s="175"/>
      <c r="OPM31" s="175"/>
      <c r="OPN31" s="175"/>
      <c r="OPO31" s="175"/>
      <c r="OPP31" s="175"/>
      <c r="OPQ31" s="175"/>
      <c r="OPR31" s="175"/>
      <c r="OPS31" s="175"/>
      <c r="OPT31" s="175"/>
      <c r="OPU31" s="175"/>
      <c r="OPV31" s="175"/>
      <c r="OPW31" s="175"/>
      <c r="OPX31" s="175"/>
      <c r="OPY31" s="175"/>
      <c r="OPZ31" s="175"/>
      <c r="OQA31" s="175"/>
      <c r="OQB31" s="175"/>
      <c r="OQC31" s="175"/>
      <c r="OQD31" s="175"/>
      <c r="OQE31" s="175"/>
      <c r="OQF31" s="175"/>
      <c r="OQG31" s="175"/>
      <c r="OQH31" s="175"/>
      <c r="OQI31" s="175"/>
      <c r="OQJ31" s="175"/>
      <c r="OQK31" s="175"/>
      <c r="OQL31" s="175"/>
      <c r="OQM31" s="175"/>
      <c r="OQN31" s="175"/>
      <c r="OQO31" s="175"/>
      <c r="OQP31" s="175"/>
      <c r="OQQ31" s="175"/>
      <c r="OQR31" s="175"/>
      <c r="OQS31" s="175"/>
      <c r="OQT31" s="175"/>
      <c r="OQU31" s="175"/>
      <c r="OQV31" s="175"/>
      <c r="OQW31" s="175"/>
      <c r="OQX31" s="175"/>
      <c r="OQY31" s="175"/>
      <c r="OQZ31" s="175"/>
      <c r="ORA31" s="175"/>
      <c r="ORB31" s="175"/>
      <c r="ORC31" s="175"/>
      <c r="ORD31" s="175"/>
      <c r="ORE31" s="175"/>
      <c r="ORF31" s="175"/>
      <c r="ORG31" s="175"/>
      <c r="ORH31" s="175"/>
      <c r="ORI31" s="175"/>
      <c r="ORJ31" s="175"/>
      <c r="ORK31" s="175"/>
      <c r="ORL31" s="175"/>
      <c r="ORM31" s="175"/>
      <c r="ORN31" s="175"/>
      <c r="ORO31" s="175"/>
      <c r="ORP31" s="175"/>
      <c r="ORQ31" s="175"/>
      <c r="ORR31" s="175"/>
      <c r="ORS31" s="175"/>
      <c r="ORT31" s="175"/>
      <c r="ORU31" s="175"/>
      <c r="ORV31" s="175"/>
      <c r="ORW31" s="175"/>
      <c r="ORX31" s="175"/>
      <c r="ORY31" s="175"/>
      <c r="ORZ31" s="175"/>
      <c r="OSA31" s="175"/>
      <c r="OSB31" s="175"/>
      <c r="OSC31" s="175"/>
      <c r="OSD31" s="175"/>
      <c r="OSE31" s="175"/>
      <c r="OSF31" s="175"/>
      <c r="OSG31" s="175"/>
      <c r="OSH31" s="175"/>
      <c r="OSI31" s="175"/>
      <c r="OSJ31" s="175"/>
      <c r="OSK31" s="175"/>
      <c r="OSL31" s="175"/>
      <c r="OSM31" s="175"/>
      <c r="OSN31" s="175"/>
      <c r="OSO31" s="175"/>
      <c r="OSP31" s="175"/>
      <c r="OSQ31" s="175"/>
      <c r="OSR31" s="175"/>
      <c r="OSS31" s="175"/>
      <c r="OST31" s="175"/>
      <c r="OSU31" s="175"/>
      <c r="OSV31" s="175"/>
      <c r="OSW31" s="175"/>
      <c r="OSX31" s="175"/>
      <c r="OSY31" s="175"/>
      <c r="OSZ31" s="175"/>
      <c r="OTA31" s="175"/>
      <c r="OTB31" s="175"/>
      <c r="OTC31" s="175"/>
      <c r="OTD31" s="175"/>
      <c r="OTE31" s="175"/>
      <c r="OTF31" s="175"/>
      <c r="OTG31" s="175"/>
      <c r="OTH31" s="175"/>
      <c r="OTI31" s="175"/>
      <c r="OTJ31" s="175"/>
      <c r="OTK31" s="175"/>
      <c r="OTL31" s="175"/>
      <c r="OTM31" s="175"/>
      <c r="OTN31" s="175"/>
      <c r="OTO31" s="175"/>
      <c r="OTP31" s="175"/>
      <c r="OTQ31" s="175"/>
      <c r="OTR31" s="175"/>
      <c r="OTS31" s="175"/>
      <c r="OTT31" s="175"/>
      <c r="OTU31" s="175"/>
      <c r="OTV31" s="175"/>
      <c r="OTW31" s="175"/>
      <c r="OTX31" s="175"/>
      <c r="OTY31" s="175"/>
      <c r="OTZ31" s="175"/>
      <c r="OUA31" s="175"/>
      <c r="OUB31" s="175"/>
      <c r="OUC31" s="175"/>
      <c r="OUD31" s="175"/>
      <c r="OUE31" s="175"/>
      <c r="OUF31" s="175"/>
      <c r="OUG31" s="175"/>
      <c r="OUH31" s="175"/>
      <c r="OUI31" s="175"/>
      <c r="OUJ31" s="175"/>
      <c r="OUK31" s="175"/>
      <c r="OUL31" s="175"/>
      <c r="OUM31" s="175"/>
      <c r="OUN31" s="175"/>
      <c r="OUO31" s="175"/>
      <c r="OUP31" s="175"/>
      <c r="OUQ31" s="175"/>
      <c r="OUR31" s="175"/>
      <c r="OUS31" s="175"/>
      <c r="OUT31" s="175"/>
      <c r="OUU31" s="175"/>
      <c r="OUV31" s="175"/>
      <c r="OUW31" s="175"/>
      <c r="OUX31" s="175"/>
      <c r="OUY31" s="175"/>
      <c r="OUZ31" s="175"/>
      <c r="OVA31" s="175"/>
      <c r="OVB31" s="175"/>
      <c r="OVC31" s="175"/>
      <c r="OVD31" s="175"/>
      <c r="OVE31" s="175"/>
      <c r="OVF31" s="175"/>
      <c r="OVG31" s="175"/>
      <c r="OVH31" s="175"/>
      <c r="OVI31" s="175"/>
      <c r="OVJ31" s="175"/>
      <c r="OVK31" s="175"/>
      <c r="OVL31" s="175"/>
      <c r="OVM31" s="175"/>
      <c r="OVN31" s="175"/>
      <c r="OVO31" s="175"/>
      <c r="OVP31" s="175"/>
      <c r="OVQ31" s="175"/>
      <c r="OVR31" s="175"/>
      <c r="OVS31" s="175"/>
      <c r="OVT31" s="175"/>
      <c r="OVU31" s="175"/>
      <c r="OVV31" s="175"/>
      <c r="OVW31" s="175"/>
      <c r="OVX31" s="175"/>
      <c r="OVY31" s="175"/>
      <c r="OVZ31" s="175"/>
      <c r="OWA31" s="175"/>
      <c r="OWB31" s="175"/>
      <c r="OWC31" s="175"/>
      <c r="OWD31" s="175"/>
      <c r="OWE31" s="175"/>
      <c r="OWF31" s="175"/>
      <c r="OWG31" s="175"/>
      <c r="OWH31" s="175"/>
      <c r="OWI31" s="175"/>
      <c r="OWJ31" s="175"/>
      <c r="OWK31" s="175"/>
      <c r="OWL31" s="175"/>
      <c r="OWM31" s="175"/>
      <c r="OWN31" s="175"/>
      <c r="OWO31" s="175"/>
      <c r="OWP31" s="175"/>
      <c r="OWQ31" s="175"/>
      <c r="OWR31" s="175"/>
      <c r="OWS31" s="175"/>
      <c r="OWT31" s="175"/>
      <c r="OWU31" s="175"/>
      <c r="OWV31" s="175"/>
      <c r="OWW31" s="175"/>
      <c r="OWX31" s="175"/>
      <c r="OWY31" s="175"/>
      <c r="OWZ31" s="175"/>
      <c r="OXA31" s="175"/>
      <c r="OXB31" s="175"/>
      <c r="OXC31" s="175"/>
      <c r="OXD31" s="175"/>
      <c r="OXE31" s="175"/>
      <c r="OXF31" s="175"/>
      <c r="OXG31" s="175"/>
      <c r="OXH31" s="175"/>
      <c r="OXI31" s="175"/>
      <c r="OXJ31" s="175"/>
      <c r="OXK31" s="175"/>
      <c r="OXL31" s="175"/>
      <c r="OXM31" s="175"/>
      <c r="OXN31" s="175"/>
      <c r="OXO31" s="175"/>
      <c r="OXP31" s="175"/>
      <c r="OXQ31" s="175"/>
      <c r="OXR31" s="175"/>
      <c r="OXS31" s="175"/>
      <c r="OXT31" s="175"/>
      <c r="OXU31" s="175"/>
      <c r="OXV31" s="175"/>
      <c r="OXW31" s="175"/>
      <c r="OXX31" s="175"/>
      <c r="OXY31" s="175"/>
      <c r="OXZ31" s="175"/>
      <c r="OYA31" s="175"/>
      <c r="OYB31" s="175"/>
      <c r="OYC31" s="175"/>
      <c r="OYD31" s="175"/>
      <c r="OYE31" s="175"/>
      <c r="OYF31" s="175"/>
      <c r="OYG31" s="175"/>
      <c r="OYH31" s="175"/>
      <c r="OYI31" s="175"/>
      <c r="OYJ31" s="175"/>
      <c r="OYK31" s="175"/>
      <c r="OYL31" s="175"/>
      <c r="OYM31" s="175"/>
      <c r="OYN31" s="175"/>
      <c r="OYO31" s="175"/>
      <c r="OYP31" s="175"/>
      <c r="OYQ31" s="175"/>
      <c r="OYR31" s="175"/>
      <c r="OYS31" s="175"/>
      <c r="OYT31" s="175"/>
      <c r="OYU31" s="175"/>
      <c r="OYV31" s="175"/>
      <c r="OYW31" s="175"/>
      <c r="OYX31" s="175"/>
      <c r="OYY31" s="175"/>
      <c r="OYZ31" s="175"/>
      <c r="OZA31" s="175"/>
      <c r="OZB31" s="175"/>
      <c r="OZC31" s="175"/>
      <c r="OZD31" s="175"/>
      <c r="OZE31" s="175"/>
      <c r="OZF31" s="175"/>
      <c r="OZG31" s="175"/>
      <c r="OZH31" s="175"/>
      <c r="OZI31" s="175"/>
      <c r="OZJ31" s="175"/>
      <c r="OZK31" s="175"/>
      <c r="OZL31" s="175"/>
      <c r="OZM31" s="175"/>
      <c r="OZN31" s="175"/>
      <c r="OZO31" s="175"/>
      <c r="OZP31" s="175"/>
      <c r="OZQ31" s="175"/>
      <c r="OZR31" s="175"/>
      <c r="OZS31" s="175"/>
      <c r="OZT31" s="175"/>
      <c r="OZU31" s="175"/>
      <c r="OZV31" s="175"/>
      <c r="OZW31" s="175"/>
      <c r="OZX31" s="175"/>
      <c r="OZY31" s="175"/>
      <c r="OZZ31" s="175"/>
      <c r="PAA31" s="175"/>
      <c r="PAB31" s="175"/>
      <c r="PAC31" s="175"/>
      <c r="PAD31" s="175"/>
      <c r="PAE31" s="175"/>
      <c r="PAF31" s="175"/>
      <c r="PAG31" s="175"/>
      <c r="PAH31" s="175"/>
      <c r="PAI31" s="175"/>
      <c r="PAJ31" s="175"/>
      <c r="PAK31" s="175"/>
      <c r="PAL31" s="175"/>
      <c r="PAM31" s="175"/>
      <c r="PAN31" s="175"/>
      <c r="PAO31" s="175"/>
      <c r="PAP31" s="175"/>
      <c r="PAQ31" s="175"/>
      <c r="PAR31" s="175"/>
      <c r="PAS31" s="175"/>
      <c r="PAT31" s="175"/>
      <c r="PAU31" s="175"/>
      <c r="PAV31" s="175"/>
      <c r="PAW31" s="175"/>
      <c r="PAX31" s="175"/>
      <c r="PAY31" s="175"/>
      <c r="PAZ31" s="175"/>
      <c r="PBA31" s="175"/>
      <c r="PBB31" s="175"/>
      <c r="PBC31" s="175"/>
      <c r="PBD31" s="175"/>
      <c r="PBE31" s="175"/>
      <c r="PBF31" s="175"/>
      <c r="PBG31" s="175"/>
      <c r="PBH31" s="175"/>
      <c r="PBI31" s="175"/>
      <c r="PBJ31" s="175"/>
      <c r="PBK31" s="175"/>
      <c r="PBL31" s="175"/>
      <c r="PBM31" s="175"/>
      <c r="PBN31" s="175"/>
      <c r="PBO31" s="175"/>
      <c r="PBP31" s="175"/>
      <c r="PBQ31" s="175"/>
      <c r="PBR31" s="175"/>
      <c r="PBS31" s="175"/>
      <c r="PBT31" s="175"/>
      <c r="PBU31" s="175"/>
      <c r="PBV31" s="175"/>
      <c r="PBW31" s="175"/>
      <c r="PBX31" s="175"/>
      <c r="PBY31" s="175"/>
      <c r="PBZ31" s="175"/>
      <c r="PCA31" s="175"/>
      <c r="PCB31" s="175"/>
      <c r="PCC31" s="175"/>
      <c r="PCD31" s="175"/>
      <c r="PCE31" s="175"/>
      <c r="PCF31" s="175"/>
      <c r="PCG31" s="175"/>
      <c r="PCH31" s="175"/>
      <c r="PCI31" s="175"/>
      <c r="PCJ31" s="175"/>
      <c r="PCK31" s="175"/>
      <c r="PCL31" s="175"/>
      <c r="PCM31" s="175"/>
      <c r="PCN31" s="175"/>
      <c r="PCO31" s="175"/>
      <c r="PCP31" s="175"/>
      <c r="PCQ31" s="175"/>
      <c r="PCR31" s="175"/>
      <c r="PCS31" s="175"/>
      <c r="PCT31" s="175"/>
      <c r="PCU31" s="175"/>
      <c r="PCV31" s="175"/>
      <c r="PCW31" s="175"/>
      <c r="PCX31" s="175"/>
      <c r="PCY31" s="175"/>
      <c r="PCZ31" s="175"/>
      <c r="PDA31" s="175"/>
      <c r="PDB31" s="175"/>
      <c r="PDC31" s="175"/>
      <c r="PDD31" s="175"/>
      <c r="PDE31" s="175"/>
      <c r="PDF31" s="175"/>
      <c r="PDG31" s="175"/>
      <c r="PDH31" s="175"/>
      <c r="PDI31" s="175"/>
      <c r="PDJ31" s="175"/>
      <c r="PDK31" s="175"/>
      <c r="PDL31" s="175"/>
      <c r="PDM31" s="175"/>
      <c r="PDN31" s="175"/>
      <c r="PDO31" s="175"/>
      <c r="PDP31" s="175"/>
      <c r="PDQ31" s="175"/>
      <c r="PDR31" s="175"/>
      <c r="PDS31" s="175"/>
      <c r="PDT31" s="175"/>
      <c r="PDU31" s="175"/>
      <c r="PDV31" s="175"/>
      <c r="PDW31" s="175"/>
      <c r="PDX31" s="175"/>
      <c r="PDY31" s="175"/>
      <c r="PDZ31" s="175"/>
      <c r="PEA31" s="175"/>
      <c r="PEB31" s="175"/>
      <c r="PEC31" s="175"/>
      <c r="PED31" s="175"/>
      <c r="PEE31" s="175"/>
      <c r="PEF31" s="175"/>
      <c r="PEG31" s="175"/>
      <c r="PEH31" s="175"/>
      <c r="PEI31" s="175"/>
      <c r="PEJ31" s="175"/>
      <c r="PEK31" s="175"/>
      <c r="PEL31" s="175"/>
      <c r="PEM31" s="175"/>
      <c r="PEN31" s="175"/>
      <c r="PEO31" s="175"/>
      <c r="PEP31" s="175"/>
      <c r="PEQ31" s="175"/>
      <c r="PER31" s="175"/>
      <c r="PES31" s="175"/>
      <c r="PET31" s="175"/>
      <c r="PEU31" s="175"/>
      <c r="PEV31" s="175"/>
      <c r="PEW31" s="175"/>
      <c r="PEX31" s="175"/>
      <c r="PEY31" s="175"/>
      <c r="PEZ31" s="175"/>
      <c r="PFA31" s="175"/>
      <c r="PFB31" s="175"/>
      <c r="PFC31" s="175"/>
      <c r="PFD31" s="175"/>
      <c r="PFE31" s="175"/>
      <c r="PFF31" s="175"/>
      <c r="PFG31" s="175"/>
      <c r="PFH31" s="175"/>
      <c r="PFI31" s="175"/>
      <c r="PFJ31" s="175"/>
      <c r="PFK31" s="175"/>
      <c r="PFL31" s="175"/>
      <c r="PFM31" s="175"/>
      <c r="PFN31" s="175"/>
      <c r="PFO31" s="175"/>
      <c r="PFP31" s="175"/>
      <c r="PFQ31" s="175"/>
      <c r="PFR31" s="175"/>
      <c r="PFS31" s="175"/>
      <c r="PFT31" s="175"/>
      <c r="PFU31" s="175"/>
      <c r="PFV31" s="175"/>
      <c r="PFW31" s="175"/>
      <c r="PFX31" s="175"/>
      <c r="PFY31" s="175"/>
      <c r="PFZ31" s="175"/>
      <c r="PGA31" s="175"/>
      <c r="PGB31" s="175"/>
      <c r="PGC31" s="175"/>
      <c r="PGD31" s="175"/>
      <c r="PGE31" s="175"/>
      <c r="PGF31" s="175"/>
      <c r="PGG31" s="175"/>
      <c r="PGH31" s="175"/>
      <c r="PGI31" s="175"/>
      <c r="PGJ31" s="175"/>
      <c r="PGK31" s="175"/>
      <c r="PGL31" s="175"/>
      <c r="PGM31" s="175"/>
      <c r="PGN31" s="175"/>
      <c r="PGO31" s="175"/>
      <c r="PGP31" s="175"/>
      <c r="PGQ31" s="175"/>
      <c r="PGR31" s="175"/>
      <c r="PGS31" s="175"/>
      <c r="PGT31" s="175"/>
      <c r="PGU31" s="175"/>
      <c r="PGV31" s="175"/>
      <c r="PGW31" s="175"/>
      <c r="PGX31" s="175"/>
      <c r="PGY31" s="175"/>
      <c r="PGZ31" s="175"/>
      <c r="PHA31" s="175"/>
      <c r="PHB31" s="175"/>
      <c r="PHC31" s="175"/>
      <c r="PHD31" s="175"/>
      <c r="PHE31" s="175"/>
      <c r="PHF31" s="175"/>
      <c r="PHG31" s="175"/>
      <c r="PHH31" s="175"/>
      <c r="PHI31" s="175"/>
      <c r="PHJ31" s="175"/>
      <c r="PHK31" s="175"/>
      <c r="PHL31" s="175"/>
      <c r="PHM31" s="175"/>
      <c r="PHN31" s="175"/>
      <c r="PHO31" s="175"/>
      <c r="PHP31" s="175"/>
      <c r="PHQ31" s="175"/>
      <c r="PHR31" s="175"/>
      <c r="PHS31" s="175"/>
      <c r="PHT31" s="175"/>
      <c r="PHU31" s="175"/>
      <c r="PHV31" s="175"/>
      <c r="PHW31" s="175"/>
      <c r="PHX31" s="175"/>
      <c r="PHY31" s="175"/>
      <c r="PHZ31" s="175"/>
      <c r="PIA31" s="175"/>
      <c r="PIB31" s="175"/>
      <c r="PIC31" s="175"/>
      <c r="PID31" s="175"/>
      <c r="PIE31" s="175"/>
      <c r="PIF31" s="175"/>
      <c r="PIG31" s="175"/>
      <c r="PIH31" s="175"/>
      <c r="PII31" s="175"/>
      <c r="PIJ31" s="175"/>
      <c r="PIK31" s="175"/>
      <c r="PIL31" s="175"/>
      <c r="PIM31" s="175"/>
      <c r="PIN31" s="175"/>
      <c r="PIO31" s="175"/>
      <c r="PIP31" s="175"/>
      <c r="PIQ31" s="175"/>
      <c r="PIR31" s="175"/>
      <c r="PIS31" s="175"/>
      <c r="PIT31" s="175"/>
      <c r="PIU31" s="175"/>
      <c r="PIV31" s="175"/>
      <c r="PIW31" s="175"/>
      <c r="PIX31" s="175"/>
      <c r="PIY31" s="175"/>
      <c r="PIZ31" s="175"/>
      <c r="PJA31" s="175"/>
      <c r="PJB31" s="175"/>
      <c r="PJC31" s="175"/>
      <c r="PJD31" s="175"/>
      <c r="PJE31" s="175"/>
      <c r="PJF31" s="175"/>
      <c r="PJG31" s="175"/>
      <c r="PJH31" s="175"/>
      <c r="PJI31" s="175"/>
      <c r="PJJ31" s="175"/>
      <c r="PJK31" s="175"/>
      <c r="PJL31" s="175"/>
      <c r="PJM31" s="175"/>
      <c r="PJN31" s="175"/>
      <c r="PJO31" s="175"/>
      <c r="PJP31" s="175"/>
      <c r="PJQ31" s="175"/>
      <c r="PJR31" s="175"/>
      <c r="PJS31" s="175"/>
      <c r="PJT31" s="175"/>
      <c r="PJU31" s="175"/>
      <c r="PJV31" s="175"/>
      <c r="PJW31" s="175"/>
      <c r="PJX31" s="175"/>
      <c r="PJY31" s="175"/>
      <c r="PJZ31" s="175"/>
      <c r="PKA31" s="175"/>
      <c r="PKB31" s="175"/>
      <c r="PKC31" s="175"/>
      <c r="PKD31" s="175"/>
      <c r="PKE31" s="175"/>
      <c r="PKF31" s="175"/>
      <c r="PKG31" s="175"/>
      <c r="PKH31" s="175"/>
      <c r="PKI31" s="175"/>
      <c r="PKJ31" s="175"/>
      <c r="PKK31" s="175"/>
      <c r="PKL31" s="175"/>
      <c r="PKM31" s="175"/>
      <c r="PKN31" s="175"/>
      <c r="PKO31" s="175"/>
      <c r="PKP31" s="175"/>
      <c r="PKQ31" s="175"/>
      <c r="PKR31" s="175"/>
      <c r="PKS31" s="175"/>
      <c r="PKT31" s="175"/>
      <c r="PKU31" s="175"/>
      <c r="PKV31" s="175"/>
      <c r="PKW31" s="175"/>
      <c r="PKX31" s="175"/>
      <c r="PKY31" s="175"/>
      <c r="PKZ31" s="175"/>
      <c r="PLA31" s="175"/>
      <c r="PLB31" s="175"/>
      <c r="PLC31" s="175"/>
      <c r="PLD31" s="175"/>
      <c r="PLE31" s="175"/>
      <c r="PLF31" s="175"/>
      <c r="PLG31" s="175"/>
      <c r="PLH31" s="175"/>
      <c r="PLI31" s="175"/>
      <c r="PLJ31" s="175"/>
      <c r="PLK31" s="175"/>
      <c r="PLL31" s="175"/>
      <c r="PLM31" s="175"/>
      <c r="PLN31" s="175"/>
      <c r="PLO31" s="175"/>
      <c r="PLP31" s="175"/>
      <c r="PLQ31" s="175"/>
      <c r="PLR31" s="175"/>
      <c r="PLS31" s="175"/>
      <c r="PLT31" s="175"/>
      <c r="PLU31" s="175"/>
      <c r="PLV31" s="175"/>
      <c r="PLW31" s="175"/>
      <c r="PLX31" s="175"/>
      <c r="PLY31" s="175"/>
      <c r="PLZ31" s="175"/>
      <c r="PMA31" s="175"/>
      <c r="PMB31" s="175"/>
      <c r="PMC31" s="175"/>
      <c r="PMD31" s="175"/>
      <c r="PME31" s="175"/>
      <c r="PMF31" s="175"/>
      <c r="PMG31" s="175"/>
      <c r="PMH31" s="175"/>
      <c r="PMI31" s="175"/>
      <c r="PMJ31" s="175"/>
      <c r="PMK31" s="175"/>
      <c r="PML31" s="175"/>
      <c r="PMM31" s="175"/>
      <c r="PMN31" s="175"/>
      <c r="PMO31" s="175"/>
      <c r="PMP31" s="175"/>
      <c r="PMQ31" s="175"/>
      <c r="PMR31" s="175"/>
      <c r="PMS31" s="175"/>
      <c r="PMT31" s="175"/>
      <c r="PMU31" s="175"/>
      <c r="PMV31" s="175"/>
      <c r="PMW31" s="175"/>
      <c r="PMX31" s="175"/>
      <c r="PMY31" s="175"/>
      <c r="PMZ31" s="175"/>
      <c r="PNA31" s="175"/>
      <c r="PNB31" s="175"/>
      <c r="PNC31" s="175"/>
      <c r="PND31" s="175"/>
      <c r="PNE31" s="175"/>
      <c r="PNF31" s="175"/>
      <c r="PNG31" s="175"/>
      <c r="PNH31" s="175"/>
      <c r="PNI31" s="175"/>
      <c r="PNJ31" s="175"/>
      <c r="PNK31" s="175"/>
      <c r="PNL31" s="175"/>
      <c r="PNM31" s="175"/>
      <c r="PNN31" s="175"/>
      <c r="PNO31" s="175"/>
      <c r="PNP31" s="175"/>
      <c r="PNQ31" s="175"/>
      <c r="PNR31" s="175"/>
      <c r="PNS31" s="175"/>
      <c r="PNT31" s="175"/>
      <c r="PNU31" s="175"/>
      <c r="PNV31" s="175"/>
      <c r="PNW31" s="175"/>
      <c r="PNX31" s="175"/>
      <c r="PNY31" s="175"/>
      <c r="PNZ31" s="175"/>
      <c r="POA31" s="175"/>
      <c r="POB31" s="175"/>
      <c r="POC31" s="175"/>
      <c r="POD31" s="175"/>
      <c r="POE31" s="175"/>
      <c r="POF31" s="175"/>
      <c r="POG31" s="175"/>
      <c r="POH31" s="175"/>
      <c r="POI31" s="175"/>
      <c r="POJ31" s="175"/>
      <c r="POK31" s="175"/>
      <c r="POL31" s="175"/>
      <c r="POM31" s="175"/>
      <c r="PON31" s="175"/>
      <c r="POO31" s="175"/>
      <c r="POP31" s="175"/>
      <c r="POQ31" s="175"/>
      <c r="POR31" s="175"/>
      <c r="POS31" s="175"/>
      <c r="POT31" s="175"/>
      <c r="POU31" s="175"/>
      <c r="POV31" s="175"/>
      <c r="POW31" s="175"/>
      <c r="POX31" s="175"/>
      <c r="POY31" s="175"/>
      <c r="POZ31" s="175"/>
      <c r="PPA31" s="175"/>
      <c r="PPB31" s="175"/>
      <c r="PPC31" s="175"/>
      <c r="PPD31" s="175"/>
      <c r="PPE31" s="175"/>
      <c r="PPF31" s="175"/>
      <c r="PPG31" s="175"/>
      <c r="PPH31" s="175"/>
      <c r="PPI31" s="175"/>
      <c r="PPJ31" s="175"/>
      <c r="PPK31" s="175"/>
      <c r="PPL31" s="175"/>
      <c r="PPM31" s="175"/>
      <c r="PPN31" s="175"/>
      <c r="PPO31" s="175"/>
      <c r="PPP31" s="175"/>
      <c r="PPQ31" s="175"/>
      <c r="PPR31" s="175"/>
      <c r="PPS31" s="175"/>
      <c r="PPT31" s="175"/>
      <c r="PPU31" s="175"/>
      <c r="PPV31" s="175"/>
      <c r="PPW31" s="175"/>
      <c r="PPX31" s="175"/>
      <c r="PPY31" s="175"/>
      <c r="PPZ31" s="175"/>
      <c r="PQA31" s="175"/>
      <c r="PQB31" s="175"/>
      <c r="PQC31" s="175"/>
      <c r="PQD31" s="175"/>
      <c r="PQE31" s="175"/>
      <c r="PQF31" s="175"/>
      <c r="PQG31" s="175"/>
      <c r="PQH31" s="175"/>
      <c r="PQI31" s="175"/>
      <c r="PQJ31" s="175"/>
      <c r="PQK31" s="175"/>
      <c r="PQL31" s="175"/>
      <c r="PQM31" s="175"/>
      <c r="PQN31" s="175"/>
      <c r="PQO31" s="175"/>
      <c r="PQP31" s="175"/>
      <c r="PQQ31" s="175"/>
      <c r="PQR31" s="175"/>
      <c r="PQS31" s="175"/>
      <c r="PQT31" s="175"/>
      <c r="PQU31" s="175"/>
      <c r="PQV31" s="175"/>
      <c r="PQW31" s="175"/>
      <c r="PQX31" s="175"/>
      <c r="PQY31" s="175"/>
      <c r="PQZ31" s="175"/>
      <c r="PRA31" s="175"/>
      <c r="PRB31" s="175"/>
      <c r="PRC31" s="175"/>
      <c r="PRD31" s="175"/>
      <c r="PRE31" s="175"/>
      <c r="PRF31" s="175"/>
      <c r="PRG31" s="175"/>
      <c r="PRH31" s="175"/>
      <c r="PRI31" s="175"/>
      <c r="PRJ31" s="175"/>
      <c r="PRK31" s="175"/>
      <c r="PRL31" s="175"/>
      <c r="PRM31" s="175"/>
      <c r="PRN31" s="175"/>
      <c r="PRO31" s="175"/>
      <c r="PRP31" s="175"/>
      <c r="PRQ31" s="175"/>
      <c r="PRR31" s="175"/>
      <c r="PRS31" s="175"/>
      <c r="PRT31" s="175"/>
      <c r="PRU31" s="175"/>
      <c r="PRV31" s="175"/>
      <c r="PRW31" s="175"/>
      <c r="PRX31" s="175"/>
      <c r="PRY31" s="175"/>
      <c r="PRZ31" s="175"/>
      <c r="PSA31" s="175"/>
      <c r="PSB31" s="175"/>
      <c r="PSC31" s="175"/>
      <c r="PSD31" s="175"/>
      <c r="PSE31" s="175"/>
      <c r="PSF31" s="175"/>
      <c r="PSG31" s="175"/>
      <c r="PSH31" s="175"/>
      <c r="PSI31" s="175"/>
      <c r="PSJ31" s="175"/>
      <c r="PSK31" s="175"/>
      <c r="PSL31" s="175"/>
      <c r="PSM31" s="175"/>
      <c r="PSN31" s="175"/>
      <c r="PSO31" s="175"/>
      <c r="PSP31" s="175"/>
      <c r="PSQ31" s="175"/>
      <c r="PSR31" s="175"/>
      <c r="PSS31" s="175"/>
      <c r="PST31" s="175"/>
      <c r="PSU31" s="175"/>
      <c r="PSV31" s="175"/>
      <c r="PSW31" s="175"/>
      <c r="PSX31" s="175"/>
      <c r="PSY31" s="175"/>
      <c r="PSZ31" s="175"/>
      <c r="PTA31" s="175"/>
      <c r="PTB31" s="175"/>
      <c r="PTC31" s="175"/>
      <c r="PTD31" s="175"/>
      <c r="PTE31" s="175"/>
      <c r="PTF31" s="175"/>
      <c r="PTG31" s="175"/>
      <c r="PTH31" s="175"/>
      <c r="PTI31" s="175"/>
      <c r="PTJ31" s="175"/>
      <c r="PTK31" s="175"/>
      <c r="PTL31" s="175"/>
      <c r="PTM31" s="175"/>
      <c r="PTN31" s="175"/>
      <c r="PTO31" s="175"/>
      <c r="PTP31" s="175"/>
      <c r="PTQ31" s="175"/>
      <c r="PTR31" s="175"/>
      <c r="PTS31" s="175"/>
      <c r="PTT31" s="175"/>
      <c r="PTU31" s="175"/>
      <c r="PTV31" s="175"/>
      <c r="PTW31" s="175"/>
      <c r="PTX31" s="175"/>
      <c r="PTY31" s="175"/>
      <c r="PTZ31" s="175"/>
      <c r="PUA31" s="175"/>
      <c r="PUB31" s="175"/>
      <c r="PUC31" s="175"/>
      <c r="PUD31" s="175"/>
      <c r="PUE31" s="175"/>
      <c r="PUF31" s="175"/>
      <c r="PUG31" s="175"/>
      <c r="PUH31" s="175"/>
      <c r="PUI31" s="175"/>
      <c r="PUJ31" s="175"/>
      <c r="PUK31" s="175"/>
      <c r="PUL31" s="175"/>
      <c r="PUM31" s="175"/>
      <c r="PUN31" s="175"/>
      <c r="PUO31" s="175"/>
      <c r="PUP31" s="175"/>
      <c r="PUQ31" s="175"/>
      <c r="PUR31" s="175"/>
      <c r="PUS31" s="175"/>
      <c r="PUT31" s="175"/>
      <c r="PUU31" s="175"/>
      <c r="PUV31" s="175"/>
      <c r="PUW31" s="175"/>
      <c r="PUX31" s="175"/>
      <c r="PUY31" s="175"/>
      <c r="PUZ31" s="175"/>
      <c r="PVA31" s="175"/>
      <c r="PVB31" s="175"/>
      <c r="PVC31" s="175"/>
      <c r="PVD31" s="175"/>
      <c r="PVE31" s="175"/>
      <c r="PVF31" s="175"/>
      <c r="PVG31" s="175"/>
      <c r="PVH31" s="175"/>
      <c r="PVI31" s="175"/>
      <c r="PVJ31" s="175"/>
      <c r="PVK31" s="175"/>
      <c r="PVL31" s="175"/>
      <c r="PVM31" s="175"/>
      <c r="PVN31" s="175"/>
      <c r="PVO31" s="175"/>
      <c r="PVP31" s="175"/>
      <c r="PVQ31" s="175"/>
      <c r="PVR31" s="175"/>
      <c r="PVS31" s="175"/>
      <c r="PVT31" s="175"/>
      <c r="PVU31" s="175"/>
      <c r="PVV31" s="175"/>
      <c r="PVW31" s="175"/>
      <c r="PVX31" s="175"/>
      <c r="PVY31" s="175"/>
      <c r="PVZ31" s="175"/>
      <c r="PWA31" s="175"/>
      <c r="PWB31" s="175"/>
      <c r="PWC31" s="175"/>
      <c r="PWD31" s="175"/>
      <c r="PWE31" s="175"/>
      <c r="PWF31" s="175"/>
      <c r="PWG31" s="175"/>
      <c r="PWH31" s="175"/>
      <c r="PWI31" s="175"/>
      <c r="PWJ31" s="175"/>
      <c r="PWK31" s="175"/>
      <c r="PWL31" s="175"/>
      <c r="PWM31" s="175"/>
      <c r="PWN31" s="175"/>
      <c r="PWO31" s="175"/>
      <c r="PWP31" s="175"/>
      <c r="PWQ31" s="175"/>
      <c r="PWR31" s="175"/>
      <c r="PWS31" s="175"/>
      <c r="PWT31" s="175"/>
      <c r="PWU31" s="175"/>
      <c r="PWV31" s="175"/>
      <c r="PWW31" s="175"/>
      <c r="PWX31" s="175"/>
      <c r="PWY31" s="175"/>
      <c r="PWZ31" s="175"/>
      <c r="PXA31" s="175"/>
      <c r="PXB31" s="175"/>
      <c r="PXC31" s="175"/>
      <c r="PXD31" s="175"/>
      <c r="PXE31" s="175"/>
      <c r="PXF31" s="175"/>
      <c r="PXG31" s="175"/>
      <c r="PXH31" s="175"/>
      <c r="PXI31" s="175"/>
      <c r="PXJ31" s="175"/>
      <c r="PXK31" s="175"/>
      <c r="PXL31" s="175"/>
      <c r="PXM31" s="175"/>
      <c r="PXN31" s="175"/>
      <c r="PXO31" s="175"/>
      <c r="PXP31" s="175"/>
      <c r="PXQ31" s="175"/>
      <c r="PXR31" s="175"/>
      <c r="PXS31" s="175"/>
      <c r="PXT31" s="175"/>
      <c r="PXU31" s="175"/>
      <c r="PXV31" s="175"/>
      <c r="PXW31" s="175"/>
      <c r="PXX31" s="175"/>
      <c r="PXY31" s="175"/>
      <c r="PXZ31" s="175"/>
      <c r="PYA31" s="175"/>
      <c r="PYB31" s="175"/>
      <c r="PYC31" s="175"/>
      <c r="PYD31" s="175"/>
      <c r="PYE31" s="175"/>
      <c r="PYF31" s="175"/>
      <c r="PYG31" s="175"/>
      <c r="PYH31" s="175"/>
      <c r="PYI31" s="175"/>
      <c r="PYJ31" s="175"/>
      <c r="PYK31" s="175"/>
      <c r="PYL31" s="175"/>
      <c r="PYM31" s="175"/>
      <c r="PYN31" s="175"/>
      <c r="PYO31" s="175"/>
      <c r="PYP31" s="175"/>
      <c r="PYQ31" s="175"/>
      <c r="PYR31" s="175"/>
      <c r="PYS31" s="175"/>
      <c r="PYT31" s="175"/>
      <c r="PYU31" s="175"/>
      <c r="PYV31" s="175"/>
      <c r="PYW31" s="175"/>
      <c r="PYX31" s="175"/>
      <c r="PYY31" s="175"/>
      <c r="PYZ31" s="175"/>
      <c r="PZA31" s="175"/>
      <c r="PZB31" s="175"/>
      <c r="PZC31" s="175"/>
      <c r="PZD31" s="175"/>
      <c r="PZE31" s="175"/>
      <c r="PZF31" s="175"/>
      <c r="PZG31" s="175"/>
      <c r="PZH31" s="175"/>
      <c r="PZI31" s="175"/>
      <c r="PZJ31" s="175"/>
      <c r="PZK31" s="175"/>
      <c r="PZL31" s="175"/>
      <c r="PZM31" s="175"/>
      <c r="PZN31" s="175"/>
      <c r="PZO31" s="175"/>
      <c r="PZP31" s="175"/>
      <c r="PZQ31" s="175"/>
      <c r="PZR31" s="175"/>
      <c r="PZS31" s="175"/>
      <c r="PZT31" s="175"/>
      <c r="PZU31" s="175"/>
      <c r="PZV31" s="175"/>
      <c r="PZW31" s="175"/>
      <c r="PZX31" s="175"/>
      <c r="PZY31" s="175"/>
      <c r="PZZ31" s="175"/>
      <c r="QAA31" s="175"/>
      <c r="QAB31" s="175"/>
      <c r="QAC31" s="175"/>
      <c r="QAD31" s="175"/>
      <c r="QAE31" s="175"/>
      <c r="QAF31" s="175"/>
      <c r="QAG31" s="175"/>
      <c r="QAH31" s="175"/>
      <c r="QAI31" s="175"/>
      <c r="QAJ31" s="175"/>
      <c r="QAK31" s="175"/>
      <c r="QAL31" s="175"/>
      <c r="QAM31" s="175"/>
      <c r="QAN31" s="175"/>
      <c r="QAO31" s="175"/>
      <c r="QAP31" s="175"/>
      <c r="QAQ31" s="175"/>
      <c r="QAR31" s="175"/>
      <c r="QAS31" s="175"/>
      <c r="QAT31" s="175"/>
      <c r="QAU31" s="175"/>
      <c r="QAV31" s="175"/>
      <c r="QAW31" s="175"/>
      <c r="QAX31" s="175"/>
      <c r="QAY31" s="175"/>
      <c r="QAZ31" s="175"/>
      <c r="QBA31" s="175"/>
      <c r="QBB31" s="175"/>
      <c r="QBC31" s="175"/>
      <c r="QBD31" s="175"/>
      <c r="QBE31" s="175"/>
      <c r="QBF31" s="175"/>
      <c r="QBG31" s="175"/>
      <c r="QBH31" s="175"/>
      <c r="QBI31" s="175"/>
      <c r="QBJ31" s="175"/>
      <c r="QBK31" s="175"/>
      <c r="QBL31" s="175"/>
      <c r="QBM31" s="175"/>
      <c r="QBN31" s="175"/>
      <c r="QBO31" s="175"/>
      <c r="QBP31" s="175"/>
      <c r="QBQ31" s="175"/>
      <c r="QBR31" s="175"/>
      <c r="QBS31" s="175"/>
      <c r="QBT31" s="175"/>
      <c r="QBU31" s="175"/>
      <c r="QBV31" s="175"/>
      <c r="QBW31" s="175"/>
      <c r="QBX31" s="175"/>
      <c r="QBY31" s="175"/>
      <c r="QBZ31" s="175"/>
      <c r="QCA31" s="175"/>
      <c r="QCB31" s="175"/>
      <c r="QCC31" s="175"/>
      <c r="QCD31" s="175"/>
      <c r="QCE31" s="175"/>
      <c r="QCF31" s="175"/>
      <c r="QCG31" s="175"/>
      <c r="QCH31" s="175"/>
      <c r="QCI31" s="175"/>
      <c r="QCJ31" s="175"/>
      <c r="QCK31" s="175"/>
      <c r="QCL31" s="175"/>
      <c r="QCM31" s="175"/>
      <c r="QCN31" s="175"/>
      <c r="QCO31" s="175"/>
      <c r="QCP31" s="175"/>
      <c r="QCQ31" s="175"/>
      <c r="QCR31" s="175"/>
      <c r="QCS31" s="175"/>
      <c r="QCT31" s="175"/>
      <c r="QCU31" s="175"/>
      <c r="QCV31" s="175"/>
      <c r="QCW31" s="175"/>
      <c r="QCX31" s="175"/>
      <c r="QCY31" s="175"/>
      <c r="QCZ31" s="175"/>
      <c r="QDA31" s="175"/>
      <c r="QDB31" s="175"/>
      <c r="QDC31" s="175"/>
      <c r="QDD31" s="175"/>
      <c r="QDE31" s="175"/>
      <c r="QDF31" s="175"/>
      <c r="QDG31" s="175"/>
      <c r="QDH31" s="175"/>
      <c r="QDI31" s="175"/>
      <c r="QDJ31" s="175"/>
      <c r="QDK31" s="175"/>
      <c r="QDL31" s="175"/>
      <c r="QDM31" s="175"/>
      <c r="QDN31" s="175"/>
      <c r="QDO31" s="175"/>
      <c r="QDP31" s="175"/>
      <c r="QDQ31" s="175"/>
      <c r="QDR31" s="175"/>
      <c r="QDS31" s="175"/>
      <c r="QDT31" s="175"/>
      <c r="QDU31" s="175"/>
      <c r="QDV31" s="175"/>
      <c r="QDW31" s="175"/>
      <c r="QDX31" s="175"/>
      <c r="QDY31" s="175"/>
      <c r="QDZ31" s="175"/>
      <c r="QEA31" s="175"/>
      <c r="QEB31" s="175"/>
      <c r="QEC31" s="175"/>
      <c r="QED31" s="175"/>
      <c r="QEE31" s="175"/>
      <c r="QEF31" s="175"/>
      <c r="QEG31" s="175"/>
      <c r="QEH31" s="175"/>
      <c r="QEI31" s="175"/>
      <c r="QEJ31" s="175"/>
      <c r="QEK31" s="175"/>
      <c r="QEL31" s="175"/>
      <c r="QEM31" s="175"/>
      <c r="QEN31" s="175"/>
      <c r="QEO31" s="175"/>
      <c r="QEP31" s="175"/>
      <c r="QEQ31" s="175"/>
      <c r="QER31" s="175"/>
      <c r="QES31" s="175"/>
      <c r="QET31" s="175"/>
      <c r="QEU31" s="175"/>
      <c r="QEV31" s="175"/>
      <c r="QEW31" s="175"/>
      <c r="QEX31" s="175"/>
      <c r="QEY31" s="175"/>
      <c r="QEZ31" s="175"/>
      <c r="QFA31" s="175"/>
      <c r="QFB31" s="175"/>
      <c r="QFC31" s="175"/>
      <c r="QFD31" s="175"/>
      <c r="QFE31" s="175"/>
      <c r="QFF31" s="175"/>
      <c r="QFG31" s="175"/>
      <c r="QFH31" s="175"/>
      <c r="QFI31" s="175"/>
      <c r="QFJ31" s="175"/>
      <c r="QFK31" s="175"/>
      <c r="QFL31" s="175"/>
      <c r="QFM31" s="175"/>
      <c r="QFN31" s="175"/>
      <c r="QFO31" s="175"/>
      <c r="QFP31" s="175"/>
      <c r="QFQ31" s="175"/>
      <c r="QFR31" s="175"/>
      <c r="QFS31" s="175"/>
      <c r="QFT31" s="175"/>
      <c r="QFU31" s="175"/>
      <c r="QFV31" s="175"/>
      <c r="QFW31" s="175"/>
      <c r="QFX31" s="175"/>
      <c r="QFY31" s="175"/>
      <c r="QFZ31" s="175"/>
      <c r="QGA31" s="175"/>
      <c r="QGB31" s="175"/>
      <c r="QGC31" s="175"/>
      <c r="QGD31" s="175"/>
      <c r="QGE31" s="175"/>
      <c r="QGF31" s="175"/>
      <c r="QGG31" s="175"/>
      <c r="QGH31" s="175"/>
      <c r="QGI31" s="175"/>
      <c r="QGJ31" s="175"/>
      <c r="QGK31" s="175"/>
      <c r="QGL31" s="175"/>
      <c r="QGM31" s="175"/>
      <c r="QGN31" s="175"/>
      <c r="QGO31" s="175"/>
      <c r="QGP31" s="175"/>
      <c r="QGQ31" s="175"/>
      <c r="QGR31" s="175"/>
      <c r="QGS31" s="175"/>
      <c r="QGT31" s="175"/>
      <c r="QGU31" s="175"/>
      <c r="QGV31" s="175"/>
      <c r="QGW31" s="175"/>
      <c r="QGX31" s="175"/>
      <c r="QGY31" s="175"/>
      <c r="QGZ31" s="175"/>
      <c r="QHA31" s="175"/>
      <c r="QHB31" s="175"/>
      <c r="QHC31" s="175"/>
      <c r="QHD31" s="175"/>
      <c r="QHE31" s="175"/>
      <c r="QHF31" s="175"/>
      <c r="QHG31" s="175"/>
      <c r="QHH31" s="175"/>
      <c r="QHI31" s="175"/>
      <c r="QHJ31" s="175"/>
      <c r="QHK31" s="175"/>
      <c r="QHL31" s="175"/>
      <c r="QHM31" s="175"/>
      <c r="QHN31" s="175"/>
      <c r="QHO31" s="175"/>
      <c r="QHP31" s="175"/>
      <c r="QHQ31" s="175"/>
      <c r="QHR31" s="175"/>
      <c r="QHS31" s="175"/>
      <c r="QHT31" s="175"/>
      <c r="QHU31" s="175"/>
      <c r="QHV31" s="175"/>
      <c r="QHW31" s="175"/>
      <c r="QHX31" s="175"/>
      <c r="QHY31" s="175"/>
      <c r="QHZ31" s="175"/>
      <c r="QIA31" s="175"/>
      <c r="QIB31" s="175"/>
      <c r="QIC31" s="175"/>
      <c r="QID31" s="175"/>
      <c r="QIE31" s="175"/>
      <c r="QIF31" s="175"/>
      <c r="QIG31" s="175"/>
      <c r="QIH31" s="175"/>
      <c r="QII31" s="175"/>
      <c r="QIJ31" s="175"/>
      <c r="QIK31" s="175"/>
      <c r="QIL31" s="175"/>
      <c r="QIM31" s="175"/>
      <c r="QIN31" s="175"/>
      <c r="QIO31" s="175"/>
      <c r="QIP31" s="175"/>
      <c r="QIQ31" s="175"/>
      <c r="QIR31" s="175"/>
      <c r="QIS31" s="175"/>
      <c r="QIT31" s="175"/>
      <c r="QIU31" s="175"/>
      <c r="QIV31" s="175"/>
      <c r="QIW31" s="175"/>
      <c r="QIX31" s="175"/>
      <c r="QIY31" s="175"/>
      <c r="QIZ31" s="175"/>
      <c r="QJA31" s="175"/>
      <c r="QJB31" s="175"/>
      <c r="QJC31" s="175"/>
      <c r="QJD31" s="175"/>
      <c r="QJE31" s="175"/>
      <c r="QJF31" s="175"/>
      <c r="QJG31" s="175"/>
      <c r="QJH31" s="175"/>
      <c r="QJI31" s="175"/>
      <c r="QJJ31" s="175"/>
      <c r="QJK31" s="175"/>
      <c r="QJL31" s="175"/>
      <c r="QJM31" s="175"/>
      <c r="QJN31" s="175"/>
      <c r="QJO31" s="175"/>
      <c r="QJP31" s="175"/>
      <c r="QJQ31" s="175"/>
      <c r="QJR31" s="175"/>
      <c r="QJS31" s="175"/>
      <c r="QJT31" s="175"/>
      <c r="QJU31" s="175"/>
      <c r="QJV31" s="175"/>
      <c r="QJW31" s="175"/>
      <c r="QJX31" s="175"/>
      <c r="QJY31" s="175"/>
      <c r="QJZ31" s="175"/>
      <c r="QKA31" s="175"/>
      <c r="QKB31" s="175"/>
      <c r="QKC31" s="175"/>
      <c r="QKD31" s="175"/>
      <c r="QKE31" s="175"/>
      <c r="QKF31" s="175"/>
      <c r="QKG31" s="175"/>
      <c r="QKH31" s="175"/>
      <c r="QKI31" s="175"/>
      <c r="QKJ31" s="175"/>
      <c r="QKK31" s="175"/>
      <c r="QKL31" s="175"/>
      <c r="QKM31" s="175"/>
      <c r="QKN31" s="175"/>
      <c r="QKO31" s="175"/>
      <c r="QKP31" s="175"/>
      <c r="QKQ31" s="175"/>
      <c r="QKR31" s="175"/>
      <c r="QKS31" s="175"/>
      <c r="QKT31" s="175"/>
      <c r="QKU31" s="175"/>
      <c r="QKV31" s="175"/>
      <c r="QKW31" s="175"/>
      <c r="QKX31" s="175"/>
      <c r="QKY31" s="175"/>
      <c r="QKZ31" s="175"/>
      <c r="QLA31" s="175"/>
      <c r="QLB31" s="175"/>
      <c r="QLC31" s="175"/>
      <c r="QLD31" s="175"/>
      <c r="QLE31" s="175"/>
      <c r="QLF31" s="175"/>
      <c r="QLG31" s="175"/>
      <c r="QLH31" s="175"/>
      <c r="QLI31" s="175"/>
      <c r="QLJ31" s="175"/>
      <c r="QLK31" s="175"/>
      <c r="QLL31" s="175"/>
      <c r="QLM31" s="175"/>
      <c r="QLN31" s="175"/>
      <c r="QLO31" s="175"/>
      <c r="QLP31" s="175"/>
      <c r="QLQ31" s="175"/>
      <c r="QLR31" s="175"/>
      <c r="QLS31" s="175"/>
      <c r="QLT31" s="175"/>
      <c r="QLU31" s="175"/>
      <c r="QLV31" s="175"/>
      <c r="QLW31" s="175"/>
      <c r="QLX31" s="175"/>
      <c r="QLY31" s="175"/>
      <c r="QLZ31" s="175"/>
      <c r="QMA31" s="175"/>
      <c r="QMB31" s="175"/>
      <c r="QMC31" s="175"/>
      <c r="QMD31" s="175"/>
      <c r="QME31" s="175"/>
      <c r="QMF31" s="175"/>
      <c r="QMG31" s="175"/>
      <c r="QMH31" s="175"/>
      <c r="QMI31" s="175"/>
      <c r="QMJ31" s="175"/>
      <c r="QMK31" s="175"/>
      <c r="QML31" s="175"/>
      <c r="QMM31" s="175"/>
      <c r="QMN31" s="175"/>
      <c r="QMO31" s="175"/>
      <c r="QMP31" s="175"/>
      <c r="QMQ31" s="175"/>
      <c r="QMR31" s="175"/>
      <c r="QMS31" s="175"/>
      <c r="QMT31" s="175"/>
      <c r="QMU31" s="175"/>
      <c r="QMV31" s="175"/>
      <c r="QMW31" s="175"/>
      <c r="QMX31" s="175"/>
      <c r="QMY31" s="175"/>
      <c r="QMZ31" s="175"/>
      <c r="QNA31" s="175"/>
      <c r="QNB31" s="175"/>
      <c r="QNC31" s="175"/>
      <c r="QND31" s="175"/>
      <c r="QNE31" s="175"/>
      <c r="QNF31" s="175"/>
      <c r="QNG31" s="175"/>
      <c r="QNH31" s="175"/>
      <c r="QNI31" s="175"/>
      <c r="QNJ31" s="175"/>
      <c r="QNK31" s="175"/>
      <c r="QNL31" s="175"/>
      <c r="QNM31" s="175"/>
      <c r="QNN31" s="175"/>
      <c r="QNO31" s="175"/>
      <c r="QNP31" s="175"/>
      <c r="QNQ31" s="175"/>
      <c r="QNR31" s="175"/>
      <c r="QNS31" s="175"/>
      <c r="QNT31" s="175"/>
      <c r="QNU31" s="175"/>
      <c r="QNV31" s="175"/>
      <c r="QNW31" s="175"/>
      <c r="QNX31" s="175"/>
      <c r="QNY31" s="175"/>
      <c r="QNZ31" s="175"/>
      <c r="QOA31" s="175"/>
      <c r="QOB31" s="175"/>
      <c r="QOC31" s="175"/>
      <c r="QOD31" s="175"/>
      <c r="QOE31" s="175"/>
      <c r="QOF31" s="175"/>
      <c r="QOG31" s="175"/>
      <c r="QOH31" s="175"/>
      <c r="QOI31" s="175"/>
      <c r="QOJ31" s="175"/>
      <c r="QOK31" s="175"/>
      <c r="QOL31" s="175"/>
      <c r="QOM31" s="175"/>
      <c r="QON31" s="175"/>
      <c r="QOO31" s="175"/>
      <c r="QOP31" s="175"/>
      <c r="QOQ31" s="175"/>
      <c r="QOR31" s="175"/>
      <c r="QOS31" s="175"/>
      <c r="QOT31" s="175"/>
      <c r="QOU31" s="175"/>
      <c r="QOV31" s="175"/>
      <c r="QOW31" s="175"/>
      <c r="QOX31" s="175"/>
      <c r="QOY31" s="175"/>
      <c r="QOZ31" s="175"/>
      <c r="QPA31" s="175"/>
      <c r="QPB31" s="175"/>
      <c r="QPC31" s="175"/>
      <c r="QPD31" s="175"/>
      <c r="QPE31" s="175"/>
      <c r="QPF31" s="175"/>
      <c r="QPG31" s="175"/>
      <c r="QPH31" s="175"/>
      <c r="QPI31" s="175"/>
      <c r="QPJ31" s="175"/>
      <c r="QPK31" s="175"/>
      <c r="QPL31" s="175"/>
      <c r="QPM31" s="175"/>
      <c r="QPN31" s="175"/>
      <c r="QPO31" s="175"/>
      <c r="QPP31" s="175"/>
      <c r="QPQ31" s="175"/>
      <c r="QPR31" s="175"/>
      <c r="QPS31" s="175"/>
      <c r="QPT31" s="175"/>
      <c r="QPU31" s="175"/>
      <c r="QPV31" s="175"/>
      <c r="QPW31" s="175"/>
      <c r="QPX31" s="175"/>
      <c r="QPY31" s="175"/>
      <c r="QPZ31" s="175"/>
      <c r="QQA31" s="175"/>
      <c r="QQB31" s="175"/>
      <c r="QQC31" s="175"/>
      <c r="QQD31" s="175"/>
      <c r="QQE31" s="175"/>
      <c r="QQF31" s="175"/>
      <c r="QQG31" s="175"/>
      <c r="QQH31" s="175"/>
      <c r="QQI31" s="175"/>
      <c r="QQJ31" s="175"/>
      <c r="QQK31" s="175"/>
      <c r="QQL31" s="175"/>
      <c r="QQM31" s="175"/>
      <c r="QQN31" s="175"/>
      <c r="QQO31" s="175"/>
      <c r="QQP31" s="175"/>
      <c r="QQQ31" s="175"/>
      <c r="QQR31" s="175"/>
      <c r="QQS31" s="175"/>
      <c r="QQT31" s="175"/>
      <c r="QQU31" s="175"/>
      <c r="QQV31" s="175"/>
      <c r="QQW31" s="175"/>
      <c r="QQX31" s="175"/>
      <c r="QQY31" s="175"/>
      <c r="QQZ31" s="175"/>
      <c r="QRA31" s="175"/>
      <c r="QRB31" s="175"/>
      <c r="QRC31" s="175"/>
      <c r="QRD31" s="175"/>
      <c r="QRE31" s="175"/>
      <c r="QRF31" s="175"/>
      <c r="QRG31" s="175"/>
      <c r="QRH31" s="175"/>
      <c r="QRI31" s="175"/>
      <c r="QRJ31" s="175"/>
      <c r="QRK31" s="175"/>
      <c r="QRL31" s="175"/>
      <c r="QRM31" s="175"/>
      <c r="QRN31" s="175"/>
      <c r="QRO31" s="175"/>
      <c r="QRP31" s="175"/>
      <c r="QRQ31" s="175"/>
      <c r="QRR31" s="175"/>
      <c r="QRS31" s="175"/>
      <c r="QRT31" s="175"/>
      <c r="QRU31" s="175"/>
      <c r="QRV31" s="175"/>
      <c r="QRW31" s="175"/>
      <c r="QRX31" s="175"/>
      <c r="QRY31" s="175"/>
      <c r="QRZ31" s="175"/>
      <c r="QSA31" s="175"/>
      <c r="QSB31" s="175"/>
      <c r="QSC31" s="175"/>
      <c r="QSD31" s="175"/>
      <c r="QSE31" s="175"/>
      <c r="QSF31" s="175"/>
      <c r="QSG31" s="175"/>
      <c r="QSH31" s="175"/>
      <c r="QSI31" s="175"/>
      <c r="QSJ31" s="175"/>
      <c r="QSK31" s="175"/>
      <c r="QSL31" s="175"/>
      <c r="QSM31" s="175"/>
      <c r="QSN31" s="175"/>
      <c r="QSO31" s="175"/>
      <c r="QSP31" s="175"/>
      <c r="QSQ31" s="175"/>
      <c r="QSR31" s="175"/>
      <c r="QSS31" s="175"/>
      <c r="QST31" s="175"/>
      <c r="QSU31" s="175"/>
      <c r="QSV31" s="175"/>
      <c r="QSW31" s="175"/>
      <c r="QSX31" s="175"/>
      <c r="QSY31" s="175"/>
      <c r="QSZ31" s="175"/>
      <c r="QTA31" s="175"/>
      <c r="QTB31" s="175"/>
      <c r="QTC31" s="175"/>
      <c r="QTD31" s="175"/>
      <c r="QTE31" s="175"/>
      <c r="QTF31" s="175"/>
      <c r="QTG31" s="175"/>
      <c r="QTH31" s="175"/>
      <c r="QTI31" s="175"/>
      <c r="QTJ31" s="175"/>
      <c r="QTK31" s="175"/>
      <c r="QTL31" s="175"/>
      <c r="QTM31" s="175"/>
      <c r="QTN31" s="175"/>
      <c r="QTO31" s="175"/>
      <c r="QTP31" s="175"/>
      <c r="QTQ31" s="175"/>
      <c r="QTR31" s="175"/>
      <c r="QTS31" s="175"/>
      <c r="QTT31" s="175"/>
      <c r="QTU31" s="175"/>
      <c r="QTV31" s="175"/>
      <c r="QTW31" s="175"/>
      <c r="QTX31" s="175"/>
      <c r="QTY31" s="175"/>
      <c r="QTZ31" s="175"/>
      <c r="QUA31" s="175"/>
      <c r="QUB31" s="175"/>
      <c r="QUC31" s="175"/>
      <c r="QUD31" s="175"/>
      <c r="QUE31" s="175"/>
      <c r="QUF31" s="175"/>
      <c r="QUG31" s="175"/>
      <c r="QUH31" s="175"/>
      <c r="QUI31" s="175"/>
      <c r="QUJ31" s="175"/>
      <c r="QUK31" s="175"/>
      <c r="QUL31" s="175"/>
      <c r="QUM31" s="175"/>
      <c r="QUN31" s="175"/>
      <c r="QUO31" s="175"/>
      <c r="QUP31" s="175"/>
      <c r="QUQ31" s="175"/>
      <c r="QUR31" s="175"/>
      <c r="QUS31" s="175"/>
      <c r="QUT31" s="175"/>
      <c r="QUU31" s="175"/>
      <c r="QUV31" s="175"/>
      <c r="QUW31" s="175"/>
      <c r="QUX31" s="175"/>
      <c r="QUY31" s="175"/>
      <c r="QUZ31" s="175"/>
      <c r="QVA31" s="175"/>
      <c r="QVB31" s="175"/>
      <c r="QVC31" s="175"/>
      <c r="QVD31" s="175"/>
      <c r="QVE31" s="175"/>
      <c r="QVF31" s="175"/>
      <c r="QVG31" s="175"/>
      <c r="QVH31" s="175"/>
      <c r="QVI31" s="175"/>
      <c r="QVJ31" s="175"/>
      <c r="QVK31" s="175"/>
      <c r="QVL31" s="175"/>
      <c r="QVM31" s="175"/>
      <c r="QVN31" s="175"/>
      <c r="QVO31" s="175"/>
      <c r="QVP31" s="175"/>
      <c r="QVQ31" s="175"/>
      <c r="QVR31" s="175"/>
      <c r="QVS31" s="175"/>
      <c r="QVT31" s="175"/>
      <c r="QVU31" s="175"/>
      <c r="QVV31" s="175"/>
      <c r="QVW31" s="175"/>
      <c r="QVX31" s="175"/>
      <c r="QVY31" s="175"/>
      <c r="QVZ31" s="175"/>
      <c r="QWA31" s="175"/>
      <c r="QWB31" s="175"/>
      <c r="QWC31" s="175"/>
      <c r="QWD31" s="175"/>
      <c r="QWE31" s="175"/>
      <c r="QWF31" s="175"/>
      <c r="QWG31" s="175"/>
      <c r="QWH31" s="175"/>
      <c r="QWI31" s="175"/>
      <c r="QWJ31" s="175"/>
      <c r="QWK31" s="175"/>
      <c r="QWL31" s="175"/>
      <c r="QWM31" s="175"/>
      <c r="QWN31" s="175"/>
      <c r="QWO31" s="175"/>
      <c r="QWP31" s="175"/>
      <c r="QWQ31" s="175"/>
      <c r="QWR31" s="175"/>
      <c r="QWS31" s="175"/>
      <c r="QWT31" s="175"/>
      <c r="QWU31" s="175"/>
      <c r="QWV31" s="175"/>
      <c r="QWW31" s="175"/>
      <c r="QWX31" s="175"/>
      <c r="QWY31" s="175"/>
      <c r="QWZ31" s="175"/>
      <c r="QXA31" s="175"/>
      <c r="QXB31" s="175"/>
      <c r="QXC31" s="175"/>
      <c r="QXD31" s="175"/>
      <c r="QXE31" s="175"/>
      <c r="QXF31" s="175"/>
      <c r="QXG31" s="175"/>
      <c r="QXH31" s="175"/>
      <c r="QXI31" s="175"/>
      <c r="QXJ31" s="175"/>
      <c r="QXK31" s="175"/>
      <c r="QXL31" s="175"/>
      <c r="QXM31" s="175"/>
      <c r="QXN31" s="175"/>
      <c r="QXO31" s="175"/>
      <c r="QXP31" s="175"/>
      <c r="QXQ31" s="175"/>
      <c r="QXR31" s="175"/>
      <c r="QXS31" s="175"/>
      <c r="QXT31" s="175"/>
      <c r="QXU31" s="175"/>
      <c r="QXV31" s="175"/>
      <c r="QXW31" s="175"/>
      <c r="QXX31" s="175"/>
      <c r="QXY31" s="175"/>
      <c r="QXZ31" s="175"/>
      <c r="QYA31" s="175"/>
      <c r="QYB31" s="175"/>
      <c r="QYC31" s="175"/>
      <c r="QYD31" s="175"/>
      <c r="QYE31" s="175"/>
      <c r="QYF31" s="175"/>
      <c r="QYG31" s="175"/>
      <c r="QYH31" s="175"/>
      <c r="QYI31" s="175"/>
      <c r="QYJ31" s="175"/>
      <c r="QYK31" s="175"/>
      <c r="QYL31" s="175"/>
      <c r="QYM31" s="175"/>
      <c r="QYN31" s="175"/>
      <c r="QYO31" s="175"/>
      <c r="QYP31" s="175"/>
      <c r="QYQ31" s="175"/>
      <c r="QYR31" s="175"/>
      <c r="QYS31" s="175"/>
      <c r="QYT31" s="175"/>
      <c r="QYU31" s="175"/>
      <c r="QYV31" s="175"/>
      <c r="QYW31" s="175"/>
      <c r="QYX31" s="175"/>
      <c r="QYY31" s="175"/>
      <c r="QYZ31" s="175"/>
      <c r="QZA31" s="175"/>
      <c r="QZB31" s="175"/>
      <c r="QZC31" s="175"/>
      <c r="QZD31" s="175"/>
      <c r="QZE31" s="175"/>
      <c r="QZF31" s="175"/>
      <c r="QZG31" s="175"/>
      <c r="QZH31" s="175"/>
      <c r="QZI31" s="175"/>
      <c r="QZJ31" s="175"/>
      <c r="QZK31" s="175"/>
      <c r="QZL31" s="175"/>
      <c r="QZM31" s="175"/>
      <c r="QZN31" s="175"/>
      <c r="QZO31" s="175"/>
      <c r="QZP31" s="175"/>
      <c r="QZQ31" s="175"/>
      <c r="QZR31" s="175"/>
      <c r="QZS31" s="175"/>
      <c r="QZT31" s="175"/>
      <c r="QZU31" s="175"/>
      <c r="QZV31" s="175"/>
      <c r="QZW31" s="175"/>
      <c r="QZX31" s="175"/>
      <c r="QZY31" s="175"/>
      <c r="QZZ31" s="175"/>
      <c r="RAA31" s="175"/>
      <c r="RAB31" s="175"/>
      <c r="RAC31" s="175"/>
      <c r="RAD31" s="175"/>
      <c r="RAE31" s="175"/>
      <c r="RAF31" s="175"/>
      <c r="RAG31" s="175"/>
      <c r="RAH31" s="175"/>
      <c r="RAI31" s="175"/>
      <c r="RAJ31" s="175"/>
      <c r="RAK31" s="175"/>
      <c r="RAL31" s="175"/>
      <c r="RAM31" s="175"/>
      <c r="RAN31" s="175"/>
      <c r="RAO31" s="175"/>
      <c r="RAP31" s="175"/>
      <c r="RAQ31" s="175"/>
      <c r="RAR31" s="175"/>
      <c r="RAS31" s="175"/>
      <c r="RAT31" s="175"/>
      <c r="RAU31" s="175"/>
      <c r="RAV31" s="175"/>
      <c r="RAW31" s="175"/>
      <c r="RAX31" s="175"/>
      <c r="RAY31" s="175"/>
      <c r="RAZ31" s="175"/>
      <c r="RBA31" s="175"/>
      <c r="RBB31" s="175"/>
      <c r="RBC31" s="175"/>
      <c r="RBD31" s="175"/>
      <c r="RBE31" s="175"/>
      <c r="RBF31" s="175"/>
      <c r="RBG31" s="175"/>
      <c r="RBH31" s="175"/>
      <c r="RBI31" s="175"/>
      <c r="RBJ31" s="175"/>
      <c r="RBK31" s="175"/>
      <c r="RBL31" s="175"/>
      <c r="RBM31" s="175"/>
      <c r="RBN31" s="175"/>
      <c r="RBO31" s="175"/>
      <c r="RBP31" s="175"/>
      <c r="RBQ31" s="175"/>
      <c r="RBR31" s="175"/>
      <c r="RBS31" s="175"/>
      <c r="RBT31" s="175"/>
      <c r="RBU31" s="175"/>
      <c r="RBV31" s="175"/>
      <c r="RBW31" s="175"/>
      <c r="RBX31" s="175"/>
      <c r="RBY31" s="175"/>
      <c r="RBZ31" s="175"/>
      <c r="RCA31" s="175"/>
      <c r="RCB31" s="175"/>
      <c r="RCC31" s="175"/>
      <c r="RCD31" s="175"/>
      <c r="RCE31" s="175"/>
      <c r="RCF31" s="175"/>
      <c r="RCG31" s="175"/>
      <c r="RCH31" s="175"/>
      <c r="RCI31" s="175"/>
      <c r="RCJ31" s="175"/>
      <c r="RCK31" s="175"/>
      <c r="RCL31" s="175"/>
      <c r="RCM31" s="175"/>
      <c r="RCN31" s="175"/>
      <c r="RCO31" s="175"/>
      <c r="RCP31" s="175"/>
      <c r="RCQ31" s="175"/>
      <c r="RCR31" s="175"/>
      <c r="RCS31" s="175"/>
      <c r="RCT31" s="175"/>
      <c r="RCU31" s="175"/>
      <c r="RCV31" s="175"/>
      <c r="RCW31" s="175"/>
      <c r="RCX31" s="175"/>
      <c r="RCY31" s="175"/>
      <c r="RCZ31" s="175"/>
      <c r="RDA31" s="175"/>
      <c r="RDB31" s="175"/>
      <c r="RDC31" s="175"/>
      <c r="RDD31" s="175"/>
      <c r="RDE31" s="175"/>
      <c r="RDF31" s="175"/>
      <c r="RDG31" s="175"/>
      <c r="RDH31" s="175"/>
      <c r="RDI31" s="175"/>
      <c r="RDJ31" s="175"/>
      <c r="RDK31" s="175"/>
      <c r="RDL31" s="175"/>
      <c r="RDM31" s="175"/>
      <c r="RDN31" s="175"/>
      <c r="RDO31" s="175"/>
      <c r="RDP31" s="175"/>
      <c r="RDQ31" s="175"/>
      <c r="RDR31" s="175"/>
      <c r="RDS31" s="175"/>
      <c r="RDT31" s="175"/>
      <c r="RDU31" s="175"/>
      <c r="RDV31" s="175"/>
      <c r="RDW31" s="175"/>
      <c r="RDX31" s="175"/>
      <c r="RDY31" s="175"/>
      <c r="RDZ31" s="175"/>
      <c r="REA31" s="175"/>
      <c r="REB31" s="175"/>
      <c r="REC31" s="175"/>
      <c r="RED31" s="175"/>
      <c r="REE31" s="175"/>
      <c r="REF31" s="175"/>
      <c r="REG31" s="175"/>
      <c r="REH31" s="175"/>
      <c r="REI31" s="175"/>
      <c r="REJ31" s="175"/>
      <c r="REK31" s="175"/>
      <c r="REL31" s="175"/>
      <c r="REM31" s="175"/>
      <c r="REN31" s="175"/>
      <c r="REO31" s="175"/>
      <c r="REP31" s="175"/>
      <c r="REQ31" s="175"/>
      <c r="RER31" s="175"/>
      <c r="RES31" s="175"/>
      <c r="RET31" s="175"/>
      <c r="REU31" s="175"/>
      <c r="REV31" s="175"/>
      <c r="REW31" s="175"/>
      <c r="REX31" s="175"/>
      <c r="REY31" s="175"/>
      <c r="REZ31" s="175"/>
      <c r="RFA31" s="175"/>
      <c r="RFB31" s="175"/>
      <c r="RFC31" s="175"/>
      <c r="RFD31" s="175"/>
      <c r="RFE31" s="175"/>
      <c r="RFF31" s="175"/>
      <c r="RFG31" s="175"/>
      <c r="RFH31" s="175"/>
      <c r="RFI31" s="175"/>
      <c r="RFJ31" s="175"/>
      <c r="RFK31" s="175"/>
      <c r="RFL31" s="175"/>
      <c r="RFM31" s="175"/>
      <c r="RFN31" s="175"/>
      <c r="RFO31" s="175"/>
      <c r="RFP31" s="175"/>
      <c r="RFQ31" s="175"/>
      <c r="RFR31" s="175"/>
      <c r="RFS31" s="175"/>
      <c r="RFT31" s="175"/>
      <c r="RFU31" s="175"/>
      <c r="RFV31" s="175"/>
      <c r="RFW31" s="175"/>
      <c r="RFX31" s="175"/>
      <c r="RFY31" s="175"/>
      <c r="RFZ31" s="175"/>
      <c r="RGA31" s="175"/>
      <c r="RGB31" s="175"/>
      <c r="RGC31" s="175"/>
      <c r="RGD31" s="175"/>
      <c r="RGE31" s="175"/>
      <c r="RGF31" s="175"/>
      <c r="RGG31" s="175"/>
      <c r="RGH31" s="175"/>
      <c r="RGI31" s="175"/>
      <c r="RGJ31" s="175"/>
      <c r="RGK31" s="175"/>
      <c r="RGL31" s="175"/>
      <c r="RGM31" s="175"/>
      <c r="RGN31" s="175"/>
      <c r="RGO31" s="175"/>
      <c r="RGP31" s="175"/>
      <c r="RGQ31" s="175"/>
      <c r="RGR31" s="175"/>
      <c r="RGS31" s="175"/>
      <c r="RGT31" s="175"/>
      <c r="RGU31" s="175"/>
      <c r="RGV31" s="175"/>
      <c r="RGW31" s="175"/>
      <c r="RGX31" s="175"/>
      <c r="RGY31" s="175"/>
      <c r="RGZ31" s="175"/>
      <c r="RHA31" s="175"/>
      <c r="RHB31" s="175"/>
      <c r="RHC31" s="175"/>
      <c r="RHD31" s="175"/>
      <c r="RHE31" s="175"/>
      <c r="RHF31" s="175"/>
      <c r="RHG31" s="175"/>
      <c r="RHH31" s="175"/>
      <c r="RHI31" s="175"/>
      <c r="RHJ31" s="175"/>
      <c r="RHK31" s="175"/>
      <c r="RHL31" s="175"/>
      <c r="RHM31" s="175"/>
      <c r="RHN31" s="175"/>
      <c r="RHO31" s="175"/>
      <c r="RHP31" s="175"/>
      <c r="RHQ31" s="175"/>
      <c r="RHR31" s="175"/>
      <c r="RHS31" s="175"/>
      <c r="RHT31" s="175"/>
      <c r="RHU31" s="175"/>
      <c r="RHV31" s="175"/>
      <c r="RHW31" s="175"/>
      <c r="RHX31" s="175"/>
      <c r="RHY31" s="175"/>
      <c r="RHZ31" s="175"/>
      <c r="RIA31" s="175"/>
      <c r="RIB31" s="175"/>
      <c r="RIC31" s="175"/>
      <c r="RID31" s="175"/>
      <c r="RIE31" s="175"/>
      <c r="RIF31" s="175"/>
      <c r="RIG31" s="175"/>
      <c r="RIH31" s="175"/>
      <c r="RII31" s="175"/>
      <c r="RIJ31" s="175"/>
      <c r="RIK31" s="175"/>
      <c r="RIL31" s="175"/>
      <c r="RIM31" s="175"/>
      <c r="RIN31" s="175"/>
      <c r="RIO31" s="175"/>
      <c r="RIP31" s="175"/>
      <c r="RIQ31" s="175"/>
      <c r="RIR31" s="175"/>
      <c r="RIS31" s="175"/>
      <c r="RIT31" s="175"/>
      <c r="RIU31" s="175"/>
      <c r="RIV31" s="175"/>
      <c r="RIW31" s="175"/>
      <c r="RIX31" s="175"/>
      <c r="RIY31" s="175"/>
      <c r="RIZ31" s="175"/>
      <c r="RJA31" s="175"/>
      <c r="RJB31" s="175"/>
      <c r="RJC31" s="175"/>
      <c r="RJD31" s="175"/>
      <c r="RJE31" s="175"/>
      <c r="RJF31" s="175"/>
      <c r="RJG31" s="175"/>
      <c r="RJH31" s="175"/>
      <c r="RJI31" s="175"/>
      <c r="RJJ31" s="175"/>
      <c r="RJK31" s="175"/>
      <c r="RJL31" s="175"/>
      <c r="RJM31" s="175"/>
      <c r="RJN31" s="175"/>
      <c r="RJO31" s="175"/>
      <c r="RJP31" s="175"/>
      <c r="RJQ31" s="175"/>
      <c r="RJR31" s="175"/>
      <c r="RJS31" s="175"/>
      <c r="RJT31" s="175"/>
      <c r="RJU31" s="175"/>
      <c r="RJV31" s="175"/>
      <c r="RJW31" s="175"/>
      <c r="RJX31" s="175"/>
      <c r="RJY31" s="175"/>
      <c r="RJZ31" s="175"/>
      <c r="RKA31" s="175"/>
      <c r="RKB31" s="175"/>
      <c r="RKC31" s="175"/>
      <c r="RKD31" s="175"/>
      <c r="RKE31" s="175"/>
      <c r="RKF31" s="175"/>
      <c r="RKG31" s="175"/>
      <c r="RKH31" s="175"/>
      <c r="RKI31" s="175"/>
      <c r="RKJ31" s="175"/>
      <c r="RKK31" s="175"/>
      <c r="RKL31" s="175"/>
      <c r="RKM31" s="175"/>
      <c r="RKN31" s="175"/>
      <c r="RKO31" s="175"/>
      <c r="RKP31" s="175"/>
      <c r="RKQ31" s="175"/>
      <c r="RKR31" s="175"/>
      <c r="RKS31" s="175"/>
      <c r="RKT31" s="175"/>
      <c r="RKU31" s="175"/>
      <c r="RKV31" s="175"/>
      <c r="RKW31" s="175"/>
      <c r="RKX31" s="175"/>
      <c r="RKY31" s="175"/>
      <c r="RKZ31" s="175"/>
      <c r="RLA31" s="175"/>
      <c r="RLB31" s="175"/>
      <c r="RLC31" s="175"/>
      <c r="RLD31" s="175"/>
      <c r="RLE31" s="175"/>
      <c r="RLF31" s="175"/>
      <c r="RLG31" s="175"/>
      <c r="RLH31" s="175"/>
      <c r="RLI31" s="175"/>
      <c r="RLJ31" s="175"/>
      <c r="RLK31" s="175"/>
      <c r="RLL31" s="175"/>
      <c r="RLM31" s="175"/>
      <c r="RLN31" s="175"/>
      <c r="RLO31" s="175"/>
      <c r="RLP31" s="175"/>
      <c r="RLQ31" s="175"/>
      <c r="RLR31" s="175"/>
      <c r="RLS31" s="175"/>
      <c r="RLT31" s="175"/>
      <c r="RLU31" s="175"/>
      <c r="RLV31" s="175"/>
      <c r="RLW31" s="175"/>
      <c r="RLX31" s="175"/>
      <c r="RLY31" s="175"/>
      <c r="RLZ31" s="175"/>
      <c r="RMA31" s="175"/>
      <c r="RMB31" s="175"/>
      <c r="RMC31" s="175"/>
      <c r="RMD31" s="175"/>
      <c r="RME31" s="175"/>
      <c r="RMF31" s="175"/>
      <c r="RMG31" s="175"/>
      <c r="RMH31" s="175"/>
      <c r="RMI31" s="175"/>
      <c r="RMJ31" s="175"/>
      <c r="RMK31" s="175"/>
      <c r="RML31" s="175"/>
      <c r="RMM31" s="175"/>
      <c r="RMN31" s="175"/>
      <c r="RMO31" s="175"/>
      <c r="RMP31" s="175"/>
      <c r="RMQ31" s="175"/>
      <c r="RMR31" s="175"/>
      <c r="RMS31" s="175"/>
      <c r="RMT31" s="175"/>
      <c r="RMU31" s="175"/>
      <c r="RMV31" s="175"/>
      <c r="RMW31" s="175"/>
      <c r="RMX31" s="175"/>
      <c r="RMY31" s="175"/>
      <c r="RMZ31" s="175"/>
      <c r="RNA31" s="175"/>
      <c r="RNB31" s="175"/>
      <c r="RNC31" s="175"/>
      <c r="RND31" s="175"/>
      <c r="RNE31" s="175"/>
      <c r="RNF31" s="175"/>
      <c r="RNG31" s="175"/>
      <c r="RNH31" s="175"/>
      <c r="RNI31" s="175"/>
      <c r="RNJ31" s="175"/>
      <c r="RNK31" s="175"/>
      <c r="RNL31" s="175"/>
      <c r="RNM31" s="175"/>
      <c r="RNN31" s="175"/>
      <c r="RNO31" s="175"/>
      <c r="RNP31" s="175"/>
      <c r="RNQ31" s="175"/>
      <c r="RNR31" s="175"/>
      <c r="RNS31" s="175"/>
      <c r="RNT31" s="175"/>
      <c r="RNU31" s="175"/>
      <c r="RNV31" s="175"/>
      <c r="RNW31" s="175"/>
      <c r="RNX31" s="175"/>
      <c r="RNY31" s="175"/>
      <c r="RNZ31" s="175"/>
      <c r="ROA31" s="175"/>
      <c r="ROB31" s="175"/>
      <c r="ROC31" s="175"/>
      <c r="ROD31" s="175"/>
      <c r="ROE31" s="175"/>
      <c r="ROF31" s="175"/>
      <c r="ROG31" s="175"/>
      <c r="ROH31" s="175"/>
      <c r="ROI31" s="175"/>
      <c r="ROJ31" s="175"/>
      <c r="ROK31" s="175"/>
      <c r="ROL31" s="175"/>
      <c r="ROM31" s="175"/>
      <c r="RON31" s="175"/>
      <c r="ROO31" s="175"/>
      <c r="ROP31" s="175"/>
      <c r="ROQ31" s="175"/>
      <c r="ROR31" s="175"/>
      <c r="ROS31" s="175"/>
      <c r="ROT31" s="175"/>
      <c r="ROU31" s="175"/>
      <c r="ROV31" s="175"/>
      <c r="ROW31" s="175"/>
      <c r="ROX31" s="175"/>
      <c r="ROY31" s="175"/>
      <c r="ROZ31" s="175"/>
      <c r="RPA31" s="175"/>
      <c r="RPB31" s="175"/>
      <c r="RPC31" s="175"/>
      <c r="RPD31" s="175"/>
      <c r="RPE31" s="175"/>
      <c r="RPF31" s="175"/>
      <c r="RPG31" s="175"/>
      <c r="RPH31" s="175"/>
      <c r="RPI31" s="175"/>
      <c r="RPJ31" s="175"/>
      <c r="RPK31" s="175"/>
      <c r="RPL31" s="175"/>
      <c r="RPM31" s="175"/>
      <c r="RPN31" s="175"/>
      <c r="RPO31" s="175"/>
      <c r="RPP31" s="175"/>
      <c r="RPQ31" s="175"/>
      <c r="RPR31" s="175"/>
      <c r="RPS31" s="175"/>
      <c r="RPT31" s="175"/>
      <c r="RPU31" s="175"/>
      <c r="RPV31" s="175"/>
      <c r="RPW31" s="175"/>
      <c r="RPX31" s="175"/>
      <c r="RPY31" s="175"/>
      <c r="RPZ31" s="175"/>
      <c r="RQA31" s="175"/>
      <c r="RQB31" s="175"/>
      <c r="RQC31" s="175"/>
      <c r="RQD31" s="175"/>
      <c r="RQE31" s="175"/>
      <c r="RQF31" s="175"/>
      <c r="RQG31" s="175"/>
      <c r="RQH31" s="175"/>
      <c r="RQI31" s="175"/>
      <c r="RQJ31" s="175"/>
      <c r="RQK31" s="175"/>
      <c r="RQL31" s="175"/>
      <c r="RQM31" s="175"/>
      <c r="RQN31" s="175"/>
      <c r="RQO31" s="175"/>
      <c r="RQP31" s="175"/>
      <c r="RQQ31" s="175"/>
      <c r="RQR31" s="175"/>
      <c r="RQS31" s="175"/>
      <c r="RQT31" s="175"/>
      <c r="RQU31" s="175"/>
      <c r="RQV31" s="175"/>
      <c r="RQW31" s="175"/>
      <c r="RQX31" s="175"/>
      <c r="RQY31" s="175"/>
      <c r="RQZ31" s="175"/>
      <c r="RRA31" s="175"/>
      <c r="RRB31" s="175"/>
      <c r="RRC31" s="175"/>
      <c r="RRD31" s="175"/>
      <c r="RRE31" s="175"/>
      <c r="RRF31" s="175"/>
      <c r="RRG31" s="175"/>
      <c r="RRH31" s="175"/>
      <c r="RRI31" s="175"/>
      <c r="RRJ31" s="175"/>
      <c r="RRK31" s="175"/>
      <c r="RRL31" s="175"/>
      <c r="RRM31" s="175"/>
      <c r="RRN31" s="175"/>
      <c r="RRO31" s="175"/>
      <c r="RRP31" s="175"/>
      <c r="RRQ31" s="175"/>
      <c r="RRR31" s="175"/>
      <c r="RRS31" s="175"/>
      <c r="RRT31" s="175"/>
      <c r="RRU31" s="175"/>
      <c r="RRV31" s="175"/>
      <c r="RRW31" s="175"/>
      <c r="RRX31" s="175"/>
      <c r="RRY31" s="175"/>
      <c r="RRZ31" s="175"/>
      <c r="RSA31" s="175"/>
      <c r="RSB31" s="175"/>
      <c r="RSC31" s="175"/>
      <c r="RSD31" s="175"/>
      <c r="RSE31" s="175"/>
      <c r="RSF31" s="175"/>
      <c r="RSG31" s="175"/>
      <c r="RSH31" s="175"/>
      <c r="RSI31" s="175"/>
      <c r="RSJ31" s="175"/>
      <c r="RSK31" s="175"/>
      <c r="RSL31" s="175"/>
      <c r="RSM31" s="175"/>
      <c r="RSN31" s="175"/>
      <c r="RSO31" s="175"/>
      <c r="RSP31" s="175"/>
      <c r="RSQ31" s="175"/>
      <c r="RSR31" s="175"/>
      <c r="RSS31" s="175"/>
      <c r="RST31" s="175"/>
      <c r="RSU31" s="175"/>
      <c r="RSV31" s="175"/>
      <c r="RSW31" s="175"/>
      <c r="RSX31" s="175"/>
      <c r="RSY31" s="175"/>
      <c r="RSZ31" s="175"/>
      <c r="RTA31" s="175"/>
      <c r="RTB31" s="175"/>
      <c r="RTC31" s="175"/>
      <c r="RTD31" s="175"/>
      <c r="RTE31" s="175"/>
      <c r="RTF31" s="175"/>
      <c r="RTG31" s="175"/>
      <c r="RTH31" s="175"/>
      <c r="RTI31" s="175"/>
      <c r="RTJ31" s="175"/>
      <c r="RTK31" s="175"/>
      <c r="RTL31" s="175"/>
      <c r="RTM31" s="175"/>
      <c r="RTN31" s="175"/>
      <c r="RTO31" s="175"/>
      <c r="RTP31" s="175"/>
      <c r="RTQ31" s="175"/>
      <c r="RTR31" s="175"/>
      <c r="RTS31" s="175"/>
      <c r="RTT31" s="175"/>
      <c r="RTU31" s="175"/>
      <c r="RTV31" s="175"/>
      <c r="RTW31" s="175"/>
      <c r="RTX31" s="175"/>
      <c r="RTY31" s="175"/>
      <c r="RTZ31" s="175"/>
      <c r="RUA31" s="175"/>
      <c r="RUB31" s="175"/>
      <c r="RUC31" s="175"/>
      <c r="RUD31" s="175"/>
      <c r="RUE31" s="175"/>
      <c r="RUF31" s="175"/>
      <c r="RUG31" s="175"/>
      <c r="RUH31" s="175"/>
      <c r="RUI31" s="175"/>
      <c r="RUJ31" s="175"/>
      <c r="RUK31" s="175"/>
      <c r="RUL31" s="175"/>
      <c r="RUM31" s="175"/>
      <c r="RUN31" s="175"/>
      <c r="RUO31" s="175"/>
      <c r="RUP31" s="175"/>
      <c r="RUQ31" s="175"/>
      <c r="RUR31" s="175"/>
      <c r="RUS31" s="175"/>
      <c r="RUT31" s="175"/>
      <c r="RUU31" s="175"/>
      <c r="RUV31" s="175"/>
      <c r="RUW31" s="175"/>
      <c r="RUX31" s="175"/>
      <c r="RUY31" s="175"/>
      <c r="RUZ31" s="175"/>
      <c r="RVA31" s="175"/>
      <c r="RVB31" s="175"/>
      <c r="RVC31" s="175"/>
      <c r="RVD31" s="175"/>
      <c r="RVE31" s="175"/>
      <c r="RVF31" s="175"/>
      <c r="RVG31" s="175"/>
      <c r="RVH31" s="175"/>
      <c r="RVI31" s="175"/>
      <c r="RVJ31" s="175"/>
      <c r="RVK31" s="175"/>
      <c r="RVL31" s="175"/>
      <c r="RVM31" s="175"/>
      <c r="RVN31" s="175"/>
      <c r="RVO31" s="175"/>
      <c r="RVP31" s="175"/>
      <c r="RVQ31" s="175"/>
      <c r="RVR31" s="175"/>
      <c r="RVS31" s="175"/>
      <c r="RVT31" s="175"/>
      <c r="RVU31" s="175"/>
      <c r="RVV31" s="175"/>
      <c r="RVW31" s="175"/>
      <c r="RVX31" s="175"/>
      <c r="RVY31" s="175"/>
      <c r="RVZ31" s="175"/>
      <c r="RWA31" s="175"/>
      <c r="RWB31" s="175"/>
      <c r="RWC31" s="175"/>
      <c r="RWD31" s="175"/>
      <c r="RWE31" s="175"/>
      <c r="RWF31" s="175"/>
      <c r="RWG31" s="175"/>
      <c r="RWH31" s="175"/>
      <c r="RWI31" s="175"/>
      <c r="RWJ31" s="175"/>
      <c r="RWK31" s="175"/>
      <c r="RWL31" s="175"/>
      <c r="RWM31" s="175"/>
      <c r="RWN31" s="175"/>
      <c r="RWO31" s="175"/>
      <c r="RWP31" s="175"/>
      <c r="RWQ31" s="175"/>
      <c r="RWR31" s="175"/>
      <c r="RWS31" s="175"/>
      <c r="RWT31" s="175"/>
      <c r="RWU31" s="175"/>
      <c r="RWV31" s="175"/>
      <c r="RWW31" s="175"/>
      <c r="RWX31" s="175"/>
      <c r="RWY31" s="175"/>
      <c r="RWZ31" s="175"/>
      <c r="RXA31" s="175"/>
      <c r="RXB31" s="175"/>
      <c r="RXC31" s="175"/>
      <c r="RXD31" s="175"/>
      <c r="RXE31" s="175"/>
      <c r="RXF31" s="175"/>
      <c r="RXG31" s="175"/>
      <c r="RXH31" s="175"/>
      <c r="RXI31" s="175"/>
      <c r="RXJ31" s="175"/>
      <c r="RXK31" s="175"/>
      <c r="RXL31" s="175"/>
      <c r="RXM31" s="175"/>
      <c r="RXN31" s="175"/>
      <c r="RXO31" s="175"/>
      <c r="RXP31" s="175"/>
      <c r="RXQ31" s="175"/>
      <c r="RXR31" s="175"/>
      <c r="RXS31" s="175"/>
      <c r="RXT31" s="175"/>
      <c r="RXU31" s="175"/>
      <c r="RXV31" s="175"/>
      <c r="RXW31" s="175"/>
      <c r="RXX31" s="175"/>
      <c r="RXY31" s="175"/>
      <c r="RXZ31" s="175"/>
      <c r="RYA31" s="175"/>
      <c r="RYB31" s="175"/>
      <c r="RYC31" s="175"/>
      <c r="RYD31" s="175"/>
      <c r="RYE31" s="175"/>
      <c r="RYF31" s="175"/>
      <c r="RYG31" s="175"/>
      <c r="RYH31" s="175"/>
      <c r="RYI31" s="175"/>
      <c r="RYJ31" s="175"/>
      <c r="RYK31" s="175"/>
      <c r="RYL31" s="175"/>
      <c r="RYM31" s="175"/>
      <c r="RYN31" s="175"/>
      <c r="RYO31" s="175"/>
      <c r="RYP31" s="175"/>
      <c r="RYQ31" s="175"/>
      <c r="RYR31" s="175"/>
      <c r="RYS31" s="175"/>
      <c r="RYT31" s="175"/>
      <c r="RYU31" s="175"/>
      <c r="RYV31" s="175"/>
      <c r="RYW31" s="175"/>
      <c r="RYX31" s="175"/>
      <c r="RYY31" s="175"/>
      <c r="RYZ31" s="175"/>
      <c r="RZA31" s="175"/>
      <c r="RZB31" s="175"/>
      <c r="RZC31" s="175"/>
      <c r="RZD31" s="175"/>
      <c r="RZE31" s="175"/>
      <c r="RZF31" s="175"/>
      <c r="RZG31" s="175"/>
      <c r="RZH31" s="175"/>
      <c r="RZI31" s="175"/>
      <c r="RZJ31" s="175"/>
      <c r="RZK31" s="175"/>
      <c r="RZL31" s="175"/>
      <c r="RZM31" s="175"/>
      <c r="RZN31" s="175"/>
      <c r="RZO31" s="175"/>
      <c r="RZP31" s="175"/>
      <c r="RZQ31" s="175"/>
      <c r="RZR31" s="175"/>
      <c r="RZS31" s="175"/>
      <c r="RZT31" s="175"/>
      <c r="RZU31" s="175"/>
      <c r="RZV31" s="175"/>
      <c r="RZW31" s="175"/>
      <c r="RZX31" s="175"/>
      <c r="RZY31" s="175"/>
      <c r="RZZ31" s="175"/>
      <c r="SAA31" s="175"/>
      <c r="SAB31" s="175"/>
      <c r="SAC31" s="175"/>
      <c r="SAD31" s="175"/>
      <c r="SAE31" s="175"/>
      <c r="SAF31" s="175"/>
      <c r="SAG31" s="175"/>
      <c r="SAH31" s="175"/>
      <c r="SAI31" s="175"/>
      <c r="SAJ31" s="175"/>
      <c r="SAK31" s="175"/>
      <c r="SAL31" s="175"/>
      <c r="SAM31" s="175"/>
      <c r="SAN31" s="175"/>
      <c r="SAO31" s="175"/>
      <c r="SAP31" s="175"/>
      <c r="SAQ31" s="175"/>
      <c r="SAR31" s="175"/>
      <c r="SAS31" s="175"/>
      <c r="SAT31" s="175"/>
      <c r="SAU31" s="175"/>
      <c r="SAV31" s="175"/>
      <c r="SAW31" s="175"/>
      <c r="SAX31" s="175"/>
      <c r="SAY31" s="175"/>
      <c r="SAZ31" s="175"/>
      <c r="SBA31" s="175"/>
      <c r="SBB31" s="175"/>
      <c r="SBC31" s="175"/>
      <c r="SBD31" s="175"/>
      <c r="SBE31" s="175"/>
      <c r="SBF31" s="175"/>
      <c r="SBG31" s="175"/>
      <c r="SBH31" s="175"/>
      <c r="SBI31" s="175"/>
      <c r="SBJ31" s="175"/>
      <c r="SBK31" s="175"/>
      <c r="SBL31" s="175"/>
      <c r="SBM31" s="175"/>
      <c r="SBN31" s="175"/>
      <c r="SBO31" s="175"/>
      <c r="SBP31" s="175"/>
      <c r="SBQ31" s="175"/>
      <c r="SBR31" s="175"/>
      <c r="SBS31" s="175"/>
      <c r="SBT31" s="175"/>
      <c r="SBU31" s="175"/>
      <c r="SBV31" s="175"/>
      <c r="SBW31" s="175"/>
      <c r="SBX31" s="175"/>
      <c r="SBY31" s="175"/>
      <c r="SBZ31" s="175"/>
      <c r="SCA31" s="175"/>
      <c r="SCB31" s="175"/>
      <c r="SCC31" s="175"/>
      <c r="SCD31" s="175"/>
      <c r="SCE31" s="175"/>
      <c r="SCF31" s="175"/>
      <c r="SCG31" s="175"/>
      <c r="SCH31" s="175"/>
      <c r="SCI31" s="175"/>
      <c r="SCJ31" s="175"/>
      <c r="SCK31" s="175"/>
      <c r="SCL31" s="175"/>
      <c r="SCM31" s="175"/>
      <c r="SCN31" s="175"/>
      <c r="SCO31" s="175"/>
      <c r="SCP31" s="175"/>
      <c r="SCQ31" s="175"/>
      <c r="SCR31" s="175"/>
      <c r="SCS31" s="175"/>
      <c r="SCT31" s="175"/>
      <c r="SCU31" s="175"/>
      <c r="SCV31" s="175"/>
      <c r="SCW31" s="175"/>
      <c r="SCX31" s="175"/>
      <c r="SCY31" s="175"/>
      <c r="SCZ31" s="175"/>
      <c r="SDA31" s="175"/>
      <c r="SDB31" s="175"/>
      <c r="SDC31" s="175"/>
      <c r="SDD31" s="175"/>
      <c r="SDE31" s="175"/>
      <c r="SDF31" s="175"/>
      <c r="SDG31" s="175"/>
      <c r="SDH31" s="175"/>
      <c r="SDI31" s="175"/>
      <c r="SDJ31" s="175"/>
      <c r="SDK31" s="175"/>
      <c r="SDL31" s="175"/>
      <c r="SDM31" s="175"/>
      <c r="SDN31" s="175"/>
      <c r="SDO31" s="175"/>
      <c r="SDP31" s="175"/>
      <c r="SDQ31" s="175"/>
      <c r="SDR31" s="175"/>
      <c r="SDS31" s="175"/>
      <c r="SDT31" s="175"/>
      <c r="SDU31" s="175"/>
      <c r="SDV31" s="175"/>
      <c r="SDW31" s="175"/>
      <c r="SDX31" s="175"/>
      <c r="SDY31" s="175"/>
      <c r="SDZ31" s="175"/>
      <c r="SEA31" s="175"/>
      <c r="SEB31" s="175"/>
      <c r="SEC31" s="175"/>
      <c r="SED31" s="175"/>
      <c r="SEE31" s="175"/>
      <c r="SEF31" s="175"/>
      <c r="SEG31" s="175"/>
      <c r="SEH31" s="175"/>
      <c r="SEI31" s="175"/>
      <c r="SEJ31" s="175"/>
      <c r="SEK31" s="175"/>
      <c r="SEL31" s="175"/>
      <c r="SEM31" s="175"/>
      <c r="SEN31" s="175"/>
      <c r="SEO31" s="175"/>
      <c r="SEP31" s="175"/>
      <c r="SEQ31" s="175"/>
      <c r="SER31" s="175"/>
      <c r="SES31" s="175"/>
      <c r="SET31" s="175"/>
      <c r="SEU31" s="175"/>
      <c r="SEV31" s="175"/>
      <c r="SEW31" s="175"/>
      <c r="SEX31" s="175"/>
      <c r="SEY31" s="175"/>
      <c r="SEZ31" s="175"/>
      <c r="SFA31" s="175"/>
      <c r="SFB31" s="175"/>
      <c r="SFC31" s="175"/>
      <c r="SFD31" s="175"/>
      <c r="SFE31" s="175"/>
      <c r="SFF31" s="175"/>
      <c r="SFG31" s="175"/>
      <c r="SFH31" s="175"/>
      <c r="SFI31" s="175"/>
      <c r="SFJ31" s="175"/>
      <c r="SFK31" s="175"/>
      <c r="SFL31" s="175"/>
      <c r="SFM31" s="175"/>
      <c r="SFN31" s="175"/>
      <c r="SFO31" s="175"/>
      <c r="SFP31" s="175"/>
      <c r="SFQ31" s="175"/>
      <c r="SFR31" s="175"/>
      <c r="SFS31" s="175"/>
      <c r="SFT31" s="175"/>
      <c r="SFU31" s="175"/>
      <c r="SFV31" s="175"/>
      <c r="SFW31" s="175"/>
      <c r="SFX31" s="175"/>
      <c r="SFY31" s="175"/>
      <c r="SFZ31" s="175"/>
      <c r="SGA31" s="175"/>
      <c r="SGB31" s="175"/>
      <c r="SGC31" s="175"/>
      <c r="SGD31" s="175"/>
      <c r="SGE31" s="175"/>
      <c r="SGF31" s="175"/>
      <c r="SGG31" s="175"/>
      <c r="SGH31" s="175"/>
      <c r="SGI31" s="175"/>
      <c r="SGJ31" s="175"/>
      <c r="SGK31" s="175"/>
      <c r="SGL31" s="175"/>
      <c r="SGM31" s="175"/>
      <c r="SGN31" s="175"/>
      <c r="SGO31" s="175"/>
      <c r="SGP31" s="175"/>
      <c r="SGQ31" s="175"/>
      <c r="SGR31" s="175"/>
      <c r="SGS31" s="175"/>
      <c r="SGT31" s="175"/>
      <c r="SGU31" s="175"/>
      <c r="SGV31" s="175"/>
      <c r="SGW31" s="175"/>
      <c r="SGX31" s="175"/>
      <c r="SGY31" s="175"/>
      <c r="SGZ31" s="175"/>
      <c r="SHA31" s="175"/>
      <c r="SHB31" s="175"/>
      <c r="SHC31" s="175"/>
      <c r="SHD31" s="175"/>
      <c r="SHE31" s="175"/>
      <c r="SHF31" s="175"/>
      <c r="SHG31" s="175"/>
      <c r="SHH31" s="175"/>
      <c r="SHI31" s="175"/>
      <c r="SHJ31" s="175"/>
      <c r="SHK31" s="175"/>
      <c r="SHL31" s="175"/>
      <c r="SHM31" s="175"/>
      <c r="SHN31" s="175"/>
      <c r="SHO31" s="175"/>
      <c r="SHP31" s="175"/>
      <c r="SHQ31" s="175"/>
      <c r="SHR31" s="175"/>
      <c r="SHS31" s="175"/>
      <c r="SHT31" s="175"/>
      <c r="SHU31" s="175"/>
      <c r="SHV31" s="175"/>
      <c r="SHW31" s="175"/>
      <c r="SHX31" s="175"/>
      <c r="SHY31" s="175"/>
      <c r="SHZ31" s="175"/>
      <c r="SIA31" s="175"/>
      <c r="SIB31" s="175"/>
      <c r="SIC31" s="175"/>
      <c r="SID31" s="175"/>
      <c r="SIE31" s="175"/>
      <c r="SIF31" s="175"/>
      <c r="SIG31" s="175"/>
      <c r="SIH31" s="175"/>
      <c r="SII31" s="175"/>
      <c r="SIJ31" s="175"/>
      <c r="SIK31" s="175"/>
      <c r="SIL31" s="175"/>
      <c r="SIM31" s="175"/>
      <c r="SIN31" s="175"/>
      <c r="SIO31" s="175"/>
      <c r="SIP31" s="175"/>
      <c r="SIQ31" s="175"/>
      <c r="SIR31" s="175"/>
      <c r="SIS31" s="175"/>
      <c r="SIT31" s="175"/>
      <c r="SIU31" s="175"/>
      <c r="SIV31" s="175"/>
      <c r="SIW31" s="175"/>
      <c r="SIX31" s="175"/>
      <c r="SIY31" s="175"/>
      <c r="SIZ31" s="175"/>
      <c r="SJA31" s="175"/>
      <c r="SJB31" s="175"/>
      <c r="SJC31" s="175"/>
      <c r="SJD31" s="175"/>
      <c r="SJE31" s="175"/>
      <c r="SJF31" s="175"/>
      <c r="SJG31" s="175"/>
      <c r="SJH31" s="175"/>
      <c r="SJI31" s="175"/>
      <c r="SJJ31" s="175"/>
      <c r="SJK31" s="175"/>
      <c r="SJL31" s="175"/>
      <c r="SJM31" s="175"/>
      <c r="SJN31" s="175"/>
      <c r="SJO31" s="175"/>
      <c r="SJP31" s="175"/>
      <c r="SJQ31" s="175"/>
      <c r="SJR31" s="175"/>
      <c r="SJS31" s="175"/>
      <c r="SJT31" s="175"/>
      <c r="SJU31" s="175"/>
      <c r="SJV31" s="175"/>
      <c r="SJW31" s="175"/>
      <c r="SJX31" s="175"/>
      <c r="SJY31" s="175"/>
      <c r="SJZ31" s="175"/>
      <c r="SKA31" s="175"/>
      <c r="SKB31" s="175"/>
      <c r="SKC31" s="175"/>
      <c r="SKD31" s="175"/>
      <c r="SKE31" s="175"/>
      <c r="SKF31" s="175"/>
      <c r="SKG31" s="175"/>
      <c r="SKH31" s="175"/>
      <c r="SKI31" s="175"/>
      <c r="SKJ31" s="175"/>
      <c r="SKK31" s="175"/>
      <c r="SKL31" s="175"/>
      <c r="SKM31" s="175"/>
      <c r="SKN31" s="175"/>
      <c r="SKO31" s="175"/>
      <c r="SKP31" s="175"/>
      <c r="SKQ31" s="175"/>
      <c r="SKR31" s="175"/>
      <c r="SKS31" s="175"/>
      <c r="SKT31" s="175"/>
      <c r="SKU31" s="175"/>
      <c r="SKV31" s="175"/>
      <c r="SKW31" s="175"/>
      <c r="SKX31" s="175"/>
      <c r="SKY31" s="175"/>
      <c r="SKZ31" s="175"/>
      <c r="SLA31" s="175"/>
      <c r="SLB31" s="175"/>
      <c r="SLC31" s="175"/>
      <c r="SLD31" s="175"/>
      <c r="SLE31" s="175"/>
      <c r="SLF31" s="175"/>
      <c r="SLG31" s="175"/>
      <c r="SLH31" s="175"/>
      <c r="SLI31" s="175"/>
      <c r="SLJ31" s="175"/>
      <c r="SLK31" s="175"/>
      <c r="SLL31" s="175"/>
      <c r="SLM31" s="175"/>
      <c r="SLN31" s="175"/>
      <c r="SLO31" s="175"/>
      <c r="SLP31" s="175"/>
      <c r="SLQ31" s="175"/>
      <c r="SLR31" s="175"/>
      <c r="SLS31" s="175"/>
      <c r="SLT31" s="175"/>
      <c r="SLU31" s="175"/>
      <c r="SLV31" s="175"/>
      <c r="SLW31" s="175"/>
      <c r="SLX31" s="175"/>
      <c r="SLY31" s="175"/>
      <c r="SLZ31" s="175"/>
      <c r="SMA31" s="175"/>
      <c r="SMB31" s="175"/>
      <c r="SMC31" s="175"/>
      <c r="SMD31" s="175"/>
      <c r="SME31" s="175"/>
      <c r="SMF31" s="175"/>
      <c r="SMG31" s="175"/>
      <c r="SMH31" s="175"/>
      <c r="SMI31" s="175"/>
      <c r="SMJ31" s="175"/>
      <c r="SMK31" s="175"/>
      <c r="SML31" s="175"/>
      <c r="SMM31" s="175"/>
      <c r="SMN31" s="175"/>
      <c r="SMO31" s="175"/>
      <c r="SMP31" s="175"/>
      <c r="SMQ31" s="175"/>
      <c r="SMR31" s="175"/>
      <c r="SMS31" s="175"/>
      <c r="SMT31" s="175"/>
      <c r="SMU31" s="175"/>
      <c r="SMV31" s="175"/>
      <c r="SMW31" s="175"/>
      <c r="SMX31" s="175"/>
      <c r="SMY31" s="175"/>
      <c r="SMZ31" s="175"/>
      <c r="SNA31" s="175"/>
      <c r="SNB31" s="175"/>
      <c r="SNC31" s="175"/>
      <c r="SND31" s="175"/>
      <c r="SNE31" s="175"/>
      <c r="SNF31" s="175"/>
      <c r="SNG31" s="175"/>
      <c r="SNH31" s="175"/>
      <c r="SNI31" s="175"/>
      <c r="SNJ31" s="175"/>
      <c r="SNK31" s="175"/>
      <c r="SNL31" s="175"/>
      <c r="SNM31" s="175"/>
      <c r="SNN31" s="175"/>
      <c r="SNO31" s="175"/>
      <c r="SNP31" s="175"/>
      <c r="SNQ31" s="175"/>
      <c r="SNR31" s="175"/>
      <c r="SNS31" s="175"/>
      <c r="SNT31" s="175"/>
      <c r="SNU31" s="175"/>
      <c r="SNV31" s="175"/>
      <c r="SNW31" s="175"/>
      <c r="SNX31" s="175"/>
      <c r="SNY31" s="175"/>
      <c r="SNZ31" s="175"/>
      <c r="SOA31" s="175"/>
      <c r="SOB31" s="175"/>
      <c r="SOC31" s="175"/>
      <c r="SOD31" s="175"/>
      <c r="SOE31" s="175"/>
      <c r="SOF31" s="175"/>
      <c r="SOG31" s="175"/>
      <c r="SOH31" s="175"/>
      <c r="SOI31" s="175"/>
      <c r="SOJ31" s="175"/>
      <c r="SOK31" s="175"/>
      <c r="SOL31" s="175"/>
      <c r="SOM31" s="175"/>
      <c r="SON31" s="175"/>
      <c r="SOO31" s="175"/>
      <c r="SOP31" s="175"/>
      <c r="SOQ31" s="175"/>
      <c r="SOR31" s="175"/>
      <c r="SOS31" s="175"/>
      <c r="SOT31" s="175"/>
      <c r="SOU31" s="175"/>
      <c r="SOV31" s="175"/>
      <c r="SOW31" s="175"/>
      <c r="SOX31" s="175"/>
      <c r="SOY31" s="175"/>
      <c r="SOZ31" s="175"/>
      <c r="SPA31" s="175"/>
      <c r="SPB31" s="175"/>
      <c r="SPC31" s="175"/>
      <c r="SPD31" s="175"/>
      <c r="SPE31" s="175"/>
      <c r="SPF31" s="175"/>
      <c r="SPG31" s="175"/>
      <c r="SPH31" s="175"/>
      <c r="SPI31" s="175"/>
      <c r="SPJ31" s="175"/>
      <c r="SPK31" s="175"/>
      <c r="SPL31" s="175"/>
      <c r="SPM31" s="175"/>
      <c r="SPN31" s="175"/>
      <c r="SPO31" s="175"/>
      <c r="SPP31" s="175"/>
      <c r="SPQ31" s="175"/>
      <c r="SPR31" s="175"/>
      <c r="SPS31" s="175"/>
      <c r="SPT31" s="175"/>
      <c r="SPU31" s="175"/>
      <c r="SPV31" s="175"/>
      <c r="SPW31" s="175"/>
      <c r="SPX31" s="175"/>
      <c r="SPY31" s="175"/>
      <c r="SPZ31" s="175"/>
      <c r="SQA31" s="175"/>
      <c r="SQB31" s="175"/>
      <c r="SQC31" s="175"/>
      <c r="SQD31" s="175"/>
      <c r="SQE31" s="175"/>
      <c r="SQF31" s="175"/>
      <c r="SQG31" s="175"/>
      <c r="SQH31" s="175"/>
      <c r="SQI31" s="175"/>
      <c r="SQJ31" s="175"/>
      <c r="SQK31" s="175"/>
      <c r="SQL31" s="175"/>
      <c r="SQM31" s="175"/>
      <c r="SQN31" s="175"/>
      <c r="SQO31" s="175"/>
      <c r="SQP31" s="175"/>
      <c r="SQQ31" s="175"/>
      <c r="SQR31" s="175"/>
      <c r="SQS31" s="175"/>
      <c r="SQT31" s="175"/>
      <c r="SQU31" s="175"/>
      <c r="SQV31" s="175"/>
      <c r="SQW31" s="175"/>
      <c r="SQX31" s="175"/>
      <c r="SQY31" s="175"/>
      <c r="SQZ31" s="175"/>
      <c r="SRA31" s="175"/>
      <c r="SRB31" s="175"/>
      <c r="SRC31" s="175"/>
      <c r="SRD31" s="175"/>
      <c r="SRE31" s="175"/>
      <c r="SRF31" s="175"/>
      <c r="SRG31" s="175"/>
      <c r="SRH31" s="175"/>
      <c r="SRI31" s="175"/>
      <c r="SRJ31" s="175"/>
      <c r="SRK31" s="175"/>
      <c r="SRL31" s="175"/>
      <c r="SRM31" s="175"/>
      <c r="SRN31" s="175"/>
      <c r="SRO31" s="175"/>
      <c r="SRP31" s="175"/>
      <c r="SRQ31" s="175"/>
      <c r="SRR31" s="175"/>
      <c r="SRS31" s="175"/>
      <c r="SRT31" s="175"/>
      <c r="SRU31" s="175"/>
      <c r="SRV31" s="175"/>
      <c r="SRW31" s="175"/>
      <c r="SRX31" s="175"/>
      <c r="SRY31" s="175"/>
      <c r="SRZ31" s="175"/>
      <c r="SSA31" s="175"/>
      <c r="SSB31" s="175"/>
      <c r="SSC31" s="175"/>
      <c r="SSD31" s="175"/>
      <c r="SSE31" s="175"/>
      <c r="SSF31" s="175"/>
      <c r="SSG31" s="175"/>
      <c r="SSH31" s="175"/>
      <c r="SSI31" s="175"/>
      <c r="SSJ31" s="175"/>
      <c r="SSK31" s="175"/>
      <c r="SSL31" s="175"/>
      <c r="SSM31" s="175"/>
      <c r="SSN31" s="175"/>
      <c r="SSO31" s="175"/>
      <c r="SSP31" s="175"/>
      <c r="SSQ31" s="175"/>
      <c r="SSR31" s="175"/>
      <c r="SSS31" s="175"/>
      <c r="SST31" s="175"/>
      <c r="SSU31" s="175"/>
      <c r="SSV31" s="175"/>
      <c r="SSW31" s="175"/>
      <c r="SSX31" s="175"/>
      <c r="SSY31" s="175"/>
      <c r="SSZ31" s="175"/>
      <c r="STA31" s="175"/>
      <c r="STB31" s="175"/>
      <c r="STC31" s="175"/>
      <c r="STD31" s="175"/>
      <c r="STE31" s="175"/>
      <c r="STF31" s="175"/>
      <c r="STG31" s="175"/>
      <c r="STH31" s="175"/>
      <c r="STI31" s="175"/>
      <c r="STJ31" s="175"/>
      <c r="STK31" s="175"/>
      <c r="STL31" s="175"/>
      <c r="STM31" s="175"/>
      <c r="STN31" s="175"/>
      <c r="STO31" s="175"/>
      <c r="STP31" s="175"/>
      <c r="STQ31" s="175"/>
      <c r="STR31" s="175"/>
      <c r="STS31" s="175"/>
      <c r="STT31" s="175"/>
      <c r="STU31" s="175"/>
      <c r="STV31" s="175"/>
      <c r="STW31" s="175"/>
      <c r="STX31" s="175"/>
      <c r="STY31" s="175"/>
      <c r="STZ31" s="175"/>
      <c r="SUA31" s="175"/>
      <c r="SUB31" s="175"/>
      <c r="SUC31" s="175"/>
      <c r="SUD31" s="175"/>
      <c r="SUE31" s="175"/>
      <c r="SUF31" s="175"/>
      <c r="SUG31" s="175"/>
      <c r="SUH31" s="175"/>
      <c r="SUI31" s="175"/>
      <c r="SUJ31" s="175"/>
      <c r="SUK31" s="175"/>
      <c r="SUL31" s="175"/>
      <c r="SUM31" s="175"/>
      <c r="SUN31" s="175"/>
      <c r="SUO31" s="175"/>
      <c r="SUP31" s="175"/>
      <c r="SUQ31" s="175"/>
      <c r="SUR31" s="175"/>
      <c r="SUS31" s="175"/>
      <c r="SUT31" s="175"/>
      <c r="SUU31" s="175"/>
      <c r="SUV31" s="175"/>
      <c r="SUW31" s="175"/>
      <c r="SUX31" s="175"/>
      <c r="SUY31" s="175"/>
      <c r="SUZ31" s="175"/>
      <c r="SVA31" s="175"/>
      <c r="SVB31" s="175"/>
      <c r="SVC31" s="175"/>
      <c r="SVD31" s="175"/>
      <c r="SVE31" s="175"/>
      <c r="SVF31" s="175"/>
      <c r="SVG31" s="175"/>
      <c r="SVH31" s="175"/>
      <c r="SVI31" s="175"/>
      <c r="SVJ31" s="175"/>
      <c r="SVK31" s="175"/>
      <c r="SVL31" s="175"/>
      <c r="SVM31" s="175"/>
      <c r="SVN31" s="175"/>
      <c r="SVO31" s="175"/>
      <c r="SVP31" s="175"/>
      <c r="SVQ31" s="175"/>
      <c r="SVR31" s="175"/>
      <c r="SVS31" s="175"/>
      <c r="SVT31" s="175"/>
      <c r="SVU31" s="175"/>
      <c r="SVV31" s="175"/>
      <c r="SVW31" s="175"/>
      <c r="SVX31" s="175"/>
      <c r="SVY31" s="175"/>
      <c r="SVZ31" s="175"/>
      <c r="SWA31" s="175"/>
      <c r="SWB31" s="175"/>
      <c r="SWC31" s="175"/>
      <c r="SWD31" s="175"/>
      <c r="SWE31" s="175"/>
      <c r="SWF31" s="175"/>
      <c r="SWG31" s="175"/>
      <c r="SWH31" s="175"/>
      <c r="SWI31" s="175"/>
      <c r="SWJ31" s="175"/>
      <c r="SWK31" s="175"/>
      <c r="SWL31" s="175"/>
      <c r="SWM31" s="175"/>
      <c r="SWN31" s="175"/>
      <c r="SWO31" s="175"/>
      <c r="SWP31" s="175"/>
      <c r="SWQ31" s="175"/>
      <c r="SWR31" s="175"/>
      <c r="SWS31" s="175"/>
      <c r="SWT31" s="175"/>
      <c r="SWU31" s="175"/>
      <c r="SWV31" s="175"/>
      <c r="SWW31" s="175"/>
      <c r="SWX31" s="175"/>
      <c r="SWY31" s="175"/>
      <c r="SWZ31" s="175"/>
      <c r="SXA31" s="175"/>
      <c r="SXB31" s="175"/>
      <c r="SXC31" s="175"/>
      <c r="SXD31" s="175"/>
      <c r="SXE31" s="175"/>
      <c r="SXF31" s="175"/>
      <c r="SXG31" s="175"/>
      <c r="SXH31" s="175"/>
      <c r="SXI31" s="175"/>
      <c r="SXJ31" s="175"/>
      <c r="SXK31" s="175"/>
      <c r="SXL31" s="175"/>
      <c r="SXM31" s="175"/>
      <c r="SXN31" s="175"/>
      <c r="SXO31" s="175"/>
      <c r="SXP31" s="175"/>
      <c r="SXQ31" s="175"/>
      <c r="SXR31" s="175"/>
      <c r="SXS31" s="175"/>
      <c r="SXT31" s="175"/>
      <c r="SXU31" s="175"/>
      <c r="SXV31" s="175"/>
      <c r="SXW31" s="175"/>
      <c r="SXX31" s="175"/>
      <c r="SXY31" s="175"/>
      <c r="SXZ31" s="175"/>
      <c r="SYA31" s="175"/>
      <c r="SYB31" s="175"/>
      <c r="SYC31" s="175"/>
      <c r="SYD31" s="175"/>
      <c r="SYE31" s="175"/>
      <c r="SYF31" s="175"/>
      <c r="SYG31" s="175"/>
      <c r="SYH31" s="175"/>
      <c r="SYI31" s="175"/>
      <c r="SYJ31" s="175"/>
      <c r="SYK31" s="175"/>
      <c r="SYL31" s="175"/>
      <c r="SYM31" s="175"/>
      <c r="SYN31" s="175"/>
      <c r="SYO31" s="175"/>
      <c r="SYP31" s="175"/>
      <c r="SYQ31" s="175"/>
      <c r="SYR31" s="175"/>
      <c r="SYS31" s="175"/>
      <c r="SYT31" s="175"/>
      <c r="SYU31" s="175"/>
      <c r="SYV31" s="175"/>
      <c r="SYW31" s="175"/>
      <c r="SYX31" s="175"/>
      <c r="SYY31" s="175"/>
      <c r="SYZ31" s="175"/>
      <c r="SZA31" s="175"/>
      <c r="SZB31" s="175"/>
      <c r="SZC31" s="175"/>
      <c r="SZD31" s="175"/>
      <c r="SZE31" s="175"/>
      <c r="SZF31" s="175"/>
      <c r="SZG31" s="175"/>
      <c r="SZH31" s="175"/>
      <c r="SZI31" s="175"/>
      <c r="SZJ31" s="175"/>
      <c r="SZK31" s="175"/>
      <c r="SZL31" s="175"/>
      <c r="SZM31" s="175"/>
      <c r="SZN31" s="175"/>
      <c r="SZO31" s="175"/>
      <c r="SZP31" s="175"/>
      <c r="SZQ31" s="175"/>
      <c r="SZR31" s="175"/>
      <c r="SZS31" s="175"/>
      <c r="SZT31" s="175"/>
      <c r="SZU31" s="175"/>
      <c r="SZV31" s="175"/>
      <c r="SZW31" s="175"/>
      <c r="SZX31" s="175"/>
      <c r="SZY31" s="175"/>
      <c r="SZZ31" s="175"/>
      <c r="TAA31" s="175"/>
      <c r="TAB31" s="175"/>
      <c r="TAC31" s="175"/>
      <c r="TAD31" s="175"/>
      <c r="TAE31" s="175"/>
      <c r="TAF31" s="175"/>
      <c r="TAG31" s="175"/>
      <c r="TAH31" s="175"/>
      <c r="TAI31" s="175"/>
      <c r="TAJ31" s="175"/>
      <c r="TAK31" s="175"/>
      <c r="TAL31" s="175"/>
      <c r="TAM31" s="175"/>
      <c r="TAN31" s="175"/>
      <c r="TAO31" s="175"/>
      <c r="TAP31" s="175"/>
      <c r="TAQ31" s="175"/>
      <c r="TAR31" s="175"/>
      <c r="TAS31" s="175"/>
      <c r="TAT31" s="175"/>
      <c r="TAU31" s="175"/>
      <c r="TAV31" s="175"/>
      <c r="TAW31" s="175"/>
      <c r="TAX31" s="175"/>
      <c r="TAY31" s="175"/>
      <c r="TAZ31" s="175"/>
      <c r="TBA31" s="175"/>
      <c r="TBB31" s="175"/>
      <c r="TBC31" s="175"/>
      <c r="TBD31" s="175"/>
      <c r="TBE31" s="175"/>
      <c r="TBF31" s="175"/>
      <c r="TBG31" s="175"/>
      <c r="TBH31" s="175"/>
      <c r="TBI31" s="175"/>
      <c r="TBJ31" s="175"/>
      <c r="TBK31" s="175"/>
      <c r="TBL31" s="175"/>
      <c r="TBM31" s="175"/>
      <c r="TBN31" s="175"/>
      <c r="TBO31" s="175"/>
      <c r="TBP31" s="175"/>
      <c r="TBQ31" s="175"/>
      <c r="TBR31" s="175"/>
      <c r="TBS31" s="175"/>
      <c r="TBT31" s="175"/>
      <c r="TBU31" s="175"/>
      <c r="TBV31" s="175"/>
      <c r="TBW31" s="175"/>
      <c r="TBX31" s="175"/>
      <c r="TBY31" s="175"/>
      <c r="TBZ31" s="175"/>
      <c r="TCA31" s="175"/>
      <c r="TCB31" s="175"/>
      <c r="TCC31" s="175"/>
      <c r="TCD31" s="175"/>
      <c r="TCE31" s="175"/>
      <c r="TCF31" s="175"/>
      <c r="TCG31" s="175"/>
      <c r="TCH31" s="175"/>
      <c r="TCI31" s="175"/>
      <c r="TCJ31" s="175"/>
      <c r="TCK31" s="175"/>
      <c r="TCL31" s="175"/>
      <c r="TCM31" s="175"/>
      <c r="TCN31" s="175"/>
      <c r="TCO31" s="175"/>
      <c r="TCP31" s="175"/>
      <c r="TCQ31" s="175"/>
      <c r="TCR31" s="175"/>
      <c r="TCS31" s="175"/>
      <c r="TCT31" s="175"/>
      <c r="TCU31" s="175"/>
      <c r="TCV31" s="175"/>
      <c r="TCW31" s="175"/>
      <c r="TCX31" s="175"/>
      <c r="TCY31" s="175"/>
      <c r="TCZ31" s="175"/>
      <c r="TDA31" s="175"/>
      <c r="TDB31" s="175"/>
      <c r="TDC31" s="175"/>
      <c r="TDD31" s="175"/>
      <c r="TDE31" s="175"/>
      <c r="TDF31" s="175"/>
      <c r="TDG31" s="175"/>
      <c r="TDH31" s="175"/>
      <c r="TDI31" s="175"/>
      <c r="TDJ31" s="175"/>
      <c r="TDK31" s="175"/>
      <c r="TDL31" s="175"/>
      <c r="TDM31" s="175"/>
      <c r="TDN31" s="175"/>
      <c r="TDO31" s="175"/>
      <c r="TDP31" s="175"/>
      <c r="TDQ31" s="175"/>
      <c r="TDR31" s="175"/>
      <c r="TDS31" s="175"/>
      <c r="TDT31" s="175"/>
      <c r="TDU31" s="175"/>
      <c r="TDV31" s="175"/>
      <c r="TDW31" s="175"/>
      <c r="TDX31" s="175"/>
      <c r="TDY31" s="175"/>
      <c r="TDZ31" s="175"/>
      <c r="TEA31" s="175"/>
      <c r="TEB31" s="175"/>
      <c r="TEC31" s="175"/>
      <c r="TED31" s="175"/>
      <c r="TEE31" s="175"/>
      <c r="TEF31" s="175"/>
      <c r="TEG31" s="175"/>
      <c r="TEH31" s="175"/>
      <c r="TEI31" s="175"/>
      <c r="TEJ31" s="175"/>
      <c r="TEK31" s="175"/>
      <c r="TEL31" s="175"/>
      <c r="TEM31" s="175"/>
      <c r="TEN31" s="175"/>
      <c r="TEO31" s="175"/>
      <c r="TEP31" s="175"/>
      <c r="TEQ31" s="175"/>
      <c r="TER31" s="175"/>
      <c r="TES31" s="175"/>
      <c r="TET31" s="175"/>
      <c r="TEU31" s="175"/>
      <c r="TEV31" s="175"/>
      <c r="TEW31" s="175"/>
      <c r="TEX31" s="175"/>
      <c r="TEY31" s="175"/>
      <c r="TEZ31" s="175"/>
      <c r="TFA31" s="175"/>
      <c r="TFB31" s="175"/>
      <c r="TFC31" s="175"/>
      <c r="TFD31" s="175"/>
      <c r="TFE31" s="175"/>
      <c r="TFF31" s="175"/>
      <c r="TFG31" s="175"/>
      <c r="TFH31" s="175"/>
      <c r="TFI31" s="175"/>
      <c r="TFJ31" s="175"/>
      <c r="TFK31" s="175"/>
      <c r="TFL31" s="175"/>
      <c r="TFM31" s="175"/>
      <c r="TFN31" s="175"/>
      <c r="TFO31" s="175"/>
      <c r="TFP31" s="175"/>
      <c r="TFQ31" s="175"/>
      <c r="TFR31" s="175"/>
      <c r="TFS31" s="175"/>
      <c r="TFT31" s="175"/>
      <c r="TFU31" s="175"/>
      <c r="TFV31" s="175"/>
      <c r="TFW31" s="175"/>
      <c r="TFX31" s="175"/>
      <c r="TFY31" s="175"/>
      <c r="TFZ31" s="175"/>
      <c r="TGA31" s="175"/>
      <c r="TGB31" s="175"/>
      <c r="TGC31" s="175"/>
      <c r="TGD31" s="175"/>
      <c r="TGE31" s="175"/>
      <c r="TGF31" s="175"/>
      <c r="TGG31" s="175"/>
      <c r="TGH31" s="175"/>
      <c r="TGI31" s="175"/>
      <c r="TGJ31" s="175"/>
      <c r="TGK31" s="175"/>
      <c r="TGL31" s="175"/>
      <c r="TGM31" s="175"/>
      <c r="TGN31" s="175"/>
      <c r="TGO31" s="175"/>
      <c r="TGP31" s="175"/>
      <c r="TGQ31" s="175"/>
      <c r="TGR31" s="175"/>
      <c r="TGS31" s="175"/>
      <c r="TGT31" s="175"/>
      <c r="TGU31" s="175"/>
      <c r="TGV31" s="175"/>
      <c r="TGW31" s="175"/>
      <c r="TGX31" s="175"/>
      <c r="TGY31" s="175"/>
      <c r="TGZ31" s="175"/>
      <c r="THA31" s="175"/>
      <c r="THB31" s="175"/>
      <c r="THC31" s="175"/>
      <c r="THD31" s="175"/>
      <c r="THE31" s="175"/>
      <c r="THF31" s="175"/>
      <c r="THG31" s="175"/>
      <c r="THH31" s="175"/>
      <c r="THI31" s="175"/>
      <c r="THJ31" s="175"/>
      <c r="THK31" s="175"/>
      <c r="THL31" s="175"/>
      <c r="THM31" s="175"/>
      <c r="THN31" s="175"/>
      <c r="THO31" s="175"/>
      <c r="THP31" s="175"/>
      <c r="THQ31" s="175"/>
      <c r="THR31" s="175"/>
      <c r="THS31" s="175"/>
      <c r="THT31" s="175"/>
      <c r="THU31" s="175"/>
      <c r="THV31" s="175"/>
      <c r="THW31" s="175"/>
      <c r="THX31" s="175"/>
      <c r="THY31" s="175"/>
      <c r="THZ31" s="175"/>
      <c r="TIA31" s="175"/>
      <c r="TIB31" s="175"/>
      <c r="TIC31" s="175"/>
      <c r="TID31" s="175"/>
      <c r="TIE31" s="175"/>
      <c r="TIF31" s="175"/>
      <c r="TIG31" s="175"/>
      <c r="TIH31" s="175"/>
      <c r="TII31" s="175"/>
      <c r="TIJ31" s="175"/>
      <c r="TIK31" s="175"/>
      <c r="TIL31" s="175"/>
      <c r="TIM31" s="175"/>
      <c r="TIN31" s="175"/>
      <c r="TIO31" s="175"/>
      <c r="TIP31" s="175"/>
      <c r="TIQ31" s="175"/>
      <c r="TIR31" s="175"/>
      <c r="TIS31" s="175"/>
      <c r="TIT31" s="175"/>
      <c r="TIU31" s="175"/>
      <c r="TIV31" s="175"/>
      <c r="TIW31" s="175"/>
      <c r="TIX31" s="175"/>
      <c r="TIY31" s="175"/>
      <c r="TIZ31" s="175"/>
      <c r="TJA31" s="175"/>
      <c r="TJB31" s="175"/>
      <c r="TJC31" s="175"/>
      <c r="TJD31" s="175"/>
      <c r="TJE31" s="175"/>
      <c r="TJF31" s="175"/>
      <c r="TJG31" s="175"/>
      <c r="TJH31" s="175"/>
      <c r="TJI31" s="175"/>
      <c r="TJJ31" s="175"/>
      <c r="TJK31" s="175"/>
      <c r="TJL31" s="175"/>
      <c r="TJM31" s="175"/>
      <c r="TJN31" s="175"/>
      <c r="TJO31" s="175"/>
      <c r="TJP31" s="175"/>
      <c r="TJQ31" s="175"/>
      <c r="TJR31" s="175"/>
      <c r="TJS31" s="175"/>
      <c r="TJT31" s="175"/>
      <c r="TJU31" s="175"/>
      <c r="TJV31" s="175"/>
      <c r="TJW31" s="175"/>
      <c r="TJX31" s="175"/>
      <c r="TJY31" s="175"/>
      <c r="TJZ31" s="175"/>
      <c r="TKA31" s="175"/>
      <c r="TKB31" s="175"/>
      <c r="TKC31" s="175"/>
      <c r="TKD31" s="175"/>
      <c r="TKE31" s="175"/>
      <c r="TKF31" s="175"/>
      <c r="TKG31" s="175"/>
      <c r="TKH31" s="175"/>
      <c r="TKI31" s="175"/>
      <c r="TKJ31" s="175"/>
      <c r="TKK31" s="175"/>
      <c r="TKL31" s="175"/>
      <c r="TKM31" s="175"/>
      <c r="TKN31" s="175"/>
      <c r="TKO31" s="175"/>
      <c r="TKP31" s="175"/>
      <c r="TKQ31" s="175"/>
      <c r="TKR31" s="175"/>
      <c r="TKS31" s="175"/>
      <c r="TKT31" s="175"/>
      <c r="TKU31" s="175"/>
      <c r="TKV31" s="175"/>
      <c r="TKW31" s="175"/>
      <c r="TKX31" s="175"/>
      <c r="TKY31" s="175"/>
      <c r="TKZ31" s="175"/>
      <c r="TLA31" s="175"/>
      <c r="TLB31" s="175"/>
      <c r="TLC31" s="175"/>
      <c r="TLD31" s="175"/>
      <c r="TLE31" s="175"/>
      <c r="TLF31" s="175"/>
      <c r="TLG31" s="175"/>
      <c r="TLH31" s="175"/>
      <c r="TLI31" s="175"/>
      <c r="TLJ31" s="175"/>
      <c r="TLK31" s="175"/>
      <c r="TLL31" s="175"/>
      <c r="TLM31" s="175"/>
      <c r="TLN31" s="175"/>
      <c r="TLO31" s="175"/>
      <c r="TLP31" s="175"/>
      <c r="TLQ31" s="175"/>
      <c r="TLR31" s="175"/>
      <c r="TLS31" s="175"/>
      <c r="TLT31" s="175"/>
      <c r="TLU31" s="175"/>
      <c r="TLV31" s="175"/>
      <c r="TLW31" s="175"/>
      <c r="TLX31" s="175"/>
      <c r="TLY31" s="175"/>
      <c r="TLZ31" s="175"/>
      <c r="TMA31" s="175"/>
      <c r="TMB31" s="175"/>
      <c r="TMC31" s="175"/>
      <c r="TMD31" s="175"/>
      <c r="TME31" s="175"/>
      <c r="TMF31" s="175"/>
      <c r="TMG31" s="175"/>
      <c r="TMH31" s="175"/>
      <c r="TMI31" s="175"/>
      <c r="TMJ31" s="175"/>
      <c r="TMK31" s="175"/>
      <c r="TML31" s="175"/>
      <c r="TMM31" s="175"/>
      <c r="TMN31" s="175"/>
      <c r="TMO31" s="175"/>
      <c r="TMP31" s="175"/>
      <c r="TMQ31" s="175"/>
      <c r="TMR31" s="175"/>
      <c r="TMS31" s="175"/>
      <c r="TMT31" s="175"/>
      <c r="TMU31" s="175"/>
      <c r="TMV31" s="175"/>
      <c r="TMW31" s="175"/>
      <c r="TMX31" s="175"/>
      <c r="TMY31" s="175"/>
      <c r="TMZ31" s="175"/>
      <c r="TNA31" s="175"/>
      <c r="TNB31" s="175"/>
      <c r="TNC31" s="175"/>
      <c r="TND31" s="175"/>
      <c r="TNE31" s="175"/>
      <c r="TNF31" s="175"/>
      <c r="TNG31" s="175"/>
      <c r="TNH31" s="175"/>
      <c r="TNI31" s="175"/>
      <c r="TNJ31" s="175"/>
      <c r="TNK31" s="175"/>
      <c r="TNL31" s="175"/>
      <c r="TNM31" s="175"/>
      <c r="TNN31" s="175"/>
      <c r="TNO31" s="175"/>
      <c r="TNP31" s="175"/>
      <c r="TNQ31" s="175"/>
      <c r="TNR31" s="175"/>
      <c r="TNS31" s="175"/>
      <c r="TNT31" s="175"/>
      <c r="TNU31" s="175"/>
      <c r="TNV31" s="175"/>
      <c r="TNW31" s="175"/>
      <c r="TNX31" s="175"/>
      <c r="TNY31" s="175"/>
      <c r="TNZ31" s="175"/>
      <c r="TOA31" s="175"/>
      <c r="TOB31" s="175"/>
      <c r="TOC31" s="175"/>
      <c r="TOD31" s="175"/>
      <c r="TOE31" s="175"/>
      <c r="TOF31" s="175"/>
      <c r="TOG31" s="175"/>
      <c r="TOH31" s="175"/>
      <c r="TOI31" s="175"/>
      <c r="TOJ31" s="175"/>
      <c r="TOK31" s="175"/>
      <c r="TOL31" s="175"/>
      <c r="TOM31" s="175"/>
      <c r="TON31" s="175"/>
      <c r="TOO31" s="175"/>
      <c r="TOP31" s="175"/>
      <c r="TOQ31" s="175"/>
      <c r="TOR31" s="175"/>
      <c r="TOS31" s="175"/>
      <c r="TOT31" s="175"/>
      <c r="TOU31" s="175"/>
      <c r="TOV31" s="175"/>
      <c r="TOW31" s="175"/>
      <c r="TOX31" s="175"/>
      <c r="TOY31" s="175"/>
      <c r="TOZ31" s="175"/>
      <c r="TPA31" s="175"/>
      <c r="TPB31" s="175"/>
      <c r="TPC31" s="175"/>
      <c r="TPD31" s="175"/>
      <c r="TPE31" s="175"/>
      <c r="TPF31" s="175"/>
      <c r="TPG31" s="175"/>
      <c r="TPH31" s="175"/>
      <c r="TPI31" s="175"/>
      <c r="TPJ31" s="175"/>
      <c r="TPK31" s="175"/>
      <c r="TPL31" s="175"/>
      <c r="TPM31" s="175"/>
      <c r="TPN31" s="175"/>
      <c r="TPO31" s="175"/>
      <c r="TPP31" s="175"/>
      <c r="TPQ31" s="175"/>
      <c r="TPR31" s="175"/>
      <c r="TPS31" s="175"/>
      <c r="TPT31" s="175"/>
      <c r="TPU31" s="175"/>
      <c r="TPV31" s="175"/>
      <c r="TPW31" s="175"/>
      <c r="TPX31" s="175"/>
      <c r="TPY31" s="175"/>
      <c r="TPZ31" s="175"/>
      <c r="TQA31" s="175"/>
      <c r="TQB31" s="175"/>
      <c r="TQC31" s="175"/>
      <c r="TQD31" s="175"/>
      <c r="TQE31" s="175"/>
      <c r="TQF31" s="175"/>
      <c r="TQG31" s="175"/>
      <c r="TQH31" s="175"/>
      <c r="TQI31" s="175"/>
      <c r="TQJ31" s="175"/>
      <c r="TQK31" s="175"/>
      <c r="TQL31" s="175"/>
      <c r="TQM31" s="175"/>
      <c r="TQN31" s="175"/>
      <c r="TQO31" s="175"/>
      <c r="TQP31" s="175"/>
      <c r="TQQ31" s="175"/>
      <c r="TQR31" s="175"/>
      <c r="TQS31" s="175"/>
      <c r="TQT31" s="175"/>
      <c r="TQU31" s="175"/>
      <c r="TQV31" s="175"/>
      <c r="TQW31" s="175"/>
      <c r="TQX31" s="175"/>
      <c r="TQY31" s="175"/>
      <c r="TQZ31" s="175"/>
      <c r="TRA31" s="175"/>
      <c r="TRB31" s="175"/>
      <c r="TRC31" s="175"/>
      <c r="TRD31" s="175"/>
      <c r="TRE31" s="175"/>
      <c r="TRF31" s="175"/>
      <c r="TRG31" s="175"/>
      <c r="TRH31" s="175"/>
      <c r="TRI31" s="175"/>
      <c r="TRJ31" s="175"/>
      <c r="TRK31" s="175"/>
      <c r="TRL31" s="175"/>
      <c r="TRM31" s="175"/>
      <c r="TRN31" s="175"/>
      <c r="TRO31" s="175"/>
      <c r="TRP31" s="175"/>
      <c r="TRQ31" s="175"/>
      <c r="TRR31" s="175"/>
      <c r="TRS31" s="175"/>
      <c r="TRT31" s="175"/>
      <c r="TRU31" s="175"/>
      <c r="TRV31" s="175"/>
      <c r="TRW31" s="175"/>
      <c r="TRX31" s="175"/>
      <c r="TRY31" s="175"/>
      <c r="TRZ31" s="175"/>
      <c r="TSA31" s="175"/>
      <c r="TSB31" s="175"/>
      <c r="TSC31" s="175"/>
      <c r="TSD31" s="175"/>
      <c r="TSE31" s="175"/>
      <c r="TSF31" s="175"/>
      <c r="TSG31" s="175"/>
      <c r="TSH31" s="175"/>
      <c r="TSI31" s="175"/>
      <c r="TSJ31" s="175"/>
      <c r="TSK31" s="175"/>
      <c r="TSL31" s="175"/>
      <c r="TSM31" s="175"/>
      <c r="TSN31" s="175"/>
      <c r="TSO31" s="175"/>
      <c r="TSP31" s="175"/>
      <c r="TSQ31" s="175"/>
      <c r="TSR31" s="175"/>
      <c r="TSS31" s="175"/>
      <c r="TST31" s="175"/>
      <c r="TSU31" s="175"/>
      <c r="TSV31" s="175"/>
      <c r="TSW31" s="175"/>
      <c r="TSX31" s="175"/>
      <c r="TSY31" s="175"/>
      <c r="TSZ31" s="175"/>
      <c r="TTA31" s="175"/>
      <c r="TTB31" s="175"/>
      <c r="TTC31" s="175"/>
      <c r="TTD31" s="175"/>
      <c r="TTE31" s="175"/>
      <c r="TTF31" s="175"/>
      <c r="TTG31" s="175"/>
      <c r="TTH31" s="175"/>
      <c r="TTI31" s="175"/>
      <c r="TTJ31" s="175"/>
      <c r="TTK31" s="175"/>
      <c r="TTL31" s="175"/>
      <c r="TTM31" s="175"/>
      <c r="TTN31" s="175"/>
      <c r="TTO31" s="175"/>
      <c r="TTP31" s="175"/>
      <c r="TTQ31" s="175"/>
      <c r="TTR31" s="175"/>
      <c r="TTS31" s="175"/>
      <c r="TTT31" s="175"/>
      <c r="TTU31" s="175"/>
      <c r="TTV31" s="175"/>
      <c r="TTW31" s="175"/>
      <c r="TTX31" s="175"/>
      <c r="TTY31" s="175"/>
      <c r="TTZ31" s="175"/>
      <c r="TUA31" s="175"/>
      <c r="TUB31" s="175"/>
      <c r="TUC31" s="175"/>
      <c r="TUD31" s="175"/>
      <c r="TUE31" s="175"/>
      <c r="TUF31" s="175"/>
      <c r="TUG31" s="175"/>
      <c r="TUH31" s="175"/>
      <c r="TUI31" s="175"/>
      <c r="TUJ31" s="175"/>
      <c r="TUK31" s="175"/>
      <c r="TUL31" s="175"/>
      <c r="TUM31" s="175"/>
      <c r="TUN31" s="175"/>
      <c r="TUO31" s="175"/>
      <c r="TUP31" s="175"/>
      <c r="TUQ31" s="175"/>
      <c r="TUR31" s="175"/>
      <c r="TUS31" s="175"/>
      <c r="TUT31" s="175"/>
      <c r="TUU31" s="175"/>
      <c r="TUV31" s="175"/>
      <c r="TUW31" s="175"/>
      <c r="TUX31" s="175"/>
      <c r="TUY31" s="175"/>
      <c r="TUZ31" s="175"/>
      <c r="TVA31" s="175"/>
      <c r="TVB31" s="175"/>
      <c r="TVC31" s="175"/>
      <c r="TVD31" s="175"/>
      <c r="TVE31" s="175"/>
      <c r="TVF31" s="175"/>
      <c r="TVG31" s="175"/>
      <c r="TVH31" s="175"/>
      <c r="TVI31" s="175"/>
      <c r="TVJ31" s="175"/>
      <c r="TVK31" s="175"/>
      <c r="TVL31" s="175"/>
      <c r="TVM31" s="175"/>
      <c r="TVN31" s="175"/>
      <c r="TVO31" s="175"/>
      <c r="TVP31" s="175"/>
      <c r="TVQ31" s="175"/>
      <c r="TVR31" s="175"/>
      <c r="TVS31" s="175"/>
      <c r="TVT31" s="175"/>
      <c r="TVU31" s="175"/>
      <c r="TVV31" s="175"/>
      <c r="TVW31" s="175"/>
      <c r="TVX31" s="175"/>
      <c r="TVY31" s="175"/>
      <c r="TVZ31" s="175"/>
      <c r="TWA31" s="175"/>
      <c r="TWB31" s="175"/>
      <c r="TWC31" s="175"/>
      <c r="TWD31" s="175"/>
      <c r="TWE31" s="175"/>
      <c r="TWF31" s="175"/>
      <c r="TWG31" s="175"/>
      <c r="TWH31" s="175"/>
      <c r="TWI31" s="175"/>
      <c r="TWJ31" s="175"/>
      <c r="TWK31" s="175"/>
      <c r="TWL31" s="175"/>
      <c r="TWM31" s="175"/>
      <c r="TWN31" s="175"/>
      <c r="TWO31" s="175"/>
      <c r="TWP31" s="175"/>
      <c r="TWQ31" s="175"/>
      <c r="TWR31" s="175"/>
      <c r="TWS31" s="175"/>
      <c r="TWT31" s="175"/>
      <c r="TWU31" s="175"/>
      <c r="TWV31" s="175"/>
      <c r="TWW31" s="175"/>
      <c r="TWX31" s="175"/>
      <c r="TWY31" s="175"/>
      <c r="TWZ31" s="175"/>
      <c r="TXA31" s="175"/>
      <c r="TXB31" s="175"/>
      <c r="TXC31" s="175"/>
      <c r="TXD31" s="175"/>
      <c r="TXE31" s="175"/>
      <c r="TXF31" s="175"/>
      <c r="TXG31" s="175"/>
      <c r="TXH31" s="175"/>
      <c r="TXI31" s="175"/>
      <c r="TXJ31" s="175"/>
      <c r="TXK31" s="175"/>
      <c r="TXL31" s="175"/>
      <c r="TXM31" s="175"/>
      <c r="TXN31" s="175"/>
      <c r="TXO31" s="175"/>
      <c r="TXP31" s="175"/>
      <c r="TXQ31" s="175"/>
      <c r="TXR31" s="175"/>
      <c r="TXS31" s="175"/>
      <c r="TXT31" s="175"/>
      <c r="TXU31" s="175"/>
      <c r="TXV31" s="175"/>
      <c r="TXW31" s="175"/>
      <c r="TXX31" s="175"/>
      <c r="TXY31" s="175"/>
      <c r="TXZ31" s="175"/>
      <c r="TYA31" s="175"/>
      <c r="TYB31" s="175"/>
      <c r="TYC31" s="175"/>
      <c r="TYD31" s="175"/>
      <c r="TYE31" s="175"/>
      <c r="TYF31" s="175"/>
      <c r="TYG31" s="175"/>
      <c r="TYH31" s="175"/>
      <c r="TYI31" s="175"/>
      <c r="TYJ31" s="175"/>
      <c r="TYK31" s="175"/>
      <c r="TYL31" s="175"/>
      <c r="TYM31" s="175"/>
      <c r="TYN31" s="175"/>
      <c r="TYO31" s="175"/>
      <c r="TYP31" s="175"/>
      <c r="TYQ31" s="175"/>
      <c r="TYR31" s="175"/>
      <c r="TYS31" s="175"/>
      <c r="TYT31" s="175"/>
      <c r="TYU31" s="175"/>
      <c r="TYV31" s="175"/>
      <c r="TYW31" s="175"/>
      <c r="TYX31" s="175"/>
      <c r="TYY31" s="175"/>
      <c r="TYZ31" s="175"/>
      <c r="TZA31" s="175"/>
      <c r="TZB31" s="175"/>
      <c r="TZC31" s="175"/>
      <c r="TZD31" s="175"/>
      <c r="TZE31" s="175"/>
      <c r="TZF31" s="175"/>
      <c r="TZG31" s="175"/>
      <c r="TZH31" s="175"/>
      <c r="TZI31" s="175"/>
      <c r="TZJ31" s="175"/>
      <c r="TZK31" s="175"/>
      <c r="TZL31" s="175"/>
      <c r="TZM31" s="175"/>
      <c r="TZN31" s="175"/>
      <c r="TZO31" s="175"/>
      <c r="TZP31" s="175"/>
      <c r="TZQ31" s="175"/>
      <c r="TZR31" s="175"/>
      <c r="TZS31" s="175"/>
      <c r="TZT31" s="175"/>
      <c r="TZU31" s="175"/>
      <c r="TZV31" s="175"/>
      <c r="TZW31" s="175"/>
      <c r="TZX31" s="175"/>
      <c r="TZY31" s="175"/>
      <c r="TZZ31" s="175"/>
      <c r="UAA31" s="175"/>
      <c r="UAB31" s="175"/>
      <c r="UAC31" s="175"/>
      <c r="UAD31" s="175"/>
      <c r="UAE31" s="175"/>
      <c r="UAF31" s="175"/>
      <c r="UAG31" s="175"/>
      <c r="UAH31" s="175"/>
      <c r="UAI31" s="175"/>
      <c r="UAJ31" s="175"/>
      <c r="UAK31" s="175"/>
      <c r="UAL31" s="175"/>
      <c r="UAM31" s="175"/>
      <c r="UAN31" s="175"/>
      <c r="UAO31" s="175"/>
      <c r="UAP31" s="175"/>
      <c r="UAQ31" s="175"/>
      <c r="UAR31" s="175"/>
      <c r="UAS31" s="175"/>
      <c r="UAT31" s="175"/>
      <c r="UAU31" s="175"/>
      <c r="UAV31" s="175"/>
      <c r="UAW31" s="175"/>
      <c r="UAX31" s="175"/>
      <c r="UAY31" s="175"/>
      <c r="UAZ31" s="175"/>
      <c r="UBA31" s="175"/>
      <c r="UBB31" s="175"/>
      <c r="UBC31" s="175"/>
      <c r="UBD31" s="175"/>
      <c r="UBE31" s="175"/>
      <c r="UBF31" s="175"/>
      <c r="UBG31" s="175"/>
      <c r="UBH31" s="175"/>
      <c r="UBI31" s="175"/>
      <c r="UBJ31" s="175"/>
      <c r="UBK31" s="175"/>
      <c r="UBL31" s="175"/>
      <c r="UBM31" s="175"/>
      <c r="UBN31" s="175"/>
      <c r="UBO31" s="175"/>
      <c r="UBP31" s="175"/>
      <c r="UBQ31" s="175"/>
      <c r="UBR31" s="175"/>
      <c r="UBS31" s="175"/>
      <c r="UBT31" s="175"/>
      <c r="UBU31" s="175"/>
      <c r="UBV31" s="175"/>
      <c r="UBW31" s="175"/>
      <c r="UBX31" s="175"/>
      <c r="UBY31" s="175"/>
      <c r="UBZ31" s="175"/>
      <c r="UCA31" s="175"/>
      <c r="UCB31" s="175"/>
      <c r="UCC31" s="175"/>
      <c r="UCD31" s="175"/>
      <c r="UCE31" s="175"/>
      <c r="UCF31" s="175"/>
      <c r="UCG31" s="175"/>
      <c r="UCH31" s="175"/>
      <c r="UCI31" s="175"/>
      <c r="UCJ31" s="175"/>
      <c r="UCK31" s="175"/>
      <c r="UCL31" s="175"/>
      <c r="UCM31" s="175"/>
      <c r="UCN31" s="175"/>
      <c r="UCO31" s="175"/>
      <c r="UCP31" s="175"/>
      <c r="UCQ31" s="175"/>
      <c r="UCR31" s="175"/>
      <c r="UCS31" s="175"/>
      <c r="UCT31" s="175"/>
      <c r="UCU31" s="175"/>
      <c r="UCV31" s="175"/>
      <c r="UCW31" s="175"/>
      <c r="UCX31" s="175"/>
      <c r="UCY31" s="175"/>
      <c r="UCZ31" s="175"/>
      <c r="UDA31" s="175"/>
      <c r="UDB31" s="175"/>
      <c r="UDC31" s="175"/>
      <c r="UDD31" s="175"/>
      <c r="UDE31" s="175"/>
      <c r="UDF31" s="175"/>
      <c r="UDG31" s="175"/>
      <c r="UDH31" s="175"/>
      <c r="UDI31" s="175"/>
      <c r="UDJ31" s="175"/>
      <c r="UDK31" s="175"/>
      <c r="UDL31" s="175"/>
      <c r="UDM31" s="175"/>
      <c r="UDN31" s="175"/>
      <c r="UDO31" s="175"/>
      <c r="UDP31" s="175"/>
      <c r="UDQ31" s="175"/>
      <c r="UDR31" s="175"/>
      <c r="UDS31" s="175"/>
      <c r="UDT31" s="175"/>
      <c r="UDU31" s="175"/>
      <c r="UDV31" s="175"/>
      <c r="UDW31" s="175"/>
      <c r="UDX31" s="175"/>
      <c r="UDY31" s="175"/>
      <c r="UDZ31" s="175"/>
      <c r="UEA31" s="175"/>
      <c r="UEB31" s="175"/>
      <c r="UEC31" s="175"/>
      <c r="UED31" s="175"/>
      <c r="UEE31" s="175"/>
      <c r="UEF31" s="175"/>
      <c r="UEG31" s="175"/>
      <c r="UEH31" s="175"/>
      <c r="UEI31" s="175"/>
      <c r="UEJ31" s="175"/>
      <c r="UEK31" s="175"/>
      <c r="UEL31" s="175"/>
      <c r="UEM31" s="175"/>
      <c r="UEN31" s="175"/>
      <c r="UEO31" s="175"/>
      <c r="UEP31" s="175"/>
      <c r="UEQ31" s="175"/>
      <c r="UER31" s="175"/>
      <c r="UES31" s="175"/>
      <c r="UET31" s="175"/>
      <c r="UEU31" s="175"/>
      <c r="UEV31" s="175"/>
      <c r="UEW31" s="175"/>
      <c r="UEX31" s="175"/>
      <c r="UEY31" s="175"/>
      <c r="UEZ31" s="175"/>
      <c r="UFA31" s="175"/>
      <c r="UFB31" s="175"/>
      <c r="UFC31" s="175"/>
      <c r="UFD31" s="175"/>
      <c r="UFE31" s="175"/>
      <c r="UFF31" s="175"/>
      <c r="UFG31" s="175"/>
      <c r="UFH31" s="175"/>
      <c r="UFI31" s="175"/>
      <c r="UFJ31" s="175"/>
      <c r="UFK31" s="175"/>
      <c r="UFL31" s="175"/>
      <c r="UFM31" s="175"/>
      <c r="UFN31" s="175"/>
      <c r="UFO31" s="175"/>
      <c r="UFP31" s="175"/>
      <c r="UFQ31" s="175"/>
      <c r="UFR31" s="175"/>
      <c r="UFS31" s="175"/>
      <c r="UFT31" s="175"/>
      <c r="UFU31" s="175"/>
      <c r="UFV31" s="175"/>
      <c r="UFW31" s="175"/>
      <c r="UFX31" s="175"/>
      <c r="UFY31" s="175"/>
      <c r="UFZ31" s="175"/>
      <c r="UGA31" s="175"/>
      <c r="UGB31" s="175"/>
      <c r="UGC31" s="175"/>
      <c r="UGD31" s="175"/>
      <c r="UGE31" s="175"/>
      <c r="UGF31" s="175"/>
      <c r="UGG31" s="175"/>
      <c r="UGH31" s="175"/>
      <c r="UGI31" s="175"/>
      <c r="UGJ31" s="175"/>
      <c r="UGK31" s="175"/>
      <c r="UGL31" s="175"/>
      <c r="UGM31" s="175"/>
      <c r="UGN31" s="175"/>
      <c r="UGO31" s="175"/>
      <c r="UGP31" s="175"/>
      <c r="UGQ31" s="175"/>
      <c r="UGR31" s="175"/>
      <c r="UGS31" s="175"/>
      <c r="UGT31" s="175"/>
      <c r="UGU31" s="175"/>
      <c r="UGV31" s="175"/>
      <c r="UGW31" s="175"/>
      <c r="UGX31" s="175"/>
      <c r="UGY31" s="175"/>
      <c r="UGZ31" s="175"/>
      <c r="UHA31" s="175"/>
      <c r="UHB31" s="175"/>
      <c r="UHC31" s="175"/>
      <c r="UHD31" s="175"/>
      <c r="UHE31" s="175"/>
      <c r="UHF31" s="175"/>
      <c r="UHG31" s="175"/>
      <c r="UHH31" s="175"/>
      <c r="UHI31" s="175"/>
      <c r="UHJ31" s="175"/>
      <c r="UHK31" s="175"/>
      <c r="UHL31" s="175"/>
      <c r="UHM31" s="175"/>
      <c r="UHN31" s="175"/>
      <c r="UHO31" s="175"/>
      <c r="UHP31" s="175"/>
      <c r="UHQ31" s="175"/>
      <c r="UHR31" s="175"/>
      <c r="UHS31" s="175"/>
      <c r="UHT31" s="175"/>
      <c r="UHU31" s="175"/>
      <c r="UHV31" s="175"/>
      <c r="UHW31" s="175"/>
      <c r="UHX31" s="175"/>
      <c r="UHY31" s="175"/>
      <c r="UHZ31" s="175"/>
      <c r="UIA31" s="175"/>
      <c r="UIB31" s="175"/>
      <c r="UIC31" s="175"/>
      <c r="UID31" s="175"/>
      <c r="UIE31" s="175"/>
      <c r="UIF31" s="175"/>
      <c r="UIG31" s="175"/>
      <c r="UIH31" s="175"/>
      <c r="UII31" s="175"/>
      <c r="UIJ31" s="175"/>
      <c r="UIK31" s="175"/>
      <c r="UIL31" s="175"/>
      <c r="UIM31" s="175"/>
      <c r="UIN31" s="175"/>
      <c r="UIO31" s="175"/>
      <c r="UIP31" s="175"/>
      <c r="UIQ31" s="175"/>
      <c r="UIR31" s="175"/>
      <c r="UIS31" s="175"/>
      <c r="UIT31" s="175"/>
      <c r="UIU31" s="175"/>
      <c r="UIV31" s="175"/>
      <c r="UIW31" s="175"/>
      <c r="UIX31" s="175"/>
      <c r="UIY31" s="175"/>
      <c r="UIZ31" s="175"/>
      <c r="UJA31" s="175"/>
      <c r="UJB31" s="175"/>
      <c r="UJC31" s="175"/>
      <c r="UJD31" s="175"/>
      <c r="UJE31" s="175"/>
      <c r="UJF31" s="175"/>
      <c r="UJG31" s="175"/>
      <c r="UJH31" s="175"/>
      <c r="UJI31" s="175"/>
      <c r="UJJ31" s="175"/>
      <c r="UJK31" s="175"/>
      <c r="UJL31" s="175"/>
      <c r="UJM31" s="175"/>
      <c r="UJN31" s="175"/>
      <c r="UJO31" s="175"/>
      <c r="UJP31" s="175"/>
      <c r="UJQ31" s="175"/>
      <c r="UJR31" s="175"/>
      <c r="UJS31" s="175"/>
      <c r="UJT31" s="175"/>
      <c r="UJU31" s="175"/>
      <c r="UJV31" s="175"/>
      <c r="UJW31" s="175"/>
      <c r="UJX31" s="175"/>
      <c r="UJY31" s="175"/>
      <c r="UJZ31" s="175"/>
      <c r="UKA31" s="175"/>
      <c r="UKB31" s="175"/>
      <c r="UKC31" s="175"/>
      <c r="UKD31" s="175"/>
      <c r="UKE31" s="175"/>
      <c r="UKF31" s="175"/>
      <c r="UKG31" s="175"/>
      <c r="UKH31" s="175"/>
      <c r="UKI31" s="175"/>
      <c r="UKJ31" s="175"/>
      <c r="UKK31" s="175"/>
      <c r="UKL31" s="175"/>
      <c r="UKM31" s="175"/>
      <c r="UKN31" s="175"/>
      <c r="UKO31" s="175"/>
      <c r="UKP31" s="175"/>
      <c r="UKQ31" s="175"/>
      <c r="UKR31" s="175"/>
      <c r="UKS31" s="175"/>
      <c r="UKT31" s="175"/>
      <c r="UKU31" s="175"/>
      <c r="UKV31" s="175"/>
      <c r="UKW31" s="175"/>
      <c r="UKX31" s="175"/>
      <c r="UKY31" s="175"/>
      <c r="UKZ31" s="175"/>
      <c r="ULA31" s="175"/>
      <c r="ULB31" s="175"/>
      <c r="ULC31" s="175"/>
      <c r="ULD31" s="175"/>
      <c r="ULE31" s="175"/>
      <c r="ULF31" s="175"/>
      <c r="ULG31" s="175"/>
      <c r="ULH31" s="175"/>
      <c r="ULI31" s="175"/>
      <c r="ULJ31" s="175"/>
      <c r="ULK31" s="175"/>
      <c r="ULL31" s="175"/>
      <c r="ULM31" s="175"/>
      <c r="ULN31" s="175"/>
      <c r="ULO31" s="175"/>
      <c r="ULP31" s="175"/>
      <c r="ULQ31" s="175"/>
      <c r="ULR31" s="175"/>
      <c r="ULS31" s="175"/>
      <c r="ULT31" s="175"/>
      <c r="ULU31" s="175"/>
      <c r="ULV31" s="175"/>
      <c r="ULW31" s="175"/>
      <c r="ULX31" s="175"/>
      <c r="ULY31" s="175"/>
      <c r="ULZ31" s="175"/>
      <c r="UMA31" s="175"/>
      <c r="UMB31" s="175"/>
      <c r="UMC31" s="175"/>
      <c r="UMD31" s="175"/>
      <c r="UME31" s="175"/>
      <c r="UMF31" s="175"/>
      <c r="UMG31" s="175"/>
      <c r="UMH31" s="175"/>
      <c r="UMI31" s="175"/>
      <c r="UMJ31" s="175"/>
      <c r="UMK31" s="175"/>
      <c r="UML31" s="175"/>
      <c r="UMM31" s="175"/>
      <c r="UMN31" s="175"/>
      <c r="UMO31" s="175"/>
      <c r="UMP31" s="175"/>
      <c r="UMQ31" s="175"/>
      <c r="UMR31" s="175"/>
      <c r="UMS31" s="175"/>
      <c r="UMT31" s="175"/>
      <c r="UMU31" s="175"/>
      <c r="UMV31" s="175"/>
      <c r="UMW31" s="175"/>
      <c r="UMX31" s="175"/>
      <c r="UMY31" s="175"/>
      <c r="UMZ31" s="175"/>
      <c r="UNA31" s="175"/>
      <c r="UNB31" s="175"/>
      <c r="UNC31" s="175"/>
      <c r="UND31" s="175"/>
      <c r="UNE31" s="175"/>
      <c r="UNF31" s="175"/>
      <c r="UNG31" s="175"/>
      <c r="UNH31" s="175"/>
      <c r="UNI31" s="175"/>
      <c r="UNJ31" s="175"/>
      <c r="UNK31" s="175"/>
      <c r="UNL31" s="175"/>
      <c r="UNM31" s="175"/>
      <c r="UNN31" s="175"/>
      <c r="UNO31" s="175"/>
      <c r="UNP31" s="175"/>
      <c r="UNQ31" s="175"/>
      <c r="UNR31" s="175"/>
      <c r="UNS31" s="175"/>
      <c r="UNT31" s="175"/>
      <c r="UNU31" s="175"/>
      <c r="UNV31" s="175"/>
      <c r="UNW31" s="175"/>
      <c r="UNX31" s="175"/>
      <c r="UNY31" s="175"/>
      <c r="UNZ31" s="175"/>
      <c r="UOA31" s="175"/>
      <c r="UOB31" s="175"/>
      <c r="UOC31" s="175"/>
      <c r="UOD31" s="175"/>
      <c r="UOE31" s="175"/>
      <c r="UOF31" s="175"/>
      <c r="UOG31" s="175"/>
      <c r="UOH31" s="175"/>
      <c r="UOI31" s="175"/>
      <c r="UOJ31" s="175"/>
      <c r="UOK31" s="175"/>
      <c r="UOL31" s="175"/>
      <c r="UOM31" s="175"/>
      <c r="UON31" s="175"/>
      <c r="UOO31" s="175"/>
      <c r="UOP31" s="175"/>
      <c r="UOQ31" s="175"/>
      <c r="UOR31" s="175"/>
      <c r="UOS31" s="175"/>
      <c r="UOT31" s="175"/>
      <c r="UOU31" s="175"/>
      <c r="UOV31" s="175"/>
      <c r="UOW31" s="175"/>
      <c r="UOX31" s="175"/>
      <c r="UOY31" s="175"/>
      <c r="UOZ31" s="175"/>
      <c r="UPA31" s="175"/>
      <c r="UPB31" s="175"/>
      <c r="UPC31" s="175"/>
      <c r="UPD31" s="175"/>
      <c r="UPE31" s="175"/>
      <c r="UPF31" s="175"/>
      <c r="UPG31" s="175"/>
      <c r="UPH31" s="175"/>
      <c r="UPI31" s="175"/>
      <c r="UPJ31" s="175"/>
      <c r="UPK31" s="175"/>
      <c r="UPL31" s="175"/>
      <c r="UPM31" s="175"/>
      <c r="UPN31" s="175"/>
      <c r="UPO31" s="175"/>
      <c r="UPP31" s="175"/>
      <c r="UPQ31" s="175"/>
      <c r="UPR31" s="175"/>
      <c r="UPS31" s="175"/>
      <c r="UPT31" s="175"/>
      <c r="UPU31" s="175"/>
      <c r="UPV31" s="175"/>
      <c r="UPW31" s="175"/>
      <c r="UPX31" s="175"/>
      <c r="UPY31" s="175"/>
      <c r="UPZ31" s="175"/>
      <c r="UQA31" s="175"/>
      <c r="UQB31" s="175"/>
      <c r="UQC31" s="175"/>
      <c r="UQD31" s="175"/>
      <c r="UQE31" s="175"/>
      <c r="UQF31" s="175"/>
      <c r="UQG31" s="175"/>
      <c r="UQH31" s="175"/>
      <c r="UQI31" s="175"/>
      <c r="UQJ31" s="175"/>
      <c r="UQK31" s="175"/>
      <c r="UQL31" s="175"/>
      <c r="UQM31" s="175"/>
      <c r="UQN31" s="175"/>
      <c r="UQO31" s="175"/>
      <c r="UQP31" s="175"/>
      <c r="UQQ31" s="175"/>
      <c r="UQR31" s="175"/>
      <c r="UQS31" s="175"/>
      <c r="UQT31" s="175"/>
      <c r="UQU31" s="175"/>
      <c r="UQV31" s="175"/>
      <c r="UQW31" s="175"/>
      <c r="UQX31" s="175"/>
      <c r="UQY31" s="175"/>
      <c r="UQZ31" s="175"/>
      <c r="URA31" s="175"/>
      <c r="URB31" s="175"/>
      <c r="URC31" s="175"/>
      <c r="URD31" s="175"/>
      <c r="URE31" s="175"/>
      <c r="URF31" s="175"/>
      <c r="URG31" s="175"/>
      <c r="URH31" s="175"/>
      <c r="URI31" s="175"/>
      <c r="URJ31" s="175"/>
      <c r="URK31" s="175"/>
      <c r="URL31" s="175"/>
      <c r="URM31" s="175"/>
      <c r="URN31" s="175"/>
      <c r="URO31" s="175"/>
      <c r="URP31" s="175"/>
      <c r="URQ31" s="175"/>
      <c r="URR31" s="175"/>
      <c r="URS31" s="175"/>
      <c r="URT31" s="175"/>
      <c r="URU31" s="175"/>
      <c r="URV31" s="175"/>
      <c r="URW31" s="175"/>
      <c r="URX31" s="175"/>
      <c r="URY31" s="175"/>
      <c r="URZ31" s="175"/>
      <c r="USA31" s="175"/>
      <c r="USB31" s="175"/>
      <c r="USC31" s="175"/>
      <c r="USD31" s="175"/>
      <c r="USE31" s="175"/>
      <c r="USF31" s="175"/>
      <c r="USG31" s="175"/>
      <c r="USH31" s="175"/>
      <c r="USI31" s="175"/>
      <c r="USJ31" s="175"/>
      <c r="USK31" s="175"/>
      <c r="USL31" s="175"/>
      <c r="USM31" s="175"/>
      <c r="USN31" s="175"/>
      <c r="USO31" s="175"/>
      <c r="USP31" s="175"/>
      <c r="USQ31" s="175"/>
      <c r="USR31" s="175"/>
      <c r="USS31" s="175"/>
      <c r="UST31" s="175"/>
      <c r="USU31" s="175"/>
      <c r="USV31" s="175"/>
      <c r="USW31" s="175"/>
      <c r="USX31" s="175"/>
      <c r="USY31" s="175"/>
      <c r="USZ31" s="175"/>
      <c r="UTA31" s="175"/>
      <c r="UTB31" s="175"/>
      <c r="UTC31" s="175"/>
      <c r="UTD31" s="175"/>
      <c r="UTE31" s="175"/>
      <c r="UTF31" s="175"/>
      <c r="UTG31" s="175"/>
      <c r="UTH31" s="175"/>
      <c r="UTI31" s="175"/>
      <c r="UTJ31" s="175"/>
      <c r="UTK31" s="175"/>
      <c r="UTL31" s="175"/>
      <c r="UTM31" s="175"/>
      <c r="UTN31" s="175"/>
      <c r="UTO31" s="175"/>
      <c r="UTP31" s="175"/>
      <c r="UTQ31" s="175"/>
      <c r="UTR31" s="175"/>
      <c r="UTS31" s="175"/>
      <c r="UTT31" s="175"/>
      <c r="UTU31" s="175"/>
      <c r="UTV31" s="175"/>
      <c r="UTW31" s="175"/>
      <c r="UTX31" s="175"/>
      <c r="UTY31" s="175"/>
      <c r="UTZ31" s="175"/>
      <c r="UUA31" s="175"/>
      <c r="UUB31" s="175"/>
      <c r="UUC31" s="175"/>
      <c r="UUD31" s="175"/>
      <c r="UUE31" s="175"/>
      <c r="UUF31" s="175"/>
      <c r="UUG31" s="175"/>
      <c r="UUH31" s="175"/>
      <c r="UUI31" s="175"/>
      <c r="UUJ31" s="175"/>
      <c r="UUK31" s="175"/>
      <c r="UUL31" s="175"/>
      <c r="UUM31" s="175"/>
      <c r="UUN31" s="175"/>
      <c r="UUO31" s="175"/>
      <c r="UUP31" s="175"/>
      <c r="UUQ31" s="175"/>
      <c r="UUR31" s="175"/>
      <c r="UUS31" s="175"/>
      <c r="UUT31" s="175"/>
      <c r="UUU31" s="175"/>
      <c r="UUV31" s="175"/>
      <c r="UUW31" s="175"/>
      <c r="UUX31" s="175"/>
      <c r="UUY31" s="175"/>
      <c r="UUZ31" s="175"/>
      <c r="UVA31" s="175"/>
      <c r="UVB31" s="175"/>
      <c r="UVC31" s="175"/>
      <c r="UVD31" s="175"/>
      <c r="UVE31" s="175"/>
      <c r="UVF31" s="175"/>
      <c r="UVG31" s="175"/>
      <c r="UVH31" s="175"/>
      <c r="UVI31" s="175"/>
      <c r="UVJ31" s="175"/>
      <c r="UVK31" s="175"/>
      <c r="UVL31" s="175"/>
      <c r="UVM31" s="175"/>
      <c r="UVN31" s="175"/>
      <c r="UVO31" s="175"/>
      <c r="UVP31" s="175"/>
      <c r="UVQ31" s="175"/>
      <c r="UVR31" s="175"/>
      <c r="UVS31" s="175"/>
      <c r="UVT31" s="175"/>
      <c r="UVU31" s="175"/>
      <c r="UVV31" s="175"/>
      <c r="UVW31" s="175"/>
      <c r="UVX31" s="175"/>
      <c r="UVY31" s="175"/>
      <c r="UVZ31" s="175"/>
      <c r="UWA31" s="175"/>
      <c r="UWB31" s="175"/>
      <c r="UWC31" s="175"/>
      <c r="UWD31" s="175"/>
      <c r="UWE31" s="175"/>
      <c r="UWF31" s="175"/>
      <c r="UWG31" s="175"/>
      <c r="UWH31" s="175"/>
      <c r="UWI31" s="175"/>
      <c r="UWJ31" s="175"/>
      <c r="UWK31" s="175"/>
      <c r="UWL31" s="175"/>
      <c r="UWM31" s="175"/>
      <c r="UWN31" s="175"/>
      <c r="UWO31" s="175"/>
      <c r="UWP31" s="175"/>
      <c r="UWQ31" s="175"/>
      <c r="UWR31" s="175"/>
      <c r="UWS31" s="175"/>
      <c r="UWT31" s="175"/>
      <c r="UWU31" s="175"/>
      <c r="UWV31" s="175"/>
      <c r="UWW31" s="175"/>
      <c r="UWX31" s="175"/>
      <c r="UWY31" s="175"/>
      <c r="UWZ31" s="175"/>
      <c r="UXA31" s="175"/>
      <c r="UXB31" s="175"/>
      <c r="UXC31" s="175"/>
      <c r="UXD31" s="175"/>
      <c r="UXE31" s="175"/>
      <c r="UXF31" s="175"/>
      <c r="UXG31" s="175"/>
      <c r="UXH31" s="175"/>
      <c r="UXI31" s="175"/>
      <c r="UXJ31" s="175"/>
      <c r="UXK31" s="175"/>
      <c r="UXL31" s="175"/>
      <c r="UXM31" s="175"/>
      <c r="UXN31" s="175"/>
      <c r="UXO31" s="175"/>
      <c r="UXP31" s="175"/>
      <c r="UXQ31" s="175"/>
      <c r="UXR31" s="175"/>
      <c r="UXS31" s="175"/>
      <c r="UXT31" s="175"/>
      <c r="UXU31" s="175"/>
      <c r="UXV31" s="175"/>
      <c r="UXW31" s="175"/>
      <c r="UXX31" s="175"/>
      <c r="UXY31" s="175"/>
      <c r="UXZ31" s="175"/>
      <c r="UYA31" s="175"/>
      <c r="UYB31" s="175"/>
      <c r="UYC31" s="175"/>
      <c r="UYD31" s="175"/>
      <c r="UYE31" s="175"/>
      <c r="UYF31" s="175"/>
      <c r="UYG31" s="175"/>
      <c r="UYH31" s="175"/>
      <c r="UYI31" s="175"/>
      <c r="UYJ31" s="175"/>
      <c r="UYK31" s="175"/>
      <c r="UYL31" s="175"/>
      <c r="UYM31" s="175"/>
      <c r="UYN31" s="175"/>
      <c r="UYO31" s="175"/>
      <c r="UYP31" s="175"/>
      <c r="UYQ31" s="175"/>
      <c r="UYR31" s="175"/>
      <c r="UYS31" s="175"/>
      <c r="UYT31" s="175"/>
      <c r="UYU31" s="175"/>
      <c r="UYV31" s="175"/>
      <c r="UYW31" s="175"/>
      <c r="UYX31" s="175"/>
      <c r="UYY31" s="175"/>
      <c r="UYZ31" s="175"/>
      <c r="UZA31" s="175"/>
      <c r="UZB31" s="175"/>
      <c r="UZC31" s="175"/>
      <c r="UZD31" s="175"/>
      <c r="UZE31" s="175"/>
      <c r="UZF31" s="175"/>
      <c r="UZG31" s="175"/>
      <c r="UZH31" s="175"/>
      <c r="UZI31" s="175"/>
      <c r="UZJ31" s="175"/>
      <c r="UZK31" s="175"/>
      <c r="UZL31" s="175"/>
      <c r="UZM31" s="175"/>
      <c r="UZN31" s="175"/>
      <c r="UZO31" s="175"/>
      <c r="UZP31" s="175"/>
      <c r="UZQ31" s="175"/>
      <c r="UZR31" s="175"/>
      <c r="UZS31" s="175"/>
      <c r="UZT31" s="175"/>
      <c r="UZU31" s="175"/>
      <c r="UZV31" s="175"/>
      <c r="UZW31" s="175"/>
      <c r="UZX31" s="175"/>
      <c r="UZY31" s="175"/>
      <c r="UZZ31" s="175"/>
      <c r="VAA31" s="175"/>
      <c r="VAB31" s="175"/>
      <c r="VAC31" s="175"/>
      <c r="VAD31" s="175"/>
      <c r="VAE31" s="175"/>
      <c r="VAF31" s="175"/>
      <c r="VAG31" s="175"/>
      <c r="VAH31" s="175"/>
      <c r="VAI31" s="175"/>
      <c r="VAJ31" s="175"/>
      <c r="VAK31" s="175"/>
      <c r="VAL31" s="175"/>
      <c r="VAM31" s="175"/>
      <c r="VAN31" s="175"/>
      <c r="VAO31" s="175"/>
      <c r="VAP31" s="175"/>
      <c r="VAQ31" s="175"/>
      <c r="VAR31" s="175"/>
      <c r="VAS31" s="175"/>
      <c r="VAT31" s="175"/>
      <c r="VAU31" s="175"/>
      <c r="VAV31" s="175"/>
      <c r="VAW31" s="175"/>
      <c r="VAX31" s="175"/>
      <c r="VAY31" s="175"/>
      <c r="VAZ31" s="175"/>
      <c r="VBA31" s="175"/>
      <c r="VBB31" s="175"/>
      <c r="VBC31" s="175"/>
      <c r="VBD31" s="175"/>
      <c r="VBE31" s="175"/>
      <c r="VBF31" s="175"/>
      <c r="VBG31" s="175"/>
      <c r="VBH31" s="175"/>
      <c r="VBI31" s="175"/>
      <c r="VBJ31" s="175"/>
      <c r="VBK31" s="175"/>
      <c r="VBL31" s="175"/>
      <c r="VBM31" s="175"/>
      <c r="VBN31" s="175"/>
      <c r="VBO31" s="175"/>
      <c r="VBP31" s="175"/>
      <c r="VBQ31" s="175"/>
      <c r="VBR31" s="175"/>
      <c r="VBS31" s="175"/>
      <c r="VBT31" s="175"/>
      <c r="VBU31" s="175"/>
      <c r="VBV31" s="175"/>
      <c r="VBW31" s="175"/>
      <c r="VBX31" s="175"/>
      <c r="VBY31" s="175"/>
      <c r="VBZ31" s="175"/>
      <c r="VCA31" s="175"/>
      <c r="VCB31" s="175"/>
      <c r="VCC31" s="175"/>
      <c r="VCD31" s="175"/>
      <c r="VCE31" s="175"/>
      <c r="VCF31" s="175"/>
      <c r="VCG31" s="175"/>
      <c r="VCH31" s="175"/>
      <c r="VCI31" s="175"/>
      <c r="VCJ31" s="175"/>
      <c r="VCK31" s="175"/>
      <c r="VCL31" s="175"/>
      <c r="VCM31" s="175"/>
      <c r="VCN31" s="175"/>
      <c r="VCO31" s="175"/>
      <c r="VCP31" s="175"/>
      <c r="VCQ31" s="175"/>
      <c r="VCR31" s="175"/>
      <c r="VCS31" s="175"/>
      <c r="VCT31" s="175"/>
      <c r="VCU31" s="175"/>
      <c r="VCV31" s="175"/>
      <c r="VCW31" s="175"/>
      <c r="VCX31" s="175"/>
      <c r="VCY31" s="175"/>
      <c r="VCZ31" s="175"/>
      <c r="VDA31" s="175"/>
      <c r="VDB31" s="175"/>
      <c r="VDC31" s="175"/>
      <c r="VDD31" s="175"/>
      <c r="VDE31" s="175"/>
      <c r="VDF31" s="175"/>
      <c r="VDG31" s="175"/>
      <c r="VDH31" s="175"/>
      <c r="VDI31" s="175"/>
      <c r="VDJ31" s="175"/>
      <c r="VDK31" s="175"/>
      <c r="VDL31" s="175"/>
      <c r="VDM31" s="175"/>
      <c r="VDN31" s="175"/>
      <c r="VDO31" s="175"/>
      <c r="VDP31" s="175"/>
      <c r="VDQ31" s="175"/>
      <c r="VDR31" s="175"/>
      <c r="VDS31" s="175"/>
      <c r="VDT31" s="175"/>
      <c r="VDU31" s="175"/>
      <c r="VDV31" s="175"/>
      <c r="VDW31" s="175"/>
      <c r="VDX31" s="175"/>
      <c r="VDY31" s="175"/>
      <c r="VDZ31" s="175"/>
      <c r="VEA31" s="175"/>
      <c r="VEB31" s="175"/>
      <c r="VEC31" s="175"/>
      <c r="VED31" s="175"/>
      <c r="VEE31" s="175"/>
      <c r="VEF31" s="175"/>
      <c r="VEG31" s="175"/>
      <c r="VEH31" s="175"/>
      <c r="VEI31" s="175"/>
      <c r="VEJ31" s="175"/>
      <c r="VEK31" s="175"/>
      <c r="VEL31" s="175"/>
      <c r="VEM31" s="175"/>
      <c r="VEN31" s="175"/>
      <c r="VEO31" s="175"/>
      <c r="VEP31" s="175"/>
      <c r="VEQ31" s="175"/>
      <c r="VER31" s="175"/>
      <c r="VES31" s="175"/>
      <c r="VET31" s="175"/>
      <c r="VEU31" s="175"/>
      <c r="VEV31" s="175"/>
      <c r="VEW31" s="175"/>
      <c r="VEX31" s="175"/>
      <c r="VEY31" s="175"/>
      <c r="VEZ31" s="175"/>
      <c r="VFA31" s="175"/>
      <c r="VFB31" s="175"/>
      <c r="VFC31" s="175"/>
      <c r="VFD31" s="175"/>
      <c r="VFE31" s="175"/>
      <c r="VFF31" s="175"/>
      <c r="VFG31" s="175"/>
      <c r="VFH31" s="175"/>
      <c r="VFI31" s="175"/>
      <c r="VFJ31" s="175"/>
      <c r="VFK31" s="175"/>
      <c r="VFL31" s="175"/>
      <c r="VFM31" s="175"/>
      <c r="VFN31" s="175"/>
      <c r="VFO31" s="175"/>
      <c r="VFP31" s="175"/>
      <c r="VFQ31" s="175"/>
      <c r="VFR31" s="175"/>
      <c r="VFS31" s="175"/>
      <c r="VFT31" s="175"/>
      <c r="VFU31" s="175"/>
      <c r="VFV31" s="175"/>
      <c r="VFW31" s="175"/>
      <c r="VFX31" s="175"/>
      <c r="VFY31" s="175"/>
      <c r="VFZ31" s="175"/>
      <c r="VGA31" s="175"/>
      <c r="VGB31" s="175"/>
      <c r="VGC31" s="175"/>
      <c r="VGD31" s="175"/>
      <c r="VGE31" s="175"/>
      <c r="VGF31" s="175"/>
      <c r="VGG31" s="175"/>
      <c r="VGH31" s="175"/>
      <c r="VGI31" s="175"/>
      <c r="VGJ31" s="175"/>
      <c r="VGK31" s="175"/>
      <c r="VGL31" s="175"/>
      <c r="VGM31" s="175"/>
      <c r="VGN31" s="175"/>
      <c r="VGO31" s="175"/>
      <c r="VGP31" s="175"/>
      <c r="VGQ31" s="175"/>
      <c r="VGR31" s="175"/>
      <c r="VGS31" s="175"/>
      <c r="VGT31" s="175"/>
      <c r="VGU31" s="175"/>
      <c r="VGV31" s="175"/>
      <c r="VGW31" s="175"/>
      <c r="VGX31" s="175"/>
      <c r="VGY31" s="175"/>
      <c r="VGZ31" s="175"/>
      <c r="VHA31" s="175"/>
      <c r="VHB31" s="175"/>
      <c r="VHC31" s="175"/>
      <c r="VHD31" s="175"/>
      <c r="VHE31" s="175"/>
      <c r="VHF31" s="175"/>
      <c r="VHG31" s="175"/>
      <c r="VHH31" s="175"/>
      <c r="VHI31" s="175"/>
      <c r="VHJ31" s="175"/>
      <c r="VHK31" s="175"/>
      <c r="VHL31" s="175"/>
      <c r="VHM31" s="175"/>
      <c r="VHN31" s="175"/>
      <c r="VHO31" s="175"/>
      <c r="VHP31" s="175"/>
      <c r="VHQ31" s="175"/>
      <c r="VHR31" s="175"/>
      <c r="VHS31" s="175"/>
      <c r="VHT31" s="175"/>
      <c r="VHU31" s="175"/>
      <c r="VHV31" s="175"/>
      <c r="VHW31" s="175"/>
      <c r="VHX31" s="175"/>
      <c r="VHY31" s="175"/>
      <c r="VHZ31" s="175"/>
      <c r="VIA31" s="175"/>
      <c r="VIB31" s="175"/>
      <c r="VIC31" s="175"/>
      <c r="VID31" s="175"/>
      <c r="VIE31" s="175"/>
      <c r="VIF31" s="175"/>
      <c r="VIG31" s="175"/>
      <c r="VIH31" s="175"/>
      <c r="VII31" s="175"/>
      <c r="VIJ31" s="175"/>
      <c r="VIK31" s="175"/>
      <c r="VIL31" s="175"/>
      <c r="VIM31" s="175"/>
      <c r="VIN31" s="175"/>
      <c r="VIO31" s="175"/>
      <c r="VIP31" s="175"/>
      <c r="VIQ31" s="175"/>
      <c r="VIR31" s="175"/>
      <c r="VIS31" s="175"/>
      <c r="VIT31" s="175"/>
      <c r="VIU31" s="175"/>
      <c r="VIV31" s="175"/>
      <c r="VIW31" s="175"/>
      <c r="VIX31" s="175"/>
      <c r="VIY31" s="175"/>
      <c r="VIZ31" s="175"/>
      <c r="VJA31" s="175"/>
      <c r="VJB31" s="175"/>
      <c r="VJC31" s="175"/>
      <c r="VJD31" s="175"/>
      <c r="VJE31" s="175"/>
      <c r="VJF31" s="175"/>
      <c r="VJG31" s="175"/>
      <c r="VJH31" s="175"/>
      <c r="VJI31" s="175"/>
      <c r="VJJ31" s="175"/>
      <c r="VJK31" s="175"/>
      <c r="VJL31" s="175"/>
      <c r="VJM31" s="175"/>
      <c r="VJN31" s="175"/>
      <c r="VJO31" s="175"/>
      <c r="VJP31" s="175"/>
      <c r="VJQ31" s="175"/>
      <c r="VJR31" s="175"/>
      <c r="VJS31" s="175"/>
      <c r="VJT31" s="175"/>
      <c r="VJU31" s="175"/>
      <c r="VJV31" s="175"/>
      <c r="VJW31" s="175"/>
      <c r="VJX31" s="175"/>
      <c r="VJY31" s="175"/>
      <c r="VJZ31" s="175"/>
      <c r="VKA31" s="175"/>
      <c r="VKB31" s="175"/>
      <c r="VKC31" s="175"/>
      <c r="VKD31" s="175"/>
      <c r="VKE31" s="175"/>
      <c r="VKF31" s="175"/>
      <c r="VKG31" s="175"/>
      <c r="VKH31" s="175"/>
      <c r="VKI31" s="175"/>
      <c r="VKJ31" s="175"/>
      <c r="VKK31" s="175"/>
      <c r="VKL31" s="175"/>
      <c r="VKM31" s="175"/>
      <c r="VKN31" s="175"/>
      <c r="VKO31" s="175"/>
      <c r="VKP31" s="175"/>
      <c r="VKQ31" s="175"/>
      <c r="VKR31" s="175"/>
      <c r="VKS31" s="175"/>
      <c r="VKT31" s="175"/>
      <c r="VKU31" s="175"/>
      <c r="VKV31" s="175"/>
      <c r="VKW31" s="175"/>
      <c r="VKX31" s="175"/>
      <c r="VKY31" s="175"/>
      <c r="VKZ31" s="175"/>
      <c r="VLA31" s="175"/>
      <c r="VLB31" s="175"/>
      <c r="VLC31" s="175"/>
      <c r="VLD31" s="175"/>
      <c r="VLE31" s="175"/>
      <c r="VLF31" s="175"/>
      <c r="VLG31" s="175"/>
      <c r="VLH31" s="175"/>
      <c r="VLI31" s="175"/>
      <c r="VLJ31" s="175"/>
      <c r="VLK31" s="175"/>
      <c r="VLL31" s="175"/>
      <c r="VLM31" s="175"/>
      <c r="VLN31" s="175"/>
      <c r="VLO31" s="175"/>
      <c r="VLP31" s="175"/>
      <c r="VLQ31" s="175"/>
      <c r="VLR31" s="175"/>
      <c r="VLS31" s="175"/>
      <c r="VLT31" s="175"/>
      <c r="VLU31" s="175"/>
      <c r="VLV31" s="175"/>
      <c r="VLW31" s="175"/>
      <c r="VLX31" s="175"/>
      <c r="VLY31" s="175"/>
      <c r="VLZ31" s="175"/>
      <c r="VMA31" s="175"/>
      <c r="VMB31" s="175"/>
      <c r="VMC31" s="175"/>
      <c r="VMD31" s="175"/>
      <c r="VME31" s="175"/>
      <c r="VMF31" s="175"/>
      <c r="VMG31" s="175"/>
      <c r="VMH31" s="175"/>
      <c r="VMI31" s="175"/>
      <c r="VMJ31" s="175"/>
      <c r="VMK31" s="175"/>
      <c r="VML31" s="175"/>
      <c r="VMM31" s="175"/>
      <c r="VMN31" s="175"/>
      <c r="VMO31" s="175"/>
      <c r="VMP31" s="175"/>
      <c r="VMQ31" s="175"/>
      <c r="VMR31" s="175"/>
      <c r="VMS31" s="175"/>
      <c r="VMT31" s="175"/>
      <c r="VMU31" s="175"/>
      <c r="VMV31" s="175"/>
      <c r="VMW31" s="175"/>
      <c r="VMX31" s="175"/>
      <c r="VMY31" s="175"/>
      <c r="VMZ31" s="175"/>
      <c r="VNA31" s="175"/>
      <c r="VNB31" s="175"/>
      <c r="VNC31" s="175"/>
      <c r="VND31" s="175"/>
      <c r="VNE31" s="175"/>
      <c r="VNF31" s="175"/>
      <c r="VNG31" s="175"/>
      <c r="VNH31" s="175"/>
      <c r="VNI31" s="175"/>
      <c r="VNJ31" s="175"/>
      <c r="VNK31" s="175"/>
      <c r="VNL31" s="175"/>
      <c r="VNM31" s="175"/>
      <c r="VNN31" s="175"/>
      <c r="VNO31" s="175"/>
      <c r="VNP31" s="175"/>
      <c r="VNQ31" s="175"/>
      <c r="VNR31" s="175"/>
      <c r="VNS31" s="175"/>
      <c r="VNT31" s="175"/>
      <c r="VNU31" s="175"/>
      <c r="VNV31" s="175"/>
      <c r="VNW31" s="175"/>
      <c r="VNX31" s="175"/>
      <c r="VNY31" s="175"/>
      <c r="VNZ31" s="175"/>
      <c r="VOA31" s="175"/>
      <c r="VOB31" s="175"/>
      <c r="VOC31" s="175"/>
      <c r="VOD31" s="175"/>
      <c r="VOE31" s="175"/>
      <c r="VOF31" s="175"/>
      <c r="VOG31" s="175"/>
      <c r="VOH31" s="175"/>
      <c r="VOI31" s="175"/>
      <c r="VOJ31" s="175"/>
      <c r="VOK31" s="175"/>
      <c r="VOL31" s="175"/>
      <c r="VOM31" s="175"/>
      <c r="VON31" s="175"/>
      <c r="VOO31" s="175"/>
      <c r="VOP31" s="175"/>
      <c r="VOQ31" s="175"/>
      <c r="VOR31" s="175"/>
      <c r="VOS31" s="175"/>
      <c r="VOT31" s="175"/>
      <c r="VOU31" s="175"/>
      <c r="VOV31" s="175"/>
      <c r="VOW31" s="175"/>
      <c r="VOX31" s="175"/>
      <c r="VOY31" s="175"/>
      <c r="VOZ31" s="175"/>
      <c r="VPA31" s="175"/>
      <c r="VPB31" s="175"/>
      <c r="VPC31" s="175"/>
      <c r="VPD31" s="175"/>
      <c r="VPE31" s="175"/>
      <c r="VPF31" s="175"/>
      <c r="VPG31" s="175"/>
      <c r="VPH31" s="175"/>
      <c r="VPI31" s="175"/>
      <c r="VPJ31" s="175"/>
      <c r="VPK31" s="175"/>
      <c r="VPL31" s="175"/>
      <c r="VPM31" s="175"/>
      <c r="VPN31" s="175"/>
      <c r="VPO31" s="175"/>
      <c r="VPP31" s="175"/>
      <c r="VPQ31" s="175"/>
      <c r="VPR31" s="175"/>
      <c r="VPS31" s="175"/>
      <c r="VPT31" s="175"/>
      <c r="VPU31" s="175"/>
      <c r="VPV31" s="175"/>
      <c r="VPW31" s="175"/>
      <c r="VPX31" s="175"/>
      <c r="VPY31" s="175"/>
      <c r="VPZ31" s="175"/>
      <c r="VQA31" s="175"/>
      <c r="VQB31" s="175"/>
      <c r="VQC31" s="175"/>
      <c r="VQD31" s="175"/>
      <c r="VQE31" s="175"/>
      <c r="VQF31" s="175"/>
      <c r="VQG31" s="175"/>
      <c r="VQH31" s="175"/>
      <c r="VQI31" s="175"/>
      <c r="VQJ31" s="175"/>
      <c r="VQK31" s="175"/>
      <c r="VQL31" s="175"/>
      <c r="VQM31" s="175"/>
      <c r="VQN31" s="175"/>
      <c r="VQO31" s="175"/>
      <c r="VQP31" s="175"/>
      <c r="VQQ31" s="175"/>
      <c r="VQR31" s="175"/>
      <c r="VQS31" s="175"/>
      <c r="VQT31" s="175"/>
      <c r="VQU31" s="175"/>
      <c r="VQV31" s="175"/>
      <c r="VQW31" s="175"/>
      <c r="VQX31" s="175"/>
      <c r="VQY31" s="175"/>
      <c r="VQZ31" s="175"/>
      <c r="VRA31" s="175"/>
      <c r="VRB31" s="175"/>
      <c r="VRC31" s="175"/>
      <c r="VRD31" s="175"/>
      <c r="VRE31" s="175"/>
      <c r="VRF31" s="175"/>
      <c r="VRG31" s="175"/>
      <c r="VRH31" s="175"/>
      <c r="VRI31" s="175"/>
      <c r="VRJ31" s="175"/>
      <c r="VRK31" s="175"/>
      <c r="VRL31" s="175"/>
      <c r="VRM31" s="175"/>
      <c r="VRN31" s="175"/>
      <c r="VRO31" s="175"/>
      <c r="VRP31" s="175"/>
      <c r="VRQ31" s="175"/>
      <c r="VRR31" s="175"/>
      <c r="VRS31" s="175"/>
      <c r="VRT31" s="175"/>
      <c r="VRU31" s="175"/>
      <c r="VRV31" s="175"/>
      <c r="VRW31" s="175"/>
      <c r="VRX31" s="175"/>
      <c r="VRY31" s="175"/>
      <c r="VRZ31" s="175"/>
      <c r="VSA31" s="175"/>
      <c r="VSB31" s="175"/>
      <c r="VSC31" s="175"/>
      <c r="VSD31" s="175"/>
      <c r="VSE31" s="175"/>
      <c r="VSF31" s="175"/>
      <c r="VSG31" s="175"/>
      <c r="VSH31" s="175"/>
      <c r="VSI31" s="175"/>
      <c r="VSJ31" s="175"/>
      <c r="VSK31" s="175"/>
      <c r="VSL31" s="175"/>
      <c r="VSM31" s="175"/>
      <c r="VSN31" s="175"/>
      <c r="VSO31" s="175"/>
      <c r="VSP31" s="175"/>
      <c r="VSQ31" s="175"/>
      <c r="VSR31" s="175"/>
      <c r="VSS31" s="175"/>
      <c r="VST31" s="175"/>
      <c r="VSU31" s="175"/>
      <c r="VSV31" s="175"/>
      <c r="VSW31" s="175"/>
      <c r="VSX31" s="175"/>
      <c r="VSY31" s="175"/>
      <c r="VSZ31" s="175"/>
      <c r="VTA31" s="175"/>
      <c r="VTB31" s="175"/>
      <c r="VTC31" s="175"/>
      <c r="VTD31" s="175"/>
      <c r="VTE31" s="175"/>
      <c r="VTF31" s="175"/>
      <c r="VTG31" s="175"/>
      <c r="VTH31" s="175"/>
      <c r="VTI31" s="175"/>
      <c r="VTJ31" s="175"/>
      <c r="VTK31" s="175"/>
      <c r="VTL31" s="175"/>
      <c r="VTM31" s="175"/>
      <c r="VTN31" s="175"/>
      <c r="VTO31" s="175"/>
      <c r="VTP31" s="175"/>
      <c r="VTQ31" s="175"/>
      <c r="VTR31" s="175"/>
      <c r="VTS31" s="175"/>
      <c r="VTT31" s="175"/>
      <c r="VTU31" s="175"/>
      <c r="VTV31" s="175"/>
      <c r="VTW31" s="175"/>
      <c r="VTX31" s="175"/>
      <c r="VTY31" s="175"/>
      <c r="VTZ31" s="175"/>
      <c r="VUA31" s="175"/>
      <c r="VUB31" s="175"/>
      <c r="VUC31" s="175"/>
      <c r="VUD31" s="175"/>
      <c r="VUE31" s="175"/>
      <c r="VUF31" s="175"/>
      <c r="VUG31" s="175"/>
      <c r="VUH31" s="175"/>
      <c r="VUI31" s="175"/>
      <c r="VUJ31" s="175"/>
      <c r="VUK31" s="175"/>
      <c r="VUL31" s="175"/>
      <c r="VUM31" s="175"/>
      <c r="VUN31" s="175"/>
      <c r="VUO31" s="175"/>
      <c r="VUP31" s="175"/>
      <c r="VUQ31" s="175"/>
      <c r="VUR31" s="175"/>
      <c r="VUS31" s="175"/>
      <c r="VUT31" s="175"/>
      <c r="VUU31" s="175"/>
      <c r="VUV31" s="175"/>
      <c r="VUW31" s="175"/>
      <c r="VUX31" s="175"/>
      <c r="VUY31" s="175"/>
      <c r="VUZ31" s="175"/>
      <c r="VVA31" s="175"/>
      <c r="VVB31" s="175"/>
      <c r="VVC31" s="175"/>
      <c r="VVD31" s="175"/>
      <c r="VVE31" s="175"/>
      <c r="VVF31" s="175"/>
      <c r="VVG31" s="175"/>
      <c r="VVH31" s="175"/>
      <c r="VVI31" s="175"/>
      <c r="VVJ31" s="175"/>
      <c r="VVK31" s="175"/>
      <c r="VVL31" s="175"/>
      <c r="VVM31" s="175"/>
      <c r="VVN31" s="175"/>
      <c r="VVO31" s="175"/>
      <c r="VVP31" s="175"/>
      <c r="VVQ31" s="175"/>
      <c r="VVR31" s="175"/>
      <c r="VVS31" s="175"/>
      <c r="VVT31" s="175"/>
      <c r="VVU31" s="175"/>
      <c r="VVV31" s="175"/>
      <c r="VVW31" s="175"/>
      <c r="VVX31" s="175"/>
      <c r="VVY31" s="175"/>
      <c r="VVZ31" s="175"/>
      <c r="VWA31" s="175"/>
      <c r="VWB31" s="175"/>
      <c r="VWC31" s="175"/>
      <c r="VWD31" s="175"/>
      <c r="VWE31" s="175"/>
      <c r="VWF31" s="175"/>
      <c r="VWG31" s="175"/>
      <c r="VWH31" s="175"/>
      <c r="VWI31" s="175"/>
      <c r="VWJ31" s="175"/>
      <c r="VWK31" s="175"/>
      <c r="VWL31" s="175"/>
      <c r="VWM31" s="175"/>
      <c r="VWN31" s="175"/>
      <c r="VWO31" s="175"/>
      <c r="VWP31" s="175"/>
      <c r="VWQ31" s="175"/>
      <c r="VWR31" s="175"/>
      <c r="VWS31" s="175"/>
      <c r="VWT31" s="175"/>
      <c r="VWU31" s="175"/>
      <c r="VWV31" s="175"/>
      <c r="VWW31" s="175"/>
      <c r="VWX31" s="175"/>
      <c r="VWY31" s="175"/>
      <c r="VWZ31" s="175"/>
      <c r="VXA31" s="175"/>
      <c r="VXB31" s="175"/>
      <c r="VXC31" s="175"/>
      <c r="VXD31" s="175"/>
      <c r="VXE31" s="175"/>
      <c r="VXF31" s="175"/>
      <c r="VXG31" s="175"/>
      <c r="VXH31" s="175"/>
      <c r="VXI31" s="175"/>
      <c r="VXJ31" s="175"/>
      <c r="VXK31" s="175"/>
      <c r="VXL31" s="175"/>
      <c r="VXM31" s="175"/>
      <c r="VXN31" s="175"/>
      <c r="VXO31" s="175"/>
      <c r="VXP31" s="175"/>
      <c r="VXQ31" s="175"/>
      <c r="VXR31" s="175"/>
      <c r="VXS31" s="175"/>
      <c r="VXT31" s="175"/>
      <c r="VXU31" s="175"/>
      <c r="VXV31" s="175"/>
      <c r="VXW31" s="175"/>
      <c r="VXX31" s="175"/>
      <c r="VXY31" s="175"/>
      <c r="VXZ31" s="175"/>
      <c r="VYA31" s="175"/>
      <c r="VYB31" s="175"/>
      <c r="VYC31" s="175"/>
      <c r="VYD31" s="175"/>
      <c r="VYE31" s="175"/>
      <c r="VYF31" s="175"/>
      <c r="VYG31" s="175"/>
      <c r="VYH31" s="175"/>
      <c r="VYI31" s="175"/>
      <c r="VYJ31" s="175"/>
      <c r="VYK31" s="175"/>
      <c r="VYL31" s="175"/>
      <c r="VYM31" s="175"/>
      <c r="VYN31" s="175"/>
      <c r="VYO31" s="175"/>
      <c r="VYP31" s="175"/>
      <c r="VYQ31" s="175"/>
      <c r="VYR31" s="175"/>
      <c r="VYS31" s="175"/>
      <c r="VYT31" s="175"/>
      <c r="VYU31" s="175"/>
      <c r="VYV31" s="175"/>
      <c r="VYW31" s="175"/>
      <c r="VYX31" s="175"/>
      <c r="VYY31" s="175"/>
      <c r="VYZ31" s="175"/>
      <c r="VZA31" s="175"/>
      <c r="VZB31" s="175"/>
      <c r="VZC31" s="175"/>
      <c r="VZD31" s="175"/>
      <c r="VZE31" s="175"/>
      <c r="VZF31" s="175"/>
      <c r="VZG31" s="175"/>
      <c r="VZH31" s="175"/>
      <c r="VZI31" s="175"/>
      <c r="VZJ31" s="175"/>
      <c r="VZK31" s="175"/>
      <c r="VZL31" s="175"/>
      <c r="VZM31" s="175"/>
      <c r="VZN31" s="175"/>
      <c r="VZO31" s="175"/>
      <c r="VZP31" s="175"/>
      <c r="VZQ31" s="175"/>
      <c r="VZR31" s="175"/>
      <c r="VZS31" s="175"/>
      <c r="VZT31" s="175"/>
      <c r="VZU31" s="175"/>
      <c r="VZV31" s="175"/>
      <c r="VZW31" s="175"/>
      <c r="VZX31" s="175"/>
      <c r="VZY31" s="175"/>
      <c r="VZZ31" s="175"/>
      <c r="WAA31" s="175"/>
      <c r="WAB31" s="175"/>
      <c r="WAC31" s="175"/>
      <c r="WAD31" s="175"/>
      <c r="WAE31" s="175"/>
      <c r="WAF31" s="175"/>
      <c r="WAG31" s="175"/>
      <c r="WAH31" s="175"/>
      <c r="WAI31" s="175"/>
      <c r="WAJ31" s="175"/>
      <c r="WAK31" s="175"/>
      <c r="WAL31" s="175"/>
      <c r="WAM31" s="175"/>
      <c r="WAN31" s="175"/>
      <c r="WAO31" s="175"/>
      <c r="WAP31" s="175"/>
      <c r="WAQ31" s="175"/>
      <c r="WAR31" s="175"/>
      <c r="WAS31" s="175"/>
      <c r="WAT31" s="175"/>
      <c r="WAU31" s="175"/>
      <c r="WAV31" s="175"/>
      <c r="WAW31" s="175"/>
      <c r="WAX31" s="175"/>
      <c r="WAY31" s="175"/>
      <c r="WAZ31" s="175"/>
      <c r="WBA31" s="175"/>
      <c r="WBB31" s="175"/>
      <c r="WBC31" s="175"/>
      <c r="WBD31" s="175"/>
      <c r="WBE31" s="175"/>
      <c r="WBF31" s="175"/>
      <c r="WBG31" s="175"/>
      <c r="WBH31" s="175"/>
      <c r="WBI31" s="175"/>
      <c r="WBJ31" s="175"/>
      <c r="WBK31" s="175"/>
      <c r="WBL31" s="175"/>
      <c r="WBM31" s="175"/>
      <c r="WBN31" s="175"/>
      <c r="WBO31" s="175"/>
      <c r="WBP31" s="175"/>
      <c r="WBQ31" s="175"/>
      <c r="WBR31" s="175"/>
      <c r="WBS31" s="175"/>
      <c r="WBT31" s="175"/>
      <c r="WBU31" s="175"/>
      <c r="WBV31" s="175"/>
      <c r="WBW31" s="175"/>
      <c r="WBX31" s="175"/>
      <c r="WBY31" s="175"/>
      <c r="WBZ31" s="175"/>
      <c r="WCA31" s="175"/>
      <c r="WCB31" s="175"/>
      <c r="WCC31" s="175"/>
      <c r="WCD31" s="175"/>
      <c r="WCE31" s="175"/>
      <c r="WCF31" s="175"/>
      <c r="WCG31" s="175"/>
      <c r="WCH31" s="175"/>
      <c r="WCI31" s="175"/>
      <c r="WCJ31" s="175"/>
      <c r="WCK31" s="175"/>
      <c r="WCL31" s="175"/>
      <c r="WCM31" s="175"/>
      <c r="WCN31" s="175"/>
      <c r="WCO31" s="175"/>
      <c r="WCP31" s="175"/>
      <c r="WCQ31" s="175"/>
      <c r="WCR31" s="175"/>
      <c r="WCS31" s="175"/>
      <c r="WCT31" s="175"/>
      <c r="WCU31" s="175"/>
      <c r="WCV31" s="175"/>
      <c r="WCW31" s="175"/>
      <c r="WCX31" s="175"/>
      <c r="WCY31" s="175"/>
      <c r="WCZ31" s="175"/>
      <c r="WDA31" s="175"/>
      <c r="WDB31" s="175"/>
      <c r="WDC31" s="175"/>
      <c r="WDD31" s="175"/>
      <c r="WDE31" s="175"/>
      <c r="WDF31" s="175"/>
      <c r="WDG31" s="175"/>
      <c r="WDH31" s="175"/>
      <c r="WDI31" s="175"/>
      <c r="WDJ31" s="175"/>
      <c r="WDK31" s="175"/>
      <c r="WDL31" s="175"/>
      <c r="WDM31" s="175"/>
      <c r="WDN31" s="175"/>
      <c r="WDO31" s="175"/>
      <c r="WDP31" s="175"/>
      <c r="WDQ31" s="175"/>
      <c r="WDR31" s="175"/>
      <c r="WDS31" s="175"/>
      <c r="WDT31" s="175"/>
      <c r="WDU31" s="175"/>
      <c r="WDV31" s="175"/>
      <c r="WDW31" s="175"/>
      <c r="WDX31" s="175"/>
      <c r="WDY31" s="175"/>
      <c r="WDZ31" s="175"/>
      <c r="WEA31" s="175"/>
      <c r="WEB31" s="175"/>
      <c r="WEC31" s="175"/>
      <c r="WED31" s="175"/>
      <c r="WEE31" s="175"/>
      <c r="WEF31" s="175"/>
      <c r="WEG31" s="175"/>
      <c r="WEH31" s="175"/>
      <c r="WEI31" s="175"/>
      <c r="WEJ31" s="175"/>
      <c r="WEK31" s="175"/>
      <c r="WEL31" s="175"/>
      <c r="WEM31" s="175"/>
      <c r="WEN31" s="175"/>
      <c r="WEO31" s="175"/>
      <c r="WEP31" s="175"/>
      <c r="WEQ31" s="175"/>
      <c r="WER31" s="175"/>
      <c r="WES31" s="175"/>
      <c r="WET31" s="175"/>
      <c r="WEU31" s="175"/>
      <c r="WEV31" s="175"/>
      <c r="WEW31" s="175"/>
      <c r="WEX31" s="175"/>
      <c r="WEY31" s="175"/>
      <c r="WEZ31" s="175"/>
      <c r="WFA31" s="175"/>
      <c r="WFB31" s="175"/>
      <c r="WFC31" s="175"/>
      <c r="WFD31" s="175"/>
      <c r="WFE31" s="175"/>
      <c r="WFF31" s="175"/>
      <c r="WFG31" s="175"/>
      <c r="WFH31" s="175"/>
      <c r="WFI31" s="175"/>
      <c r="WFJ31" s="175"/>
      <c r="WFK31" s="175"/>
      <c r="WFL31" s="175"/>
      <c r="WFM31" s="175"/>
      <c r="WFN31" s="175"/>
      <c r="WFO31" s="175"/>
      <c r="WFP31" s="175"/>
      <c r="WFQ31" s="175"/>
      <c r="WFR31" s="175"/>
      <c r="WFS31" s="175"/>
      <c r="WFT31" s="175"/>
      <c r="WFU31" s="175"/>
      <c r="WFV31" s="175"/>
      <c r="WFW31" s="175"/>
      <c r="WFX31" s="175"/>
      <c r="WFY31" s="175"/>
      <c r="WFZ31" s="175"/>
      <c r="WGA31" s="175"/>
      <c r="WGB31" s="175"/>
      <c r="WGC31" s="175"/>
      <c r="WGD31" s="175"/>
      <c r="WGE31" s="175"/>
      <c r="WGF31" s="175"/>
      <c r="WGG31" s="175"/>
      <c r="WGH31" s="175"/>
      <c r="WGI31" s="175"/>
      <c r="WGJ31" s="175"/>
      <c r="WGK31" s="175"/>
      <c r="WGL31" s="175"/>
      <c r="WGM31" s="175"/>
      <c r="WGN31" s="175"/>
      <c r="WGO31" s="175"/>
      <c r="WGP31" s="175"/>
      <c r="WGQ31" s="175"/>
      <c r="WGR31" s="175"/>
      <c r="WGS31" s="175"/>
      <c r="WGT31" s="175"/>
      <c r="WGU31" s="175"/>
      <c r="WGV31" s="175"/>
      <c r="WGW31" s="175"/>
      <c r="WGX31" s="175"/>
      <c r="WGY31" s="175"/>
      <c r="WGZ31" s="175"/>
      <c r="WHA31" s="175"/>
      <c r="WHB31" s="175"/>
      <c r="WHC31" s="175"/>
      <c r="WHD31" s="175"/>
      <c r="WHE31" s="175"/>
      <c r="WHF31" s="175"/>
      <c r="WHG31" s="175"/>
      <c r="WHH31" s="175"/>
      <c r="WHI31" s="175"/>
      <c r="WHJ31" s="175"/>
      <c r="WHK31" s="175"/>
      <c r="WHL31" s="175"/>
      <c r="WHM31" s="175"/>
      <c r="WHN31" s="175"/>
      <c r="WHO31" s="175"/>
      <c r="WHP31" s="175"/>
      <c r="WHQ31" s="175"/>
      <c r="WHR31" s="175"/>
      <c r="WHS31" s="175"/>
      <c r="WHT31" s="175"/>
      <c r="WHU31" s="175"/>
      <c r="WHV31" s="175"/>
      <c r="WHW31" s="175"/>
      <c r="WHX31" s="175"/>
      <c r="WHY31" s="175"/>
      <c r="WHZ31" s="175"/>
      <c r="WIA31" s="175"/>
      <c r="WIB31" s="175"/>
      <c r="WIC31" s="175"/>
      <c r="WID31" s="175"/>
      <c r="WIE31" s="175"/>
      <c r="WIF31" s="175"/>
      <c r="WIG31" s="175"/>
      <c r="WIH31" s="175"/>
      <c r="WII31" s="175"/>
      <c r="WIJ31" s="175"/>
      <c r="WIK31" s="175"/>
      <c r="WIL31" s="175"/>
      <c r="WIM31" s="175"/>
      <c r="WIN31" s="175"/>
      <c r="WIO31" s="175"/>
      <c r="WIP31" s="175"/>
      <c r="WIQ31" s="175"/>
      <c r="WIR31" s="175"/>
      <c r="WIS31" s="175"/>
      <c r="WIT31" s="175"/>
      <c r="WIU31" s="175"/>
      <c r="WIV31" s="175"/>
      <c r="WIW31" s="175"/>
      <c r="WIX31" s="175"/>
      <c r="WIY31" s="175"/>
      <c r="WIZ31" s="175"/>
      <c r="WJA31" s="175"/>
      <c r="WJB31" s="175"/>
      <c r="WJC31" s="175"/>
      <c r="WJD31" s="175"/>
      <c r="WJE31" s="175"/>
      <c r="WJF31" s="175"/>
      <c r="WJG31" s="175"/>
      <c r="WJH31" s="175"/>
      <c r="WJI31" s="175"/>
      <c r="WJJ31" s="175"/>
      <c r="WJK31" s="175"/>
      <c r="WJL31" s="175"/>
      <c r="WJM31" s="175"/>
      <c r="WJN31" s="175"/>
      <c r="WJO31" s="175"/>
      <c r="WJP31" s="175"/>
      <c r="WJQ31" s="175"/>
      <c r="WJR31" s="175"/>
      <c r="WJS31" s="175"/>
      <c r="WJT31" s="175"/>
      <c r="WJU31" s="175"/>
      <c r="WJV31" s="175"/>
      <c r="WJW31" s="175"/>
      <c r="WJX31" s="175"/>
      <c r="WJY31" s="175"/>
      <c r="WJZ31" s="175"/>
      <c r="WKA31" s="175"/>
      <c r="WKB31" s="175"/>
      <c r="WKC31" s="175"/>
      <c r="WKD31" s="175"/>
      <c r="WKE31" s="175"/>
      <c r="WKF31" s="175"/>
      <c r="WKG31" s="175"/>
      <c r="WKH31" s="175"/>
      <c r="WKI31" s="175"/>
      <c r="WKJ31" s="175"/>
      <c r="WKK31" s="175"/>
      <c r="WKL31" s="175"/>
      <c r="WKM31" s="175"/>
      <c r="WKN31" s="175"/>
      <c r="WKO31" s="175"/>
      <c r="WKP31" s="175"/>
      <c r="WKQ31" s="175"/>
      <c r="WKR31" s="175"/>
      <c r="WKS31" s="175"/>
      <c r="WKT31" s="175"/>
      <c r="WKU31" s="175"/>
      <c r="WKV31" s="175"/>
      <c r="WKW31" s="175"/>
      <c r="WKX31" s="175"/>
      <c r="WKY31" s="175"/>
      <c r="WKZ31" s="175"/>
      <c r="WLA31" s="175"/>
      <c r="WLB31" s="175"/>
      <c r="WLC31" s="175"/>
      <c r="WLD31" s="175"/>
      <c r="WLE31" s="175"/>
      <c r="WLF31" s="175"/>
      <c r="WLG31" s="175"/>
      <c r="WLH31" s="175"/>
      <c r="WLI31" s="175"/>
      <c r="WLJ31" s="175"/>
      <c r="WLK31" s="175"/>
      <c r="WLL31" s="175"/>
      <c r="WLM31" s="175"/>
      <c r="WLN31" s="175"/>
      <c r="WLO31" s="175"/>
      <c r="WLP31" s="175"/>
      <c r="WLQ31" s="175"/>
      <c r="WLR31" s="175"/>
      <c r="WLS31" s="175"/>
      <c r="WLT31" s="175"/>
      <c r="WLU31" s="175"/>
      <c r="WLV31" s="175"/>
      <c r="WLW31" s="175"/>
      <c r="WLX31" s="175"/>
      <c r="WLY31" s="175"/>
      <c r="WLZ31" s="175"/>
      <c r="WMA31" s="175"/>
      <c r="WMB31" s="175"/>
      <c r="WMC31" s="175"/>
      <c r="WMD31" s="175"/>
      <c r="WME31" s="175"/>
      <c r="WMF31" s="175"/>
      <c r="WMG31" s="175"/>
      <c r="WMH31" s="175"/>
      <c r="WMI31" s="175"/>
      <c r="WMJ31" s="175"/>
      <c r="WMK31" s="175"/>
      <c r="WML31" s="175"/>
      <c r="WMM31" s="175"/>
      <c r="WMN31" s="175"/>
      <c r="WMO31" s="175"/>
      <c r="WMP31" s="175"/>
      <c r="WMQ31" s="175"/>
      <c r="WMR31" s="175"/>
      <c r="WMS31" s="175"/>
      <c r="WMT31" s="175"/>
      <c r="WMU31" s="175"/>
      <c r="WMV31" s="175"/>
      <c r="WMW31" s="175"/>
      <c r="WMX31" s="175"/>
      <c r="WMY31" s="175"/>
      <c r="WMZ31" s="175"/>
      <c r="WNA31" s="175"/>
      <c r="WNB31" s="175"/>
      <c r="WNC31" s="175"/>
      <c r="WND31" s="175"/>
      <c r="WNE31" s="175"/>
      <c r="WNF31" s="175"/>
      <c r="WNG31" s="175"/>
      <c r="WNH31" s="175"/>
      <c r="WNI31" s="175"/>
      <c r="WNJ31" s="175"/>
      <c r="WNK31" s="175"/>
      <c r="WNL31" s="175"/>
      <c r="WNM31" s="175"/>
      <c r="WNN31" s="175"/>
      <c r="WNO31" s="175"/>
      <c r="WNP31" s="175"/>
      <c r="WNQ31" s="175"/>
      <c r="WNR31" s="175"/>
      <c r="WNS31" s="175"/>
      <c r="WNT31" s="175"/>
      <c r="WNU31" s="175"/>
      <c r="WNV31" s="175"/>
      <c r="WNW31" s="175"/>
      <c r="WNX31" s="175"/>
      <c r="WNY31" s="175"/>
      <c r="WNZ31" s="175"/>
      <c r="WOA31" s="175"/>
      <c r="WOB31" s="175"/>
      <c r="WOC31" s="175"/>
      <c r="WOD31" s="175"/>
      <c r="WOE31" s="175"/>
      <c r="WOF31" s="175"/>
      <c r="WOG31" s="175"/>
      <c r="WOH31" s="175"/>
      <c r="WOI31" s="175"/>
      <c r="WOJ31" s="175"/>
      <c r="WOK31" s="175"/>
      <c r="WOL31" s="175"/>
      <c r="WOM31" s="175"/>
      <c r="WON31" s="175"/>
      <c r="WOO31" s="175"/>
      <c r="WOP31" s="175"/>
      <c r="WOQ31" s="175"/>
      <c r="WOR31" s="175"/>
      <c r="WOS31" s="175"/>
      <c r="WOT31" s="175"/>
      <c r="WOU31" s="175"/>
      <c r="WOV31" s="175"/>
      <c r="WOW31" s="175"/>
      <c r="WOX31" s="175"/>
      <c r="WOY31" s="175"/>
      <c r="WOZ31" s="175"/>
      <c r="WPA31" s="175"/>
      <c r="WPB31" s="175"/>
      <c r="WPC31" s="175"/>
      <c r="WPD31" s="175"/>
      <c r="WPE31" s="175"/>
      <c r="WPF31" s="175"/>
      <c r="WPG31" s="175"/>
      <c r="WPH31" s="175"/>
      <c r="WPI31" s="175"/>
      <c r="WPJ31" s="175"/>
      <c r="WPK31" s="175"/>
      <c r="WPL31" s="175"/>
      <c r="WPM31" s="175"/>
      <c r="WPN31" s="175"/>
      <c r="WPO31" s="175"/>
      <c r="WPP31" s="175"/>
      <c r="WPQ31" s="175"/>
      <c r="WPR31" s="175"/>
      <c r="WPS31" s="175"/>
      <c r="WPT31" s="175"/>
      <c r="WPU31" s="175"/>
      <c r="WPV31" s="175"/>
      <c r="WPW31" s="175"/>
      <c r="WPX31" s="175"/>
      <c r="WPY31" s="175"/>
      <c r="WPZ31" s="175"/>
      <c r="WQA31" s="175"/>
      <c r="WQB31" s="175"/>
      <c r="WQC31" s="175"/>
      <c r="WQD31" s="175"/>
      <c r="WQE31" s="175"/>
      <c r="WQF31" s="175"/>
      <c r="WQG31" s="175"/>
      <c r="WQH31" s="175"/>
      <c r="WQI31" s="175"/>
      <c r="WQJ31" s="175"/>
      <c r="WQK31" s="175"/>
      <c r="WQL31" s="175"/>
      <c r="WQM31" s="175"/>
      <c r="WQN31" s="175"/>
      <c r="WQO31" s="175"/>
      <c r="WQP31" s="175"/>
      <c r="WQQ31" s="175"/>
      <c r="WQR31" s="175"/>
      <c r="WQS31" s="175"/>
      <c r="WQT31" s="175"/>
      <c r="WQU31" s="175"/>
      <c r="WQV31" s="175"/>
      <c r="WQW31" s="175"/>
      <c r="WQX31" s="175"/>
      <c r="WQY31" s="175"/>
      <c r="WQZ31" s="175"/>
      <c r="WRA31" s="175"/>
      <c r="WRB31" s="175"/>
      <c r="WRC31" s="175"/>
      <c r="WRD31" s="175"/>
      <c r="WRE31" s="175"/>
      <c r="WRF31" s="175"/>
      <c r="WRG31" s="175"/>
      <c r="WRH31" s="175"/>
      <c r="WRI31" s="175"/>
      <c r="WRJ31" s="175"/>
      <c r="WRK31" s="175"/>
      <c r="WRL31" s="175"/>
      <c r="WRM31" s="175"/>
      <c r="WRN31" s="175"/>
      <c r="WRO31" s="175"/>
      <c r="WRP31" s="175"/>
      <c r="WRQ31" s="175"/>
      <c r="WRR31" s="175"/>
      <c r="WRS31" s="175"/>
      <c r="WRT31" s="175"/>
      <c r="WRU31" s="175"/>
      <c r="WRV31" s="175"/>
      <c r="WRW31" s="175"/>
      <c r="WRX31" s="175"/>
      <c r="WRY31" s="175"/>
      <c r="WRZ31" s="175"/>
      <c r="WSA31" s="175"/>
      <c r="WSB31" s="175"/>
      <c r="WSC31" s="175"/>
      <c r="WSD31" s="175"/>
      <c r="WSE31" s="175"/>
      <c r="WSF31" s="175"/>
      <c r="WSG31" s="175"/>
      <c r="WSH31" s="175"/>
      <c r="WSI31" s="175"/>
      <c r="WSJ31" s="175"/>
      <c r="WSK31" s="175"/>
      <c r="WSL31" s="175"/>
      <c r="WSM31" s="175"/>
      <c r="WSN31" s="175"/>
      <c r="WSO31" s="175"/>
      <c r="WSP31" s="175"/>
      <c r="WSQ31" s="175"/>
      <c r="WSR31" s="175"/>
      <c r="WSS31" s="175"/>
      <c r="WST31" s="175"/>
      <c r="WSU31" s="175"/>
      <c r="WSV31" s="175"/>
      <c r="WSW31" s="175"/>
      <c r="WSX31" s="175"/>
      <c r="WSY31" s="175"/>
      <c r="WSZ31" s="175"/>
      <c r="WTA31" s="175"/>
      <c r="WTB31" s="175"/>
      <c r="WTC31" s="175"/>
      <c r="WTD31" s="175"/>
      <c r="WTE31" s="175"/>
      <c r="WTF31" s="175"/>
      <c r="WTG31" s="175"/>
      <c r="WTH31" s="175"/>
      <c r="WTI31" s="175"/>
      <c r="WTJ31" s="175"/>
      <c r="WTK31" s="175"/>
      <c r="WTL31" s="175"/>
      <c r="WTM31" s="175"/>
      <c r="WTN31" s="175"/>
      <c r="WTO31" s="175"/>
      <c r="WTP31" s="175"/>
      <c r="WTQ31" s="175"/>
      <c r="WTR31" s="175"/>
      <c r="WTS31" s="175"/>
      <c r="WTT31" s="175"/>
      <c r="WTU31" s="175"/>
      <c r="WTV31" s="175"/>
      <c r="WTW31" s="175"/>
      <c r="WTX31" s="175"/>
      <c r="WTY31" s="175"/>
      <c r="WTZ31" s="175"/>
      <c r="WUA31" s="175"/>
      <c r="WUB31" s="175"/>
      <c r="WUC31" s="175"/>
      <c r="WUD31" s="175"/>
      <c r="WUE31" s="175"/>
      <c r="WUF31" s="175"/>
      <c r="WUG31" s="175"/>
      <c r="WUH31" s="175"/>
      <c r="WUI31" s="175"/>
      <c r="WUJ31" s="175"/>
      <c r="WUK31" s="175"/>
      <c r="WUL31" s="175"/>
      <c r="WUM31" s="175"/>
      <c r="WUN31" s="175"/>
      <c r="WUO31" s="175"/>
      <c r="WUP31" s="175"/>
      <c r="WUQ31" s="175"/>
      <c r="WUR31" s="175"/>
      <c r="WUS31" s="175"/>
      <c r="WUT31" s="175"/>
      <c r="WUU31" s="175"/>
      <c r="WUV31" s="175"/>
      <c r="WUW31" s="175"/>
      <c r="WUX31" s="175"/>
      <c r="WUY31" s="175"/>
      <c r="WUZ31" s="175"/>
      <c r="WVA31" s="175"/>
      <c r="WVB31" s="175"/>
      <c r="WVC31" s="175"/>
      <c r="WVD31" s="175"/>
      <c r="WVE31" s="175"/>
      <c r="WVF31" s="175"/>
      <c r="WVG31" s="175"/>
      <c r="WVH31" s="175"/>
      <c r="WVI31" s="175"/>
      <c r="WVJ31" s="175"/>
      <c r="WVK31" s="175"/>
      <c r="WVL31" s="175"/>
      <c r="WVM31" s="175"/>
      <c r="WVN31" s="175"/>
      <c r="WVO31" s="175"/>
      <c r="WVP31" s="175"/>
      <c r="WVQ31" s="175"/>
      <c r="WVR31" s="175"/>
      <c r="WVS31" s="175"/>
      <c r="WVT31" s="175"/>
      <c r="WVU31" s="175"/>
      <c r="WVV31" s="175"/>
      <c r="WVW31" s="175"/>
      <c r="WVX31" s="175"/>
      <c r="WVY31" s="175"/>
      <c r="WVZ31" s="175"/>
      <c r="WWA31" s="175"/>
      <c r="WWB31" s="175"/>
      <c r="WWC31" s="175"/>
      <c r="WWD31" s="175"/>
      <c r="WWE31" s="175"/>
      <c r="WWF31" s="175"/>
      <c r="WWG31" s="175"/>
      <c r="WWH31" s="175"/>
      <c r="WWI31" s="175"/>
      <c r="WWJ31" s="175"/>
      <c r="WWK31" s="175"/>
      <c r="WWL31" s="175"/>
      <c r="WWM31" s="175"/>
      <c r="WWN31" s="175"/>
      <c r="WWO31" s="175"/>
      <c r="WWP31" s="175"/>
      <c r="WWQ31" s="175"/>
      <c r="WWR31" s="175"/>
      <c r="WWS31" s="175"/>
      <c r="WWT31" s="175"/>
      <c r="WWU31" s="175"/>
      <c r="WWV31" s="175"/>
      <c r="WWW31" s="175"/>
      <c r="WWX31" s="175"/>
      <c r="WWY31" s="175"/>
      <c r="WWZ31" s="175"/>
      <c r="WXA31" s="175"/>
      <c r="WXB31" s="175"/>
      <c r="WXC31" s="175"/>
      <c r="WXD31" s="175"/>
      <c r="WXE31" s="175"/>
      <c r="WXF31" s="175"/>
      <c r="WXG31" s="175"/>
      <c r="WXH31" s="175"/>
      <c r="WXI31" s="175"/>
      <c r="WXJ31" s="175"/>
      <c r="WXK31" s="175"/>
      <c r="WXL31" s="175"/>
      <c r="WXM31" s="175"/>
      <c r="WXN31" s="175"/>
      <c r="WXO31" s="175"/>
      <c r="WXP31" s="175"/>
      <c r="WXQ31" s="175"/>
      <c r="WXR31" s="175"/>
      <c r="WXS31" s="175"/>
      <c r="WXT31" s="175"/>
      <c r="WXU31" s="175"/>
      <c r="WXV31" s="175"/>
      <c r="WXW31" s="175"/>
      <c r="WXX31" s="175"/>
      <c r="WXY31" s="175"/>
      <c r="WXZ31" s="175"/>
      <c r="WYA31" s="175"/>
      <c r="WYB31" s="175"/>
      <c r="WYC31" s="175"/>
      <c r="WYD31" s="175"/>
      <c r="WYE31" s="175"/>
      <c r="WYF31" s="175"/>
      <c r="WYG31" s="175"/>
      <c r="WYH31" s="175"/>
      <c r="WYI31" s="175"/>
      <c r="WYJ31" s="175"/>
      <c r="WYK31" s="175"/>
      <c r="WYL31" s="175"/>
      <c r="WYM31" s="175"/>
      <c r="WYN31" s="175"/>
      <c r="WYO31" s="175"/>
      <c r="WYP31" s="175"/>
      <c r="WYQ31" s="175"/>
      <c r="WYR31" s="175"/>
      <c r="WYS31" s="175"/>
      <c r="WYT31" s="175"/>
      <c r="WYU31" s="175"/>
      <c r="WYV31" s="175"/>
      <c r="WYW31" s="175"/>
      <c r="WYX31" s="175"/>
      <c r="WYY31" s="175"/>
      <c r="WYZ31" s="175"/>
      <c r="WZA31" s="175"/>
      <c r="WZB31" s="175"/>
      <c r="WZC31" s="175"/>
      <c r="WZD31" s="175"/>
      <c r="WZE31" s="175"/>
      <c r="WZF31" s="175"/>
      <c r="WZG31" s="175"/>
      <c r="WZH31" s="175"/>
      <c r="WZI31" s="175"/>
      <c r="WZJ31" s="175"/>
      <c r="WZK31" s="175"/>
      <c r="WZL31" s="175"/>
      <c r="WZM31" s="175"/>
      <c r="WZN31" s="175"/>
      <c r="WZO31" s="175"/>
      <c r="WZP31" s="175"/>
      <c r="WZQ31" s="175"/>
      <c r="WZR31" s="175"/>
      <c r="WZS31" s="175"/>
      <c r="WZT31" s="175"/>
      <c r="WZU31" s="175"/>
      <c r="WZV31" s="175"/>
      <c r="WZW31" s="175"/>
      <c r="WZX31" s="175"/>
      <c r="WZY31" s="175"/>
      <c r="WZZ31" s="175"/>
      <c r="XAA31" s="175"/>
      <c r="XAB31" s="175"/>
      <c r="XAC31" s="175"/>
      <c r="XAD31" s="175"/>
      <c r="XAE31" s="175"/>
      <c r="XAF31" s="175"/>
      <c r="XAG31" s="175"/>
      <c r="XAH31" s="175"/>
      <c r="XAI31" s="175"/>
      <c r="XAJ31" s="175"/>
      <c r="XAK31" s="175"/>
      <c r="XAL31" s="175"/>
      <c r="XAM31" s="175"/>
      <c r="XAN31" s="175"/>
      <c r="XAO31" s="175"/>
      <c r="XAP31" s="175"/>
      <c r="XAQ31" s="175"/>
      <c r="XAR31" s="175"/>
      <c r="XAS31" s="175"/>
      <c r="XAT31" s="175"/>
      <c r="XAU31" s="175"/>
      <c r="XAV31" s="175"/>
      <c r="XAW31" s="175"/>
      <c r="XAX31" s="175"/>
      <c r="XAY31" s="175"/>
      <c r="XAZ31" s="175"/>
      <c r="XBA31" s="175"/>
      <c r="XBB31" s="175"/>
      <c r="XBC31" s="175"/>
      <c r="XBD31" s="175"/>
      <c r="XBE31" s="175"/>
      <c r="XBF31" s="175"/>
      <c r="XBG31" s="175"/>
      <c r="XBH31" s="175"/>
      <c r="XBI31" s="175"/>
      <c r="XBJ31" s="175"/>
      <c r="XBK31" s="175"/>
      <c r="XBL31" s="175"/>
      <c r="XBM31" s="175"/>
      <c r="XBN31" s="175"/>
      <c r="XBO31" s="175"/>
      <c r="XBP31" s="175"/>
      <c r="XBQ31" s="175"/>
      <c r="XBR31" s="175"/>
      <c r="XBS31" s="175"/>
      <c r="XBT31" s="175"/>
      <c r="XBU31" s="175"/>
      <c r="XBV31" s="175"/>
      <c r="XBW31" s="175"/>
      <c r="XBX31" s="175"/>
      <c r="XBY31" s="175"/>
      <c r="XBZ31" s="175"/>
      <c r="XCA31" s="175"/>
      <c r="XCB31" s="175"/>
      <c r="XCC31" s="175"/>
      <c r="XCD31" s="175"/>
      <c r="XCE31" s="175"/>
      <c r="XCF31" s="175"/>
      <c r="XCG31" s="175"/>
      <c r="XCH31" s="175"/>
      <c r="XCI31" s="175"/>
      <c r="XCJ31" s="175"/>
      <c r="XCK31" s="175"/>
      <c r="XCL31" s="175"/>
      <c r="XCM31" s="175"/>
      <c r="XCN31" s="175"/>
      <c r="XCO31" s="175"/>
      <c r="XCP31" s="175"/>
      <c r="XCQ31" s="175"/>
      <c r="XCR31" s="175"/>
      <c r="XCS31" s="175"/>
      <c r="XCT31" s="175"/>
      <c r="XCU31" s="175"/>
      <c r="XCV31" s="175"/>
      <c r="XCW31" s="175"/>
      <c r="XCX31" s="175"/>
      <c r="XCY31" s="175"/>
      <c r="XCZ31" s="175"/>
      <c r="XDA31" s="175"/>
      <c r="XDB31" s="175"/>
      <c r="XDC31" s="175"/>
      <c r="XDD31" s="175"/>
      <c r="XDE31" s="175"/>
      <c r="XDF31" s="175"/>
      <c r="XDG31" s="175"/>
      <c r="XDH31" s="175"/>
      <c r="XDI31" s="175"/>
      <c r="XDJ31" s="175"/>
      <c r="XDK31" s="175"/>
      <c r="XDL31" s="175"/>
      <c r="XDM31" s="175"/>
      <c r="XDN31" s="175"/>
      <c r="XDO31" s="175"/>
      <c r="XDP31" s="175"/>
      <c r="XDQ31" s="175"/>
      <c r="XDR31" s="175"/>
      <c r="XDS31" s="175"/>
      <c r="XDT31" s="175"/>
      <c r="XDU31" s="175"/>
      <c r="XDV31" s="175"/>
      <c r="XDW31" s="175"/>
      <c r="XDX31" s="175"/>
      <c r="XDY31" s="175"/>
      <c r="XDZ31" s="175"/>
      <c r="XEA31" s="175"/>
      <c r="XEB31" s="175"/>
      <c r="XEC31" s="175"/>
      <c r="XED31" s="175"/>
      <c r="XEE31" s="175"/>
      <c r="XEF31" s="175"/>
      <c r="XEG31" s="175"/>
      <c r="XEH31" s="175"/>
      <c r="XEI31" s="175"/>
      <c r="XEJ31" s="175"/>
      <c r="XEK31" s="175"/>
      <c r="XEL31" s="175"/>
      <c r="XEM31" s="175"/>
      <c r="XEN31" s="175"/>
    </row>
    <row r="32" spans="1:16368" ht="15">
      <c r="A32" s="78"/>
      <c r="B32" s="81" t="s">
        <v>8</v>
      </c>
      <c r="C32" s="282">
        <f>'Conto economico'!D32</f>
        <v>114278.98575600001</v>
      </c>
      <c r="D32" s="84">
        <f>17.56%*(C32-E32-J32)</f>
        <v>1988.8333080000011</v>
      </c>
      <c r="E32" s="84">
        <v>468.75</v>
      </c>
      <c r="F32" s="84"/>
      <c r="G32" s="84">
        <f>59.67%*(C32-E32-J32)</f>
        <v>6758.1824310000047</v>
      </c>
      <c r="H32" s="84">
        <f>22.77%*(C32-E32-J32)</f>
        <v>2578.9142610000017</v>
      </c>
      <c r="I32" s="84"/>
      <c r="J32" s="84">
        <f>5.88%*C11</f>
        <v>102484.305756</v>
      </c>
      <c r="K32" s="84"/>
      <c r="L32" s="84"/>
      <c r="M32" s="92"/>
      <c r="N32" s="84"/>
      <c r="O32" s="282">
        <f t="shared" si="12"/>
        <v>0</v>
      </c>
      <c r="P32" s="78"/>
      <c r="Q32" s="282">
        <f>+'Conto economico'!I32</f>
        <v>0</v>
      </c>
      <c r="R32" s="642"/>
      <c r="S32" s="643"/>
      <c r="T32" s="643"/>
      <c r="U32" s="643"/>
      <c r="V32" s="643"/>
      <c r="W32" s="643"/>
      <c r="X32" s="643"/>
      <c r="Y32" s="643"/>
      <c r="Z32" s="643"/>
      <c r="AA32" s="643"/>
      <c r="AB32" s="644"/>
      <c r="AC32" s="282">
        <f t="shared" si="14"/>
        <v>0</v>
      </c>
      <c r="AD32" s="78"/>
      <c r="AE32" s="282">
        <f>'Conto economico'!N32</f>
        <v>116813.26057200001</v>
      </c>
      <c r="AF32" s="86">
        <f>17.56%*(AE32-AG32-AL32)</f>
        <v>2674.6876700044013</v>
      </c>
      <c r="AG32" s="86">
        <v>2379.8000000000002</v>
      </c>
      <c r="AH32" s="86"/>
      <c r="AI32" s="86">
        <f>59.67%*(AE32-AG32-AL32)</f>
        <v>9088.759297788305</v>
      </c>
      <c r="AJ32" s="86">
        <f>22.77%*(AE32-AG32-AL32)</f>
        <v>3468.2595812073018</v>
      </c>
      <c r="AK32" s="84"/>
      <c r="AL32" s="84">
        <f>6.33%*AE11</f>
        <v>99201.754023000001</v>
      </c>
      <c r="AM32" s="84"/>
      <c r="AN32" s="84"/>
      <c r="AO32" s="92"/>
      <c r="AP32" s="84"/>
      <c r="AQ32" s="282">
        <f t="shared" si="16"/>
        <v>0</v>
      </c>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row>
    <row r="33" spans="1:16368" s="4" customFormat="1" ht="15">
      <c r="A33" s="78"/>
      <c r="B33" s="85" t="s">
        <v>208</v>
      </c>
      <c r="C33" s="282">
        <f>'Conto economico'!D33</f>
        <v>0</v>
      </c>
      <c r="D33" s="88"/>
      <c r="E33" s="88"/>
      <c r="F33" s="88"/>
      <c r="G33" s="88"/>
      <c r="H33" s="88"/>
      <c r="I33" s="88"/>
      <c r="J33" s="88"/>
      <c r="K33" s="88"/>
      <c r="L33" s="88"/>
      <c r="M33" s="88"/>
      <c r="N33" s="88"/>
      <c r="O33" s="282">
        <f t="shared" si="12"/>
        <v>0</v>
      </c>
      <c r="P33" s="78"/>
      <c r="Q33" s="282">
        <f>+'Conto economico'!I33</f>
        <v>0</v>
      </c>
      <c r="R33" s="642"/>
      <c r="S33" s="643"/>
      <c r="T33" s="643"/>
      <c r="U33" s="643"/>
      <c r="V33" s="643"/>
      <c r="W33" s="643"/>
      <c r="X33" s="643"/>
      <c r="Y33" s="643"/>
      <c r="Z33" s="643"/>
      <c r="AA33" s="643"/>
      <c r="AB33" s="644"/>
      <c r="AC33" s="282">
        <f t="shared" si="14"/>
        <v>0</v>
      </c>
      <c r="AD33" s="78"/>
      <c r="AE33" s="282">
        <f>'Conto economico'!N33</f>
        <v>0</v>
      </c>
      <c r="AF33" s="88"/>
      <c r="AG33" s="88"/>
      <c r="AH33" s="88"/>
      <c r="AI33" s="88"/>
      <c r="AJ33" s="88"/>
      <c r="AK33" s="88"/>
      <c r="AL33" s="88"/>
      <c r="AM33" s="88"/>
      <c r="AN33" s="88"/>
      <c r="AO33" s="88"/>
      <c r="AP33" s="88"/>
      <c r="AQ33" s="282">
        <f t="shared" si="16"/>
        <v>0</v>
      </c>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DL33" s="175"/>
      <c r="DM33" s="175"/>
      <c r="DN33" s="175"/>
      <c r="DO33" s="175"/>
      <c r="DP33" s="175"/>
      <c r="DQ33" s="175"/>
      <c r="DR33" s="175"/>
      <c r="DS33" s="175"/>
      <c r="DT33" s="175"/>
      <c r="DU33" s="175"/>
      <c r="DV33" s="175"/>
      <c r="DW33" s="175"/>
      <c r="DX33" s="175"/>
      <c r="DY33" s="175"/>
      <c r="DZ33" s="175"/>
      <c r="EA33" s="175"/>
      <c r="EB33" s="175"/>
      <c r="EC33" s="175"/>
      <c r="ED33" s="175"/>
      <c r="EE33" s="175"/>
      <c r="EF33" s="175"/>
      <c r="EG33" s="175"/>
      <c r="EH33" s="175"/>
      <c r="EI33" s="175"/>
      <c r="EJ33" s="175"/>
      <c r="EK33" s="175"/>
      <c r="EL33" s="175"/>
      <c r="EM33" s="175"/>
      <c r="EN33" s="175"/>
      <c r="EO33" s="175"/>
      <c r="EP33" s="175"/>
      <c r="EQ33" s="175"/>
      <c r="ER33" s="175"/>
      <c r="ES33" s="175"/>
      <c r="ET33" s="175"/>
      <c r="EU33" s="175"/>
      <c r="EV33" s="175"/>
      <c r="EW33" s="175"/>
      <c r="EX33" s="175"/>
      <c r="EY33" s="175"/>
      <c r="EZ33" s="175"/>
      <c r="FA33" s="175"/>
      <c r="FB33" s="175"/>
      <c r="FC33" s="175"/>
      <c r="FD33" s="175"/>
      <c r="FE33" s="175"/>
      <c r="FF33" s="175"/>
      <c r="FG33" s="175"/>
      <c r="FH33" s="175"/>
      <c r="FI33" s="175"/>
      <c r="FJ33" s="175"/>
      <c r="FK33" s="175"/>
      <c r="FL33" s="175"/>
      <c r="FM33" s="175"/>
      <c r="FN33" s="175"/>
      <c r="FO33" s="175"/>
      <c r="FP33" s="175"/>
      <c r="FQ33" s="175"/>
      <c r="FR33" s="175"/>
      <c r="FS33" s="175"/>
      <c r="FT33" s="175"/>
      <c r="FU33" s="175"/>
      <c r="FV33" s="175"/>
      <c r="FW33" s="175"/>
      <c r="FX33" s="175"/>
      <c r="FY33" s="175"/>
      <c r="FZ33" s="175"/>
      <c r="GA33" s="175"/>
      <c r="GB33" s="175"/>
      <c r="GC33" s="175"/>
      <c r="GD33" s="175"/>
      <c r="GE33" s="175"/>
      <c r="GF33" s="175"/>
      <c r="GG33" s="175"/>
      <c r="GH33" s="175"/>
      <c r="GI33" s="175"/>
      <c r="GJ33" s="175"/>
      <c r="GK33" s="175"/>
      <c r="GL33" s="175"/>
      <c r="GM33" s="175"/>
      <c r="GN33" s="175"/>
      <c r="GO33" s="175"/>
      <c r="GP33" s="175"/>
      <c r="GQ33" s="175"/>
      <c r="GR33" s="175"/>
      <c r="GS33" s="175"/>
      <c r="GT33" s="175"/>
      <c r="GU33" s="175"/>
      <c r="GV33" s="175"/>
      <c r="GW33" s="175"/>
      <c r="GX33" s="175"/>
      <c r="GY33" s="175"/>
      <c r="GZ33" s="175"/>
      <c r="HA33" s="175"/>
      <c r="HB33" s="175"/>
      <c r="HC33" s="175"/>
      <c r="HD33" s="175"/>
      <c r="HE33" s="175"/>
      <c r="HF33" s="175"/>
      <c r="HG33" s="175"/>
      <c r="HH33" s="175"/>
      <c r="HI33" s="175"/>
      <c r="HJ33" s="175"/>
      <c r="HK33" s="175"/>
      <c r="HL33" s="175"/>
      <c r="HM33" s="175"/>
      <c r="HN33" s="175"/>
      <c r="HO33" s="175"/>
      <c r="HP33" s="175"/>
      <c r="HQ33" s="175"/>
      <c r="HR33" s="175"/>
      <c r="HS33" s="175"/>
      <c r="HT33" s="175"/>
      <c r="HU33" s="175"/>
      <c r="HV33" s="175"/>
      <c r="HW33" s="175"/>
      <c r="HX33" s="175"/>
      <c r="HY33" s="175"/>
      <c r="HZ33" s="175"/>
      <c r="IA33" s="175"/>
      <c r="IB33" s="175"/>
      <c r="IC33" s="175"/>
      <c r="ID33" s="175"/>
      <c r="IE33" s="175"/>
      <c r="IF33" s="175"/>
      <c r="IG33" s="175"/>
      <c r="IH33" s="175"/>
      <c r="II33" s="175"/>
      <c r="IJ33" s="175"/>
      <c r="IK33" s="175"/>
      <c r="IL33" s="175"/>
      <c r="IM33" s="175"/>
      <c r="IN33" s="175"/>
      <c r="IO33" s="175"/>
      <c r="IP33" s="175"/>
      <c r="IQ33" s="175"/>
      <c r="IR33" s="175"/>
      <c r="IS33" s="175"/>
      <c r="IT33" s="175"/>
      <c r="IU33" s="175"/>
      <c r="IV33" s="175"/>
      <c r="IW33" s="175"/>
      <c r="IX33" s="175"/>
      <c r="IY33" s="175"/>
      <c r="IZ33" s="175"/>
      <c r="JA33" s="175"/>
      <c r="JB33" s="175"/>
      <c r="JC33" s="175"/>
      <c r="JD33" s="175"/>
      <c r="JE33" s="175"/>
      <c r="JF33" s="175"/>
      <c r="JG33" s="175"/>
      <c r="JH33" s="175"/>
      <c r="JI33" s="175"/>
      <c r="JJ33" s="175"/>
      <c r="JK33" s="175"/>
      <c r="JL33" s="175"/>
      <c r="JM33" s="175"/>
      <c r="JN33" s="175"/>
      <c r="JO33" s="175"/>
      <c r="JP33" s="175"/>
      <c r="JQ33" s="175"/>
      <c r="JR33" s="175"/>
      <c r="JS33" s="175"/>
      <c r="JT33" s="175"/>
      <c r="JU33" s="175"/>
      <c r="JV33" s="175"/>
      <c r="JW33" s="175"/>
      <c r="JX33" s="175"/>
      <c r="JY33" s="175"/>
      <c r="JZ33" s="175"/>
      <c r="KA33" s="175"/>
      <c r="KB33" s="175"/>
      <c r="KC33" s="175"/>
      <c r="KD33" s="175"/>
      <c r="KE33" s="175"/>
      <c r="KF33" s="175"/>
      <c r="KG33" s="175"/>
      <c r="KH33" s="175"/>
      <c r="KI33" s="175"/>
      <c r="KJ33" s="175"/>
      <c r="KK33" s="175"/>
      <c r="KL33" s="175"/>
      <c r="KM33" s="175"/>
      <c r="KN33" s="175"/>
      <c r="KO33" s="175"/>
      <c r="KP33" s="175"/>
      <c r="KQ33" s="175"/>
      <c r="KR33" s="175"/>
      <c r="KS33" s="175"/>
      <c r="KT33" s="175"/>
      <c r="KU33" s="175"/>
      <c r="KV33" s="175"/>
      <c r="KW33" s="175"/>
      <c r="KX33" s="175"/>
      <c r="KY33" s="175"/>
      <c r="KZ33" s="175"/>
      <c r="LA33" s="175"/>
      <c r="LB33" s="175"/>
      <c r="LC33" s="175"/>
      <c r="LD33" s="175"/>
      <c r="LE33" s="175"/>
      <c r="LF33" s="175"/>
      <c r="LG33" s="175"/>
      <c r="LH33" s="175"/>
      <c r="LI33" s="175"/>
      <c r="LJ33" s="175"/>
      <c r="LK33" s="175"/>
      <c r="LL33" s="175"/>
      <c r="LM33" s="175"/>
      <c r="LN33" s="175"/>
      <c r="LO33" s="175"/>
      <c r="LP33" s="175"/>
      <c r="LQ33" s="175"/>
      <c r="LR33" s="175"/>
      <c r="LS33" s="175"/>
      <c r="LT33" s="175"/>
      <c r="LU33" s="175"/>
      <c r="LV33" s="175"/>
      <c r="LW33" s="175"/>
      <c r="LX33" s="175"/>
      <c r="LY33" s="175"/>
      <c r="LZ33" s="175"/>
      <c r="MA33" s="175"/>
      <c r="MB33" s="175"/>
      <c r="MC33" s="175"/>
      <c r="MD33" s="175"/>
      <c r="ME33" s="175"/>
      <c r="MF33" s="175"/>
      <c r="MG33" s="175"/>
      <c r="MH33" s="175"/>
      <c r="MI33" s="175"/>
      <c r="MJ33" s="175"/>
      <c r="MK33" s="175"/>
      <c r="ML33" s="175"/>
      <c r="MM33" s="175"/>
      <c r="MN33" s="175"/>
      <c r="MO33" s="175"/>
      <c r="MP33" s="175"/>
      <c r="MQ33" s="175"/>
      <c r="MR33" s="175"/>
      <c r="MS33" s="175"/>
      <c r="MT33" s="175"/>
      <c r="MU33" s="175"/>
      <c r="MV33" s="175"/>
      <c r="MW33" s="175"/>
      <c r="MX33" s="175"/>
      <c r="MY33" s="175"/>
      <c r="MZ33" s="175"/>
      <c r="NA33" s="175"/>
      <c r="NB33" s="175"/>
      <c r="NC33" s="175"/>
      <c r="ND33" s="175"/>
      <c r="NE33" s="175"/>
      <c r="NF33" s="175"/>
      <c r="NG33" s="175"/>
      <c r="NH33" s="175"/>
      <c r="NI33" s="175"/>
      <c r="NJ33" s="175"/>
      <c r="NK33" s="175"/>
      <c r="NL33" s="175"/>
      <c r="NM33" s="175"/>
      <c r="NN33" s="175"/>
      <c r="NO33" s="175"/>
      <c r="NP33" s="175"/>
      <c r="NQ33" s="175"/>
      <c r="NR33" s="175"/>
      <c r="NS33" s="175"/>
      <c r="NT33" s="175"/>
      <c r="NU33" s="175"/>
      <c r="NV33" s="175"/>
      <c r="NW33" s="175"/>
      <c r="NX33" s="175"/>
      <c r="NY33" s="175"/>
      <c r="NZ33" s="175"/>
      <c r="OA33" s="175"/>
      <c r="OB33" s="175"/>
      <c r="OC33" s="175"/>
      <c r="OD33" s="175"/>
      <c r="OE33" s="175"/>
      <c r="OF33" s="175"/>
      <c r="OG33" s="175"/>
      <c r="OH33" s="175"/>
      <c r="OI33" s="175"/>
      <c r="OJ33" s="175"/>
      <c r="OK33" s="175"/>
      <c r="OL33" s="175"/>
      <c r="OM33" s="175"/>
      <c r="ON33" s="175"/>
      <c r="OO33" s="175"/>
      <c r="OP33" s="175"/>
      <c r="OQ33" s="175"/>
      <c r="OR33" s="175"/>
      <c r="OS33" s="175"/>
      <c r="OT33" s="175"/>
      <c r="OU33" s="175"/>
      <c r="OV33" s="175"/>
      <c r="OW33" s="175"/>
      <c r="OX33" s="175"/>
      <c r="OY33" s="175"/>
      <c r="OZ33" s="175"/>
      <c r="PA33" s="175"/>
      <c r="PB33" s="175"/>
      <c r="PC33" s="175"/>
      <c r="PD33" s="175"/>
      <c r="PE33" s="175"/>
      <c r="PF33" s="175"/>
      <c r="PG33" s="175"/>
      <c r="PH33" s="175"/>
      <c r="PI33" s="175"/>
      <c r="PJ33" s="175"/>
      <c r="PK33" s="175"/>
      <c r="PL33" s="175"/>
      <c r="PM33" s="175"/>
      <c r="PN33" s="175"/>
      <c r="PO33" s="175"/>
      <c r="PP33" s="175"/>
      <c r="PQ33" s="175"/>
      <c r="PR33" s="175"/>
      <c r="PS33" s="175"/>
      <c r="PT33" s="175"/>
      <c r="PU33" s="175"/>
      <c r="PV33" s="175"/>
      <c r="PW33" s="175"/>
      <c r="PX33" s="175"/>
      <c r="PY33" s="175"/>
      <c r="PZ33" s="175"/>
      <c r="QA33" s="175"/>
      <c r="QB33" s="175"/>
      <c r="QC33" s="175"/>
      <c r="QD33" s="175"/>
      <c r="QE33" s="175"/>
      <c r="QF33" s="175"/>
      <c r="QG33" s="175"/>
      <c r="QH33" s="175"/>
      <c r="QI33" s="175"/>
      <c r="QJ33" s="175"/>
      <c r="QK33" s="175"/>
      <c r="QL33" s="175"/>
      <c r="QM33" s="175"/>
      <c r="QN33" s="175"/>
      <c r="QO33" s="175"/>
      <c r="QP33" s="175"/>
      <c r="QQ33" s="175"/>
      <c r="QR33" s="175"/>
      <c r="QS33" s="175"/>
      <c r="QT33" s="175"/>
      <c r="QU33" s="175"/>
      <c r="QV33" s="175"/>
      <c r="QW33" s="175"/>
      <c r="QX33" s="175"/>
      <c r="QY33" s="175"/>
      <c r="QZ33" s="175"/>
      <c r="RA33" s="175"/>
      <c r="RB33" s="175"/>
      <c r="RC33" s="175"/>
      <c r="RD33" s="175"/>
      <c r="RE33" s="175"/>
      <c r="RF33" s="175"/>
      <c r="RG33" s="175"/>
      <c r="RH33" s="175"/>
      <c r="RI33" s="175"/>
      <c r="RJ33" s="175"/>
      <c r="RK33" s="175"/>
      <c r="RL33" s="175"/>
      <c r="RM33" s="175"/>
      <c r="RN33" s="175"/>
      <c r="RO33" s="175"/>
      <c r="RP33" s="175"/>
      <c r="RQ33" s="175"/>
      <c r="RR33" s="175"/>
      <c r="RS33" s="175"/>
      <c r="RT33" s="175"/>
      <c r="RU33" s="175"/>
      <c r="RV33" s="175"/>
      <c r="RW33" s="175"/>
      <c r="RX33" s="175"/>
      <c r="RY33" s="175"/>
      <c r="RZ33" s="175"/>
      <c r="SA33" s="175"/>
      <c r="SB33" s="175"/>
      <c r="SC33" s="175"/>
      <c r="SD33" s="175"/>
      <c r="SE33" s="175"/>
      <c r="SF33" s="175"/>
      <c r="SG33" s="175"/>
      <c r="SH33" s="175"/>
      <c r="SI33" s="175"/>
      <c r="SJ33" s="175"/>
      <c r="SK33" s="175"/>
      <c r="SL33" s="175"/>
      <c r="SM33" s="175"/>
      <c r="SN33" s="175"/>
      <c r="SO33" s="175"/>
      <c r="SP33" s="175"/>
      <c r="SQ33" s="175"/>
      <c r="SR33" s="175"/>
      <c r="SS33" s="175"/>
      <c r="ST33" s="175"/>
      <c r="SU33" s="175"/>
      <c r="SV33" s="175"/>
      <c r="SW33" s="175"/>
      <c r="SX33" s="175"/>
      <c r="SY33" s="175"/>
      <c r="SZ33" s="175"/>
      <c r="TA33" s="175"/>
      <c r="TB33" s="175"/>
      <c r="TC33" s="175"/>
      <c r="TD33" s="175"/>
      <c r="TE33" s="175"/>
      <c r="TF33" s="175"/>
      <c r="TG33" s="175"/>
      <c r="TH33" s="175"/>
      <c r="TI33" s="175"/>
      <c r="TJ33" s="175"/>
      <c r="TK33" s="175"/>
      <c r="TL33" s="175"/>
      <c r="TM33" s="175"/>
      <c r="TN33" s="175"/>
      <c r="TO33" s="175"/>
      <c r="TP33" s="175"/>
      <c r="TQ33" s="175"/>
      <c r="TR33" s="175"/>
      <c r="TS33" s="175"/>
      <c r="TT33" s="175"/>
      <c r="TU33" s="175"/>
      <c r="TV33" s="175"/>
      <c r="TW33" s="175"/>
      <c r="TX33" s="175"/>
      <c r="TY33" s="175"/>
      <c r="TZ33" s="175"/>
      <c r="UA33" s="175"/>
      <c r="UB33" s="175"/>
      <c r="UC33" s="175"/>
      <c r="UD33" s="175"/>
      <c r="UE33" s="175"/>
      <c r="UF33" s="175"/>
      <c r="UG33" s="175"/>
      <c r="UH33" s="175"/>
      <c r="UI33" s="175"/>
      <c r="UJ33" s="175"/>
      <c r="UK33" s="175"/>
      <c r="UL33" s="175"/>
      <c r="UM33" s="175"/>
      <c r="UN33" s="175"/>
      <c r="UO33" s="175"/>
      <c r="UP33" s="175"/>
      <c r="UQ33" s="175"/>
      <c r="UR33" s="175"/>
      <c r="US33" s="175"/>
      <c r="UT33" s="175"/>
      <c r="UU33" s="175"/>
      <c r="UV33" s="175"/>
      <c r="UW33" s="175"/>
      <c r="UX33" s="175"/>
      <c r="UY33" s="175"/>
      <c r="UZ33" s="175"/>
      <c r="VA33" s="175"/>
      <c r="VB33" s="175"/>
      <c r="VC33" s="175"/>
      <c r="VD33" s="175"/>
      <c r="VE33" s="175"/>
      <c r="VF33" s="175"/>
      <c r="VG33" s="175"/>
      <c r="VH33" s="175"/>
      <c r="VI33" s="175"/>
      <c r="VJ33" s="175"/>
      <c r="VK33" s="175"/>
      <c r="VL33" s="175"/>
      <c r="VM33" s="175"/>
      <c r="VN33" s="175"/>
      <c r="VO33" s="175"/>
      <c r="VP33" s="175"/>
      <c r="VQ33" s="175"/>
      <c r="VR33" s="175"/>
      <c r="VS33" s="175"/>
      <c r="VT33" s="175"/>
      <c r="VU33" s="175"/>
      <c r="VV33" s="175"/>
      <c r="VW33" s="175"/>
      <c r="VX33" s="175"/>
      <c r="VY33" s="175"/>
      <c r="VZ33" s="175"/>
      <c r="WA33" s="175"/>
      <c r="WB33" s="175"/>
      <c r="WC33" s="175"/>
      <c r="WD33" s="175"/>
      <c r="WE33" s="175"/>
      <c r="WF33" s="175"/>
      <c r="WG33" s="175"/>
      <c r="WH33" s="175"/>
      <c r="WI33" s="175"/>
      <c r="WJ33" s="175"/>
      <c r="WK33" s="175"/>
      <c r="WL33" s="175"/>
      <c r="WM33" s="175"/>
      <c r="WN33" s="175"/>
      <c r="WO33" s="175"/>
      <c r="WP33" s="175"/>
      <c r="WQ33" s="175"/>
      <c r="WR33" s="175"/>
      <c r="WS33" s="175"/>
      <c r="WT33" s="175"/>
      <c r="WU33" s="175"/>
      <c r="WV33" s="175"/>
      <c r="WW33" s="175"/>
      <c r="WX33" s="175"/>
      <c r="WY33" s="175"/>
      <c r="WZ33" s="175"/>
      <c r="XA33" s="175"/>
      <c r="XB33" s="175"/>
      <c r="XC33" s="175"/>
      <c r="XD33" s="175"/>
      <c r="XE33" s="175"/>
      <c r="XF33" s="175"/>
      <c r="XG33" s="175"/>
      <c r="XH33" s="175"/>
      <c r="XI33" s="175"/>
      <c r="XJ33" s="175"/>
      <c r="XK33" s="175"/>
      <c r="XL33" s="175"/>
      <c r="XM33" s="175"/>
      <c r="XN33" s="175"/>
      <c r="XO33" s="175"/>
      <c r="XP33" s="175"/>
      <c r="XQ33" s="175"/>
      <c r="XR33" s="175"/>
      <c r="XS33" s="175"/>
      <c r="XT33" s="175"/>
      <c r="XU33" s="175"/>
      <c r="XV33" s="175"/>
      <c r="XW33" s="175"/>
      <c r="XX33" s="175"/>
      <c r="XY33" s="175"/>
      <c r="XZ33" s="175"/>
      <c r="YA33" s="175"/>
      <c r="YB33" s="175"/>
      <c r="YC33" s="175"/>
      <c r="YD33" s="175"/>
      <c r="YE33" s="175"/>
      <c r="YF33" s="175"/>
      <c r="YG33" s="175"/>
      <c r="YH33" s="175"/>
      <c r="YI33" s="175"/>
      <c r="YJ33" s="175"/>
      <c r="YK33" s="175"/>
      <c r="YL33" s="175"/>
      <c r="YM33" s="175"/>
      <c r="YN33" s="175"/>
      <c r="YO33" s="175"/>
      <c r="YP33" s="175"/>
      <c r="YQ33" s="175"/>
      <c r="YR33" s="175"/>
      <c r="YS33" s="175"/>
      <c r="YT33" s="175"/>
      <c r="YU33" s="175"/>
      <c r="YV33" s="175"/>
      <c r="YW33" s="175"/>
      <c r="YX33" s="175"/>
      <c r="YY33" s="175"/>
      <c r="YZ33" s="175"/>
      <c r="ZA33" s="175"/>
      <c r="ZB33" s="175"/>
      <c r="ZC33" s="175"/>
      <c r="ZD33" s="175"/>
      <c r="ZE33" s="175"/>
      <c r="ZF33" s="175"/>
      <c r="ZG33" s="175"/>
      <c r="ZH33" s="175"/>
      <c r="ZI33" s="175"/>
      <c r="ZJ33" s="175"/>
      <c r="ZK33" s="175"/>
      <c r="ZL33" s="175"/>
      <c r="ZM33" s="175"/>
      <c r="ZN33" s="175"/>
      <c r="ZO33" s="175"/>
      <c r="ZP33" s="175"/>
      <c r="ZQ33" s="175"/>
      <c r="ZR33" s="175"/>
      <c r="ZS33" s="175"/>
      <c r="ZT33" s="175"/>
      <c r="ZU33" s="175"/>
      <c r="ZV33" s="175"/>
      <c r="ZW33" s="175"/>
      <c r="ZX33" s="175"/>
      <c r="ZY33" s="175"/>
      <c r="ZZ33" s="175"/>
      <c r="AAA33" s="175"/>
      <c r="AAB33" s="175"/>
      <c r="AAC33" s="175"/>
      <c r="AAD33" s="175"/>
      <c r="AAE33" s="175"/>
      <c r="AAF33" s="175"/>
      <c r="AAG33" s="175"/>
      <c r="AAH33" s="175"/>
      <c r="AAI33" s="175"/>
      <c r="AAJ33" s="175"/>
      <c r="AAK33" s="175"/>
      <c r="AAL33" s="175"/>
      <c r="AAM33" s="175"/>
      <c r="AAN33" s="175"/>
      <c r="AAO33" s="175"/>
      <c r="AAP33" s="175"/>
      <c r="AAQ33" s="175"/>
      <c r="AAR33" s="175"/>
      <c r="AAS33" s="175"/>
      <c r="AAT33" s="175"/>
      <c r="AAU33" s="175"/>
      <c r="AAV33" s="175"/>
      <c r="AAW33" s="175"/>
      <c r="AAX33" s="175"/>
      <c r="AAY33" s="175"/>
      <c r="AAZ33" s="175"/>
      <c r="ABA33" s="175"/>
      <c r="ABB33" s="175"/>
      <c r="ABC33" s="175"/>
      <c r="ABD33" s="175"/>
      <c r="ABE33" s="175"/>
      <c r="ABF33" s="175"/>
      <c r="ABG33" s="175"/>
      <c r="ABH33" s="175"/>
      <c r="ABI33" s="175"/>
      <c r="ABJ33" s="175"/>
      <c r="ABK33" s="175"/>
      <c r="ABL33" s="175"/>
      <c r="ABM33" s="175"/>
      <c r="ABN33" s="175"/>
      <c r="ABO33" s="175"/>
      <c r="ABP33" s="175"/>
      <c r="ABQ33" s="175"/>
      <c r="ABR33" s="175"/>
      <c r="ABS33" s="175"/>
      <c r="ABT33" s="175"/>
      <c r="ABU33" s="175"/>
      <c r="ABV33" s="175"/>
      <c r="ABW33" s="175"/>
      <c r="ABX33" s="175"/>
      <c r="ABY33" s="175"/>
      <c r="ABZ33" s="175"/>
      <c r="ACA33" s="175"/>
      <c r="ACB33" s="175"/>
      <c r="ACC33" s="175"/>
      <c r="ACD33" s="175"/>
      <c r="ACE33" s="175"/>
      <c r="ACF33" s="175"/>
      <c r="ACG33" s="175"/>
      <c r="ACH33" s="175"/>
      <c r="ACI33" s="175"/>
      <c r="ACJ33" s="175"/>
      <c r="ACK33" s="175"/>
      <c r="ACL33" s="175"/>
      <c r="ACM33" s="175"/>
      <c r="ACN33" s="175"/>
      <c r="ACO33" s="175"/>
      <c r="ACP33" s="175"/>
      <c r="ACQ33" s="175"/>
      <c r="ACR33" s="175"/>
      <c r="ACS33" s="175"/>
      <c r="ACT33" s="175"/>
      <c r="ACU33" s="175"/>
      <c r="ACV33" s="175"/>
      <c r="ACW33" s="175"/>
      <c r="ACX33" s="175"/>
      <c r="ACY33" s="175"/>
      <c r="ACZ33" s="175"/>
      <c r="ADA33" s="175"/>
      <c r="ADB33" s="175"/>
      <c r="ADC33" s="175"/>
      <c r="ADD33" s="175"/>
      <c r="ADE33" s="175"/>
      <c r="ADF33" s="175"/>
      <c r="ADG33" s="175"/>
      <c r="ADH33" s="175"/>
      <c r="ADI33" s="175"/>
      <c r="ADJ33" s="175"/>
      <c r="ADK33" s="175"/>
      <c r="ADL33" s="175"/>
      <c r="ADM33" s="175"/>
      <c r="ADN33" s="175"/>
      <c r="ADO33" s="175"/>
      <c r="ADP33" s="175"/>
      <c r="ADQ33" s="175"/>
      <c r="ADR33" s="175"/>
      <c r="ADS33" s="175"/>
      <c r="ADT33" s="175"/>
      <c r="ADU33" s="175"/>
      <c r="ADV33" s="175"/>
      <c r="ADW33" s="175"/>
      <c r="ADX33" s="175"/>
      <c r="ADY33" s="175"/>
      <c r="ADZ33" s="175"/>
      <c r="AEA33" s="175"/>
      <c r="AEB33" s="175"/>
      <c r="AEC33" s="175"/>
      <c r="AED33" s="175"/>
      <c r="AEE33" s="175"/>
      <c r="AEF33" s="175"/>
      <c r="AEG33" s="175"/>
      <c r="AEH33" s="175"/>
      <c r="AEI33" s="175"/>
      <c r="AEJ33" s="175"/>
      <c r="AEK33" s="175"/>
      <c r="AEL33" s="175"/>
      <c r="AEM33" s="175"/>
      <c r="AEN33" s="175"/>
      <c r="AEO33" s="175"/>
      <c r="AEP33" s="175"/>
      <c r="AEQ33" s="175"/>
      <c r="AER33" s="175"/>
      <c r="AES33" s="175"/>
      <c r="AET33" s="175"/>
      <c r="AEU33" s="175"/>
      <c r="AEV33" s="175"/>
      <c r="AEW33" s="175"/>
      <c r="AEX33" s="175"/>
      <c r="AEY33" s="175"/>
      <c r="AEZ33" s="175"/>
      <c r="AFA33" s="175"/>
      <c r="AFB33" s="175"/>
      <c r="AFC33" s="175"/>
      <c r="AFD33" s="175"/>
      <c r="AFE33" s="175"/>
      <c r="AFF33" s="175"/>
      <c r="AFG33" s="175"/>
      <c r="AFH33" s="175"/>
      <c r="AFI33" s="175"/>
      <c r="AFJ33" s="175"/>
      <c r="AFK33" s="175"/>
      <c r="AFL33" s="175"/>
      <c r="AFM33" s="175"/>
      <c r="AFN33" s="175"/>
      <c r="AFO33" s="175"/>
      <c r="AFP33" s="175"/>
      <c r="AFQ33" s="175"/>
      <c r="AFR33" s="175"/>
      <c r="AFS33" s="175"/>
      <c r="AFT33" s="175"/>
      <c r="AFU33" s="175"/>
      <c r="AFV33" s="175"/>
      <c r="AFW33" s="175"/>
      <c r="AFX33" s="175"/>
      <c r="AFY33" s="175"/>
      <c r="AFZ33" s="175"/>
      <c r="AGA33" s="175"/>
      <c r="AGB33" s="175"/>
      <c r="AGC33" s="175"/>
      <c r="AGD33" s="175"/>
      <c r="AGE33" s="175"/>
      <c r="AGF33" s="175"/>
      <c r="AGG33" s="175"/>
      <c r="AGH33" s="175"/>
      <c r="AGI33" s="175"/>
      <c r="AGJ33" s="175"/>
      <c r="AGK33" s="175"/>
      <c r="AGL33" s="175"/>
      <c r="AGM33" s="175"/>
      <c r="AGN33" s="175"/>
      <c r="AGO33" s="175"/>
      <c r="AGP33" s="175"/>
      <c r="AGQ33" s="175"/>
      <c r="AGR33" s="175"/>
      <c r="AGS33" s="175"/>
      <c r="AGT33" s="175"/>
      <c r="AGU33" s="175"/>
      <c r="AGV33" s="175"/>
      <c r="AGW33" s="175"/>
      <c r="AGX33" s="175"/>
      <c r="AGY33" s="175"/>
      <c r="AGZ33" s="175"/>
      <c r="AHA33" s="175"/>
      <c r="AHB33" s="175"/>
      <c r="AHC33" s="175"/>
      <c r="AHD33" s="175"/>
      <c r="AHE33" s="175"/>
      <c r="AHF33" s="175"/>
      <c r="AHG33" s="175"/>
      <c r="AHH33" s="175"/>
      <c r="AHI33" s="175"/>
      <c r="AHJ33" s="175"/>
      <c r="AHK33" s="175"/>
      <c r="AHL33" s="175"/>
      <c r="AHM33" s="175"/>
      <c r="AHN33" s="175"/>
      <c r="AHO33" s="175"/>
      <c r="AHP33" s="175"/>
      <c r="AHQ33" s="175"/>
      <c r="AHR33" s="175"/>
      <c r="AHS33" s="175"/>
      <c r="AHT33" s="175"/>
      <c r="AHU33" s="175"/>
      <c r="AHV33" s="175"/>
      <c r="AHW33" s="175"/>
      <c r="AHX33" s="175"/>
      <c r="AHY33" s="175"/>
      <c r="AHZ33" s="175"/>
      <c r="AIA33" s="175"/>
      <c r="AIB33" s="175"/>
      <c r="AIC33" s="175"/>
      <c r="AID33" s="175"/>
      <c r="AIE33" s="175"/>
      <c r="AIF33" s="175"/>
      <c r="AIG33" s="175"/>
      <c r="AIH33" s="175"/>
      <c r="AII33" s="175"/>
      <c r="AIJ33" s="175"/>
      <c r="AIK33" s="175"/>
      <c r="AIL33" s="175"/>
      <c r="AIM33" s="175"/>
      <c r="AIN33" s="175"/>
      <c r="AIO33" s="175"/>
      <c r="AIP33" s="175"/>
      <c r="AIQ33" s="175"/>
      <c r="AIR33" s="175"/>
      <c r="AIS33" s="175"/>
      <c r="AIT33" s="175"/>
      <c r="AIU33" s="175"/>
      <c r="AIV33" s="175"/>
      <c r="AIW33" s="175"/>
      <c r="AIX33" s="175"/>
      <c r="AIY33" s="175"/>
      <c r="AIZ33" s="175"/>
      <c r="AJA33" s="175"/>
      <c r="AJB33" s="175"/>
      <c r="AJC33" s="175"/>
      <c r="AJD33" s="175"/>
      <c r="AJE33" s="175"/>
      <c r="AJF33" s="175"/>
      <c r="AJG33" s="175"/>
      <c r="AJH33" s="175"/>
      <c r="AJI33" s="175"/>
      <c r="AJJ33" s="175"/>
      <c r="AJK33" s="175"/>
      <c r="AJL33" s="175"/>
      <c r="AJM33" s="175"/>
      <c r="AJN33" s="175"/>
      <c r="AJO33" s="175"/>
      <c r="AJP33" s="175"/>
      <c r="AJQ33" s="175"/>
      <c r="AJR33" s="175"/>
      <c r="AJS33" s="175"/>
      <c r="AJT33" s="175"/>
      <c r="AJU33" s="175"/>
      <c r="AJV33" s="175"/>
      <c r="AJW33" s="175"/>
      <c r="AJX33" s="175"/>
      <c r="AJY33" s="175"/>
      <c r="AJZ33" s="175"/>
      <c r="AKA33" s="175"/>
      <c r="AKB33" s="175"/>
      <c r="AKC33" s="175"/>
      <c r="AKD33" s="175"/>
      <c r="AKE33" s="175"/>
      <c r="AKF33" s="175"/>
      <c r="AKG33" s="175"/>
      <c r="AKH33" s="175"/>
      <c r="AKI33" s="175"/>
      <c r="AKJ33" s="175"/>
      <c r="AKK33" s="175"/>
      <c r="AKL33" s="175"/>
      <c r="AKM33" s="175"/>
      <c r="AKN33" s="175"/>
      <c r="AKO33" s="175"/>
      <c r="AKP33" s="175"/>
      <c r="AKQ33" s="175"/>
      <c r="AKR33" s="175"/>
      <c r="AKS33" s="175"/>
      <c r="AKT33" s="175"/>
      <c r="AKU33" s="175"/>
      <c r="AKV33" s="175"/>
      <c r="AKW33" s="175"/>
      <c r="AKX33" s="175"/>
      <c r="AKY33" s="175"/>
      <c r="AKZ33" s="175"/>
      <c r="ALA33" s="175"/>
      <c r="ALB33" s="175"/>
      <c r="ALC33" s="175"/>
      <c r="ALD33" s="175"/>
      <c r="ALE33" s="175"/>
      <c r="ALF33" s="175"/>
      <c r="ALG33" s="175"/>
      <c r="ALH33" s="175"/>
      <c r="ALI33" s="175"/>
      <c r="ALJ33" s="175"/>
      <c r="ALK33" s="175"/>
      <c r="ALL33" s="175"/>
      <c r="ALM33" s="175"/>
      <c r="ALN33" s="175"/>
      <c r="ALO33" s="175"/>
      <c r="ALP33" s="175"/>
      <c r="ALQ33" s="175"/>
      <c r="ALR33" s="175"/>
      <c r="ALS33" s="175"/>
      <c r="ALT33" s="175"/>
      <c r="ALU33" s="175"/>
      <c r="ALV33" s="175"/>
      <c r="ALW33" s="175"/>
      <c r="ALX33" s="175"/>
      <c r="ALY33" s="175"/>
      <c r="ALZ33" s="175"/>
      <c r="AMA33" s="175"/>
      <c r="AMB33" s="175"/>
      <c r="AMC33" s="175"/>
      <c r="AMD33" s="175"/>
      <c r="AME33" s="175"/>
      <c r="AMF33" s="175"/>
      <c r="AMG33" s="175"/>
      <c r="AMH33" s="175"/>
      <c r="AMI33" s="175"/>
      <c r="AMJ33" s="175"/>
      <c r="AMK33" s="175"/>
      <c r="AML33" s="175"/>
      <c r="AMM33" s="175"/>
      <c r="AMN33" s="175"/>
      <c r="AMO33" s="175"/>
      <c r="AMP33" s="175"/>
      <c r="AMQ33" s="175"/>
      <c r="AMR33" s="175"/>
      <c r="AMS33" s="175"/>
      <c r="AMT33" s="175"/>
      <c r="AMU33" s="175"/>
      <c r="AMV33" s="175"/>
      <c r="AMW33" s="175"/>
      <c r="AMX33" s="175"/>
      <c r="AMY33" s="175"/>
      <c r="AMZ33" s="175"/>
      <c r="ANA33" s="175"/>
      <c r="ANB33" s="175"/>
      <c r="ANC33" s="175"/>
      <c r="AND33" s="175"/>
      <c r="ANE33" s="175"/>
      <c r="ANF33" s="175"/>
      <c r="ANG33" s="175"/>
      <c r="ANH33" s="175"/>
      <c r="ANI33" s="175"/>
      <c r="ANJ33" s="175"/>
      <c r="ANK33" s="175"/>
      <c r="ANL33" s="175"/>
      <c r="ANM33" s="175"/>
      <c r="ANN33" s="175"/>
      <c r="ANO33" s="175"/>
      <c r="ANP33" s="175"/>
      <c r="ANQ33" s="175"/>
      <c r="ANR33" s="175"/>
      <c r="ANS33" s="175"/>
      <c r="ANT33" s="175"/>
      <c r="ANU33" s="175"/>
      <c r="ANV33" s="175"/>
      <c r="ANW33" s="175"/>
      <c r="ANX33" s="175"/>
      <c r="ANY33" s="175"/>
      <c r="ANZ33" s="175"/>
      <c r="AOA33" s="175"/>
      <c r="AOB33" s="175"/>
      <c r="AOC33" s="175"/>
      <c r="AOD33" s="175"/>
      <c r="AOE33" s="175"/>
      <c r="AOF33" s="175"/>
      <c r="AOG33" s="175"/>
      <c r="AOH33" s="175"/>
      <c r="AOI33" s="175"/>
      <c r="AOJ33" s="175"/>
      <c r="AOK33" s="175"/>
      <c r="AOL33" s="175"/>
      <c r="AOM33" s="175"/>
      <c r="AON33" s="175"/>
      <c r="AOO33" s="175"/>
      <c r="AOP33" s="175"/>
      <c r="AOQ33" s="175"/>
      <c r="AOR33" s="175"/>
      <c r="AOS33" s="175"/>
      <c r="AOT33" s="175"/>
      <c r="AOU33" s="175"/>
      <c r="AOV33" s="175"/>
      <c r="AOW33" s="175"/>
      <c r="AOX33" s="175"/>
      <c r="AOY33" s="175"/>
      <c r="AOZ33" s="175"/>
      <c r="APA33" s="175"/>
      <c r="APB33" s="175"/>
      <c r="APC33" s="175"/>
      <c r="APD33" s="175"/>
      <c r="APE33" s="175"/>
      <c r="APF33" s="175"/>
      <c r="APG33" s="175"/>
      <c r="APH33" s="175"/>
      <c r="API33" s="175"/>
      <c r="APJ33" s="175"/>
      <c r="APK33" s="175"/>
      <c r="APL33" s="175"/>
      <c r="APM33" s="175"/>
      <c r="APN33" s="175"/>
      <c r="APO33" s="175"/>
      <c r="APP33" s="175"/>
      <c r="APQ33" s="175"/>
      <c r="APR33" s="175"/>
      <c r="APS33" s="175"/>
      <c r="APT33" s="175"/>
      <c r="APU33" s="175"/>
      <c r="APV33" s="175"/>
      <c r="APW33" s="175"/>
      <c r="APX33" s="175"/>
      <c r="APY33" s="175"/>
      <c r="APZ33" s="175"/>
      <c r="AQA33" s="175"/>
      <c r="AQB33" s="175"/>
      <c r="AQC33" s="175"/>
      <c r="AQD33" s="175"/>
      <c r="AQE33" s="175"/>
      <c r="AQF33" s="175"/>
      <c r="AQG33" s="175"/>
      <c r="AQH33" s="175"/>
      <c r="AQI33" s="175"/>
      <c r="AQJ33" s="175"/>
      <c r="AQK33" s="175"/>
      <c r="AQL33" s="175"/>
      <c r="AQM33" s="175"/>
      <c r="AQN33" s="175"/>
      <c r="AQO33" s="175"/>
      <c r="AQP33" s="175"/>
      <c r="AQQ33" s="175"/>
      <c r="AQR33" s="175"/>
      <c r="AQS33" s="175"/>
      <c r="AQT33" s="175"/>
      <c r="AQU33" s="175"/>
      <c r="AQV33" s="175"/>
      <c r="AQW33" s="175"/>
      <c r="AQX33" s="175"/>
      <c r="AQY33" s="175"/>
      <c r="AQZ33" s="175"/>
      <c r="ARA33" s="175"/>
      <c r="ARB33" s="175"/>
      <c r="ARC33" s="175"/>
      <c r="ARD33" s="175"/>
      <c r="ARE33" s="175"/>
      <c r="ARF33" s="175"/>
      <c r="ARG33" s="175"/>
      <c r="ARH33" s="175"/>
      <c r="ARI33" s="175"/>
      <c r="ARJ33" s="175"/>
      <c r="ARK33" s="175"/>
      <c r="ARL33" s="175"/>
      <c r="ARM33" s="175"/>
      <c r="ARN33" s="175"/>
      <c r="ARO33" s="175"/>
      <c r="ARP33" s="175"/>
      <c r="ARQ33" s="175"/>
      <c r="ARR33" s="175"/>
      <c r="ARS33" s="175"/>
      <c r="ART33" s="175"/>
      <c r="ARU33" s="175"/>
      <c r="ARV33" s="175"/>
      <c r="ARW33" s="175"/>
      <c r="ARX33" s="175"/>
      <c r="ARY33" s="175"/>
      <c r="ARZ33" s="175"/>
      <c r="ASA33" s="175"/>
      <c r="ASB33" s="175"/>
      <c r="ASC33" s="175"/>
      <c r="ASD33" s="175"/>
      <c r="ASE33" s="175"/>
      <c r="ASF33" s="175"/>
      <c r="ASG33" s="175"/>
      <c r="ASH33" s="175"/>
      <c r="ASI33" s="175"/>
      <c r="ASJ33" s="175"/>
      <c r="ASK33" s="175"/>
      <c r="ASL33" s="175"/>
      <c r="ASM33" s="175"/>
      <c r="ASN33" s="175"/>
      <c r="ASO33" s="175"/>
      <c r="ASP33" s="175"/>
      <c r="ASQ33" s="175"/>
      <c r="ASR33" s="175"/>
      <c r="ASS33" s="175"/>
      <c r="AST33" s="175"/>
      <c r="ASU33" s="175"/>
      <c r="ASV33" s="175"/>
      <c r="ASW33" s="175"/>
      <c r="ASX33" s="175"/>
      <c r="ASY33" s="175"/>
      <c r="ASZ33" s="175"/>
      <c r="ATA33" s="175"/>
      <c r="ATB33" s="175"/>
      <c r="ATC33" s="175"/>
      <c r="ATD33" s="175"/>
      <c r="ATE33" s="175"/>
      <c r="ATF33" s="175"/>
      <c r="ATG33" s="175"/>
      <c r="ATH33" s="175"/>
      <c r="ATI33" s="175"/>
      <c r="ATJ33" s="175"/>
      <c r="ATK33" s="175"/>
      <c r="ATL33" s="175"/>
      <c r="ATM33" s="175"/>
      <c r="ATN33" s="175"/>
      <c r="ATO33" s="175"/>
      <c r="ATP33" s="175"/>
      <c r="ATQ33" s="175"/>
      <c r="ATR33" s="175"/>
      <c r="ATS33" s="175"/>
      <c r="ATT33" s="175"/>
      <c r="ATU33" s="175"/>
      <c r="ATV33" s="175"/>
      <c r="ATW33" s="175"/>
      <c r="ATX33" s="175"/>
      <c r="ATY33" s="175"/>
      <c r="ATZ33" s="175"/>
      <c r="AUA33" s="175"/>
      <c r="AUB33" s="175"/>
      <c r="AUC33" s="175"/>
      <c r="AUD33" s="175"/>
      <c r="AUE33" s="175"/>
      <c r="AUF33" s="175"/>
      <c r="AUG33" s="175"/>
      <c r="AUH33" s="175"/>
      <c r="AUI33" s="175"/>
      <c r="AUJ33" s="175"/>
      <c r="AUK33" s="175"/>
      <c r="AUL33" s="175"/>
      <c r="AUM33" s="175"/>
      <c r="AUN33" s="175"/>
      <c r="AUO33" s="175"/>
      <c r="AUP33" s="175"/>
      <c r="AUQ33" s="175"/>
      <c r="AUR33" s="175"/>
      <c r="AUS33" s="175"/>
      <c r="AUT33" s="175"/>
      <c r="AUU33" s="175"/>
      <c r="AUV33" s="175"/>
      <c r="AUW33" s="175"/>
      <c r="AUX33" s="175"/>
      <c r="AUY33" s="175"/>
      <c r="AUZ33" s="175"/>
      <c r="AVA33" s="175"/>
      <c r="AVB33" s="175"/>
      <c r="AVC33" s="175"/>
      <c r="AVD33" s="175"/>
      <c r="AVE33" s="175"/>
      <c r="AVF33" s="175"/>
      <c r="AVG33" s="175"/>
      <c r="AVH33" s="175"/>
      <c r="AVI33" s="175"/>
      <c r="AVJ33" s="175"/>
      <c r="AVK33" s="175"/>
      <c r="AVL33" s="175"/>
      <c r="AVM33" s="175"/>
      <c r="AVN33" s="175"/>
      <c r="AVO33" s="175"/>
      <c r="AVP33" s="175"/>
      <c r="AVQ33" s="175"/>
      <c r="AVR33" s="175"/>
      <c r="AVS33" s="175"/>
      <c r="AVT33" s="175"/>
      <c r="AVU33" s="175"/>
      <c r="AVV33" s="175"/>
      <c r="AVW33" s="175"/>
      <c r="AVX33" s="175"/>
      <c r="AVY33" s="175"/>
      <c r="AVZ33" s="175"/>
      <c r="AWA33" s="175"/>
      <c r="AWB33" s="175"/>
      <c r="AWC33" s="175"/>
      <c r="AWD33" s="175"/>
      <c r="AWE33" s="175"/>
      <c r="AWF33" s="175"/>
      <c r="AWG33" s="175"/>
      <c r="AWH33" s="175"/>
      <c r="AWI33" s="175"/>
      <c r="AWJ33" s="175"/>
      <c r="AWK33" s="175"/>
      <c r="AWL33" s="175"/>
      <c r="AWM33" s="175"/>
      <c r="AWN33" s="175"/>
      <c r="AWO33" s="175"/>
      <c r="AWP33" s="175"/>
      <c r="AWQ33" s="175"/>
      <c r="AWR33" s="175"/>
      <c r="AWS33" s="175"/>
      <c r="AWT33" s="175"/>
      <c r="AWU33" s="175"/>
      <c r="AWV33" s="175"/>
      <c r="AWW33" s="175"/>
      <c r="AWX33" s="175"/>
      <c r="AWY33" s="175"/>
      <c r="AWZ33" s="175"/>
      <c r="AXA33" s="175"/>
      <c r="AXB33" s="175"/>
      <c r="AXC33" s="175"/>
      <c r="AXD33" s="175"/>
      <c r="AXE33" s="175"/>
      <c r="AXF33" s="175"/>
      <c r="AXG33" s="175"/>
      <c r="AXH33" s="175"/>
      <c r="AXI33" s="175"/>
      <c r="AXJ33" s="175"/>
      <c r="AXK33" s="175"/>
      <c r="AXL33" s="175"/>
      <c r="AXM33" s="175"/>
      <c r="AXN33" s="175"/>
      <c r="AXO33" s="175"/>
      <c r="AXP33" s="175"/>
      <c r="AXQ33" s="175"/>
      <c r="AXR33" s="175"/>
      <c r="AXS33" s="175"/>
      <c r="AXT33" s="175"/>
      <c r="AXU33" s="175"/>
      <c r="AXV33" s="175"/>
      <c r="AXW33" s="175"/>
      <c r="AXX33" s="175"/>
      <c r="AXY33" s="175"/>
      <c r="AXZ33" s="175"/>
      <c r="AYA33" s="175"/>
      <c r="AYB33" s="175"/>
      <c r="AYC33" s="175"/>
      <c r="AYD33" s="175"/>
      <c r="AYE33" s="175"/>
      <c r="AYF33" s="175"/>
      <c r="AYG33" s="175"/>
      <c r="AYH33" s="175"/>
      <c r="AYI33" s="175"/>
      <c r="AYJ33" s="175"/>
      <c r="AYK33" s="175"/>
      <c r="AYL33" s="175"/>
      <c r="AYM33" s="175"/>
      <c r="AYN33" s="175"/>
      <c r="AYO33" s="175"/>
      <c r="AYP33" s="175"/>
      <c r="AYQ33" s="175"/>
      <c r="AYR33" s="175"/>
      <c r="AYS33" s="175"/>
      <c r="AYT33" s="175"/>
      <c r="AYU33" s="175"/>
      <c r="AYV33" s="175"/>
      <c r="AYW33" s="175"/>
      <c r="AYX33" s="175"/>
      <c r="AYY33" s="175"/>
      <c r="AYZ33" s="175"/>
      <c r="AZA33" s="175"/>
      <c r="AZB33" s="175"/>
      <c r="AZC33" s="175"/>
      <c r="AZD33" s="175"/>
      <c r="AZE33" s="175"/>
      <c r="AZF33" s="175"/>
      <c r="AZG33" s="175"/>
      <c r="AZH33" s="175"/>
      <c r="AZI33" s="175"/>
      <c r="AZJ33" s="175"/>
      <c r="AZK33" s="175"/>
      <c r="AZL33" s="175"/>
      <c r="AZM33" s="175"/>
      <c r="AZN33" s="175"/>
      <c r="AZO33" s="175"/>
      <c r="AZP33" s="175"/>
      <c r="AZQ33" s="175"/>
      <c r="AZR33" s="175"/>
      <c r="AZS33" s="175"/>
      <c r="AZT33" s="175"/>
      <c r="AZU33" s="175"/>
      <c r="AZV33" s="175"/>
      <c r="AZW33" s="175"/>
      <c r="AZX33" s="175"/>
      <c r="AZY33" s="175"/>
      <c r="AZZ33" s="175"/>
      <c r="BAA33" s="175"/>
      <c r="BAB33" s="175"/>
      <c r="BAC33" s="175"/>
      <c r="BAD33" s="175"/>
      <c r="BAE33" s="175"/>
      <c r="BAF33" s="175"/>
      <c r="BAG33" s="175"/>
      <c r="BAH33" s="175"/>
      <c r="BAI33" s="175"/>
      <c r="BAJ33" s="175"/>
      <c r="BAK33" s="175"/>
      <c r="BAL33" s="175"/>
      <c r="BAM33" s="175"/>
      <c r="BAN33" s="175"/>
      <c r="BAO33" s="175"/>
      <c r="BAP33" s="175"/>
      <c r="BAQ33" s="175"/>
      <c r="BAR33" s="175"/>
      <c r="BAS33" s="175"/>
      <c r="BAT33" s="175"/>
      <c r="BAU33" s="175"/>
      <c r="BAV33" s="175"/>
      <c r="BAW33" s="175"/>
      <c r="BAX33" s="175"/>
      <c r="BAY33" s="175"/>
      <c r="BAZ33" s="175"/>
      <c r="BBA33" s="175"/>
      <c r="BBB33" s="175"/>
      <c r="BBC33" s="175"/>
      <c r="BBD33" s="175"/>
      <c r="BBE33" s="175"/>
      <c r="BBF33" s="175"/>
      <c r="BBG33" s="175"/>
      <c r="BBH33" s="175"/>
      <c r="BBI33" s="175"/>
      <c r="BBJ33" s="175"/>
      <c r="BBK33" s="175"/>
      <c r="BBL33" s="175"/>
      <c r="BBM33" s="175"/>
      <c r="BBN33" s="175"/>
      <c r="BBO33" s="175"/>
      <c r="BBP33" s="175"/>
      <c r="BBQ33" s="175"/>
      <c r="BBR33" s="175"/>
      <c r="BBS33" s="175"/>
      <c r="BBT33" s="175"/>
      <c r="BBU33" s="175"/>
      <c r="BBV33" s="175"/>
      <c r="BBW33" s="175"/>
      <c r="BBX33" s="175"/>
      <c r="BBY33" s="175"/>
      <c r="BBZ33" s="175"/>
      <c r="BCA33" s="175"/>
      <c r="BCB33" s="175"/>
      <c r="BCC33" s="175"/>
      <c r="BCD33" s="175"/>
      <c r="BCE33" s="175"/>
      <c r="BCF33" s="175"/>
      <c r="BCG33" s="175"/>
      <c r="BCH33" s="175"/>
      <c r="BCI33" s="175"/>
      <c r="BCJ33" s="175"/>
      <c r="BCK33" s="175"/>
      <c r="BCL33" s="175"/>
      <c r="BCM33" s="175"/>
      <c r="BCN33" s="175"/>
      <c r="BCO33" s="175"/>
      <c r="BCP33" s="175"/>
      <c r="BCQ33" s="175"/>
      <c r="BCR33" s="175"/>
      <c r="BCS33" s="175"/>
      <c r="BCT33" s="175"/>
      <c r="BCU33" s="175"/>
      <c r="BCV33" s="175"/>
      <c r="BCW33" s="175"/>
      <c r="BCX33" s="175"/>
      <c r="BCY33" s="175"/>
      <c r="BCZ33" s="175"/>
      <c r="BDA33" s="175"/>
      <c r="BDB33" s="175"/>
      <c r="BDC33" s="175"/>
      <c r="BDD33" s="175"/>
      <c r="BDE33" s="175"/>
      <c r="BDF33" s="175"/>
      <c r="BDG33" s="175"/>
      <c r="BDH33" s="175"/>
      <c r="BDI33" s="175"/>
      <c r="BDJ33" s="175"/>
      <c r="BDK33" s="175"/>
      <c r="BDL33" s="175"/>
      <c r="BDM33" s="175"/>
      <c r="BDN33" s="175"/>
      <c r="BDO33" s="175"/>
      <c r="BDP33" s="175"/>
      <c r="BDQ33" s="175"/>
      <c r="BDR33" s="175"/>
      <c r="BDS33" s="175"/>
      <c r="BDT33" s="175"/>
      <c r="BDU33" s="175"/>
      <c r="BDV33" s="175"/>
      <c r="BDW33" s="175"/>
      <c r="BDX33" s="175"/>
      <c r="BDY33" s="175"/>
      <c r="BDZ33" s="175"/>
      <c r="BEA33" s="175"/>
      <c r="BEB33" s="175"/>
      <c r="BEC33" s="175"/>
      <c r="BED33" s="175"/>
      <c r="BEE33" s="175"/>
      <c r="BEF33" s="175"/>
      <c r="BEG33" s="175"/>
      <c r="BEH33" s="175"/>
      <c r="BEI33" s="175"/>
      <c r="BEJ33" s="175"/>
      <c r="BEK33" s="175"/>
      <c r="BEL33" s="175"/>
      <c r="BEM33" s="175"/>
      <c r="BEN33" s="175"/>
      <c r="BEO33" s="175"/>
      <c r="BEP33" s="175"/>
      <c r="BEQ33" s="175"/>
      <c r="BER33" s="175"/>
      <c r="BES33" s="175"/>
      <c r="BET33" s="175"/>
      <c r="BEU33" s="175"/>
      <c r="BEV33" s="175"/>
      <c r="BEW33" s="175"/>
      <c r="BEX33" s="175"/>
      <c r="BEY33" s="175"/>
      <c r="BEZ33" s="175"/>
      <c r="BFA33" s="175"/>
      <c r="BFB33" s="175"/>
      <c r="BFC33" s="175"/>
      <c r="BFD33" s="175"/>
      <c r="BFE33" s="175"/>
      <c r="BFF33" s="175"/>
      <c r="BFG33" s="175"/>
      <c r="BFH33" s="175"/>
      <c r="BFI33" s="175"/>
      <c r="BFJ33" s="175"/>
      <c r="BFK33" s="175"/>
      <c r="BFL33" s="175"/>
      <c r="BFM33" s="175"/>
      <c r="BFN33" s="175"/>
      <c r="BFO33" s="175"/>
      <c r="BFP33" s="175"/>
      <c r="BFQ33" s="175"/>
      <c r="BFR33" s="175"/>
      <c r="BFS33" s="175"/>
      <c r="BFT33" s="175"/>
      <c r="BFU33" s="175"/>
      <c r="BFV33" s="175"/>
      <c r="BFW33" s="175"/>
      <c r="BFX33" s="175"/>
      <c r="BFY33" s="175"/>
      <c r="BFZ33" s="175"/>
      <c r="BGA33" s="175"/>
      <c r="BGB33" s="175"/>
      <c r="BGC33" s="175"/>
      <c r="BGD33" s="175"/>
      <c r="BGE33" s="175"/>
      <c r="BGF33" s="175"/>
      <c r="BGG33" s="175"/>
      <c r="BGH33" s="175"/>
      <c r="BGI33" s="175"/>
      <c r="BGJ33" s="175"/>
      <c r="BGK33" s="175"/>
      <c r="BGL33" s="175"/>
      <c r="BGM33" s="175"/>
      <c r="BGN33" s="175"/>
      <c r="BGO33" s="175"/>
      <c r="BGP33" s="175"/>
      <c r="BGQ33" s="175"/>
      <c r="BGR33" s="175"/>
      <c r="BGS33" s="175"/>
      <c r="BGT33" s="175"/>
      <c r="BGU33" s="175"/>
      <c r="BGV33" s="175"/>
      <c r="BGW33" s="175"/>
      <c r="BGX33" s="175"/>
      <c r="BGY33" s="175"/>
      <c r="BGZ33" s="175"/>
      <c r="BHA33" s="175"/>
      <c r="BHB33" s="175"/>
      <c r="BHC33" s="175"/>
      <c r="BHD33" s="175"/>
      <c r="BHE33" s="175"/>
      <c r="BHF33" s="175"/>
      <c r="BHG33" s="175"/>
      <c r="BHH33" s="175"/>
      <c r="BHI33" s="175"/>
      <c r="BHJ33" s="175"/>
      <c r="BHK33" s="175"/>
      <c r="BHL33" s="175"/>
      <c r="BHM33" s="175"/>
      <c r="BHN33" s="175"/>
      <c r="BHO33" s="175"/>
      <c r="BHP33" s="175"/>
      <c r="BHQ33" s="175"/>
      <c r="BHR33" s="175"/>
      <c r="BHS33" s="175"/>
      <c r="BHT33" s="175"/>
      <c r="BHU33" s="175"/>
      <c r="BHV33" s="175"/>
      <c r="BHW33" s="175"/>
      <c r="BHX33" s="175"/>
      <c r="BHY33" s="175"/>
      <c r="BHZ33" s="175"/>
      <c r="BIA33" s="175"/>
      <c r="BIB33" s="175"/>
      <c r="BIC33" s="175"/>
      <c r="BID33" s="175"/>
      <c r="BIE33" s="175"/>
      <c r="BIF33" s="175"/>
      <c r="BIG33" s="175"/>
      <c r="BIH33" s="175"/>
      <c r="BII33" s="175"/>
      <c r="BIJ33" s="175"/>
      <c r="BIK33" s="175"/>
      <c r="BIL33" s="175"/>
      <c r="BIM33" s="175"/>
      <c r="BIN33" s="175"/>
      <c r="BIO33" s="175"/>
      <c r="BIP33" s="175"/>
      <c r="BIQ33" s="175"/>
      <c r="BIR33" s="175"/>
      <c r="BIS33" s="175"/>
      <c r="BIT33" s="175"/>
      <c r="BIU33" s="175"/>
      <c r="BIV33" s="175"/>
      <c r="BIW33" s="175"/>
      <c r="BIX33" s="175"/>
      <c r="BIY33" s="175"/>
      <c r="BIZ33" s="175"/>
      <c r="BJA33" s="175"/>
      <c r="BJB33" s="175"/>
      <c r="BJC33" s="175"/>
      <c r="BJD33" s="175"/>
      <c r="BJE33" s="175"/>
      <c r="BJF33" s="175"/>
      <c r="BJG33" s="175"/>
      <c r="BJH33" s="175"/>
      <c r="BJI33" s="175"/>
      <c r="BJJ33" s="175"/>
      <c r="BJK33" s="175"/>
      <c r="BJL33" s="175"/>
      <c r="BJM33" s="175"/>
      <c r="BJN33" s="175"/>
      <c r="BJO33" s="175"/>
      <c r="BJP33" s="175"/>
      <c r="BJQ33" s="175"/>
      <c r="BJR33" s="175"/>
      <c r="BJS33" s="175"/>
      <c r="BJT33" s="175"/>
      <c r="BJU33" s="175"/>
      <c r="BJV33" s="175"/>
      <c r="BJW33" s="175"/>
      <c r="BJX33" s="175"/>
      <c r="BJY33" s="175"/>
      <c r="BJZ33" s="175"/>
      <c r="BKA33" s="175"/>
      <c r="BKB33" s="175"/>
      <c r="BKC33" s="175"/>
      <c r="BKD33" s="175"/>
      <c r="BKE33" s="175"/>
      <c r="BKF33" s="175"/>
      <c r="BKG33" s="175"/>
      <c r="BKH33" s="175"/>
      <c r="BKI33" s="175"/>
      <c r="BKJ33" s="175"/>
      <c r="BKK33" s="175"/>
      <c r="BKL33" s="175"/>
      <c r="BKM33" s="175"/>
      <c r="BKN33" s="175"/>
      <c r="BKO33" s="175"/>
      <c r="BKP33" s="175"/>
      <c r="BKQ33" s="175"/>
      <c r="BKR33" s="175"/>
      <c r="BKS33" s="175"/>
      <c r="BKT33" s="175"/>
      <c r="BKU33" s="175"/>
      <c r="BKV33" s="175"/>
      <c r="BKW33" s="175"/>
      <c r="BKX33" s="175"/>
      <c r="BKY33" s="175"/>
      <c r="BKZ33" s="175"/>
      <c r="BLA33" s="175"/>
      <c r="BLB33" s="175"/>
      <c r="BLC33" s="175"/>
      <c r="BLD33" s="175"/>
      <c r="BLE33" s="175"/>
      <c r="BLF33" s="175"/>
      <c r="BLG33" s="175"/>
      <c r="BLH33" s="175"/>
      <c r="BLI33" s="175"/>
      <c r="BLJ33" s="175"/>
      <c r="BLK33" s="175"/>
      <c r="BLL33" s="175"/>
      <c r="BLM33" s="175"/>
      <c r="BLN33" s="175"/>
      <c r="BLO33" s="175"/>
      <c r="BLP33" s="175"/>
      <c r="BLQ33" s="175"/>
      <c r="BLR33" s="175"/>
      <c r="BLS33" s="175"/>
      <c r="BLT33" s="175"/>
      <c r="BLU33" s="175"/>
      <c r="BLV33" s="175"/>
      <c r="BLW33" s="175"/>
      <c r="BLX33" s="175"/>
      <c r="BLY33" s="175"/>
      <c r="BLZ33" s="175"/>
      <c r="BMA33" s="175"/>
      <c r="BMB33" s="175"/>
      <c r="BMC33" s="175"/>
      <c r="BMD33" s="175"/>
      <c r="BME33" s="175"/>
      <c r="BMF33" s="175"/>
      <c r="BMG33" s="175"/>
      <c r="BMH33" s="175"/>
      <c r="BMI33" s="175"/>
      <c r="BMJ33" s="175"/>
      <c r="BMK33" s="175"/>
      <c r="BML33" s="175"/>
      <c r="BMM33" s="175"/>
      <c r="BMN33" s="175"/>
      <c r="BMO33" s="175"/>
      <c r="BMP33" s="175"/>
      <c r="BMQ33" s="175"/>
      <c r="BMR33" s="175"/>
      <c r="BMS33" s="175"/>
      <c r="BMT33" s="175"/>
      <c r="BMU33" s="175"/>
      <c r="BMV33" s="175"/>
      <c r="BMW33" s="175"/>
      <c r="BMX33" s="175"/>
      <c r="BMY33" s="175"/>
      <c r="BMZ33" s="175"/>
      <c r="BNA33" s="175"/>
      <c r="BNB33" s="175"/>
      <c r="BNC33" s="175"/>
      <c r="BND33" s="175"/>
      <c r="BNE33" s="175"/>
      <c r="BNF33" s="175"/>
      <c r="BNG33" s="175"/>
      <c r="BNH33" s="175"/>
      <c r="BNI33" s="175"/>
      <c r="BNJ33" s="175"/>
      <c r="BNK33" s="175"/>
      <c r="BNL33" s="175"/>
      <c r="BNM33" s="175"/>
      <c r="BNN33" s="175"/>
      <c r="BNO33" s="175"/>
      <c r="BNP33" s="175"/>
      <c r="BNQ33" s="175"/>
      <c r="BNR33" s="175"/>
      <c r="BNS33" s="175"/>
      <c r="BNT33" s="175"/>
      <c r="BNU33" s="175"/>
      <c r="BNV33" s="175"/>
      <c r="BNW33" s="175"/>
      <c r="BNX33" s="175"/>
      <c r="BNY33" s="175"/>
      <c r="BNZ33" s="175"/>
      <c r="BOA33" s="175"/>
      <c r="BOB33" s="175"/>
      <c r="BOC33" s="175"/>
      <c r="BOD33" s="175"/>
      <c r="BOE33" s="175"/>
      <c r="BOF33" s="175"/>
      <c r="BOG33" s="175"/>
      <c r="BOH33" s="175"/>
      <c r="BOI33" s="175"/>
      <c r="BOJ33" s="175"/>
      <c r="BOK33" s="175"/>
      <c r="BOL33" s="175"/>
      <c r="BOM33" s="175"/>
      <c r="BON33" s="175"/>
      <c r="BOO33" s="175"/>
      <c r="BOP33" s="175"/>
      <c r="BOQ33" s="175"/>
      <c r="BOR33" s="175"/>
      <c r="BOS33" s="175"/>
      <c r="BOT33" s="175"/>
      <c r="BOU33" s="175"/>
      <c r="BOV33" s="175"/>
      <c r="BOW33" s="175"/>
      <c r="BOX33" s="175"/>
      <c r="BOY33" s="175"/>
      <c r="BOZ33" s="175"/>
      <c r="BPA33" s="175"/>
      <c r="BPB33" s="175"/>
      <c r="BPC33" s="175"/>
      <c r="BPD33" s="175"/>
      <c r="BPE33" s="175"/>
      <c r="BPF33" s="175"/>
      <c r="BPG33" s="175"/>
      <c r="BPH33" s="175"/>
      <c r="BPI33" s="175"/>
      <c r="BPJ33" s="175"/>
      <c r="BPK33" s="175"/>
      <c r="BPL33" s="175"/>
      <c r="BPM33" s="175"/>
      <c r="BPN33" s="175"/>
      <c r="BPO33" s="175"/>
      <c r="BPP33" s="175"/>
      <c r="BPQ33" s="175"/>
      <c r="BPR33" s="175"/>
      <c r="BPS33" s="175"/>
      <c r="BPT33" s="175"/>
      <c r="BPU33" s="175"/>
      <c r="BPV33" s="175"/>
      <c r="BPW33" s="175"/>
      <c r="BPX33" s="175"/>
      <c r="BPY33" s="175"/>
      <c r="BPZ33" s="175"/>
      <c r="BQA33" s="175"/>
      <c r="BQB33" s="175"/>
      <c r="BQC33" s="175"/>
      <c r="BQD33" s="175"/>
      <c r="BQE33" s="175"/>
      <c r="BQF33" s="175"/>
      <c r="BQG33" s="175"/>
      <c r="BQH33" s="175"/>
      <c r="BQI33" s="175"/>
      <c r="BQJ33" s="175"/>
      <c r="BQK33" s="175"/>
      <c r="BQL33" s="175"/>
      <c r="BQM33" s="175"/>
      <c r="BQN33" s="175"/>
      <c r="BQO33" s="175"/>
      <c r="BQP33" s="175"/>
      <c r="BQQ33" s="175"/>
      <c r="BQR33" s="175"/>
      <c r="BQS33" s="175"/>
      <c r="BQT33" s="175"/>
      <c r="BQU33" s="175"/>
      <c r="BQV33" s="175"/>
      <c r="BQW33" s="175"/>
      <c r="BQX33" s="175"/>
      <c r="BQY33" s="175"/>
      <c r="BQZ33" s="175"/>
      <c r="BRA33" s="175"/>
      <c r="BRB33" s="175"/>
      <c r="BRC33" s="175"/>
      <c r="BRD33" s="175"/>
      <c r="BRE33" s="175"/>
      <c r="BRF33" s="175"/>
      <c r="BRG33" s="175"/>
      <c r="BRH33" s="175"/>
      <c r="BRI33" s="175"/>
      <c r="BRJ33" s="175"/>
      <c r="BRK33" s="175"/>
      <c r="BRL33" s="175"/>
      <c r="BRM33" s="175"/>
      <c r="BRN33" s="175"/>
      <c r="BRO33" s="175"/>
      <c r="BRP33" s="175"/>
      <c r="BRQ33" s="175"/>
      <c r="BRR33" s="175"/>
      <c r="BRS33" s="175"/>
      <c r="BRT33" s="175"/>
      <c r="BRU33" s="175"/>
      <c r="BRV33" s="175"/>
      <c r="BRW33" s="175"/>
      <c r="BRX33" s="175"/>
      <c r="BRY33" s="175"/>
      <c r="BRZ33" s="175"/>
      <c r="BSA33" s="175"/>
      <c r="BSB33" s="175"/>
      <c r="BSC33" s="175"/>
      <c r="BSD33" s="175"/>
      <c r="BSE33" s="175"/>
      <c r="BSF33" s="175"/>
      <c r="BSG33" s="175"/>
      <c r="BSH33" s="175"/>
      <c r="BSI33" s="175"/>
      <c r="BSJ33" s="175"/>
      <c r="BSK33" s="175"/>
      <c r="BSL33" s="175"/>
      <c r="BSM33" s="175"/>
      <c r="BSN33" s="175"/>
      <c r="BSO33" s="175"/>
      <c r="BSP33" s="175"/>
      <c r="BSQ33" s="175"/>
      <c r="BSR33" s="175"/>
      <c r="BSS33" s="175"/>
      <c r="BST33" s="175"/>
      <c r="BSU33" s="175"/>
      <c r="BSV33" s="175"/>
      <c r="BSW33" s="175"/>
      <c r="BSX33" s="175"/>
      <c r="BSY33" s="175"/>
      <c r="BSZ33" s="175"/>
      <c r="BTA33" s="175"/>
      <c r="BTB33" s="175"/>
      <c r="BTC33" s="175"/>
      <c r="BTD33" s="175"/>
      <c r="BTE33" s="175"/>
      <c r="BTF33" s="175"/>
      <c r="BTG33" s="175"/>
      <c r="BTH33" s="175"/>
      <c r="BTI33" s="175"/>
      <c r="BTJ33" s="175"/>
      <c r="BTK33" s="175"/>
      <c r="BTL33" s="175"/>
      <c r="BTM33" s="175"/>
      <c r="BTN33" s="175"/>
      <c r="BTO33" s="175"/>
      <c r="BTP33" s="175"/>
      <c r="BTQ33" s="175"/>
      <c r="BTR33" s="175"/>
      <c r="BTS33" s="175"/>
      <c r="BTT33" s="175"/>
      <c r="BTU33" s="175"/>
      <c r="BTV33" s="175"/>
      <c r="BTW33" s="175"/>
      <c r="BTX33" s="175"/>
      <c r="BTY33" s="175"/>
      <c r="BTZ33" s="175"/>
      <c r="BUA33" s="175"/>
      <c r="BUB33" s="175"/>
      <c r="BUC33" s="175"/>
      <c r="BUD33" s="175"/>
      <c r="BUE33" s="175"/>
      <c r="BUF33" s="175"/>
      <c r="BUG33" s="175"/>
      <c r="BUH33" s="175"/>
      <c r="BUI33" s="175"/>
      <c r="BUJ33" s="175"/>
      <c r="BUK33" s="175"/>
      <c r="BUL33" s="175"/>
      <c r="BUM33" s="175"/>
      <c r="BUN33" s="175"/>
      <c r="BUO33" s="175"/>
      <c r="BUP33" s="175"/>
      <c r="BUQ33" s="175"/>
      <c r="BUR33" s="175"/>
      <c r="BUS33" s="175"/>
      <c r="BUT33" s="175"/>
      <c r="BUU33" s="175"/>
      <c r="BUV33" s="175"/>
      <c r="BUW33" s="175"/>
      <c r="BUX33" s="175"/>
      <c r="BUY33" s="175"/>
      <c r="BUZ33" s="175"/>
      <c r="BVA33" s="175"/>
      <c r="BVB33" s="175"/>
      <c r="BVC33" s="175"/>
      <c r="BVD33" s="175"/>
      <c r="BVE33" s="175"/>
      <c r="BVF33" s="175"/>
      <c r="BVG33" s="175"/>
      <c r="BVH33" s="175"/>
      <c r="BVI33" s="175"/>
      <c r="BVJ33" s="175"/>
      <c r="BVK33" s="175"/>
      <c r="BVL33" s="175"/>
      <c r="BVM33" s="175"/>
      <c r="BVN33" s="175"/>
      <c r="BVO33" s="175"/>
      <c r="BVP33" s="175"/>
      <c r="BVQ33" s="175"/>
      <c r="BVR33" s="175"/>
      <c r="BVS33" s="175"/>
      <c r="BVT33" s="175"/>
      <c r="BVU33" s="175"/>
      <c r="BVV33" s="175"/>
      <c r="BVW33" s="175"/>
      <c r="BVX33" s="175"/>
      <c r="BVY33" s="175"/>
      <c r="BVZ33" s="175"/>
      <c r="BWA33" s="175"/>
      <c r="BWB33" s="175"/>
      <c r="BWC33" s="175"/>
      <c r="BWD33" s="175"/>
      <c r="BWE33" s="175"/>
      <c r="BWF33" s="175"/>
      <c r="BWG33" s="175"/>
      <c r="BWH33" s="175"/>
      <c r="BWI33" s="175"/>
      <c r="BWJ33" s="175"/>
      <c r="BWK33" s="175"/>
      <c r="BWL33" s="175"/>
      <c r="BWM33" s="175"/>
      <c r="BWN33" s="175"/>
      <c r="BWO33" s="175"/>
      <c r="BWP33" s="175"/>
      <c r="BWQ33" s="175"/>
      <c r="BWR33" s="175"/>
      <c r="BWS33" s="175"/>
      <c r="BWT33" s="175"/>
      <c r="BWU33" s="175"/>
      <c r="BWV33" s="175"/>
      <c r="BWW33" s="175"/>
      <c r="BWX33" s="175"/>
      <c r="BWY33" s="175"/>
      <c r="BWZ33" s="175"/>
      <c r="BXA33" s="175"/>
      <c r="BXB33" s="175"/>
      <c r="BXC33" s="175"/>
      <c r="BXD33" s="175"/>
      <c r="BXE33" s="175"/>
      <c r="BXF33" s="175"/>
      <c r="BXG33" s="175"/>
      <c r="BXH33" s="175"/>
      <c r="BXI33" s="175"/>
      <c r="BXJ33" s="175"/>
      <c r="BXK33" s="175"/>
      <c r="BXL33" s="175"/>
      <c r="BXM33" s="175"/>
      <c r="BXN33" s="175"/>
      <c r="BXO33" s="175"/>
      <c r="BXP33" s="175"/>
      <c r="BXQ33" s="175"/>
      <c r="BXR33" s="175"/>
      <c r="BXS33" s="175"/>
      <c r="BXT33" s="175"/>
      <c r="BXU33" s="175"/>
      <c r="BXV33" s="175"/>
      <c r="BXW33" s="175"/>
      <c r="BXX33" s="175"/>
      <c r="BXY33" s="175"/>
      <c r="BXZ33" s="175"/>
      <c r="BYA33" s="175"/>
      <c r="BYB33" s="175"/>
      <c r="BYC33" s="175"/>
      <c r="BYD33" s="175"/>
      <c r="BYE33" s="175"/>
      <c r="BYF33" s="175"/>
      <c r="BYG33" s="175"/>
      <c r="BYH33" s="175"/>
      <c r="BYI33" s="175"/>
      <c r="BYJ33" s="175"/>
      <c r="BYK33" s="175"/>
      <c r="BYL33" s="175"/>
      <c r="BYM33" s="175"/>
      <c r="BYN33" s="175"/>
      <c r="BYO33" s="175"/>
      <c r="BYP33" s="175"/>
      <c r="BYQ33" s="175"/>
      <c r="BYR33" s="175"/>
      <c r="BYS33" s="175"/>
      <c r="BYT33" s="175"/>
      <c r="BYU33" s="175"/>
      <c r="BYV33" s="175"/>
      <c r="BYW33" s="175"/>
      <c r="BYX33" s="175"/>
      <c r="BYY33" s="175"/>
      <c r="BYZ33" s="175"/>
      <c r="BZA33" s="175"/>
      <c r="BZB33" s="175"/>
      <c r="BZC33" s="175"/>
      <c r="BZD33" s="175"/>
      <c r="BZE33" s="175"/>
      <c r="BZF33" s="175"/>
      <c r="BZG33" s="175"/>
      <c r="BZH33" s="175"/>
      <c r="BZI33" s="175"/>
      <c r="BZJ33" s="175"/>
      <c r="BZK33" s="175"/>
      <c r="BZL33" s="175"/>
      <c r="BZM33" s="175"/>
      <c r="BZN33" s="175"/>
      <c r="BZO33" s="175"/>
      <c r="BZP33" s="175"/>
      <c r="BZQ33" s="175"/>
      <c r="BZR33" s="175"/>
      <c r="BZS33" s="175"/>
      <c r="BZT33" s="175"/>
      <c r="BZU33" s="175"/>
      <c r="BZV33" s="175"/>
      <c r="BZW33" s="175"/>
      <c r="BZX33" s="175"/>
      <c r="BZY33" s="175"/>
      <c r="BZZ33" s="175"/>
      <c r="CAA33" s="175"/>
      <c r="CAB33" s="175"/>
      <c r="CAC33" s="175"/>
      <c r="CAD33" s="175"/>
      <c r="CAE33" s="175"/>
      <c r="CAF33" s="175"/>
      <c r="CAG33" s="175"/>
      <c r="CAH33" s="175"/>
      <c r="CAI33" s="175"/>
      <c r="CAJ33" s="175"/>
      <c r="CAK33" s="175"/>
      <c r="CAL33" s="175"/>
      <c r="CAM33" s="175"/>
      <c r="CAN33" s="175"/>
      <c r="CAO33" s="175"/>
      <c r="CAP33" s="175"/>
      <c r="CAQ33" s="175"/>
      <c r="CAR33" s="175"/>
      <c r="CAS33" s="175"/>
      <c r="CAT33" s="175"/>
      <c r="CAU33" s="175"/>
      <c r="CAV33" s="175"/>
      <c r="CAW33" s="175"/>
      <c r="CAX33" s="175"/>
      <c r="CAY33" s="175"/>
      <c r="CAZ33" s="175"/>
      <c r="CBA33" s="175"/>
      <c r="CBB33" s="175"/>
      <c r="CBC33" s="175"/>
      <c r="CBD33" s="175"/>
      <c r="CBE33" s="175"/>
      <c r="CBF33" s="175"/>
      <c r="CBG33" s="175"/>
      <c r="CBH33" s="175"/>
      <c r="CBI33" s="175"/>
      <c r="CBJ33" s="175"/>
      <c r="CBK33" s="175"/>
      <c r="CBL33" s="175"/>
      <c r="CBM33" s="175"/>
      <c r="CBN33" s="175"/>
      <c r="CBO33" s="175"/>
      <c r="CBP33" s="175"/>
      <c r="CBQ33" s="175"/>
      <c r="CBR33" s="175"/>
      <c r="CBS33" s="175"/>
      <c r="CBT33" s="175"/>
      <c r="CBU33" s="175"/>
      <c r="CBV33" s="175"/>
      <c r="CBW33" s="175"/>
      <c r="CBX33" s="175"/>
      <c r="CBY33" s="175"/>
      <c r="CBZ33" s="175"/>
      <c r="CCA33" s="175"/>
      <c r="CCB33" s="175"/>
      <c r="CCC33" s="175"/>
      <c r="CCD33" s="175"/>
      <c r="CCE33" s="175"/>
      <c r="CCF33" s="175"/>
      <c r="CCG33" s="175"/>
      <c r="CCH33" s="175"/>
      <c r="CCI33" s="175"/>
      <c r="CCJ33" s="175"/>
      <c r="CCK33" s="175"/>
      <c r="CCL33" s="175"/>
      <c r="CCM33" s="175"/>
      <c r="CCN33" s="175"/>
      <c r="CCO33" s="175"/>
      <c r="CCP33" s="175"/>
      <c r="CCQ33" s="175"/>
      <c r="CCR33" s="175"/>
      <c r="CCS33" s="175"/>
      <c r="CCT33" s="175"/>
      <c r="CCU33" s="175"/>
      <c r="CCV33" s="175"/>
      <c r="CCW33" s="175"/>
      <c r="CCX33" s="175"/>
      <c r="CCY33" s="175"/>
      <c r="CCZ33" s="175"/>
      <c r="CDA33" s="175"/>
      <c r="CDB33" s="175"/>
      <c r="CDC33" s="175"/>
      <c r="CDD33" s="175"/>
      <c r="CDE33" s="175"/>
      <c r="CDF33" s="175"/>
      <c r="CDG33" s="175"/>
      <c r="CDH33" s="175"/>
      <c r="CDI33" s="175"/>
      <c r="CDJ33" s="175"/>
      <c r="CDK33" s="175"/>
      <c r="CDL33" s="175"/>
      <c r="CDM33" s="175"/>
      <c r="CDN33" s="175"/>
      <c r="CDO33" s="175"/>
      <c r="CDP33" s="175"/>
      <c r="CDQ33" s="175"/>
      <c r="CDR33" s="175"/>
      <c r="CDS33" s="175"/>
      <c r="CDT33" s="175"/>
      <c r="CDU33" s="175"/>
      <c r="CDV33" s="175"/>
      <c r="CDW33" s="175"/>
      <c r="CDX33" s="175"/>
      <c r="CDY33" s="175"/>
      <c r="CDZ33" s="175"/>
      <c r="CEA33" s="175"/>
      <c r="CEB33" s="175"/>
      <c r="CEC33" s="175"/>
      <c r="CED33" s="175"/>
      <c r="CEE33" s="175"/>
      <c r="CEF33" s="175"/>
      <c r="CEG33" s="175"/>
      <c r="CEH33" s="175"/>
      <c r="CEI33" s="175"/>
      <c r="CEJ33" s="175"/>
      <c r="CEK33" s="175"/>
      <c r="CEL33" s="175"/>
      <c r="CEM33" s="175"/>
      <c r="CEN33" s="175"/>
      <c r="CEO33" s="175"/>
      <c r="CEP33" s="175"/>
      <c r="CEQ33" s="175"/>
      <c r="CER33" s="175"/>
      <c r="CES33" s="175"/>
      <c r="CET33" s="175"/>
      <c r="CEU33" s="175"/>
      <c r="CEV33" s="175"/>
      <c r="CEW33" s="175"/>
      <c r="CEX33" s="175"/>
      <c r="CEY33" s="175"/>
      <c r="CEZ33" s="175"/>
      <c r="CFA33" s="175"/>
      <c r="CFB33" s="175"/>
      <c r="CFC33" s="175"/>
      <c r="CFD33" s="175"/>
      <c r="CFE33" s="175"/>
      <c r="CFF33" s="175"/>
      <c r="CFG33" s="175"/>
      <c r="CFH33" s="175"/>
      <c r="CFI33" s="175"/>
      <c r="CFJ33" s="175"/>
      <c r="CFK33" s="175"/>
      <c r="CFL33" s="175"/>
      <c r="CFM33" s="175"/>
      <c r="CFN33" s="175"/>
      <c r="CFO33" s="175"/>
      <c r="CFP33" s="175"/>
      <c r="CFQ33" s="175"/>
      <c r="CFR33" s="175"/>
      <c r="CFS33" s="175"/>
      <c r="CFT33" s="175"/>
      <c r="CFU33" s="175"/>
      <c r="CFV33" s="175"/>
      <c r="CFW33" s="175"/>
      <c r="CFX33" s="175"/>
      <c r="CFY33" s="175"/>
      <c r="CFZ33" s="175"/>
      <c r="CGA33" s="175"/>
      <c r="CGB33" s="175"/>
      <c r="CGC33" s="175"/>
      <c r="CGD33" s="175"/>
      <c r="CGE33" s="175"/>
      <c r="CGF33" s="175"/>
      <c r="CGG33" s="175"/>
      <c r="CGH33" s="175"/>
      <c r="CGI33" s="175"/>
      <c r="CGJ33" s="175"/>
      <c r="CGK33" s="175"/>
      <c r="CGL33" s="175"/>
      <c r="CGM33" s="175"/>
      <c r="CGN33" s="175"/>
      <c r="CGO33" s="175"/>
      <c r="CGP33" s="175"/>
      <c r="CGQ33" s="175"/>
      <c r="CGR33" s="175"/>
      <c r="CGS33" s="175"/>
      <c r="CGT33" s="175"/>
      <c r="CGU33" s="175"/>
      <c r="CGV33" s="175"/>
      <c r="CGW33" s="175"/>
      <c r="CGX33" s="175"/>
      <c r="CGY33" s="175"/>
      <c r="CGZ33" s="175"/>
      <c r="CHA33" s="175"/>
      <c r="CHB33" s="175"/>
      <c r="CHC33" s="175"/>
      <c r="CHD33" s="175"/>
      <c r="CHE33" s="175"/>
      <c r="CHF33" s="175"/>
      <c r="CHG33" s="175"/>
      <c r="CHH33" s="175"/>
      <c r="CHI33" s="175"/>
      <c r="CHJ33" s="175"/>
      <c r="CHK33" s="175"/>
      <c r="CHL33" s="175"/>
      <c r="CHM33" s="175"/>
      <c r="CHN33" s="175"/>
      <c r="CHO33" s="175"/>
      <c r="CHP33" s="175"/>
      <c r="CHQ33" s="175"/>
      <c r="CHR33" s="175"/>
      <c r="CHS33" s="175"/>
      <c r="CHT33" s="175"/>
      <c r="CHU33" s="175"/>
      <c r="CHV33" s="175"/>
      <c r="CHW33" s="175"/>
      <c r="CHX33" s="175"/>
      <c r="CHY33" s="175"/>
      <c r="CHZ33" s="175"/>
      <c r="CIA33" s="175"/>
      <c r="CIB33" s="175"/>
      <c r="CIC33" s="175"/>
      <c r="CID33" s="175"/>
      <c r="CIE33" s="175"/>
      <c r="CIF33" s="175"/>
      <c r="CIG33" s="175"/>
      <c r="CIH33" s="175"/>
      <c r="CII33" s="175"/>
      <c r="CIJ33" s="175"/>
      <c r="CIK33" s="175"/>
      <c r="CIL33" s="175"/>
      <c r="CIM33" s="175"/>
      <c r="CIN33" s="175"/>
      <c r="CIO33" s="175"/>
      <c r="CIP33" s="175"/>
      <c r="CIQ33" s="175"/>
      <c r="CIR33" s="175"/>
      <c r="CIS33" s="175"/>
      <c r="CIT33" s="175"/>
      <c r="CIU33" s="175"/>
      <c r="CIV33" s="175"/>
      <c r="CIW33" s="175"/>
      <c r="CIX33" s="175"/>
      <c r="CIY33" s="175"/>
      <c r="CIZ33" s="175"/>
      <c r="CJA33" s="175"/>
      <c r="CJB33" s="175"/>
      <c r="CJC33" s="175"/>
      <c r="CJD33" s="175"/>
      <c r="CJE33" s="175"/>
      <c r="CJF33" s="175"/>
      <c r="CJG33" s="175"/>
      <c r="CJH33" s="175"/>
      <c r="CJI33" s="175"/>
      <c r="CJJ33" s="175"/>
      <c r="CJK33" s="175"/>
      <c r="CJL33" s="175"/>
      <c r="CJM33" s="175"/>
      <c r="CJN33" s="175"/>
      <c r="CJO33" s="175"/>
      <c r="CJP33" s="175"/>
      <c r="CJQ33" s="175"/>
      <c r="CJR33" s="175"/>
      <c r="CJS33" s="175"/>
      <c r="CJT33" s="175"/>
      <c r="CJU33" s="175"/>
      <c r="CJV33" s="175"/>
      <c r="CJW33" s="175"/>
      <c r="CJX33" s="175"/>
      <c r="CJY33" s="175"/>
      <c r="CJZ33" s="175"/>
      <c r="CKA33" s="175"/>
      <c r="CKB33" s="175"/>
      <c r="CKC33" s="175"/>
      <c r="CKD33" s="175"/>
      <c r="CKE33" s="175"/>
      <c r="CKF33" s="175"/>
      <c r="CKG33" s="175"/>
      <c r="CKH33" s="175"/>
      <c r="CKI33" s="175"/>
      <c r="CKJ33" s="175"/>
      <c r="CKK33" s="175"/>
      <c r="CKL33" s="175"/>
      <c r="CKM33" s="175"/>
      <c r="CKN33" s="175"/>
      <c r="CKO33" s="175"/>
      <c r="CKP33" s="175"/>
      <c r="CKQ33" s="175"/>
      <c r="CKR33" s="175"/>
      <c r="CKS33" s="175"/>
      <c r="CKT33" s="175"/>
      <c r="CKU33" s="175"/>
      <c r="CKV33" s="175"/>
      <c r="CKW33" s="175"/>
      <c r="CKX33" s="175"/>
      <c r="CKY33" s="175"/>
      <c r="CKZ33" s="175"/>
      <c r="CLA33" s="175"/>
      <c r="CLB33" s="175"/>
      <c r="CLC33" s="175"/>
      <c r="CLD33" s="175"/>
      <c r="CLE33" s="175"/>
      <c r="CLF33" s="175"/>
      <c r="CLG33" s="175"/>
      <c r="CLH33" s="175"/>
      <c r="CLI33" s="175"/>
      <c r="CLJ33" s="175"/>
      <c r="CLK33" s="175"/>
      <c r="CLL33" s="175"/>
      <c r="CLM33" s="175"/>
      <c r="CLN33" s="175"/>
      <c r="CLO33" s="175"/>
      <c r="CLP33" s="175"/>
      <c r="CLQ33" s="175"/>
      <c r="CLR33" s="175"/>
      <c r="CLS33" s="175"/>
      <c r="CLT33" s="175"/>
      <c r="CLU33" s="175"/>
      <c r="CLV33" s="175"/>
      <c r="CLW33" s="175"/>
      <c r="CLX33" s="175"/>
      <c r="CLY33" s="175"/>
      <c r="CLZ33" s="175"/>
      <c r="CMA33" s="175"/>
      <c r="CMB33" s="175"/>
      <c r="CMC33" s="175"/>
      <c r="CMD33" s="175"/>
      <c r="CME33" s="175"/>
      <c r="CMF33" s="175"/>
      <c r="CMG33" s="175"/>
      <c r="CMH33" s="175"/>
      <c r="CMI33" s="175"/>
      <c r="CMJ33" s="175"/>
      <c r="CMK33" s="175"/>
      <c r="CML33" s="175"/>
      <c r="CMM33" s="175"/>
      <c r="CMN33" s="175"/>
      <c r="CMO33" s="175"/>
      <c r="CMP33" s="175"/>
      <c r="CMQ33" s="175"/>
      <c r="CMR33" s="175"/>
      <c r="CMS33" s="175"/>
      <c r="CMT33" s="175"/>
      <c r="CMU33" s="175"/>
      <c r="CMV33" s="175"/>
      <c r="CMW33" s="175"/>
      <c r="CMX33" s="175"/>
      <c r="CMY33" s="175"/>
      <c r="CMZ33" s="175"/>
      <c r="CNA33" s="175"/>
      <c r="CNB33" s="175"/>
      <c r="CNC33" s="175"/>
      <c r="CND33" s="175"/>
      <c r="CNE33" s="175"/>
      <c r="CNF33" s="175"/>
      <c r="CNG33" s="175"/>
      <c r="CNH33" s="175"/>
      <c r="CNI33" s="175"/>
      <c r="CNJ33" s="175"/>
      <c r="CNK33" s="175"/>
      <c r="CNL33" s="175"/>
      <c r="CNM33" s="175"/>
      <c r="CNN33" s="175"/>
      <c r="CNO33" s="175"/>
      <c r="CNP33" s="175"/>
      <c r="CNQ33" s="175"/>
      <c r="CNR33" s="175"/>
      <c r="CNS33" s="175"/>
      <c r="CNT33" s="175"/>
      <c r="CNU33" s="175"/>
      <c r="CNV33" s="175"/>
      <c r="CNW33" s="175"/>
      <c r="CNX33" s="175"/>
      <c r="CNY33" s="175"/>
      <c r="CNZ33" s="175"/>
      <c r="COA33" s="175"/>
      <c r="COB33" s="175"/>
      <c r="COC33" s="175"/>
      <c r="COD33" s="175"/>
      <c r="COE33" s="175"/>
      <c r="COF33" s="175"/>
      <c r="COG33" s="175"/>
      <c r="COH33" s="175"/>
      <c r="COI33" s="175"/>
      <c r="COJ33" s="175"/>
      <c r="COK33" s="175"/>
      <c r="COL33" s="175"/>
      <c r="COM33" s="175"/>
      <c r="CON33" s="175"/>
      <c r="COO33" s="175"/>
      <c r="COP33" s="175"/>
      <c r="COQ33" s="175"/>
      <c r="COR33" s="175"/>
      <c r="COS33" s="175"/>
      <c r="COT33" s="175"/>
      <c r="COU33" s="175"/>
      <c r="COV33" s="175"/>
      <c r="COW33" s="175"/>
      <c r="COX33" s="175"/>
      <c r="COY33" s="175"/>
      <c r="COZ33" s="175"/>
      <c r="CPA33" s="175"/>
      <c r="CPB33" s="175"/>
      <c r="CPC33" s="175"/>
      <c r="CPD33" s="175"/>
      <c r="CPE33" s="175"/>
      <c r="CPF33" s="175"/>
      <c r="CPG33" s="175"/>
      <c r="CPH33" s="175"/>
      <c r="CPI33" s="175"/>
      <c r="CPJ33" s="175"/>
      <c r="CPK33" s="175"/>
      <c r="CPL33" s="175"/>
      <c r="CPM33" s="175"/>
      <c r="CPN33" s="175"/>
      <c r="CPO33" s="175"/>
      <c r="CPP33" s="175"/>
      <c r="CPQ33" s="175"/>
      <c r="CPR33" s="175"/>
      <c r="CPS33" s="175"/>
      <c r="CPT33" s="175"/>
      <c r="CPU33" s="175"/>
      <c r="CPV33" s="175"/>
      <c r="CPW33" s="175"/>
      <c r="CPX33" s="175"/>
      <c r="CPY33" s="175"/>
      <c r="CPZ33" s="175"/>
      <c r="CQA33" s="175"/>
      <c r="CQB33" s="175"/>
      <c r="CQC33" s="175"/>
      <c r="CQD33" s="175"/>
      <c r="CQE33" s="175"/>
      <c r="CQF33" s="175"/>
      <c r="CQG33" s="175"/>
      <c r="CQH33" s="175"/>
      <c r="CQI33" s="175"/>
      <c r="CQJ33" s="175"/>
      <c r="CQK33" s="175"/>
      <c r="CQL33" s="175"/>
      <c r="CQM33" s="175"/>
      <c r="CQN33" s="175"/>
      <c r="CQO33" s="175"/>
      <c r="CQP33" s="175"/>
      <c r="CQQ33" s="175"/>
      <c r="CQR33" s="175"/>
      <c r="CQS33" s="175"/>
      <c r="CQT33" s="175"/>
      <c r="CQU33" s="175"/>
      <c r="CQV33" s="175"/>
      <c r="CQW33" s="175"/>
      <c r="CQX33" s="175"/>
      <c r="CQY33" s="175"/>
      <c r="CQZ33" s="175"/>
      <c r="CRA33" s="175"/>
      <c r="CRB33" s="175"/>
      <c r="CRC33" s="175"/>
      <c r="CRD33" s="175"/>
      <c r="CRE33" s="175"/>
      <c r="CRF33" s="175"/>
      <c r="CRG33" s="175"/>
      <c r="CRH33" s="175"/>
      <c r="CRI33" s="175"/>
      <c r="CRJ33" s="175"/>
      <c r="CRK33" s="175"/>
      <c r="CRL33" s="175"/>
      <c r="CRM33" s="175"/>
      <c r="CRN33" s="175"/>
      <c r="CRO33" s="175"/>
      <c r="CRP33" s="175"/>
      <c r="CRQ33" s="175"/>
      <c r="CRR33" s="175"/>
      <c r="CRS33" s="175"/>
      <c r="CRT33" s="175"/>
      <c r="CRU33" s="175"/>
      <c r="CRV33" s="175"/>
      <c r="CRW33" s="175"/>
      <c r="CRX33" s="175"/>
      <c r="CRY33" s="175"/>
      <c r="CRZ33" s="175"/>
      <c r="CSA33" s="175"/>
      <c r="CSB33" s="175"/>
      <c r="CSC33" s="175"/>
      <c r="CSD33" s="175"/>
      <c r="CSE33" s="175"/>
      <c r="CSF33" s="175"/>
      <c r="CSG33" s="175"/>
      <c r="CSH33" s="175"/>
      <c r="CSI33" s="175"/>
      <c r="CSJ33" s="175"/>
      <c r="CSK33" s="175"/>
      <c r="CSL33" s="175"/>
      <c r="CSM33" s="175"/>
      <c r="CSN33" s="175"/>
      <c r="CSO33" s="175"/>
      <c r="CSP33" s="175"/>
      <c r="CSQ33" s="175"/>
      <c r="CSR33" s="175"/>
      <c r="CSS33" s="175"/>
      <c r="CST33" s="175"/>
      <c r="CSU33" s="175"/>
      <c r="CSV33" s="175"/>
      <c r="CSW33" s="175"/>
      <c r="CSX33" s="175"/>
      <c r="CSY33" s="175"/>
      <c r="CSZ33" s="175"/>
      <c r="CTA33" s="175"/>
      <c r="CTB33" s="175"/>
      <c r="CTC33" s="175"/>
      <c r="CTD33" s="175"/>
      <c r="CTE33" s="175"/>
      <c r="CTF33" s="175"/>
      <c r="CTG33" s="175"/>
      <c r="CTH33" s="175"/>
      <c r="CTI33" s="175"/>
      <c r="CTJ33" s="175"/>
      <c r="CTK33" s="175"/>
      <c r="CTL33" s="175"/>
      <c r="CTM33" s="175"/>
      <c r="CTN33" s="175"/>
      <c r="CTO33" s="175"/>
      <c r="CTP33" s="175"/>
      <c r="CTQ33" s="175"/>
      <c r="CTR33" s="175"/>
      <c r="CTS33" s="175"/>
      <c r="CTT33" s="175"/>
      <c r="CTU33" s="175"/>
      <c r="CTV33" s="175"/>
      <c r="CTW33" s="175"/>
      <c r="CTX33" s="175"/>
      <c r="CTY33" s="175"/>
      <c r="CTZ33" s="175"/>
      <c r="CUA33" s="175"/>
      <c r="CUB33" s="175"/>
      <c r="CUC33" s="175"/>
      <c r="CUD33" s="175"/>
      <c r="CUE33" s="175"/>
      <c r="CUF33" s="175"/>
      <c r="CUG33" s="175"/>
      <c r="CUH33" s="175"/>
      <c r="CUI33" s="175"/>
      <c r="CUJ33" s="175"/>
      <c r="CUK33" s="175"/>
      <c r="CUL33" s="175"/>
      <c r="CUM33" s="175"/>
      <c r="CUN33" s="175"/>
      <c r="CUO33" s="175"/>
      <c r="CUP33" s="175"/>
      <c r="CUQ33" s="175"/>
      <c r="CUR33" s="175"/>
      <c r="CUS33" s="175"/>
      <c r="CUT33" s="175"/>
      <c r="CUU33" s="175"/>
      <c r="CUV33" s="175"/>
      <c r="CUW33" s="175"/>
      <c r="CUX33" s="175"/>
      <c r="CUY33" s="175"/>
      <c r="CUZ33" s="175"/>
      <c r="CVA33" s="175"/>
      <c r="CVB33" s="175"/>
      <c r="CVC33" s="175"/>
      <c r="CVD33" s="175"/>
      <c r="CVE33" s="175"/>
      <c r="CVF33" s="175"/>
      <c r="CVG33" s="175"/>
      <c r="CVH33" s="175"/>
      <c r="CVI33" s="175"/>
      <c r="CVJ33" s="175"/>
      <c r="CVK33" s="175"/>
      <c r="CVL33" s="175"/>
      <c r="CVM33" s="175"/>
      <c r="CVN33" s="175"/>
      <c r="CVO33" s="175"/>
      <c r="CVP33" s="175"/>
      <c r="CVQ33" s="175"/>
      <c r="CVR33" s="175"/>
      <c r="CVS33" s="175"/>
      <c r="CVT33" s="175"/>
      <c r="CVU33" s="175"/>
      <c r="CVV33" s="175"/>
      <c r="CVW33" s="175"/>
      <c r="CVX33" s="175"/>
      <c r="CVY33" s="175"/>
      <c r="CVZ33" s="175"/>
      <c r="CWA33" s="175"/>
      <c r="CWB33" s="175"/>
      <c r="CWC33" s="175"/>
      <c r="CWD33" s="175"/>
      <c r="CWE33" s="175"/>
      <c r="CWF33" s="175"/>
      <c r="CWG33" s="175"/>
      <c r="CWH33" s="175"/>
      <c r="CWI33" s="175"/>
      <c r="CWJ33" s="175"/>
      <c r="CWK33" s="175"/>
      <c r="CWL33" s="175"/>
      <c r="CWM33" s="175"/>
      <c r="CWN33" s="175"/>
      <c r="CWO33" s="175"/>
      <c r="CWP33" s="175"/>
      <c r="CWQ33" s="175"/>
      <c r="CWR33" s="175"/>
      <c r="CWS33" s="175"/>
      <c r="CWT33" s="175"/>
      <c r="CWU33" s="175"/>
      <c r="CWV33" s="175"/>
      <c r="CWW33" s="175"/>
      <c r="CWX33" s="175"/>
      <c r="CWY33" s="175"/>
      <c r="CWZ33" s="175"/>
      <c r="CXA33" s="175"/>
      <c r="CXB33" s="175"/>
      <c r="CXC33" s="175"/>
      <c r="CXD33" s="175"/>
      <c r="CXE33" s="175"/>
      <c r="CXF33" s="175"/>
      <c r="CXG33" s="175"/>
      <c r="CXH33" s="175"/>
      <c r="CXI33" s="175"/>
      <c r="CXJ33" s="175"/>
      <c r="CXK33" s="175"/>
      <c r="CXL33" s="175"/>
      <c r="CXM33" s="175"/>
      <c r="CXN33" s="175"/>
      <c r="CXO33" s="175"/>
      <c r="CXP33" s="175"/>
      <c r="CXQ33" s="175"/>
      <c r="CXR33" s="175"/>
      <c r="CXS33" s="175"/>
      <c r="CXT33" s="175"/>
      <c r="CXU33" s="175"/>
      <c r="CXV33" s="175"/>
      <c r="CXW33" s="175"/>
      <c r="CXX33" s="175"/>
      <c r="CXY33" s="175"/>
      <c r="CXZ33" s="175"/>
      <c r="CYA33" s="175"/>
      <c r="CYB33" s="175"/>
      <c r="CYC33" s="175"/>
      <c r="CYD33" s="175"/>
      <c r="CYE33" s="175"/>
      <c r="CYF33" s="175"/>
      <c r="CYG33" s="175"/>
      <c r="CYH33" s="175"/>
      <c r="CYI33" s="175"/>
      <c r="CYJ33" s="175"/>
      <c r="CYK33" s="175"/>
      <c r="CYL33" s="175"/>
      <c r="CYM33" s="175"/>
      <c r="CYN33" s="175"/>
      <c r="CYO33" s="175"/>
      <c r="CYP33" s="175"/>
      <c r="CYQ33" s="175"/>
      <c r="CYR33" s="175"/>
      <c r="CYS33" s="175"/>
      <c r="CYT33" s="175"/>
      <c r="CYU33" s="175"/>
      <c r="CYV33" s="175"/>
      <c r="CYW33" s="175"/>
      <c r="CYX33" s="175"/>
      <c r="CYY33" s="175"/>
      <c r="CYZ33" s="175"/>
      <c r="CZA33" s="175"/>
      <c r="CZB33" s="175"/>
      <c r="CZC33" s="175"/>
      <c r="CZD33" s="175"/>
      <c r="CZE33" s="175"/>
      <c r="CZF33" s="175"/>
      <c r="CZG33" s="175"/>
      <c r="CZH33" s="175"/>
      <c r="CZI33" s="175"/>
      <c r="CZJ33" s="175"/>
      <c r="CZK33" s="175"/>
      <c r="CZL33" s="175"/>
      <c r="CZM33" s="175"/>
      <c r="CZN33" s="175"/>
      <c r="CZO33" s="175"/>
      <c r="CZP33" s="175"/>
      <c r="CZQ33" s="175"/>
      <c r="CZR33" s="175"/>
      <c r="CZS33" s="175"/>
      <c r="CZT33" s="175"/>
      <c r="CZU33" s="175"/>
      <c r="CZV33" s="175"/>
      <c r="CZW33" s="175"/>
      <c r="CZX33" s="175"/>
      <c r="CZY33" s="175"/>
      <c r="CZZ33" s="175"/>
      <c r="DAA33" s="175"/>
      <c r="DAB33" s="175"/>
      <c r="DAC33" s="175"/>
      <c r="DAD33" s="175"/>
      <c r="DAE33" s="175"/>
      <c r="DAF33" s="175"/>
      <c r="DAG33" s="175"/>
      <c r="DAH33" s="175"/>
      <c r="DAI33" s="175"/>
      <c r="DAJ33" s="175"/>
      <c r="DAK33" s="175"/>
      <c r="DAL33" s="175"/>
      <c r="DAM33" s="175"/>
      <c r="DAN33" s="175"/>
      <c r="DAO33" s="175"/>
      <c r="DAP33" s="175"/>
      <c r="DAQ33" s="175"/>
      <c r="DAR33" s="175"/>
      <c r="DAS33" s="175"/>
      <c r="DAT33" s="175"/>
      <c r="DAU33" s="175"/>
      <c r="DAV33" s="175"/>
      <c r="DAW33" s="175"/>
      <c r="DAX33" s="175"/>
      <c r="DAY33" s="175"/>
      <c r="DAZ33" s="175"/>
      <c r="DBA33" s="175"/>
      <c r="DBB33" s="175"/>
      <c r="DBC33" s="175"/>
      <c r="DBD33" s="175"/>
      <c r="DBE33" s="175"/>
      <c r="DBF33" s="175"/>
      <c r="DBG33" s="175"/>
      <c r="DBH33" s="175"/>
      <c r="DBI33" s="175"/>
      <c r="DBJ33" s="175"/>
      <c r="DBK33" s="175"/>
      <c r="DBL33" s="175"/>
      <c r="DBM33" s="175"/>
      <c r="DBN33" s="175"/>
      <c r="DBO33" s="175"/>
      <c r="DBP33" s="175"/>
      <c r="DBQ33" s="175"/>
      <c r="DBR33" s="175"/>
      <c r="DBS33" s="175"/>
      <c r="DBT33" s="175"/>
      <c r="DBU33" s="175"/>
      <c r="DBV33" s="175"/>
      <c r="DBW33" s="175"/>
      <c r="DBX33" s="175"/>
      <c r="DBY33" s="175"/>
      <c r="DBZ33" s="175"/>
      <c r="DCA33" s="175"/>
      <c r="DCB33" s="175"/>
      <c r="DCC33" s="175"/>
      <c r="DCD33" s="175"/>
      <c r="DCE33" s="175"/>
      <c r="DCF33" s="175"/>
      <c r="DCG33" s="175"/>
      <c r="DCH33" s="175"/>
      <c r="DCI33" s="175"/>
      <c r="DCJ33" s="175"/>
      <c r="DCK33" s="175"/>
      <c r="DCL33" s="175"/>
      <c r="DCM33" s="175"/>
      <c r="DCN33" s="175"/>
      <c r="DCO33" s="175"/>
      <c r="DCP33" s="175"/>
      <c r="DCQ33" s="175"/>
      <c r="DCR33" s="175"/>
      <c r="DCS33" s="175"/>
      <c r="DCT33" s="175"/>
      <c r="DCU33" s="175"/>
      <c r="DCV33" s="175"/>
      <c r="DCW33" s="175"/>
      <c r="DCX33" s="175"/>
      <c r="DCY33" s="175"/>
      <c r="DCZ33" s="175"/>
      <c r="DDA33" s="175"/>
      <c r="DDB33" s="175"/>
      <c r="DDC33" s="175"/>
      <c r="DDD33" s="175"/>
      <c r="DDE33" s="175"/>
      <c r="DDF33" s="175"/>
      <c r="DDG33" s="175"/>
      <c r="DDH33" s="175"/>
      <c r="DDI33" s="175"/>
      <c r="DDJ33" s="175"/>
      <c r="DDK33" s="175"/>
      <c r="DDL33" s="175"/>
      <c r="DDM33" s="175"/>
      <c r="DDN33" s="175"/>
      <c r="DDO33" s="175"/>
      <c r="DDP33" s="175"/>
      <c r="DDQ33" s="175"/>
      <c r="DDR33" s="175"/>
      <c r="DDS33" s="175"/>
      <c r="DDT33" s="175"/>
      <c r="DDU33" s="175"/>
      <c r="DDV33" s="175"/>
      <c r="DDW33" s="175"/>
      <c r="DDX33" s="175"/>
      <c r="DDY33" s="175"/>
      <c r="DDZ33" s="175"/>
      <c r="DEA33" s="175"/>
      <c r="DEB33" s="175"/>
      <c r="DEC33" s="175"/>
      <c r="DED33" s="175"/>
      <c r="DEE33" s="175"/>
      <c r="DEF33" s="175"/>
      <c r="DEG33" s="175"/>
      <c r="DEH33" s="175"/>
      <c r="DEI33" s="175"/>
      <c r="DEJ33" s="175"/>
      <c r="DEK33" s="175"/>
      <c r="DEL33" s="175"/>
      <c r="DEM33" s="175"/>
      <c r="DEN33" s="175"/>
      <c r="DEO33" s="175"/>
      <c r="DEP33" s="175"/>
      <c r="DEQ33" s="175"/>
      <c r="DER33" s="175"/>
      <c r="DES33" s="175"/>
      <c r="DET33" s="175"/>
      <c r="DEU33" s="175"/>
      <c r="DEV33" s="175"/>
      <c r="DEW33" s="175"/>
      <c r="DEX33" s="175"/>
      <c r="DEY33" s="175"/>
      <c r="DEZ33" s="175"/>
      <c r="DFA33" s="175"/>
      <c r="DFB33" s="175"/>
      <c r="DFC33" s="175"/>
      <c r="DFD33" s="175"/>
      <c r="DFE33" s="175"/>
      <c r="DFF33" s="175"/>
      <c r="DFG33" s="175"/>
      <c r="DFH33" s="175"/>
      <c r="DFI33" s="175"/>
      <c r="DFJ33" s="175"/>
      <c r="DFK33" s="175"/>
      <c r="DFL33" s="175"/>
      <c r="DFM33" s="175"/>
      <c r="DFN33" s="175"/>
      <c r="DFO33" s="175"/>
      <c r="DFP33" s="175"/>
      <c r="DFQ33" s="175"/>
      <c r="DFR33" s="175"/>
      <c r="DFS33" s="175"/>
      <c r="DFT33" s="175"/>
      <c r="DFU33" s="175"/>
      <c r="DFV33" s="175"/>
      <c r="DFW33" s="175"/>
      <c r="DFX33" s="175"/>
      <c r="DFY33" s="175"/>
      <c r="DFZ33" s="175"/>
      <c r="DGA33" s="175"/>
      <c r="DGB33" s="175"/>
      <c r="DGC33" s="175"/>
      <c r="DGD33" s="175"/>
      <c r="DGE33" s="175"/>
      <c r="DGF33" s="175"/>
      <c r="DGG33" s="175"/>
      <c r="DGH33" s="175"/>
      <c r="DGI33" s="175"/>
      <c r="DGJ33" s="175"/>
      <c r="DGK33" s="175"/>
      <c r="DGL33" s="175"/>
      <c r="DGM33" s="175"/>
      <c r="DGN33" s="175"/>
      <c r="DGO33" s="175"/>
      <c r="DGP33" s="175"/>
      <c r="DGQ33" s="175"/>
      <c r="DGR33" s="175"/>
      <c r="DGS33" s="175"/>
      <c r="DGT33" s="175"/>
      <c r="DGU33" s="175"/>
      <c r="DGV33" s="175"/>
      <c r="DGW33" s="175"/>
      <c r="DGX33" s="175"/>
      <c r="DGY33" s="175"/>
      <c r="DGZ33" s="175"/>
      <c r="DHA33" s="175"/>
      <c r="DHB33" s="175"/>
      <c r="DHC33" s="175"/>
      <c r="DHD33" s="175"/>
      <c r="DHE33" s="175"/>
      <c r="DHF33" s="175"/>
      <c r="DHG33" s="175"/>
      <c r="DHH33" s="175"/>
      <c r="DHI33" s="175"/>
      <c r="DHJ33" s="175"/>
      <c r="DHK33" s="175"/>
      <c r="DHL33" s="175"/>
      <c r="DHM33" s="175"/>
      <c r="DHN33" s="175"/>
      <c r="DHO33" s="175"/>
      <c r="DHP33" s="175"/>
      <c r="DHQ33" s="175"/>
      <c r="DHR33" s="175"/>
      <c r="DHS33" s="175"/>
      <c r="DHT33" s="175"/>
      <c r="DHU33" s="175"/>
      <c r="DHV33" s="175"/>
      <c r="DHW33" s="175"/>
      <c r="DHX33" s="175"/>
      <c r="DHY33" s="175"/>
      <c r="DHZ33" s="175"/>
      <c r="DIA33" s="175"/>
      <c r="DIB33" s="175"/>
      <c r="DIC33" s="175"/>
      <c r="DID33" s="175"/>
      <c r="DIE33" s="175"/>
      <c r="DIF33" s="175"/>
      <c r="DIG33" s="175"/>
      <c r="DIH33" s="175"/>
      <c r="DII33" s="175"/>
      <c r="DIJ33" s="175"/>
      <c r="DIK33" s="175"/>
      <c r="DIL33" s="175"/>
      <c r="DIM33" s="175"/>
      <c r="DIN33" s="175"/>
      <c r="DIO33" s="175"/>
      <c r="DIP33" s="175"/>
      <c r="DIQ33" s="175"/>
      <c r="DIR33" s="175"/>
      <c r="DIS33" s="175"/>
      <c r="DIT33" s="175"/>
      <c r="DIU33" s="175"/>
      <c r="DIV33" s="175"/>
      <c r="DIW33" s="175"/>
      <c r="DIX33" s="175"/>
      <c r="DIY33" s="175"/>
      <c r="DIZ33" s="175"/>
      <c r="DJA33" s="175"/>
      <c r="DJB33" s="175"/>
      <c r="DJC33" s="175"/>
      <c r="DJD33" s="175"/>
      <c r="DJE33" s="175"/>
      <c r="DJF33" s="175"/>
      <c r="DJG33" s="175"/>
      <c r="DJH33" s="175"/>
      <c r="DJI33" s="175"/>
      <c r="DJJ33" s="175"/>
      <c r="DJK33" s="175"/>
      <c r="DJL33" s="175"/>
      <c r="DJM33" s="175"/>
      <c r="DJN33" s="175"/>
      <c r="DJO33" s="175"/>
      <c r="DJP33" s="175"/>
      <c r="DJQ33" s="175"/>
      <c r="DJR33" s="175"/>
      <c r="DJS33" s="175"/>
      <c r="DJT33" s="175"/>
      <c r="DJU33" s="175"/>
      <c r="DJV33" s="175"/>
      <c r="DJW33" s="175"/>
      <c r="DJX33" s="175"/>
      <c r="DJY33" s="175"/>
      <c r="DJZ33" s="175"/>
      <c r="DKA33" s="175"/>
      <c r="DKB33" s="175"/>
      <c r="DKC33" s="175"/>
      <c r="DKD33" s="175"/>
      <c r="DKE33" s="175"/>
      <c r="DKF33" s="175"/>
      <c r="DKG33" s="175"/>
      <c r="DKH33" s="175"/>
      <c r="DKI33" s="175"/>
      <c r="DKJ33" s="175"/>
      <c r="DKK33" s="175"/>
      <c r="DKL33" s="175"/>
      <c r="DKM33" s="175"/>
      <c r="DKN33" s="175"/>
      <c r="DKO33" s="175"/>
      <c r="DKP33" s="175"/>
      <c r="DKQ33" s="175"/>
      <c r="DKR33" s="175"/>
      <c r="DKS33" s="175"/>
      <c r="DKT33" s="175"/>
      <c r="DKU33" s="175"/>
      <c r="DKV33" s="175"/>
      <c r="DKW33" s="175"/>
      <c r="DKX33" s="175"/>
      <c r="DKY33" s="175"/>
      <c r="DKZ33" s="175"/>
      <c r="DLA33" s="175"/>
      <c r="DLB33" s="175"/>
      <c r="DLC33" s="175"/>
      <c r="DLD33" s="175"/>
      <c r="DLE33" s="175"/>
      <c r="DLF33" s="175"/>
      <c r="DLG33" s="175"/>
      <c r="DLH33" s="175"/>
      <c r="DLI33" s="175"/>
      <c r="DLJ33" s="175"/>
      <c r="DLK33" s="175"/>
      <c r="DLL33" s="175"/>
      <c r="DLM33" s="175"/>
      <c r="DLN33" s="175"/>
      <c r="DLO33" s="175"/>
      <c r="DLP33" s="175"/>
      <c r="DLQ33" s="175"/>
      <c r="DLR33" s="175"/>
      <c r="DLS33" s="175"/>
      <c r="DLT33" s="175"/>
      <c r="DLU33" s="175"/>
      <c r="DLV33" s="175"/>
      <c r="DLW33" s="175"/>
      <c r="DLX33" s="175"/>
      <c r="DLY33" s="175"/>
      <c r="DLZ33" s="175"/>
      <c r="DMA33" s="175"/>
      <c r="DMB33" s="175"/>
      <c r="DMC33" s="175"/>
      <c r="DMD33" s="175"/>
      <c r="DME33" s="175"/>
      <c r="DMF33" s="175"/>
      <c r="DMG33" s="175"/>
      <c r="DMH33" s="175"/>
      <c r="DMI33" s="175"/>
      <c r="DMJ33" s="175"/>
      <c r="DMK33" s="175"/>
      <c r="DML33" s="175"/>
      <c r="DMM33" s="175"/>
      <c r="DMN33" s="175"/>
      <c r="DMO33" s="175"/>
      <c r="DMP33" s="175"/>
      <c r="DMQ33" s="175"/>
      <c r="DMR33" s="175"/>
      <c r="DMS33" s="175"/>
      <c r="DMT33" s="175"/>
      <c r="DMU33" s="175"/>
      <c r="DMV33" s="175"/>
      <c r="DMW33" s="175"/>
      <c r="DMX33" s="175"/>
      <c r="DMY33" s="175"/>
      <c r="DMZ33" s="175"/>
      <c r="DNA33" s="175"/>
      <c r="DNB33" s="175"/>
      <c r="DNC33" s="175"/>
      <c r="DND33" s="175"/>
      <c r="DNE33" s="175"/>
      <c r="DNF33" s="175"/>
      <c r="DNG33" s="175"/>
      <c r="DNH33" s="175"/>
      <c r="DNI33" s="175"/>
      <c r="DNJ33" s="175"/>
      <c r="DNK33" s="175"/>
      <c r="DNL33" s="175"/>
      <c r="DNM33" s="175"/>
      <c r="DNN33" s="175"/>
      <c r="DNO33" s="175"/>
      <c r="DNP33" s="175"/>
      <c r="DNQ33" s="175"/>
      <c r="DNR33" s="175"/>
      <c r="DNS33" s="175"/>
      <c r="DNT33" s="175"/>
      <c r="DNU33" s="175"/>
      <c r="DNV33" s="175"/>
      <c r="DNW33" s="175"/>
      <c r="DNX33" s="175"/>
      <c r="DNY33" s="175"/>
      <c r="DNZ33" s="175"/>
      <c r="DOA33" s="175"/>
      <c r="DOB33" s="175"/>
      <c r="DOC33" s="175"/>
      <c r="DOD33" s="175"/>
      <c r="DOE33" s="175"/>
      <c r="DOF33" s="175"/>
      <c r="DOG33" s="175"/>
      <c r="DOH33" s="175"/>
      <c r="DOI33" s="175"/>
      <c r="DOJ33" s="175"/>
      <c r="DOK33" s="175"/>
      <c r="DOL33" s="175"/>
      <c r="DOM33" s="175"/>
      <c r="DON33" s="175"/>
      <c r="DOO33" s="175"/>
      <c r="DOP33" s="175"/>
      <c r="DOQ33" s="175"/>
      <c r="DOR33" s="175"/>
      <c r="DOS33" s="175"/>
      <c r="DOT33" s="175"/>
      <c r="DOU33" s="175"/>
      <c r="DOV33" s="175"/>
      <c r="DOW33" s="175"/>
      <c r="DOX33" s="175"/>
      <c r="DOY33" s="175"/>
      <c r="DOZ33" s="175"/>
      <c r="DPA33" s="175"/>
      <c r="DPB33" s="175"/>
      <c r="DPC33" s="175"/>
      <c r="DPD33" s="175"/>
      <c r="DPE33" s="175"/>
      <c r="DPF33" s="175"/>
      <c r="DPG33" s="175"/>
      <c r="DPH33" s="175"/>
      <c r="DPI33" s="175"/>
      <c r="DPJ33" s="175"/>
      <c r="DPK33" s="175"/>
      <c r="DPL33" s="175"/>
      <c r="DPM33" s="175"/>
      <c r="DPN33" s="175"/>
      <c r="DPO33" s="175"/>
      <c r="DPP33" s="175"/>
      <c r="DPQ33" s="175"/>
      <c r="DPR33" s="175"/>
      <c r="DPS33" s="175"/>
      <c r="DPT33" s="175"/>
      <c r="DPU33" s="175"/>
      <c r="DPV33" s="175"/>
      <c r="DPW33" s="175"/>
      <c r="DPX33" s="175"/>
      <c r="DPY33" s="175"/>
      <c r="DPZ33" s="175"/>
      <c r="DQA33" s="175"/>
      <c r="DQB33" s="175"/>
      <c r="DQC33" s="175"/>
      <c r="DQD33" s="175"/>
      <c r="DQE33" s="175"/>
      <c r="DQF33" s="175"/>
      <c r="DQG33" s="175"/>
      <c r="DQH33" s="175"/>
      <c r="DQI33" s="175"/>
      <c r="DQJ33" s="175"/>
      <c r="DQK33" s="175"/>
      <c r="DQL33" s="175"/>
      <c r="DQM33" s="175"/>
      <c r="DQN33" s="175"/>
      <c r="DQO33" s="175"/>
      <c r="DQP33" s="175"/>
      <c r="DQQ33" s="175"/>
      <c r="DQR33" s="175"/>
      <c r="DQS33" s="175"/>
      <c r="DQT33" s="175"/>
      <c r="DQU33" s="175"/>
      <c r="DQV33" s="175"/>
      <c r="DQW33" s="175"/>
      <c r="DQX33" s="175"/>
      <c r="DQY33" s="175"/>
      <c r="DQZ33" s="175"/>
      <c r="DRA33" s="175"/>
      <c r="DRB33" s="175"/>
      <c r="DRC33" s="175"/>
      <c r="DRD33" s="175"/>
      <c r="DRE33" s="175"/>
      <c r="DRF33" s="175"/>
      <c r="DRG33" s="175"/>
      <c r="DRH33" s="175"/>
      <c r="DRI33" s="175"/>
      <c r="DRJ33" s="175"/>
      <c r="DRK33" s="175"/>
      <c r="DRL33" s="175"/>
      <c r="DRM33" s="175"/>
      <c r="DRN33" s="175"/>
      <c r="DRO33" s="175"/>
      <c r="DRP33" s="175"/>
      <c r="DRQ33" s="175"/>
      <c r="DRR33" s="175"/>
      <c r="DRS33" s="175"/>
      <c r="DRT33" s="175"/>
      <c r="DRU33" s="175"/>
      <c r="DRV33" s="175"/>
      <c r="DRW33" s="175"/>
      <c r="DRX33" s="175"/>
      <c r="DRY33" s="175"/>
      <c r="DRZ33" s="175"/>
      <c r="DSA33" s="175"/>
      <c r="DSB33" s="175"/>
      <c r="DSC33" s="175"/>
      <c r="DSD33" s="175"/>
      <c r="DSE33" s="175"/>
      <c r="DSF33" s="175"/>
      <c r="DSG33" s="175"/>
      <c r="DSH33" s="175"/>
      <c r="DSI33" s="175"/>
      <c r="DSJ33" s="175"/>
      <c r="DSK33" s="175"/>
      <c r="DSL33" s="175"/>
      <c r="DSM33" s="175"/>
      <c r="DSN33" s="175"/>
      <c r="DSO33" s="175"/>
      <c r="DSP33" s="175"/>
      <c r="DSQ33" s="175"/>
      <c r="DSR33" s="175"/>
      <c r="DSS33" s="175"/>
      <c r="DST33" s="175"/>
      <c r="DSU33" s="175"/>
      <c r="DSV33" s="175"/>
      <c r="DSW33" s="175"/>
      <c r="DSX33" s="175"/>
      <c r="DSY33" s="175"/>
      <c r="DSZ33" s="175"/>
      <c r="DTA33" s="175"/>
      <c r="DTB33" s="175"/>
      <c r="DTC33" s="175"/>
      <c r="DTD33" s="175"/>
      <c r="DTE33" s="175"/>
      <c r="DTF33" s="175"/>
      <c r="DTG33" s="175"/>
      <c r="DTH33" s="175"/>
      <c r="DTI33" s="175"/>
      <c r="DTJ33" s="175"/>
      <c r="DTK33" s="175"/>
      <c r="DTL33" s="175"/>
      <c r="DTM33" s="175"/>
      <c r="DTN33" s="175"/>
      <c r="DTO33" s="175"/>
      <c r="DTP33" s="175"/>
      <c r="DTQ33" s="175"/>
      <c r="DTR33" s="175"/>
      <c r="DTS33" s="175"/>
      <c r="DTT33" s="175"/>
      <c r="DTU33" s="175"/>
      <c r="DTV33" s="175"/>
      <c r="DTW33" s="175"/>
      <c r="DTX33" s="175"/>
      <c r="DTY33" s="175"/>
      <c r="DTZ33" s="175"/>
      <c r="DUA33" s="175"/>
      <c r="DUB33" s="175"/>
      <c r="DUC33" s="175"/>
      <c r="DUD33" s="175"/>
      <c r="DUE33" s="175"/>
      <c r="DUF33" s="175"/>
      <c r="DUG33" s="175"/>
      <c r="DUH33" s="175"/>
      <c r="DUI33" s="175"/>
      <c r="DUJ33" s="175"/>
      <c r="DUK33" s="175"/>
      <c r="DUL33" s="175"/>
      <c r="DUM33" s="175"/>
      <c r="DUN33" s="175"/>
      <c r="DUO33" s="175"/>
      <c r="DUP33" s="175"/>
      <c r="DUQ33" s="175"/>
      <c r="DUR33" s="175"/>
      <c r="DUS33" s="175"/>
      <c r="DUT33" s="175"/>
      <c r="DUU33" s="175"/>
      <c r="DUV33" s="175"/>
      <c r="DUW33" s="175"/>
      <c r="DUX33" s="175"/>
      <c r="DUY33" s="175"/>
      <c r="DUZ33" s="175"/>
      <c r="DVA33" s="175"/>
      <c r="DVB33" s="175"/>
      <c r="DVC33" s="175"/>
      <c r="DVD33" s="175"/>
      <c r="DVE33" s="175"/>
      <c r="DVF33" s="175"/>
      <c r="DVG33" s="175"/>
      <c r="DVH33" s="175"/>
      <c r="DVI33" s="175"/>
      <c r="DVJ33" s="175"/>
      <c r="DVK33" s="175"/>
      <c r="DVL33" s="175"/>
      <c r="DVM33" s="175"/>
      <c r="DVN33" s="175"/>
      <c r="DVO33" s="175"/>
      <c r="DVP33" s="175"/>
      <c r="DVQ33" s="175"/>
      <c r="DVR33" s="175"/>
      <c r="DVS33" s="175"/>
      <c r="DVT33" s="175"/>
      <c r="DVU33" s="175"/>
      <c r="DVV33" s="175"/>
      <c r="DVW33" s="175"/>
      <c r="DVX33" s="175"/>
      <c r="DVY33" s="175"/>
      <c r="DVZ33" s="175"/>
      <c r="DWA33" s="175"/>
      <c r="DWB33" s="175"/>
      <c r="DWC33" s="175"/>
      <c r="DWD33" s="175"/>
      <c r="DWE33" s="175"/>
      <c r="DWF33" s="175"/>
      <c r="DWG33" s="175"/>
      <c r="DWH33" s="175"/>
      <c r="DWI33" s="175"/>
      <c r="DWJ33" s="175"/>
      <c r="DWK33" s="175"/>
      <c r="DWL33" s="175"/>
      <c r="DWM33" s="175"/>
      <c r="DWN33" s="175"/>
      <c r="DWO33" s="175"/>
      <c r="DWP33" s="175"/>
      <c r="DWQ33" s="175"/>
      <c r="DWR33" s="175"/>
      <c r="DWS33" s="175"/>
      <c r="DWT33" s="175"/>
      <c r="DWU33" s="175"/>
      <c r="DWV33" s="175"/>
      <c r="DWW33" s="175"/>
      <c r="DWX33" s="175"/>
      <c r="DWY33" s="175"/>
      <c r="DWZ33" s="175"/>
      <c r="DXA33" s="175"/>
      <c r="DXB33" s="175"/>
      <c r="DXC33" s="175"/>
      <c r="DXD33" s="175"/>
      <c r="DXE33" s="175"/>
      <c r="DXF33" s="175"/>
      <c r="DXG33" s="175"/>
      <c r="DXH33" s="175"/>
      <c r="DXI33" s="175"/>
      <c r="DXJ33" s="175"/>
      <c r="DXK33" s="175"/>
      <c r="DXL33" s="175"/>
      <c r="DXM33" s="175"/>
      <c r="DXN33" s="175"/>
      <c r="DXO33" s="175"/>
      <c r="DXP33" s="175"/>
      <c r="DXQ33" s="175"/>
      <c r="DXR33" s="175"/>
      <c r="DXS33" s="175"/>
      <c r="DXT33" s="175"/>
      <c r="DXU33" s="175"/>
      <c r="DXV33" s="175"/>
      <c r="DXW33" s="175"/>
      <c r="DXX33" s="175"/>
      <c r="DXY33" s="175"/>
      <c r="DXZ33" s="175"/>
      <c r="DYA33" s="175"/>
      <c r="DYB33" s="175"/>
      <c r="DYC33" s="175"/>
      <c r="DYD33" s="175"/>
      <c r="DYE33" s="175"/>
      <c r="DYF33" s="175"/>
      <c r="DYG33" s="175"/>
      <c r="DYH33" s="175"/>
      <c r="DYI33" s="175"/>
      <c r="DYJ33" s="175"/>
      <c r="DYK33" s="175"/>
      <c r="DYL33" s="175"/>
      <c r="DYM33" s="175"/>
      <c r="DYN33" s="175"/>
      <c r="DYO33" s="175"/>
      <c r="DYP33" s="175"/>
      <c r="DYQ33" s="175"/>
      <c r="DYR33" s="175"/>
      <c r="DYS33" s="175"/>
      <c r="DYT33" s="175"/>
      <c r="DYU33" s="175"/>
      <c r="DYV33" s="175"/>
      <c r="DYW33" s="175"/>
      <c r="DYX33" s="175"/>
      <c r="DYY33" s="175"/>
      <c r="DYZ33" s="175"/>
      <c r="DZA33" s="175"/>
      <c r="DZB33" s="175"/>
      <c r="DZC33" s="175"/>
      <c r="DZD33" s="175"/>
      <c r="DZE33" s="175"/>
      <c r="DZF33" s="175"/>
      <c r="DZG33" s="175"/>
      <c r="DZH33" s="175"/>
      <c r="DZI33" s="175"/>
      <c r="DZJ33" s="175"/>
      <c r="DZK33" s="175"/>
      <c r="DZL33" s="175"/>
      <c r="DZM33" s="175"/>
      <c r="DZN33" s="175"/>
      <c r="DZO33" s="175"/>
      <c r="DZP33" s="175"/>
      <c r="DZQ33" s="175"/>
      <c r="DZR33" s="175"/>
      <c r="DZS33" s="175"/>
      <c r="DZT33" s="175"/>
      <c r="DZU33" s="175"/>
      <c r="DZV33" s="175"/>
      <c r="DZW33" s="175"/>
      <c r="DZX33" s="175"/>
      <c r="DZY33" s="175"/>
      <c r="DZZ33" s="175"/>
      <c r="EAA33" s="175"/>
      <c r="EAB33" s="175"/>
      <c r="EAC33" s="175"/>
      <c r="EAD33" s="175"/>
      <c r="EAE33" s="175"/>
      <c r="EAF33" s="175"/>
      <c r="EAG33" s="175"/>
      <c r="EAH33" s="175"/>
      <c r="EAI33" s="175"/>
      <c r="EAJ33" s="175"/>
      <c r="EAK33" s="175"/>
      <c r="EAL33" s="175"/>
      <c r="EAM33" s="175"/>
      <c r="EAN33" s="175"/>
      <c r="EAO33" s="175"/>
      <c r="EAP33" s="175"/>
      <c r="EAQ33" s="175"/>
      <c r="EAR33" s="175"/>
      <c r="EAS33" s="175"/>
      <c r="EAT33" s="175"/>
      <c r="EAU33" s="175"/>
      <c r="EAV33" s="175"/>
      <c r="EAW33" s="175"/>
      <c r="EAX33" s="175"/>
      <c r="EAY33" s="175"/>
      <c r="EAZ33" s="175"/>
      <c r="EBA33" s="175"/>
      <c r="EBB33" s="175"/>
      <c r="EBC33" s="175"/>
      <c r="EBD33" s="175"/>
      <c r="EBE33" s="175"/>
      <c r="EBF33" s="175"/>
      <c r="EBG33" s="175"/>
      <c r="EBH33" s="175"/>
      <c r="EBI33" s="175"/>
      <c r="EBJ33" s="175"/>
      <c r="EBK33" s="175"/>
      <c r="EBL33" s="175"/>
      <c r="EBM33" s="175"/>
      <c r="EBN33" s="175"/>
      <c r="EBO33" s="175"/>
      <c r="EBP33" s="175"/>
      <c r="EBQ33" s="175"/>
      <c r="EBR33" s="175"/>
      <c r="EBS33" s="175"/>
      <c r="EBT33" s="175"/>
      <c r="EBU33" s="175"/>
      <c r="EBV33" s="175"/>
      <c r="EBW33" s="175"/>
      <c r="EBX33" s="175"/>
      <c r="EBY33" s="175"/>
      <c r="EBZ33" s="175"/>
      <c r="ECA33" s="175"/>
      <c r="ECB33" s="175"/>
      <c r="ECC33" s="175"/>
      <c r="ECD33" s="175"/>
      <c r="ECE33" s="175"/>
      <c r="ECF33" s="175"/>
      <c r="ECG33" s="175"/>
      <c r="ECH33" s="175"/>
      <c r="ECI33" s="175"/>
      <c r="ECJ33" s="175"/>
      <c r="ECK33" s="175"/>
      <c r="ECL33" s="175"/>
      <c r="ECM33" s="175"/>
      <c r="ECN33" s="175"/>
      <c r="ECO33" s="175"/>
      <c r="ECP33" s="175"/>
      <c r="ECQ33" s="175"/>
      <c r="ECR33" s="175"/>
      <c r="ECS33" s="175"/>
      <c r="ECT33" s="175"/>
      <c r="ECU33" s="175"/>
      <c r="ECV33" s="175"/>
      <c r="ECW33" s="175"/>
      <c r="ECX33" s="175"/>
      <c r="ECY33" s="175"/>
      <c r="ECZ33" s="175"/>
      <c r="EDA33" s="175"/>
      <c r="EDB33" s="175"/>
      <c r="EDC33" s="175"/>
      <c r="EDD33" s="175"/>
      <c r="EDE33" s="175"/>
      <c r="EDF33" s="175"/>
      <c r="EDG33" s="175"/>
      <c r="EDH33" s="175"/>
      <c r="EDI33" s="175"/>
      <c r="EDJ33" s="175"/>
      <c r="EDK33" s="175"/>
      <c r="EDL33" s="175"/>
      <c r="EDM33" s="175"/>
      <c r="EDN33" s="175"/>
      <c r="EDO33" s="175"/>
      <c r="EDP33" s="175"/>
      <c r="EDQ33" s="175"/>
      <c r="EDR33" s="175"/>
      <c r="EDS33" s="175"/>
      <c r="EDT33" s="175"/>
      <c r="EDU33" s="175"/>
      <c r="EDV33" s="175"/>
      <c r="EDW33" s="175"/>
      <c r="EDX33" s="175"/>
      <c r="EDY33" s="175"/>
      <c r="EDZ33" s="175"/>
      <c r="EEA33" s="175"/>
      <c r="EEB33" s="175"/>
      <c r="EEC33" s="175"/>
      <c r="EED33" s="175"/>
      <c r="EEE33" s="175"/>
      <c r="EEF33" s="175"/>
      <c r="EEG33" s="175"/>
      <c r="EEH33" s="175"/>
      <c r="EEI33" s="175"/>
      <c r="EEJ33" s="175"/>
      <c r="EEK33" s="175"/>
      <c r="EEL33" s="175"/>
      <c r="EEM33" s="175"/>
      <c r="EEN33" s="175"/>
      <c r="EEO33" s="175"/>
      <c r="EEP33" s="175"/>
      <c r="EEQ33" s="175"/>
      <c r="EER33" s="175"/>
      <c r="EES33" s="175"/>
      <c r="EET33" s="175"/>
      <c r="EEU33" s="175"/>
      <c r="EEV33" s="175"/>
      <c r="EEW33" s="175"/>
      <c r="EEX33" s="175"/>
      <c r="EEY33" s="175"/>
      <c r="EEZ33" s="175"/>
      <c r="EFA33" s="175"/>
      <c r="EFB33" s="175"/>
      <c r="EFC33" s="175"/>
      <c r="EFD33" s="175"/>
      <c r="EFE33" s="175"/>
      <c r="EFF33" s="175"/>
      <c r="EFG33" s="175"/>
      <c r="EFH33" s="175"/>
      <c r="EFI33" s="175"/>
      <c r="EFJ33" s="175"/>
      <c r="EFK33" s="175"/>
      <c r="EFL33" s="175"/>
      <c r="EFM33" s="175"/>
      <c r="EFN33" s="175"/>
      <c r="EFO33" s="175"/>
      <c r="EFP33" s="175"/>
      <c r="EFQ33" s="175"/>
      <c r="EFR33" s="175"/>
      <c r="EFS33" s="175"/>
      <c r="EFT33" s="175"/>
      <c r="EFU33" s="175"/>
      <c r="EFV33" s="175"/>
      <c r="EFW33" s="175"/>
      <c r="EFX33" s="175"/>
      <c r="EFY33" s="175"/>
      <c r="EFZ33" s="175"/>
      <c r="EGA33" s="175"/>
      <c r="EGB33" s="175"/>
      <c r="EGC33" s="175"/>
      <c r="EGD33" s="175"/>
      <c r="EGE33" s="175"/>
      <c r="EGF33" s="175"/>
      <c r="EGG33" s="175"/>
      <c r="EGH33" s="175"/>
      <c r="EGI33" s="175"/>
      <c r="EGJ33" s="175"/>
      <c r="EGK33" s="175"/>
      <c r="EGL33" s="175"/>
      <c r="EGM33" s="175"/>
      <c r="EGN33" s="175"/>
      <c r="EGO33" s="175"/>
      <c r="EGP33" s="175"/>
      <c r="EGQ33" s="175"/>
      <c r="EGR33" s="175"/>
      <c r="EGS33" s="175"/>
      <c r="EGT33" s="175"/>
      <c r="EGU33" s="175"/>
      <c r="EGV33" s="175"/>
      <c r="EGW33" s="175"/>
      <c r="EGX33" s="175"/>
      <c r="EGY33" s="175"/>
      <c r="EGZ33" s="175"/>
      <c r="EHA33" s="175"/>
      <c r="EHB33" s="175"/>
      <c r="EHC33" s="175"/>
      <c r="EHD33" s="175"/>
      <c r="EHE33" s="175"/>
      <c r="EHF33" s="175"/>
      <c r="EHG33" s="175"/>
      <c r="EHH33" s="175"/>
      <c r="EHI33" s="175"/>
      <c r="EHJ33" s="175"/>
      <c r="EHK33" s="175"/>
      <c r="EHL33" s="175"/>
      <c r="EHM33" s="175"/>
      <c r="EHN33" s="175"/>
      <c r="EHO33" s="175"/>
      <c r="EHP33" s="175"/>
      <c r="EHQ33" s="175"/>
      <c r="EHR33" s="175"/>
      <c r="EHS33" s="175"/>
      <c r="EHT33" s="175"/>
      <c r="EHU33" s="175"/>
      <c r="EHV33" s="175"/>
      <c r="EHW33" s="175"/>
      <c r="EHX33" s="175"/>
      <c r="EHY33" s="175"/>
      <c r="EHZ33" s="175"/>
      <c r="EIA33" s="175"/>
      <c r="EIB33" s="175"/>
      <c r="EIC33" s="175"/>
      <c r="EID33" s="175"/>
      <c r="EIE33" s="175"/>
      <c r="EIF33" s="175"/>
      <c r="EIG33" s="175"/>
      <c r="EIH33" s="175"/>
      <c r="EII33" s="175"/>
      <c r="EIJ33" s="175"/>
      <c r="EIK33" s="175"/>
      <c r="EIL33" s="175"/>
      <c r="EIM33" s="175"/>
      <c r="EIN33" s="175"/>
      <c r="EIO33" s="175"/>
      <c r="EIP33" s="175"/>
      <c r="EIQ33" s="175"/>
      <c r="EIR33" s="175"/>
      <c r="EIS33" s="175"/>
      <c r="EIT33" s="175"/>
      <c r="EIU33" s="175"/>
      <c r="EIV33" s="175"/>
      <c r="EIW33" s="175"/>
      <c r="EIX33" s="175"/>
      <c r="EIY33" s="175"/>
      <c r="EIZ33" s="175"/>
      <c r="EJA33" s="175"/>
      <c r="EJB33" s="175"/>
      <c r="EJC33" s="175"/>
      <c r="EJD33" s="175"/>
      <c r="EJE33" s="175"/>
      <c r="EJF33" s="175"/>
      <c r="EJG33" s="175"/>
      <c r="EJH33" s="175"/>
      <c r="EJI33" s="175"/>
      <c r="EJJ33" s="175"/>
      <c r="EJK33" s="175"/>
      <c r="EJL33" s="175"/>
      <c r="EJM33" s="175"/>
      <c r="EJN33" s="175"/>
      <c r="EJO33" s="175"/>
      <c r="EJP33" s="175"/>
      <c r="EJQ33" s="175"/>
      <c r="EJR33" s="175"/>
      <c r="EJS33" s="175"/>
      <c r="EJT33" s="175"/>
      <c r="EJU33" s="175"/>
      <c r="EJV33" s="175"/>
      <c r="EJW33" s="175"/>
      <c r="EJX33" s="175"/>
      <c r="EJY33" s="175"/>
      <c r="EJZ33" s="175"/>
      <c r="EKA33" s="175"/>
      <c r="EKB33" s="175"/>
      <c r="EKC33" s="175"/>
      <c r="EKD33" s="175"/>
      <c r="EKE33" s="175"/>
      <c r="EKF33" s="175"/>
      <c r="EKG33" s="175"/>
      <c r="EKH33" s="175"/>
      <c r="EKI33" s="175"/>
      <c r="EKJ33" s="175"/>
      <c r="EKK33" s="175"/>
      <c r="EKL33" s="175"/>
      <c r="EKM33" s="175"/>
      <c r="EKN33" s="175"/>
      <c r="EKO33" s="175"/>
      <c r="EKP33" s="175"/>
      <c r="EKQ33" s="175"/>
      <c r="EKR33" s="175"/>
      <c r="EKS33" s="175"/>
      <c r="EKT33" s="175"/>
      <c r="EKU33" s="175"/>
      <c r="EKV33" s="175"/>
      <c r="EKW33" s="175"/>
      <c r="EKX33" s="175"/>
      <c r="EKY33" s="175"/>
      <c r="EKZ33" s="175"/>
      <c r="ELA33" s="175"/>
      <c r="ELB33" s="175"/>
      <c r="ELC33" s="175"/>
      <c r="ELD33" s="175"/>
      <c r="ELE33" s="175"/>
      <c r="ELF33" s="175"/>
      <c r="ELG33" s="175"/>
      <c r="ELH33" s="175"/>
      <c r="ELI33" s="175"/>
      <c r="ELJ33" s="175"/>
      <c r="ELK33" s="175"/>
      <c r="ELL33" s="175"/>
      <c r="ELM33" s="175"/>
      <c r="ELN33" s="175"/>
      <c r="ELO33" s="175"/>
      <c r="ELP33" s="175"/>
      <c r="ELQ33" s="175"/>
      <c r="ELR33" s="175"/>
      <c r="ELS33" s="175"/>
      <c r="ELT33" s="175"/>
      <c r="ELU33" s="175"/>
      <c r="ELV33" s="175"/>
      <c r="ELW33" s="175"/>
      <c r="ELX33" s="175"/>
      <c r="ELY33" s="175"/>
      <c r="ELZ33" s="175"/>
      <c r="EMA33" s="175"/>
      <c r="EMB33" s="175"/>
      <c r="EMC33" s="175"/>
      <c r="EMD33" s="175"/>
      <c r="EME33" s="175"/>
      <c r="EMF33" s="175"/>
      <c r="EMG33" s="175"/>
      <c r="EMH33" s="175"/>
      <c r="EMI33" s="175"/>
      <c r="EMJ33" s="175"/>
      <c r="EMK33" s="175"/>
      <c r="EML33" s="175"/>
      <c r="EMM33" s="175"/>
      <c r="EMN33" s="175"/>
      <c r="EMO33" s="175"/>
      <c r="EMP33" s="175"/>
      <c r="EMQ33" s="175"/>
      <c r="EMR33" s="175"/>
      <c r="EMS33" s="175"/>
      <c r="EMT33" s="175"/>
      <c r="EMU33" s="175"/>
      <c r="EMV33" s="175"/>
      <c r="EMW33" s="175"/>
      <c r="EMX33" s="175"/>
      <c r="EMY33" s="175"/>
      <c r="EMZ33" s="175"/>
      <c r="ENA33" s="175"/>
      <c r="ENB33" s="175"/>
      <c r="ENC33" s="175"/>
      <c r="END33" s="175"/>
      <c r="ENE33" s="175"/>
      <c r="ENF33" s="175"/>
      <c r="ENG33" s="175"/>
      <c r="ENH33" s="175"/>
      <c r="ENI33" s="175"/>
      <c r="ENJ33" s="175"/>
      <c r="ENK33" s="175"/>
      <c r="ENL33" s="175"/>
      <c r="ENM33" s="175"/>
      <c r="ENN33" s="175"/>
      <c r="ENO33" s="175"/>
      <c r="ENP33" s="175"/>
      <c r="ENQ33" s="175"/>
      <c r="ENR33" s="175"/>
      <c r="ENS33" s="175"/>
      <c r="ENT33" s="175"/>
      <c r="ENU33" s="175"/>
      <c r="ENV33" s="175"/>
      <c r="ENW33" s="175"/>
      <c r="ENX33" s="175"/>
      <c r="ENY33" s="175"/>
      <c r="ENZ33" s="175"/>
      <c r="EOA33" s="175"/>
      <c r="EOB33" s="175"/>
      <c r="EOC33" s="175"/>
      <c r="EOD33" s="175"/>
      <c r="EOE33" s="175"/>
      <c r="EOF33" s="175"/>
      <c r="EOG33" s="175"/>
      <c r="EOH33" s="175"/>
      <c r="EOI33" s="175"/>
      <c r="EOJ33" s="175"/>
      <c r="EOK33" s="175"/>
      <c r="EOL33" s="175"/>
      <c r="EOM33" s="175"/>
      <c r="EON33" s="175"/>
      <c r="EOO33" s="175"/>
      <c r="EOP33" s="175"/>
      <c r="EOQ33" s="175"/>
      <c r="EOR33" s="175"/>
      <c r="EOS33" s="175"/>
      <c r="EOT33" s="175"/>
      <c r="EOU33" s="175"/>
      <c r="EOV33" s="175"/>
      <c r="EOW33" s="175"/>
      <c r="EOX33" s="175"/>
      <c r="EOY33" s="175"/>
      <c r="EOZ33" s="175"/>
      <c r="EPA33" s="175"/>
      <c r="EPB33" s="175"/>
      <c r="EPC33" s="175"/>
      <c r="EPD33" s="175"/>
      <c r="EPE33" s="175"/>
      <c r="EPF33" s="175"/>
      <c r="EPG33" s="175"/>
      <c r="EPH33" s="175"/>
      <c r="EPI33" s="175"/>
      <c r="EPJ33" s="175"/>
      <c r="EPK33" s="175"/>
      <c r="EPL33" s="175"/>
      <c r="EPM33" s="175"/>
      <c r="EPN33" s="175"/>
      <c r="EPO33" s="175"/>
      <c r="EPP33" s="175"/>
      <c r="EPQ33" s="175"/>
      <c r="EPR33" s="175"/>
      <c r="EPS33" s="175"/>
      <c r="EPT33" s="175"/>
      <c r="EPU33" s="175"/>
      <c r="EPV33" s="175"/>
      <c r="EPW33" s="175"/>
      <c r="EPX33" s="175"/>
      <c r="EPY33" s="175"/>
      <c r="EPZ33" s="175"/>
      <c r="EQA33" s="175"/>
      <c r="EQB33" s="175"/>
      <c r="EQC33" s="175"/>
      <c r="EQD33" s="175"/>
      <c r="EQE33" s="175"/>
      <c r="EQF33" s="175"/>
      <c r="EQG33" s="175"/>
      <c r="EQH33" s="175"/>
      <c r="EQI33" s="175"/>
      <c r="EQJ33" s="175"/>
      <c r="EQK33" s="175"/>
      <c r="EQL33" s="175"/>
      <c r="EQM33" s="175"/>
      <c r="EQN33" s="175"/>
      <c r="EQO33" s="175"/>
      <c r="EQP33" s="175"/>
      <c r="EQQ33" s="175"/>
      <c r="EQR33" s="175"/>
      <c r="EQS33" s="175"/>
      <c r="EQT33" s="175"/>
      <c r="EQU33" s="175"/>
      <c r="EQV33" s="175"/>
      <c r="EQW33" s="175"/>
      <c r="EQX33" s="175"/>
      <c r="EQY33" s="175"/>
      <c r="EQZ33" s="175"/>
      <c r="ERA33" s="175"/>
      <c r="ERB33" s="175"/>
      <c r="ERC33" s="175"/>
      <c r="ERD33" s="175"/>
      <c r="ERE33" s="175"/>
      <c r="ERF33" s="175"/>
      <c r="ERG33" s="175"/>
      <c r="ERH33" s="175"/>
      <c r="ERI33" s="175"/>
      <c r="ERJ33" s="175"/>
      <c r="ERK33" s="175"/>
      <c r="ERL33" s="175"/>
      <c r="ERM33" s="175"/>
      <c r="ERN33" s="175"/>
      <c r="ERO33" s="175"/>
      <c r="ERP33" s="175"/>
      <c r="ERQ33" s="175"/>
      <c r="ERR33" s="175"/>
      <c r="ERS33" s="175"/>
      <c r="ERT33" s="175"/>
      <c r="ERU33" s="175"/>
      <c r="ERV33" s="175"/>
      <c r="ERW33" s="175"/>
      <c r="ERX33" s="175"/>
      <c r="ERY33" s="175"/>
      <c r="ERZ33" s="175"/>
      <c r="ESA33" s="175"/>
      <c r="ESB33" s="175"/>
      <c r="ESC33" s="175"/>
      <c r="ESD33" s="175"/>
      <c r="ESE33" s="175"/>
      <c r="ESF33" s="175"/>
      <c r="ESG33" s="175"/>
      <c r="ESH33" s="175"/>
      <c r="ESI33" s="175"/>
      <c r="ESJ33" s="175"/>
      <c r="ESK33" s="175"/>
      <c r="ESL33" s="175"/>
      <c r="ESM33" s="175"/>
      <c r="ESN33" s="175"/>
      <c r="ESO33" s="175"/>
      <c r="ESP33" s="175"/>
      <c r="ESQ33" s="175"/>
      <c r="ESR33" s="175"/>
      <c r="ESS33" s="175"/>
      <c r="EST33" s="175"/>
      <c r="ESU33" s="175"/>
      <c r="ESV33" s="175"/>
      <c r="ESW33" s="175"/>
      <c r="ESX33" s="175"/>
      <c r="ESY33" s="175"/>
      <c r="ESZ33" s="175"/>
      <c r="ETA33" s="175"/>
      <c r="ETB33" s="175"/>
      <c r="ETC33" s="175"/>
      <c r="ETD33" s="175"/>
      <c r="ETE33" s="175"/>
      <c r="ETF33" s="175"/>
      <c r="ETG33" s="175"/>
      <c r="ETH33" s="175"/>
      <c r="ETI33" s="175"/>
      <c r="ETJ33" s="175"/>
      <c r="ETK33" s="175"/>
      <c r="ETL33" s="175"/>
      <c r="ETM33" s="175"/>
      <c r="ETN33" s="175"/>
      <c r="ETO33" s="175"/>
      <c r="ETP33" s="175"/>
      <c r="ETQ33" s="175"/>
      <c r="ETR33" s="175"/>
      <c r="ETS33" s="175"/>
      <c r="ETT33" s="175"/>
      <c r="ETU33" s="175"/>
      <c r="ETV33" s="175"/>
      <c r="ETW33" s="175"/>
      <c r="ETX33" s="175"/>
      <c r="ETY33" s="175"/>
      <c r="ETZ33" s="175"/>
      <c r="EUA33" s="175"/>
      <c r="EUB33" s="175"/>
      <c r="EUC33" s="175"/>
      <c r="EUD33" s="175"/>
      <c r="EUE33" s="175"/>
      <c r="EUF33" s="175"/>
      <c r="EUG33" s="175"/>
      <c r="EUH33" s="175"/>
      <c r="EUI33" s="175"/>
      <c r="EUJ33" s="175"/>
      <c r="EUK33" s="175"/>
      <c r="EUL33" s="175"/>
      <c r="EUM33" s="175"/>
      <c r="EUN33" s="175"/>
      <c r="EUO33" s="175"/>
      <c r="EUP33" s="175"/>
      <c r="EUQ33" s="175"/>
      <c r="EUR33" s="175"/>
      <c r="EUS33" s="175"/>
      <c r="EUT33" s="175"/>
      <c r="EUU33" s="175"/>
      <c r="EUV33" s="175"/>
      <c r="EUW33" s="175"/>
      <c r="EUX33" s="175"/>
      <c r="EUY33" s="175"/>
      <c r="EUZ33" s="175"/>
      <c r="EVA33" s="175"/>
      <c r="EVB33" s="175"/>
      <c r="EVC33" s="175"/>
      <c r="EVD33" s="175"/>
      <c r="EVE33" s="175"/>
      <c r="EVF33" s="175"/>
      <c r="EVG33" s="175"/>
      <c r="EVH33" s="175"/>
      <c r="EVI33" s="175"/>
      <c r="EVJ33" s="175"/>
      <c r="EVK33" s="175"/>
      <c r="EVL33" s="175"/>
      <c r="EVM33" s="175"/>
      <c r="EVN33" s="175"/>
      <c r="EVO33" s="175"/>
      <c r="EVP33" s="175"/>
      <c r="EVQ33" s="175"/>
      <c r="EVR33" s="175"/>
      <c r="EVS33" s="175"/>
      <c r="EVT33" s="175"/>
      <c r="EVU33" s="175"/>
      <c r="EVV33" s="175"/>
      <c r="EVW33" s="175"/>
      <c r="EVX33" s="175"/>
      <c r="EVY33" s="175"/>
      <c r="EVZ33" s="175"/>
      <c r="EWA33" s="175"/>
      <c r="EWB33" s="175"/>
      <c r="EWC33" s="175"/>
      <c r="EWD33" s="175"/>
      <c r="EWE33" s="175"/>
      <c r="EWF33" s="175"/>
      <c r="EWG33" s="175"/>
      <c r="EWH33" s="175"/>
      <c r="EWI33" s="175"/>
      <c r="EWJ33" s="175"/>
      <c r="EWK33" s="175"/>
      <c r="EWL33" s="175"/>
      <c r="EWM33" s="175"/>
      <c r="EWN33" s="175"/>
      <c r="EWO33" s="175"/>
      <c r="EWP33" s="175"/>
      <c r="EWQ33" s="175"/>
      <c r="EWR33" s="175"/>
      <c r="EWS33" s="175"/>
      <c r="EWT33" s="175"/>
      <c r="EWU33" s="175"/>
      <c r="EWV33" s="175"/>
      <c r="EWW33" s="175"/>
      <c r="EWX33" s="175"/>
      <c r="EWY33" s="175"/>
      <c r="EWZ33" s="175"/>
      <c r="EXA33" s="175"/>
      <c r="EXB33" s="175"/>
      <c r="EXC33" s="175"/>
      <c r="EXD33" s="175"/>
      <c r="EXE33" s="175"/>
      <c r="EXF33" s="175"/>
      <c r="EXG33" s="175"/>
      <c r="EXH33" s="175"/>
      <c r="EXI33" s="175"/>
      <c r="EXJ33" s="175"/>
      <c r="EXK33" s="175"/>
      <c r="EXL33" s="175"/>
      <c r="EXM33" s="175"/>
      <c r="EXN33" s="175"/>
      <c r="EXO33" s="175"/>
      <c r="EXP33" s="175"/>
      <c r="EXQ33" s="175"/>
      <c r="EXR33" s="175"/>
      <c r="EXS33" s="175"/>
      <c r="EXT33" s="175"/>
      <c r="EXU33" s="175"/>
      <c r="EXV33" s="175"/>
      <c r="EXW33" s="175"/>
      <c r="EXX33" s="175"/>
      <c r="EXY33" s="175"/>
      <c r="EXZ33" s="175"/>
      <c r="EYA33" s="175"/>
      <c r="EYB33" s="175"/>
      <c r="EYC33" s="175"/>
      <c r="EYD33" s="175"/>
      <c r="EYE33" s="175"/>
      <c r="EYF33" s="175"/>
      <c r="EYG33" s="175"/>
      <c r="EYH33" s="175"/>
      <c r="EYI33" s="175"/>
      <c r="EYJ33" s="175"/>
      <c r="EYK33" s="175"/>
      <c r="EYL33" s="175"/>
      <c r="EYM33" s="175"/>
      <c r="EYN33" s="175"/>
      <c r="EYO33" s="175"/>
      <c r="EYP33" s="175"/>
      <c r="EYQ33" s="175"/>
      <c r="EYR33" s="175"/>
      <c r="EYS33" s="175"/>
      <c r="EYT33" s="175"/>
      <c r="EYU33" s="175"/>
      <c r="EYV33" s="175"/>
      <c r="EYW33" s="175"/>
      <c r="EYX33" s="175"/>
      <c r="EYY33" s="175"/>
      <c r="EYZ33" s="175"/>
      <c r="EZA33" s="175"/>
      <c r="EZB33" s="175"/>
      <c r="EZC33" s="175"/>
      <c r="EZD33" s="175"/>
      <c r="EZE33" s="175"/>
      <c r="EZF33" s="175"/>
      <c r="EZG33" s="175"/>
      <c r="EZH33" s="175"/>
      <c r="EZI33" s="175"/>
      <c r="EZJ33" s="175"/>
      <c r="EZK33" s="175"/>
      <c r="EZL33" s="175"/>
      <c r="EZM33" s="175"/>
      <c r="EZN33" s="175"/>
      <c r="EZO33" s="175"/>
      <c r="EZP33" s="175"/>
      <c r="EZQ33" s="175"/>
      <c r="EZR33" s="175"/>
      <c r="EZS33" s="175"/>
      <c r="EZT33" s="175"/>
      <c r="EZU33" s="175"/>
      <c r="EZV33" s="175"/>
      <c r="EZW33" s="175"/>
      <c r="EZX33" s="175"/>
      <c r="EZY33" s="175"/>
      <c r="EZZ33" s="175"/>
      <c r="FAA33" s="175"/>
      <c r="FAB33" s="175"/>
      <c r="FAC33" s="175"/>
      <c r="FAD33" s="175"/>
      <c r="FAE33" s="175"/>
      <c r="FAF33" s="175"/>
      <c r="FAG33" s="175"/>
      <c r="FAH33" s="175"/>
      <c r="FAI33" s="175"/>
      <c r="FAJ33" s="175"/>
      <c r="FAK33" s="175"/>
      <c r="FAL33" s="175"/>
      <c r="FAM33" s="175"/>
      <c r="FAN33" s="175"/>
      <c r="FAO33" s="175"/>
      <c r="FAP33" s="175"/>
      <c r="FAQ33" s="175"/>
      <c r="FAR33" s="175"/>
      <c r="FAS33" s="175"/>
      <c r="FAT33" s="175"/>
      <c r="FAU33" s="175"/>
      <c r="FAV33" s="175"/>
      <c r="FAW33" s="175"/>
      <c r="FAX33" s="175"/>
      <c r="FAY33" s="175"/>
      <c r="FAZ33" s="175"/>
      <c r="FBA33" s="175"/>
      <c r="FBB33" s="175"/>
      <c r="FBC33" s="175"/>
      <c r="FBD33" s="175"/>
      <c r="FBE33" s="175"/>
      <c r="FBF33" s="175"/>
      <c r="FBG33" s="175"/>
      <c r="FBH33" s="175"/>
      <c r="FBI33" s="175"/>
      <c r="FBJ33" s="175"/>
      <c r="FBK33" s="175"/>
      <c r="FBL33" s="175"/>
      <c r="FBM33" s="175"/>
      <c r="FBN33" s="175"/>
      <c r="FBO33" s="175"/>
      <c r="FBP33" s="175"/>
      <c r="FBQ33" s="175"/>
      <c r="FBR33" s="175"/>
      <c r="FBS33" s="175"/>
      <c r="FBT33" s="175"/>
      <c r="FBU33" s="175"/>
      <c r="FBV33" s="175"/>
      <c r="FBW33" s="175"/>
      <c r="FBX33" s="175"/>
      <c r="FBY33" s="175"/>
      <c r="FBZ33" s="175"/>
      <c r="FCA33" s="175"/>
      <c r="FCB33" s="175"/>
      <c r="FCC33" s="175"/>
      <c r="FCD33" s="175"/>
      <c r="FCE33" s="175"/>
      <c r="FCF33" s="175"/>
      <c r="FCG33" s="175"/>
      <c r="FCH33" s="175"/>
      <c r="FCI33" s="175"/>
      <c r="FCJ33" s="175"/>
      <c r="FCK33" s="175"/>
      <c r="FCL33" s="175"/>
      <c r="FCM33" s="175"/>
      <c r="FCN33" s="175"/>
      <c r="FCO33" s="175"/>
      <c r="FCP33" s="175"/>
      <c r="FCQ33" s="175"/>
      <c r="FCR33" s="175"/>
      <c r="FCS33" s="175"/>
      <c r="FCT33" s="175"/>
      <c r="FCU33" s="175"/>
      <c r="FCV33" s="175"/>
      <c r="FCW33" s="175"/>
      <c r="FCX33" s="175"/>
      <c r="FCY33" s="175"/>
      <c r="FCZ33" s="175"/>
      <c r="FDA33" s="175"/>
      <c r="FDB33" s="175"/>
      <c r="FDC33" s="175"/>
      <c r="FDD33" s="175"/>
      <c r="FDE33" s="175"/>
      <c r="FDF33" s="175"/>
      <c r="FDG33" s="175"/>
      <c r="FDH33" s="175"/>
      <c r="FDI33" s="175"/>
      <c r="FDJ33" s="175"/>
      <c r="FDK33" s="175"/>
      <c r="FDL33" s="175"/>
      <c r="FDM33" s="175"/>
      <c r="FDN33" s="175"/>
      <c r="FDO33" s="175"/>
      <c r="FDP33" s="175"/>
      <c r="FDQ33" s="175"/>
      <c r="FDR33" s="175"/>
      <c r="FDS33" s="175"/>
      <c r="FDT33" s="175"/>
      <c r="FDU33" s="175"/>
      <c r="FDV33" s="175"/>
      <c r="FDW33" s="175"/>
      <c r="FDX33" s="175"/>
      <c r="FDY33" s="175"/>
      <c r="FDZ33" s="175"/>
      <c r="FEA33" s="175"/>
      <c r="FEB33" s="175"/>
      <c r="FEC33" s="175"/>
      <c r="FED33" s="175"/>
      <c r="FEE33" s="175"/>
      <c r="FEF33" s="175"/>
      <c r="FEG33" s="175"/>
      <c r="FEH33" s="175"/>
      <c r="FEI33" s="175"/>
      <c r="FEJ33" s="175"/>
      <c r="FEK33" s="175"/>
      <c r="FEL33" s="175"/>
      <c r="FEM33" s="175"/>
      <c r="FEN33" s="175"/>
      <c r="FEO33" s="175"/>
      <c r="FEP33" s="175"/>
      <c r="FEQ33" s="175"/>
      <c r="FER33" s="175"/>
      <c r="FES33" s="175"/>
      <c r="FET33" s="175"/>
      <c r="FEU33" s="175"/>
      <c r="FEV33" s="175"/>
      <c r="FEW33" s="175"/>
      <c r="FEX33" s="175"/>
      <c r="FEY33" s="175"/>
      <c r="FEZ33" s="175"/>
      <c r="FFA33" s="175"/>
      <c r="FFB33" s="175"/>
      <c r="FFC33" s="175"/>
      <c r="FFD33" s="175"/>
      <c r="FFE33" s="175"/>
      <c r="FFF33" s="175"/>
      <c r="FFG33" s="175"/>
      <c r="FFH33" s="175"/>
      <c r="FFI33" s="175"/>
      <c r="FFJ33" s="175"/>
      <c r="FFK33" s="175"/>
      <c r="FFL33" s="175"/>
      <c r="FFM33" s="175"/>
      <c r="FFN33" s="175"/>
      <c r="FFO33" s="175"/>
      <c r="FFP33" s="175"/>
      <c r="FFQ33" s="175"/>
      <c r="FFR33" s="175"/>
      <c r="FFS33" s="175"/>
      <c r="FFT33" s="175"/>
      <c r="FFU33" s="175"/>
      <c r="FFV33" s="175"/>
      <c r="FFW33" s="175"/>
      <c r="FFX33" s="175"/>
      <c r="FFY33" s="175"/>
      <c r="FFZ33" s="175"/>
      <c r="FGA33" s="175"/>
      <c r="FGB33" s="175"/>
      <c r="FGC33" s="175"/>
      <c r="FGD33" s="175"/>
      <c r="FGE33" s="175"/>
      <c r="FGF33" s="175"/>
      <c r="FGG33" s="175"/>
      <c r="FGH33" s="175"/>
      <c r="FGI33" s="175"/>
      <c r="FGJ33" s="175"/>
      <c r="FGK33" s="175"/>
      <c r="FGL33" s="175"/>
      <c r="FGM33" s="175"/>
      <c r="FGN33" s="175"/>
      <c r="FGO33" s="175"/>
      <c r="FGP33" s="175"/>
      <c r="FGQ33" s="175"/>
      <c r="FGR33" s="175"/>
      <c r="FGS33" s="175"/>
      <c r="FGT33" s="175"/>
      <c r="FGU33" s="175"/>
      <c r="FGV33" s="175"/>
      <c r="FGW33" s="175"/>
      <c r="FGX33" s="175"/>
      <c r="FGY33" s="175"/>
      <c r="FGZ33" s="175"/>
      <c r="FHA33" s="175"/>
      <c r="FHB33" s="175"/>
      <c r="FHC33" s="175"/>
      <c r="FHD33" s="175"/>
      <c r="FHE33" s="175"/>
      <c r="FHF33" s="175"/>
      <c r="FHG33" s="175"/>
      <c r="FHH33" s="175"/>
      <c r="FHI33" s="175"/>
      <c r="FHJ33" s="175"/>
      <c r="FHK33" s="175"/>
      <c r="FHL33" s="175"/>
      <c r="FHM33" s="175"/>
      <c r="FHN33" s="175"/>
      <c r="FHO33" s="175"/>
      <c r="FHP33" s="175"/>
      <c r="FHQ33" s="175"/>
      <c r="FHR33" s="175"/>
      <c r="FHS33" s="175"/>
      <c r="FHT33" s="175"/>
      <c r="FHU33" s="175"/>
      <c r="FHV33" s="175"/>
      <c r="FHW33" s="175"/>
      <c r="FHX33" s="175"/>
      <c r="FHY33" s="175"/>
      <c r="FHZ33" s="175"/>
      <c r="FIA33" s="175"/>
      <c r="FIB33" s="175"/>
      <c r="FIC33" s="175"/>
      <c r="FID33" s="175"/>
      <c r="FIE33" s="175"/>
      <c r="FIF33" s="175"/>
      <c r="FIG33" s="175"/>
      <c r="FIH33" s="175"/>
      <c r="FII33" s="175"/>
      <c r="FIJ33" s="175"/>
      <c r="FIK33" s="175"/>
      <c r="FIL33" s="175"/>
      <c r="FIM33" s="175"/>
      <c r="FIN33" s="175"/>
      <c r="FIO33" s="175"/>
      <c r="FIP33" s="175"/>
      <c r="FIQ33" s="175"/>
      <c r="FIR33" s="175"/>
      <c r="FIS33" s="175"/>
      <c r="FIT33" s="175"/>
      <c r="FIU33" s="175"/>
      <c r="FIV33" s="175"/>
      <c r="FIW33" s="175"/>
      <c r="FIX33" s="175"/>
      <c r="FIY33" s="175"/>
      <c r="FIZ33" s="175"/>
      <c r="FJA33" s="175"/>
      <c r="FJB33" s="175"/>
      <c r="FJC33" s="175"/>
      <c r="FJD33" s="175"/>
      <c r="FJE33" s="175"/>
      <c r="FJF33" s="175"/>
      <c r="FJG33" s="175"/>
      <c r="FJH33" s="175"/>
      <c r="FJI33" s="175"/>
      <c r="FJJ33" s="175"/>
      <c r="FJK33" s="175"/>
      <c r="FJL33" s="175"/>
      <c r="FJM33" s="175"/>
      <c r="FJN33" s="175"/>
      <c r="FJO33" s="175"/>
      <c r="FJP33" s="175"/>
      <c r="FJQ33" s="175"/>
      <c r="FJR33" s="175"/>
      <c r="FJS33" s="175"/>
      <c r="FJT33" s="175"/>
      <c r="FJU33" s="175"/>
      <c r="FJV33" s="175"/>
      <c r="FJW33" s="175"/>
      <c r="FJX33" s="175"/>
      <c r="FJY33" s="175"/>
      <c r="FJZ33" s="175"/>
      <c r="FKA33" s="175"/>
      <c r="FKB33" s="175"/>
      <c r="FKC33" s="175"/>
      <c r="FKD33" s="175"/>
      <c r="FKE33" s="175"/>
      <c r="FKF33" s="175"/>
      <c r="FKG33" s="175"/>
      <c r="FKH33" s="175"/>
      <c r="FKI33" s="175"/>
      <c r="FKJ33" s="175"/>
      <c r="FKK33" s="175"/>
      <c r="FKL33" s="175"/>
      <c r="FKM33" s="175"/>
      <c r="FKN33" s="175"/>
      <c r="FKO33" s="175"/>
      <c r="FKP33" s="175"/>
      <c r="FKQ33" s="175"/>
      <c r="FKR33" s="175"/>
      <c r="FKS33" s="175"/>
      <c r="FKT33" s="175"/>
      <c r="FKU33" s="175"/>
      <c r="FKV33" s="175"/>
      <c r="FKW33" s="175"/>
      <c r="FKX33" s="175"/>
      <c r="FKY33" s="175"/>
      <c r="FKZ33" s="175"/>
      <c r="FLA33" s="175"/>
      <c r="FLB33" s="175"/>
      <c r="FLC33" s="175"/>
      <c r="FLD33" s="175"/>
      <c r="FLE33" s="175"/>
      <c r="FLF33" s="175"/>
      <c r="FLG33" s="175"/>
      <c r="FLH33" s="175"/>
      <c r="FLI33" s="175"/>
      <c r="FLJ33" s="175"/>
      <c r="FLK33" s="175"/>
      <c r="FLL33" s="175"/>
      <c r="FLM33" s="175"/>
      <c r="FLN33" s="175"/>
      <c r="FLO33" s="175"/>
      <c r="FLP33" s="175"/>
      <c r="FLQ33" s="175"/>
      <c r="FLR33" s="175"/>
      <c r="FLS33" s="175"/>
      <c r="FLT33" s="175"/>
      <c r="FLU33" s="175"/>
      <c r="FLV33" s="175"/>
      <c r="FLW33" s="175"/>
      <c r="FLX33" s="175"/>
      <c r="FLY33" s="175"/>
      <c r="FLZ33" s="175"/>
      <c r="FMA33" s="175"/>
      <c r="FMB33" s="175"/>
      <c r="FMC33" s="175"/>
      <c r="FMD33" s="175"/>
      <c r="FME33" s="175"/>
      <c r="FMF33" s="175"/>
      <c r="FMG33" s="175"/>
      <c r="FMH33" s="175"/>
      <c r="FMI33" s="175"/>
      <c r="FMJ33" s="175"/>
      <c r="FMK33" s="175"/>
      <c r="FML33" s="175"/>
      <c r="FMM33" s="175"/>
      <c r="FMN33" s="175"/>
      <c r="FMO33" s="175"/>
      <c r="FMP33" s="175"/>
      <c r="FMQ33" s="175"/>
      <c r="FMR33" s="175"/>
      <c r="FMS33" s="175"/>
      <c r="FMT33" s="175"/>
      <c r="FMU33" s="175"/>
      <c r="FMV33" s="175"/>
      <c r="FMW33" s="175"/>
      <c r="FMX33" s="175"/>
      <c r="FMY33" s="175"/>
      <c r="FMZ33" s="175"/>
      <c r="FNA33" s="175"/>
      <c r="FNB33" s="175"/>
      <c r="FNC33" s="175"/>
      <c r="FND33" s="175"/>
      <c r="FNE33" s="175"/>
      <c r="FNF33" s="175"/>
      <c r="FNG33" s="175"/>
      <c r="FNH33" s="175"/>
      <c r="FNI33" s="175"/>
      <c r="FNJ33" s="175"/>
      <c r="FNK33" s="175"/>
      <c r="FNL33" s="175"/>
      <c r="FNM33" s="175"/>
      <c r="FNN33" s="175"/>
      <c r="FNO33" s="175"/>
      <c r="FNP33" s="175"/>
      <c r="FNQ33" s="175"/>
      <c r="FNR33" s="175"/>
      <c r="FNS33" s="175"/>
      <c r="FNT33" s="175"/>
      <c r="FNU33" s="175"/>
      <c r="FNV33" s="175"/>
      <c r="FNW33" s="175"/>
      <c r="FNX33" s="175"/>
      <c r="FNY33" s="175"/>
      <c r="FNZ33" s="175"/>
      <c r="FOA33" s="175"/>
      <c r="FOB33" s="175"/>
      <c r="FOC33" s="175"/>
      <c r="FOD33" s="175"/>
      <c r="FOE33" s="175"/>
      <c r="FOF33" s="175"/>
      <c r="FOG33" s="175"/>
      <c r="FOH33" s="175"/>
      <c r="FOI33" s="175"/>
      <c r="FOJ33" s="175"/>
      <c r="FOK33" s="175"/>
      <c r="FOL33" s="175"/>
      <c r="FOM33" s="175"/>
      <c r="FON33" s="175"/>
      <c r="FOO33" s="175"/>
      <c r="FOP33" s="175"/>
      <c r="FOQ33" s="175"/>
      <c r="FOR33" s="175"/>
      <c r="FOS33" s="175"/>
      <c r="FOT33" s="175"/>
      <c r="FOU33" s="175"/>
      <c r="FOV33" s="175"/>
      <c r="FOW33" s="175"/>
      <c r="FOX33" s="175"/>
      <c r="FOY33" s="175"/>
      <c r="FOZ33" s="175"/>
      <c r="FPA33" s="175"/>
      <c r="FPB33" s="175"/>
      <c r="FPC33" s="175"/>
      <c r="FPD33" s="175"/>
      <c r="FPE33" s="175"/>
      <c r="FPF33" s="175"/>
      <c r="FPG33" s="175"/>
      <c r="FPH33" s="175"/>
      <c r="FPI33" s="175"/>
      <c r="FPJ33" s="175"/>
      <c r="FPK33" s="175"/>
      <c r="FPL33" s="175"/>
      <c r="FPM33" s="175"/>
      <c r="FPN33" s="175"/>
      <c r="FPO33" s="175"/>
      <c r="FPP33" s="175"/>
      <c r="FPQ33" s="175"/>
      <c r="FPR33" s="175"/>
      <c r="FPS33" s="175"/>
      <c r="FPT33" s="175"/>
      <c r="FPU33" s="175"/>
      <c r="FPV33" s="175"/>
      <c r="FPW33" s="175"/>
      <c r="FPX33" s="175"/>
      <c r="FPY33" s="175"/>
      <c r="FPZ33" s="175"/>
      <c r="FQA33" s="175"/>
      <c r="FQB33" s="175"/>
      <c r="FQC33" s="175"/>
      <c r="FQD33" s="175"/>
      <c r="FQE33" s="175"/>
      <c r="FQF33" s="175"/>
      <c r="FQG33" s="175"/>
      <c r="FQH33" s="175"/>
      <c r="FQI33" s="175"/>
      <c r="FQJ33" s="175"/>
      <c r="FQK33" s="175"/>
      <c r="FQL33" s="175"/>
      <c r="FQM33" s="175"/>
      <c r="FQN33" s="175"/>
      <c r="FQO33" s="175"/>
      <c r="FQP33" s="175"/>
      <c r="FQQ33" s="175"/>
      <c r="FQR33" s="175"/>
      <c r="FQS33" s="175"/>
      <c r="FQT33" s="175"/>
      <c r="FQU33" s="175"/>
      <c r="FQV33" s="175"/>
      <c r="FQW33" s="175"/>
      <c r="FQX33" s="175"/>
      <c r="FQY33" s="175"/>
      <c r="FQZ33" s="175"/>
      <c r="FRA33" s="175"/>
      <c r="FRB33" s="175"/>
      <c r="FRC33" s="175"/>
      <c r="FRD33" s="175"/>
      <c r="FRE33" s="175"/>
      <c r="FRF33" s="175"/>
      <c r="FRG33" s="175"/>
      <c r="FRH33" s="175"/>
      <c r="FRI33" s="175"/>
      <c r="FRJ33" s="175"/>
      <c r="FRK33" s="175"/>
      <c r="FRL33" s="175"/>
      <c r="FRM33" s="175"/>
      <c r="FRN33" s="175"/>
      <c r="FRO33" s="175"/>
      <c r="FRP33" s="175"/>
      <c r="FRQ33" s="175"/>
      <c r="FRR33" s="175"/>
      <c r="FRS33" s="175"/>
      <c r="FRT33" s="175"/>
      <c r="FRU33" s="175"/>
      <c r="FRV33" s="175"/>
      <c r="FRW33" s="175"/>
      <c r="FRX33" s="175"/>
      <c r="FRY33" s="175"/>
      <c r="FRZ33" s="175"/>
      <c r="FSA33" s="175"/>
      <c r="FSB33" s="175"/>
      <c r="FSC33" s="175"/>
      <c r="FSD33" s="175"/>
      <c r="FSE33" s="175"/>
      <c r="FSF33" s="175"/>
      <c r="FSG33" s="175"/>
      <c r="FSH33" s="175"/>
      <c r="FSI33" s="175"/>
      <c r="FSJ33" s="175"/>
      <c r="FSK33" s="175"/>
      <c r="FSL33" s="175"/>
      <c r="FSM33" s="175"/>
      <c r="FSN33" s="175"/>
      <c r="FSO33" s="175"/>
      <c r="FSP33" s="175"/>
      <c r="FSQ33" s="175"/>
      <c r="FSR33" s="175"/>
      <c r="FSS33" s="175"/>
      <c r="FST33" s="175"/>
      <c r="FSU33" s="175"/>
      <c r="FSV33" s="175"/>
      <c r="FSW33" s="175"/>
      <c r="FSX33" s="175"/>
      <c r="FSY33" s="175"/>
      <c r="FSZ33" s="175"/>
      <c r="FTA33" s="175"/>
      <c r="FTB33" s="175"/>
      <c r="FTC33" s="175"/>
      <c r="FTD33" s="175"/>
      <c r="FTE33" s="175"/>
      <c r="FTF33" s="175"/>
      <c r="FTG33" s="175"/>
      <c r="FTH33" s="175"/>
      <c r="FTI33" s="175"/>
      <c r="FTJ33" s="175"/>
      <c r="FTK33" s="175"/>
      <c r="FTL33" s="175"/>
      <c r="FTM33" s="175"/>
      <c r="FTN33" s="175"/>
      <c r="FTO33" s="175"/>
      <c r="FTP33" s="175"/>
      <c r="FTQ33" s="175"/>
      <c r="FTR33" s="175"/>
      <c r="FTS33" s="175"/>
      <c r="FTT33" s="175"/>
      <c r="FTU33" s="175"/>
      <c r="FTV33" s="175"/>
      <c r="FTW33" s="175"/>
      <c r="FTX33" s="175"/>
      <c r="FTY33" s="175"/>
      <c r="FTZ33" s="175"/>
      <c r="FUA33" s="175"/>
      <c r="FUB33" s="175"/>
      <c r="FUC33" s="175"/>
      <c r="FUD33" s="175"/>
      <c r="FUE33" s="175"/>
      <c r="FUF33" s="175"/>
      <c r="FUG33" s="175"/>
      <c r="FUH33" s="175"/>
      <c r="FUI33" s="175"/>
      <c r="FUJ33" s="175"/>
      <c r="FUK33" s="175"/>
      <c r="FUL33" s="175"/>
      <c r="FUM33" s="175"/>
      <c r="FUN33" s="175"/>
      <c r="FUO33" s="175"/>
      <c r="FUP33" s="175"/>
      <c r="FUQ33" s="175"/>
      <c r="FUR33" s="175"/>
      <c r="FUS33" s="175"/>
      <c r="FUT33" s="175"/>
      <c r="FUU33" s="175"/>
      <c r="FUV33" s="175"/>
      <c r="FUW33" s="175"/>
      <c r="FUX33" s="175"/>
      <c r="FUY33" s="175"/>
      <c r="FUZ33" s="175"/>
      <c r="FVA33" s="175"/>
      <c r="FVB33" s="175"/>
      <c r="FVC33" s="175"/>
      <c r="FVD33" s="175"/>
      <c r="FVE33" s="175"/>
      <c r="FVF33" s="175"/>
      <c r="FVG33" s="175"/>
      <c r="FVH33" s="175"/>
      <c r="FVI33" s="175"/>
      <c r="FVJ33" s="175"/>
      <c r="FVK33" s="175"/>
      <c r="FVL33" s="175"/>
      <c r="FVM33" s="175"/>
      <c r="FVN33" s="175"/>
      <c r="FVO33" s="175"/>
      <c r="FVP33" s="175"/>
      <c r="FVQ33" s="175"/>
      <c r="FVR33" s="175"/>
      <c r="FVS33" s="175"/>
      <c r="FVT33" s="175"/>
      <c r="FVU33" s="175"/>
      <c r="FVV33" s="175"/>
      <c r="FVW33" s="175"/>
      <c r="FVX33" s="175"/>
      <c r="FVY33" s="175"/>
      <c r="FVZ33" s="175"/>
      <c r="FWA33" s="175"/>
      <c r="FWB33" s="175"/>
      <c r="FWC33" s="175"/>
      <c r="FWD33" s="175"/>
      <c r="FWE33" s="175"/>
      <c r="FWF33" s="175"/>
      <c r="FWG33" s="175"/>
      <c r="FWH33" s="175"/>
      <c r="FWI33" s="175"/>
      <c r="FWJ33" s="175"/>
      <c r="FWK33" s="175"/>
      <c r="FWL33" s="175"/>
      <c r="FWM33" s="175"/>
      <c r="FWN33" s="175"/>
      <c r="FWO33" s="175"/>
      <c r="FWP33" s="175"/>
      <c r="FWQ33" s="175"/>
      <c r="FWR33" s="175"/>
      <c r="FWS33" s="175"/>
      <c r="FWT33" s="175"/>
      <c r="FWU33" s="175"/>
      <c r="FWV33" s="175"/>
      <c r="FWW33" s="175"/>
      <c r="FWX33" s="175"/>
      <c r="FWY33" s="175"/>
      <c r="FWZ33" s="175"/>
      <c r="FXA33" s="175"/>
      <c r="FXB33" s="175"/>
      <c r="FXC33" s="175"/>
      <c r="FXD33" s="175"/>
      <c r="FXE33" s="175"/>
      <c r="FXF33" s="175"/>
      <c r="FXG33" s="175"/>
      <c r="FXH33" s="175"/>
      <c r="FXI33" s="175"/>
      <c r="FXJ33" s="175"/>
      <c r="FXK33" s="175"/>
      <c r="FXL33" s="175"/>
      <c r="FXM33" s="175"/>
      <c r="FXN33" s="175"/>
      <c r="FXO33" s="175"/>
      <c r="FXP33" s="175"/>
      <c r="FXQ33" s="175"/>
      <c r="FXR33" s="175"/>
      <c r="FXS33" s="175"/>
      <c r="FXT33" s="175"/>
      <c r="FXU33" s="175"/>
      <c r="FXV33" s="175"/>
      <c r="FXW33" s="175"/>
      <c r="FXX33" s="175"/>
      <c r="FXY33" s="175"/>
      <c r="FXZ33" s="175"/>
      <c r="FYA33" s="175"/>
      <c r="FYB33" s="175"/>
      <c r="FYC33" s="175"/>
      <c r="FYD33" s="175"/>
      <c r="FYE33" s="175"/>
      <c r="FYF33" s="175"/>
      <c r="FYG33" s="175"/>
      <c r="FYH33" s="175"/>
      <c r="FYI33" s="175"/>
      <c r="FYJ33" s="175"/>
      <c r="FYK33" s="175"/>
      <c r="FYL33" s="175"/>
      <c r="FYM33" s="175"/>
      <c r="FYN33" s="175"/>
      <c r="FYO33" s="175"/>
      <c r="FYP33" s="175"/>
      <c r="FYQ33" s="175"/>
      <c r="FYR33" s="175"/>
      <c r="FYS33" s="175"/>
      <c r="FYT33" s="175"/>
      <c r="FYU33" s="175"/>
      <c r="FYV33" s="175"/>
      <c r="FYW33" s="175"/>
      <c r="FYX33" s="175"/>
      <c r="FYY33" s="175"/>
      <c r="FYZ33" s="175"/>
      <c r="FZA33" s="175"/>
      <c r="FZB33" s="175"/>
      <c r="FZC33" s="175"/>
      <c r="FZD33" s="175"/>
      <c r="FZE33" s="175"/>
      <c r="FZF33" s="175"/>
      <c r="FZG33" s="175"/>
      <c r="FZH33" s="175"/>
      <c r="FZI33" s="175"/>
      <c r="FZJ33" s="175"/>
      <c r="FZK33" s="175"/>
      <c r="FZL33" s="175"/>
      <c r="FZM33" s="175"/>
      <c r="FZN33" s="175"/>
      <c r="FZO33" s="175"/>
      <c r="FZP33" s="175"/>
      <c r="FZQ33" s="175"/>
      <c r="FZR33" s="175"/>
      <c r="FZS33" s="175"/>
      <c r="FZT33" s="175"/>
      <c r="FZU33" s="175"/>
      <c r="FZV33" s="175"/>
      <c r="FZW33" s="175"/>
      <c r="FZX33" s="175"/>
      <c r="FZY33" s="175"/>
      <c r="FZZ33" s="175"/>
      <c r="GAA33" s="175"/>
      <c r="GAB33" s="175"/>
      <c r="GAC33" s="175"/>
      <c r="GAD33" s="175"/>
      <c r="GAE33" s="175"/>
      <c r="GAF33" s="175"/>
      <c r="GAG33" s="175"/>
      <c r="GAH33" s="175"/>
      <c r="GAI33" s="175"/>
      <c r="GAJ33" s="175"/>
      <c r="GAK33" s="175"/>
      <c r="GAL33" s="175"/>
      <c r="GAM33" s="175"/>
      <c r="GAN33" s="175"/>
      <c r="GAO33" s="175"/>
      <c r="GAP33" s="175"/>
      <c r="GAQ33" s="175"/>
      <c r="GAR33" s="175"/>
      <c r="GAS33" s="175"/>
      <c r="GAT33" s="175"/>
      <c r="GAU33" s="175"/>
      <c r="GAV33" s="175"/>
      <c r="GAW33" s="175"/>
      <c r="GAX33" s="175"/>
      <c r="GAY33" s="175"/>
      <c r="GAZ33" s="175"/>
      <c r="GBA33" s="175"/>
      <c r="GBB33" s="175"/>
      <c r="GBC33" s="175"/>
      <c r="GBD33" s="175"/>
      <c r="GBE33" s="175"/>
      <c r="GBF33" s="175"/>
      <c r="GBG33" s="175"/>
      <c r="GBH33" s="175"/>
      <c r="GBI33" s="175"/>
      <c r="GBJ33" s="175"/>
      <c r="GBK33" s="175"/>
      <c r="GBL33" s="175"/>
      <c r="GBM33" s="175"/>
      <c r="GBN33" s="175"/>
      <c r="GBO33" s="175"/>
      <c r="GBP33" s="175"/>
      <c r="GBQ33" s="175"/>
      <c r="GBR33" s="175"/>
      <c r="GBS33" s="175"/>
      <c r="GBT33" s="175"/>
      <c r="GBU33" s="175"/>
      <c r="GBV33" s="175"/>
      <c r="GBW33" s="175"/>
      <c r="GBX33" s="175"/>
      <c r="GBY33" s="175"/>
      <c r="GBZ33" s="175"/>
      <c r="GCA33" s="175"/>
      <c r="GCB33" s="175"/>
      <c r="GCC33" s="175"/>
      <c r="GCD33" s="175"/>
      <c r="GCE33" s="175"/>
      <c r="GCF33" s="175"/>
      <c r="GCG33" s="175"/>
      <c r="GCH33" s="175"/>
      <c r="GCI33" s="175"/>
      <c r="GCJ33" s="175"/>
      <c r="GCK33" s="175"/>
      <c r="GCL33" s="175"/>
      <c r="GCM33" s="175"/>
      <c r="GCN33" s="175"/>
      <c r="GCO33" s="175"/>
      <c r="GCP33" s="175"/>
      <c r="GCQ33" s="175"/>
      <c r="GCR33" s="175"/>
      <c r="GCS33" s="175"/>
      <c r="GCT33" s="175"/>
      <c r="GCU33" s="175"/>
      <c r="GCV33" s="175"/>
      <c r="GCW33" s="175"/>
      <c r="GCX33" s="175"/>
      <c r="GCY33" s="175"/>
      <c r="GCZ33" s="175"/>
      <c r="GDA33" s="175"/>
      <c r="GDB33" s="175"/>
      <c r="GDC33" s="175"/>
      <c r="GDD33" s="175"/>
      <c r="GDE33" s="175"/>
      <c r="GDF33" s="175"/>
      <c r="GDG33" s="175"/>
      <c r="GDH33" s="175"/>
      <c r="GDI33" s="175"/>
      <c r="GDJ33" s="175"/>
      <c r="GDK33" s="175"/>
      <c r="GDL33" s="175"/>
      <c r="GDM33" s="175"/>
      <c r="GDN33" s="175"/>
      <c r="GDO33" s="175"/>
      <c r="GDP33" s="175"/>
      <c r="GDQ33" s="175"/>
      <c r="GDR33" s="175"/>
      <c r="GDS33" s="175"/>
      <c r="GDT33" s="175"/>
      <c r="GDU33" s="175"/>
      <c r="GDV33" s="175"/>
      <c r="GDW33" s="175"/>
      <c r="GDX33" s="175"/>
      <c r="GDY33" s="175"/>
      <c r="GDZ33" s="175"/>
      <c r="GEA33" s="175"/>
      <c r="GEB33" s="175"/>
      <c r="GEC33" s="175"/>
      <c r="GED33" s="175"/>
      <c r="GEE33" s="175"/>
      <c r="GEF33" s="175"/>
      <c r="GEG33" s="175"/>
      <c r="GEH33" s="175"/>
      <c r="GEI33" s="175"/>
      <c r="GEJ33" s="175"/>
      <c r="GEK33" s="175"/>
      <c r="GEL33" s="175"/>
      <c r="GEM33" s="175"/>
      <c r="GEN33" s="175"/>
      <c r="GEO33" s="175"/>
      <c r="GEP33" s="175"/>
      <c r="GEQ33" s="175"/>
      <c r="GER33" s="175"/>
      <c r="GES33" s="175"/>
      <c r="GET33" s="175"/>
      <c r="GEU33" s="175"/>
      <c r="GEV33" s="175"/>
      <c r="GEW33" s="175"/>
      <c r="GEX33" s="175"/>
      <c r="GEY33" s="175"/>
      <c r="GEZ33" s="175"/>
      <c r="GFA33" s="175"/>
      <c r="GFB33" s="175"/>
      <c r="GFC33" s="175"/>
      <c r="GFD33" s="175"/>
      <c r="GFE33" s="175"/>
      <c r="GFF33" s="175"/>
      <c r="GFG33" s="175"/>
      <c r="GFH33" s="175"/>
      <c r="GFI33" s="175"/>
      <c r="GFJ33" s="175"/>
      <c r="GFK33" s="175"/>
      <c r="GFL33" s="175"/>
      <c r="GFM33" s="175"/>
      <c r="GFN33" s="175"/>
      <c r="GFO33" s="175"/>
      <c r="GFP33" s="175"/>
      <c r="GFQ33" s="175"/>
      <c r="GFR33" s="175"/>
      <c r="GFS33" s="175"/>
      <c r="GFT33" s="175"/>
      <c r="GFU33" s="175"/>
      <c r="GFV33" s="175"/>
      <c r="GFW33" s="175"/>
      <c r="GFX33" s="175"/>
      <c r="GFY33" s="175"/>
      <c r="GFZ33" s="175"/>
      <c r="GGA33" s="175"/>
      <c r="GGB33" s="175"/>
      <c r="GGC33" s="175"/>
      <c r="GGD33" s="175"/>
      <c r="GGE33" s="175"/>
      <c r="GGF33" s="175"/>
      <c r="GGG33" s="175"/>
      <c r="GGH33" s="175"/>
      <c r="GGI33" s="175"/>
      <c r="GGJ33" s="175"/>
      <c r="GGK33" s="175"/>
      <c r="GGL33" s="175"/>
      <c r="GGM33" s="175"/>
      <c r="GGN33" s="175"/>
      <c r="GGO33" s="175"/>
      <c r="GGP33" s="175"/>
      <c r="GGQ33" s="175"/>
      <c r="GGR33" s="175"/>
      <c r="GGS33" s="175"/>
      <c r="GGT33" s="175"/>
      <c r="GGU33" s="175"/>
      <c r="GGV33" s="175"/>
      <c r="GGW33" s="175"/>
      <c r="GGX33" s="175"/>
      <c r="GGY33" s="175"/>
      <c r="GGZ33" s="175"/>
      <c r="GHA33" s="175"/>
      <c r="GHB33" s="175"/>
      <c r="GHC33" s="175"/>
      <c r="GHD33" s="175"/>
      <c r="GHE33" s="175"/>
      <c r="GHF33" s="175"/>
      <c r="GHG33" s="175"/>
      <c r="GHH33" s="175"/>
      <c r="GHI33" s="175"/>
      <c r="GHJ33" s="175"/>
      <c r="GHK33" s="175"/>
      <c r="GHL33" s="175"/>
      <c r="GHM33" s="175"/>
      <c r="GHN33" s="175"/>
      <c r="GHO33" s="175"/>
      <c r="GHP33" s="175"/>
      <c r="GHQ33" s="175"/>
      <c r="GHR33" s="175"/>
      <c r="GHS33" s="175"/>
      <c r="GHT33" s="175"/>
      <c r="GHU33" s="175"/>
      <c r="GHV33" s="175"/>
      <c r="GHW33" s="175"/>
      <c r="GHX33" s="175"/>
      <c r="GHY33" s="175"/>
      <c r="GHZ33" s="175"/>
      <c r="GIA33" s="175"/>
      <c r="GIB33" s="175"/>
      <c r="GIC33" s="175"/>
      <c r="GID33" s="175"/>
      <c r="GIE33" s="175"/>
      <c r="GIF33" s="175"/>
      <c r="GIG33" s="175"/>
      <c r="GIH33" s="175"/>
      <c r="GII33" s="175"/>
      <c r="GIJ33" s="175"/>
      <c r="GIK33" s="175"/>
      <c r="GIL33" s="175"/>
      <c r="GIM33" s="175"/>
      <c r="GIN33" s="175"/>
      <c r="GIO33" s="175"/>
      <c r="GIP33" s="175"/>
      <c r="GIQ33" s="175"/>
      <c r="GIR33" s="175"/>
      <c r="GIS33" s="175"/>
      <c r="GIT33" s="175"/>
      <c r="GIU33" s="175"/>
      <c r="GIV33" s="175"/>
      <c r="GIW33" s="175"/>
      <c r="GIX33" s="175"/>
      <c r="GIY33" s="175"/>
      <c r="GIZ33" s="175"/>
      <c r="GJA33" s="175"/>
      <c r="GJB33" s="175"/>
      <c r="GJC33" s="175"/>
      <c r="GJD33" s="175"/>
      <c r="GJE33" s="175"/>
      <c r="GJF33" s="175"/>
      <c r="GJG33" s="175"/>
      <c r="GJH33" s="175"/>
      <c r="GJI33" s="175"/>
      <c r="GJJ33" s="175"/>
      <c r="GJK33" s="175"/>
      <c r="GJL33" s="175"/>
      <c r="GJM33" s="175"/>
      <c r="GJN33" s="175"/>
      <c r="GJO33" s="175"/>
      <c r="GJP33" s="175"/>
      <c r="GJQ33" s="175"/>
      <c r="GJR33" s="175"/>
      <c r="GJS33" s="175"/>
      <c r="GJT33" s="175"/>
      <c r="GJU33" s="175"/>
      <c r="GJV33" s="175"/>
      <c r="GJW33" s="175"/>
      <c r="GJX33" s="175"/>
      <c r="GJY33" s="175"/>
      <c r="GJZ33" s="175"/>
      <c r="GKA33" s="175"/>
      <c r="GKB33" s="175"/>
      <c r="GKC33" s="175"/>
      <c r="GKD33" s="175"/>
      <c r="GKE33" s="175"/>
      <c r="GKF33" s="175"/>
      <c r="GKG33" s="175"/>
      <c r="GKH33" s="175"/>
      <c r="GKI33" s="175"/>
      <c r="GKJ33" s="175"/>
      <c r="GKK33" s="175"/>
      <c r="GKL33" s="175"/>
      <c r="GKM33" s="175"/>
      <c r="GKN33" s="175"/>
      <c r="GKO33" s="175"/>
      <c r="GKP33" s="175"/>
      <c r="GKQ33" s="175"/>
      <c r="GKR33" s="175"/>
      <c r="GKS33" s="175"/>
      <c r="GKT33" s="175"/>
      <c r="GKU33" s="175"/>
      <c r="GKV33" s="175"/>
      <c r="GKW33" s="175"/>
      <c r="GKX33" s="175"/>
      <c r="GKY33" s="175"/>
      <c r="GKZ33" s="175"/>
      <c r="GLA33" s="175"/>
      <c r="GLB33" s="175"/>
      <c r="GLC33" s="175"/>
      <c r="GLD33" s="175"/>
      <c r="GLE33" s="175"/>
      <c r="GLF33" s="175"/>
      <c r="GLG33" s="175"/>
      <c r="GLH33" s="175"/>
      <c r="GLI33" s="175"/>
      <c r="GLJ33" s="175"/>
      <c r="GLK33" s="175"/>
      <c r="GLL33" s="175"/>
      <c r="GLM33" s="175"/>
      <c r="GLN33" s="175"/>
      <c r="GLO33" s="175"/>
      <c r="GLP33" s="175"/>
      <c r="GLQ33" s="175"/>
      <c r="GLR33" s="175"/>
      <c r="GLS33" s="175"/>
      <c r="GLT33" s="175"/>
      <c r="GLU33" s="175"/>
      <c r="GLV33" s="175"/>
      <c r="GLW33" s="175"/>
      <c r="GLX33" s="175"/>
      <c r="GLY33" s="175"/>
      <c r="GLZ33" s="175"/>
      <c r="GMA33" s="175"/>
      <c r="GMB33" s="175"/>
      <c r="GMC33" s="175"/>
      <c r="GMD33" s="175"/>
      <c r="GME33" s="175"/>
      <c r="GMF33" s="175"/>
      <c r="GMG33" s="175"/>
      <c r="GMH33" s="175"/>
      <c r="GMI33" s="175"/>
      <c r="GMJ33" s="175"/>
      <c r="GMK33" s="175"/>
      <c r="GML33" s="175"/>
      <c r="GMM33" s="175"/>
      <c r="GMN33" s="175"/>
      <c r="GMO33" s="175"/>
      <c r="GMP33" s="175"/>
      <c r="GMQ33" s="175"/>
      <c r="GMR33" s="175"/>
      <c r="GMS33" s="175"/>
      <c r="GMT33" s="175"/>
      <c r="GMU33" s="175"/>
      <c r="GMV33" s="175"/>
      <c r="GMW33" s="175"/>
      <c r="GMX33" s="175"/>
      <c r="GMY33" s="175"/>
      <c r="GMZ33" s="175"/>
      <c r="GNA33" s="175"/>
      <c r="GNB33" s="175"/>
      <c r="GNC33" s="175"/>
      <c r="GND33" s="175"/>
      <c r="GNE33" s="175"/>
      <c r="GNF33" s="175"/>
      <c r="GNG33" s="175"/>
      <c r="GNH33" s="175"/>
      <c r="GNI33" s="175"/>
      <c r="GNJ33" s="175"/>
      <c r="GNK33" s="175"/>
      <c r="GNL33" s="175"/>
      <c r="GNM33" s="175"/>
      <c r="GNN33" s="175"/>
      <c r="GNO33" s="175"/>
      <c r="GNP33" s="175"/>
      <c r="GNQ33" s="175"/>
      <c r="GNR33" s="175"/>
      <c r="GNS33" s="175"/>
      <c r="GNT33" s="175"/>
      <c r="GNU33" s="175"/>
      <c r="GNV33" s="175"/>
      <c r="GNW33" s="175"/>
      <c r="GNX33" s="175"/>
      <c r="GNY33" s="175"/>
      <c r="GNZ33" s="175"/>
      <c r="GOA33" s="175"/>
      <c r="GOB33" s="175"/>
      <c r="GOC33" s="175"/>
      <c r="GOD33" s="175"/>
      <c r="GOE33" s="175"/>
      <c r="GOF33" s="175"/>
      <c r="GOG33" s="175"/>
      <c r="GOH33" s="175"/>
      <c r="GOI33" s="175"/>
      <c r="GOJ33" s="175"/>
      <c r="GOK33" s="175"/>
      <c r="GOL33" s="175"/>
      <c r="GOM33" s="175"/>
      <c r="GON33" s="175"/>
      <c r="GOO33" s="175"/>
      <c r="GOP33" s="175"/>
      <c r="GOQ33" s="175"/>
      <c r="GOR33" s="175"/>
      <c r="GOS33" s="175"/>
      <c r="GOT33" s="175"/>
      <c r="GOU33" s="175"/>
      <c r="GOV33" s="175"/>
      <c r="GOW33" s="175"/>
      <c r="GOX33" s="175"/>
      <c r="GOY33" s="175"/>
      <c r="GOZ33" s="175"/>
      <c r="GPA33" s="175"/>
      <c r="GPB33" s="175"/>
      <c r="GPC33" s="175"/>
      <c r="GPD33" s="175"/>
      <c r="GPE33" s="175"/>
      <c r="GPF33" s="175"/>
      <c r="GPG33" s="175"/>
      <c r="GPH33" s="175"/>
      <c r="GPI33" s="175"/>
      <c r="GPJ33" s="175"/>
      <c r="GPK33" s="175"/>
      <c r="GPL33" s="175"/>
      <c r="GPM33" s="175"/>
      <c r="GPN33" s="175"/>
      <c r="GPO33" s="175"/>
      <c r="GPP33" s="175"/>
      <c r="GPQ33" s="175"/>
      <c r="GPR33" s="175"/>
      <c r="GPS33" s="175"/>
      <c r="GPT33" s="175"/>
      <c r="GPU33" s="175"/>
      <c r="GPV33" s="175"/>
      <c r="GPW33" s="175"/>
      <c r="GPX33" s="175"/>
      <c r="GPY33" s="175"/>
      <c r="GPZ33" s="175"/>
      <c r="GQA33" s="175"/>
      <c r="GQB33" s="175"/>
      <c r="GQC33" s="175"/>
      <c r="GQD33" s="175"/>
      <c r="GQE33" s="175"/>
      <c r="GQF33" s="175"/>
      <c r="GQG33" s="175"/>
      <c r="GQH33" s="175"/>
      <c r="GQI33" s="175"/>
      <c r="GQJ33" s="175"/>
      <c r="GQK33" s="175"/>
      <c r="GQL33" s="175"/>
      <c r="GQM33" s="175"/>
      <c r="GQN33" s="175"/>
      <c r="GQO33" s="175"/>
      <c r="GQP33" s="175"/>
      <c r="GQQ33" s="175"/>
      <c r="GQR33" s="175"/>
      <c r="GQS33" s="175"/>
      <c r="GQT33" s="175"/>
      <c r="GQU33" s="175"/>
      <c r="GQV33" s="175"/>
      <c r="GQW33" s="175"/>
      <c r="GQX33" s="175"/>
      <c r="GQY33" s="175"/>
      <c r="GQZ33" s="175"/>
      <c r="GRA33" s="175"/>
      <c r="GRB33" s="175"/>
      <c r="GRC33" s="175"/>
      <c r="GRD33" s="175"/>
      <c r="GRE33" s="175"/>
      <c r="GRF33" s="175"/>
      <c r="GRG33" s="175"/>
      <c r="GRH33" s="175"/>
      <c r="GRI33" s="175"/>
      <c r="GRJ33" s="175"/>
      <c r="GRK33" s="175"/>
      <c r="GRL33" s="175"/>
      <c r="GRM33" s="175"/>
      <c r="GRN33" s="175"/>
      <c r="GRO33" s="175"/>
      <c r="GRP33" s="175"/>
      <c r="GRQ33" s="175"/>
      <c r="GRR33" s="175"/>
      <c r="GRS33" s="175"/>
      <c r="GRT33" s="175"/>
      <c r="GRU33" s="175"/>
      <c r="GRV33" s="175"/>
      <c r="GRW33" s="175"/>
      <c r="GRX33" s="175"/>
      <c r="GRY33" s="175"/>
      <c r="GRZ33" s="175"/>
      <c r="GSA33" s="175"/>
      <c r="GSB33" s="175"/>
      <c r="GSC33" s="175"/>
      <c r="GSD33" s="175"/>
      <c r="GSE33" s="175"/>
      <c r="GSF33" s="175"/>
      <c r="GSG33" s="175"/>
      <c r="GSH33" s="175"/>
      <c r="GSI33" s="175"/>
      <c r="GSJ33" s="175"/>
      <c r="GSK33" s="175"/>
      <c r="GSL33" s="175"/>
      <c r="GSM33" s="175"/>
      <c r="GSN33" s="175"/>
      <c r="GSO33" s="175"/>
      <c r="GSP33" s="175"/>
      <c r="GSQ33" s="175"/>
      <c r="GSR33" s="175"/>
      <c r="GSS33" s="175"/>
      <c r="GST33" s="175"/>
      <c r="GSU33" s="175"/>
      <c r="GSV33" s="175"/>
      <c r="GSW33" s="175"/>
      <c r="GSX33" s="175"/>
      <c r="GSY33" s="175"/>
      <c r="GSZ33" s="175"/>
      <c r="GTA33" s="175"/>
      <c r="GTB33" s="175"/>
      <c r="GTC33" s="175"/>
      <c r="GTD33" s="175"/>
      <c r="GTE33" s="175"/>
      <c r="GTF33" s="175"/>
      <c r="GTG33" s="175"/>
      <c r="GTH33" s="175"/>
      <c r="GTI33" s="175"/>
      <c r="GTJ33" s="175"/>
      <c r="GTK33" s="175"/>
      <c r="GTL33" s="175"/>
      <c r="GTM33" s="175"/>
      <c r="GTN33" s="175"/>
      <c r="GTO33" s="175"/>
      <c r="GTP33" s="175"/>
      <c r="GTQ33" s="175"/>
      <c r="GTR33" s="175"/>
      <c r="GTS33" s="175"/>
      <c r="GTT33" s="175"/>
      <c r="GTU33" s="175"/>
      <c r="GTV33" s="175"/>
      <c r="GTW33" s="175"/>
      <c r="GTX33" s="175"/>
      <c r="GTY33" s="175"/>
      <c r="GTZ33" s="175"/>
      <c r="GUA33" s="175"/>
      <c r="GUB33" s="175"/>
      <c r="GUC33" s="175"/>
      <c r="GUD33" s="175"/>
      <c r="GUE33" s="175"/>
      <c r="GUF33" s="175"/>
      <c r="GUG33" s="175"/>
      <c r="GUH33" s="175"/>
      <c r="GUI33" s="175"/>
      <c r="GUJ33" s="175"/>
      <c r="GUK33" s="175"/>
      <c r="GUL33" s="175"/>
      <c r="GUM33" s="175"/>
      <c r="GUN33" s="175"/>
      <c r="GUO33" s="175"/>
      <c r="GUP33" s="175"/>
      <c r="GUQ33" s="175"/>
      <c r="GUR33" s="175"/>
      <c r="GUS33" s="175"/>
      <c r="GUT33" s="175"/>
      <c r="GUU33" s="175"/>
      <c r="GUV33" s="175"/>
      <c r="GUW33" s="175"/>
      <c r="GUX33" s="175"/>
      <c r="GUY33" s="175"/>
      <c r="GUZ33" s="175"/>
      <c r="GVA33" s="175"/>
      <c r="GVB33" s="175"/>
      <c r="GVC33" s="175"/>
      <c r="GVD33" s="175"/>
      <c r="GVE33" s="175"/>
      <c r="GVF33" s="175"/>
      <c r="GVG33" s="175"/>
      <c r="GVH33" s="175"/>
      <c r="GVI33" s="175"/>
      <c r="GVJ33" s="175"/>
      <c r="GVK33" s="175"/>
      <c r="GVL33" s="175"/>
      <c r="GVM33" s="175"/>
      <c r="GVN33" s="175"/>
      <c r="GVO33" s="175"/>
      <c r="GVP33" s="175"/>
      <c r="GVQ33" s="175"/>
      <c r="GVR33" s="175"/>
      <c r="GVS33" s="175"/>
      <c r="GVT33" s="175"/>
      <c r="GVU33" s="175"/>
      <c r="GVV33" s="175"/>
      <c r="GVW33" s="175"/>
      <c r="GVX33" s="175"/>
      <c r="GVY33" s="175"/>
      <c r="GVZ33" s="175"/>
      <c r="GWA33" s="175"/>
      <c r="GWB33" s="175"/>
      <c r="GWC33" s="175"/>
      <c r="GWD33" s="175"/>
      <c r="GWE33" s="175"/>
      <c r="GWF33" s="175"/>
      <c r="GWG33" s="175"/>
      <c r="GWH33" s="175"/>
      <c r="GWI33" s="175"/>
      <c r="GWJ33" s="175"/>
      <c r="GWK33" s="175"/>
      <c r="GWL33" s="175"/>
      <c r="GWM33" s="175"/>
      <c r="GWN33" s="175"/>
      <c r="GWO33" s="175"/>
      <c r="GWP33" s="175"/>
      <c r="GWQ33" s="175"/>
      <c r="GWR33" s="175"/>
      <c r="GWS33" s="175"/>
      <c r="GWT33" s="175"/>
      <c r="GWU33" s="175"/>
      <c r="GWV33" s="175"/>
      <c r="GWW33" s="175"/>
      <c r="GWX33" s="175"/>
      <c r="GWY33" s="175"/>
      <c r="GWZ33" s="175"/>
      <c r="GXA33" s="175"/>
      <c r="GXB33" s="175"/>
      <c r="GXC33" s="175"/>
      <c r="GXD33" s="175"/>
      <c r="GXE33" s="175"/>
      <c r="GXF33" s="175"/>
      <c r="GXG33" s="175"/>
      <c r="GXH33" s="175"/>
      <c r="GXI33" s="175"/>
      <c r="GXJ33" s="175"/>
      <c r="GXK33" s="175"/>
      <c r="GXL33" s="175"/>
      <c r="GXM33" s="175"/>
      <c r="GXN33" s="175"/>
      <c r="GXO33" s="175"/>
      <c r="GXP33" s="175"/>
      <c r="GXQ33" s="175"/>
      <c r="GXR33" s="175"/>
      <c r="GXS33" s="175"/>
      <c r="GXT33" s="175"/>
      <c r="GXU33" s="175"/>
      <c r="GXV33" s="175"/>
      <c r="GXW33" s="175"/>
      <c r="GXX33" s="175"/>
      <c r="GXY33" s="175"/>
      <c r="GXZ33" s="175"/>
      <c r="GYA33" s="175"/>
      <c r="GYB33" s="175"/>
      <c r="GYC33" s="175"/>
      <c r="GYD33" s="175"/>
      <c r="GYE33" s="175"/>
      <c r="GYF33" s="175"/>
      <c r="GYG33" s="175"/>
      <c r="GYH33" s="175"/>
      <c r="GYI33" s="175"/>
      <c r="GYJ33" s="175"/>
      <c r="GYK33" s="175"/>
      <c r="GYL33" s="175"/>
      <c r="GYM33" s="175"/>
      <c r="GYN33" s="175"/>
      <c r="GYO33" s="175"/>
      <c r="GYP33" s="175"/>
      <c r="GYQ33" s="175"/>
      <c r="GYR33" s="175"/>
      <c r="GYS33" s="175"/>
      <c r="GYT33" s="175"/>
      <c r="GYU33" s="175"/>
      <c r="GYV33" s="175"/>
      <c r="GYW33" s="175"/>
      <c r="GYX33" s="175"/>
      <c r="GYY33" s="175"/>
      <c r="GYZ33" s="175"/>
      <c r="GZA33" s="175"/>
      <c r="GZB33" s="175"/>
      <c r="GZC33" s="175"/>
      <c r="GZD33" s="175"/>
      <c r="GZE33" s="175"/>
      <c r="GZF33" s="175"/>
      <c r="GZG33" s="175"/>
      <c r="GZH33" s="175"/>
      <c r="GZI33" s="175"/>
      <c r="GZJ33" s="175"/>
      <c r="GZK33" s="175"/>
      <c r="GZL33" s="175"/>
      <c r="GZM33" s="175"/>
      <c r="GZN33" s="175"/>
      <c r="GZO33" s="175"/>
      <c r="GZP33" s="175"/>
      <c r="GZQ33" s="175"/>
      <c r="GZR33" s="175"/>
      <c r="GZS33" s="175"/>
      <c r="GZT33" s="175"/>
      <c r="GZU33" s="175"/>
      <c r="GZV33" s="175"/>
      <c r="GZW33" s="175"/>
      <c r="GZX33" s="175"/>
      <c r="GZY33" s="175"/>
      <c r="GZZ33" s="175"/>
      <c r="HAA33" s="175"/>
      <c r="HAB33" s="175"/>
      <c r="HAC33" s="175"/>
      <c r="HAD33" s="175"/>
      <c r="HAE33" s="175"/>
      <c r="HAF33" s="175"/>
      <c r="HAG33" s="175"/>
      <c r="HAH33" s="175"/>
      <c r="HAI33" s="175"/>
      <c r="HAJ33" s="175"/>
      <c r="HAK33" s="175"/>
      <c r="HAL33" s="175"/>
      <c r="HAM33" s="175"/>
      <c r="HAN33" s="175"/>
      <c r="HAO33" s="175"/>
      <c r="HAP33" s="175"/>
      <c r="HAQ33" s="175"/>
      <c r="HAR33" s="175"/>
      <c r="HAS33" s="175"/>
      <c r="HAT33" s="175"/>
      <c r="HAU33" s="175"/>
      <c r="HAV33" s="175"/>
      <c r="HAW33" s="175"/>
      <c r="HAX33" s="175"/>
      <c r="HAY33" s="175"/>
      <c r="HAZ33" s="175"/>
      <c r="HBA33" s="175"/>
      <c r="HBB33" s="175"/>
      <c r="HBC33" s="175"/>
      <c r="HBD33" s="175"/>
      <c r="HBE33" s="175"/>
      <c r="HBF33" s="175"/>
      <c r="HBG33" s="175"/>
      <c r="HBH33" s="175"/>
      <c r="HBI33" s="175"/>
      <c r="HBJ33" s="175"/>
      <c r="HBK33" s="175"/>
      <c r="HBL33" s="175"/>
      <c r="HBM33" s="175"/>
      <c r="HBN33" s="175"/>
      <c r="HBO33" s="175"/>
      <c r="HBP33" s="175"/>
      <c r="HBQ33" s="175"/>
      <c r="HBR33" s="175"/>
      <c r="HBS33" s="175"/>
      <c r="HBT33" s="175"/>
      <c r="HBU33" s="175"/>
      <c r="HBV33" s="175"/>
      <c r="HBW33" s="175"/>
      <c r="HBX33" s="175"/>
      <c r="HBY33" s="175"/>
      <c r="HBZ33" s="175"/>
      <c r="HCA33" s="175"/>
      <c r="HCB33" s="175"/>
      <c r="HCC33" s="175"/>
      <c r="HCD33" s="175"/>
      <c r="HCE33" s="175"/>
      <c r="HCF33" s="175"/>
      <c r="HCG33" s="175"/>
      <c r="HCH33" s="175"/>
      <c r="HCI33" s="175"/>
      <c r="HCJ33" s="175"/>
      <c r="HCK33" s="175"/>
      <c r="HCL33" s="175"/>
      <c r="HCM33" s="175"/>
      <c r="HCN33" s="175"/>
      <c r="HCO33" s="175"/>
      <c r="HCP33" s="175"/>
      <c r="HCQ33" s="175"/>
      <c r="HCR33" s="175"/>
      <c r="HCS33" s="175"/>
      <c r="HCT33" s="175"/>
      <c r="HCU33" s="175"/>
      <c r="HCV33" s="175"/>
      <c r="HCW33" s="175"/>
      <c r="HCX33" s="175"/>
      <c r="HCY33" s="175"/>
      <c r="HCZ33" s="175"/>
      <c r="HDA33" s="175"/>
      <c r="HDB33" s="175"/>
      <c r="HDC33" s="175"/>
      <c r="HDD33" s="175"/>
      <c r="HDE33" s="175"/>
      <c r="HDF33" s="175"/>
      <c r="HDG33" s="175"/>
      <c r="HDH33" s="175"/>
      <c r="HDI33" s="175"/>
      <c r="HDJ33" s="175"/>
      <c r="HDK33" s="175"/>
      <c r="HDL33" s="175"/>
      <c r="HDM33" s="175"/>
      <c r="HDN33" s="175"/>
      <c r="HDO33" s="175"/>
      <c r="HDP33" s="175"/>
      <c r="HDQ33" s="175"/>
      <c r="HDR33" s="175"/>
      <c r="HDS33" s="175"/>
      <c r="HDT33" s="175"/>
      <c r="HDU33" s="175"/>
      <c r="HDV33" s="175"/>
      <c r="HDW33" s="175"/>
      <c r="HDX33" s="175"/>
      <c r="HDY33" s="175"/>
      <c r="HDZ33" s="175"/>
      <c r="HEA33" s="175"/>
      <c r="HEB33" s="175"/>
      <c r="HEC33" s="175"/>
      <c r="HED33" s="175"/>
      <c r="HEE33" s="175"/>
      <c r="HEF33" s="175"/>
      <c r="HEG33" s="175"/>
      <c r="HEH33" s="175"/>
      <c r="HEI33" s="175"/>
      <c r="HEJ33" s="175"/>
      <c r="HEK33" s="175"/>
      <c r="HEL33" s="175"/>
      <c r="HEM33" s="175"/>
      <c r="HEN33" s="175"/>
      <c r="HEO33" s="175"/>
      <c r="HEP33" s="175"/>
      <c r="HEQ33" s="175"/>
      <c r="HER33" s="175"/>
      <c r="HES33" s="175"/>
      <c r="HET33" s="175"/>
      <c r="HEU33" s="175"/>
      <c r="HEV33" s="175"/>
      <c r="HEW33" s="175"/>
      <c r="HEX33" s="175"/>
      <c r="HEY33" s="175"/>
      <c r="HEZ33" s="175"/>
      <c r="HFA33" s="175"/>
      <c r="HFB33" s="175"/>
      <c r="HFC33" s="175"/>
      <c r="HFD33" s="175"/>
      <c r="HFE33" s="175"/>
      <c r="HFF33" s="175"/>
      <c r="HFG33" s="175"/>
      <c r="HFH33" s="175"/>
      <c r="HFI33" s="175"/>
      <c r="HFJ33" s="175"/>
      <c r="HFK33" s="175"/>
      <c r="HFL33" s="175"/>
      <c r="HFM33" s="175"/>
      <c r="HFN33" s="175"/>
      <c r="HFO33" s="175"/>
      <c r="HFP33" s="175"/>
      <c r="HFQ33" s="175"/>
      <c r="HFR33" s="175"/>
      <c r="HFS33" s="175"/>
      <c r="HFT33" s="175"/>
      <c r="HFU33" s="175"/>
      <c r="HFV33" s="175"/>
      <c r="HFW33" s="175"/>
      <c r="HFX33" s="175"/>
      <c r="HFY33" s="175"/>
      <c r="HFZ33" s="175"/>
      <c r="HGA33" s="175"/>
      <c r="HGB33" s="175"/>
      <c r="HGC33" s="175"/>
      <c r="HGD33" s="175"/>
      <c r="HGE33" s="175"/>
      <c r="HGF33" s="175"/>
      <c r="HGG33" s="175"/>
      <c r="HGH33" s="175"/>
      <c r="HGI33" s="175"/>
      <c r="HGJ33" s="175"/>
      <c r="HGK33" s="175"/>
      <c r="HGL33" s="175"/>
      <c r="HGM33" s="175"/>
      <c r="HGN33" s="175"/>
      <c r="HGO33" s="175"/>
      <c r="HGP33" s="175"/>
      <c r="HGQ33" s="175"/>
      <c r="HGR33" s="175"/>
      <c r="HGS33" s="175"/>
      <c r="HGT33" s="175"/>
      <c r="HGU33" s="175"/>
      <c r="HGV33" s="175"/>
      <c r="HGW33" s="175"/>
      <c r="HGX33" s="175"/>
      <c r="HGY33" s="175"/>
      <c r="HGZ33" s="175"/>
      <c r="HHA33" s="175"/>
      <c r="HHB33" s="175"/>
      <c r="HHC33" s="175"/>
      <c r="HHD33" s="175"/>
      <c r="HHE33" s="175"/>
      <c r="HHF33" s="175"/>
      <c r="HHG33" s="175"/>
      <c r="HHH33" s="175"/>
      <c r="HHI33" s="175"/>
      <c r="HHJ33" s="175"/>
      <c r="HHK33" s="175"/>
      <c r="HHL33" s="175"/>
      <c r="HHM33" s="175"/>
      <c r="HHN33" s="175"/>
      <c r="HHO33" s="175"/>
      <c r="HHP33" s="175"/>
      <c r="HHQ33" s="175"/>
      <c r="HHR33" s="175"/>
      <c r="HHS33" s="175"/>
      <c r="HHT33" s="175"/>
      <c r="HHU33" s="175"/>
      <c r="HHV33" s="175"/>
      <c r="HHW33" s="175"/>
      <c r="HHX33" s="175"/>
      <c r="HHY33" s="175"/>
      <c r="HHZ33" s="175"/>
      <c r="HIA33" s="175"/>
      <c r="HIB33" s="175"/>
      <c r="HIC33" s="175"/>
      <c r="HID33" s="175"/>
      <c r="HIE33" s="175"/>
      <c r="HIF33" s="175"/>
      <c r="HIG33" s="175"/>
      <c r="HIH33" s="175"/>
      <c r="HII33" s="175"/>
      <c r="HIJ33" s="175"/>
      <c r="HIK33" s="175"/>
      <c r="HIL33" s="175"/>
      <c r="HIM33" s="175"/>
      <c r="HIN33" s="175"/>
      <c r="HIO33" s="175"/>
      <c r="HIP33" s="175"/>
      <c r="HIQ33" s="175"/>
      <c r="HIR33" s="175"/>
      <c r="HIS33" s="175"/>
      <c r="HIT33" s="175"/>
      <c r="HIU33" s="175"/>
      <c r="HIV33" s="175"/>
      <c r="HIW33" s="175"/>
      <c r="HIX33" s="175"/>
      <c r="HIY33" s="175"/>
      <c r="HIZ33" s="175"/>
      <c r="HJA33" s="175"/>
      <c r="HJB33" s="175"/>
      <c r="HJC33" s="175"/>
      <c r="HJD33" s="175"/>
      <c r="HJE33" s="175"/>
      <c r="HJF33" s="175"/>
      <c r="HJG33" s="175"/>
      <c r="HJH33" s="175"/>
      <c r="HJI33" s="175"/>
      <c r="HJJ33" s="175"/>
      <c r="HJK33" s="175"/>
      <c r="HJL33" s="175"/>
      <c r="HJM33" s="175"/>
      <c r="HJN33" s="175"/>
      <c r="HJO33" s="175"/>
      <c r="HJP33" s="175"/>
      <c r="HJQ33" s="175"/>
      <c r="HJR33" s="175"/>
      <c r="HJS33" s="175"/>
      <c r="HJT33" s="175"/>
      <c r="HJU33" s="175"/>
      <c r="HJV33" s="175"/>
      <c r="HJW33" s="175"/>
      <c r="HJX33" s="175"/>
      <c r="HJY33" s="175"/>
      <c r="HJZ33" s="175"/>
      <c r="HKA33" s="175"/>
      <c r="HKB33" s="175"/>
      <c r="HKC33" s="175"/>
      <c r="HKD33" s="175"/>
      <c r="HKE33" s="175"/>
      <c r="HKF33" s="175"/>
      <c r="HKG33" s="175"/>
      <c r="HKH33" s="175"/>
      <c r="HKI33" s="175"/>
      <c r="HKJ33" s="175"/>
      <c r="HKK33" s="175"/>
      <c r="HKL33" s="175"/>
      <c r="HKM33" s="175"/>
      <c r="HKN33" s="175"/>
      <c r="HKO33" s="175"/>
      <c r="HKP33" s="175"/>
      <c r="HKQ33" s="175"/>
      <c r="HKR33" s="175"/>
      <c r="HKS33" s="175"/>
      <c r="HKT33" s="175"/>
      <c r="HKU33" s="175"/>
      <c r="HKV33" s="175"/>
      <c r="HKW33" s="175"/>
      <c r="HKX33" s="175"/>
      <c r="HKY33" s="175"/>
      <c r="HKZ33" s="175"/>
      <c r="HLA33" s="175"/>
      <c r="HLB33" s="175"/>
      <c r="HLC33" s="175"/>
      <c r="HLD33" s="175"/>
      <c r="HLE33" s="175"/>
      <c r="HLF33" s="175"/>
      <c r="HLG33" s="175"/>
      <c r="HLH33" s="175"/>
      <c r="HLI33" s="175"/>
      <c r="HLJ33" s="175"/>
      <c r="HLK33" s="175"/>
      <c r="HLL33" s="175"/>
      <c r="HLM33" s="175"/>
      <c r="HLN33" s="175"/>
      <c r="HLO33" s="175"/>
      <c r="HLP33" s="175"/>
      <c r="HLQ33" s="175"/>
      <c r="HLR33" s="175"/>
      <c r="HLS33" s="175"/>
      <c r="HLT33" s="175"/>
      <c r="HLU33" s="175"/>
      <c r="HLV33" s="175"/>
      <c r="HLW33" s="175"/>
      <c r="HLX33" s="175"/>
      <c r="HLY33" s="175"/>
      <c r="HLZ33" s="175"/>
      <c r="HMA33" s="175"/>
      <c r="HMB33" s="175"/>
      <c r="HMC33" s="175"/>
      <c r="HMD33" s="175"/>
      <c r="HME33" s="175"/>
      <c r="HMF33" s="175"/>
      <c r="HMG33" s="175"/>
      <c r="HMH33" s="175"/>
      <c r="HMI33" s="175"/>
      <c r="HMJ33" s="175"/>
      <c r="HMK33" s="175"/>
      <c r="HML33" s="175"/>
      <c r="HMM33" s="175"/>
      <c r="HMN33" s="175"/>
      <c r="HMO33" s="175"/>
      <c r="HMP33" s="175"/>
      <c r="HMQ33" s="175"/>
      <c r="HMR33" s="175"/>
      <c r="HMS33" s="175"/>
      <c r="HMT33" s="175"/>
      <c r="HMU33" s="175"/>
      <c r="HMV33" s="175"/>
      <c r="HMW33" s="175"/>
      <c r="HMX33" s="175"/>
      <c r="HMY33" s="175"/>
      <c r="HMZ33" s="175"/>
      <c r="HNA33" s="175"/>
      <c r="HNB33" s="175"/>
      <c r="HNC33" s="175"/>
      <c r="HND33" s="175"/>
      <c r="HNE33" s="175"/>
      <c r="HNF33" s="175"/>
      <c r="HNG33" s="175"/>
      <c r="HNH33" s="175"/>
      <c r="HNI33" s="175"/>
      <c r="HNJ33" s="175"/>
      <c r="HNK33" s="175"/>
      <c r="HNL33" s="175"/>
      <c r="HNM33" s="175"/>
      <c r="HNN33" s="175"/>
      <c r="HNO33" s="175"/>
      <c r="HNP33" s="175"/>
      <c r="HNQ33" s="175"/>
      <c r="HNR33" s="175"/>
      <c r="HNS33" s="175"/>
      <c r="HNT33" s="175"/>
      <c r="HNU33" s="175"/>
      <c r="HNV33" s="175"/>
      <c r="HNW33" s="175"/>
      <c r="HNX33" s="175"/>
      <c r="HNY33" s="175"/>
      <c r="HNZ33" s="175"/>
      <c r="HOA33" s="175"/>
      <c r="HOB33" s="175"/>
      <c r="HOC33" s="175"/>
      <c r="HOD33" s="175"/>
      <c r="HOE33" s="175"/>
      <c r="HOF33" s="175"/>
      <c r="HOG33" s="175"/>
      <c r="HOH33" s="175"/>
      <c r="HOI33" s="175"/>
      <c r="HOJ33" s="175"/>
      <c r="HOK33" s="175"/>
      <c r="HOL33" s="175"/>
      <c r="HOM33" s="175"/>
      <c r="HON33" s="175"/>
      <c r="HOO33" s="175"/>
      <c r="HOP33" s="175"/>
      <c r="HOQ33" s="175"/>
      <c r="HOR33" s="175"/>
      <c r="HOS33" s="175"/>
      <c r="HOT33" s="175"/>
      <c r="HOU33" s="175"/>
      <c r="HOV33" s="175"/>
      <c r="HOW33" s="175"/>
      <c r="HOX33" s="175"/>
      <c r="HOY33" s="175"/>
      <c r="HOZ33" s="175"/>
      <c r="HPA33" s="175"/>
      <c r="HPB33" s="175"/>
      <c r="HPC33" s="175"/>
      <c r="HPD33" s="175"/>
      <c r="HPE33" s="175"/>
      <c r="HPF33" s="175"/>
      <c r="HPG33" s="175"/>
      <c r="HPH33" s="175"/>
      <c r="HPI33" s="175"/>
      <c r="HPJ33" s="175"/>
      <c r="HPK33" s="175"/>
      <c r="HPL33" s="175"/>
      <c r="HPM33" s="175"/>
      <c r="HPN33" s="175"/>
      <c r="HPO33" s="175"/>
      <c r="HPP33" s="175"/>
      <c r="HPQ33" s="175"/>
      <c r="HPR33" s="175"/>
      <c r="HPS33" s="175"/>
      <c r="HPT33" s="175"/>
      <c r="HPU33" s="175"/>
      <c r="HPV33" s="175"/>
      <c r="HPW33" s="175"/>
      <c r="HPX33" s="175"/>
      <c r="HPY33" s="175"/>
      <c r="HPZ33" s="175"/>
      <c r="HQA33" s="175"/>
      <c r="HQB33" s="175"/>
      <c r="HQC33" s="175"/>
      <c r="HQD33" s="175"/>
      <c r="HQE33" s="175"/>
      <c r="HQF33" s="175"/>
      <c r="HQG33" s="175"/>
      <c r="HQH33" s="175"/>
      <c r="HQI33" s="175"/>
      <c r="HQJ33" s="175"/>
      <c r="HQK33" s="175"/>
      <c r="HQL33" s="175"/>
      <c r="HQM33" s="175"/>
      <c r="HQN33" s="175"/>
      <c r="HQO33" s="175"/>
      <c r="HQP33" s="175"/>
      <c r="HQQ33" s="175"/>
      <c r="HQR33" s="175"/>
      <c r="HQS33" s="175"/>
      <c r="HQT33" s="175"/>
      <c r="HQU33" s="175"/>
      <c r="HQV33" s="175"/>
      <c r="HQW33" s="175"/>
      <c r="HQX33" s="175"/>
      <c r="HQY33" s="175"/>
      <c r="HQZ33" s="175"/>
      <c r="HRA33" s="175"/>
      <c r="HRB33" s="175"/>
      <c r="HRC33" s="175"/>
      <c r="HRD33" s="175"/>
      <c r="HRE33" s="175"/>
      <c r="HRF33" s="175"/>
      <c r="HRG33" s="175"/>
      <c r="HRH33" s="175"/>
      <c r="HRI33" s="175"/>
      <c r="HRJ33" s="175"/>
      <c r="HRK33" s="175"/>
      <c r="HRL33" s="175"/>
      <c r="HRM33" s="175"/>
      <c r="HRN33" s="175"/>
      <c r="HRO33" s="175"/>
      <c r="HRP33" s="175"/>
      <c r="HRQ33" s="175"/>
      <c r="HRR33" s="175"/>
      <c r="HRS33" s="175"/>
      <c r="HRT33" s="175"/>
      <c r="HRU33" s="175"/>
      <c r="HRV33" s="175"/>
      <c r="HRW33" s="175"/>
      <c r="HRX33" s="175"/>
      <c r="HRY33" s="175"/>
      <c r="HRZ33" s="175"/>
      <c r="HSA33" s="175"/>
      <c r="HSB33" s="175"/>
      <c r="HSC33" s="175"/>
      <c r="HSD33" s="175"/>
      <c r="HSE33" s="175"/>
      <c r="HSF33" s="175"/>
      <c r="HSG33" s="175"/>
      <c r="HSH33" s="175"/>
      <c r="HSI33" s="175"/>
      <c r="HSJ33" s="175"/>
      <c r="HSK33" s="175"/>
      <c r="HSL33" s="175"/>
      <c r="HSM33" s="175"/>
      <c r="HSN33" s="175"/>
      <c r="HSO33" s="175"/>
      <c r="HSP33" s="175"/>
      <c r="HSQ33" s="175"/>
      <c r="HSR33" s="175"/>
      <c r="HSS33" s="175"/>
      <c r="HST33" s="175"/>
      <c r="HSU33" s="175"/>
      <c r="HSV33" s="175"/>
      <c r="HSW33" s="175"/>
      <c r="HSX33" s="175"/>
      <c r="HSY33" s="175"/>
      <c r="HSZ33" s="175"/>
      <c r="HTA33" s="175"/>
      <c r="HTB33" s="175"/>
      <c r="HTC33" s="175"/>
      <c r="HTD33" s="175"/>
      <c r="HTE33" s="175"/>
      <c r="HTF33" s="175"/>
      <c r="HTG33" s="175"/>
      <c r="HTH33" s="175"/>
      <c r="HTI33" s="175"/>
      <c r="HTJ33" s="175"/>
      <c r="HTK33" s="175"/>
      <c r="HTL33" s="175"/>
      <c r="HTM33" s="175"/>
      <c r="HTN33" s="175"/>
      <c r="HTO33" s="175"/>
      <c r="HTP33" s="175"/>
      <c r="HTQ33" s="175"/>
      <c r="HTR33" s="175"/>
      <c r="HTS33" s="175"/>
      <c r="HTT33" s="175"/>
      <c r="HTU33" s="175"/>
      <c r="HTV33" s="175"/>
      <c r="HTW33" s="175"/>
      <c r="HTX33" s="175"/>
      <c r="HTY33" s="175"/>
      <c r="HTZ33" s="175"/>
      <c r="HUA33" s="175"/>
      <c r="HUB33" s="175"/>
      <c r="HUC33" s="175"/>
      <c r="HUD33" s="175"/>
      <c r="HUE33" s="175"/>
      <c r="HUF33" s="175"/>
      <c r="HUG33" s="175"/>
      <c r="HUH33" s="175"/>
      <c r="HUI33" s="175"/>
      <c r="HUJ33" s="175"/>
      <c r="HUK33" s="175"/>
      <c r="HUL33" s="175"/>
      <c r="HUM33" s="175"/>
      <c r="HUN33" s="175"/>
      <c r="HUO33" s="175"/>
      <c r="HUP33" s="175"/>
      <c r="HUQ33" s="175"/>
      <c r="HUR33" s="175"/>
      <c r="HUS33" s="175"/>
      <c r="HUT33" s="175"/>
      <c r="HUU33" s="175"/>
      <c r="HUV33" s="175"/>
      <c r="HUW33" s="175"/>
      <c r="HUX33" s="175"/>
      <c r="HUY33" s="175"/>
      <c r="HUZ33" s="175"/>
      <c r="HVA33" s="175"/>
      <c r="HVB33" s="175"/>
      <c r="HVC33" s="175"/>
      <c r="HVD33" s="175"/>
      <c r="HVE33" s="175"/>
      <c r="HVF33" s="175"/>
      <c r="HVG33" s="175"/>
      <c r="HVH33" s="175"/>
      <c r="HVI33" s="175"/>
      <c r="HVJ33" s="175"/>
      <c r="HVK33" s="175"/>
      <c r="HVL33" s="175"/>
      <c r="HVM33" s="175"/>
      <c r="HVN33" s="175"/>
      <c r="HVO33" s="175"/>
      <c r="HVP33" s="175"/>
      <c r="HVQ33" s="175"/>
      <c r="HVR33" s="175"/>
      <c r="HVS33" s="175"/>
      <c r="HVT33" s="175"/>
      <c r="HVU33" s="175"/>
      <c r="HVV33" s="175"/>
      <c r="HVW33" s="175"/>
      <c r="HVX33" s="175"/>
      <c r="HVY33" s="175"/>
      <c r="HVZ33" s="175"/>
      <c r="HWA33" s="175"/>
      <c r="HWB33" s="175"/>
      <c r="HWC33" s="175"/>
      <c r="HWD33" s="175"/>
      <c r="HWE33" s="175"/>
      <c r="HWF33" s="175"/>
      <c r="HWG33" s="175"/>
      <c r="HWH33" s="175"/>
      <c r="HWI33" s="175"/>
      <c r="HWJ33" s="175"/>
      <c r="HWK33" s="175"/>
      <c r="HWL33" s="175"/>
      <c r="HWM33" s="175"/>
      <c r="HWN33" s="175"/>
      <c r="HWO33" s="175"/>
      <c r="HWP33" s="175"/>
      <c r="HWQ33" s="175"/>
      <c r="HWR33" s="175"/>
      <c r="HWS33" s="175"/>
      <c r="HWT33" s="175"/>
      <c r="HWU33" s="175"/>
      <c r="HWV33" s="175"/>
      <c r="HWW33" s="175"/>
      <c r="HWX33" s="175"/>
      <c r="HWY33" s="175"/>
      <c r="HWZ33" s="175"/>
      <c r="HXA33" s="175"/>
      <c r="HXB33" s="175"/>
      <c r="HXC33" s="175"/>
      <c r="HXD33" s="175"/>
      <c r="HXE33" s="175"/>
      <c r="HXF33" s="175"/>
      <c r="HXG33" s="175"/>
      <c r="HXH33" s="175"/>
      <c r="HXI33" s="175"/>
      <c r="HXJ33" s="175"/>
      <c r="HXK33" s="175"/>
      <c r="HXL33" s="175"/>
      <c r="HXM33" s="175"/>
      <c r="HXN33" s="175"/>
      <c r="HXO33" s="175"/>
      <c r="HXP33" s="175"/>
      <c r="HXQ33" s="175"/>
      <c r="HXR33" s="175"/>
      <c r="HXS33" s="175"/>
      <c r="HXT33" s="175"/>
      <c r="HXU33" s="175"/>
      <c r="HXV33" s="175"/>
      <c r="HXW33" s="175"/>
      <c r="HXX33" s="175"/>
      <c r="HXY33" s="175"/>
      <c r="HXZ33" s="175"/>
      <c r="HYA33" s="175"/>
      <c r="HYB33" s="175"/>
      <c r="HYC33" s="175"/>
      <c r="HYD33" s="175"/>
      <c r="HYE33" s="175"/>
      <c r="HYF33" s="175"/>
      <c r="HYG33" s="175"/>
      <c r="HYH33" s="175"/>
      <c r="HYI33" s="175"/>
      <c r="HYJ33" s="175"/>
      <c r="HYK33" s="175"/>
      <c r="HYL33" s="175"/>
      <c r="HYM33" s="175"/>
      <c r="HYN33" s="175"/>
      <c r="HYO33" s="175"/>
      <c r="HYP33" s="175"/>
      <c r="HYQ33" s="175"/>
      <c r="HYR33" s="175"/>
      <c r="HYS33" s="175"/>
      <c r="HYT33" s="175"/>
      <c r="HYU33" s="175"/>
      <c r="HYV33" s="175"/>
      <c r="HYW33" s="175"/>
      <c r="HYX33" s="175"/>
      <c r="HYY33" s="175"/>
      <c r="HYZ33" s="175"/>
      <c r="HZA33" s="175"/>
      <c r="HZB33" s="175"/>
      <c r="HZC33" s="175"/>
      <c r="HZD33" s="175"/>
      <c r="HZE33" s="175"/>
      <c r="HZF33" s="175"/>
      <c r="HZG33" s="175"/>
      <c r="HZH33" s="175"/>
      <c r="HZI33" s="175"/>
      <c r="HZJ33" s="175"/>
      <c r="HZK33" s="175"/>
      <c r="HZL33" s="175"/>
      <c r="HZM33" s="175"/>
      <c r="HZN33" s="175"/>
      <c r="HZO33" s="175"/>
      <c r="HZP33" s="175"/>
      <c r="HZQ33" s="175"/>
      <c r="HZR33" s="175"/>
      <c r="HZS33" s="175"/>
      <c r="HZT33" s="175"/>
      <c r="HZU33" s="175"/>
      <c r="HZV33" s="175"/>
      <c r="HZW33" s="175"/>
      <c r="HZX33" s="175"/>
      <c r="HZY33" s="175"/>
      <c r="HZZ33" s="175"/>
      <c r="IAA33" s="175"/>
      <c r="IAB33" s="175"/>
      <c r="IAC33" s="175"/>
      <c r="IAD33" s="175"/>
      <c r="IAE33" s="175"/>
      <c r="IAF33" s="175"/>
      <c r="IAG33" s="175"/>
      <c r="IAH33" s="175"/>
      <c r="IAI33" s="175"/>
      <c r="IAJ33" s="175"/>
      <c r="IAK33" s="175"/>
      <c r="IAL33" s="175"/>
      <c r="IAM33" s="175"/>
      <c r="IAN33" s="175"/>
      <c r="IAO33" s="175"/>
      <c r="IAP33" s="175"/>
      <c r="IAQ33" s="175"/>
      <c r="IAR33" s="175"/>
      <c r="IAS33" s="175"/>
      <c r="IAT33" s="175"/>
      <c r="IAU33" s="175"/>
      <c r="IAV33" s="175"/>
      <c r="IAW33" s="175"/>
      <c r="IAX33" s="175"/>
      <c r="IAY33" s="175"/>
      <c r="IAZ33" s="175"/>
      <c r="IBA33" s="175"/>
      <c r="IBB33" s="175"/>
      <c r="IBC33" s="175"/>
      <c r="IBD33" s="175"/>
      <c r="IBE33" s="175"/>
      <c r="IBF33" s="175"/>
      <c r="IBG33" s="175"/>
      <c r="IBH33" s="175"/>
      <c r="IBI33" s="175"/>
      <c r="IBJ33" s="175"/>
      <c r="IBK33" s="175"/>
      <c r="IBL33" s="175"/>
      <c r="IBM33" s="175"/>
      <c r="IBN33" s="175"/>
      <c r="IBO33" s="175"/>
      <c r="IBP33" s="175"/>
      <c r="IBQ33" s="175"/>
      <c r="IBR33" s="175"/>
      <c r="IBS33" s="175"/>
      <c r="IBT33" s="175"/>
      <c r="IBU33" s="175"/>
      <c r="IBV33" s="175"/>
      <c r="IBW33" s="175"/>
      <c r="IBX33" s="175"/>
      <c r="IBY33" s="175"/>
      <c r="IBZ33" s="175"/>
      <c r="ICA33" s="175"/>
      <c r="ICB33" s="175"/>
      <c r="ICC33" s="175"/>
      <c r="ICD33" s="175"/>
      <c r="ICE33" s="175"/>
      <c r="ICF33" s="175"/>
      <c r="ICG33" s="175"/>
      <c r="ICH33" s="175"/>
      <c r="ICI33" s="175"/>
      <c r="ICJ33" s="175"/>
      <c r="ICK33" s="175"/>
      <c r="ICL33" s="175"/>
      <c r="ICM33" s="175"/>
      <c r="ICN33" s="175"/>
      <c r="ICO33" s="175"/>
      <c r="ICP33" s="175"/>
      <c r="ICQ33" s="175"/>
      <c r="ICR33" s="175"/>
      <c r="ICS33" s="175"/>
      <c r="ICT33" s="175"/>
      <c r="ICU33" s="175"/>
      <c r="ICV33" s="175"/>
      <c r="ICW33" s="175"/>
      <c r="ICX33" s="175"/>
      <c r="ICY33" s="175"/>
      <c r="ICZ33" s="175"/>
      <c r="IDA33" s="175"/>
      <c r="IDB33" s="175"/>
      <c r="IDC33" s="175"/>
      <c r="IDD33" s="175"/>
      <c r="IDE33" s="175"/>
      <c r="IDF33" s="175"/>
      <c r="IDG33" s="175"/>
      <c r="IDH33" s="175"/>
      <c r="IDI33" s="175"/>
      <c r="IDJ33" s="175"/>
      <c r="IDK33" s="175"/>
      <c r="IDL33" s="175"/>
      <c r="IDM33" s="175"/>
      <c r="IDN33" s="175"/>
      <c r="IDO33" s="175"/>
      <c r="IDP33" s="175"/>
      <c r="IDQ33" s="175"/>
      <c r="IDR33" s="175"/>
      <c r="IDS33" s="175"/>
      <c r="IDT33" s="175"/>
      <c r="IDU33" s="175"/>
      <c r="IDV33" s="175"/>
      <c r="IDW33" s="175"/>
      <c r="IDX33" s="175"/>
      <c r="IDY33" s="175"/>
      <c r="IDZ33" s="175"/>
      <c r="IEA33" s="175"/>
      <c r="IEB33" s="175"/>
      <c r="IEC33" s="175"/>
      <c r="IED33" s="175"/>
      <c r="IEE33" s="175"/>
      <c r="IEF33" s="175"/>
      <c r="IEG33" s="175"/>
      <c r="IEH33" s="175"/>
      <c r="IEI33" s="175"/>
      <c r="IEJ33" s="175"/>
      <c r="IEK33" s="175"/>
      <c r="IEL33" s="175"/>
      <c r="IEM33" s="175"/>
      <c r="IEN33" s="175"/>
      <c r="IEO33" s="175"/>
      <c r="IEP33" s="175"/>
      <c r="IEQ33" s="175"/>
      <c r="IER33" s="175"/>
      <c r="IES33" s="175"/>
      <c r="IET33" s="175"/>
      <c r="IEU33" s="175"/>
      <c r="IEV33" s="175"/>
      <c r="IEW33" s="175"/>
      <c r="IEX33" s="175"/>
      <c r="IEY33" s="175"/>
      <c r="IEZ33" s="175"/>
      <c r="IFA33" s="175"/>
      <c r="IFB33" s="175"/>
      <c r="IFC33" s="175"/>
      <c r="IFD33" s="175"/>
      <c r="IFE33" s="175"/>
      <c r="IFF33" s="175"/>
      <c r="IFG33" s="175"/>
      <c r="IFH33" s="175"/>
      <c r="IFI33" s="175"/>
      <c r="IFJ33" s="175"/>
      <c r="IFK33" s="175"/>
      <c r="IFL33" s="175"/>
      <c r="IFM33" s="175"/>
      <c r="IFN33" s="175"/>
      <c r="IFO33" s="175"/>
      <c r="IFP33" s="175"/>
      <c r="IFQ33" s="175"/>
      <c r="IFR33" s="175"/>
      <c r="IFS33" s="175"/>
      <c r="IFT33" s="175"/>
      <c r="IFU33" s="175"/>
      <c r="IFV33" s="175"/>
      <c r="IFW33" s="175"/>
      <c r="IFX33" s="175"/>
      <c r="IFY33" s="175"/>
      <c r="IFZ33" s="175"/>
      <c r="IGA33" s="175"/>
      <c r="IGB33" s="175"/>
      <c r="IGC33" s="175"/>
      <c r="IGD33" s="175"/>
      <c r="IGE33" s="175"/>
      <c r="IGF33" s="175"/>
      <c r="IGG33" s="175"/>
      <c r="IGH33" s="175"/>
      <c r="IGI33" s="175"/>
      <c r="IGJ33" s="175"/>
      <c r="IGK33" s="175"/>
      <c r="IGL33" s="175"/>
      <c r="IGM33" s="175"/>
      <c r="IGN33" s="175"/>
      <c r="IGO33" s="175"/>
      <c r="IGP33" s="175"/>
      <c r="IGQ33" s="175"/>
      <c r="IGR33" s="175"/>
      <c r="IGS33" s="175"/>
      <c r="IGT33" s="175"/>
      <c r="IGU33" s="175"/>
      <c r="IGV33" s="175"/>
      <c r="IGW33" s="175"/>
      <c r="IGX33" s="175"/>
      <c r="IGY33" s="175"/>
      <c r="IGZ33" s="175"/>
      <c r="IHA33" s="175"/>
      <c r="IHB33" s="175"/>
      <c r="IHC33" s="175"/>
      <c r="IHD33" s="175"/>
      <c r="IHE33" s="175"/>
      <c r="IHF33" s="175"/>
      <c r="IHG33" s="175"/>
      <c r="IHH33" s="175"/>
      <c r="IHI33" s="175"/>
      <c r="IHJ33" s="175"/>
      <c r="IHK33" s="175"/>
      <c r="IHL33" s="175"/>
      <c r="IHM33" s="175"/>
      <c r="IHN33" s="175"/>
      <c r="IHO33" s="175"/>
      <c r="IHP33" s="175"/>
      <c r="IHQ33" s="175"/>
      <c r="IHR33" s="175"/>
      <c r="IHS33" s="175"/>
      <c r="IHT33" s="175"/>
      <c r="IHU33" s="175"/>
      <c r="IHV33" s="175"/>
      <c r="IHW33" s="175"/>
      <c r="IHX33" s="175"/>
      <c r="IHY33" s="175"/>
      <c r="IHZ33" s="175"/>
      <c r="IIA33" s="175"/>
      <c r="IIB33" s="175"/>
      <c r="IIC33" s="175"/>
      <c r="IID33" s="175"/>
      <c r="IIE33" s="175"/>
      <c r="IIF33" s="175"/>
      <c r="IIG33" s="175"/>
      <c r="IIH33" s="175"/>
      <c r="III33" s="175"/>
      <c r="IIJ33" s="175"/>
      <c r="IIK33" s="175"/>
      <c r="IIL33" s="175"/>
      <c r="IIM33" s="175"/>
      <c r="IIN33" s="175"/>
      <c r="IIO33" s="175"/>
      <c r="IIP33" s="175"/>
      <c r="IIQ33" s="175"/>
      <c r="IIR33" s="175"/>
      <c r="IIS33" s="175"/>
      <c r="IIT33" s="175"/>
      <c r="IIU33" s="175"/>
      <c r="IIV33" s="175"/>
      <c r="IIW33" s="175"/>
      <c r="IIX33" s="175"/>
      <c r="IIY33" s="175"/>
      <c r="IIZ33" s="175"/>
      <c r="IJA33" s="175"/>
      <c r="IJB33" s="175"/>
      <c r="IJC33" s="175"/>
      <c r="IJD33" s="175"/>
      <c r="IJE33" s="175"/>
      <c r="IJF33" s="175"/>
      <c r="IJG33" s="175"/>
      <c r="IJH33" s="175"/>
      <c r="IJI33" s="175"/>
      <c r="IJJ33" s="175"/>
      <c r="IJK33" s="175"/>
      <c r="IJL33" s="175"/>
      <c r="IJM33" s="175"/>
      <c r="IJN33" s="175"/>
      <c r="IJO33" s="175"/>
      <c r="IJP33" s="175"/>
      <c r="IJQ33" s="175"/>
      <c r="IJR33" s="175"/>
      <c r="IJS33" s="175"/>
      <c r="IJT33" s="175"/>
      <c r="IJU33" s="175"/>
      <c r="IJV33" s="175"/>
      <c r="IJW33" s="175"/>
      <c r="IJX33" s="175"/>
      <c r="IJY33" s="175"/>
      <c r="IJZ33" s="175"/>
      <c r="IKA33" s="175"/>
      <c r="IKB33" s="175"/>
      <c r="IKC33" s="175"/>
      <c r="IKD33" s="175"/>
      <c r="IKE33" s="175"/>
      <c r="IKF33" s="175"/>
      <c r="IKG33" s="175"/>
      <c r="IKH33" s="175"/>
      <c r="IKI33" s="175"/>
      <c r="IKJ33" s="175"/>
      <c r="IKK33" s="175"/>
      <c r="IKL33" s="175"/>
      <c r="IKM33" s="175"/>
      <c r="IKN33" s="175"/>
      <c r="IKO33" s="175"/>
      <c r="IKP33" s="175"/>
      <c r="IKQ33" s="175"/>
      <c r="IKR33" s="175"/>
      <c r="IKS33" s="175"/>
      <c r="IKT33" s="175"/>
      <c r="IKU33" s="175"/>
      <c r="IKV33" s="175"/>
      <c r="IKW33" s="175"/>
      <c r="IKX33" s="175"/>
      <c r="IKY33" s="175"/>
      <c r="IKZ33" s="175"/>
      <c r="ILA33" s="175"/>
      <c r="ILB33" s="175"/>
      <c r="ILC33" s="175"/>
      <c r="ILD33" s="175"/>
      <c r="ILE33" s="175"/>
      <c r="ILF33" s="175"/>
      <c r="ILG33" s="175"/>
      <c r="ILH33" s="175"/>
      <c r="ILI33" s="175"/>
      <c r="ILJ33" s="175"/>
      <c r="ILK33" s="175"/>
      <c r="ILL33" s="175"/>
      <c r="ILM33" s="175"/>
      <c r="ILN33" s="175"/>
      <c r="ILO33" s="175"/>
      <c r="ILP33" s="175"/>
      <c r="ILQ33" s="175"/>
      <c r="ILR33" s="175"/>
      <c r="ILS33" s="175"/>
      <c r="ILT33" s="175"/>
      <c r="ILU33" s="175"/>
      <c r="ILV33" s="175"/>
      <c r="ILW33" s="175"/>
      <c r="ILX33" s="175"/>
      <c r="ILY33" s="175"/>
      <c r="ILZ33" s="175"/>
      <c r="IMA33" s="175"/>
      <c r="IMB33" s="175"/>
      <c r="IMC33" s="175"/>
      <c r="IMD33" s="175"/>
      <c r="IME33" s="175"/>
      <c r="IMF33" s="175"/>
      <c r="IMG33" s="175"/>
      <c r="IMH33" s="175"/>
      <c r="IMI33" s="175"/>
      <c r="IMJ33" s="175"/>
      <c r="IMK33" s="175"/>
      <c r="IML33" s="175"/>
      <c r="IMM33" s="175"/>
      <c r="IMN33" s="175"/>
      <c r="IMO33" s="175"/>
      <c r="IMP33" s="175"/>
      <c r="IMQ33" s="175"/>
      <c r="IMR33" s="175"/>
      <c r="IMS33" s="175"/>
      <c r="IMT33" s="175"/>
      <c r="IMU33" s="175"/>
      <c r="IMV33" s="175"/>
      <c r="IMW33" s="175"/>
      <c r="IMX33" s="175"/>
      <c r="IMY33" s="175"/>
      <c r="IMZ33" s="175"/>
      <c r="INA33" s="175"/>
      <c r="INB33" s="175"/>
      <c r="INC33" s="175"/>
      <c r="IND33" s="175"/>
      <c r="INE33" s="175"/>
      <c r="INF33" s="175"/>
      <c r="ING33" s="175"/>
      <c r="INH33" s="175"/>
      <c r="INI33" s="175"/>
      <c r="INJ33" s="175"/>
      <c r="INK33" s="175"/>
      <c r="INL33" s="175"/>
      <c r="INM33" s="175"/>
      <c r="INN33" s="175"/>
      <c r="INO33" s="175"/>
      <c r="INP33" s="175"/>
      <c r="INQ33" s="175"/>
      <c r="INR33" s="175"/>
      <c r="INS33" s="175"/>
      <c r="INT33" s="175"/>
      <c r="INU33" s="175"/>
      <c r="INV33" s="175"/>
      <c r="INW33" s="175"/>
      <c r="INX33" s="175"/>
      <c r="INY33" s="175"/>
      <c r="INZ33" s="175"/>
      <c r="IOA33" s="175"/>
      <c r="IOB33" s="175"/>
      <c r="IOC33" s="175"/>
      <c r="IOD33" s="175"/>
      <c r="IOE33" s="175"/>
      <c r="IOF33" s="175"/>
      <c r="IOG33" s="175"/>
      <c r="IOH33" s="175"/>
      <c r="IOI33" s="175"/>
      <c r="IOJ33" s="175"/>
      <c r="IOK33" s="175"/>
      <c r="IOL33" s="175"/>
      <c r="IOM33" s="175"/>
      <c r="ION33" s="175"/>
      <c r="IOO33" s="175"/>
      <c r="IOP33" s="175"/>
      <c r="IOQ33" s="175"/>
      <c r="IOR33" s="175"/>
      <c r="IOS33" s="175"/>
      <c r="IOT33" s="175"/>
      <c r="IOU33" s="175"/>
      <c r="IOV33" s="175"/>
      <c r="IOW33" s="175"/>
      <c r="IOX33" s="175"/>
      <c r="IOY33" s="175"/>
      <c r="IOZ33" s="175"/>
      <c r="IPA33" s="175"/>
      <c r="IPB33" s="175"/>
      <c r="IPC33" s="175"/>
      <c r="IPD33" s="175"/>
      <c r="IPE33" s="175"/>
      <c r="IPF33" s="175"/>
      <c r="IPG33" s="175"/>
      <c r="IPH33" s="175"/>
      <c r="IPI33" s="175"/>
      <c r="IPJ33" s="175"/>
      <c r="IPK33" s="175"/>
      <c r="IPL33" s="175"/>
      <c r="IPM33" s="175"/>
      <c r="IPN33" s="175"/>
      <c r="IPO33" s="175"/>
      <c r="IPP33" s="175"/>
      <c r="IPQ33" s="175"/>
      <c r="IPR33" s="175"/>
      <c r="IPS33" s="175"/>
      <c r="IPT33" s="175"/>
      <c r="IPU33" s="175"/>
      <c r="IPV33" s="175"/>
      <c r="IPW33" s="175"/>
      <c r="IPX33" s="175"/>
      <c r="IPY33" s="175"/>
      <c r="IPZ33" s="175"/>
      <c r="IQA33" s="175"/>
      <c r="IQB33" s="175"/>
      <c r="IQC33" s="175"/>
      <c r="IQD33" s="175"/>
      <c r="IQE33" s="175"/>
      <c r="IQF33" s="175"/>
      <c r="IQG33" s="175"/>
      <c r="IQH33" s="175"/>
      <c r="IQI33" s="175"/>
      <c r="IQJ33" s="175"/>
      <c r="IQK33" s="175"/>
      <c r="IQL33" s="175"/>
      <c r="IQM33" s="175"/>
      <c r="IQN33" s="175"/>
      <c r="IQO33" s="175"/>
      <c r="IQP33" s="175"/>
      <c r="IQQ33" s="175"/>
      <c r="IQR33" s="175"/>
      <c r="IQS33" s="175"/>
      <c r="IQT33" s="175"/>
      <c r="IQU33" s="175"/>
      <c r="IQV33" s="175"/>
      <c r="IQW33" s="175"/>
      <c r="IQX33" s="175"/>
      <c r="IQY33" s="175"/>
      <c r="IQZ33" s="175"/>
      <c r="IRA33" s="175"/>
      <c r="IRB33" s="175"/>
      <c r="IRC33" s="175"/>
      <c r="IRD33" s="175"/>
      <c r="IRE33" s="175"/>
      <c r="IRF33" s="175"/>
      <c r="IRG33" s="175"/>
      <c r="IRH33" s="175"/>
      <c r="IRI33" s="175"/>
      <c r="IRJ33" s="175"/>
      <c r="IRK33" s="175"/>
      <c r="IRL33" s="175"/>
      <c r="IRM33" s="175"/>
      <c r="IRN33" s="175"/>
      <c r="IRO33" s="175"/>
      <c r="IRP33" s="175"/>
      <c r="IRQ33" s="175"/>
      <c r="IRR33" s="175"/>
      <c r="IRS33" s="175"/>
      <c r="IRT33" s="175"/>
      <c r="IRU33" s="175"/>
      <c r="IRV33" s="175"/>
      <c r="IRW33" s="175"/>
      <c r="IRX33" s="175"/>
      <c r="IRY33" s="175"/>
      <c r="IRZ33" s="175"/>
      <c r="ISA33" s="175"/>
      <c r="ISB33" s="175"/>
      <c r="ISC33" s="175"/>
      <c r="ISD33" s="175"/>
      <c r="ISE33" s="175"/>
      <c r="ISF33" s="175"/>
      <c r="ISG33" s="175"/>
      <c r="ISH33" s="175"/>
      <c r="ISI33" s="175"/>
      <c r="ISJ33" s="175"/>
      <c r="ISK33" s="175"/>
      <c r="ISL33" s="175"/>
      <c r="ISM33" s="175"/>
      <c r="ISN33" s="175"/>
      <c r="ISO33" s="175"/>
      <c r="ISP33" s="175"/>
      <c r="ISQ33" s="175"/>
      <c r="ISR33" s="175"/>
      <c r="ISS33" s="175"/>
      <c r="IST33" s="175"/>
      <c r="ISU33" s="175"/>
      <c r="ISV33" s="175"/>
      <c r="ISW33" s="175"/>
      <c r="ISX33" s="175"/>
      <c r="ISY33" s="175"/>
      <c r="ISZ33" s="175"/>
      <c r="ITA33" s="175"/>
      <c r="ITB33" s="175"/>
      <c r="ITC33" s="175"/>
      <c r="ITD33" s="175"/>
      <c r="ITE33" s="175"/>
      <c r="ITF33" s="175"/>
      <c r="ITG33" s="175"/>
      <c r="ITH33" s="175"/>
      <c r="ITI33" s="175"/>
      <c r="ITJ33" s="175"/>
      <c r="ITK33" s="175"/>
      <c r="ITL33" s="175"/>
      <c r="ITM33" s="175"/>
      <c r="ITN33" s="175"/>
      <c r="ITO33" s="175"/>
      <c r="ITP33" s="175"/>
      <c r="ITQ33" s="175"/>
      <c r="ITR33" s="175"/>
      <c r="ITS33" s="175"/>
      <c r="ITT33" s="175"/>
      <c r="ITU33" s="175"/>
      <c r="ITV33" s="175"/>
      <c r="ITW33" s="175"/>
      <c r="ITX33" s="175"/>
      <c r="ITY33" s="175"/>
      <c r="ITZ33" s="175"/>
      <c r="IUA33" s="175"/>
      <c r="IUB33" s="175"/>
      <c r="IUC33" s="175"/>
      <c r="IUD33" s="175"/>
      <c r="IUE33" s="175"/>
      <c r="IUF33" s="175"/>
      <c r="IUG33" s="175"/>
      <c r="IUH33" s="175"/>
      <c r="IUI33" s="175"/>
      <c r="IUJ33" s="175"/>
      <c r="IUK33" s="175"/>
      <c r="IUL33" s="175"/>
      <c r="IUM33" s="175"/>
      <c r="IUN33" s="175"/>
      <c r="IUO33" s="175"/>
      <c r="IUP33" s="175"/>
      <c r="IUQ33" s="175"/>
      <c r="IUR33" s="175"/>
      <c r="IUS33" s="175"/>
      <c r="IUT33" s="175"/>
      <c r="IUU33" s="175"/>
      <c r="IUV33" s="175"/>
      <c r="IUW33" s="175"/>
      <c r="IUX33" s="175"/>
      <c r="IUY33" s="175"/>
      <c r="IUZ33" s="175"/>
      <c r="IVA33" s="175"/>
      <c r="IVB33" s="175"/>
      <c r="IVC33" s="175"/>
      <c r="IVD33" s="175"/>
      <c r="IVE33" s="175"/>
      <c r="IVF33" s="175"/>
      <c r="IVG33" s="175"/>
      <c r="IVH33" s="175"/>
      <c r="IVI33" s="175"/>
      <c r="IVJ33" s="175"/>
      <c r="IVK33" s="175"/>
      <c r="IVL33" s="175"/>
      <c r="IVM33" s="175"/>
      <c r="IVN33" s="175"/>
      <c r="IVO33" s="175"/>
      <c r="IVP33" s="175"/>
      <c r="IVQ33" s="175"/>
      <c r="IVR33" s="175"/>
      <c r="IVS33" s="175"/>
      <c r="IVT33" s="175"/>
      <c r="IVU33" s="175"/>
      <c r="IVV33" s="175"/>
      <c r="IVW33" s="175"/>
      <c r="IVX33" s="175"/>
      <c r="IVY33" s="175"/>
      <c r="IVZ33" s="175"/>
      <c r="IWA33" s="175"/>
      <c r="IWB33" s="175"/>
      <c r="IWC33" s="175"/>
      <c r="IWD33" s="175"/>
      <c r="IWE33" s="175"/>
      <c r="IWF33" s="175"/>
      <c r="IWG33" s="175"/>
      <c r="IWH33" s="175"/>
      <c r="IWI33" s="175"/>
      <c r="IWJ33" s="175"/>
      <c r="IWK33" s="175"/>
      <c r="IWL33" s="175"/>
      <c r="IWM33" s="175"/>
      <c r="IWN33" s="175"/>
      <c r="IWO33" s="175"/>
      <c r="IWP33" s="175"/>
      <c r="IWQ33" s="175"/>
      <c r="IWR33" s="175"/>
      <c r="IWS33" s="175"/>
      <c r="IWT33" s="175"/>
      <c r="IWU33" s="175"/>
      <c r="IWV33" s="175"/>
      <c r="IWW33" s="175"/>
      <c r="IWX33" s="175"/>
      <c r="IWY33" s="175"/>
      <c r="IWZ33" s="175"/>
      <c r="IXA33" s="175"/>
      <c r="IXB33" s="175"/>
      <c r="IXC33" s="175"/>
      <c r="IXD33" s="175"/>
      <c r="IXE33" s="175"/>
      <c r="IXF33" s="175"/>
      <c r="IXG33" s="175"/>
      <c r="IXH33" s="175"/>
      <c r="IXI33" s="175"/>
      <c r="IXJ33" s="175"/>
      <c r="IXK33" s="175"/>
      <c r="IXL33" s="175"/>
      <c r="IXM33" s="175"/>
      <c r="IXN33" s="175"/>
      <c r="IXO33" s="175"/>
      <c r="IXP33" s="175"/>
      <c r="IXQ33" s="175"/>
      <c r="IXR33" s="175"/>
      <c r="IXS33" s="175"/>
      <c r="IXT33" s="175"/>
      <c r="IXU33" s="175"/>
      <c r="IXV33" s="175"/>
      <c r="IXW33" s="175"/>
      <c r="IXX33" s="175"/>
      <c r="IXY33" s="175"/>
      <c r="IXZ33" s="175"/>
      <c r="IYA33" s="175"/>
      <c r="IYB33" s="175"/>
      <c r="IYC33" s="175"/>
      <c r="IYD33" s="175"/>
      <c r="IYE33" s="175"/>
      <c r="IYF33" s="175"/>
      <c r="IYG33" s="175"/>
      <c r="IYH33" s="175"/>
      <c r="IYI33" s="175"/>
      <c r="IYJ33" s="175"/>
      <c r="IYK33" s="175"/>
      <c r="IYL33" s="175"/>
      <c r="IYM33" s="175"/>
      <c r="IYN33" s="175"/>
      <c r="IYO33" s="175"/>
      <c r="IYP33" s="175"/>
      <c r="IYQ33" s="175"/>
      <c r="IYR33" s="175"/>
      <c r="IYS33" s="175"/>
      <c r="IYT33" s="175"/>
      <c r="IYU33" s="175"/>
      <c r="IYV33" s="175"/>
      <c r="IYW33" s="175"/>
      <c r="IYX33" s="175"/>
      <c r="IYY33" s="175"/>
      <c r="IYZ33" s="175"/>
      <c r="IZA33" s="175"/>
      <c r="IZB33" s="175"/>
      <c r="IZC33" s="175"/>
      <c r="IZD33" s="175"/>
      <c r="IZE33" s="175"/>
      <c r="IZF33" s="175"/>
      <c r="IZG33" s="175"/>
      <c r="IZH33" s="175"/>
      <c r="IZI33" s="175"/>
      <c r="IZJ33" s="175"/>
      <c r="IZK33" s="175"/>
      <c r="IZL33" s="175"/>
      <c r="IZM33" s="175"/>
      <c r="IZN33" s="175"/>
      <c r="IZO33" s="175"/>
      <c r="IZP33" s="175"/>
      <c r="IZQ33" s="175"/>
      <c r="IZR33" s="175"/>
      <c r="IZS33" s="175"/>
      <c r="IZT33" s="175"/>
      <c r="IZU33" s="175"/>
      <c r="IZV33" s="175"/>
      <c r="IZW33" s="175"/>
      <c r="IZX33" s="175"/>
      <c r="IZY33" s="175"/>
      <c r="IZZ33" s="175"/>
      <c r="JAA33" s="175"/>
      <c r="JAB33" s="175"/>
      <c r="JAC33" s="175"/>
      <c r="JAD33" s="175"/>
      <c r="JAE33" s="175"/>
      <c r="JAF33" s="175"/>
      <c r="JAG33" s="175"/>
      <c r="JAH33" s="175"/>
      <c r="JAI33" s="175"/>
      <c r="JAJ33" s="175"/>
      <c r="JAK33" s="175"/>
      <c r="JAL33" s="175"/>
      <c r="JAM33" s="175"/>
      <c r="JAN33" s="175"/>
      <c r="JAO33" s="175"/>
      <c r="JAP33" s="175"/>
      <c r="JAQ33" s="175"/>
      <c r="JAR33" s="175"/>
      <c r="JAS33" s="175"/>
      <c r="JAT33" s="175"/>
      <c r="JAU33" s="175"/>
      <c r="JAV33" s="175"/>
      <c r="JAW33" s="175"/>
      <c r="JAX33" s="175"/>
      <c r="JAY33" s="175"/>
      <c r="JAZ33" s="175"/>
      <c r="JBA33" s="175"/>
      <c r="JBB33" s="175"/>
      <c r="JBC33" s="175"/>
      <c r="JBD33" s="175"/>
      <c r="JBE33" s="175"/>
      <c r="JBF33" s="175"/>
      <c r="JBG33" s="175"/>
      <c r="JBH33" s="175"/>
      <c r="JBI33" s="175"/>
      <c r="JBJ33" s="175"/>
      <c r="JBK33" s="175"/>
      <c r="JBL33" s="175"/>
      <c r="JBM33" s="175"/>
      <c r="JBN33" s="175"/>
      <c r="JBO33" s="175"/>
      <c r="JBP33" s="175"/>
      <c r="JBQ33" s="175"/>
      <c r="JBR33" s="175"/>
      <c r="JBS33" s="175"/>
      <c r="JBT33" s="175"/>
      <c r="JBU33" s="175"/>
      <c r="JBV33" s="175"/>
      <c r="JBW33" s="175"/>
      <c r="JBX33" s="175"/>
      <c r="JBY33" s="175"/>
      <c r="JBZ33" s="175"/>
      <c r="JCA33" s="175"/>
      <c r="JCB33" s="175"/>
      <c r="JCC33" s="175"/>
      <c r="JCD33" s="175"/>
      <c r="JCE33" s="175"/>
      <c r="JCF33" s="175"/>
      <c r="JCG33" s="175"/>
      <c r="JCH33" s="175"/>
      <c r="JCI33" s="175"/>
      <c r="JCJ33" s="175"/>
      <c r="JCK33" s="175"/>
      <c r="JCL33" s="175"/>
      <c r="JCM33" s="175"/>
      <c r="JCN33" s="175"/>
      <c r="JCO33" s="175"/>
      <c r="JCP33" s="175"/>
      <c r="JCQ33" s="175"/>
      <c r="JCR33" s="175"/>
      <c r="JCS33" s="175"/>
      <c r="JCT33" s="175"/>
      <c r="JCU33" s="175"/>
      <c r="JCV33" s="175"/>
      <c r="JCW33" s="175"/>
      <c r="JCX33" s="175"/>
      <c r="JCY33" s="175"/>
      <c r="JCZ33" s="175"/>
      <c r="JDA33" s="175"/>
      <c r="JDB33" s="175"/>
      <c r="JDC33" s="175"/>
      <c r="JDD33" s="175"/>
      <c r="JDE33" s="175"/>
      <c r="JDF33" s="175"/>
      <c r="JDG33" s="175"/>
      <c r="JDH33" s="175"/>
      <c r="JDI33" s="175"/>
      <c r="JDJ33" s="175"/>
      <c r="JDK33" s="175"/>
      <c r="JDL33" s="175"/>
      <c r="JDM33" s="175"/>
      <c r="JDN33" s="175"/>
      <c r="JDO33" s="175"/>
      <c r="JDP33" s="175"/>
      <c r="JDQ33" s="175"/>
      <c r="JDR33" s="175"/>
      <c r="JDS33" s="175"/>
      <c r="JDT33" s="175"/>
      <c r="JDU33" s="175"/>
      <c r="JDV33" s="175"/>
      <c r="JDW33" s="175"/>
      <c r="JDX33" s="175"/>
      <c r="JDY33" s="175"/>
      <c r="JDZ33" s="175"/>
      <c r="JEA33" s="175"/>
      <c r="JEB33" s="175"/>
      <c r="JEC33" s="175"/>
      <c r="JED33" s="175"/>
      <c r="JEE33" s="175"/>
      <c r="JEF33" s="175"/>
      <c r="JEG33" s="175"/>
      <c r="JEH33" s="175"/>
      <c r="JEI33" s="175"/>
      <c r="JEJ33" s="175"/>
      <c r="JEK33" s="175"/>
      <c r="JEL33" s="175"/>
      <c r="JEM33" s="175"/>
      <c r="JEN33" s="175"/>
      <c r="JEO33" s="175"/>
      <c r="JEP33" s="175"/>
      <c r="JEQ33" s="175"/>
      <c r="JER33" s="175"/>
      <c r="JES33" s="175"/>
      <c r="JET33" s="175"/>
      <c r="JEU33" s="175"/>
      <c r="JEV33" s="175"/>
      <c r="JEW33" s="175"/>
      <c r="JEX33" s="175"/>
      <c r="JEY33" s="175"/>
      <c r="JEZ33" s="175"/>
      <c r="JFA33" s="175"/>
      <c r="JFB33" s="175"/>
      <c r="JFC33" s="175"/>
      <c r="JFD33" s="175"/>
      <c r="JFE33" s="175"/>
      <c r="JFF33" s="175"/>
      <c r="JFG33" s="175"/>
      <c r="JFH33" s="175"/>
      <c r="JFI33" s="175"/>
      <c r="JFJ33" s="175"/>
      <c r="JFK33" s="175"/>
      <c r="JFL33" s="175"/>
      <c r="JFM33" s="175"/>
      <c r="JFN33" s="175"/>
      <c r="JFO33" s="175"/>
      <c r="JFP33" s="175"/>
      <c r="JFQ33" s="175"/>
      <c r="JFR33" s="175"/>
      <c r="JFS33" s="175"/>
      <c r="JFT33" s="175"/>
      <c r="JFU33" s="175"/>
      <c r="JFV33" s="175"/>
      <c r="JFW33" s="175"/>
      <c r="JFX33" s="175"/>
      <c r="JFY33" s="175"/>
      <c r="JFZ33" s="175"/>
      <c r="JGA33" s="175"/>
      <c r="JGB33" s="175"/>
      <c r="JGC33" s="175"/>
      <c r="JGD33" s="175"/>
      <c r="JGE33" s="175"/>
      <c r="JGF33" s="175"/>
      <c r="JGG33" s="175"/>
      <c r="JGH33" s="175"/>
      <c r="JGI33" s="175"/>
      <c r="JGJ33" s="175"/>
      <c r="JGK33" s="175"/>
      <c r="JGL33" s="175"/>
      <c r="JGM33" s="175"/>
      <c r="JGN33" s="175"/>
      <c r="JGO33" s="175"/>
      <c r="JGP33" s="175"/>
      <c r="JGQ33" s="175"/>
      <c r="JGR33" s="175"/>
      <c r="JGS33" s="175"/>
      <c r="JGT33" s="175"/>
      <c r="JGU33" s="175"/>
      <c r="JGV33" s="175"/>
      <c r="JGW33" s="175"/>
      <c r="JGX33" s="175"/>
      <c r="JGY33" s="175"/>
      <c r="JGZ33" s="175"/>
      <c r="JHA33" s="175"/>
      <c r="JHB33" s="175"/>
      <c r="JHC33" s="175"/>
      <c r="JHD33" s="175"/>
      <c r="JHE33" s="175"/>
      <c r="JHF33" s="175"/>
      <c r="JHG33" s="175"/>
      <c r="JHH33" s="175"/>
      <c r="JHI33" s="175"/>
      <c r="JHJ33" s="175"/>
      <c r="JHK33" s="175"/>
      <c r="JHL33" s="175"/>
      <c r="JHM33" s="175"/>
      <c r="JHN33" s="175"/>
      <c r="JHO33" s="175"/>
      <c r="JHP33" s="175"/>
      <c r="JHQ33" s="175"/>
      <c r="JHR33" s="175"/>
      <c r="JHS33" s="175"/>
      <c r="JHT33" s="175"/>
      <c r="JHU33" s="175"/>
      <c r="JHV33" s="175"/>
      <c r="JHW33" s="175"/>
      <c r="JHX33" s="175"/>
      <c r="JHY33" s="175"/>
      <c r="JHZ33" s="175"/>
      <c r="JIA33" s="175"/>
      <c r="JIB33" s="175"/>
      <c r="JIC33" s="175"/>
      <c r="JID33" s="175"/>
      <c r="JIE33" s="175"/>
      <c r="JIF33" s="175"/>
      <c r="JIG33" s="175"/>
      <c r="JIH33" s="175"/>
      <c r="JII33" s="175"/>
      <c r="JIJ33" s="175"/>
      <c r="JIK33" s="175"/>
      <c r="JIL33" s="175"/>
      <c r="JIM33" s="175"/>
      <c r="JIN33" s="175"/>
      <c r="JIO33" s="175"/>
      <c r="JIP33" s="175"/>
      <c r="JIQ33" s="175"/>
      <c r="JIR33" s="175"/>
      <c r="JIS33" s="175"/>
      <c r="JIT33" s="175"/>
      <c r="JIU33" s="175"/>
      <c r="JIV33" s="175"/>
      <c r="JIW33" s="175"/>
      <c r="JIX33" s="175"/>
      <c r="JIY33" s="175"/>
      <c r="JIZ33" s="175"/>
      <c r="JJA33" s="175"/>
      <c r="JJB33" s="175"/>
      <c r="JJC33" s="175"/>
      <c r="JJD33" s="175"/>
      <c r="JJE33" s="175"/>
      <c r="JJF33" s="175"/>
      <c r="JJG33" s="175"/>
      <c r="JJH33" s="175"/>
      <c r="JJI33" s="175"/>
      <c r="JJJ33" s="175"/>
      <c r="JJK33" s="175"/>
      <c r="JJL33" s="175"/>
      <c r="JJM33" s="175"/>
      <c r="JJN33" s="175"/>
      <c r="JJO33" s="175"/>
      <c r="JJP33" s="175"/>
      <c r="JJQ33" s="175"/>
      <c r="JJR33" s="175"/>
      <c r="JJS33" s="175"/>
      <c r="JJT33" s="175"/>
      <c r="JJU33" s="175"/>
      <c r="JJV33" s="175"/>
      <c r="JJW33" s="175"/>
      <c r="JJX33" s="175"/>
      <c r="JJY33" s="175"/>
      <c r="JJZ33" s="175"/>
      <c r="JKA33" s="175"/>
      <c r="JKB33" s="175"/>
      <c r="JKC33" s="175"/>
      <c r="JKD33" s="175"/>
      <c r="JKE33" s="175"/>
      <c r="JKF33" s="175"/>
      <c r="JKG33" s="175"/>
      <c r="JKH33" s="175"/>
      <c r="JKI33" s="175"/>
      <c r="JKJ33" s="175"/>
      <c r="JKK33" s="175"/>
      <c r="JKL33" s="175"/>
      <c r="JKM33" s="175"/>
      <c r="JKN33" s="175"/>
      <c r="JKO33" s="175"/>
      <c r="JKP33" s="175"/>
      <c r="JKQ33" s="175"/>
      <c r="JKR33" s="175"/>
      <c r="JKS33" s="175"/>
      <c r="JKT33" s="175"/>
      <c r="JKU33" s="175"/>
      <c r="JKV33" s="175"/>
      <c r="JKW33" s="175"/>
      <c r="JKX33" s="175"/>
      <c r="JKY33" s="175"/>
      <c r="JKZ33" s="175"/>
      <c r="JLA33" s="175"/>
      <c r="JLB33" s="175"/>
      <c r="JLC33" s="175"/>
      <c r="JLD33" s="175"/>
      <c r="JLE33" s="175"/>
      <c r="JLF33" s="175"/>
      <c r="JLG33" s="175"/>
      <c r="JLH33" s="175"/>
      <c r="JLI33" s="175"/>
      <c r="JLJ33" s="175"/>
      <c r="JLK33" s="175"/>
      <c r="JLL33" s="175"/>
      <c r="JLM33" s="175"/>
      <c r="JLN33" s="175"/>
      <c r="JLO33" s="175"/>
      <c r="JLP33" s="175"/>
      <c r="JLQ33" s="175"/>
      <c r="JLR33" s="175"/>
      <c r="JLS33" s="175"/>
      <c r="JLT33" s="175"/>
      <c r="JLU33" s="175"/>
      <c r="JLV33" s="175"/>
      <c r="JLW33" s="175"/>
      <c r="JLX33" s="175"/>
      <c r="JLY33" s="175"/>
      <c r="JLZ33" s="175"/>
      <c r="JMA33" s="175"/>
      <c r="JMB33" s="175"/>
      <c r="JMC33" s="175"/>
      <c r="JMD33" s="175"/>
      <c r="JME33" s="175"/>
      <c r="JMF33" s="175"/>
      <c r="JMG33" s="175"/>
      <c r="JMH33" s="175"/>
      <c r="JMI33" s="175"/>
      <c r="JMJ33" s="175"/>
      <c r="JMK33" s="175"/>
      <c r="JML33" s="175"/>
      <c r="JMM33" s="175"/>
      <c r="JMN33" s="175"/>
      <c r="JMO33" s="175"/>
      <c r="JMP33" s="175"/>
      <c r="JMQ33" s="175"/>
      <c r="JMR33" s="175"/>
      <c r="JMS33" s="175"/>
      <c r="JMT33" s="175"/>
      <c r="JMU33" s="175"/>
      <c r="JMV33" s="175"/>
      <c r="JMW33" s="175"/>
      <c r="JMX33" s="175"/>
      <c r="JMY33" s="175"/>
      <c r="JMZ33" s="175"/>
      <c r="JNA33" s="175"/>
      <c r="JNB33" s="175"/>
      <c r="JNC33" s="175"/>
      <c r="JND33" s="175"/>
      <c r="JNE33" s="175"/>
      <c r="JNF33" s="175"/>
      <c r="JNG33" s="175"/>
      <c r="JNH33" s="175"/>
      <c r="JNI33" s="175"/>
      <c r="JNJ33" s="175"/>
      <c r="JNK33" s="175"/>
      <c r="JNL33" s="175"/>
      <c r="JNM33" s="175"/>
      <c r="JNN33" s="175"/>
      <c r="JNO33" s="175"/>
      <c r="JNP33" s="175"/>
      <c r="JNQ33" s="175"/>
      <c r="JNR33" s="175"/>
      <c r="JNS33" s="175"/>
      <c r="JNT33" s="175"/>
      <c r="JNU33" s="175"/>
      <c r="JNV33" s="175"/>
      <c r="JNW33" s="175"/>
      <c r="JNX33" s="175"/>
      <c r="JNY33" s="175"/>
      <c r="JNZ33" s="175"/>
      <c r="JOA33" s="175"/>
      <c r="JOB33" s="175"/>
      <c r="JOC33" s="175"/>
      <c r="JOD33" s="175"/>
      <c r="JOE33" s="175"/>
      <c r="JOF33" s="175"/>
      <c r="JOG33" s="175"/>
      <c r="JOH33" s="175"/>
      <c r="JOI33" s="175"/>
      <c r="JOJ33" s="175"/>
      <c r="JOK33" s="175"/>
      <c r="JOL33" s="175"/>
      <c r="JOM33" s="175"/>
      <c r="JON33" s="175"/>
      <c r="JOO33" s="175"/>
      <c r="JOP33" s="175"/>
      <c r="JOQ33" s="175"/>
      <c r="JOR33" s="175"/>
      <c r="JOS33" s="175"/>
      <c r="JOT33" s="175"/>
      <c r="JOU33" s="175"/>
      <c r="JOV33" s="175"/>
      <c r="JOW33" s="175"/>
      <c r="JOX33" s="175"/>
      <c r="JOY33" s="175"/>
      <c r="JOZ33" s="175"/>
      <c r="JPA33" s="175"/>
      <c r="JPB33" s="175"/>
      <c r="JPC33" s="175"/>
      <c r="JPD33" s="175"/>
      <c r="JPE33" s="175"/>
      <c r="JPF33" s="175"/>
      <c r="JPG33" s="175"/>
      <c r="JPH33" s="175"/>
      <c r="JPI33" s="175"/>
      <c r="JPJ33" s="175"/>
      <c r="JPK33" s="175"/>
      <c r="JPL33" s="175"/>
      <c r="JPM33" s="175"/>
      <c r="JPN33" s="175"/>
      <c r="JPO33" s="175"/>
      <c r="JPP33" s="175"/>
      <c r="JPQ33" s="175"/>
      <c r="JPR33" s="175"/>
      <c r="JPS33" s="175"/>
      <c r="JPT33" s="175"/>
      <c r="JPU33" s="175"/>
      <c r="JPV33" s="175"/>
      <c r="JPW33" s="175"/>
      <c r="JPX33" s="175"/>
      <c r="JPY33" s="175"/>
      <c r="JPZ33" s="175"/>
      <c r="JQA33" s="175"/>
      <c r="JQB33" s="175"/>
      <c r="JQC33" s="175"/>
      <c r="JQD33" s="175"/>
      <c r="JQE33" s="175"/>
      <c r="JQF33" s="175"/>
      <c r="JQG33" s="175"/>
      <c r="JQH33" s="175"/>
      <c r="JQI33" s="175"/>
      <c r="JQJ33" s="175"/>
      <c r="JQK33" s="175"/>
      <c r="JQL33" s="175"/>
      <c r="JQM33" s="175"/>
      <c r="JQN33" s="175"/>
      <c r="JQO33" s="175"/>
      <c r="JQP33" s="175"/>
      <c r="JQQ33" s="175"/>
      <c r="JQR33" s="175"/>
      <c r="JQS33" s="175"/>
      <c r="JQT33" s="175"/>
      <c r="JQU33" s="175"/>
      <c r="JQV33" s="175"/>
      <c r="JQW33" s="175"/>
      <c r="JQX33" s="175"/>
      <c r="JQY33" s="175"/>
      <c r="JQZ33" s="175"/>
      <c r="JRA33" s="175"/>
      <c r="JRB33" s="175"/>
      <c r="JRC33" s="175"/>
      <c r="JRD33" s="175"/>
      <c r="JRE33" s="175"/>
      <c r="JRF33" s="175"/>
      <c r="JRG33" s="175"/>
      <c r="JRH33" s="175"/>
      <c r="JRI33" s="175"/>
      <c r="JRJ33" s="175"/>
      <c r="JRK33" s="175"/>
      <c r="JRL33" s="175"/>
      <c r="JRM33" s="175"/>
      <c r="JRN33" s="175"/>
      <c r="JRO33" s="175"/>
      <c r="JRP33" s="175"/>
      <c r="JRQ33" s="175"/>
      <c r="JRR33" s="175"/>
      <c r="JRS33" s="175"/>
      <c r="JRT33" s="175"/>
      <c r="JRU33" s="175"/>
      <c r="JRV33" s="175"/>
      <c r="JRW33" s="175"/>
      <c r="JRX33" s="175"/>
      <c r="JRY33" s="175"/>
      <c r="JRZ33" s="175"/>
      <c r="JSA33" s="175"/>
      <c r="JSB33" s="175"/>
      <c r="JSC33" s="175"/>
      <c r="JSD33" s="175"/>
      <c r="JSE33" s="175"/>
      <c r="JSF33" s="175"/>
      <c r="JSG33" s="175"/>
      <c r="JSH33" s="175"/>
      <c r="JSI33" s="175"/>
      <c r="JSJ33" s="175"/>
      <c r="JSK33" s="175"/>
      <c r="JSL33" s="175"/>
      <c r="JSM33" s="175"/>
      <c r="JSN33" s="175"/>
      <c r="JSO33" s="175"/>
      <c r="JSP33" s="175"/>
      <c r="JSQ33" s="175"/>
      <c r="JSR33" s="175"/>
      <c r="JSS33" s="175"/>
      <c r="JST33" s="175"/>
      <c r="JSU33" s="175"/>
      <c r="JSV33" s="175"/>
      <c r="JSW33" s="175"/>
      <c r="JSX33" s="175"/>
      <c r="JSY33" s="175"/>
      <c r="JSZ33" s="175"/>
      <c r="JTA33" s="175"/>
      <c r="JTB33" s="175"/>
      <c r="JTC33" s="175"/>
      <c r="JTD33" s="175"/>
      <c r="JTE33" s="175"/>
      <c r="JTF33" s="175"/>
      <c r="JTG33" s="175"/>
      <c r="JTH33" s="175"/>
      <c r="JTI33" s="175"/>
      <c r="JTJ33" s="175"/>
      <c r="JTK33" s="175"/>
      <c r="JTL33" s="175"/>
      <c r="JTM33" s="175"/>
      <c r="JTN33" s="175"/>
      <c r="JTO33" s="175"/>
      <c r="JTP33" s="175"/>
      <c r="JTQ33" s="175"/>
      <c r="JTR33" s="175"/>
      <c r="JTS33" s="175"/>
      <c r="JTT33" s="175"/>
      <c r="JTU33" s="175"/>
      <c r="JTV33" s="175"/>
      <c r="JTW33" s="175"/>
      <c r="JTX33" s="175"/>
      <c r="JTY33" s="175"/>
      <c r="JTZ33" s="175"/>
      <c r="JUA33" s="175"/>
      <c r="JUB33" s="175"/>
      <c r="JUC33" s="175"/>
      <c r="JUD33" s="175"/>
      <c r="JUE33" s="175"/>
      <c r="JUF33" s="175"/>
      <c r="JUG33" s="175"/>
      <c r="JUH33" s="175"/>
      <c r="JUI33" s="175"/>
      <c r="JUJ33" s="175"/>
      <c r="JUK33" s="175"/>
      <c r="JUL33" s="175"/>
      <c r="JUM33" s="175"/>
      <c r="JUN33" s="175"/>
      <c r="JUO33" s="175"/>
      <c r="JUP33" s="175"/>
      <c r="JUQ33" s="175"/>
      <c r="JUR33" s="175"/>
      <c r="JUS33" s="175"/>
      <c r="JUT33" s="175"/>
      <c r="JUU33" s="175"/>
      <c r="JUV33" s="175"/>
      <c r="JUW33" s="175"/>
      <c r="JUX33" s="175"/>
      <c r="JUY33" s="175"/>
      <c r="JUZ33" s="175"/>
      <c r="JVA33" s="175"/>
      <c r="JVB33" s="175"/>
      <c r="JVC33" s="175"/>
      <c r="JVD33" s="175"/>
      <c r="JVE33" s="175"/>
      <c r="JVF33" s="175"/>
      <c r="JVG33" s="175"/>
      <c r="JVH33" s="175"/>
      <c r="JVI33" s="175"/>
      <c r="JVJ33" s="175"/>
      <c r="JVK33" s="175"/>
      <c r="JVL33" s="175"/>
      <c r="JVM33" s="175"/>
      <c r="JVN33" s="175"/>
      <c r="JVO33" s="175"/>
      <c r="JVP33" s="175"/>
      <c r="JVQ33" s="175"/>
      <c r="JVR33" s="175"/>
      <c r="JVS33" s="175"/>
      <c r="JVT33" s="175"/>
      <c r="JVU33" s="175"/>
      <c r="JVV33" s="175"/>
      <c r="JVW33" s="175"/>
      <c r="JVX33" s="175"/>
      <c r="JVY33" s="175"/>
      <c r="JVZ33" s="175"/>
      <c r="JWA33" s="175"/>
      <c r="JWB33" s="175"/>
      <c r="JWC33" s="175"/>
      <c r="JWD33" s="175"/>
      <c r="JWE33" s="175"/>
      <c r="JWF33" s="175"/>
      <c r="JWG33" s="175"/>
      <c r="JWH33" s="175"/>
      <c r="JWI33" s="175"/>
      <c r="JWJ33" s="175"/>
      <c r="JWK33" s="175"/>
      <c r="JWL33" s="175"/>
      <c r="JWM33" s="175"/>
      <c r="JWN33" s="175"/>
      <c r="JWO33" s="175"/>
      <c r="JWP33" s="175"/>
      <c r="JWQ33" s="175"/>
      <c r="JWR33" s="175"/>
      <c r="JWS33" s="175"/>
      <c r="JWT33" s="175"/>
      <c r="JWU33" s="175"/>
      <c r="JWV33" s="175"/>
      <c r="JWW33" s="175"/>
      <c r="JWX33" s="175"/>
      <c r="JWY33" s="175"/>
      <c r="JWZ33" s="175"/>
      <c r="JXA33" s="175"/>
      <c r="JXB33" s="175"/>
      <c r="JXC33" s="175"/>
      <c r="JXD33" s="175"/>
      <c r="JXE33" s="175"/>
      <c r="JXF33" s="175"/>
      <c r="JXG33" s="175"/>
      <c r="JXH33" s="175"/>
      <c r="JXI33" s="175"/>
      <c r="JXJ33" s="175"/>
      <c r="JXK33" s="175"/>
      <c r="JXL33" s="175"/>
      <c r="JXM33" s="175"/>
      <c r="JXN33" s="175"/>
      <c r="JXO33" s="175"/>
      <c r="JXP33" s="175"/>
      <c r="JXQ33" s="175"/>
      <c r="JXR33" s="175"/>
      <c r="JXS33" s="175"/>
      <c r="JXT33" s="175"/>
      <c r="JXU33" s="175"/>
      <c r="JXV33" s="175"/>
      <c r="JXW33" s="175"/>
      <c r="JXX33" s="175"/>
      <c r="JXY33" s="175"/>
      <c r="JXZ33" s="175"/>
      <c r="JYA33" s="175"/>
      <c r="JYB33" s="175"/>
      <c r="JYC33" s="175"/>
      <c r="JYD33" s="175"/>
      <c r="JYE33" s="175"/>
      <c r="JYF33" s="175"/>
      <c r="JYG33" s="175"/>
      <c r="JYH33" s="175"/>
      <c r="JYI33" s="175"/>
      <c r="JYJ33" s="175"/>
      <c r="JYK33" s="175"/>
      <c r="JYL33" s="175"/>
      <c r="JYM33" s="175"/>
      <c r="JYN33" s="175"/>
      <c r="JYO33" s="175"/>
      <c r="JYP33" s="175"/>
      <c r="JYQ33" s="175"/>
      <c r="JYR33" s="175"/>
      <c r="JYS33" s="175"/>
      <c r="JYT33" s="175"/>
      <c r="JYU33" s="175"/>
      <c r="JYV33" s="175"/>
      <c r="JYW33" s="175"/>
      <c r="JYX33" s="175"/>
      <c r="JYY33" s="175"/>
      <c r="JYZ33" s="175"/>
      <c r="JZA33" s="175"/>
      <c r="JZB33" s="175"/>
      <c r="JZC33" s="175"/>
      <c r="JZD33" s="175"/>
      <c r="JZE33" s="175"/>
      <c r="JZF33" s="175"/>
      <c r="JZG33" s="175"/>
      <c r="JZH33" s="175"/>
      <c r="JZI33" s="175"/>
      <c r="JZJ33" s="175"/>
      <c r="JZK33" s="175"/>
      <c r="JZL33" s="175"/>
      <c r="JZM33" s="175"/>
      <c r="JZN33" s="175"/>
      <c r="JZO33" s="175"/>
      <c r="JZP33" s="175"/>
      <c r="JZQ33" s="175"/>
      <c r="JZR33" s="175"/>
      <c r="JZS33" s="175"/>
      <c r="JZT33" s="175"/>
      <c r="JZU33" s="175"/>
      <c r="JZV33" s="175"/>
      <c r="JZW33" s="175"/>
      <c r="JZX33" s="175"/>
      <c r="JZY33" s="175"/>
      <c r="JZZ33" s="175"/>
      <c r="KAA33" s="175"/>
      <c r="KAB33" s="175"/>
      <c r="KAC33" s="175"/>
      <c r="KAD33" s="175"/>
      <c r="KAE33" s="175"/>
      <c r="KAF33" s="175"/>
      <c r="KAG33" s="175"/>
      <c r="KAH33" s="175"/>
      <c r="KAI33" s="175"/>
      <c r="KAJ33" s="175"/>
      <c r="KAK33" s="175"/>
      <c r="KAL33" s="175"/>
      <c r="KAM33" s="175"/>
      <c r="KAN33" s="175"/>
      <c r="KAO33" s="175"/>
      <c r="KAP33" s="175"/>
      <c r="KAQ33" s="175"/>
      <c r="KAR33" s="175"/>
      <c r="KAS33" s="175"/>
      <c r="KAT33" s="175"/>
      <c r="KAU33" s="175"/>
      <c r="KAV33" s="175"/>
      <c r="KAW33" s="175"/>
      <c r="KAX33" s="175"/>
      <c r="KAY33" s="175"/>
      <c r="KAZ33" s="175"/>
      <c r="KBA33" s="175"/>
      <c r="KBB33" s="175"/>
      <c r="KBC33" s="175"/>
      <c r="KBD33" s="175"/>
      <c r="KBE33" s="175"/>
      <c r="KBF33" s="175"/>
      <c r="KBG33" s="175"/>
      <c r="KBH33" s="175"/>
      <c r="KBI33" s="175"/>
      <c r="KBJ33" s="175"/>
      <c r="KBK33" s="175"/>
      <c r="KBL33" s="175"/>
      <c r="KBM33" s="175"/>
      <c r="KBN33" s="175"/>
      <c r="KBO33" s="175"/>
      <c r="KBP33" s="175"/>
      <c r="KBQ33" s="175"/>
      <c r="KBR33" s="175"/>
      <c r="KBS33" s="175"/>
      <c r="KBT33" s="175"/>
      <c r="KBU33" s="175"/>
      <c r="KBV33" s="175"/>
      <c r="KBW33" s="175"/>
      <c r="KBX33" s="175"/>
      <c r="KBY33" s="175"/>
      <c r="KBZ33" s="175"/>
      <c r="KCA33" s="175"/>
      <c r="KCB33" s="175"/>
      <c r="KCC33" s="175"/>
      <c r="KCD33" s="175"/>
      <c r="KCE33" s="175"/>
      <c r="KCF33" s="175"/>
      <c r="KCG33" s="175"/>
      <c r="KCH33" s="175"/>
      <c r="KCI33" s="175"/>
      <c r="KCJ33" s="175"/>
      <c r="KCK33" s="175"/>
      <c r="KCL33" s="175"/>
      <c r="KCM33" s="175"/>
      <c r="KCN33" s="175"/>
      <c r="KCO33" s="175"/>
      <c r="KCP33" s="175"/>
      <c r="KCQ33" s="175"/>
      <c r="KCR33" s="175"/>
      <c r="KCS33" s="175"/>
      <c r="KCT33" s="175"/>
      <c r="KCU33" s="175"/>
      <c r="KCV33" s="175"/>
      <c r="KCW33" s="175"/>
      <c r="KCX33" s="175"/>
      <c r="KCY33" s="175"/>
      <c r="KCZ33" s="175"/>
      <c r="KDA33" s="175"/>
      <c r="KDB33" s="175"/>
      <c r="KDC33" s="175"/>
      <c r="KDD33" s="175"/>
      <c r="KDE33" s="175"/>
      <c r="KDF33" s="175"/>
      <c r="KDG33" s="175"/>
      <c r="KDH33" s="175"/>
      <c r="KDI33" s="175"/>
      <c r="KDJ33" s="175"/>
      <c r="KDK33" s="175"/>
      <c r="KDL33" s="175"/>
      <c r="KDM33" s="175"/>
      <c r="KDN33" s="175"/>
      <c r="KDO33" s="175"/>
      <c r="KDP33" s="175"/>
      <c r="KDQ33" s="175"/>
      <c r="KDR33" s="175"/>
      <c r="KDS33" s="175"/>
      <c r="KDT33" s="175"/>
      <c r="KDU33" s="175"/>
      <c r="KDV33" s="175"/>
      <c r="KDW33" s="175"/>
      <c r="KDX33" s="175"/>
      <c r="KDY33" s="175"/>
      <c r="KDZ33" s="175"/>
      <c r="KEA33" s="175"/>
      <c r="KEB33" s="175"/>
      <c r="KEC33" s="175"/>
      <c r="KED33" s="175"/>
      <c r="KEE33" s="175"/>
      <c r="KEF33" s="175"/>
      <c r="KEG33" s="175"/>
      <c r="KEH33" s="175"/>
      <c r="KEI33" s="175"/>
      <c r="KEJ33" s="175"/>
      <c r="KEK33" s="175"/>
      <c r="KEL33" s="175"/>
      <c r="KEM33" s="175"/>
      <c r="KEN33" s="175"/>
      <c r="KEO33" s="175"/>
      <c r="KEP33" s="175"/>
      <c r="KEQ33" s="175"/>
      <c r="KER33" s="175"/>
      <c r="KES33" s="175"/>
      <c r="KET33" s="175"/>
      <c r="KEU33" s="175"/>
      <c r="KEV33" s="175"/>
      <c r="KEW33" s="175"/>
      <c r="KEX33" s="175"/>
      <c r="KEY33" s="175"/>
      <c r="KEZ33" s="175"/>
      <c r="KFA33" s="175"/>
      <c r="KFB33" s="175"/>
      <c r="KFC33" s="175"/>
      <c r="KFD33" s="175"/>
      <c r="KFE33" s="175"/>
      <c r="KFF33" s="175"/>
      <c r="KFG33" s="175"/>
      <c r="KFH33" s="175"/>
      <c r="KFI33" s="175"/>
      <c r="KFJ33" s="175"/>
      <c r="KFK33" s="175"/>
      <c r="KFL33" s="175"/>
      <c r="KFM33" s="175"/>
      <c r="KFN33" s="175"/>
      <c r="KFO33" s="175"/>
      <c r="KFP33" s="175"/>
      <c r="KFQ33" s="175"/>
      <c r="KFR33" s="175"/>
      <c r="KFS33" s="175"/>
      <c r="KFT33" s="175"/>
      <c r="KFU33" s="175"/>
      <c r="KFV33" s="175"/>
      <c r="KFW33" s="175"/>
      <c r="KFX33" s="175"/>
      <c r="KFY33" s="175"/>
      <c r="KFZ33" s="175"/>
      <c r="KGA33" s="175"/>
      <c r="KGB33" s="175"/>
      <c r="KGC33" s="175"/>
      <c r="KGD33" s="175"/>
      <c r="KGE33" s="175"/>
      <c r="KGF33" s="175"/>
      <c r="KGG33" s="175"/>
      <c r="KGH33" s="175"/>
      <c r="KGI33" s="175"/>
      <c r="KGJ33" s="175"/>
      <c r="KGK33" s="175"/>
      <c r="KGL33" s="175"/>
      <c r="KGM33" s="175"/>
      <c r="KGN33" s="175"/>
      <c r="KGO33" s="175"/>
      <c r="KGP33" s="175"/>
      <c r="KGQ33" s="175"/>
      <c r="KGR33" s="175"/>
      <c r="KGS33" s="175"/>
      <c r="KGT33" s="175"/>
      <c r="KGU33" s="175"/>
      <c r="KGV33" s="175"/>
      <c r="KGW33" s="175"/>
      <c r="KGX33" s="175"/>
      <c r="KGY33" s="175"/>
      <c r="KGZ33" s="175"/>
      <c r="KHA33" s="175"/>
      <c r="KHB33" s="175"/>
      <c r="KHC33" s="175"/>
      <c r="KHD33" s="175"/>
      <c r="KHE33" s="175"/>
      <c r="KHF33" s="175"/>
      <c r="KHG33" s="175"/>
      <c r="KHH33" s="175"/>
      <c r="KHI33" s="175"/>
      <c r="KHJ33" s="175"/>
      <c r="KHK33" s="175"/>
      <c r="KHL33" s="175"/>
      <c r="KHM33" s="175"/>
      <c r="KHN33" s="175"/>
      <c r="KHO33" s="175"/>
      <c r="KHP33" s="175"/>
      <c r="KHQ33" s="175"/>
      <c r="KHR33" s="175"/>
      <c r="KHS33" s="175"/>
      <c r="KHT33" s="175"/>
      <c r="KHU33" s="175"/>
      <c r="KHV33" s="175"/>
      <c r="KHW33" s="175"/>
      <c r="KHX33" s="175"/>
      <c r="KHY33" s="175"/>
      <c r="KHZ33" s="175"/>
      <c r="KIA33" s="175"/>
      <c r="KIB33" s="175"/>
      <c r="KIC33" s="175"/>
      <c r="KID33" s="175"/>
      <c r="KIE33" s="175"/>
      <c r="KIF33" s="175"/>
      <c r="KIG33" s="175"/>
      <c r="KIH33" s="175"/>
      <c r="KII33" s="175"/>
      <c r="KIJ33" s="175"/>
      <c r="KIK33" s="175"/>
      <c r="KIL33" s="175"/>
      <c r="KIM33" s="175"/>
      <c r="KIN33" s="175"/>
      <c r="KIO33" s="175"/>
      <c r="KIP33" s="175"/>
      <c r="KIQ33" s="175"/>
      <c r="KIR33" s="175"/>
      <c r="KIS33" s="175"/>
      <c r="KIT33" s="175"/>
      <c r="KIU33" s="175"/>
      <c r="KIV33" s="175"/>
      <c r="KIW33" s="175"/>
      <c r="KIX33" s="175"/>
      <c r="KIY33" s="175"/>
      <c r="KIZ33" s="175"/>
      <c r="KJA33" s="175"/>
      <c r="KJB33" s="175"/>
      <c r="KJC33" s="175"/>
      <c r="KJD33" s="175"/>
      <c r="KJE33" s="175"/>
      <c r="KJF33" s="175"/>
      <c r="KJG33" s="175"/>
      <c r="KJH33" s="175"/>
      <c r="KJI33" s="175"/>
      <c r="KJJ33" s="175"/>
      <c r="KJK33" s="175"/>
      <c r="KJL33" s="175"/>
      <c r="KJM33" s="175"/>
      <c r="KJN33" s="175"/>
      <c r="KJO33" s="175"/>
      <c r="KJP33" s="175"/>
      <c r="KJQ33" s="175"/>
      <c r="KJR33" s="175"/>
      <c r="KJS33" s="175"/>
      <c r="KJT33" s="175"/>
      <c r="KJU33" s="175"/>
      <c r="KJV33" s="175"/>
      <c r="KJW33" s="175"/>
      <c r="KJX33" s="175"/>
      <c r="KJY33" s="175"/>
      <c r="KJZ33" s="175"/>
      <c r="KKA33" s="175"/>
      <c r="KKB33" s="175"/>
      <c r="KKC33" s="175"/>
      <c r="KKD33" s="175"/>
      <c r="KKE33" s="175"/>
      <c r="KKF33" s="175"/>
      <c r="KKG33" s="175"/>
      <c r="KKH33" s="175"/>
      <c r="KKI33" s="175"/>
      <c r="KKJ33" s="175"/>
      <c r="KKK33" s="175"/>
      <c r="KKL33" s="175"/>
      <c r="KKM33" s="175"/>
      <c r="KKN33" s="175"/>
      <c r="KKO33" s="175"/>
      <c r="KKP33" s="175"/>
      <c r="KKQ33" s="175"/>
      <c r="KKR33" s="175"/>
      <c r="KKS33" s="175"/>
      <c r="KKT33" s="175"/>
      <c r="KKU33" s="175"/>
      <c r="KKV33" s="175"/>
      <c r="KKW33" s="175"/>
      <c r="KKX33" s="175"/>
      <c r="KKY33" s="175"/>
      <c r="KKZ33" s="175"/>
      <c r="KLA33" s="175"/>
      <c r="KLB33" s="175"/>
      <c r="KLC33" s="175"/>
      <c r="KLD33" s="175"/>
      <c r="KLE33" s="175"/>
      <c r="KLF33" s="175"/>
      <c r="KLG33" s="175"/>
      <c r="KLH33" s="175"/>
      <c r="KLI33" s="175"/>
      <c r="KLJ33" s="175"/>
      <c r="KLK33" s="175"/>
      <c r="KLL33" s="175"/>
      <c r="KLM33" s="175"/>
      <c r="KLN33" s="175"/>
      <c r="KLO33" s="175"/>
      <c r="KLP33" s="175"/>
      <c r="KLQ33" s="175"/>
      <c r="KLR33" s="175"/>
      <c r="KLS33" s="175"/>
      <c r="KLT33" s="175"/>
      <c r="KLU33" s="175"/>
      <c r="KLV33" s="175"/>
      <c r="KLW33" s="175"/>
      <c r="KLX33" s="175"/>
      <c r="KLY33" s="175"/>
      <c r="KLZ33" s="175"/>
      <c r="KMA33" s="175"/>
      <c r="KMB33" s="175"/>
      <c r="KMC33" s="175"/>
      <c r="KMD33" s="175"/>
      <c r="KME33" s="175"/>
      <c r="KMF33" s="175"/>
      <c r="KMG33" s="175"/>
      <c r="KMH33" s="175"/>
      <c r="KMI33" s="175"/>
      <c r="KMJ33" s="175"/>
      <c r="KMK33" s="175"/>
      <c r="KML33" s="175"/>
      <c r="KMM33" s="175"/>
      <c r="KMN33" s="175"/>
      <c r="KMO33" s="175"/>
      <c r="KMP33" s="175"/>
      <c r="KMQ33" s="175"/>
      <c r="KMR33" s="175"/>
      <c r="KMS33" s="175"/>
      <c r="KMT33" s="175"/>
      <c r="KMU33" s="175"/>
      <c r="KMV33" s="175"/>
      <c r="KMW33" s="175"/>
      <c r="KMX33" s="175"/>
      <c r="KMY33" s="175"/>
      <c r="KMZ33" s="175"/>
      <c r="KNA33" s="175"/>
      <c r="KNB33" s="175"/>
      <c r="KNC33" s="175"/>
      <c r="KND33" s="175"/>
      <c r="KNE33" s="175"/>
      <c r="KNF33" s="175"/>
      <c r="KNG33" s="175"/>
      <c r="KNH33" s="175"/>
      <c r="KNI33" s="175"/>
      <c r="KNJ33" s="175"/>
      <c r="KNK33" s="175"/>
      <c r="KNL33" s="175"/>
      <c r="KNM33" s="175"/>
      <c r="KNN33" s="175"/>
      <c r="KNO33" s="175"/>
      <c r="KNP33" s="175"/>
      <c r="KNQ33" s="175"/>
      <c r="KNR33" s="175"/>
      <c r="KNS33" s="175"/>
      <c r="KNT33" s="175"/>
      <c r="KNU33" s="175"/>
      <c r="KNV33" s="175"/>
      <c r="KNW33" s="175"/>
      <c r="KNX33" s="175"/>
      <c r="KNY33" s="175"/>
      <c r="KNZ33" s="175"/>
      <c r="KOA33" s="175"/>
      <c r="KOB33" s="175"/>
      <c r="KOC33" s="175"/>
      <c r="KOD33" s="175"/>
      <c r="KOE33" s="175"/>
      <c r="KOF33" s="175"/>
      <c r="KOG33" s="175"/>
      <c r="KOH33" s="175"/>
      <c r="KOI33" s="175"/>
      <c r="KOJ33" s="175"/>
      <c r="KOK33" s="175"/>
      <c r="KOL33" s="175"/>
      <c r="KOM33" s="175"/>
      <c r="KON33" s="175"/>
      <c r="KOO33" s="175"/>
      <c r="KOP33" s="175"/>
      <c r="KOQ33" s="175"/>
      <c r="KOR33" s="175"/>
      <c r="KOS33" s="175"/>
      <c r="KOT33" s="175"/>
      <c r="KOU33" s="175"/>
      <c r="KOV33" s="175"/>
      <c r="KOW33" s="175"/>
      <c r="KOX33" s="175"/>
      <c r="KOY33" s="175"/>
      <c r="KOZ33" s="175"/>
      <c r="KPA33" s="175"/>
      <c r="KPB33" s="175"/>
      <c r="KPC33" s="175"/>
      <c r="KPD33" s="175"/>
      <c r="KPE33" s="175"/>
      <c r="KPF33" s="175"/>
      <c r="KPG33" s="175"/>
      <c r="KPH33" s="175"/>
      <c r="KPI33" s="175"/>
      <c r="KPJ33" s="175"/>
      <c r="KPK33" s="175"/>
      <c r="KPL33" s="175"/>
      <c r="KPM33" s="175"/>
      <c r="KPN33" s="175"/>
      <c r="KPO33" s="175"/>
      <c r="KPP33" s="175"/>
      <c r="KPQ33" s="175"/>
      <c r="KPR33" s="175"/>
      <c r="KPS33" s="175"/>
      <c r="KPT33" s="175"/>
      <c r="KPU33" s="175"/>
      <c r="KPV33" s="175"/>
      <c r="KPW33" s="175"/>
      <c r="KPX33" s="175"/>
      <c r="KPY33" s="175"/>
      <c r="KPZ33" s="175"/>
      <c r="KQA33" s="175"/>
      <c r="KQB33" s="175"/>
      <c r="KQC33" s="175"/>
      <c r="KQD33" s="175"/>
      <c r="KQE33" s="175"/>
      <c r="KQF33" s="175"/>
      <c r="KQG33" s="175"/>
      <c r="KQH33" s="175"/>
      <c r="KQI33" s="175"/>
      <c r="KQJ33" s="175"/>
      <c r="KQK33" s="175"/>
      <c r="KQL33" s="175"/>
      <c r="KQM33" s="175"/>
      <c r="KQN33" s="175"/>
      <c r="KQO33" s="175"/>
      <c r="KQP33" s="175"/>
      <c r="KQQ33" s="175"/>
      <c r="KQR33" s="175"/>
      <c r="KQS33" s="175"/>
      <c r="KQT33" s="175"/>
      <c r="KQU33" s="175"/>
      <c r="KQV33" s="175"/>
      <c r="KQW33" s="175"/>
      <c r="KQX33" s="175"/>
      <c r="KQY33" s="175"/>
      <c r="KQZ33" s="175"/>
      <c r="KRA33" s="175"/>
      <c r="KRB33" s="175"/>
      <c r="KRC33" s="175"/>
      <c r="KRD33" s="175"/>
      <c r="KRE33" s="175"/>
      <c r="KRF33" s="175"/>
      <c r="KRG33" s="175"/>
      <c r="KRH33" s="175"/>
      <c r="KRI33" s="175"/>
      <c r="KRJ33" s="175"/>
      <c r="KRK33" s="175"/>
      <c r="KRL33" s="175"/>
      <c r="KRM33" s="175"/>
      <c r="KRN33" s="175"/>
      <c r="KRO33" s="175"/>
      <c r="KRP33" s="175"/>
      <c r="KRQ33" s="175"/>
      <c r="KRR33" s="175"/>
      <c r="KRS33" s="175"/>
      <c r="KRT33" s="175"/>
      <c r="KRU33" s="175"/>
      <c r="KRV33" s="175"/>
      <c r="KRW33" s="175"/>
      <c r="KRX33" s="175"/>
      <c r="KRY33" s="175"/>
      <c r="KRZ33" s="175"/>
      <c r="KSA33" s="175"/>
      <c r="KSB33" s="175"/>
      <c r="KSC33" s="175"/>
      <c r="KSD33" s="175"/>
      <c r="KSE33" s="175"/>
      <c r="KSF33" s="175"/>
      <c r="KSG33" s="175"/>
      <c r="KSH33" s="175"/>
      <c r="KSI33" s="175"/>
      <c r="KSJ33" s="175"/>
      <c r="KSK33" s="175"/>
      <c r="KSL33" s="175"/>
      <c r="KSM33" s="175"/>
      <c r="KSN33" s="175"/>
      <c r="KSO33" s="175"/>
      <c r="KSP33" s="175"/>
      <c r="KSQ33" s="175"/>
      <c r="KSR33" s="175"/>
      <c r="KSS33" s="175"/>
      <c r="KST33" s="175"/>
      <c r="KSU33" s="175"/>
      <c r="KSV33" s="175"/>
      <c r="KSW33" s="175"/>
      <c r="KSX33" s="175"/>
      <c r="KSY33" s="175"/>
      <c r="KSZ33" s="175"/>
      <c r="KTA33" s="175"/>
      <c r="KTB33" s="175"/>
      <c r="KTC33" s="175"/>
      <c r="KTD33" s="175"/>
      <c r="KTE33" s="175"/>
      <c r="KTF33" s="175"/>
      <c r="KTG33" s="175"/>
      <c r="KTH33" s="175"/>
      <c r="KTI33" s="175"/>
      <c r="KTJ33" s="175"/>
      <c r="KTK33" s="175"/>
      <c r="KTL33" s="175"/>
      <c r="KTM33" s="175"/>
      <c r="KTN33" s="175"/>
      <c r="KTO33" s="175"/>
      <c r="KTP33" s="175"/>
      <c r="KTQ33" s="175"/>
      <c r="KTR33" s="175"/>
      <c r="KTS33" s="175"/>
      <c r="KTT33" s="175"/>
      <c r="KTU33" s="175"/>
      <c r="KTV33" s="175"/>
      <c r="KTW33" s="175"/>
      <c r="KTX33" s="175"/>
      <c r="KTY33" s="175"/>
      <c r="KTZ33" s="175"/>
      <c r="KUA33" s="175"/>
      <c r="KUB33" s="175"/>
      <c r="KUC33" s="175"/>
      <c r="KUD33" s="175"/>
      <c r="KUE33" s="175"/>
      <c r="KUF33" s="175"/>
      <c r="KUG33" s="175"/>
      <c r="KUH33" s="175"/>
      <c r="KUI33" s="175"/>
      <c r="KUJ33" s="175"/>
      <c r="KUK33" s="175"/>
      <c r="KUL33" s="175"/>
      <c r="KUM33" s="175"/>
      <c r="KUN33" s="175"/>
      <c r="KUO33" s="175"/>
      <c r="KUP33" s="175"/>
      <c r="KUQ33" s="175"/>
      <c r="KUR33" s="175"/>
      <c r="KUS33" s="175"/>
      <c r="KUT33" s="175"/>
      <c r="KUU33" s="175"/>
      <c r="KUV33" s="175"/>
      <c r="KUW33" s="175"/>
      <c r="KUX33" s="175"/>
      <c r="KUY33" s="175"/>
      <c r="KUZ33" s="175"/>
      <c r="KVA33" s="175"/>
      <c r="KVB33" s="175"/>
      <c r="KVC33" s="175"/>
      <c r="KVD33" s="175"/>
      <c r="KVE33" s="175"/>
      <c r="KVF33" s="175"/>
      <c r="KVG33" s="175"/>
      <c r="KVH33" s="175"/>
      <c r="KVI33" s="175"/>
      <c r="KVJ33" s="175"/>
      <c r="KVK33" s="175"/>
      <c r="KVL33" s="175"/>
      <c r="KVM33" s="175"/>
      <c r="KVN33" s="175"/>
      <c r="KVO33" s="175"/>
      <c r="KVP33" s="175"/>
      <c r="KVQ33" s="175"/>
      <c r="KVR33" s="175"/>
      <c r="KVS33" s="175"/>
      <c r="KVT33" s="175"/>
      <c r="KVU33" s="175"/>
      <c r="KVV33" s="175"/>
      <c r="KVW33" s="175"/>
      <c r="KVX33" s="175"/>
      <c r="KVY33" s="175"/>
      <c r="KVZ33" s="175"/>
      <c r="KWA33" s="175"/>
      <c r="KWB33" s="175"/>
      <c r="KWC33" s="175"/>
      <c r="KWD33" s="175"/>
      <c r="KWE33" s="175"/>
      <c r="KWF33" s="175"/>
      <c r="KWG33" s="175"/>
      <c r="KWH33" s="175"/>
      <c r="KWI33" s="175"/>
      <c r="KWJ33" s="175"/>
      <c r="KWK33" s="175"/>
      <c r="KWL33" s="175"/>
      <c r="KWM33" s="175"/>
      <c r="KWN33" s="175"/>
      <c r="KWO33" s="175"/>
      <c r="KWP33" s="175"/>
      <c r="KWQ33" s="175"/>
      <c r="KWR33" s="175"/>
      <c r="KWS33" s="175"/>
      <c r="KWT33" s="175"/>
      <c r="KWU33" s="175"/>
      <c r="KWV33" s="175"/>
      <c r="KWW33" s="175"/>
      <c r="KWX33" s="175"/>
      <c r="KWY33" s="175"/>
      <c r="KWZ33" s="175"/>
      <c r="KXA33" s="175"/>
      <c r="KXB33" s="175"/>
      <c r="KXC33" s="175"/>
      <c r="KXD33" s="175"/>
      <c r="KXE33" s="175"/>
      <c r="KXF33" s="175"/>
      <c r="KXG33" s="175"/>
      <c r="KXH33" s="175"/>
      <c r="KXI33" s="175"/>
      <c r="KXJ33" s="175"/>
      <c r="KXK33" s="175"/>
      <c r="KXL33" s="175"/>
      <c r="KXM33" s="175"/>
      <c r="KXN33" s="175"/>
      <c r="KXO33" s="175"/>
      <c r="KXP33" s="175"/>
      <c r="KXQ33" s="175"/>
      <c r="KXR33" s="175"/>
      <c r="KXS33" s="175"/>
      <c r="KXT33" s="175"/>
      <c r="KXU33" s="175"/>
      <c r="KXV33" s="175"/>
      <c r="KXW33" s="175"/>
      <c r="KXX33" s="175"/>
      <c r="KXY33" s="175"/>
      <c r="KXZ33" s="175"/>
      <c r="KYA33" s="175"/>
      <c r="KYB33" s="175"/>
      <c r="KYC33" s="175"/>
      <c r="KYD33" s="175"/>
      <c r="KYE33" s="175"/>
      <c r="KYF33" s="175"/>
      <c r="KYG33" s="175"/>
      <c r="KYH33" s="175"/>
      <c r="KYI33" s="175"/>
      <c r="KYJ33" s="175"/>
      <c r="KYK33" s="175"/>
      <c r="KYL33" s="175"/>
      <c r="KYM33" s="175"/>
      <c r="KYN33" s="175"/>
      <c r="KYO33" s="175"/>
      <c r="KYP33" s="175"/>
      <c r="KYQ33" s="175"/>
      <c r="KYR33" s="175"/>
      <c r="KYS33" s="175"/>
      <c r="KYT33" s="175"/>
      <c r="KYU33" s="175"/>
      <c r="KYV33" s="175"/>
      <c r="KYW33" s="175"/>
      <c r="KYX33" s="175"/>
      <c r="KYY33" s="175"/>
      <c r="KYZ33" s="175"/>
      <c r="KZA33" s="175"/>
      <c r="KZB33" s="175"/>
      <c r="KZC33" s="175"/>
      <c r="KZD33" s="175"/>
      <c r="KZE33" s="175"/>
      <c r="KZF33" s="175"/>
      <c r="KZG33" s="175"/>
      <c r="KZH33" s="175"/>
      <c r="KZI33" s="175"/>
      <c r="KZJ33" s="175"/>
      <c r="KZK33" s="175"/>
      <c r="KZL33" s="175"/>
      <c r="KZM33" s="175"/>
      <c r="KZN33" s="175"/>
      <c r="KZO33" s="175"/>
      <c r="KZP33" s="175"/>
      <c r="KZQ33" s="175"/>
      <c r="KZR33" s="175"/>
      <c r="KZS33" s="175"/>
      <c r="KZT33" s="175"/>
      <c r="KZU33" s="175"/>
      <c r="KZV33" s="175"/>
      <c r="KZW33" s="175"/>
      <c r="KZX33" s="175"/>
      <c r="KZY33" s="175"/>
      <c r="KZZ33" s="175"/>
      <c r="LAA33" s="175"/>
      <c r="LAB33" s="175"/>
      <c r="LAC33" s="175"/>
      <c r="LAD33" s="175"/>
      <c r="LAE33" s="175"/>
      <c r="LAF33" s="175"/>
      <c r="LAG33" s="175"/>
      <c r="LAH33" s="175"/>
      <c r="LAI33" s="175"/>
      <c r="LAJ33" s="175"/>
      <c r="LAK33" s="175"/>
      <c r="LAL33" s="175"/>
      <c r="LAM33" s="175"/>
      <c r="LAN33" s="175"/>
      <c r="LAO33" s="175"/>
      <c r="LAP33" s="175"/>
      <c r="LAQ33" s="175"/>
      <c r="LAR33" s="175"/>
      <c r="LAS33" s="175"/>
      <c r="LAT33" s="175"/>
      <c r="LAU33" s="175"/>
      <c r="LAV33" s="175"/>
      <c r="LAW33" s="175"/>
      <c r="LAX33" s="175"/>
      <c r="LAY33" s="175"/>
      <c r="LAZ33" s="175"/>
      <c r="LBA33" s="175"/>
      <c r="LBB33" s="175"/>
      <c r="LBC33" s="175"/>
      <c r="LBD33" s="175"/>
      <c r="LBE33" s="175"/>
      <c r="LBF33" s="175"/>
      <c r="LBG33" s="175"/>
      <c r="LBH33" s="175"/>
      <c r="LBI33" s="175"/>
      <c r="LBJ33" s="175"/>
      <c r="LBK33" s="175"/>
      <c r="LBL33" s="175"/>
      <c r="LBM33" s="175"/>
      <c r="LBN33" s="175"/>
      <c r="LBO33" s="175"/>
      <c r="LBP33" s="175"/>
      <c r="LBQ33" s="175"/>
      <c r="LBR33" s="175"/>
      <c r="LBS33" s="175"/>
      <c r="LBT33" s="175"/>
      <c r="LBU33" s="175"/>
      <c r="LBV33" s="175"/>
      <c r="LBW33" s="175"/>
      <c r="LBX33" s="175"/>
      <c r="LBY33" s="175"/>
      <c r="LBZ33" s="175"/>
      <c r="LCA33" s="175"/>
      <c r="LCB33" s="175"/>
      <c r="LCC33" s="175"/>
      <c r="LCD33" s="175"/>
      <c r="LCE33" s="175"/>
      <c r="LCF33" s="175"/>
      <c r="LCG33" s="175"/>
      <c r="LCH33" s="175"/>
      <c r="LCI33" s="175"/>
      <c r="LCJ33" s="175"/>
      <c r="LCK33" s="175"/>
      <c r="LCL33" s="175"/>
      <c r="LCM33" s="175"/>
      <c r="LCN33" s="175"/>
      <c r="LCO33" s="175"/>
      <c r="LCP33" s="175"/>
      <c r="LCQ33" s="175"/>
      <c r="LCR33" s="175"/>
      <c r="LCS33" s="175"/>
      <c r="LCT33" s="175"/>
      <c r="LCU33" s="175"/>
      <c r="LCV33" s="175"/>
      <c r="LCW33" s="175"/>
      <c r="LCX33" s="175"/>
      <c r="LCY33" s="175"/>
      <c r="LCZ33" s="175"/>
      <c r="LDA33" s="175"/>
      <c r="LDB33" s="175"/>
      <c r="LDC33" s="175"/>
      <c r="LDD33" s="175"/>
      <c r="LDE33" s="175"/>
      <c r="LDF33" s="175"/>
      <c r="LDG33" s="175"/>
      <c r="LDH33" s="175"/>
      <c r="LDI33" s="175"/>
      <c r="LDJ33" s="175"/>
      <c r="LDK33" s="175"/>
      <c r="LDL33" s="175"/>
      <c r="LDM33" s="175"/>
      <c r="LDN33" s="175"/>
      <c r="LDO33" s="175"/>
      <c r="LDP33" s="175"/>
      <c r="LDQ33" s="175"/>
      <c r="LDR33" s="175"/>
      <c r="LDS33" s="175"/>
      <c r="LDT33" s="175"/>
      <c r="LDU33" s="175"/>
      <c r="LDV33" s="175"/>
      <c r="LDW33" s="175"/>
      <c r="LDX33" s="175"/>
      <c r="LDY33" s="175"/>
      <c r="LDZ33" s="175"/>
      <c r="LEA33" s="175"/>
      <c r="LEB33" s="175"/>
      <c r="LEC33" s="175"/>
      <c r="LED33" s="175"/>
      <c r="LEE33" s="175"/>
      <c r="LEF33" s="175"/>
      <c r="LEG33" s="175"/>
      <c r="LEH33" s="175"/>
      <c r="LEI33" s="175"/>
      <c r="LEJ33" s="175"/>
      <c r="LEK33" s="175"/>
      <c r="LEL33" s="175"/>
      <c r="LEM33" s="175"/>
      <c r="LEN33" s="175"/>
      <c r="LEO33" s="175"/>
      <c r="LEP33" s="175"/>
      <c r="LEQ33" s="175"/>
      <c r="LER33" s="175"/>
      <c r="LES33" s="175"/>
      <c r="LET33" s="175"/>
      <c r="LEU33" s="175"/>
      <c r="LEV33" s="175"/>
      <c r="LEW33" s="175"/>
      <c r="LEX33" s="175"/>
      <c r="LEY33" s="175"/>
      <c r="LEZ33" s="175"/>
      <c r="LFA33" s="175"/>
      <c r="LFB33" s="175"/>
      <c r="LFC33" s="175"/>
      <c r="LFD33" s="175"/>
      <c r="LFE33" s="175"/>
      <c r="LFF33" s="175"/>
      <c r="LFG33" s="175"/>
      <c r="LFH33" s="175"/>
      <c r="LFI33" s="175"/>
      <c r="LFJ33" s="175"/>
      <c r="LFK33" s="175"/>
      <c r="LFL33" s="175"/>
      <c r="LFM33" s="175"/>
      <c r="LFN33" s="175"/>
      <c r="LFO33" s="175"/>
      <c r="LFP33" s="175"/>
      <c r="LFQ33" s="175"/>
      <c r="LFR33" s="175"/>
      <c r="LFS33" s="175"/>
      <c r="LFT33" s="175"/>
      <c r="LFU33" s="175"/>
      <c r="LFV33" s="175"/>
      <c r="LFW33" s="175"/>
      <c r="LFX33" s="175"/>
      <c r="LFY33" s="175"/>
      <c r="LFZ33" s="175"/>
      <c r="LGA33" s="175"/>
      <c r="LGB33" s="175"/>
      <c r="LGC33" s="175"/>
      <c r="LGD33" s="175"/>
      <c r="LGE33" s="175"/>
      <c r="LGF33" s="175"/>
      <c r="LGG33" s="175"/>
      <c r="LGH33" s="175"/>
      <c r="LGI33" s="175"/>
      <c r="LGJ33" s="175"/>
      <c r="LGK33" s="175"/>
      <c r="LGL33" s="175"/>
      <c r="LGM33" s="175"/>
      <c r="LGN33" s="175"/>
      <c r="LGO33" s="175"/>
      <c r="LGP33" s="175"/>
      <c r="LGQ33" s="175"/>
      <c r="LGR33" s="175"/>
      <c r="LGS33" s="175"/>
      <c r="LGT33" s="175"/>
      <c r="LGU33" s="175"/>
      <c r="LGV33" s="175"/>
      <c r="LGW33" s="175"/>
      <c r="LGX33" s="175"/>
      <c r="LGY33" s="175"/>
      <c r="LGZ33" s="175"/>
      <c r="LHA33" s="175"/>
      <c r="LHB33" s="175"/>
      <c r="LHC33" s="175"/>
      <c r="LHD33" s="175"/>
      <c r="LHE33" s="175"/>
      <c r="LHF33" s="175"/>
      <c r="LHG33" s="175"/>
      <c r="LHH33" s="175"/>
      <c r="LHI33" s="175"/>
      <c r="LHJ33" s="175"/>
      <c r="LHK33" s="175"/>
      <c r="LHL33" s="175"/>
      <c r="LHM33" s="175"/>
      <c r="LHN33" s="175"/>
      <c r="LHO33" s="175"/>
      <c r="LHP33" s="175"/>
      <c r="LHQ33" s="175"/>
      <c r="LHR33" s="175"/>
      <c r="LHS33" s="175"/>
      <c r="LHT33" s="175"/>
      <c r="LHU33" s="175"/>
      <c r="LHV33" s="175"/>
      <c r="LHW33" s="175"/>
      <c r="LHX33" s="175"/>
      <c r="LHY33" s="175"/>
      <c r="LHZ33" s="175"/>
      <c r="LIA33" s="175"/>
      <c r="LIB33" s="175"/>
      <c r="LIC33" s="175"/>
      <c r="LID33" s="175"/>
      <c r="LIE33" s="175"/>
      <c r="LIF33" s="175"/>
      <c r="LIG33" s="175"/>
      <c r="LIH33" s="175"/>
      <c r="LII33" s="175"/>
      <c r="LIJ33" s="175"/>
      <c r="LIK33" s="175"/>
      <c r="LIL33" s="175"/>
      <c r="LIM33" s="175"/>
      <c r="LIN33" s="175"/>
      <c r="LIO33" s="175"/>
      <c r="LIP33" s="175"/>
      <c r="LIQ33" s="175"/>
      <c r="LIR33" s="175"/>
      <c r="LIS33" s="175"/>
      <c r="LIT33" s="175"/>
      <c r="LIU33" s="175"/>
      <c r="LIV33" s="175"/>
      <c r="LIW33" s="175"/>
      <c r="LIX33" s="175"/>
      <c r="LIY33" s="175"/>
      <c r="LIZ33" s="175"/>
      <c r="LJA33" s="175"/>
      <c r="LJB33" s="175"/>
      <c r="LJC33" s="175"/>
      <c r="LJD33" s="175"/>
      <c r="LJE33" s="175"/>
      <c r="LJF33" s="175"/>
      <c r="LJG33" s="175"/>
      <c r="LJH33" s="175"/>
      <c r="LJI33" s="175"/>
      <c r="LJJ33" s="175"/>
      <c r="LJK33" s="175"/>
      <c r="LJL33" s="175"/>
      <c r="LJM33" s="175"/>
      <c r="LJN33" s="175"/>
      <c r="LJO33" s="175"/>
      <c r="LJP33" s="175"/>
      <c r="LJQ33" s="175"/>
      <c r="LJR33" s="175"/>
      <c r="LJS33" s="175"/>
      <c r="LJT33" s="175"/>
      <c r="LJU33" s="175"/>
      <c r="LJV33" s="175"/>
      <c r="LJW33" s="175"/>
      <c r="LJX33" s="175"/>
      <c r="LJY33" s="175"/>
      <c r="LJZ33" s="175"/>
      <c r="LKA33" s="175"/>
      <c r="LKB33" s="175"/>
      <c r="LKC33" s="175"/>
      <c r="LKD33" s="175"/>
      <c r="LKE33" s="175"/>
      <c r="LKF33" s="175"/>
      <c r="LKG33" s="175"/>
      <c r="LKH33" s="175"/>
      <c r="LKI33" s="175"/>
      <c r="LKJ33" s="175"/>
      <c r="LKK33" s="175"/>
      <c r="LKL33" s="175"/>
      <c r="LKM33" s="175"/>
      <c r="LKN33" s="175"/>
      <c r="LKO33" s="175"/>
      <c r="LKP33" s="175"/>
      <c r="LKQ33" s="175"/>
      <c r="LKR33" s="175"/>
      <c r="LKS33" s="175"/>
      <c r="LKT33" s="175"/>
      <c r="LKU33" s="175"/>
      <c r="LKV33" s="175"/>
      <c r="LKW33" s="175"/>
      <c r="LKX33" s="175"/>
      <c r="LKY33" s="175"/>
      <c r="LKZ33" s="175"/>
      <c r="LLA33" s="175"/>
      <c r="LLB33" s="175"/>
      <c r="LLC33" s="175"/>
      <c r="LLD33" s="175"/>
      <c r="LLE33" s="175"/>
      <c r="LLF33" s="175"/>
      <c r="LLG33" s="175"/>
      <c r="LLH33" s="175"/>
      <c r="LLI33" s="175"/>
      <c r="LLJ33" s="175"/>
      <c r="LLK33" s="175"/>
      <c r="LLL33" s="175"/>
      <c r="LLM33" s="175"/>
      <c r="LLN33" s="175"/>
      <c r="LLO33" s="175"/>
      <c r="LLP33" s="175"/>
      <c r="LLQ33" s="175"/>
      <c r="LLR33" s="175"/>
      <c r="LLS33" s="175"/>
      <c r="LLT33" s="175"/>
      <c r="LLU33" s="175"/>
      <c r="LLV33" s="175"/>
      <c r="LLW33" s="175"/>
      <c r="LLX33" s="175"/>
      <c r="LLY33" s="175"/>
      <c r="LLZ33" s="175"/>
      <c r="LMA33" s="175"/>
      <c r="LMB33" s="175"/>
      <c r="LMC33" s="175"/>
      <c r="LMD33" s="175"/>
      <c r="LME33" s="175"/>
      <c r="LMF33" s="175"/>
      <c r="LMG33" s="175"/>
      <c r="LMH33" s="175"/>
      <c r="LMI33" s="175"/>
      <c r="LMJ33" s="175"/>
      <c r="LMK33" s="175"/>
      <c r="LML33" s="175"/>
      <c r="LMM33" s="175"/>
      <c r="LMN33" s="175"/>
      <c r="LMO33" s="175"/>
      <c r="LMP33" s="175"/>
      <c r="LMQ33" s="175"/>
      <c r="LMR33" s="175"/>
      <c r="LMS33" s="175"/>
      <c r="LMT33" s="175"/>
      <c r="LMU33" s="175"/>
      <c r="LMV33" s="175"/>
      <c r="LMW33" s="175"/>
      <c r="LMX33" s="175"/>
      <c r="LMY33" s="175"/>
      <c r="LMZ33" s="175"/>
      <c r="LNA33" s="175"/>
      <c r="LNB33" s="175"/>
      <c r="LNC33" s="175"/>
      <c r="LND33" s="175"/>
      <c r="LNE33" s="175"/>
      <c r="LNF33" s="175"/>
      <c r="LNG33" s="175"/>
      <c r="LNH33" s="175"/>
      <c r="LNI33" s="175"/>
      <c r="LNJ33" s="175"/>
      <c r="LNK33" s="175"/>
      <c r="LNL33" s="175"/>
      <c r="LNM33" s="175"/>
      <c r="LNN33" s="175"/>
      <c r="LNO33" s="175"/>
      <c r="LNP33" s="175"/>
      <c r="LNQ33" s="175"/>
      <c r="LNR33" s="175"/>
      <c r="LNS33" s="175"/>
      <c r="LNT33" s="175"/>
      <c r="LNU33" s="175"/>
      <c r="LNV33" s="175"/>
      <c r="LNW33" s="175"/>
      <c r="LNX33" s="175"/>
      <c r="LNY33" s="175"/>
      <c r="LNZ33" s="175"/>
      <c r="LOA33" s="175"/>
      <c r="LOB33" s="175"/>
      <c r="LOC33" s="175"/>
      <c r="LOD33" s="175"/>
      <c r="LOE33" s="175"/>
      <c r="LOF33" s="175"/>
      <c r="LOG33" s="175"/>
      <c r="LOH33" s="175"/>
      <c r="LOI33" s="175"/>
      <c r="LOJ33" s="175"/>
      <c r="LOK33" s="175"/>
      <c r="LOL33" s="175"/>
      <c r="LOM33" s="175"/>
      <c r="LON33" s="175"/>
      <c r="LOO33" s="175"/>
      <c r="LOP33" s="175"/>
      <c r="LOQ33" s="175"/>
      <c r="LOR33" s="175"/>
      <c r="LOS33" s="175"/>
      <c r="LOT33" s="175"/>
      <c r="LOU33" s="175"/>
      <c r="LOV33" s="175"/>
      <c r="LOW33" s="175"/>
      <c r="LOX33" s="175"/>
      <c r="LOY33" s="175"/>
      <c r="LOZ33" s="175"/>
      <c r="LPA33" s="175"/>
      <c r="LPB33" s="175"/>
      <c r="LPC33" s="175"/>
      <c r="LPD33" s="175"/>
      <c r="LPE33" s="175"/>
      <c r="LPF33" s="175"/>
      <c r="LPG33" s="175"/>
      <c r="LPH33" s="175"/>
      <c r="LPI33" s="175"/>
      <c r="LPJ33" s="175"/>
      <c r="LPK33" s="175"/>
      <c r="LPL33" s="175"/>
      <c r="LPM33" s="175"/>
      <c r="LPN33" s="175"/>
      <c r="LPO33" s="175"/>
      <c r="LPP33" s="175"/>
      <c r="LPQ33" s="175"/>
      <c r="LPR33" s="175"/>
      <c r="LPS33" s="175"/>
      <c r="LPT33" s="175"/>
      <c r="LPU33" s="175"/>
      <c r="LPV33" s="175"/>
      <c r="LPW33" s="175"/>
      <c r="LPX33" s="175"/>
      <c r="LPY33" s="175"/>
      <c r="LPZ33" s="175"/>
      <c r="LQA33" s="175"/>
      <c r="LQB33" s="175"/>
      <c r="LQC33" s="175"/>
      <c r="LQD33" s="175"/>
      <c r="LQE33" s="175"/>
      <c r="LQF33" s="175"/>
      <c r="LQG33" s="175"/>
      <c r="LQH33" s="175"/>
      <c r="LQI33" s="175"/>
      <c r="LQJ33" s="175"/>
      <c r="LQK33" s="175"/>
      <c r="LQL33" s="175"/>
      <c r="LQM33" s="175"/>
      <c r="LQN33" s="175"/>
      <c r="LQO33" s="175"/>
      <c r="LQP33" s="175"/>
      <c r="LQQ33" s="175"/>
      <c r="LQR33" s="175"/>
      <c r="LQS33" s="175"/>
      <c r="LQT33" s="175"/>
      <c r="LQU33" s="175"/>
      <c r="LQV33" s="175"/>
      <c r="LQW33" s="175"/>
      <c r="LQX33" s="175"/>
      <c r="LQY33" s="175"/>
      <c r="LQZ33" s="175"/>
      <c r="LRA33" s="175"/>
      <c r="LRB33" s="175"/>
      <c r="LRC33" s="175"/>
      <c r="LRD33" s="175"/>
      <c r="LRE33" s="175"/>
      <c r="LRF33" s="175"/>
      <c r="LRG33" s="175"/>
      <c r="LRH33" s="175"/>
      <c r="LRI33" s="175"/>
      <c r="LRJ33" s="175"/>
      <c r="LRK33" s="175"/>
      <c r="LRL33" s="175"/>
      <c r="LRM33" s="175"/>
      <c r="LRN33" s="175"/>
      <c r="LRO33" s="175"/>
      <c r="LRP33" s="175"/>
      <c r="LRQ33" s="175"/>
      <c r="LRR33" s="175"/>
      <c r="LRS33" s="175"/>
      <c r="LRT33" s="175"/>
      <c r="LRU33" s="175"/>
      <c r="LRV33" s="175"/>
      <c r="LRW33" s="175"/>
      <c r="LRX33" s="175"/>
      <c r="LRY33" s="175"/>
      <c r="LRZ33" s="175"/>
      <c r="LSA33" s="175"/>
      <c r="LSB33" s="175"/>
      <c r="LSC33" s="175"/>
      <c r="LSD33" s="175"/>
      <c r="LSE33" s="175"/>
      <c r="LSF33" s="175"/>
      <c r="LSG33" s="175"/>
      <c r="LSH33" s="175"/>
      <c r="LSI33" s="175"/>
      <c r="LSJ33" s="175"/>
      <c r="LSK33" s="175"/>
      <c r="LSL33" s="175"/>
      <c r="LSM33" s="175"/>
      <c r="LSN33" s="175"/>
      <c r="LSO33" s="175"/>
      <c r="LSP33" s="175"/>
      <c r="LSQ33" s="175"/>
      <c r="LSR33" s="175"/>
      <c r="LSS33" s="175"/>
      <c r="LST33" s="175"/>
      <c r="LSU33" s="175"/>
      <c r="LSV33" s="175"/>
      <c r="LSW33" s="175"/>
      <c r="LSX33" s="175"/>
      <c r="LSY33" s="175"/>
      <c r="LSZ33" s="175"/>
      <c r="LTA33" s="175"/>
      <c r="LTB33" s="175"/>
      <c r="LTC33" s="175"/>
      <c r="LTD33" s="175"/>
      <c r="LTE33" s="175"/>
      <c r="LTF33" s="175"/>
      <c r="LTG33" s="175"/>
      <c r="LTH33" s="175"/>
      <c r="LTI33" s="175"/>
      <c r="LTJ33" s="175"/>
      <c r="LTK33" s="175"/>
      <c r="LTL33" s="175"/>
      <c r="LTM33" s="175"/>
      <c r="LTN33" s="175"/>
      <c r="LTO33" s="175"/>
      <c r="LTP33" s="175"/>
      <c r="LTQ33" s="175"/>
      <c r="LTR33" s="175"/>
      <c r="LTS33" s="175"/>
      <c r="LTT33" s="175"/>
      <c r="LTU33" s="175"/>
      <c r="LTV33" s="175"/>
      <c r="LTW33" s="175"/>
      <c r="LTX33" s="175"/>
      <c r="LTY33" s="175"/>
      <c r="LTZ33" s="175"/>
      <c r="LUA33" s="175"/>
      <c r="LUB33" s="175"/>
      <c r="LUC33" s="175"/>
      <c r="LUD33" s="175"/>
      <c r="LUE33" s="175"/>
      <c r="LUF33" s="175"/>
      <c r="LUG33" s="175"/>
      <c r="LUH33" s="175"/>
      <c r="LUI33" s="175"/>
      <c r="LUJ33" s="175"/>
      <c r="LUK33" s="175"/>
      <c r="LUL33" s="175"/>
      <c r="LUM33" s="175"/>
      <c r="LUN33" s="175"/>
      <c r="LUO33" s="175"/>
      <c r="LUP33" s="175"/>
      <c r="LUQ33" s="175"/>
      <c r="LUR33" s="175"/>
      <c r="LUS33" s="175"/>
      <c r="LUT33" s="175"/>
      <c r="LUU33" s="175"/>
      <c r="LUV33" s="175"/>
      <c r="LUW33" s="175"/>
      <c r="LUX33" s="175"/>
      <c r="LUY33" s="175"/>
      <c r="LUZ33" s="175"/>
      <c r="LVA33" s="175"/>
      <c r="LVB33" s="175"/>
      <c r="LVC33" s="175"/>
      <c r="LVD33" s="175"/>
      <c r="LVE33" s="175"/>
      <c r="LVF33" s="175"/>
      <c r="LVG33" s="175"/>
      <c r="LVH33" s="175"/>
      <c r="LVI33" s="175"/>
      <c r="LVJ33" s="175"/>
      <c r="LVK33" s="175"/>
      <c r="LVL33" s="175"/>
      <c r="LVM33" s="175"/>
      <c r="LVN33" s="175"/>
      <c r="LVO33" s="175"/>
      <c r="LVP33" s="175"/>
      <c r="LVQ33" s="175"/>
      <c r="LVR33" s="175"/>
      <c r="LVS33" s="175"/>
      <c r="LVT33" s="175"/>
      <c r="LVU33" s="175"/>
      <c r="LVV33" s="175"/>
      <c r="LVW33" s="175"/>
      <c r="LVX33" s="175"/>
      <c r="LVY33" s="175"/>
      <c r="LVZ33" s="175"/>
      <c r="LWA33" s="175"/>
      <c r="LWB33" s="175"/>
      <c r="LWC33" s="175"/>
      <c r="LWD33" s="175"/>
      <c r="LWE33" s="175"/>
      <c r="LWF33" s="175"/>
      <c r="LWG33" s="175"/>
      <c r="LWH33" s="175"/>
      <c r="LWI33" s="175"/>
      <c r="LWJ33" s="175"/>
      <c r="LWK33" s="175"/>
      <c r="LWL33" s="175"/>
      <c r="LWM33" s="175"/>
      <c r="LWN33" s="175"/>
      <c r="LWO33" s="175"/>
      <c r="LWP33" s="175"/>
      <c r="LWQ33" s="175"/>
      <c r="LWR33" s="175"/>
      <c r="LWS33" s="175"/>
      <c r="LWT33" s="175"/>
      <c r="LWU33" s="175"/>
      <c r="LWV33" s="175"/>
      <c r="LWW33" s="175"/>
      <c r="LWX33" s="175"/>
      <c r="LWY33" s="175"/>
      <c r="LWZ33" s="175"/>
      <c r="LXA33" s="175"/>
      <c r="LXB33" s="175"/>
      <c r="LXC33" s="175"/>
      <c r="LXD33" s="175"/>
      <c r="LXE33" s="175"/>
      <c r="LXF33" s="175"/>
      <c r="LXG33" s="175"/>
      <c r="LXH33" s="175"/>
      <c r="LXI33" s="175"/>
      <c r="LXJ33" s="175"/>
      <c r="LXK33" s="175"/>
      <c r="LXL33" s="175"/>
      <c r="LXM33" s="175"/>
      <c r="LXN33" s="175"/>
      <c r="LXO33" s="175"/>
      <c r="LXP33" s="175"/>
      <c r="LXQ33" s="175"/>
      <c r="LXR33" s="175"/>
      <c r="LXS33" s="175"/>
      <c r="LXT33" s="175"/>
      <c r="LXU33" s="175"/>
      <c r="LXV33" s="175"/>
      <c r="LXW33" s="175"/>
      <c r="LXX33" s="175"/>
      <c r="LXY33" s="175"/>
      <c r="LXZ33" s="175"/>
      <c r="LYA33" s="175"/>
      <c r="LYB33" s="175"/>
      <c r="LYC33" s="175"/>
      <c r="LYD33" s="175"/>
      <c r="LYE33" s="175"/>
      <c r="LYF33" s="175"/>
      <c r="LYG33" s="175"/>
      <c r="LYH33" s="175"/>
      <c r="LYI33" s="175"/>
      <c r="LYJ33" s="175"/>
      <c r="LYK33" s="175"/>
      <c r="LYL33" s="175"/>
      <c r="LYM33" s="175"/>
      <c r="LYN33" s="175"/>
      <c r="LYO33" s="175"/>
      <c r="LYP33" s="175"/>
      <c r="LYQ33" s="175"/>
      <c r="LYR33" s="175"/>
      <c r="LYS33" s="175"/>
      <c r="LYT33" s="175"/>
      <c r="LYU33" s="175"/>
      <c r="LYV33" s="175"/>
      <c r="LYW33" s="175"/>
      <c r="LYX33" s="175"/>
      <c r="LYY33" s="175"/>
      <c r="LYZ33" s="175"/>
      <c r="LZA33" s="175"/>
      <c r="LZB33" s="175"/>
      <c r="LZC33" s="175"/>
      <c r="LZD33" s="175"/>
      <c r="LZE33" s="175"/>
      <c r="LZF33" s="175"/>
      <c r="LZG33" s="175"/>
      <c r="LZH33" s="175"/>
      <c r="LZI33" s="175"/>
      <c r="LZJ33" s="175"/>
      <c r="LZK33" s="175"/>
      <c r="LZL33" s="175"/>
      <c r="LZM33" s="175"/>
      <c r="LZN33" s="175"/>
      <c r="LZO33" s="175"/>
      <c r="LZP33" s="175"/>
      <c r="LZQ33" s="175"/>
      <c r="LZR33" s="175"/>
      <c r="LZS33" s="175"/>
      <c r="LZT33" s="175"/>
      <c r="LZU33" s="175"/>
      <c r="LZV33" s="175"/>
      <c r="LZW33" s="175"/>
      <c r="LZX33" s="175"/>
      <c r="LZY33" s="175"/>
      <c r="LZZ33" s="175"/>
      <c r="MAA33" s="175"/>
      <c r="MAB33" s="175"/>
      <c r="MAC33" s="175"/>
      <c r="MAD33" s="175"/>
      <c r="MAE33" s="175"/>
      <c r="MAF33" s="175"/>
      <c r="MAG33" s="175"/>
      <c r="MAH33" s="175"/>
      <c r="MAI33" s="175"/>
      <c r="MAJ33" s="175"/>
      <c r="MAK33" s="175"/>
      <c r="MAL33" s="175"/>
      <c r="MAM33" s="175"/>
      <c r="MAN33" s="175"/>
      <c r="MAO33" s="175"/>
      <c r="MAP33" s="175"/>
      <c r="MAQ33" s="175"/>
      <c r="MAR33" s="175"/>
      <c r="MAS33" s="175"/>
      <c r="MAT33" s="175"/>
      <c r="MAU33" s="175"/>
      <c r="MAV33" s="175"/>
      <c r="MAW33" s="175"/>
      <c r="MAX33" s="175"/>
      <c r="MAY33" s="175"/>
      <c r="MAZ33" s="175"/>
      <c r="MBA33" s="175"/>
      <c r="MBB33" s="175"/>
      <c r="MBC33" s="175"/>
      <c r="MBD33" s="175"/>
      <c r="MBE33" s="175"/>
      <c r="MBF33" s="175"/>
      <c r="MBG33" s="175"/>
      <c r="MBH33" s="175"/>
      <c r="MBI33" s="175"/>
      <c r="MBJ33" s="175"/>
      <c r="MBK33" s="175"/>
      <c r="MBL33" s="175"/>
      <c r="MBM33" s="175"/>
      <c r="MBN33" s="175"/>
      <c r="MBO33" s="175"/>
      <c r="MBP33" s="175"/>
      <c r="MBQ33" s="175"/>
      <c r="MBR33" s="175"/>
      <c r="MBS33" s="175"/>
      <c r="MBT33" s="175"/>
      <c r="MBU33" s="175"/>
      <c r="MBV33" s="175"/>
      <c r="MBW33" s="175"/>
      <c r="MBX33" s="175"/>
      <c r="MBY33" s="175"/>
      <c r="MBZ33" s="175"/>
      <c r="MCA33" s="175"/>
      <c r="MCB33" s="175"/>
      <c r="MCC33" s="175"/>
      <c r="MCD33" s="175"/>
      <c r="MCE33" s="175"/>
      <c r="MCF33" s="175"/>
      <c r="MCG33" s="175"/>
      <c r="MCH33" s="175"/>
      <c r="MCI33" s="175"/>
      <c r="MCJ33" s="175"/>
      <c r="MCK33" s="175"/>
      <c r="MCL33" s="175"/>
      <c r="MCM33" s="175"/>
      <c r="MCN33" s="175"/>
      <c r="MCO33" s="175"/>
      <c r="MCP33" s="175"/>
      <c r="MCQ33" s="175"/>
      <c r="MCR33" s="175"/>
      <c r="MCS33" s="175"/>
      <c r="MCT33" s="175"/>
      <c r="MCU33" s="175"/>
      <c r="MCV33" s="175"/>
      <c r="MCW33" s="175"/>
      <c r="MCX33" s="175"/>
      <c r="MCY33" s="175"/>
      <c r="MCZ33" s="175"/>
      <c r="MDA33" s="175"/>
      <c r="MDB33" s="175"/>
      <c r="MDC33" s="175"/>
      <c r="MDD33" s="175"/>
      <c r="MDE33" s="175"/>
      <c r="MDF33" s="175"/>
      <c r="MDG33" s="175"/>
      <c r="MDH33" s="175"/>
      <c r="MDI33" s="175"/>
      <c r="MDJ33" s="175"/>
      <c r="MDK33" s="175"/>
      <c r="MDL33" s="175"/>
      <c r="MDM33" s="175"/>
      <c r="MDN33" s="175"/>
      <c r="MDO33" s="175"/>
      <c r="MDP33" s="175"/>
      <c r="MDQ33" s="175"/>
      <c r="MDR33" s="175"/>
      <c r="MDS33" s="175"/>
      <c r="MDT33" s="175"/>
      <c r="MDU33" s="175"/>
      <c r="MDV33" s="175"/>
      <c r="MDW33" s="175"/>
      <c r="MDX33" s="175"/>
      <c r="MDY33" s="175"/>
      <c r="MDZ33" s="175"/>
      <c r="MEA33" s="175"/>
      <c r="MEB33" s="175"/>
      <c r="MEC33" s="175"/>
      <c r="MED33" s="175"/>
      <c r="MEE33" s="175"/>
      <c r="MEF33" s="175"/>
      <c r="MEG33" s="175"/>
      <c r="MEH33" s="175"/>
      <c r="MEI33" s="175"/>
      <c r="MEJ33" s="175"/>
      <c r="MEK33" s="175"/>
      <c r="MEL33" s="175"/>
      <c r="MEM33" s="175"/>
      <c r="MEN33" s="175"/>
      <c r="MEO33" s="175"/>
      <c r="MEP33" s="175"/>
      <c r="MEQ33" s="175"/>
      <c r="MER33" s="175"/>
      <c r="MES33" s="175"/>
      <c r="MET33" s="175"/>
      <c r="MEU33" s="175"/>
      <c r="MEV33" s="175"/>
      <c r="MEW33" s="175"/>
      <c r="MEX33" s="175"/>
      <c r="MEY33" s="175"/>
      <c r="MEZ33" s="175"/>
      <c r="MFA33" s="175"/>
      <c r="MFB33" s="175"/>
      <c r="MFC33" s="175"/>
      <c r="MFD33" s="175"/>
      <c r="MFE33" s="175"/>
      <c r="MFF33" s="175"/>
      <c r="MFG33" s="175"/>
      <c r="MFH33" s="175"/>
      <c r="MFI33" s="175"/>
      <c r="MFJ33" s="175"/>
      <c r="MFK33" s="175"/>
      <c r="MFL33" s="175"/>
      <c r="MFM33" s="175"/>
      <c r="MFN33" s="175"/>
      <c r="MFO33" s="175"/>
      <c r="MFP33" s="175"/>
      <c r="MFQ33" s="175"/>
      <c r="MFR33" s="175"/>
      <c r="MFS33" s="175"/>
      <c r="MFT33" s="175"/>
      <c r="MFU33" s="175"/>
      <c r="MFV33" s="175"/>
      <c r="MFW33" s="175"/>
      <c r="MFX33" s="175"/>
      <c r="MFY33" s="175"/>
      <c r="MFZ33" s="175"/>
      <c r="MGA33" s="175"/>
      <c r="MGB33" s="175"/>
      <c r="MGC33" s="175"/>
      <c r="MGD33" s="175"/>
      <c r="MGE33" s="175"/>
      <c r="MGF33" s="175"/>
      <c r="MGG33" s="175"/>
      <c r="MGH33" s="175"/>
      <c r="MGI33" s="175"/>
      <c r="MGJ33" s="175"/>
      <c r="MGK33" s="175"/>
      <c r="MGL33" s="175"/>
      <c r="MGM33" s="175"/>
      <c r="MGN33" s="175"/>
      <c r="MGO33" s="175"/>
      <c r="MGP33" s="175"/>
      <c r="MGQ33" s="175"/>
      <c r="MGR33" s="175"/>
      <c r="MGS33" s="175"/>
      <c r="MGT33" s="175"/>
      <c r="MGU33" s="175"/>
      <c r="MGV33" s="175"/>
      <c r="MGW33" s="175"/>
      <c r="MGX33" s="175"/>
      <c r="MGY33" s="175"/>
      <c r="MGZ33" s="175"/>
      <c r="MHA33" s="175"/>
      <c r="MHB33" s="175"/>
      <c r="MHC33" s="175"/>
      <c r="MHD33" s="175"/>
      <c r="MHE33" s="175"/>
      <c r="MHF33" s="175"/>
      <c r="MHG33" s="175"/>
      <c r="MHH33" s="175"/>
      <c r="MHI33" s="175"/>
      <c r="MHJ33" s="175"/>
      <c r="MHK33" s="175"/>
      <c r="MHL33" s="175"/>
      <c r="MHM33" s="175"/>
      <c r="MHN33" s="175"/>
      <c r="MHO33" s="175"/>
      <c r="MHP33" s="175"/>
      <c r="MHQ33" s="175"/>
      <c r="MHR33" s="175"/>
      <c r="MHS33" s="175"/>
      <c r="MHT33" s="175"/>
      <c r="MHU33" s="175"/>
      <c r="MHV33" s="175"/>
      <c r="MHW33" s="175"/>
      <c r="MHX33" s="175"/>
      <c r="MHY33" s="175"/>
      <c r="MHZ33" s="175"/>
      <c r="MIA33" s="175"/>
      <c r="MIB33" s="175"/>
      <c r="MIC33" s="175"/>
      <c r="MID33" s="175"/>
      <c r="MIE33" s="175"/>
      <c r="MIF33" s="175"/>
      <c r="MIG33" s="175"/>
      <c r="MIH33" s="175"/>
      <c r="MII33" s="175"/>
      <c r="MIJ33" s="175"/>
      <c r="MIK33" s="175"/>
      <c r="MIL33" s="175"/>
      <c r="MIM33" s="175"/>
      <c r="MIN33" s="175"/>
      <c r="MIO33" s="175"/>
      <c r="MIP33" s="175"/>
      <c r="MIQ33" s="175"/>
      <c r="MIR33" s="175"/>
      <c r="MIS33" s="175"/>
      <c r="MIT33" s="175"/>
      <c r="MIU33" s="175"/>
      <c r="MIV33" s="175"/>
      <c r="MIW33" s="175"/>
      <c r="MIX33" s="175"/>
      <c r="MIY33" s="175"/>
      <c r="MIZ33" s="175"/>
      <c r="MJA33" s="175"/>
      <c r="MJB33" s="175"/>
      <c r="MJC33" s="175"/>
      <c r="MJD33" s="175"/>
      <c r="MJE33" s="175"/>
      <c r="MJF33" s="175"/>
      <c r="MJG33" s="175"/>
      <c r="MJH33" s="175"/>
      <c r="MJI33" s="175"/>
      <c r="MJJ33" s="175"/>
      <c r="MJK33" s="175"/>
      <c r="MJL33" s="175"/>
      <c r="MJM33" s="175"/>
      <c r="MJN33" s="175"/>
      <c r="MJO33" s="175"/>
      <c r="MJP33" s="175"/>
      <c r="MJQ33" s="175"/>
      <c r="MJR33" s="175"/>
      <c r="MJS33" s="175"/>
      <c r="MJT33" s="175"/>
      <c r="MJU33" s="175"/>
      <c r="MJV33" s="175"/>
      <c r="MJW33" s="175"/>
      <c r="MJX33" s="175"/>
      <c r="MJY33" s="175"/>
      <c r="MJZ33" s="175"/>
      <c r="MKA33" s="175"/>
      <c r="MKB33" s="175"/>
      <c r="MKC33" s="175"/>
      <c r="MKD33" s="175"/>
      <c r="MKE33" s="175"/>
      <c r="MKF33" s="175"/>
      <c r="MKG33" s="175"/>
      <c r="MKH33" s="175"/>
      <c r="MKI33" s="175"/>
      <c r="MKJ33" s="175"/>
      <c r="MKK33" s="175"/>
      <c r="MKL33" s="175"/>
      <c r="MKM33" s="175"/>
      <c r="MKN33" s="175"/>
      <c r="MKO33" s="175"/>
      <c r="MKP33" s="175"/>
      <c r="MKQ33" s="175"/>
      <c r="MKR33" s="175"/>
      <c r="MKS33" s="175"/>
      <c r="MKT33" s="175"/>
      <c r="MKU33" s="175"/>
      <c r="MKV33" s="175"/>
      <c r="MKW33" s="175"/>
      <c r="MKX33" s="175"/>
      <c r="MKY33" s="175"/>
      <c r="MKZ33" s="175"/>
      <c r="MLA33" s="175"/>
      <c r="MLB33" s="175"/>
      <c r="MLC33" s="175"/>
      <c r="MLD33" s="175"/>
      <c r="MLE33" s="175"/>
      <c r="MLF33" s="175"/>
      <c r="MLG33" s="175"/>
      <c r="MLH33" s="175"/>
      <c r="MLI33" s="175"/>
      <c r="MLJ33" s="175"/>
      <c r="MLK33" s="175"/>
      <c r="MLL33" s="175"/>
      <c r="MLM33" s="175"/>
      <c r="MLN33" s="175"/>
      <c r="MLO33" s="175"/>
      <c r="MLP33" s="175"/>
      <c r="MLQ33" s="175"/>
      <c r="MLR33" s="175"/>
      <c r="MLS33" s="175"/>
      <c r="MLT33" s="175"/>
      <c r="MLU33" s="175"/>
      <c r="MLV33" s="175"/>
      <c r="MLW33" s="175"/>
      <c r="MLX33" s="175"/>
      <c r="MLY33" s="175"/>
      <c r="MLZ33" s="175"/>
      <c r="MMA33" s="175"/>
      <c r="MMB33" s="175"/>
      <c r="MMC33" s="175"/>
      <c r="MMD33" s="175"/>
      <c r="MME33" s="175"/>
      <c r="MMF33" s="175"/>
      <c r="MMG33" s="175"/>
      <c r="MMH33" s="175"/>
      <c r="MMI33" s="175"/>
      <c r="MMJ33" s="175"/>
      <c r="MMK33" s="175"/>
      <c r="MML33" s="175"/>
      <c r="MMM33" s="175"/>
      <c r="MMN33" s="175"/>
      <c r="MMO33" s="175"/>
      <c r="MMP33" s="175"/>
      <c r="MMQ33" s="175"/>
      <c r="MMR33" s="175"/>
      <c r="MMS33" s="175"/>
      <c r="MMT33" s="175"/>
      <c r="MMU33" s="175"/>
      <c r="MMV33" s="175"/>
      <c r="MMW33" s="175"/>
      <c r="MMX33" s="175"/>
      <c r="MMY33" s="175"/>
      <c r="MMZ33" s="175"/>
      <c r="MNA33" s="175"/>
      <c r="MNB33" s="175"/>
      <c r="MNC33" s="175"/>
      <c r="MND33" s="175"/>
      <c r="MNE33" s="175"/>
      <c r="MNF33" s="175"/>
      <c r="MNG33" s="175"/>
      <c r="MNH33" s="175"/>
      <c r="MNI33" s="175"/>
      <c r="MNJ33" s="175"/>
      <c r="MNK33" s="175"/>
      <c r="MNL33" s="175"/>
      <c r="MNM33" s="175"/>
      <c r="MNN33" s="175"/>
      <c r="MNO33" s="175"/>
      <c r="MNP33" s="175"/>
      <c r="MNQ33" s="175"/>
      <c r="MNR33" s="175"/>
      <c r="MNS33" s="175"/>
      <c r="MNT33" s="175"/>
      <c r="MNU33" s="175"/>
      <c r="MNV33" s="175"/>
      <c r="MNW33" s="175"/>
      <c r="MNX33" s="175"/>
      <c r="MNY33" s="175"/>
      <c r="MNZ33" s="175"/>
      <c r="MOA33" s="175"/>
      <c r="MOB33" s="175"/>
      <c r="MOC33" s="175"/>
      <c r="MOD33" s="175"/>
      <c r="MOE33" s="175"/>
      <c r="MOF33" s="175"/>
      <c r="MOG33" s="175"/>
      <c r="MOH33" s="175"/>
      <c r="MOI33" s="175"/>
      <c r="MOJ33" s="175"/>
      <c r="MOK33" s="175"/>
      <c r="MOL33" s="175"/>
      <c r="MOM33" s="175"/>
      <c r="MON33" s="175"/>
      <c r="MOO33" s="175"/>
      <c r="MOP33" s="175"/>
      <c r="MOQ33" s="175"/>
      <c r="MOR33" s="175"/>
      <c r="MOS33" s="175"/>
      <c r="MOT33" s="175"/>
      <c r="MOU33" s="175"/>
      <c r="MOV33" s="175"/>
      <c r="MOW33" s="175"/>
      <c r="MOX33" s="175"/>
      <c r="MOY33" s="175"/>
      <c r="MOZ33" s="175"/>
      <c r="MPA33" s="175"/>
      <c r="MPB33" s="175"/>
      <c r="MPC33" s="175"/>
      <c r="MPD33" s="175"/>
      <c r="MPE33" s="175"/>
      <c r="MPF33" s="175"/>
      <c r="MPG33" s="175"/>
      <c r="MPH33" s="175"/>
      <c r="MPI33" s="175"/>
      <c r="MPJ33" s="175"/>
      <c r="MPK33" s="175"/>
      <c r="MPL33" s="175"/>
      <c r="MPM33" s="175"/>
      <c r="MPN33" s="175"/>
      <c r="MPO33" s="175"/>
      <c r="MPP33" s="175"/>
      <c r="MPQ33" s="175"/>
      <c r="MPR33" s="175"/>
      <c r="MPS33" s="175"/>
      <c r="MPT33" s="175"/>
      <c r="MPU33" s="175"/>
      <c r="MPV33" s="175"/>
      <c r="MPW33" s="175"/>
      <c r="MPX33" s="175"/>
      <c r="MPY33" s="175"/>
      <c r="MPZ33" s="175"/>
      <c r="MQA33" s="175"/>
      <c r="MQB33" s="175"/>
      <c r="MQC33" s="175"/>
      <c r="MQD33" s="175"/>
      <c r="MQE33" s="175"/>
      <c r="MQF33" s="175"/>
      <c r="MQG33" s="175"/>
      <c r="MQH33" s="175"/>
      <c r="MQI33" s="175"/>
      <c r="MQJ33" s="175"/>
      <c r="MQK33" s="175"/>
      <c r="MQL33" s="175"/>
      <c r="MQM33" s="175"/>
      <c r="MQN33" s="175"/>
      <c r="MQO33" s="175"/>
      <c r="MQP33" s="175"/>
      <c r="MQQ33" s="175"/>
      <c r="MQR33" s="175"/>
      <c r="MQS33" s="175"/>
      <c r="MQT33" s="175"/>
      <c r="MQU33" s="175"/>
      <c r="MQV33" s="175"/>
      <c r="MQW33" s="175"/>
      <c r="MQX33" s="175"/>
      <c r="MQY33" s="175"/>
      <c r="MQZ33" s="175"/>
      <c r="MRA33" s="175"/>
      <c r="MRB33" s="175"/>
      <c r="MRC33" s="175"/>
      <c r="MRD33" s="175"/>
      <c r="MRE33" s="175"/>
      <c r="MRF33" s="175"/>
      <c r="MRG33" s="175"/>
      <c r="MRH33" s="175"/>
      <c r="MRI33" s="175"/>
      <c r="MRJ33" s="175"/>
      <c r="MRK33" s="175"/>
      <c r="MRL33" s="175"/>
      <c r="MRM33" s="175"/>
      <c r="MRN33" s="175"/>
      <c r="MRO33" s="175"/>
      <c r="MRP33" s="175"/>
      <c r="MRQ33" s="175"/>
      <c r="MRR33" s="175"/>
      <c r="MRS33" s="175"/>
      <c r="MRT33" s="175"/>
      <c r="MRU33" s="175"/>
      <c r="MRV33" s="175"/>
      <c r="MRW33" s="175"/>
      <c r="MRX33" s="175"/>
      <c r="MRY33" s="175"/>
      <c r="MRZ33" s="175"/>
      <c r="MSA33" s="175"/>
      <c r="MSB33" s="175"/>
      <c r="MSC33" s="175"/>
      <c r="MSD33" s="175"/>
      <c r="MSE33" s="175"/>
      <c r="MSF33" s="175"/>
      <c r="MSG33" s="175"/>
      <c r="MSH33" s="175"/>
      <c r="MSI33" s="175"/>
      <c r="MSJ33" s="175"/>
      <c r="MSK33" s="175"/>
      <c r="MSL33" s="175"/>
      <c r="MSM33" s="175"/>
      <c r="MSN33" s="175"/>
      <c r="MSO33" s="175"/>
      <c r="MSP33" s="175"/>
      <c r="MSQ33" s="175"/>
      <c r="MSR33" s="175"/>
      <c r="MSS33" s="175"/>
      <c r="MST33" s="175"/>
      <c r="MSU33" s="175"/>
      <c r="MSV33" s="175"/>
      <c r="MSW33" s="175"/>
      <c r="MSX33" s="175"/>
      <c r="MSY33" s="175"/>
      <c r="MSZ33" s="175"/>
      <c r="MTA33" s="175"/>
      <c r="MTB33" s="175"/>
      <c r="MTC33" s="175"/>
      <c r="MTD33" s="175"/>
      <c r="MTE33" s="175"/>
      <c r="MTF33" s="175"/>
      <c r="MTG33" s="175"/>
      <c r="MTH33" s="175"/>
      <c r="MTI33" s="175"/>
      <c r="MTJ33" s="175"/>
      <c r="MTK33" s="175"/>
      <c r="MTL33" s="175"/>
      <c r="MTM33" s="175"/>
      <c r="MTN33" s="175"/>
      <c r="MTO33" s="175"/>
      <c r="MTP33" s="175"/>
      <c r="MTQ33" s="175"/>
      <c r="MTR33" s="175"/>
      <c r="MTS33" s="175"/>
      <c r="MTT33" s="175"/>
      <c r="MTU33" s="175"/>
      <c r="MTV33" s="175"/>
      <c r="MTW33" s="175"/>
      <c r="MTX33" s="175"/>
      <c r="MTY33" s="175"/>
      <c r="MTZ33" s="175"/>
      <c r="MUA33" s="175"/>
      <c r="MUB33" s="175"/>
      <c r="MUC33" s="175"/>
      <c r="MUD33" s="175"/>
      <c r="MUE33" s="175"/>
      <c r="MUF33" s="175"/>
      <c r="MUG33" s="175"/>
      <c r="MUH33" s="175"/>
      <c r="MUI33" s="175"/>
      <c r="MUJ33" s="175"/>
      <c r="MUK33" s="175"/>
      <c r="MUL33" s="175"/>
      <c r="MUM33" s="175"/>
      <c r="MUN33" s="175"/>
      <c r="MUO33" s="175"/>
      <c r="MUP33" s="175"/>
      <c r="MUQ33" s="175"/>
      <c r="MUR33" s="175"/>
      <c r="MUS33" s="175"/>
      <c r="MUT33" s="175"/>
      <c r="MUU33" s="175"/>
      <c r="MUV33" s="175"/>
      <c r="MUW33" s="175"/>
      <c r="MUX33" s="175"/>
      <c r="MUY33" s="175"/>
      <c r="MUZ33" s="175"/>
      <c r="MVA33" s="175"/>
      <c r="MVB33" s="175"/>
      <c r="MVC33" s="175"/>
      <c r="MVD33" s="175"/>
      <c r="MVE33" s="175"/>
      <c r="MVF33" s="175"/>
      <c r="MVG33" s="175"/>
      <c r="MVH33" s="175"/>
      <c r="MVI33" s="175"/>
      <c r="MVJ33" s="175"/>
      <c r="MVK33" s="175"/>
      <c r="MVL33" s="175"/>
      <c r="MVM33" s="175"/>
      <c r="MVN33" s="175"/>
      <c r="MVO33" s="175"/>
      <c r="MVP33" s="175"/>
      <c r="MVQ33" s="175"/>
      <c r="MVR33" s="175"/>
      <c r="MVS33" s="175"/>
      <c r="MVT33" s="175"/>
      <c r="MVU33" s="175"/>
      <c r="MVV33" s="175"/>
      <c r="MVW33" s="175"/>
      <c r="MVX33" s="175"/>
      <c r="MVY33" s="175"/>
      <c r="MVZ33" s="175"/>
      <c r="MWA33" s="175"/>
      <c r="MWB33" s="175"/>
      <c r="MWC33" s="175"/>
      <c r="MWD33" s="175"/>
      <c r="MWE33" s="175"/>
      <c r="MWF33" s="175"/>
      <c r="MWG33" s="175"/>
      <c r="MWH33" s="175"/>
      <c r="MWI33" s="175"/>
      <c r="MWJ33" s="175"/>
      <c r="MWK33" s="175"/>
      <c r="MWL33" s="175"/>
      <c r="MWM33" s="175"/>
      <c r="MWN33" s="175"/>
      <c r="MWO33" s="175"/>
      <c r="MWP33" s="175"/>
      <c r="MWQ33" s="175"/>
      <c r="MWR33" s="175"/>
      <c r="MWS33" s="175"/>
      <c r="MWT33" s="175"/>
      <c r="MWU33" s="175"/>
      <c r="MWV33" s="175"/>
      <c r="MWW33" s="175"/>
      <c r="MWX33" s="175"/>
      <c r="MWY33" s="175"/>
      <c r="MWZ33" s="175"/>
      <c r="MXA33" s="175"/>
      <c r="MXB33" s="175"/>
      <c r="MXC33" s="175"/>
      <c r="MXD33" s="175"/>
      <c r="MXE33" s="175"/>
      <c r="MXF33" s="175"/>
      <c r="MXG33" s="175"/>
      <c r="MXH33" s="175"/>
      <c r="MXI33" s="175"/>
      <c r="MXJ33" s="175"/>
      <c r="MXK33" s="175"/>
      <c r="MXL33" s="175"/>
      <c r="MXM33" s="175"/>
      <c r="MXN33" s="175"/>
      <c r="MXO33" s="175"/>
      <c r="MXP33" s="175"/>
      <c r="MXQ33" s="175"/>
      <c r="MXR33" s="175"/>
      <c r="MXS33" s="175"/>
      <c r="MXT33" s="175"/>
      <c r="MXU33" s="175"/>
      <c r="MXV33" s="175"/>
      <c r="MXW33" s="175"/>
      <c r="MXX33" s="175"/>
      <c r="MXY33" s="175"/>
      <c r="MXZ33" s="175"/>
      <c r="MYA33" s="175"/>
      <c r="MYB33" s="175"/>
      <c r="MYC33" s="175"/>
      <c r="MYD33" s="175"/>
      <c r="MYE33" s="175"/>
      <c r="MYF33" s="175"/>
      <c r="MYG33" s="175"/>
      <c r="MYH33" s="175"/>
      <c r="MYI33" s="175"/>
      <c r="MYJ33" s="175"/>
      <c r="MYK33" s="175"/>
      <c r="MYL33" s="175"/>
      <c r="MYM33" s="175"/>
      <c r="MYN33" s="175"/>
      <c r="MYO33" s="175"/>
      <c r="MYP33" s="175"/>
      <c r="MYQ33" s="175"/>
      <c r="MYR33" s="175"/>
      <c r="MYS33" s="175"/>
      <c r="MYT33" s="175"/>
      <c r="MYU33" s="175"/>
      <c r="MYV33" s="175"/>
      <c r="MYW33" s="175"/>
      <c r="MYX33" s="175"/>
      <c r="MYY33" s="175"/>
      <c r="MYZ33" s="175"/>
      <c r="MZA33" s="175"/>
      <c r="MZB33" s="175"/>
      <c r="MZC33" s="175"/>
      <c r="MZD33" s="175"/>
      <c r="MZE33" s="175"/>
      <c r="MZF33" s="175"/>
      <c r="MZG33" s="175"/>
      <c r="MZH33" s="175"/>
      <c r="MZI33" s="175"/>
      <c r="MZJ33" s="175"/>
      <c r="MZK33" s="175"/>
      <c r="MZL33" s="175"/>
      <c r="MZM33" s="175"/>
      <c r="MZN33" s="175"/>
      <c r="MZO33" s="175"/>
      <c r="MZP33" s="175"/>
      <c r="MZQ33" s="175"/>
      <c r="MZR33" s="175"/>
      <c r="MZS33" s="175"/>
      <c r="MZT33" s="175"/>
      <c r="MZU33" s="175"/>
      <c r="MZV33" s="175"/>
      <c r="MZW33" s="175"/>
      <c r="MZX33" s="175"/>
      <c r="MZY33" s="175"/>
      <c r="MZZ33" s="175"/>
      <c r="NAA33" s="175"/>
      <c r="NAB33" s="175"/>
      <c r="NAC33" s="175"/>
      <c r="NAD33" s="175"/>
      <c r="NAE33" s="175"/>
      <c r="NAF33" s="175"/>
      <c r="NAG33" s="175"/>
      <c r="NAH33" s="175"/>
      <c r="NAI33" s="175"/>
      <c r="NAJ33" s="175"/>
      <c r="NAK33" s="175"/>
      <c r="NAL33" s="175"/>
      <c r="NAM33" s="175"/>
      <c r="NAN33" s="175"/>
      <c r="NAO33" s="175"/>
      <c r="NAP33" s="175"/>
      <c r="NAQ33" s="175"/>
      <c r="NAR33" s="175"/>
      <c r="NAS33" s="175"/>
      <c r="NAT33" s="175"/>
      <c r="NAU33" s="175"/>
      <c r="NAV33" s="175"/>
      <c r="NAW33" s="175"/>
      <c r="NAX33" s="175"/>
      <c r="NAY33" s="175"/>
      <c r="NAZ33" s="175"/>
      <c r="NBA33" s="175"/>
      <c r="NBB33" s="175"/>
      <c r="NBC33" s="175"/>
      <c r="NBD33" s="175"/>
      <c r="NBE33" s="175"/>
      <c r="NBF33" s="175"/>
      <c r="NBG33" s="175"/>
      <c r="NBH33" s="175"/>
      <c r="NBI33" s="175"/>
      <c r="NBJ33" s="175"/>
      <c r="NBK33" s="175"/>
      <c r="NBL33" s="175"/>
      <c r="NBM33" s="175"/>
      <c r="NBN33" s="175"/>
      <c r="NBO33" s="175"/>
      <c r="NBP33" s="175"/>
      <c r="NBQ33" s="175"/>
      <c r="NBR33" s="175"/>
      <c r="NBS33" s="175"/>
      <c r="NBT33" s="175"/>
      <c r="NBU33" s="175"/>
      <c r="NBV33" s="175"/>
      <c r="NBW33" s="175"/>
      <c r="NBX33" s="175"/>
      <c r="NBY33" s="175"/>
      <c r="NBZ33" s="175"/>
      <c r="NCA33" s="175"/>
      <c r="NCB33" s="175"/>
      <c r="NCC33" s="175"/>
      <c r="NCD33" s="175"/>
      <c r="NCE33" s="175"/>
      <c r="NCF33" s="175"/>
      <c r="NCG33" s="175"/>
      <c r="NCH33" s="175"/>
      <c r="NCI33" s="175"/>
      <c r="NCJ33" s="175"/>
      <c r="NCK33" s="175"/>
      <c r="NCL33" s="175"/>
      <c r="NCM33" s="175"/>
      <c r="NCN33" s="175"/>
      <c r="NCO33" s="175"/>
      <c r="NCP33" s="175"/>
      <c r="NCQ33" s="175"/>
      <c r="NCR33" s="175"/>
      <c r="NCS33" s="175"/>
      <c r="NCT33" s="175"/>
      <c r="NCU33" s="175"/>
      <c r="NCV33" s="175"/>
      <c r="NCW33" s="175"/>
      <c r="NCX33" s="175"/>
      <c r="NCY33" s="175"/>
      <c r="NCZ33" s="175"/>
      <c r="NDA33" s="175"/>
      <c r="NDB33" s="175"/>
      <c r="NDC33" s="175"/>
      <c r="NDD33" s="175"/>
      <c r="NDE33" s="175"/>
      <c r="NDF33" s="175"/>
      <c r="NDG33" s="175"/>
      <c r="NDH33" s="175"/>
      <c r="NDI33" s="175"/>
      <c r="NDJ33" s="175"/>
      <c r="NDK33" s="175"/>
      <c r="NDL33" s="175"/>
      <c r="NDM33" s="175"/>
      <c r="NDN33" s="175"/>
      <c r="NDO33" s="175"/>
      <c r="NDP33" s="175"/>
      <c r="NDQ33" s="175"/>
      <c r="NDR33" s="175"/>
      <c r="NDS33" s="175"/>
      <c r="NDT33" s="175"/>
      <c r="NDU33" s="175"/>
      <c r="NDV33" s="175"/>
      <c r="NDW33" s="175"/>
      <c r="NDX33" s="175"/>
      <c r="NDY33" s="175"/>
      <c r="NDZ33" s="175"/>
      <c r="NEA33" s="175"/>
      <c r="NEB33" s="175"/>
      <c r="NEC33" s="175"/>
      <c r="NED33" s="175"/>
      <c r="NEE33" s="175"/>
      <c r="NEF33" s="175"/>
      <c r="NEG33" s="175"/>
      <c r="NEH33" s="175"/>
      <c r="NEI33" s="175"/>
      <c r="NEJ33" s="175"/>
      <c r="NEK33" s="175"/>
      <c r="NEL33" s="175"/>
      <c r="NEM33" s="175"/>
      <c r="NEN33" s="175"/>
      <c r="NEO33" s="175"/>
      <c r="NEP33" s="175"/>
      <c r="NEQ33" s="175"/>
      <c r="NER33" s="175"/>
      <c r="NES33" s="175"/>
      <c r="NET33" s="175"/>
      <c r="NEU33" s="175"/>
      <c r="NEV33" s="175"/>
      <c r="NEW33" s="175"/>
      <c r="NEX33" s="175"/>
      <c r="NEY33" s="175"/>
      <c r="NEZ33" s="175"/>
      <c r="NFA33" s="175"/>
      <c r="NFB33" s="175"/>
      <c r="NFC33" s="175"/>
      <c r="NFD33" s="175"/>
      <c r="NFE33" s="175"/>
      <c r="NFF33" s="175"/>
      <c r="NFG33" s="175"/>
      <c r="NFH33" s="175"/>
      <c r="NFI33" s="175"/>
      <c r="NFJ33" s="175"/>
      <c r="NFK33" s="175"/>
      <c r="NFL33" s="175"/>
      <c r="NFM33" s="175"/>
      <c r="NFN33" s="175"/>
      <c r="NFO33" s="175"/>
      <c r="NFP33" s="175"/>
      <c r="NFQ33" s="175"/>
      <c r="NFR33" s="175"/>
      <c r="NFS33" s="175"/>
      <c r="NFT33" s="175"/>
      <c r="NFU33" s="175"/>
      <c r="NFV33" s="175"/>
      <c r="NFW33" s="175"/>
      <c r="NFX33" s="175"/>
      <c r="NFY33" s="175"/>
      <c r="NFZ33" s="175"/>
      <c r="NGA33" s="175"/>
      <c r="NGB33" s="175"/>
      <c r="NGC33" s="175"/>
      <c r="NGD33" s="175"/>
      <c r="NGE33" s="175"/>
      <c r="NGF33" s="175"/>
      <c r="NGG33" s="175"/>
      <c r="NGH33" s="175"/>
      <c r="NGI33" s="175"/>
      <c r="NGJ33" s="175"/>
      <c r="NGK33" s="175"/>
      <c r="NGL33" s="175"/>
      <c r="NGM33" s="175"/>
      <c r="NGN33" s="175"/>
      <c r="NGO33" s="175"/>
      <c r="NGP33" s="175"/>
      <c r="NGQ33" s="175"/>
      <c r="NGR33" s="175"/>
      <c r="NGS33" s="175"/>
      <c r="NGT33" s="175"/>
      <c r="NGU33" s="175"/>
      <c r="NGV33" s="175"/>
      <c r="NGW33" s="175"/>
      <c r="NGX33" s="175"/>
      <c r="NGY33" s="175"/>
      <c r="NGZ33" s="175"/>
      <c r="NHA33" s="175"/>
      <c r="NHB33" s="175"/>
      <c r="NHC33" s="175"/>
      <c r="NHD33" s="175"/>
      <c r="NHE33" s="175"/>
      <c r="NHF33" s="175"/>
      <c r="NHG33" s="175"/>
      <c r="NHH33" s="175"/>
      <c r="NHI33" s="175"/>
      <c r="NHJ33" s="175"/>
      <c r="NHK33" s="175"/>
      <c r="NHL33" s="175"/>
      <c r="NHM33" s="175"/>
      <c r="NHN33" s="175"/>
      <c r="NHO33" s="175"/>
      <c r="NHP33" s="175"/>
      <c r="NHQ33" s="175"/>
      <c r="NHR33" s="175"/>
      <c r="NHS33" s="175"/>
      <c r="NHT33" s="175"/>
      <c r="NHU33" s="175"/>
      <c r="NHV33" s="175"/>
      <c r="NHW33" s="175"/>
      <c r="NHX33" s="175"/>
      <c r="NHY33" s="175"/>
      <c r="NHZ33" s="175"/>
      <c r="NIA33" s="175"/>
      <c r="NIB33" s="175"/>
      <c r="NIC33" s="175"/>
      <c r="NID33" s="175"/>
      <c r="NIE33" s="175"/>
      <c r="NIF33" s="175"/>
      <c r="NIG33" s="175"/>
      <c r="NIH33" s="175"/>
      <c r="NII33" s="175"/>
      <c r="NIJ33" s="175"/>
      <c r="NIK33" s="175"/>
      <c r="NIL33" s="175"/>
      <c r="NIM33" s="175"/>
      <c r="NIN33" s="175"/>
      <c r="NIO33" s="175"/>
      <c r="NIP33" s="175"/>
      <c r="NIQ33" s="175"/>
      <c r="NIR33" s="175"/>
      <c r="NIS33" s="175"/>
      <c r="NIT33" s="175"/>
      <c r="NIU33" s="175"/>
      <c r="NIV33" s="175"/>
      <c r="NIW33" s="175"/>
      <c r="NIX33" s="175"/>
      <c r="NIY33" s="175"/>
      <c r="NIZ33" s="175"/>
      <c r="NJA33" s="175"/>
      <c r="NJB33" s="175"/>
      <c r="NJC33" s="175"/>
      <c r="NJD33" s="175"/>
      <c r="NJE33" s="175"/>
      <c r="NJF33" s="175"/>
      <c r="NJG33" s="175"/>
      <c r="NJH33" s="175"/>
      <c r="NJI33" s="175"/>
      <c r="NJJ33" s="175"/>
      <c r="NJK33" s="175"/>
      <c r="NJL33" s="175"/>
      <c r="NJM33" s="175"/>
      <c r="NJN33" s="175"/>
      <c r="NJO33" s="175"/>
      <c r="NJP33" s="175"/>
      <c r="NJQ33" s="175"/>
      <c r="NJR33" s="175"/>
      <c r="NJS33" s="175"/>
      <c r="NJT33" s="175"/>
      <c r="NJU33" s="175"/>
      <c r="NJV33" s="175"/>
      <c r="NJW33" s="175"/>
      <c r="NJX33" s="175"/>
      <c r="NJY33" s="175"/>
      <c r="NJZ33" s="175"/>
      <c r="NKA33" s="175"/>
      <c r="NKB33" s="175"/>
      <c r="NKC33" s="175"/>
      <c r="NKD33" s="175"/>
      <c r="NKE33" s="175"/>
      <c r="NKF33" s="175"/>
      <c r="NKG33" s="175"/>
      <c r="NKH33" s="175"/>
      <c r="NKI33" s="175"/>
      <c r="NKJ33" s="175"/>
      <c r="NKK33" s="175"/>
      <c r="NKL33" s="175"/>
      <c r="NKM33" s="175"/>
      <c r="NKN33" s="175"/>
      <c r="NKO33" s="175"/>
      <c r="NKP33" s="175"/>
      <c r="NKQ33" s="175"/>
      <c r="NKR33" s="175"/>
      <c r="NKS33" s="175"/>
      <c r="NKT33" s="175"/>
      <c r="NKU33" s="175"/>
      <c r="NKV33" s="175"/>
      <c r="NKW33" s="175"/>
      <c r="NKX33" s="175"/>
      <c r="NKY33" s="175"/>
      <c r="NKZ33" s="175"/>
      <c r="NLA33" s="175"/>
      <c r="NLB33" s="175"/>
      <c r="NLC33" s="175"/>
      <c r="NLD33" s="175"/>
      <c r="NLE33" s="175"/>
      <c r="NLF33" s="175"/>
      <c r="NLG33" s="175"/>
      <c r="NLH33" s="175"/>
      <c r="NLI33" s="175"/>
      <c r="NLJ33" s="175"/>
      <c r="NLK33" s="175"/>
      <c r="NLL33" s="175"/>
      <c r="NLM33" s="175"/>
      <c r="NLN33" s="175"/>
      <c r="NLO33" s="175"/>
      <c r="NLP33" s="175"/>
      <c r="NLQ33" s="175"/>
      <c r="NLR33" s="175"/>
      <c r="NLS33" s="175"/>
      <c r="NLT33" s="175"/>
      <c r="NLU33" s="175"/>
      <c r="NLV33" s="175"/>
      <c r="NLW33" s="175"/>
      <c r="NLX33" s="175"/>
      <c r="NLY33" s="175"/>
      <c r="NLZ33" s="175"/>
      <c r="NMA33" s="175"/>
      <c r="NMB33" s="175"/>
      <c r="NMC33" s="175"/>
      <c r="NMD33" s="175"/>
      <c r="NME33" s="175"/>
      <c r="NMF33" s="175"/>
      <c r="NMG33" s="175"/>
      <c r="NMH33" s="175"/>
      <c r="NMI33" s="175"/>
      <c r="NMJ33" s="175"/>
      <c r="NMK33" s="175"/>
      <c r="NML33" s="175"/>
      <c r="NMM33" s="175"/>
      <c r="NMN33" s="175"/>
      <c r="NMO33" s="175"/>
      <c r="NMP33" s="175"/>
      <c r="NMQ33" s="175"/>
      <c r="NMR33" s="175"/>
      <c r="NMS33" s="175"/>
      <c r="NMT33" s="175"/>
      <c r="NMU33" s="175"/>
      <c r="NMV33" s="175"/>
      <c r="NMW33" s="175"/>
      <c r="NMX33" s="175"/>
      <c r="NMY33" s="175"/>
      <c r="NMZ33" s="175"/>
      <c r="NNA33" s="175"/>
      <c r="NNB33" s="175"/>
      <c r="NNC33" s="175"/>
      <c r="NND33" s="175"/>
      <c r="NNE33" s="175"/>
      <c r="NNF33" s="175"/>
      <c r="NNG33" s="175"/>
      <c r="NNH33" s="175"/>
      <c r="NNI33" s="175"/>
      <c r="NNJ33" s="175"/>
      <c r="NNK33" s="175"/>
      <c r="NNL33" s="175"/>
      <c r="NNM33" s="175"/>
      <c r="NNN33" s="175"/>
      <c r="NNO33" s="175"/>
      <c r="NNP33" s="175"/>
      <c r="NNQ33" s="175"/>
      <c r="NNR33" s="175"/>
      <c r="NNS33" s="175"/>
      <c r="NNT33" s="175"/>
      <c r="NNU33" s="175"/>
      <c r="NNV33" s="175"/>
      <c r="NNW33" s="175"/>
      <c r="NNX33" s="175"/>
      <c r="NNY33" s="175"/>
      <c r="NNZ33" s="175"/>
      <c r="NOA33" s="175"/>
      <c r="NOB33" s="175"/>
      <c r="NOC33" s="175"/>
      <c r="NOD33" s="175"/>
      <c r="NOE33" s="175"/>
      <c r="NOF33" s="175"/>
      <c r="NOG33" s="175"/>
      <c r="NOH33" s="175"/>
      <c r="NOI33" s="175"/>
      <c r="NOJ33" s="175"/>
      <c r="NOK33" s="175"/>
      <c r="NOL33" s="175"/>
      <c r="NOM33" s="175"/>
      <c r="NON33" s="175"/>
      <c r="NOO33" s="175"/>
      <c r="NOP33" s="175"/>
      <c r="NOQ33" s="175"/>
      <c r="NOR33" s="175"/>
      <c r="NOS33" s="175"/>
      <c r="NOT33" s="175"/>
      <c r="NOU33" s="175"/>
      <c r="NOV33" s="175"/>
      <c r="NOW33" s="175"/>
      <c r="NOX33" s="175"/>
      <c r="NOY33" s="175"/>
      <c r="NOZ33" s="175"/>
      <c r="NPA33" s="175"/>
      <c r="NPB33" s="175"/>
      <c r="NPC33" s="175"/>
      <c r="NPD33" s="175"/>
      <c r="NPE33" s="175"/>
      <c r="NPF33" s="175"/>
      <c r="NPG33" s="175"/>
      <c r="NPH33" s="175"/>
      <c r="NPI33" s="175"/>
      <c r="NPJ33" s="175"/>
      <c r="NPK33" s="175"/>
      <c r="NPL33" s="175"/>
      <c r="NPM33" s="175"/>
      <c r="NPN33" s="175"/>
      <c r="NPO33" s="175"/>
      <c r="NPP33" s="175"/>
      <c r="NPQ33" s="175"/>
      <c r="NPR33" s="175"/>
      <c r="NPS33" s="175"/>
      <c r="NPT33" s="175"/>
      <c r="NPU33" s="175"/>
      <c r="NPV33" s="175"/>
      <c r="NPW33" s="175"/>
      <c r="NPX33" s="175"/>
      <c r="NPY33" s="175"/>
      <c r="NPZ33" s="175"/>
      <c r="NQA33" s="175"/>
      <c r="NQB33" s="175"/>
      <c r="NQC33" s="175"/>
      <c r="NQD33" s="175"/>
      <c r="NQE33" s="175"/>
      <c r="NQF33" s="175"/>
      <c r="NQG33" s="175"/>
      <c r="NQH33" s="175"/>
      <c r="NQI33" s="175"/>
      <c r="NQJ33" s="175"/>
      <c r="NQK33" s="175"/>
      <c r="NQL33" s="175"/>
      <c r="NQM33" s="175"/>
      <c r="NQN33" s="175"/>
      <c r="NQO33" s="175"/>
      <c r="NQP33" s="175"/>
      <c r="NQQ33" s="175"/>
      <c r="NQR33" s="175"/>
      <c r="NQS33" s="175"/>
      <c r="NQT33" s="175"/>
      <c r="NQU33" s="175"/>
      <c r="NQV33" s="175"/>
      <c r="NQW33" s="175"/>
      <c r="NQX33" s="175"/>
      <c r="NQY33" s="175"/>
      <c r="NQZ33" s="175"/>
      <c r="NRA33" s="175"/>
      <c r="NRB33" s="175"/>
      <c r="NRC33" s="175"/>
      <c r="NRD33" s="175"/>
      <c r="NRE33" s="175"/>
      <c r="NRF33" s="175"/>
      <c r="NRG33" s="175"/>
      <c r="NRH33" s="175"/>
      <c r="NRI33" s="175"/>
      <c r="NRJ33" s="175"/>
      <c r="NRK33" s="175"/>
      <c r="NRL33" s="175"/>
      <c r="NRM33" s="175"/>
      <c r="NRN33" s="175"/>
      <c r="NRO33" s="175"/>
      <c r="NRP33" s="175"/>
      <c r="NRQ33" s="175"/>
      <c r="NRR33" s="175"/>
      <c r="NRS33" s="175"/>
      <c r="NRT33" s="175"/>
      <c r="NRU33" s="175"/>
      <c r="NRV33" s="175"/>
      <c r="NRW33" s="175"/>
      <c r="NRX33" s="175"/>
      <c r="NRY33" s="175"/>
      <c r="NRZ33" s="175"/>
      <c r="NSA33" s="175"/>
      <c r="NSB33" s="175"/>
      <c r="NSC33" s="175"/>
      <c r="NSD33" s="175"/>
      <c r="NSE33" s="175"/>
      <c r="NSF33" s="175"/>
      <c r="NSG33" s="175"/>
      <c r="NSH33" s="175"/>
      <c r="NSI33" s="175"/>
      <c r="NSJ33" s="175"/>
      <c r="NSK33" s="175"/>
      <c r="NSL33" s="175"/>
      <c r="NSM33" s="175"/>
      <c r="NSN33" s="175"/>
      <c r="NSO33" s="175"/>
      <c r="NSP33" s="175"/>
      <c r="NSQ33" s="175"/>
      <c r="NSR33" s="175"/>
      <c r="NSS33" s="175"/>
      <c r="NST33" s="175"/>
      <c r="NSU33" s="175"/>
      <c r="NSV33" s="175"/>
      <c r="NSW33" s="175"/>
      <c r="NSX33" s="175"/>
      <c r="NSY33" s="175"/>
      <c r="NSZ33" s="175"/>
      <c r="NTA33" s="175"/>
      <c r="NTB33" s="175"/>
      <c r="NTC33" s="175"/>
      <c r="NTD33" s="175"/>
      <c r="NTE33" s="175"/>
      <c r="NTF33" s="175"/>
      <c r="NTG33" s="175"/>
      <c r="NTH33" s="175"/>
      <c r="NTI33" s="175"/>
      <c r="NTJ33" s="175"/>
      <c r="NTK33" s="175"/>
      <c r="NTL33" s="175"/>
      <c r="NTM33" s="175"/>
      <c r="NTN33" s="175"/>
      <c r="NTO33" s="175"/>
      <c r="NTP33" s="175"/>
      <c r="NTQ33" s="175"/>
      <c r="NTR33" s="175"/>
      <c r="NTS33" s="175"/>
      <c r="NTT33" s="175"/>
      <c r="NTU33" s="175"/>
      <c r="NTV33" s="175"/>
      <c r="NTW33" s="175"/>
      <c r="NTX33" s="175"/>
      <c r="NTY33" s="175"/>
      <c r="NTZ33" s="175"/>
      <c r="NUA33" s="175"/>
      <c r="NUB33" s="175"/>
      <c r="NUC33" s="175"/>
      <c r="NUD33" s="175"/>
      <c r="NUE33" s="175"/>
      <c r="NUF33" s="175"/>
      <c r="NUG33" s="175"/>
      <c r="NUH33" s="175"/>
      <c r="NUI33" s="175"/>
      <c r="NUJ33" s="175"/>
      <c r="NUK33" s="175"/>
      <c r="NUL33" s="175"/>
      <c r="NUM33" s="175"/>
      <c r="NUN33" s="175"/>
      <c r="NUO33" s="175"/>
      <c r="NUP33" s="175"/>
      <c r="NUQ33" s="175"/>
      <c r="NUR33" s="175"/>
      <c r="NUS33" s="175"/>
      <c r="NUT33" s="175"/>
      <c r="NUU33" s="175"/>
      <c r="NUV33" s="175"/>
      <c r="NUW33" s="175"/>
      <c r="NUX33" s="175"/>
      <c r="NUY33" s="175"/>
      <c r="NUZ33" s="175"/>
      <c r="NVA33" s="175"/>
      <c r="NVB33" s="175"/>
      <c r="NVC33" s="175"/>
      <c r="NVD33" s="175"/>
      <c r="NVE33" s="175"/>
      <c r="NVF33" s="175"/>
      <c r="NVG33" s="175"/>
      <c r="NVH33" s="175"/>
      <c r="NVI33" s="175"/>
      <c r="NVJ33" s="175"/>
      <c r="NVK33" s="175"/>
      <c r="NVL33" s="175"/>
      <c r="NVM33" s="175"/>
      <c r="NVN33" s="175"/>
      <c r="NVO33" s="175"/>
      <c r="NVP33" s="175"/>
      <c r="NVQ33" s="175"/>
      <c r="NVR33" s="175"/>
      <c r="NVS33" s="175"/>
      <c r="NVT33" s="175"/>
      <c r="NVU33" s="175"/>
      <c r="NVV33" s="175"/>
      <c r="NVW33" s="175"/>
      <c r="NVX33" s="175"/>
      <c r="NVY33" s="175"/>
      <c r="NVZ33" s="175"/>
      <c r="NWA33" s="175"/>
      <c r="NWB33" s="175"/>
      <c r="NWC33" s="175"/>
      <c r="NWD33" s="175"/>
      <c r="NWE33" s="175"/>
      <c r="NWF33" s="175"/>
      <c r="NWG33" s="175"/>
      <c r="NWH33" s="175"/>
      <c r="NWI33" s="175"/>
      <c r="NWJ33" s="175"/>
      <c r="NWK33" s="175"/>
      <c r="NWL33" s="175"/>
      <c r="NWM33" s="175"/>
      <c r="NWN33" s="175"/>
      <c r="NWO33" s="175"/>
      <c r="NWP33" s="175"/>
      <c r="NWQ33" s="175"/>
      <c r="NWR33" s="175"/>
      <c r="NWS33" s="175"/>
      <c r="NWT33" s="175"/>
      <c r="NWU33" s="175"/>
      <c r="NWV33" s="175"/>
      <c r="NWW33" s="175"/>
      <c r="NWX33" s="175"/>
      <c r="NWY33" s="175"/>
      <c r="NWZ33" s="175"/>
      <c r="NXA33" s="175"/>
      <c r="NXB33" s="175"/>
      <c r="NXC33" s="175"/>
      <c r="NXD33" s="175"/>
      <c r="NXE33" s="175"/>
      <c r="NXF33" s="175"/>
      <c r="NXG33" s="175"/>
      <c r="NXH33" s="175"/>
      <c r="NXI33" s="175"/>
      <c r="NXJ33" s="175"/>
      <c r="NXK33" s="175"/>
      <c r="NXL33" s="175"/>
      <c r="NXM33" s="175"/>
      <c r="NXN33" s="175"/>
      <c r="NXO33" s="175"/>
      <c r="NXP33" s="175"/>
      <c r="NXQ33" s="175"/>
      <c r="NXR33" s="175"/>
      <c r="NXS33" s="175"/>
      <c r="NXT33" s="175"/>
      <c r="NXU33" s="175"/>
      <c r="NXV33" s="175"/>
      <c r="NXW33" s="175"/>
      <c r="NXX33" s="175"/>
      <c r="NXY33" s="175"/>
      <c r="NXZ33" s="175"/>
      <c r="NYA33" s="175"/>
      <c r="NYB33" s="175"/>
      <c r="NYC33" s="175"/>
      <c r="NYD33" s="175"/>
      <c r="NYE33" s="175"/>
      <c r="NYF33" s="175"/>
      <c r="NYG33" s="175"/>
      <c r="NYH33" s="175"/>
      <c r="NYI33" s="175"/>
      <c r="NYJ33" s="175"/>
      <c r="NYK33" s="175"/>
      <c r="NYL33" s="175"/>
      <c r="NYM33" s="175"/>
      <c r="NYN33" s="175"/>
      <c r="NYO33" s="175"/>
      <c r="NYP33" s="175"/>
      <c r="NYQ33" s="175"/>
      <c r="NYR33" s="175"/>
      <c r="NYS33" s="175"/>
      <c r="NYT33" s="175"/>
      <c r="NYU33" s="175"/>
      <c r="NYV33" s="175"/>
      <c r="NYW33" s="175"/>
      <c r="NYX33" s="175"/>
      <c r="NYY33" s="175"/>
      <c r="NYZ33" s="175"/>
      <c r="NZA33" s="175"/>
      <c r="NZB33" s="175"/>
      <c r="NZC33" s="175"/>
      <c r="NZD33" s="175"/>
      <c r="NZE33" s="175"/>
      <c r="NZF33" s="175"/>
      <c r="NZG33" s="175"/>
      <c r="NZH33" s="175"/>
      <c r="NZI33" s="175"/>
      <c r="NZJ33" s="175"/>
      <c r="NZK33" s="175"/>
      <c r="NZL33" s="175"/>
      <c r="NZM33" s="175"/>
      <c r="NZN33" s="175"/>
      <c r="NZO33" s="175"/>
      <c r="NZP33" s="175"/>
      <c r="NZQ33" s="175"/>
      <c r="NZR33" s="175"/>
      <c r="NZS33" s="175"/>
      <c r="NZT33" s="175"/>
      <c r="NZU33" s="175"/>
      <c r="NZV33" s="175"/>
      <c r="NZW33" s="175"/>
      <c r="NZX33" s="175"/>
      <c r="NZY33" s="175"/>
      <c r="NZZ33" s="175"/>
      <c r="OAA33" s="175"/>
      <c r="OAB33" s="175"/>
      <c r="OAC33" s="175"/>
      <c r="OAD33" s="175"/>
      <c r="OAE33" s="175"/>
      <c r="OAF33" s="175"/>
      <c r="OAG33" s="175"/>
      <c r="OAH33" s="175"/>
      <c r="OAI33" s="175"/>
      <c r="OAJ33" s="175"/>
      <c r="OAK33" s="175"/>
      <c r="OAL33" s="175"/>
      <c r="OAM33" s="175"/>
      <c r="OAN33" s="175"/>
      <c r="OAO33" s="175"/>
      <c r="OAP33" s="175"/>
      <c r="OAQ33" s="175"/>
      <c r="OAR33" s="175"/>
      <c r="OAS33" s="175"/>
      <c r="OAT33" s="175"/>
      <c r="OAU33" s="175"/>
      <c r="OAV33" s="175"/>
      <c r="OAW33" s="175"/>
      <c r="OAX33" s="175"/>
      <c r="OAY33" s="175"/>
      <c r="OAZ33" s="175"/>
      <c r="OBA33" s="175"/>
      <c r="OBB33" s="175"/>
      <c r="OBC33" s="175"/>
      <c r="OBD33" s="175"/>
      <c r="OBE33" s="175"/>
      <c r="OBF33" s="175"/>
      <c r="OBG33" s="175"/>
      <c r="OBH33" s="175"/>
      <c r="OBI33" s="175"/>
      <c r="OBJ33" s="175"/>
      <c r="OBK33" s="175"/>
      <c r="OBL33" s="175"/>
      <c r="OBM33" s="175"/>
      <c r="OBN33" s="175"/>
      <c r="OBO33" s="175"/>
      <c r="OBP33" s="175"/>
      <c r="OBQ33" s="175"/>
      <c r="OBR33" s="175"/>
      <c r="OBS33" s="175"/>
      <c r="OBT33" s="175"/>
      <c r="OBU33" s="175"/>
      <c r="OBV33" s="175"/>
      <c r="OBW33" s="175"/>
      <c r="OBX33" s="175"/>
      <c r="OBY33" s="175"/>
      <c r="OBZ33" s="175"/>
      <c r="OCA33" s="175"/>
      <c r="OCB33" s="175"/>
      <c r="OCC33" s="175"/>
      <c r="OCD33" s="175"/>
      <c r="OCE33" s="175"/>
      <c r="OCF33" s="175"/>
      <c r="OCG33" s="175"/>
      <c r="OCH33" s="175"/>
      <c r="OCI33" s="175"/>
      <c r="OCJ33" s="175"/>
      <c r="OCK33" s="175"/>
      <c r="OCL33" s="175"/>
      <c r="OCM33" s="175"/>
      <c r="OCN33" s="175"/>
      <c r="OCO33" s="175"/>
      <c r="OCP33" s="175"/>
      <c r="OCQ33" s="175"/>
      <c r="OCR33" s="175"/>
      <c r="OCS33" s="175"/>
      <c r="OCT33" s="175"/>
      <c r="OCU33" s="175"/>
      <c r="OCV33" s="175"/>
      <c r="OCW33" s="175"/>
      <c r="OCX33" s="175"/>
      <c r="OCY33" s="175"/>
      <c r="OCZ33" s="175"/>
      <c r="ODA33" s="175"/>
      <c r="ODB33" s="175"/>
      <c r="ODC33" s="175"/>
      <c r="ODD33" s="175"/>
      <c r="ODE33" s="175"/>
      <c r="ODF33" s="175"/>
      <c r="ODG33" s="175"/>
      <c r="ODH33" s="175"/>
      <c r="ODI33" s="175"/>
      <c r="ODJ33" s="175"/>
      <c r="ODK33" s="175"/>
      <c r="ODL33" s="175"/>
      <c r="ODM33" s="175"/>
      <c r="ODN33" s="175"/>
      <c r="ODO33" s="175"/>
      <c r="ODP33" s="175"/>
      <c r="ODQ33" s="175"/>
      <c r="ODR33" s="175"/>
      <c r="ODS33" s="175"/>
      <c r="ODT33" s="175"/>
      <c r="ODU33" s="175"/>
      <c r="ODV33" s="175"/>
      <c r="ODW33" s="175"/>
      <c r="ODX33" s="175"/>
      <c r="ODY33" s="175"/>
      <c r="ODZ33" s="175"/>
      <c r="OEA33" s="175"/>
      <c r="OEB33" s="175"/>
      <c r="OEC33" s="175"/>
      <c r="OED33" s="175"/>
      <c r="OEE33" s="175"/>
      <c r="OEF33" s="175"/>
      <c r="OEG33" s="175"/>
      <c r="OEH33" s="175"/>
      <c r="OEI33" s="175"/>
      <c r="OEJ33" s="175"/>
      <c r="OEK33" s="175"/>
      <c r="OEL33" s="175"/>
      <c r="OEM33" s="175"/>
      <c r="OEN33" s="175"/>
      <c r="OEO33" s="175"/>
      <c r="OEP33" s="175"/>
      <c r="OEQ33" s="175"/>
      <c r="OER33" s="175"/>
      <c r="OES33" s="175"/>
      <c r="OET33" s="175"/>
      <c r="OEU33" s="175"/>
      <c r="OEV33" s="175"/>
      <c r="OEW33" s="175"/>
      <c r="OEX33" s="175"/>
      <c r="OEY33" s="175"/>
      <c r="OEZ33" s="175"/>
      <c r="OFA33" s="175"/>
      <c r="OFB33" s="175"/>
      <c r="OFC33" s="175"/>
      <c r="OFD33" s="175"/>
      <c r="OFE33" s="175"/>
      <c r="OFF33" s="175"/>
      <c r="OFG33" s="175"/>
      <c r="OFH33" s="175"/>
      <c r="OFI33" s="175"/>
      <c r="OFJ33" s="175"/>
      <c r="OFK33" s="175"/>
      <c r="OFL33" s="175"/>
      <c r="OFM33" s="175"/>
      <c r="OFN33" s="175"/>
      <c r="OFO33" s="175"/>
      <c r="OFP33" s="175"/>
      <c r="OFQ33" s="175"/>
      <c r="OFR33" s="175"/>
      <c r="OFS33" s="175"/>
      <c r="OFT33" s="175"/>
      <c r="OFU33" s="175"/>
      <c r="OFV33" s="175"/>
      <c r="OFW33" s="175"/>
      <c r="OFX33" s="175"/>
      <c r="OFY33" s="175"/>
      <c r="OFZ33" s="175"/>
      <c r="OGA33" s="175"/>
      <c r="OGB33" s="175"/>
      <c r="OGC33" s="175"/>
      <c r="OGD33" s="175"/>
      <c r="OGE33" s="175"/>
      <c r="OGF33" s="175"/>
      <c r="OGG33" s="175"/>
      <c r="OGH33" s="175"/>
      <c r="OGI33" s="175"/>
      <c r="OGJ33" s="175"/>
      <c r="OGK33" s="175"/>
      <c r="OGL33" s="175"/>
      <c r="OGM33" s="175"/>
      <c r="OGN33" s="175"/>
      <c r="OGO33" s="175"/>
      <c r="OGP33" s="175"/>
      <c r="OGQ33" s="175"/>
      <c r="OGR33" s="175"/>
      <c r="OGS33" s="175"/>
      <c r="OGT33" s="175"/>
      <c r="OGU33" s="175"/>
      <c r="OGV33" s="175"/>
      <c r="OGW33" s="175"/>
      <c r="OGX33" s="175"/>
      <c r="OGY33" s="175"/>
      <c r="OGZ33" s="175"/>
      <c r="OHA33" s="175"/>
      <c r="OHB33" s="175"/>
      <c r="OHC33" s="175"/>
      <c r="OHD33" s="175"/>
      <c r="OHE33" s="175"/>
      <c r="OHF33" s="175"/>
      <c r="OHG33" s="175"/>
      <c r="OHH33" s="175"/>
      <c r="OHI33" s="175"/>
      <c r="OHJ33" s="175"/>
      <c r="OHK33" s="175"/>
      <c r="OHL33" s="175"/>
      <c r="OHM33" s="175"/>
      <c r="OHN33" s="175"/>
      <c r="OHO33" s="175"/>
      <c r="OHP33" s="175"/>
      <c r="OHQ33" s="175"/>
      <c r="OHR33" s="175"/>
      <c r="OHS33" s="175"/>
      <c r="OHT33" s="175"/>
      <c r="OHU33" s="175"/>
      <c r="OHV33" s="175"/>
      <c r="OHW33" s="175"/>
      <c r="OHX33" s="175"/>
      <c r="OHY33" s="175"/>
      <c r="OHZ33" s="175"/>
      <c r="OIA33" s="175"/>
      <c r="OIB33" s="175"/>
      <c r="OIC33" s="175"/>
      <c r="OID33" s="175"/>
      <c r="OIE33" s="175"/>
      <c r="OIF33" s="175"/>
      <c r="OIG33" s="175"/>
      <c r="OIH33" s="175"/>
      <c r="OII33" s="175"/>
      <c r="OIJ33" s="175"/>
      <c r="OIK33" s="175"/>
      <c r="OIL33" s="175"/>
      <c r="OIM33" s="175"/>
      <c r="OIN33" s="175"/>
      <c r="OIO33" s="175"/>
      <c r="OIP33" s="175"/>
      <c r="OIQ33" s="175"/>
      <c r="OIR33" s="175"/>
      <c r="OIS33" s="175"/>
      <c r="OIT33" s="175"/>
      <c r="OIU33" s="175"/>
      <c r="OIV33" s="175"/>
      <c r="OIW33" s="175"/>
      <c r="OIX33" s="175"/>
      <c r="OIY33" s="175"/>
      <c r="OIZ33" s="175"/>
      <c r="OJA33" s="175"/>
      <c r="OJB33" s="175"/>
      <c r="OJC33" s="175"/>
      <c r="OJD33" s="175"/>
      <c r="OJE33" s="175"/>
      <c r="OJF33" s="175"/>
      <c r="OJG33" s="175"/>
      <c r="OJH33" s="175"/>
      <c r="OJI33" s="175"/>
      <c r="OJJ33" s="175"/>
      <c r="OJK33" s="175"/>
      <c r="OJL33" s="175"/>
      <c r="OJM33" s="175"/>
      <c r="OJN33" s="175"/>
      <c r="OJO33" s="175"/>
      <c r="OJP33" s="175"/>
      <c r="OJQ33" s="175"/>
      <c r="OJR33" s="175"/>
      <c r="OJS33" s="175"/>
      <c r="OJT33" s="175"/>
      <c r="OJU33" s="175"/>
      <c r="OJV33" s="175"/>
      <c r="OJW33" s="175"/>
      <c r="OJX33" s="175"/>
      <c r="OJY33" s="175"/>
      <c r="OJZ33" s="175"/>
      <c r="OKA33" s="175"/>
      <c r="OKB33" s="175"/>
      <c r="OKC33" s="175"/>
      <c r="OKD33" s="175"/>
      <c r="OKE33" s="175"/>
      <c r="OKF33" s="175"/>
      <c r="OKG33" s="175"/>
      <c r="OKH33" s="175"/>
      <c r="OKI33" s="175"/>
      <c r="OKJ33" s="175"/>
      <c r="OKK33" s="175"/>
      <c r="OKL33" s="175"/>
      <c r="OKM33" s="175"/>
      <c r="OKN33" s="175"/>
      <c r="OKO33" s="175"/>
      <c r="OKP33" s="175"/>
      <c r="OKQ33" s="175"/>
      <c r="OKR33" s="175"/>
      <c r="OKS33" s="175"/>
      <c r="OKT33" s="175"/>
      <c r="OKU33" s="175"/>
      <c r="OKV33" s="175"/>
      <c r="OKW33" s="175"/>
      <c r="OKX33" s="175"/>
      <c r="OKY33" s="175"/>
      <c r="OKZ33" s="175"/>
      <c r="OLA33" s="175"/>
      <c r="OLB33" s="175"/>
      <c r="OLC33" s="175"/>
      <c r="OLD33" s="175"/>
      <c r="OLE33" s="175"/>
      <c r="OLF33" s="175"/>
      <c r="OLG33" s="175"/>
      <c r="OLH33" s="175"/>
      <c r="OLI33" s="175"/>
      <c r="OLJ33" s="175"/>
      <c r="OLK33" s="175"/>
      <c r="OLL33" s="175"/>
      <c r="OLM33" s="175"/>
      <c r="OLN33" s="175"/>
      <c r="OLO33" s="175"/>
      <c r="OLP33" s="175"/>
      <c r="OLQ33" s="175"/>
      <c r="OLR33" s="175"/>
      <c r="OLS33" s="175"/>
      <c r="OLT33" s="175"/>
      <c r="OLU33" s="175"/>
      <c r="OLV33" s="175"/>
      <c r="OLW33" s="175"/>
      <c r="OLX33" s="175"/>
      <c r="OLY33" s="175"/>
      <c r="OLZ33" s="175"/>
      <c r="OMA33" s="175"/>
      <c r="OMB33" s="175"/>
      <c r="OMC33" s="175"/>
      <c r="OMD33" s="175"/>
      <c r="OME33" s="175"/>
      <c r="OMF33" s="175"/>
      <c r="OMG33" s="175"/>
      <c r="OMH33" s="175"/>
      <c r="OMI33" s="175"/>
      <c r="OMJ33" s="175"/>
      <c r="OMK33" s="175"/>
      <c r="OML33" s="175"/>
      <c r="OMM33" s="175"/>
      <c r="OMN33" s="175"/>
      <c r="OMO33" s="175"/>
      <c r="OMP33" s="175"/>
      <c r="OMQ33" s="175"/>
      <c r="OMR33" s="175"/>
      <c r="OMS33" s="175"/>
      <c r="OMT33" s="175"/>
      <c r="OMU33" s="175"/>
      <c r="OMV33" s="175"/>
      <c r="OMW33" s="175"/>
      <c r="OMX33" s="175"/>
      <c r="OMY33" s="175"/>
      <c r="OMZ33" s="175"/>
      <c r="ONA33" s="175"/>
      <c r="ONB33" s="175"/>
      <c r="ONC33" s="175"/>
      <c r="OND33" s="175"/>
      <c r="ONE33" s="175"/>
      <c r="ONF33" s="175"/>
      <c r="ONG33" s="175"/>
      <c r="ONH33" s="175"/>
      <c r="ONI33" s="175"/>
      <c r="ONJ33" s="175"/>
      <c r="ONK33" s="175"/>
      <c r="ONL33" s="175"/>
      <c r="ONM33" s="175"/>
      <c r="ONN33" s="175"/>
      <c r="ONO33" s="175"/>
      <c r="ONP33" s="175"/>
      <c r="ONQ33" s="175"/>
      <c r="ONR33" s="175"/>
      <c r="ONS33" s="175"/>
      <c r="ONT33" s="175"/>
      <c r="ONU33" s="175"/>
      <c r="ONV33" s="175"/>
      <c r="ONW33" s="175"/>
      <c r="ONX33" s="175"/>
      <c r="ONY33" s="175"/>
      <c r="ONZ33" s="175"/>
      <c r="OOA33" s="175"/>
      <c r="OOB33" s="175"/>
      <c r="OOC33" s="175"/>
      <c r="OOD33" s="175"/>
      <c r="OOE33" s="175"/>
      <c r="OOF33" s="175"/>
      <c r="OOG33" s="175"/>
      <c r="OOH33" s="175"/>
      <c r="OOI33" s="175"/>
      <c r="OOJ33" s="175"/>
      <c r="OOK33" s="175"/>
      <c r="OOL33" s="175"/>
      <c r="OOM33" s="175"/>
      <c r="OON33" s="175"/>
      <c r="OOO33" s="175"/>
      <c r="OOP33" s="175"/>
      <c r="OOQ33" s="175"/>
      <c r="OOR33" s="175"/>
      <c r="OOS33" s="175"/>
      <c r="OOT33" s="175"/>
      <c r="OOU33" s="175"/>
      <c r="OOV33" s="175"/>
      <c r="OOW33" s="175"/>
      <c r="OOX33" s="175"/>
      <c r="OOY33" s="175"/>
      <c r="OOZ33" s="175"/>
      <c r="OPA33" s="175"/>
      <c r="OPB33" s="175"/>
      <c r="OPC33" s="175"/>
      <c r="OPD33" s="175"/>
      <c r="OPE33" s="175"/>
      <c r="OPF33" s="175"/>
      <c r="OPG33" s="175"/>
      <c r="OPH33" s="175"/>
      <c r="OPI33" s="175"/>
      <c r="OPJ33" s="175"/>
      <c r="OPK33" s="175"/>
      <c r="OPL33" s="175"/>
      <c r="OPM33" s="175"/>
      <c r="OPN33" s="175"/>
      <c r="OPO33" s="175"/>
      <c r="OPP33" s="175"/>
      <c r="OPQ33" s="175"/>
      <c r="OPR33" s="175"/>
      <c r="OPS33" s="175"/>
      <c r="OPT33" s="175"/>
      <c r="OPU33" s="175"/>
      <c r="OPV33" s="175"/>
      <c r="OPW33" s="175"/>
      <c r="OPX33" s="175"/>
      <c r="OPY33" s="175"/>
      <c r="OPZ33" s="175"/>
      <c r="OQA33" s="175"/>
      <c r="OQB33" s="175"/>
      <c r="OQC33" s="175"/>
      <c r="OQD33" s="175"/>
      <c r="OQE33" s="175"/>
      <c r="OQF33" s="175"/>
      <c r="OQG33" s="175"/>
      <c r="OQH33" s="175"/>
      <c r="OQI33" s="175"/>
      <c r="OQJ33" s="175"/>
      <c r="OQK33" s="175"/>
      <c r="OQL33" s="175"/>
      <c r="OQM33" s="175"/>
      <c r="OQN33" s="175"/>
      <c r="OQO33" s="175"/>
      <c r="OQP33" s="175"/>
      <c r="OQQ33" s="175"/>
      <c r="OQR33" s="175"/>
      <c r="OQS33" s="175"/>
      <c r="OQT33" s="175"/>
      <c r="OQU33" s="175"/>
      <c r="OQV33" s="175"/>
      <c r="OQW33" s="175"/>
      <c r="OQX33" s="175"/>
      <c r="OQY33" s="175"/>
      <c r="OQZ33" s="175"/>
      <c r="ORA33" s="175"/>
      <c r="ORB33" s="175"/>
      <c r="ORC33" s="175"/>
      <c r="ORD33" s="175"/>
      <c r="ORE33" s="175"/>
      <c r="ORF33" s="175"/>
      <c r="ORG33" s="175"/>
      <c r="ORH33" s="175"/>
      <c r="ORI33" s="175"/>
      <c r="ORJ33" s="175"/>
      <c r="ORK33" s="175"/>
      <c r="ORL33" s="175"/>
      <c r="ORM33" s="175"/>
      <c r="ORN33" s="175"/>
      <c r="ORO33" s="175"/>
      <c r="ORP33" s="175"/>
      <c r="ORQ33" s="175"/>
      <c r="ORR33" s="175"/>
      <c r="ORS33" s="175"/>
      <c r="ORT33" s="175"/>
      <c r="ORU33" s="175"/>
      <c r="ORV33" s="175"/>
      <c r="ORW33" s="175"/>
      <c r="ORX33" s="175"/>
      <c r="ORY33" s="175"/>
      <c r="ORZ33" s="175"/>
      <c r="OSA33" s="175"/>
      <c r="OSB33" s="175"/>
      <c r="OSC33" s="175"/>
      <c r="OSD33" s="175"/>
      <c r="OSE33" s="175"/>
      <c r="OSF33" s="175"/>
      <c r="OSG33" s="175"/>
      <c r="OSH33" s="175"/>
      <c r="OSI33" s="175"/>
      <c r="OSJ33" s="175"/>
      <c r="OSK33" s="175"/>
      <c r="OSL33" s="175"/>
      <c r="OSM33" s="175"/>
      <c r="OSN33" s="175"/>
      <c r="OSO33" s="175"/>
      <c r="OSP33" s="175"/>
      <c r="OSQ33" s="175"/>
      <c r="OSR33" s="175"/>
      <c r="OSS33" s="175"/>
      <c r="OST33" s="175"/>
      <c r="OSU33" s="175"/>
      <c r="OSV33" s="175"/>
      <c r="OSW33" s="175"/>
      <c r="OSX33" s="175"/>
      <c r="OSY33" s="175"/>
      <c r="OSZ33" s="175"/>
      <c r="OTA33" s="175"/>
      <c r="OTB33" s="175"/>
      <c r="OTC33" s="175"/>
      <c r="OTD33" s="175"/>
      <c r="OTE33" s="175"/>
      <c r="OTF33" s="175"/>
      <c r="OTG33" s="175"/>
      <c r="OTH33" s="175"/>
      <c r="OTI33" s="175"/>
      <c r="OTJ33" s="175"/>
      <c r="OTK33" s="175"/>
      <c r="OTL33" s="175"/>
      <c r="OTM33" s="175"/>
      <c r="OTN33" s="175"/>
      <c r="OTO33" s="175"/>
      <c r="OTP33" s="175"/>
      <c r="OTQ33" s="175"/>
      <c r="OTR33" s="175"/>
      <c r="OTS33" s="175"/>
      <c r="OTT33" s="175"/>
      <c r="OTU33" s="175"/>
      <c r="OTV33" s="175"/>
      <c r="OTW33" s="175"/>
      <c r="OTX33" s="175"/>
      <c r="OTY33" s="175"/>
      <c r="OTZ33" s="175"/>
      <c r="OUA33" s="175"/>
      <c r="OUB33" s="175"/>
      <c r="OUC33" s="175"/>
      <c r="OUD33" s="175"/>
      <c r="OUE33" s="175"/>
      <c r="OUF33" s="175"/>
      <c r="OUG33" s="175"/>
      <c r="OUH33" s="175"/>
      <c r="OUI33" s="175"/>
      <c r="OUJ33" s="175"/>
      <c r="OUK33" s="175"/>
      <c r="OUL33" s="175"/>
      <c r="OUM33" s="175"/>
      <c r="OUN33" s="175"/>
      <c r="OUO33" s="175"/>
      <c r="OUP33" s="175"/>
      <c r="OUQ33" s="175"/>
      <c r="OUR33" s="175"/>
      <c r="OUS33" s="175"/>
      <c r="OUT33" s="175"/>
      <c r="OUU33" s="175"/>
      <c r="OUV33" s="175"/>
      <c r="OUW33" s="175"/>
      <c r="OUX33" s="175"/>
      <c r="OUY33" s="175"/>
      <c r="OUZ33" s="175"/>
      <c r="OVA33" s="175"/>
      <c r="OVB33" s="175"/>
      <c r="OVC33" s="175"/>
      <c r="OVD33" s="175"/>
      <c r="OVE33" s="175"/>
      <c r="OVF33" s="175"/>
      <c r="OVG33" s="175"/>
      <c r="OVH33" s="175"/>
      <c r="OVI33" s="175"/>
      <c r="OVJ33" s="175"/>
      <c r="OVK33" s="175"/>
      <c r="OVL33" s="175"/>
      <c r="OVM33" s="175"/>
      <c r="OVN33" s="175"/>
      <c r="OVO33" s="175"/>
      <c r="OVP33" s="175"/>
      <c r="OVQ33" s="175"/>
      <c r="OVR33" s="175"/>
      <c r="OVS33" s="175"/>
      <c r="OVT33" s="175"/>
      <c r="OVU33" s="175"/>
      <c r="OVV33" s="175"/>
      <c r="OVW33" s="175"/>
      <c r="OVX33" s="175"/>
      <c r="OVY33" s="175"/>
      <c r="OVZ33" s="175"/>
      <c r="OWA33" s="175"/>
      <c r="OWB33" s="175"/>
      <c r="OWC33" s="175"/>
      <c r="OWD33" s="175"/>
      <c r="OWE33" s="175"/>
      <c r="OWF33" s="175"/>
      <c r="OWG33" s="175"/>
      <c r="OWH33" s="175"/>
      <c r="OWI33" s="175"/>
      <c r="OWJ33" s="175"/>
      <c r="OWK33" s="175"/>
      <c r="OWL33" s="175"/>
      <c r="OWM33" s="175"/>
      <c r="OWN33" s="175"/>
      <c r="OWO33" s="175"/>
      <c r="OWP33" s="175"/>
      <c r="OWQ33" s="175"/>
      <c r="OWR33" s="175"/>
      <c r="OWS33" s="175"/>
      <c r="OWT33" s="175"/>
      <c r="OWU33" s="175"/>
      <c r="OWV33" s="175"/>
      <c r="OWW33" s="175"/>
      <c r="OWX33" s="175"/>
      <c r="OWY33" s="175"/>
      <c r="OWZ33" s="175"/>
      <c r="OXA33" s="175"/>
      <c r="OXB33" s="175"/>
      <c r="OXC33" s="175"/>
      <c r="OXD33" s="175"/>
      <c r="OXE33" s="175"/>
      <c r="OXF33" s="175"/>
      <c r="OXG33" s="175"/>
      <c r="OXH33" s="175"/>
      <c r="OXI33" s="175"/>
      <c r="OXJ33" s="175"/>
      <c r="OXK33" s="175"/>
      <c r="OXL33" s="175"/>
      <c r="OXM33" s="175"/>
      <c r="OXN33" s="175"/>
      <c r="OXO33" s="175"/>
      <c r="OXP33" s="175"/>
      <c r="OXQ33" s="175"/>
      <c r="OXR33" s="175"/>
      <c r="OXS33" s="175"/>
      <c r="OXT33" s="175"/>
      <c r="OXU33" s="175"/>
      <c r="OXV33" s="175"/>
      <c r="OXW33" s="175"/>
      <c r="OXX33" s="175"/>
      <c r="OXY33" s="175"/>
      <c r="OXZ33" s="175"/>
      <c r="OYA33" s="175"/>
      <c r="OYB33" s="175"/>
      <c r="OYC33" s="175"/>
      <c r="OYD33" s="175"/>
      <c r="OYE33" s="175"/>
      <c r="OYF33" s="175"/>
      <c r="OYG33" s="175"/>
      <c r="OYH33" s="175"/>
      <c r="OYI33" s="175"/>
      <c r="OYJ33" s="175"/>
      <c r="OYK33" s="175"/>
      <c r="OYL33" s="175"/>
      <c r="OYM33" s="175"/>
      <c r="OYN33" s="175"/>
      <c r="OYO33" s="175"/>
      <c r="OYP33" s="175"/>
      <c r="OYQ33" s="175"/>
      <c r="OYR33" s="175"/>
      <c r="OYS33" s="175"/>
      <c r="OYT33" s="175"/>
      <c r="OYU33" s="175"/>
      <c r="OYV33" s="175"/>
      <c r="OYW33" s="175"/>
      <c r="OYX33" s="175"/>
      <c r="OYY33" s="175"/>
      <c r="OYZ33" s="175"/>
      <c r="OZA33" s="175"/>
      <c r="OZB33" s="175"/>
      <c r="OZC33" s="175"/>
      <c r="OZD33" s="175"/>
      <c r="OZE33" s="175"/>
      <c r="OZF33" s="175"/>
      <c r="OZG33" s="175"/>
      <c r="OZH33" s="175"/>
      <c r="OZI33" s="175"/>
      <c r="OZJ33" s="175"/>
      <c r="OZK33" s="175"/>
      <c r="OZL33" s="175"/>
      <c r="OZM33" s="175"/>
      <c r="OZN33" s="175"/>
      <c r="OZO33" s="175"/>
      <c r="OZP33" s="175"/>
      <c r="OZQ33" s="175"/>
      <c r="OZR33" s="175"/>
      <c r="OZS33" s="175"/>
      <c r="OZT33" s="175"/>
      <c r="OZU33" s="175"/>
      <c r="OZV33" s="175"/>
      <c r="OZW33" s="175"/>
      <c r="OZX33" s="175"/>
      <c r="OZY33" s="175"/>
      <c r="OZZ33" s="175"/>
      <c r="PAA33" s="175"/>
      <c r="PAB33" s="175"/>
      <c r="PAC33" s="175"/>
      <c r="PAD33" s="175"/>
      <c r="PAE33" s="175"/>
      <c r="PAF33" s="175"/>
      <c r="PAG33" s="175"/>
      <c r="PAH33" s="175"/>
      <c r="PAI33" s="175"/>
      <c r="PAJ33" s="175"/>
      <c r="PAK33" s="175"/>
      <c r="PAL33" s="175"/>
      <c r="PAM33" s="175"/>
      <c r="PAN33" s="175"/>
      <c r="PAO33" s="175"/>
      <c r="PAP33" s="175"/>
      <c r="PAQ33" s="175"/>
      <c r="PAR33" s="175"/>
      <c r="PAS33" s="175"/>
      <c r="PAT33" s="175"/>
      <c r="PAU33" s="175"/>
      <c r="PAV33" s="175"/>
      <c r="PAW33" s="175"/>
      <c r="PAX33" s="175"/>
      <c r="PAY33" s="175"/>
      <c r="PAZ33" s="175"/>
      <c r="PBA33" s="175"/>
      <c r="PBB33" s="175"/>
      <c r="PBC33" s="175"/>
      <c r="PBD33" s="175"/>
      <c r="PBE33" s="175"/>
      <c r="PBF33" s="175"/>
      <c r="PBG33" s="175"/>
      <c r="PBH33" s="175"/>
      <c r="PBI33" s="175"/>
      <c r="PBJ33" s="175"/>
      <c r="PBK33" s="175"/>
      <c r="PBL33" s="175"/>
      <c r="PBM33" s="175"/>
      <c r="PBN33" s="175"/>
      <c r="PBO33" s="175"/>
      <c r="PBP33" s="175"/>
      <c r="PBQ33" s="175"/>
      <c r="PBR33" s="175"/>
      <c r="PBS33" s="175"/>
      <c r="PBT33" s="175"/>
      <c r="PBU33" s="175"/>
      <c r="PBV33" s="175"/>
      <c r="PBW33" s="175"/>
      <c r="PBX33" s="175"/>
      <c r="PBY33" s="175"/>
      <c r="PBZ33" s="175"/>
      <c r="PCA33" s="175"/>
      <c r="PCB33" s="175"/>
      <c r="PCC33" s="175"/>
      <c r="PCD33" s="175"/>
      <c r="PCE33" s="175"/>
      <c r="PCF33" s="175"/>
      <c r="PCG33" s="175"/>
      <c r="PCH33" s="175"/>
      <c r="PCI33" s="175"/>
      <c r="PCJ33" s="175"/>
      <c r="PCK33" s="175"/>
      <c r="PCL33" s="175"/>
      <c r="PCM33" s="175"/>
      <c r="PCN33" s="175"/>
      <c r="PCO33" s="175"/>
      <c r="PCP33" s="175"/>
      <c r="PCQ33" s="175"/>
      <c r="PCR33" s="175"/>
      <c r="PCS33" s="175"/>
      <c r="PCT33" s="175"/>
      <c r="PCU33" s="175"/>
      <c r="PCV33" s="175"/>
      <c r="PCW33" s="175"/>
      <c r="PCX33" s="175"/>
      <c r="PCY33" s="175"/>
      <c r="PCZ33" s="175"/>
      <c r="PDA33" s="175"/>
      <c r="PDB33" s="175"/>
      <c r="PDC33" s="175"/>
      <c r="PDD33" s="175"/>
      <c r="PDE33" s="175"/>
      <c r="PDF33" s="175"/>
      <c r="PDG33" s="175"/>
      <c r="PDH33" s="175"/>
      <c r="PDI33" s="175"/>
      <c r="PDJ33" s="175"/>
      <c r="PDK33" s="175"/>
      <c r="PDL33" s="175"/>
      <c r="PDM33" s="175"/>
      <c r="PDN33" s="175"/>
      <c r="PDO33" s="175"/>
      <c r="PDP33" s="175"/>
      <c r="PDQ33" s="175"/>
      <c r="PDR33" s="175"/>
      <c r="PDS33" s="175"/>
      <c r="PDT33" s="175"/>
      <c r="PDU33" s="175"/>
      <c r="PDV33" s="175"/>
      <c r="PDW33" s="175"/>
      <c r="PDX33" s="175"/>
      <c r="PDY33" s="175"/>
      <c r="PDZ33" s="175"/>
      <c r="PEA33" s="175"/>
      <c r="PEB33" s="175"/>
      <c r="PEC33" s="175"/>
      <c r="PED33" s="175"/>
      <c r="PEE33" s="175"/>
      <c r="PEF33" s="175"/>
      <c r="PEG33" s="175"/>
      <c r="PEH33" s="175"/>
      <c r="PEI33" s="175"/>
      <c r="PEJ33" s="175"/>
      <c r="PEK33" s="175"/>
      <c r="PEL33" s="175"/>
      <c r="PEM33" s="175"/>
      <c r="PEN33" s="175"/>
      <c r="PEO33" s="175"/>
      <c r="PEP33" s="175"/>
      <c r="PEQ33" s="175"/>
      <c r="PER33" s="175"/>
      <c r="PES33" s="175"/>
      <c r="PET33" s="175"/>
      <c r="PEU33" s="175"/>
      <c r="PEV33" s="175"/>
      <c r="PEW33" s="175"/>
      <c r="PEX33" s="175"/>
      <c r="PEY33" s="175"/>
      <c r="PEZ33" s="175"/>
      <c r="PFA33" s="175"/>
      <c r="PFB33" s="175"/>
      <c r="PFC33" s="175"/>
      <c r="PFD33" s="175"/>
      <c r="PFE33" s="175"/>
      <c r="PFF33" s="175"/>
      <c r="PFG33" s="175"/>
      <c r="PFH33" s="175"/>
      <c r="PFI33" s="175"/>
      <c r="PFJ33" s="175"/>
      <c r="PFK33" s="175"/>
      <c r="PFL33" s="175"/>
      <c r="PFM33" s="175"/>
      <c r="PFN33" s="175"/>
      <c r="PFO33" s="175"/>
      <c r="PFP33" s="175"/>
      <c r="PFQ33" s="175"/>
      <c r="PFR33" s="175"/>
      <c r="PFS33" s="175"/>
      <c r="PFT33" s="175"/>
      <c r="PFU33" s="175"/>
      <c r="PFV33" s="175"/>
      <c r="PFW33" s="175"/>
      <c r="PFX33" s="175"/>
      <c r="PFY33" s="175"/>
      <c r="PFZ33" s="175"/>
      <c r="PGA33" s="175"/>
      <c r="PGB33" s="175"/>
      <c r="PGC33" s="175"/>
      <c r="PGD33" s="175"/>
      <c r="PGE33" s="175"/>
      <c r="PGF33" s="175"/>
      <c r="PGG33" s="175"/>
      <c r="PGH33" s="175"/>
      <c r="PGI33" s="175"/>
      <c r="PGJ33" s="175"/>
      <c r="PGK33" s="175"/>
      <c r="PGL33" s="175"/>
      <c r="PGM33" s="175"/>
      <c r="PGN33" s="175"/>
      <c r="PGO33" s="175"/>
      <c r="PGP33" s="175"/>
      <c r="PGQ33" s="175"/>
      <c r="PGR33" s="175"/>
      <c r="PGS33" s="175"/>
      <c r="PGT33" s="175"/>
      <c r="PGU33" s="175"/>
      <c r="PGV33" s="175"/>
      <c r="PGW33" s="175"/>
      <c r="PGX33" s="175"/>
      <c r="PGY33" s="175"/>
      <c r="PGZ33" s="175"/>
      <c r="PHA33" s="175"/>
      <c r="PHB33" s="175"/>
      <c r="PHC33" s="175"/>
      <c r="PHD33" s="175"/>
      <c r="PHE33" s="175"/>
      <c r="PHF33" s="175"/>
      <c r="PHG33" s="175"/>
      <c r="PHH33" s="175"/>
      <c r="PHI33" s="175"/>
      <c r="PHJ33" s="175"/>
      <c r="PHK33" s="175"/>
      <c r="PHL33" s="175"/>
      <c r="PHM33" s="175"/>
      <c r="PHN33" s="175"/>
      <c r="PHO33" s="175"/>
      <c r="PHP33" s="175"/>
      <c r="PHQ33" s="175"/>
      <c r="PHR33" s="175"/>
      <c r="PHS33" s="175"/>
      <c r="PHT33" s="175"/>
      <c r="PHU33" s="175"/>
      <c r="PHV33" s="175"/>
      <c r="PHW33" s="175"/>
      <c r="PHX33" s="175"/>
      <c r="PHY33" s="175"/>
      <c r="PHZ33" s="175"/>
      <c r="PIA33" s="175"/>
      <c r="PIB33" s="175"/>
      <c r="PIC33" s="175"/>
      <c r="PID33" s="175"/>
      <c r="PIE33" s="175"/>
      <c r="PIF33" s="175"/>
      <c r="PIG33" s="175"/>
      <c r="PIH33" s="175"/>
      <c r="PII33" s="175"/>
      <c r="PIJ33" s="175"/>
      <c r="PIK33" s="175"/>
      <c r="PIL33" s="175"/>
      <c r="PIM33" s="175"/>
      <c r="PIN33" s="175"/>
      <c r="PIO33" s="175"/>
      <c r="PIP33" s="175"/>
      <c r="PIQ33" s="175"/>
      <c r="PIR33" s="175"/>
      <c r="PIS33" s="175"/>
      <c r="PIT33" s="175"/>
      <c r="PIU33" s="175"/>
      <c r="PIV33" s="175"/>
      <c r="PIW33" s="175"/>
      <c r="PIX33" s="175"/>
      <c r="PIY33" s="175"/>
      <c r="PIZ33" s="175"/>
      <c r="PJA33" s="175"/>
      <c r="PJB33" s="175"/>
      <c r="PJC33" s="175"/>
      <c r="PJD33" s="175"/>
      <c r="PJE33" s="175"/>
      <c r="PJF33" s="175"/>
      <c r="PJG33" s="175"/>
      <c r="PJH33" s="175"/>
      <c r="PJI33" s="175"/>
      <c r="PJJ33" s="175"/>
      <c r="PJK33" s="175"/>
      <c r="PJL33" s="175"/>
      <c r="PJM33" s="175"/>
      <c r="PJN33" s="175"/>
      <c r="PJO33" s="175"/>
      <c r="PJP33" s="175"/>
      <c r="PJQ33" s="175"/>
      <c r="PJR33" s="175"/>
      <c r="PJS33" s="175"/>
      <c r="PJT33" s="175"/>
      <c r="PJU33" s="175"/>
      <c r="PJV33" s="175"/>
      <c r="PJW33" s="175"/>
      <c r="PJX33" s="175"/>
      <c r="PJY33" s="175"/>
      <c r="PJZ33" s="175"/>
      <c r="PKA33" s="175"/>
      <c r="PKB33" s="175"/>
      <c r="PKC33" s="175"/>
      <c r="PKD33" s="175"/>
      <c r="PKE33" s="175"/>
      <c r="PKF33" s="175"/>
      <c r="PKG33" s="175"/>
      <c r="PKH33" s="175"/>
      <c r="PKI33" s="175"/>
      <c r="PKJ33" s="175"/>
      <c r="PKK33" s="175"/>
      <c r="PKL33" s="175"/>
      <c r="PKM33" s="175"/>
      <c r="PKN33" s="175"/>
      <c r="PKO33" s="175"/>
      <c r="PKP33" s="175"/>
      <c r="PKQ33" s="175"/>
      <c r="PKR33" s="175"/>
      <c r="PKS33" s="175"/>
      <c r="PKT33" s="175"/>
      <c r="PKU33" s="175"/>
      <c r="PKV33" s="175"/>
      <c r="PKW33" s="175"/>
      <c r="PKX33" s="175"/>
      <c r="PKY33" s="175"/>
      <c r="PKZ33" s="175"/>
      <c r="PLA33" s="175"/>
      <c r="PLB33" s="175"/>
      <c r="PLC33" s="175"/>
      <c r="PLD33" s="175"/>
      <c r="PLE33" s="175"/>
      <c r="PLF33" s="175"/>
      <c r="PLG33" s="175"/>
      <c r="PLH33" s="175"/>
      <c r="PLI33" s="175"/>
      <c r="PLJ33" s="175"/>
      <c r="PLK33" s="175"/>
      <c r="PLL33" s="175"/>
      <c r="PLM33" s="175"/>
      <c r="PLN33" s="175"/>
      <c r="PLO33" s="175"/>
      <c r="PLP33" s="175"/>
      <c r="PLQ33" s="175"/>
      <c r="PLR33" s="175"/>
      <c r="PLS33" s="175"/>
      <c r="PLT33" s="175"/>
      <c r="PLU33" s="175"/>
      <c r="PLV33" s="175"/>
      <c r="PLW33" s="175"/>
      <c r="PLX33" s="175"/>
      <c r="PLY33" s="175"/>
      <c r="PLZ33" s="175"/>
      <c r="PMA33" s="175"/>
      <c r="PMB33" s="175"/>
      <c r="PMC33" s="175"/>
      <c r="PMD33" s="175"/>
      <c r="PME33" s="175"/>
      <c r="PMF33" s="175"/>
      <c r="PMG33" s="175"/>
      <c r="PMH33" s="175"/>
      <c r="PMI33" s="175"/>
      <c r="PMJ33" s="175"/>
      <c r="PMK33" s="175"/>
      <c r="PML33" s="175"/>
      <c r="PMM33" s="175"/>
      <c r="PMN33" s="175"/>
      <c r="PMO33" s="175"/>
      <c r="PMP33" s="175"/>
      <c r="PMQ33" s="175"/>
      <c r="PMR33" s="175"/>
      <c r="PMS33" s="175"/>
      <c r="PMT33" s="175"/>
      <c r="PMU33" s="175"/>
      <c r="PMV33" s="175"/>
      <c r="PMW33" s="175"/>
      <c r="PMX33" s="175"/>
      <c r="PMY33" s="175"/>
      <c r="PMZ33" s="175"/>
      <c r="PNA33" s="175"/>
      <c r="PNB33" s="175"/>
      <c r="PNC33" s="175"/>
      <c r="PND33" s="175"/>
      <c r="PNE33" s="175"/>
      <c r="PNF33" s="175"/>
      <c r="PNG33" s="175"/>
      <c r="PNH33" s="175"/>
      <c r="PNI33" s="175"/>
      <c r="PNJ33" s="175"/>
      <c r="PNK33" s="175"/>
      <c r="PNL33" s="175"/>
      <c r="PNM33" s="175"/>
      <c r="PNN33" s="175"/>
      <c r="PNO33" s="175"/>
      <c r="PNP33" s="175"/>
      <c r="PNQ33" s="175"/>
      <c r="PNR33" s="175"/>
      <c r="PNS33" s="175"/>
      <c r="PNT33" s="175"/>
      <c r="PNU33" s="175"/>
      <c r="PNV33" s="175"/>
      <c r="PNW33" s="175"/>
      <c r="PNX33" s="175"/>
      <c r="PNY33" s="175"/>
      <c r="PNZ33" s="175"/>
      <c r="POA33" s="175"/>
      <c r="POB33" s="175"/>
      <c r="POC33" s="175"/>
      <c r="POD33" s="175"/>
      <c r="POE33" s="175"/>
      <c r="POF33" s="175"/>
      <c r="POG33" s="175"/>
      <c r="POH33" s="175"/>
      <c r="POI33" s="175"/>
      <c r="POJ33" s="175"/>
      <c r="POK33" s="175"/>
      <c r="POL33" s="175"/>
      <c r="POM33" s="175"/>
      <c r="PON33" s="175"/>
      <c r="POO33" s="175"/>
      <c r="POP33" s="175"/>
      <c r="POQ33" s="175"/>
      <c r="POR33" s="175"/>
      <c r="POS33" s="175"/>
      <c r="POT33" s="175"/>
      <c r="POU33" s="175"/>
      <c r="POV33" s="175"/>
      <c r="POW33" s="175"/>
      <c r="POX33" s="175"/>
      <c r="POY33" s="175"/>
      <c r="POZ33" s="175"/>
      <c r="PPA33" s="175"/>
      <c r="PPB33" s="175"/>
      <c r="PPC33" s="175"/>
      <c r="PPD33" s="175"/>
      <c r="PPE33" s="175"/>
      <c r="PPF33" s="175"/>
      <c r="PPG33" s="175"/>
      <c r="PPH33" s="175"/>
      <c r="PPI33" s="175"/>
      <c r="PPJ33" s="175"/>
      <c r="PPK33" s="175"/>
      <c r="PPL33" s="175"/>
      <c r="PPM33" s="175"/>
      <c r="PPN33" s="175"/>
      <c r="PPO33" s="175"/>
      <c r="PPP33" s="175"/>
      <c r="PPQ33" s="175"/>
      <c r="PPR33" s="175"/>
      <c r="PPS33" s="175"/>
      <c r="PPT33" s="175"/>
      <c r="PPU33" s="175"/>
      <c r="PPV33" s="175"/>
      <c r="PPW33" s="175"/>
      <c r="PPX33" s="175"/>
      <c r="PPY33" s="175"/>
      <c r="PPZ33" s="175"/>
      <c r="PQA33" s="175"/>
      <c r="PQB33" s="175"/>
      <c r="PQC33" s="175"/>
      <c r="PQD33" s="175"/>
      <c r="PQE33" s="175"/>
      <c r="PQF33" s="175"/>
      <c r="PQG33" s="175"/>
      <c r="PQH33" s="175"/>
      <c r="PQI33" s="175"/>
      <c r="PQJ33" s="175"/>
      <c r="PQK33" s="175"/>
      <c r="PQL33" s="175"/>
      <c r="PQM33" s="175"/>
      <c r="PQN33" s="175"/>
      <c r="PQO33" s="175"/>
      <c r="PQP33" s="175"/>
      <c r="PQQ33" s="175"/>
      <c r="PQR33" s="175"/>
      <c r="PQS33" s="175"/>
      <c r="PQT33" s="175"/>
      <c r="PQU33" s="175"/>
      <c r="PQV33" s="175"/>
      <c r="PQW33" s="175"/>
      <c r="PQX33" s="175"/>
      <c r="PQY33" s="175"/>
      <c r="PQZ33" s="175"/>
      <c r="PRA33" s="175"/>
      <c r="PRB33" s="175"/>
      <c r="PRC33" s="175"/>
      <c r="PRD33" s="175"/>
      <c r="PRE33" s="175"/>
      <c r="PRF33" s="175"/>
      <c r="PRG33" s="175"/>
      <c r="PRH33" s="175"/>
      <c r="PRI33" s="175"/>
      <c r="PRJ33" s="175"/>
      <c r="PRK33" s="175"/>
      <c r="PRL33" s="175"/>
      <c r="PRM33" s="175"/>
      <c r="PRN33" s="175"/>
      <c r="PRO33" s="175"/>
      <c r="PRP33" s="175"/>
      <c r="PRQ33" s="175"/>
      <c r="PRR33" s="175"/>
      <c r="PRS33" s="175"/>
      <c r="PRT33" s="175"/>
      <c r="PRU33" s="175"/>
      <c r="PRV33" s="175"/>
      <c r="PRW33" s="175"/>
      <c r="PRX33" s="175"/>
      <c r="PRY33" s="175"/>
      <c r="PRZ33" s="175"/>
      <c r="PSA33" s="175"/>
      <c r="PSB33" s="175"/>
      <c r="PSC33" s="175"/>
      <c r="PSD33" s="175"/>
      <c r="PSE33" s="175"/>
      <c r="PSF33" s="175"/>
      <c r="PSG33" s="175"/>
      <c r="PSH33" s="175"/>
      <c r="PSI33" s="175"/>
      <c r="PSJ33" s="175"/>
      <c r="PSK33" s="175"/>
      <c r="PSL33" s="175"/>
      <c r="PSM33" s="175"/>
      <c r="PSN33" s="175"/>
      <c r="PSO33" s="175"/>
      <c r="PSP33" s="175"/>
      <c r="PSQ33" s="175"/>
      <c r="PSR33" s="175"/>
      <c r="PSS33" s="175"/>
      <c r="PST33" s="175"/>
      <c r="PSU33" s="175"/>
      <c r="PSV33" s="175"/>
      <c r="PSW33" s="175"/>
      <c r="PSX33" s="175"/>
      <c r="PSY33" s="175"/>
      <c r="PSZ33" s="175"/>
      <c r="PTA33" s="175"/>
      <c r="PTB33" s="175"/>
      <c r="PTC33" s="175"/>
      <c r="PTD33" s="175"/>
      <c r="PTE33" s="175"/>
      <c r="PTF33" s="175"/>
      <c r="PTG33" s="175"/>
      <c r="PTH33" s="175"/>
      <c r="PTI33" s="175"/>
      <c r="PTJ33" s="175"/>
      <c r="PTK33" s="175"/>
      <c r="PTL33" s="175"/>
      <c r="PTM33" s="175"/>
      <c r="PTN33" s="175"/>
      <c r="PTO33" s="175"/>
      <c r="PTP33" s="175"/>
      <c r="PTQ33" s="175"/>
      <c r="PTR33" s="175"/>
      <c r="PTS33" s="175"/>
      <c r="PTT33" s="175"/>
      <c r="PTU33" s="175"/>
      <c r="PTV33" s="175"/>
      <c r="PTW33" s="175"/>
      <c r="PTX33" s="175"/>
      <c r="PTY33" s="175"/>
      <c r="PTZ33" s="175"/>
      <c r="PUA33" s="175"/>
      <c r="PUB33" s="175"/>
      <c r="PUC33" s="175"/>
      <c r="PUD33" s="175"/>
      <c r="PUE33" s="175"/>
      <c r="PUF33" s="175"/>
      <c r="PUG33" s="175"/>
      <c r="PUH33" s="175"/>
      <c r="PUI33" s="175"/>
      <c r="PUJ33" s="175"/>
      <c r="PUK33" s="175"/>
      <c r="PUL33" s="175"/>
      <c r="PUM33" s="175"/>
      <c r="PUN33" s="175"/>
      <c r="PUO33" s="175"/>
      <c r="PUP33" s="175"/>
      <c r="PUQ33" s="175"/>
      <c r="PUR33" s="175"/>
      <c r="PUS33" s="175"/>
      <c r="PUT33" s="175"/>
      <c r="PUU33" s="175"/>
      <c r="PUV33" s="175"/>
      <c r="PUW33" s="175"/>
      <c r="PUX33" s="175"/>
      <c r="PUY33" s="175"/>
      <c r="PUZ33" s="175"/>
      <c r="PVA33" s="175"/>
      <c r="PVB33" s="175"/>
      <c r="PVC33" s="175"/>
      <c r="PVD33" s="175"/>
      <c r="PVE33" s="175"/>
      <c r="PVF33" s="175"/>
      <c r="PVG33" s="175"/>
      <c r="PVH33" s="175"/>
      <c r="PVI33" s="175"/>
      <c r="PVJ33" s="175"/>
      <c r="PVK33" s="175"/>
      <c r="PVL33" s="175"/>
      <c r="PVM33" s="175"/>
      <c r="PVN33" s="175"/>
      <c r="PVO33" s="175"/>
      <c r="PVP33" s="175"/>
      <c r="PVQ33" s="175"/>
      <c r="PVR33" s="175"/>
      <c r="PVS33" s="175"/>
      <c r="PVT33" s="175"/>
      <c r="PVU33" s="175"/>
      <c r="PVV33" s="175"/>
      <c r="PVW33" s="175"/>
      <c r="PVX33" s="175"/>
      <c r="PVY33" s="175"/>
      <c r="PVZ33" s="175"/>
      <c r="PWA33" s="175"/>
      <c r="PWB33" s="175"/>
      <c r="PWC33" s="175"/>
      <c r="PWD33" s="175"/>
      <c r="PWE33" s="175"/>
      <c r="PWF33" s="175"/>
      <c r="PWG33" s="175"/>
      <c r="PWH33" s="175"/>
      <c r="PWI33" s="175"/>
      <c r="PWJ33" s="175"/>
      <c r="PWK33" s="175"/>
      <c r="PWL33" s="175"/>
      <c r="PWM33" s="175"/>
      <c r="PWN33" s="175"/>
      <c r="PWO33" s="175"/>
      <c r="PWP33" s="175"/>
      <c r="PWQ33" s="175"/>
      <c r="PWR33" s="175"/>
      <c r="PWS33" s="175"/>
      <c r="PWT33" s="175"/>
      <c r="PWU33" s="175"/>
      <c r="PWV33" s="175"/>
      <c r="PWW33" s="175"/>
      <c r="PWX33" s="175"/>
      <c r="PWY33" s="175"/>
      <c r="PWZ33" s="175"/>
      <c r="PXA33" s="175"/>
      <c r="PXB33" s="175"/>
      <c r="PXC33" s="175"/>
      <c r="PXD33" s="175"/>
      <c r="PXE33" s="175"/>
      <c r="PXF33" s="175"/>
      <c r="PXG33" s="175"/>
      <c r="PXH33" s="175"/>
      <c r="PXI33" s="175"/>
      <c r="PXJ33" s="175"/>
      <c r="PXK33" s="175"/>
      <c r="PXL33" s="175"/>
      <c r="PXM33" s="175"/>
      <c r="PXN33" s="175"/>
      <c r="PXO33" s="175"/>
      <c r="PXP33" s="175"/>
      <c r="PXQ33" s="175"/>
      <c r="PXR33" s="175"/>
      <c r="PXS33" s="175"/>
      <c r="PXT33" s="175"/>
      <c r="PXU33" s="175"/>
      <c r="PXV33" s="175"/>
      <c r="PXW33" s="175"/>
      <c r="PXX33" s="175"/>
      <c r="PXY33" s="175"/>
      <c r="PXZ33" s="175"/>
      <c r="PYA33" s="175"/>
      <c r="PYB33" s="175"/>
      <c r="PYC33" s="175"/>
      <c r="PYD33" s="175"/>
      <c r="PYE33" s="175"/>
      <c r="PYF33" s="175"/>
      <c r="PYG33" s="175"/>
      <c r="PYH33" s="175"/>
      <c r="PYI33" s="175"/>
      <c r="PYJ33" s="175"/>
      <c r="PYK33" s="175"/>
      <c r="PYL33" s="175"/>
      <c r="PYM33" s="175"/>
      <c r="PYN33" s="175"/>
      <c r="PYO33" s="175"/>
      <c r="PYP33" s="175"/>
      <c r="PYQ33" s="175"/>
      <c r="PYR33" s="175"/>
      <c r="PYS33" s="175"/>
      <c r="PYT33" s="175"/>
      <c r="PYU33" s="175"/>
      <c r="PYV33" s="175"/>
      <c r="PYW33" s="175"/>
      <c r="PYX33" s="175"/>
      <c r="PYY33" s="175"/>
      <c r="PYZ33" s="175"/>
      <c r="PZA33" s="175"/>
      <c r="PZB33" s="175"/>
      <c r="PZC33" s="175"/>
      <c r="PZD33" s="175"/>
      <c r="PZE33" s="175"/>
      <c r="PZF33" s="175"/>
      <c r="PZG33" s="175"/>
      <c r="PZH33" s="175"/>
      <c r="PZI33" s="175"/>
      <c r="PZJ33" s="175"/>
      <c r="PZK33" s="175"/>
      <c r="PZL33" s="175"/>
      <c r="PZM33" s="175"/>
      <c r="PZN33" s="175"/>
      <c r="PZO33" s="175"/>
      <c r="PZP33" s="175"/>
      <c r="PZQ33" s="175"/>
      <c r="PZR33" s="175"/>
      <c r="PZS33" s="175"/>
      <c r="PZT33" s="175"/>
      <c r="PZU33" s="175"/>
      <c r="PZV33" s="175"/>
      <c r="PZW33" s="175"/>
      <c r="PZX33" s="175"/>
      <c r="PZY33" s="175"/>
      <c r="PZZ33" s="175"/>
      <c r="QAA33" s="175"/>
      <c r="QAB33" s="175"/>
      <c r="QAC33" s="175"/>
      <c r="QAD33" s="175"/>
      <c r="QAE33" s="175"/>
      <c r="QAF33" s="175"/>
      <c r="QAG33" s="175"/>
      <c r="QAH33" s="175"/>
      <c r="QAI33" s="175"/>
      <c r="QAJ33" s="175"/>
      <c r="QAK33" s="175"/>
      <c r="QAL33" s="175"/>
      <c r="QAM33" s="175"/>
      <c r="QAN33" s="175"/>
      <c r="QAO33" s="175"/>
      <c r="QAP33" s="175"/>
      <c r="QAQ33" s="175"/>
      <c r="QAR33" s="175"/>
      <c r="QAS33" s="175"/>
      <c r="QAT33" s="175"/>
      <c r="QAU33" s="175"/>
      <c r="QAV33" s="175"/>
      <c r="QAW33" s="175"/>
      <c r="QAX33" s="175"/>
      <c r="QAY33" s="175"/>
      <c r="QAZ33" s="175"/>
      <c r="QBA33" s="175"/>
      <c r="QBB33" s="175"/>
      <c r="QBC33" s="175"/>
      <c r="QBD33" s="175"/>
      <c r="QBE33" s="175"/>
      <c r="QBF33" s="175"/>
      <c r="QBG33" s="175"/>
      <c r="QBH33" s="175"/>
      <c r="QBI33" s="175"/>
      <c r="QBJ33" s="175"/>
      <c r="QBK33" s="175"/>
      <c r="QBL33" s="175"/>
      <c r="QBM33" s="175"/>
      <c r="QBN33" s="175"/>
      <c r="QBO33" s="175"/>
      <c r="QBP33" s="175"/>
      <c r="QBQ33" s="175"/>
      <c r="QBR33" s="175"/>
      <c r="QBS33" s="175"/>
      <c r="QBT33" s="175"/>
      <c r="QBU33" s="175"/>
      <c r="QBV33" s="175"/>
      <c r="QBW33" s="175"/>
      <c r="QBX33" s="175"/>
      <c r="QBY33" s="175"/>
      <c r="QBZ33" s="175"/>
      <c r="QCA33" s="175"/>
      <c r="QCB33" s="175"/>
      <c r="QCC33" s="175"/>
      <c r="QCD33" s="175"/>
      <c r="QCE33" s="175"/>
      <c r="QCF33" s="175"/>
      <c r="QCG33" s="175"/>
      <c r="QCH33" s="175"/>
      <c r="QCI33" s="175"/>
      <c r="QCJ33" s="175"/>
      <c r="QCK33" s="175"/>
      <c r="QCL33" s="175"/>
      <c r="QCM33" s="175"/>
      <c r="QCN33" s="175"/>
      <c r="QCO33" s="175"/>
      <c r="QCP33" s="175"/>
      <c r="QCQ33" s="175"/>
      <c r="QCR33" s="175"/>
      <c r="QCS33" s="175"/>
      <c r="QCT33" s="175"/>
      <c r="QCU33" s="175"/>
      <c r="QCV33" s="175"/>
      <c r="QCW33" s="175"/>
      <c r="QCX33" s="175"/>
      <c r="QCY33" s="175"/>
      <c r="QCZ33" s="175"/>
      <c r="QDA33" s="175"/>
      <c r="QDB33" s="175"/>
      <c r="QDC33" s="175"/>
      <c r="QDD33" s="175"/>
      <c r="QDE33" s="175"/>
      <c r="QDF33" s="175"/>
      <c r="QDG33" s="175"/>
      <c r="QDH33" s="175"/>
      <c r="QDI33" s="175"/>
      <c r="QDJ33" s="175"/>
      <c r="QDK33" s="175"/>
      <c r="QDL33" s="175"/>
      <c r="QDM33" s="175"/>
      <c r="QDN33" s="175"/>
      <c r="QDO33" s="175"/>
      <c r="QDP33" s="175"/>
      <c r="QDQ33" s="175"/>
      <c r="QDR33" s="175"/>
      <c r="QDS33" s="175"/>
      <c r="QDT33" s="175"/>
      <c r="QDU33" s="175"/>
      <c r="QDV33" s="175"/>
      <c r="QDW33" s="175"/>
      <c r="QDX33" s="175"/>
      <c r="QDY33" s="175"/>
      <c r="QDZ33" s="175"/>
      <c r="QEA33" s="175"/>
      <c r="QEB33" s="175"/>
      <c r="QEC33" s="175"/>
      <c r="QED33" s="175"/>
      <c r="QEE33" s="175"/>
      <c r="QEF33" s="175"/>
      <c r="QEG33" s="175"/>
      <c r="QEH33" s="175"/>
      <c r="QEI33" s="175"/>
      <c r="QEJ33" s="175"/>
      <c r="QEK33" s="175"/>
      <c r="QEL33" s="175"/>
      <c r="QEM33" s="175"/>
      <c r="QEN33" s="175"/>
      <c r="QEO33" s="175"/>
      <c r="QEP33" s="175"/>
      <c r="QEQ33" s="175"/>
      <c r="QER33" s="175"/>
      <c r="QES33" s="175"/>
      <c r="QET33" s="175"/>
      <c r="QEU33" s="175"/>
      <c r="QEV33" s="175"/>
      <c r="QEW33" s="175"/>
      <c r="QEX33" s="175"/>
      <c r="QEY33" s="175"/>
      <c r="QEZ33" s="175"/>
      <c r="QFA33" s="175"/>
      <c r="QFB33" s="175"/>
      <c r="QFC33" s="175"/>
      <c r="QFD33" s="175"/>
      <c r="QFE33" s="175"/>
      <c r="QFF33" s="175"/>
      <c r="QFG33" s="175"/>
      <c r="QFH33" s="175"/>
      <c r="QFI33" s="175"/>
      <c r="QFJ33" s="175"/>
      <c r="QFK33" s="175"/>
      <c r="QFL33" s="175"/>
      <c r="QFM33" s="175"/>
      <c r="QFN33" s="175"/>
      <c r="QFO33" s="175"/>
      <c r="QFP33" s="175"/>
      <c r="QFQ33" s="175"/>
      <c r="QFR33" s="175"/>
      <c r="QFS33" s="175"/>
      <c r="QFT33" s="175"/>
      <c r="QFU33" s="175"/>
      <c r="QFV33" s="175"/>
      <c r="QFW33" s="175"/>
      <c r="QFX33" s="175"/>
      <c r="QFY33" s="175"/>
      <c r="QFZ33" s="175"/>
      <c r="QGA33" s="175"/>
      <c r="QGB33" s="175"/>
      <c r="QGC33" s="175"/>
      <c r="QGD33" s="175"/>
      <c r="QGE33" s="175"/>
      <c r="QGF33" s="175"/>
      <c r="QGG33" s="175"/>
      <c r="QGH33" s="175"/>
      <c r="QGI33" s="175"/>
      <c r="QGJ33" s="175"/>
      <c r="QGK33" s="175"/>
      <c r="QGL33" s="175"/>
      <c r="QGM33" s="175"/>
      <c r="QGN33" s="175"/>
      <c r="QGO33" s="175"/>
      <c r="QGP33" s="175"/>
      <c r="QGQ33" s="175"/>
      <c r="QGR33" s="175"/>
      <c r="QGS33" s="175"/>
      <c r="QGT33" s="175"/>
      <c r="QGU33" s="175"/>
      <c r="QGV33" s="175"/>
      <c r="QGW33" s="175"/>
      <c r="QGX33" s="175"/>
      <c r="QGY33" s="175"/>
      <c r="QGZ33" s="175"/>
      <c r="QHA33" s="175"/>
      <c r="QHB33" s="175"/>
      <c r="QHC33" s="175"/>
      <c r="QHD33" s="175"/>
      <c r="QHE33" s="175"/>
      <c r="QHF33" s="175"/>
      <c r="QHG33" s="175"/>
      <c r="QHH33" s="175"/>
      <c r="QHI33" s="175"/>
      <c r="QHJ33" s="175"/>
      <c r="QHK33" s="175"/>
      <c r="QHL33" s="175"/>
      <c r="QHM33" s="175"/>
      <c r="QHN33" s="175"/>
      <c r="QHO33" s="175"/>
      <c r="QHP33" s="175"/>
      <c r="QHQ33" s="175"/>
      <c r="QHR33" s="175"/>
      <c r="QHS33" s="175"/>
      <c r="QHT33" s="175"/>
      <c r="QHU33" s="175"/>
      <c r="QHV33" s="175"/>
      <c r="QHW33" s="175"/>
      <c r="QHX33" s="175"/>
      <c r="QHY33" s="175"/>
      <c r="QHZ33" s="175"/>
      <c r="QIA33" s="175"/>
      <c r="QIB33" s="175"/>
      <c r="QIC33" s="175"/>
      <c r="QID33" s="175"/>
      <c r="QIE33" s="175"/>
      <c r="QIF33" s="175"/>
      <c r="QIG33" s="175"/>
      <c r="QIH33" s="175"/>
      <c r="QII33" s="175"/>
      <c r="QIJ33" s="175"/>
      <c r="QIK33" s="175"/>
      <c r="QIL33" s="175"/>
      <c r="QIM33" s="175"/>
      <c r="QIN33" s="175"/>
      <c r="QIO33" s="175"/>
      <c r="QIP33" s="175"/>
      <c r="QIQ33" s="175"/>
      <c r="QIR33" s="175"/>
      <c r="QIS33" s="175"/>
      <c r="QIT33" s="175"/>
      <c r="QIU33" s="175"/>
      <c r="QIV33" s="175"/>
      <c r="QIW33" s="175"/>
      <c r="QIX33" s="175"/>
      <c r="QIY33" s="175"/>
      <c r="QIZ33" s="175"/>
      <c r="QJA33" s="175"/>
      <c r="QJB33" s="175"/>
      <c r="QJC33" s="175"/>
      <c r="QJD33" s="175"/>
      <c r="QJE33" s="175"/>
      <c r="QJF33" s="175"/>
      <c r="QJG33" s="175"/>
      <c r="QJH33" s="175"/>
      <c r="QJI33" s="175"/>
      <c r="QJJ33" s="175"/>
      <c r="QJK33" s="175"/>
      <c r="QJL33" s="175"/>
      <c r="QJM33" s="175"/>
      <c r="QJN33" s="175"/>
      <c r="QJO33" s="175"/>
      <c r="QJP33" s="175"/>
      <c r="QJQ33" s="175"/>
      <c r="QJR33" s="175"/>
      <c r="QJS33" s="175"/>
      <c r="QJT33" s="175"/>
      <c r="QJU33" s="175"/>
      <c r="QJV33" s="175"/>
      <c r="QJW33" s="175"/>
      <c r="QJX33" s="175"/>
      <c r="QJY33" s="175"/>
      <c r="QJZ33" s="175"/>
      <c r="QKA33" s="175"/>
      <c r="QKB33" s="175"/>
      <c r="QKC33" s="175"/>
      <c r="QKD33" s="175"/>
      <c r="QKE33" s="175"/>
      <c r="QKF33" s="175"/>
      <c r="QKG33" s="175"/>
      <c r="QKH33" s="175"/>
      <c r="QKI33" s="175"/>
      <c r="QKJ33" s="175"/>
      <c r="QKK33" s="175"/>
      <c r="QKL33" s="175"/>
      <c r="QKM33" s="175"/>
      <c r="QKN33" s="175"/>
      <c r="QKO33" s="175"/>
      <c r="QKP33" s="175"/>
      <c r="QKQ33" s="175"/>
      <c r="QKR33" s="175"/>
      <c r="QKS33" s="175"/>
      <c r="QKT33" s="175"/>
      <c r="QKU33" s="175"/>
      <c r="QKV33" s="175"/>
      <c r="QKW33" s="175"/>
      <c r="QKX33" s="175"/>
      <c r="QKY33" s="175"/>
      <c r="QKZ33" s="175"/>
      <c r="QLA33" s="175"/>
      <c r="QLB33" s="175"/>
      <c r="QLC33" s="175"/>
      <c r="QLD33" s="175"/>
      <c r="QLE33" s="175"/>
      <c r="QLF33" s="175"/>
      <c r="QLG33" s="175"/>
      <c r="QLH33" s="175"/>
      <c r="QLI33" s="175"/>
      <c r="QLJ33" s="175"/>
      <c r="QLK33" s="175"/>
      <c r="QLL33" s="175"/>
      <c r="QLM33" s="175"/>
      <c r="QLN33" s="175"/>
      <c r="QLO33" s="175"/>
      <c r="QLP33" s="175"/>
      <c r="QLQ33" s="175"/>
      <c r="QLR33" s="175"/>
      <c r="QLS33" s="175"/>
      <c r="QLT33" s="175"/>
      <c r="QLU33" s="175"/>
      <c r="QLV33" s="175"/>
      <c r="QLW33" s="175"/>
      <c r="QLX33" s="175"/>
      <c r="QLY33" s="175"/>
      <c r="QLZ33" s="175"/>
      <c r="QMA33" s="175"/>
      <c r="QMB33" s="175"/>
      <c r="QMC33" s="175"/>
      <c r="QMD33" s="175"/>
      <c r="QME33" s="175"/>
      <c r="QMF33" s="175"/>
      <c r="QMG33" s="175"/>
      <c r="QMH33" s="175"/>
      <c r="QMI33" s="175"/>
      <c r="QMJ33" s="175"/>
      <c r="QMK33" s="175"/>
      <c r="QML33" s="175"/>
      <c r="QMM33" s="175"/>
      <c r="QMN33" s="175"/>
      <c r="QMO33" s="175"/>
      <c r="QMP33" s="175"/>
      <c r="QMQ33" s="175"/>
      <c r="QMR33" s="175"/>
      <c r="QMS33" s="175"/>
      <c r="QMT33" s="175"/>
      <c r="QMU33" s="175"/>
      <c r="QMV33" s="175"/>
      <c r="QMW33" s="175"/>
      <c r="QMX33" s="175"/>
      <c r="QMY33" s="175"/>
      <c r="QMZ33" s="175"/>
      <c r="QNA33" s="175"/>
      <c r="QNB33" s="175"/>
      <c r="QNC33" s="175"/>
      <c r="QND33" s="175"/>
      <c r="QNE33" s="175"/>
      <c r="QNF33" s="175"/>
      <c r="QNG33" s="175"/>
      <c r="QNH33" s="175"/>
      <c r="QNI33" s="175"/>
      <c r="QNJ33" s="175"/>
      <c r="QNK33" s="175"/>
      <c r="QNL33" s="175"/>
      <c r="QNM33" s="175"/>
      <c r="QNN33" s="175"/>
      <c r="QNO33" s="175"/>
      <c r="QNP33" s="175"/>
      <c r="QNQ33" s="175"/>
      <c r="QNR33" s="175"/>
      <c r="QNS33" s="175"/>
      <c r="QNT33" s="175"/>
      <c r="QNU33" s="175"/>
      <c r="QNV33" s="175"/>
      <c r="QNW33" s="175"/>
      <c r="QNX33" s="175"/>
      <c r="QNY33" s="175"/>
      <c r="QNZ33" s="175"/>
      <c r="QOA33" s="175"/>
      <c r="QOB33" s="175"/>
      <c r="QOC33" s="175"/>
      <c r="QOD33" s="175"/>
      <c r="QOE33" s="175"/>
      <c r="QOF33" s="175"/>
      <c r="QOG33" s="175"/>
      <c r="QOH33" s="175"/>
      <c r="QOI33" s="175"/>
      <c r="QOJ33" s="175"/>
      <c r="QOK33" s="175"/>
      <c r="QOL33" s="175"/>
      <c r="QOM33" s="175"/>
      <c r="QON33" s="175"/>
      <c r="QOO33" s="175"/>
      <c r="QOP33" s="175"/>
      <c r="QOQ33" s="175"/>
      <c r="QOR33" s="175"/>
      <c r="QOS33" s="175"/>
      <c r="QOT33" s="175"/>
      <c r="QOU33" s="175"/>
      <c r="QOV33" s="175"/>
      <c r="QOW33" s="175"/>
      <c r="QOX33" s="175"/>
      <c r="QOY33" s="175"/>
      <c r="QOZ33" s="175"/>
      <c r="QPA33" s="175"/>
      <c r="QPB33" s="175"/>
      <c r="QPC33" s="175"/>
      <c r="QPD33" s="175"/>
      <c r="QPE33" s="175"/>
      <c r="QPF33" s="175"/>
      <c r="QPG33" s="175"/>
      <c r="QPH33" s="175"/>
      <c r="QPI33" s="175"/>
      <c r="QPJ33" s="175"/>
      <c r="QPK33" s="175"/>
      <c r="QPL33" s="175"/>
      <c r="QPM33" s="175"/>
      <c r="QPN33" s="175"/>
      <c r="QPO33" s="175"/>
      <c r="QPP33" s="175"/>
      <c r="QPQ33" s="175"/>
      <c r="QPR33" s="175"/>
      <c r="QPS33" s="175"/>
      <c r="QPT33" s="175"/>
      <c r="QPU33" s="175"/>
      <c r="QPV33" s="175"/>
      <c r="QPW33" s="175"/>
      <c r="QPX33" s="175"/>
      <c r="QPY33" s="175"/>
      <c r="QPZ33" s="175"/>
      <c r="QQA33" s="175"/>
      <c r="QQB33" s="175"/>
      <c r="QQC33" s="175"/>
      <c r="QQD33" s="175"/>
      <c r="QQE33" s="175"/>
      <c r="QQF33" s="175"/>
      <c r="QQG33" s="175"/>
      <c r="QQH33" s="175"/>
      <c r="QQI33" s="175"/>
      <c r="QQJ33" s="175"/>
      <c r="QQK33" s="175"/>
      <c r="QQL33" s="175"/>
      <c r="QQM33" s="175"/>
      <c r="QQN33" s="175"/>
      <c r="QQO33" s="175"/>
      <c r="QQP33" s="175"/>
      <c r="QQQ33" s="175"/>
      <c r="QQR33" s="175"/>
      <c r="QQS33" s="175"/>
      <c r="QQT33" s="175"/>
      <c r="QQU33" s="175"/>
      <c r="QQV33" s="175"/>
      <c r="QQW33" s="175"/>
      <c r="QQX33" s="175"/>
      <c r="QQY33" s="175"/>
      <c r="QQZ33" s="175"/>
      <c r="QRA33" s="175"/>
      <c r="QRB33" s="175"/>
      <c r="QRC33" s="175"/>
      <c r="QRD33" s="175"/>
      <c r="QRE33" s="175"/>
      <c r="QRF33" s="175"/>
      <c r="QRG33" s="175"/>
      <c r="QRH33" s="175"/>
      <c r="QRI33" s="175"/>
      <c r="QRJ33" s="175"/>
      <c r="QRK33" s="175"/>
      <c r="QRL33" s="175"/>
      <c r="QRM33" s="175"/>
      <c r="QRN33" s="175"/>
      <c r="QRO33" s="175"/>
      <c r="QRP33" s="175"/>
      <c r="QRQ33" s="175"/>
      <c r="QRR33" s="175"/>
      <c r="QRS33" s="175"/>
      <c r="QRT33" s="175"/>
      <c r="QRU33" s="175"/>
      <c r="QRV33" s="175"/>
      <c r="QRW33" s="175"/>
      <c r="QRX33" s="175"/>
      <c r="QRY33" s="175"/>
      <c r="QRZ33" s="175"/>
      <c r="QSA33" s="175"/>
      <c r="QSB33" s="175"/>
      <c r="QSC33" s="175"/>
      <c r="QSD33" s="175"/>
      <c r="QSE33" s="175"/>
      <c r="QSF33" s="175"/>
      <c r="QSG33" s="175"/>
      <c r="QSH33" s="175"/>
      <c r="QSI33" s="175"/>
      <c r="QSJ33" s="175"/>
      <c r="QSK33" s="175"/>
      <c r="QSL33" s="175"/>
      <c r="QSM33" s="175"/>
      <c r="QSN33" s="175"/>
      <c r="QSO33" s="175"/>
      <c r="QSP33" s="175"/>
      <c r="QSQ33" s="175"/>
      <c r="QSR33" s="175"/>
      <c r="QSS33" s="175"/>
      <c r="QST33" s="175"/>
      <c r="QSU33" s="175"/>
      <c r="QSV33" s="175"/>
      <c r="QSW33" s="175"/>
      <c r="QSX33" s="175"/>
      <c r="QSY33" s="175"/>
      <c r="QSZ33" s="175"/>
      <c r="QTA33" s="175"/>
      <c r="QTB33" s="175"/>
      <c r="QTC33" s="175"/>
      <c r="QTD33" s="175"/>
      <c r="QTE33" s="175"/>
      <c r="QTF33" s="175"/>
      <c r="QTG33" s="175"/>
      <c r="QTH33" s="175"/>
      <c r="QTI33" s="175"/>
      <c r="QTJ33" s="175"/>
      <c r="QTK33" s="175"/>
      <c r="QTL33" s="175"/>
      <c r="QTM33" s="175"/>
      <c r="QTN33" s="175"/>
      <c r="QTO33" s="175"/>
      <c r="QTP33" s="175"/>
      <c r="QTQ33" s="175"/>
      <c r="QTR33" s="175"/>
      <c r="QTS33" s="175"/>
      <c r="QTT33" s="175"/>
      <c r="QTU33" s="175"/>
      <c r="QTV33" s="175"/>
      <c r="QTW33" s="175"/>
      <c r="QTX33" s="175"/>
      <c r="QTY33" s="175"/>
      <c r="QTZ33" s="175"/>
      <c r="QUA33" s="175"/>
      <c r="QUB33" s="175"/>
      <c r="QUC33" s="175"/>
      <c r="QUD33" s="175"/>
      <c r="QUE33" s="175"/>
      <c r="QUF33" s="175"/>
      <c r="QUG33" s="175"/>
      <c r="QUH33" s="175"/>
      <c r="QUI33" s="175"/>
      <c r="QUJ33" s="175"/>
      <c r="QUK33" s="175"/>
      <c r="QUL33" s="175"/>
      <c r="QUM33" s="175"/>
      <c r="QUN33" s="175"/>
      <c r="QUO33" s="175"/>
      <c r="QUP33" s="175"/>
      <c r="QUQ33" s="175"/>
      <c r="QUR33" s="175"/>
      <c r="QUS33" s="175"/>
      <c r="QUT33" s="175"/>
      <c r="QUU33" s="175"/>
      <c r="QUV33" s="175"/>
      <c r="QUW33" s="175"/>
      <c r="QUX33" s="175"/>
      <c r="QUY33" s="175"/>
      <c r="QUZ33" s="175"/>
      <c r="QVA33" s="175"/>
      <c r="QVB33" s="175"/>
      <c r="QVC33" s="175"/>
      <c r="QVD33" s="175"/>
      <c r="QVE33" s="175"/>
      <c r="QVF33" s="175"/>
      <c r="QVG33" s="175"/>
      <c r="QVH33" s="175"/>
      <c r="QVI33" s="175"/>
      <c r="QVJ33" s="175"/>
      <c r="QVK33" s="175"/>
      <c r="QVL33" s="175"/>
      <c r="QVM33" s="175"/>
      <c r="QVN33" s="175"/>
      <c r="QVO33" s="175"/>
      <c r="QVP33" s="175"/>
      <c r="QVQ33" s="175"/>
      <c r="QVR33" s="175"/>
      <c r="QVS33" s="175"/>
      <c r="QVT33" s="175"/>
      <c r="QVU33" s="175"/>
      <c r="QVV33" s="175"/>
      <c r="QVW33" s="175"/>
      <c r="QVX33" s="175"/>
      <c r="QVY33" s="175"/>
      <c r="QVZ33" s="175"/>
      <c r="QWA33" s="175"/>
      <c r="QWB33" s="175"/>
      <c r="QWC33" s="175"/>
      <c r="QWD33" s="175"/>
      <c r="QWE33" s="175"/>
      <c r="QWF33" s="175"/>
      <c r="QWG33" s="175"/>
      <c r="QWH33" s="175"/>
      <c r="QWI33" s="175"/>
      <c r="QWJ33" s="175"/>
      <c r="QWK33" s="175"/>
      <c r="QWL33" s="175"/>
      <c r="QWM33" s="175"/>
      <c r="QWN33" s="175"/>
      <c r="QWO33" s="175"/>
      <c r="QWP33" s="175"/>
      <c r="QWQ33" s="175"/>
      <c r="QWR33" s="175"/>
      <c r="QWS33" s="175"/>
      <c r="QWT33" s="175"/>
      <c r="QWU33" s="175"/>
      <c r="QWV33" s="175"/>
      <c r="QWW33" s="175"/>
      <c r="QWX33" s="175"/>
      <c r="QWY33" s="175"/>
      <c r="QWZ33" s="175"/>
      <c r="QXA33" s="175"/>
      <c r="QXB33" s="175"/>
      <c r="QXC33" s="175"/>
      <c r="QXD33" s="175"/>
      <c r="QXE33" s="175"/>
      <c r="QXF33" s="175"/>
      <c r="QXG33" s="175"/>
      <c r="QXH33" s="175"/>
      <c r="QXI33" s="175"/>
      <c r="QXJ33" s="175"/>
      <c r="QXK33" s="175"/>
      <c r="QXL33" s="175"/>
      <c r="QXM33" s="175"/>
      <c r="QXN33" s="175"/>
      <c r="QXO33" s="175"/>
      <c r="QXP33" s="175"/>
      <c r="QXQ33" s="175"/>
      <c r="QXR33" s="175"/>
      <c r="QXS33" s="175"/>
      <c r="QXT33" s="175"/>
      <c r="QXU33" s="175"/>
      <c r="QXV33" s="175"/>
      <c r="QXW33" s="175"/>
      <c r="QXX33" s="175"/>
      <c r="QXY33" s="175"/>
      <c r="QXZ33" s="175"/>
      <c r="QYA33" s="175"/>
      <c r="QYB33" s="175"/>
      <c r="QYC33" s="175"/>
      <c r="QYD33" s="175"/>
      <c r="QYE33" s="175"/>
      <c r="QYF33" s="175"/>
      <c r="QYG33" s="175"/>
      <c r="QYH33" s="175"/>
      <c r="QYI33" s="175"/>
      <c r="QYJ33" s="175"/>
      <c r="QYK33" s="175"/>
      <c r="QYL33" s="175"/>
      <c r="QYM33" s="175"/>
      <c r="QYN33" s="175"/>
      <c r="QYO33" s="175"/>
      <c r="QYP33" s="175"/>
      <c r="QYQ33" s="175"/>
      <c r="QYR33" s="175"/>
      <c r="QYS33" s="175"/>
      <c r="QYT33" s="175"/>
      <c r="QYU33" s="175"/>
      <c r="QYV33" s="175"/>
      <c r="QYW33" s="175"/>
      <c r="QYX33" s="175"/>
      <c r="QYY33" s="175"/>
      <c r="QYZ33" s="175"/>
      <c r="QZA33" s="175"/>
      <c r="QZB33" s="175"/>
      <c r="QZC33" s="175"/>
      <c r="QZD33" s="175"/>
      <c r="QZE33" s="175"/>
      <c r="QZF33" s="175"/>
      <c r="QZG33" s="175"/>
      <c r="QZH33" s="175"/>
      <c r="QZI33" s="175"/>
      <c r="QZJ33" s="175"/>
      <c r="QZK33" s="175"/>
      <c r="QZL33" s="175"/>
      <c r="QZM33" s="175"/>
      <c r="QZN33" s="175"/>
      <c r="QZO33" s="175"/>
      <c r="QZP33" s="175"/>
      <c r="QZQ33" s="175"/>
      <c r="QZR33" s="175"/>
      <c r="QZS33" s="175"/>
      <c r="QZT33" s="175"/>
      <c r="QZU33" s="175"/>
      <c r="QZV33" s="175"/>
      <c r="QZW33" s="175"/>
      <c r="QZX33" s="175"/>
      <c r="QZY33" s="175"/>
      <c r="QZZ33" s="175"/>
      <c r="RAA33" s="175"/>
      <c r="RAB33" s="175"/>
      <c r="RAC33" s="175"/>
      <c r="RAD33" s="175"/>
      <c r="RAE33" s="175"/>
      <c r="RAF33" s="175"/>
      <c r="RAG33" s="175"/>
      <c r="RAH33" s="175"/>
      <c r="RAI33" s="175"/>
      <c r="RAJ33" s="175"/>
      <c r="RAK33" s="175"/>
      <c r="RAL33" s="175"/>
      <c r="RAM33" s="175"/>
      <c r="RAN33" s="175"/>
      <c r="RAO33" s="175"/>
      <c r="RAP33" s="175"/>
      <c r="RAQ33" s="175"/>
      <c r="RAR33" s="175"/>
      <c r="RAS33" s="175"/>
      <c r="RAT33" s="175"/>
      <c r="RAU33" s="175"/>
      <c r="RAV33" s="175"/>
      <c r="RAW33" s="175"/>
      <c r="RAX33" s="175"/>
      <c r="RAY33" s="175"/>
      <c r="RAZ33" s="175"/>
      <c r="RBA33" s="175"/>
      <c r="RBB33" s="175"/>
      <c r="RBC33" s="175"/>
      <c r="RBD33" s="175"/>
      <c r="RBE33" s="175"/>
      <c r="RBF33" s="175"/>
      <c r="RBG33" s="175"/>
      <c r="RBH33" s="175"/>
      <c r="RBI33" s="175"/>
      <c r="RBJ33" s="175"/>
      <c r="RBK33" s="175"/>
      <c r="RBL33" s="175"/>
      <c r="RBM33" s="175"/>
      <c r="RBN33" s="175"/>
      <c r="RBO33" s="175"/>
      <c r="RBP33" s="175"/>
      <c r="RBQ33" s="175"/>
      <c r="RBR33" s="175"/>
      <c r="RBS33" s="175"/>
      <c r="RBT33" s="175"/>
      <c r="RBU33" s="175"/>
      <c r="RBV33" s="175"/>
      <c r="RBW33" s="175"/>
      <c r="RBX33" s="175"/>
      <c r="RBY33" s="175"/>
      <c r="RBZ33" s="175"/>
      <c r="RCA33" s="175"/>
      <c r="RCB33" s="175"/>
      <c r="RCC33" s="175"/>
      <c r="RCD33" s="175"/>
      <c r="RCE33" s="175"/>
      <c r="RCF33" s="175"/>
      <c r="RCG33" s="175"/>
      <c r="RCH33" s="175"/>
      <c r="RCI33" s="175"/>
      <c r="RCJ33" s="175"/>
      <c r="RCK33" s="175"/>
      <c r="RCL33" s="175"/>
      <c r="RCM33" s="175"/>
      <c r="RCN33" s="175"/>
      <c r="RCO33" s="175"/>
      <c r="RCP33" s="175"/>
      <c r="RCQ33" s="175"/>
      <c r="RCR33" s="175"/>
      <c r="RCS33" s="175"/>
      <c r="RCT33" s="175"/>
      <c r="RCU33" s="175"/>
      <c r="RCV33" s="175"/>
      <c r="RCW33" s="175"/>
      <c r="RCX33" s="175"/>
      <c r="RCY33" s="175"/>
      <c r="RCZ33" s="175"/>
      <c r="RDA33" s="175"/>
      <c r="RDB33" s="175"/>
      <c r="RDC33" s="175"/>
      <c r="RDD33" s="175"/>
      <c r="RDE33" s="175"/>
      <c r="RDF33" s="175"/>
      <c r="RDG33" s="175"/>
      <c r="RDH33" s="175"/>
      <c r="RDI33" s="175"/>
      <c r="RDJ33" s="175"/>
      <c r="RDK33" s="175"/>
      <c r="RDL33" s="175"/>
      <c r="RDM33" s="175"/>
      <c r="RDN33" s="175"/>
      <c r="RDO33" s="175"/>
      <c r="RDP33" s="175"/>
      <c r="RDQ33" s="175"/>
      <c r="RDR33" s="175"/>
      <c r="RDS33" s="175"/>
      <c r="RDT33" s="175"/>
      <c r="RDU33" s="175"/>
      <c r="RDV33" s="175"/>
      <c r="RDW33" s="175"/>
      <c r="RDX33" s="175"/>
      <c r="RDY33" s="175"/>
      <c r="RDZ33" s="175"/>
      <c r="REA33" s="175"/>
      <c r="REB33" s="175"/>
      <c r="REC33" s="175"/>
      <c r="RED33" s="175"/>
      <c r="REE33" s="175"/>
      <c r="REF33" s="175"/>
      <c r="REG33" s="175"/>
      <c r="REH33" s="175"/>
      <c r="REI33" s="175"/>
      <c r="REJ33" s="175"/>
      <c r="REK33" s="175"/>
      <c r="REL33" s="175"/>
      <c r="REM33" s="175"/>
      <c r="REN33" s="175"/>
      <c r="REO33" s="175"/>
      <c r="REP33" s="175"/>
      <c r="REQ33" s="175"/>
      <c r="RER33" s="175"/>
      <c r="RES33" s="175"/>
      <c r="RET33" s="175"/>
      <c r="REU33" s="175"/>
      <c r="REV33" s="175"/>
      <c r="REW33" s="175"/>
      <c r="REX33" s="175"/>
      <c r="REY33" s="175"/>
      <c r="REZ33" s="175"/>
      <c r="RFA33" s="175"/>
      <c r="RFB33" s="175"/>
      <c r="RFC33" s="175"/>
      <c r="RFD33" s="175"/>
      <c r="RFE33" s="175"/>
      <c r="RFF33" s="175"/>
      <c r="RFG33" s="175"/>
      <c r="RFH33" s="175"/>
      <c r="RFI33" s="175"/>
      <c r="RFJ33" s="175"/>
      <c r="RFK33" s="175"/>
      <c r="RFL33" s="175"/>
      <c r="RFM33" s="175"/>
      <c r="RFN33" s="175"/>
      <c r="RFO33" s="175"/>
      <c r="RFP33" s="175"/>
      <c r="RFQ33" s="175"/>
      <c r="RFR33" s="175"/>
      <c r="RFS33" s="175"/>
      <c r="RFT33" s="175"/>
      <c r="RFU33" s="175"/>
      <c r="RFV33" s="175"/>
      <c r="RFW33" s="175"/>
      <c r="RFX33" s="175"/>
      <c r="RFY33" s="175"/>
      <c r="RFZ33" s="175"/>
      <c r="RGA33" s="175"/>
      <c r="RGB33" s="175"/>
      <c r="RGC33" s="175"/>
      <c r="RGD33" s="175"/>
      <c r="RGE33" s="175"/>
      <c r="RGF33" s="175"/>
      <c r="RGG33" s="175"/>
      <c r="RGH33" s="175"/>
      <c r="RGI33" s="175"/>
      <c r="RGJ33" s="175"/>
      <c r="RGK33" s="175"/>
      <c r="RGL33" s="175"/>
      <c r="RGM33" s="175"/>
      <c r="RGN33" s="175"/>
      <c r="RGO33" s="175"/>
      <c r="RGP33" s="175"/>
      <c r="RGQ33" s="175"/>
      <c r="RGR33" s="175"/>
      <c r="RGS33" s="175"/>
      <c r="RGT33" s="175"/>
      <c r="RGU33" s="175"/>
      <c r="RGV33" s="175"/>
      <c r="RGW33" s="175"/>
      <c r="RGX33" s="175"/>
      <c r="RGY33" s="175"/>
      <c r="RGZ33" s="175"/>
      <c r="RHA33" s="175"/>
      <c r="RHB33" s="175"/>
      <c r="RHC33" s="175"/>
      <c r="RHD33" s="175"/>
      <c r="RHE33" s="175"/>
      <c r="RHF33" s="175"/>
      <c r="RHG33" s="175"/>
      <c r="RHH33" s="175"/>
      <c r="RHI33" s="175"/>
      <c r="RHJ33" s="175"/>
      <c r="RHK33" s="175"/>
      <c r="RHL33" s="175"/>
      <c r="RHM33" s="175"/>
      <c r="RHN33" s="175"/>
      <c r="RHO33" s="175"/>
      <c r="RHP33" s="175"/>
      <c r="RHQ33" s="175"/>
      <c r="RHR33" s="175"/>
      <c r="RHS33" s="175"/>
      <c r="RHT33" s="175"/>
      <c r="RHU33" s="175"/>
      <c r="RHV33" s="175"/>
      <c r="RHW33" s="175"/>
      <c r="RHX33" s="175"/>
      <c r="RHY33" s="175"/>
      <c r="RHZ33" s="175"/>
      <c r="RIA33" s="175"/>
      <c r="RIB33" s="175"/>
      <c r="RIC33" s="175"/>
      <c r="RID33" s="175"/>
      <c r="RIE33" s="175"/>
      <c r="RIF33" s="175"/>
      <c r="RIG33" s="175"/>
      <c r="RIH33" s="175"/>
      <c r="RII33" s="175"/>
      <c r="RIJ33" s="175"/>
      <c r="RIK33" s="175"/>
      <c r="RIL33" s="175"/>
      <c r="RIM33" s="175"/>
      <c r="RIN33" s="175"/>
      <c r="RIO33" s="175"/>
      <c r="RIP33" s="175"/>
      <c r="RIQ33" s="175"/>
      <c r="RIR33" s="175"/>
      <c r="RIS33" s="175"/>
      <c r="RIT33" s="175"/>
      <c r="RIU33" s="175"/>
      <c r="RIV33" s="175"/>
      <c r="RIW33" s="175"/>
      <c r="RIX33" s="175"/>
      <c r="RIY33" s="175"/>
      <c r="RIZ33" s="175"/>
      <c r="RJA33" s="175"/>
      <c r="RJB33" s="175"/>
      <c r="RJC33" s="175"/>
      <c r="RJD33" s="175"/>
      <c r="RJE33" s="175"/>
      <c r="RJF33" s="175"/>
      <c r="RJG33" s="175"/>
      <c r="RJH33" s="175"/>
      <c r="RJI33" s="175"/>
      <c r="RJJ33" s="175"/>
      <c r="RJK33" s="175"/>
      <c r="RJL33" s="175"/>
      <c r="RJM33" s="175"/>
      <c r="RJN33" s="175"/>
      <c r="RJO33" s="175"/>
      <c r="RJP33" s="175"/>
      <c r="RJQ33" s="175"/>
      <c r="RJR33" s="175"/>
      <c r="RJS33" s="175"/>
      <c r="RJT33" s="175"/>
      <c r="RJU33" s="175"/>
      <c r="RJV33" s="175"/>
      <c r="RJW33" s="175"/>
      <c r="RJX33" s="175"/>
      <c r="RJY33" s="175"/>
      <c r="RJZ33" s="175"/>
      <c r="RKA33" s="175"/>
      <c r="RKB33" s="175"/>
      <c r="RKC33" s="175"/>
      <c r="RKD33" s="175"/>
      <c r="RKE33" s="175"/>
      <c r="RKF33" s="175"/>
      <c r="RKG33" s="175"/>
      <c r="RKH33" s="175"/>
      <c r="RKI33" s="175"/>
      <c r="RKJ33" s="175"/>
      <c r="RKK33" s="175"/>
      <c r="RKL33" s="175"/>
      <c r="RKM33" s="175"/>
      <c r="RKN33" s="175"/>
      <c r="RKO33" s="175"/>
      <c r="RKP33" s="175"/>
      <c r="RKQ33" s="175"/>
      <c r="RKR33" s="175"/>
      <c r="RKS33" s="175"/>
      <c r="RKT33" s="175"/>
      <c r="RKU33" s="175"/>
      <c r="RKV33" s="175"/>
      <c r="RKW33" s="175"/>
      <c r="RKX33" s="175"/>
      <c r="RKY33" s="175"/>
      <c r="RKZ33" s="175"/>
      <c r="RLA33" s="175"/>
      <c r="RLB33" s="175"/>
      <c r="RLC33" s="175"/>
      <c r="RLD33" s="175"/>
      <c r="RLE33" s="175"/>
      <c r="RLF33" s="175"/>
      <c r="RLG33" s="175"/>
      <c r="RLH33" s="175"/>
      <c r="RLI33" s="175"/>
      <c r="RLJ33" s="175"/>
      <c r="RLK33" s="175"/>
      <c r="RLL33" s="175"/>
      <c r="RLM33" s="175"/>
      <c r="RLN33" s="175"/>
      <c r="RLO33" s="175"/>
      <c r="RLP33" s="175"/>
      <c r="RLQ33" s="175"/>
      <c r="RLR33" s="175"/>
      <c r="RLS33" s="175"/>
      <c r="RLT33" s="175"/>
      <c r="RLU33" s="175"/>
      <c r="RLV33" s="175"/>
      <c r="RLW33" s="175"/>
      <c r="RLX33" s="175"/>
      <c r="RLY33" s="175"/>
      <c r="RLZ33" s="175"/>
      <c r="RMA33" s="175"/>
      <c r="RMB33" s="175"/>
      <c r="RMC33" s="175"/>
      <c r="RMD33" s="175"/>
      <c r="RME33" s="175"/>
      <c r="RMF33" s="175"/>
      <c r="RMG33" s="175"/>
      <c r="RMH33" s="175"/>
      <c r="RMI33" s="175"/>
      <c r="RMJ33" s="175"/>
      <c r="RMK33" s="175"/>
      <c r="RML33" s="175"/>
      <c r="RMM33" s="175"/>
      <c r="RMN33" s="175"/>
      <c r="RMO33" s="175"/>
      <c r="RMP33" s="175"/>
      <c r="RMQ33" s="175"/>
      <c r="RMR33" s="175"/>
      <c r="RMS33" s="175"/>
      <c r="RMT33" s="175"/>
      <c r="RMU33" s="175"/>
      <c r="RMV33" s="175"/>
      <c r="RMW33" s="175"/>
      <c r="RMX33" s="175"/>
      <c r="RMY33" s="175"/>
      <c r="RMZ33" s="175"/>
      <c r="RNA33" s="175"/>
      <c r="RNB33" s="175"/>
      <c r="RNC33" s="175"/>
      <c r="RND33" s="175"/>
      <c r="RNE33" s="175"/>
      <c r="RNF33" s="175"/>
      <c r="RNG33" s="175"/>
      <c r="RNH33" s="175"/>
      <c r="RNI33" s="175"/>
      <c r="RNJ33" s="175"/>
      <c r="RNK33" s="175"/>
      <c r="RNL33" s="175"/>
      <c r="RNM33" s="175"/>
      <c r="RNN33" s="175"/>
      <c r="RNO33" s="175"/>
      <c r="RNP33" s="175"/>
      <c r="RNQ33" s="175"/>
      <c r="RNR33" s="175"/>
      <c r="RNS33" s="175"/>
      <c r="RNT33" s="175"/>
      <c r="RNU33" s="175"/>
      <c r="RNV33" s="175"/>
      <c r="RNW33" s="175"/>
      <c r="RNX33" s="175"/>
      <c r="RNY33" s="175"/>
      <c r="RNZ33" s="175"/>
      <c r="ROA33" s="175"/>
      <c r="ROB33" s="175"/>
      <c r="ROC33" s="175"/>
      <c r="ROD33" s="175"/>
      <c r="ROE33" s="175"/>
      <c r="ROF33" s="175"/>
      <c r="ROG33" s="175"/>
      <c r="ROH33" s="175"/>
      <c r="ROI33" s="175"/>
      <c r="ROJ33" s="175"/>
      <c r="ROK33" s="175"/>
      <c r="ROL33" s="175"/>
      <c r="ROM33" s="175"/>
      <c r="RON33" s="175"/>
      <c r="ROO33" s="175"/>
      <c r="ROP33" s="175"/>
      <c r="ROQ33" s="175"/>
      <c r="ROR33" s="175"/>
      <c r="ROS33" s="175"/>
      <c r="ROT33" s="175"/>
      <c r="ROU33" s="175"/>
      <c r="ROV33" s="175"/>
      <c r="ROW33" s="175"/>
      <c r="ROX33" s="175"/>
      <c r="ROY33" s="175"/>
      <c r="ROZ33" s="175"/>
      <c r="RPA33" s="175"/>
      <c r="RPB33" s="175"/>
      <c r="RPC33" s="175"/>
      <c r="RPD33" s="175"/>
      <c r="RPE33" s="175"/>
      <c r="RPF33" s="175"/>
      <c r="RPG33" s="175"/>
      <c r="RPH33" s="175"/>
      <c r="RPI33" s="175"/>
      <c r="RPJ33" s="175"/>
      <c r="RPK33" s="175"/>
      <c r="RPL33" s="175"/>
      <c r="RPM33" s="175"/>
      <c r="RPN33" s="175"/>
      <c r="RPO33" s="175"/>
      <c r="RPP33" s="175"/>
      <c r="RPQ33" s="175"/>
      <c r="RPR33" s="175"/>
      <c r="RPS33" s="175"/>
      <c r="RPT33" s="175"/>
      <c r="RPU33" s="175"/>
      <c r="RPV33" s="175"/>
      <c r="RPW33" s="175"/>
      <c r="RPX33" s="175"/>
      <c r="RPY33" s="175"/>
      <c r="RPZ33" s="175"/>
      <c r="RQA33" s="175"/>
      <c r="RQB33" s="175"/>
      <c r="RQC33" s="175"/>
      <c r="RQD33" s="175"/>
      <c r="RQE33" s="175"/>
      <c r="RQF33" s="175"/>
      <c r="RQG33" s="175"/>
      <c r="RQH33" s="175"/>
      <c r="RQI33" s="175"/>
      <c r="RQJ33" s="175"/>
      <c r="RQK33" s="175"/>
      <c r="RQL33" s="175"/>
      <c r="RQM33" s="175"/>
      <c r="RQN33" s="175"/>
      <c r="RQO33" s="175"/>
      <c r="RQP33" s="175"/>
      <c r="RQQ33" s="175"/>
      <c r="RQR33" s="175"/>
      <c r="RQS33" s="175"/>
      <c r="RQT33" s="175"/>
      <c r="RQU33" s="175"/>
      <c r="RQV33" s="175"/>
      <c r="RQW33" s="175"/>
      <c r="RQX33" s="175"/>
      <c r="RQY33" s="175"/>
      <c r="RQZ33" s="175"/>
      <c r="RRA33" s="175"/>
      <c r="RRB33" s="175"/>
      <c r="RRC33" s="175"/>
      <c r="RRD33" s="175"/>
      <c r="RRE33" s="175"/>
      <c r="RRF33" s="175"/>
      <c r="RRG33" s="175"/>
      <c r="RRH33" s="175"/>
      <c r="RRI33" s="175"/>
      <c r="RRJ33" s="175"/>
      <c r="RRK33" s="175"/>
      <c r="RRL33" s="175"/>
      <c r="RRM33" s="175"/>
      <c r="RRN33" s="175"/>
      <c r="RRO33" s="175"/>
      <c r="RRP33" s="175"/>
      <c r="RRQ33" s="175"/>
      <c r="RRR33" s="175"/>
      <c r="RRS33" s="175"/>
      <c r="RRT33" s="175"/>
      <c r="RRU33" s="175"/>
      <c r="RRV33" s="175"/>
      <c r="RRW33" s="175"/>
      <c r="RRX33" s="175"/>
      <c r="RRY33" s="175"/>
      <c r="RRZ33" s="175"/>
      <c r="RSA33" s="175"/>
      <c r="RSB33" s="175"/>
      <c r="RSC33" s="175"/>
      <c r="RSD33" s="175"/>
      <c r="RSE33" s="175"/>
      <c r="RSF33" s="175"/>
      <c r="RSG33" s="175"/>
      <c r="RSH33" s="175"/>
      <c r="RSI33" s="175"/>
      <c r="RSJ33" s="175"/>
      <c r="RSK33" s="175"/>
      <c r="RSL33" s="175"/>
      <c r="RSM33" s="175"/>
      <c r="RSN33" s="175"/>
      <c r="RSO33" s="175"/>
      <c r="RSP33" s="175"/>
      <c r="RSQ33" s="175"/>
      <c r="RSR33" s="175"/>
      <c r="RSS33" s="175"/>
      <c r="RST33" s="175"/>
      <c r="RSU33" s="175"/>
      <c r="RSV33" s="175"/>
      <c r="RSW33" s="175"/>
      <c r="RSX33" s="175"/>
      <c r="RSY33" s="175"/>
      <c r="RSZ33" s="175"/>
      <c r="RTA33" s="175"/>
      <c r="RTB33" s="175"/>
      <c r="RTC33" s="175"/>
      <c r="RTD33" s="175"/>
      <c r="RTE33" s="175"/>
      <c r="RTF33" s="175"/>
      <c r="RTG33" s="175"/>
      <c r="RTH33" s="175"/>
      <c r="RTI33" s="175"/>
      <c r="RTJ33" s="175"/>
      <c r="RTK33" s="175"/>
      <c r="RTL33" s="175"/>
      <c r="RTM33" s="175"/>
      <c r="RTN33" s="175"/>
      <c r="RTO33" s="175"/>
      <c r="RTP33" s="175"/>
      <c r="RTQ33" s="175"/>
      <c r="RTR33" s="175"/>
      <c r="RTS33" s="175"/>
      <c r="RTT33" s="175"/>
      <c r="RTU33" s="175"/>
      <c r="RTV33" s="175"/>
      <c r="RTW33" s="175"/>
      <c r="RTX33" s="175"/>
      <c r="RTY33" s="175"/>
      <c r="RTZ33" s="175"/>
      <c r="RUA33" s="175"/>
      <c r="RUB33" s="175"/>
      <c r="RUC33" s="175"/>
      <c r="RUD33" s="175"/>
      <c r="RUE33" s="175"/>
      <c r="RUF33" s="175"/>
      <c r="RUG33" s="175"/>
      <c r="RUH33" s="175"/>
      <c r="RUI33" s="175"/>
      <c r="RUJ33" s="175"/>
      <c r="RUK33" s="175"/>
      <c r="RUL33" s="175"/>
      <c r="RUM33" s="175"/>
      <c r="RUN33" s="175"/>
      <c r="RUO33" s="175"/>
      <c r="RUP33" s="175"/>
      <c r="RUQ33" s="175"/>
      <c r="RUR33" s="175"/>
      <c r="RUS33" s="175"/>
      <c r="RUT33" s="175"/>
      <c r="RUU33" s="175"/>
      <c r="RUV33" s="175"/>
      <c r="RUW33" s="175"/>
      <c r="RUX33" s="175"/>
      <c r="RUY33" s="175"/>
      <c r="RUZ33" s="175"/>
      <c r="RVA33" s="175"/>
      <c r="RVB33" s="175"/>
      <c r="RVC33" s="175"/>
      <c r="RVD33" s="175"/>
      <c r="RVE33" s="175"/>
      <c r="RVF33" s="175"/>
      <c r="RVG33" s="175"/>
      <c r="RVH33" s="175"/>
      <c r="RVI33" s="175"/>
      <c r="RVJ33" s="175"/>
      <c r="RVK33" s="175"/>
      <c r="RVL33" s="175"/>
      <c r="RVM33" s="175"/>
      <c r="RVN33" s="175"/>
      <c r="RVO33" s="175"/>
      <c r="RVP33" s="175"/>
      <c r="RVQ33" s="175"/>
      <c r="RVR33" s="175"/>
      <c r="RVS33" s="175"/>
      <c r="RVT33" s="175"/>
      <c r="RVU33" s="175"/>
      <c r="RVV33" s="175"/>
      <c r="RVW33" s="175"/>
      <c r="RVX33" s="175"/>
      <c r="RVY33" s="175"/>
      <c r="RVZ33" s="175"/>
      <c r="RWA33" s="175"/>
      <c r="RWB33" s="175"/>
      <c r="RWC33" s="175"/>
      <c r="RWD33" s="175"/>
      <c r="RWE33" s="175"/>
      <c r="RWF33" s="175"/>
      <c r="RWG33" s="175"/>
      <c r="RWH33" s="175"/>
      <c r="RWI33" s="175"/>
      <c r="RWJ33" s="175"/>
      <c r="RWK33" s="175"/>
      <c r="RWL33" s="175"/>
      <c r="RWM33" s="175"/>
      <c r="RWN33" s="175"/>
      <c r="RWO33" s="175"/>
      <c r="RWP33" s="175"/>
      <c r="RWQ33" s="175"/>
      <c r="RWR33" s="175"/>
      <c r="RWS33" s="175"/>
      <c r="RWT33" s="175"/>
      <c r="RWU33" s="175"/>
      <c r="RWV33" s="175"/>
      <c r="RWW33" s="175"/>
      <c r="RWX33" s="175"/>
      <c r="RWY33" s="175"/>
      <c r="RWZ33" s="175"/>
      <c r="RXA33" s="175"/>
      <c r="RXB33" s="175"/>
      <c r="RXC33" s="175"/>
      <c r="RXD33" s="175"/>
      <c r="RXE33" s="175"/>
      <c r="RXF33" s="175"/>
      <c r="RXG33" s="175"/>
      <c r="RXH33" s="175"/>
      <c r="RXI33" s="175"/>
      <c r="RXJ33" s="175"/>
      <c r="RXK33" s="175"/>
      <c r="RXL33" s="175"/>
      <c r="RXM33" s="175"/>
      <c r="RXN33" s="175"/>
      <c r="RXO33" s="175"/>
      <c r="RXP33" s="175"/>
      <c r="RXQ33" s="175"/>
      <c r="RXR33" s="175"/>
      <c r="RXS33" s="175"/>
      <c r="RXT33" s="175"/>
      <c r="RXU33" s="175"/>
      <c r="RXV33" s="175"/>
      <c r="RXW33" s="175"/>
      <c r="RXX33" s="175"/>
      <c r="RXY33" s="175"/>
      <c r="RXZ33" s="175"/>
      <c r="RYA33" s="175"/>
      <c r="RYB33" s="175"/>
      <c r="RYC33" s="175"/>
      <c r="RYD33" s="175"/>
      <c r="RYE33" s="175"/>
      <c r="RYF33" s="175"/>
      <c r="RYG33" s="175"/>
      <c r="RYH33" s="175"/>
      <c r="RYI33" s="175"/>
      <c r="RYJ33" s="175"/>
      <c r="RYK33" s="175"/>
      <c r="RYL33" s="175"/>
      <c r="RYM33" s="175"/>
      <c r="RYN33" s="175"/>
      <c r="RYO33" s="175"/>
      <c r="RYP33" s="175"/>
      <c r="RYQ33" s="175"/>
      <c r="RYR33" s="175"/>
      <c r="RYS33" s="175"/>
      <c r="RYT33" s="175"/>
      <c r="RYU33" s="175"/>
      <c r="RYV33" s="175"/>
      <c r="RYW33" s="175"/>
      <c r="RYX33" s="175"/>
      <c r="RYY33" s="175"/>
      <c r="RYZ33" s="175"/>
      <c r="RZA33" s="175"/>
      <c r="RZB33" s="175"/>
      <c r="RZC33" s="175"/>
      <c r="RZD33" s="175"/>
      <c r="RZE33" s="175"/>
      <c r="RZF33" s="175"/>
      <c r="RZG33" s="175"/>
      <c r="RZH33" s="175"/>
      <c r="RZI33" s="175"/>
      <c r="RZJ33" s="175"/>
      <c r="RZK33" s="175"/>
      <c r="RZL33" s="175"/>
      <c r="RZM33" s="175"/>
      <c r="RZN33" s="175"/>
      <c r="RZO33" s="175"/>
      <c r="RZP33" s="175"/>
      <c r="RZQ33" s="175"/>
      <c r="RZR33" s="175"/>
      <c r="RZS33" s="175"/>
      <c r="RZT33" s="175"/>
      <c r="RZU33" s="175"/>
      <c r="RZV33" s="175"/>
      <c r="RZW33" s="175"/>
      <c r="RZX33" s="175"/>
      <c r="RZY33" s="175"/>
      <c r="RZZ33" s="175"/>
      <c r="SAA33" s="175"/>
      <c r="SAB33" s="175"/>
      <c r="SAC33" s="175"/>
      <c r="SAD33" s="175"/>
      <c r="SAE33" s="175"/>
      <c r="SAF33" s="175"/>
      <c r="SAG33" s="175"/>
      <c r="SAH33" s="175"/>
      <c r="SAI33" s="175"/>
      <c r="SAJ33" s="175"/>
      <c r="SAK33" s="175"/>
      <c r="SAL33" s="175"/>
      <c r="SAM33" s="175"/>
      <c r="SAN33" s="175"/>
      <c r="SAO33" s="175"/>
      <c r="SAP33" s="175"/>
      <c r="SAQ33" s="175"/>
      <c r="SAR33" s="175"/>
      <c r="SAS33" s="175"/>
      <c r="SAT33" s="175"/>
      <c r="SAU33" s="175"/>
      <c r="SAV33" s="175"/>
      <c r="SAW33" s="175"/>
      <c r="SAX33" s="175"/>
      <c r="SAY33" s="175"/>
      <c r="SAZ33" s="175"/>
      <c r="SBA33" s="175"/>
      <c r="SBB33" s="175"/>
      <c r="SBC33" s="175"/>
      <c r="SBD33" s="175"/>
      <c r="SBE33" s="175"/>
      <c r="SBF33" s="175"/>
      <c r="SBG33" s="175"/>
      <c r="SBH33" s="175"/>
      <c r="SBI33" s="175"/>
      <c r="SBJ33" s="175"/>
      <c r="SBK33" s="175"/>
      <c r="SBL33" s="175"/>
      <c r="SBM33" s="175"/>
      <c r="SBN33" s="175"/>
      <c r="SBO33" s="175"/>
      <c r="SBP33" s="175"/>
      <c r="SBQ33" s="175"/>
      <c r="SBR33" s="175"/>
      <c r="SBS33" s="175"/>
      <c r="SBT33" s="175"/>
      <c r="SBU33" s="175"/>
      <c r="SBV33" s="175"/>
      <c r="SBW33" s="175"/>
      <c r="SBX33" s="175"/>
      <c r="SBY33" s="175"/>
      <c r="SBZ33" s="175"/>
      <c r="SCA33" s="175"/>
      <c r="SCB33" s="175"/>
      <c r="SCC33" s="175"/>
      <c r="SCD33" s="175"/>
      <c r="SCE33" s="175"/>
      <c r="SCF33" s="175"/>
      <c r="SCG33" s="175"/>
      <c r="SCH33" s="175"/>
      <c r="SCI33" s="175"/>
      <c r="SCJ33" s="175"/>
      <c r="SCK33" s="175"/>
      <c r="SCL33" s="175"/>
      <c r="SCM33" s="175"/>
      <c r="SCN33" s="175"/>
      <c r="SCO33" s="175"/>
      <c r="SCP33" s="175"/>
      <c r="SCQ33" s="175"/>
      <c r="SCR33" s="175"/>
      <c r="SCS33" s="175"/>
      <c r="SCT33" s="175"/>
      <c r="SCU33" s="175"/>
      <c r="SCV33" s="175"/>
      <c r="SCW33" s="175"/>
      <c r="SCX33" s="175"/>
      <c r="SCY33" s="175"/>
      <c r="SCZ33" s="175"/>
      <c r="SDA33" s="175"/>
      <c r="SDB33" s="175"/>
      <c r="SDC33" s="175"/>
      <c r="SDD33" s="175"/>
      <c r="SDE33" s="175"/>
      <c r="SDF33" s="175"/>
      <c r="SDG33" s="175"/>
      <c r="SDH33" s="175"/>
      <c r="SDI33" s="175"/>
      <c r="SDJ33" s="175"/>
      <c r="SDK33" s="175"/>
      <c r="SDL33" s="175"/>
      <c r="SDM33" s="175"/>
      <c r="SDN33" s="175"/>
      <c r="SDO33" s="175"/>
      <c r="SDP33" s="175"/>
      <c r="SDQ33" s="175"/>
      <c r="SDR33" s="175"/>
      <c r="SDS33" s="175"/>
      <c r="SDT33" s="175"/>
      <c r="SDU33" s="175"/>
      <c r="SDV33" s="175"/>
      <c r="SDW33" s="175"/>
      <c r="SDX33" s="175"/>
      <c r="SDY33" s="175"/>
      <c r="SDZ33" s="175"/>
      <c r="SEA33" s="175"/>
      <c r="SEB33" s="175"/>
      <c r="SEC33" s="175"/>
      <c r="SED33" s="175"/>
      <c r="SEE33" s="175"/>
      <c r="SEF33" s="175"/>
      <c r="SEG33" s="175"/>
      <c r="SEH33" s="175"/>
      <c r="SEI33" s="175"/>
      <c r="SEJ33" s="175"/>
      <c r="SEK33" s="175"/>
      <c r="SEL33" s="175"/>
      <c r="SEM33" s="175"/>
      <c r="SEN33" s="175"/>
      <c r="SEO33" s="175"/>
      <c r="SEP33" s="175"/>
      <c r="SEQ33" s="175"/>
      <c r="SER33" s="175"/>
      <c r="SES33" s="175"/>
      <c r="SET33" s="175"/>
      <c r="SEU33" s="175"/>
      <c r="SEV33" s="175"/>
      <c r="SEW33" s="175"/>
      <c r="SEX33" s="175"/>
      <c r="SEY33" s="175"/>
      <c r="SEZ33" s="175"/>
      <c r="SFA33" s="175"/>
      <c r="SFB33" s="175"/>
      <c r="SFC33" s="175"/>
      <c r="SFD33" s="175"/>
      <c r="SFE33" s="175"/>
      <c r="SFF33" s="175"/>
      <c r="SFG33" s="175"/>
      <c r="SFH33" s="175"/>
      <c r="SFI33" s="175"/>
      <c r="SFJ33" s="175"/>
      <c r="SFK33" s="175"/>
      <c r="SFL33" s="175"/>
      <c r="SFM33" s="175"/>
      <c r="SFN33" s="175"/>
      <c r="SFO33" s="175"/>
      <c r="SFP33" s="175"/>
      <c r="SFQ33" s="175"/>
      <c r="SFR33" s="175"/>
      <c r="SFS33" s="175"/>
      <c r="SFT33" s="175"/>
      <c r="SFU33" s="175"/>
      <c r="SFV33" s="175"/>
      <c r="SFW33" s="175"/>
      <c r="SFX33" s="175"/>
      <c r="SFY33" s="175"/>
      <c r="SFZ33" s="175"/>
      <c r="SGA33" s="175"/>
      <c r="SGB33" s="175"/>
      <c r="SGC33" s="175"/>
      <c r="SGD33" s="175"/>
      <c r="SGE33" s="175"/>
      <c r="SGF33" s="175"/>
      <c r="SGG33" s="175"/>
      <c r="SGH33" s="175"/>
      <c r="SGI33" s="175"/>
      <c r="SGJ33" s="175"/>
      <c r="SGK33" s="175"/>
      <c r="SGL33" s="175"/>
      <c r="SGM33" s="175"/>
      <c r="SGN33" s="175"/>
      <c r="SGO33" s="175"/>
      <c r="SGP33" s="175"/>
      <c r="SGQ33" s="175"/>
      <c r="SGR33" s="175"/>
      <c r="SGS33" s="175"/>
      <c r="SGT33" s="175"/>
      <c r="SGU33" s="175"/>
      <c r="SGV33" s="175"/>
      <c r="SGW33" s="175"/>
      <c r="SGX33" s="175"/>
      <c r="SGY33" s="175"/>
      <c r="SGZ33" s="175"/>
      <c r="SHA33" s="175"/>
      <c r="SHB33" s="175"/>
      <c r="SHC33" s="175"/>
      <c r="SHD33" s="175"/>
      <c r="SHE33" s="175"/>
      <c r="SHF33" s="175"/>
      <c r="SHG33" s="175"/>
      <c r="SHH33" s="175"/>
      <c r="SHI33" s="175"/>
      <c r="SHJ33" s="175"/>
      <c r="SHK33" s="175"/>
      <c r="SHL33" s="175"/>
      <c r="SHM33" s="175"/>
      <c r="SHN33" s="175"/>
      <c r="SHO33" s="175"/>
      <c r="SHP33" s="175"/>
      <c r="SHQ33" s="175"/>
      <c r="SHR33" s="175"/>
      <c r="SHS33" s="175"/>
      <c r="SHT33" s="175"/>
      <c r="SHU33" s="175"/>
      <c r="SHV33" s="175"/>
      <c r="SHW33" s="175"/>
      <c r="SHX33" s="175"/>
      <c r="SHY33" s="175"/>
      <c r="SHZ33" s="175"/>
      <c r="SIA33" s="175"/>
      <c r="SIB33" s="175"/>
      <c r="SIC33" s="175"/>
      <c r="SID33" s="175"/>
      <c r="SIE33" s="175"/>
      <c r="SIF33" s="175"/>
      <c r="SIG33" s="175"/>
      <c r="SIH33" s="175"/>
      <c r="SII33" s="175"/>
      <c r="SIJ33" s="175"/>
      <c r="SIK33" s="175"/>
      <c r="SIL33" s="175"/>
      <c r="SIM33" s="175"/>
      <c r="SIN33" s="175"/>
      <c r="SIO33" s="175"/>
      <c r="SIP33" s="175"/>
      <c r="SIQ33" s="175"/>
      <c r="SIR33" s="175"/>
      <c r="SIS33" s="175"/>
      <c r="SIT33" s="175"/>
      <c r="SIU33" s="175"/>
      <c r="SIV33" s="175"/>
      <c r="SIW33" s="175"/>
      <c r="SIX33" s="175"/>
      <c r="SIY33" s="175"/>
      <c r="SIZ33" s="175"/>
      <c r="SJA33" s="175"/>
      <c r="SJB33" s="175"/>
      <c r="SJC33" s="175"/>
      <c r="SJD33" s="175"/>
      <c r="SJE33" s="175"/>
      <c r="SJF33" s="175"/>
      <c r="SJG33" s="175"/>
      <c r="SJH33" s="175"/>
      <c r="SJI33" s="175"/>
      <c r="SJJ33" s="175"/>
      <c r="SJK33" s="175"/>
      <c r="SJL33" s="175"/>
      <c r="SJM33" s="175"/>
      <c r="SJN33" s="175"/>
      <c r="SJO33" s="175"/>
      <c r="SJP33" s="175"/>
      <c r="SJQ33" s="175"/>
      <c r="SJR33" s="175"/>
      <c r="SJS33" s="175"/>
      <c r="SJT33" s="175"/>
      <c r="SJU33" s="175"/>
      <c r="SJV33" s="175"/>
      <c r="SJW33" s="175"/>
      <c r="SJX33" s="175"/>
      <c r="SJY33" s="175"/>
      <c r="SJZ33" s="175"/>
      <c r="SKA33" s="175"/>
      <c r="SKB33" s="175"/>
      <c r="SKC33" s="175"/>
      <c r="SKD33" s="175"/>
      <c r="SKE33" s="175"/>
      <c r="SKF33" s="175"/>
      <c r="SKG33" s="175"/>
      <c r="SKH33" s="175"/>
      <c r="SKI33" s="175"/>
      <c r="SKJ33" s="175"/>
      <c r="SKK33" s="175"/>
      <c r="SKL33" s="175"/>
      <c r="SKM33" s="175"/>
      <c r="SKN33" s="175"/>
      <c r="SKO33" s="175"/>
      <c r="SKP33" s="175"/>
      <c r="SKQ33" s="175"/>
      <c r="SKR33" s="175"/>
      <c r="SKS33" s="175"/>
      <c r="SKT33" s="175"/>
      <c r="SKU33" s="175"/>
      <c r="SKV33" s="175"/>
      <c r="SKW33" s="175"/>
      <c r="SKX33" s="175"/>
      <c r="SKY33" s="175"/>
      <c r="SKZ33" s="175"/>
      <c r="SLA33" s="175"/>
      <c r="SLB33" s="175"/>
      <c r="SLC33" s="175"/>
      <c r="SLD33" s="175"/>
      <c r="SLE33" s="175"/>
      <c r="SLF33" s="175"/>
      <c r="SLG33" s="175"/>
      <c r="SLH33" s="175"/>
      <c r="SLI33" s="175"/>
      <c r="SLJ33" s="175"/>
      <c r="SLK33" s="175"/>
      <c r="SLL33" s="175"/>
      <c r="SLM33" s="175"/>
      <c r="SLN33" s="175"/>
      <c r="SLO33" s="175"/>
      <c r="SLP33" s="175"/>
      <c r="SLQ33" s="175"/>
      <c r="SLR33" s="175"/>
      <c r="SLS33" s="175"/>
      <c r="SLT33" s="175"/>
      <c r="SLU33" s="175"/>
      <c r="SLV33" s="175"/>
      <c r="SLW33" s="175"/>
      <c r="SLX33" s="175"/>
      <c r="SLY33" s="175"/>
      <c r="SLZ33" s="175"/>
      <c r="SMA33" s="175"/>
      <c r="SMB33" s="175"/>
      <c r="SMC33" s="175"/>
      <c r="SMD33" s="175"/>
      <c r="SME33" s="175"/>
      <c r="SMF33" s="175"/>
      <c r="SMG33" s="175"/>
      <c r="SMH33" s="175"/>
      <c r="SMI33" s="175"/>
      <c r="SMJ33" s="175"/>
      <c r="SMK33" s="175"/>
      <c r="SML33" s="175"/>
      <c r="SMM33" s="175"/>
      <c r="SMN33" s="175"/>
      <c r="SMO33" s="175"/>
      <c r="SMP33" s="175"/>
      <c r="SMQ33" s="175"/>
      <c r="SMR33" s="175"/>
      <c r="SMS33" s="175"/>
      <c r="SMT33" s="175"/>
      <c r="SMU33" s="175"/>
      <c r="SMV33" s="175"/>
      <c r="SMW33" s="175"/>
      <c r="SMX33" s="175"/>
      <c r="SMY33" s="175"/>
      <c r="SMZ33" s="175"/>
      <c r="SNA33" s="175"/>
      <c r="SNB33" s="175"/>
      <c r="SNC33" s="175"/>
      <c r="SND33" s="175"/>
      <c r="SNE33" s="175"/>
      <c r="SNF33" s="175"/>
      <c r="SNG33" s="175"/>
      <c r="SNH33" s="175"/>
      <c r="SNI33" s="175"/>
      <c r="SNJ33" s="175"/>
      <c r="SNK33" s="175"/>
      <c r="SNL33" s="175"/>
      <c r="SNM33" s="175"/>
      <c r="SNN33" s="175"/>
      <c r="SNO33" s="175"/>
      <c r="SNP33" s="175"/>
      <c r="SNQ33" s="175"/>
      <c r="SNR33" s="175"/>
      <c r="SNS33" s="175"/>
      <c r="SNT33" s="175"/>
      <c r="SNU33" s="175"/>
      <c r="SNV33" s="175"/>
      <c r="SNW33" s="175"/>
      <c r="SNX33" s="175"/>
      <c r="SNY33" s="175"/>
      <c r="SNZ33" s="175"/>
      <c r="SOA33" s="175"/>
      <c r="SOB33" s="175"/>
      <c r="SOC33" s="175"/>
      <c r="SOD33" s="175"/>
      <c r="SOE33" s="175"/>
      <c r="SOF33" s="175"/>
      <c r="SOG33" s="175"/>
      <c r="SOH33" s="175"/>
      <c r="SOI33" s="175"/>
      <c r="SOJ33" s="175"/>
      <c r="SOK33" s="175"/>
      <c r="SOL33" s="175"/>
      <c r="SOM33" s="175"/>
      <c r="SON33" s="175"/>
      <c r="SOO33" s="175"/>
      <c r="SOP33" s="175"/>
      <c r="SOQ33" s="175"/>
      <c r="SOR33" s="175"/>
      <c r="SOS33" s="175"/>
      <c r="SOT33" s="175"/>
      <c r="SOU33" s="175"/>
      <c r="SOV33" s="175"/>
      <c r="SOW33" s="175"/>
      <c r="SOX33" s="175"/>
      <c r="SOY33" s="175"/>
      <c r="SOZ33" s="175"/>
      <c r="SPA33" s="175"/>
      <c r="SPB33" s="175"/>
      <c r="SPC33" s="175"/>
      <c r="SPD33" s="175"/>
      <c r="SPE33" s="175"/>
      <c r="SPF33" s="175"/>
      <c r="SPG33" s="175"/>
      <c r="SPH33" s="175"/>
      <c r="SPI33" s="175"/>
      <c r="SPJ33" s="175"/>
      <c r="SPK33" s="175"/>
      <c r="SPL33" s="175"/>
      <c r="SPM33" s="175"/>
      <c r="SPN33" s="175"/>
      <c r="SPO33" s="175"/>
      <c r="SPP33" s="175"/>
      <c r="SPQ33" s="175"/>
      <c r="SPR33" s="175"/>
      <c r="SPS33" s="175"/>
      <c r="SPT33" s="175"/>
      <c r="SPU33" s="175"/>
      <c r="SPV33" s="175"/>
      <c r="SPW33" s="175"/>
      <c r="SPX33" s="175"/>
      <c r="SPY33" s="175"/>
      <c r="SPZ33" s="175"/>
      <c r="SQA33" s="175"/>
      <c r="SQB33" s="175"/>
      <c r="SQC33" s="175"/>
      <c r="SQD33" s="175"/>
      <c r="SQE33" s="175"/>
      <c r="SQF33" s="175"/>
      <c r="SQG33" s="175"/>
      <c r="SQH33" s="175"/>
      <c r="SQI33" s="175"/>
      <c r="SQJ33" s="175"/>
      <c r="SQK33" s="175"/>
      <c r="SQL33" s="175"/>
      <c r="SQM33" s="175"/>
      <c r="SQN33" s="175"/>
      <c r="SQO33" s="175"/>
      <c r="SQP33" s="175"/>
      <c r="SQQ33" s="175"/>
      <c r="SQR33" s="175"/>
      <c r="SQS33" s="175"/>
      <c r="SQT33" s="175"/>
      <c r="SQU33" s="175"/>
      <c r="SQV33" s="175"/>
      <c r="SQW33" s="175"/>
      <c r="SQX33" s="175"/>
      <c r="SQY33" s="175"/>
      <c r="SQZ33" s="175"/>
      <c r="SRA33" s="175"/>
      <c r="SRB33" s="175"/>
      <c r="SRC33" s="175"/>
      <c r="SRD33" s="175"/>
      <c r="SRE33" s="175"/>
      <c r="SRF33" s="175"/>
      <c r="SRG33" s="175"/>
      <c r="SRH33" s="175"/>
      <c r="SRI33" s="175"/>
      <c r="SRJ33" s="175"/>
      <c r="SRK33" s="175"/>
      <c r="SRL33" s="175"/>
      <c r="SRM33" s="175"/>
      <c r="SRN33" s="175"/>
      <c r="SRO33" s="175"/>
      <c r="SRP33" s="175"/>
      <c r="SRQ33" s="175"/>
      <c r="SRR33" s="175"/>
      <c r="SRS33" s="175"/>
      <c r="SRT33" s="175"/>
      <c r="SRU33" s="175"/>
      <c r="SRV33" s="175"/>
      <c r="SRW33" s="175"/>
      <c r="SRX33" s="175"/>
      <c r="SRY33" s="175"/>
      <c r="SRZ33" s="175"/>
      <c r="SSA33" s="175"/>
      <c r="SSB33" s="175"/>
      <c r="SSC33" s="175"/>
      <c r="SSD33" s="175"/>
      <c r="SSE33" s="175"/>
      <c r="SSF33" s="175"/>
      <c r="SSG33" s="175"/>
      <c r="SSH33" s="175"/>
      <c r="SSI33" s="175"/>
      <c r="SSJ33" s="175"/>
      <c r="SSK33" s="175"/>
      <c r="SSL33" s="175"/>
      <c r="SSM33" s="175"/>
      <c r="SSN33" s="175"/>
      <c r="SSO33" s="175"/>
      <c r="SSP33" s="175"/>
      <c r="SSQ33" s="175"/>
      <c r="SSR33" s="175"/>
      <c r="SSS33" s="175"/>
      <c r="SST33" s="175"/>
      <c r="SSU33" s="175"/>
      <c r="SSV33" s="175"/>
      <c r="SSW33" s="175"/>
      <c r="SSX33" s="175"/>
      <c r="SSY33" s="175"/>
      <c r="SSZ33" s="175"/>
      <c r="STA33" s="175"/>
      <c r="STB33" s="175"/>
      <c r="STC33" s="175"/>
      <c r="STD33" s="175"/>
      <c r="STE33" s="175"/>
      <c r="STF33" s="175"/>
      <c r="STG33" s="175"/>
      <c r="STH33" s="175"/>
      <c r="STI33" s="175"/>
      <c r="STJ33" s="175"/>
      <c r="STK33" s="175"/>
      <c r="STL33" s="175"/>
      <c r="STM33" s="175"/>
      <c r="STN33" s="175"/>
      <c r="STO33" s="175"/>
      <c r="STP33" s="175"/>
      <c r="STQ33" s="175"/>
      <c r="STR33" s="175"/>
      <c r="STS33" s="175"/>
      <c r="STT33" s="175"/>
      <c r="STU33" s="175"/>
      <c r="STV33" s="175"/>
      <c r="STW33" s="175"/>
      <c r="STX33" s="175"/>
      <c r="STY33" s="175"/>
      <c r="STZ33" s="175"/>
      <c r="SUA33" s="175"/>
      <c r="SUB33" s="175"/>
      <c r="SUC33" s="175"/>
      <c r="SUD33" s="175"/>
      <c r="SUE33" s="175"/>
      <c r="SUF33" s="175"/>
      <c r="SUG33" s="175"/>
      <c r="SUH33" s="175"/>
      <c r="SUI33" s="175"/>
      <c r="SUJ33" s="175"/>
      <c r="SUK33" s="175"/>
      <c r="SUL33" s="175"/>
      <c r="SUM33" s="175"/>
      <c r="SUN33" s="175"/>
      <c r="SUO33" s="175"/>
      <c r="SUP33" s="175"/>
      <c r="SUQ33" s="175"/>
      <c r="SUR33" s="175"/>
      <c r="SUS33" s="175"/>
      <c r="SUT33" s="175"/>
      <c r="SUU33" s="175"/>
      <c r="SUV33" s="175"/>
      <c r="SUW33" s="175"/>
      <c r="SUX33" s="175"/>
      <c r="SUY33" s="175"/>
      <c r="SUZ33" s="175"/>
      <c r="SVA33" s="175"/>
      <c r="SVB33" s="175"/>
      <c r="SVC33" s="175"/>
      <c r="SVD33" s="175"/>
      <c r="SVE33" s="175"/>
      <c r="SVF33" s="175"/>
      <c r="SVG33" s="175"/>
      <c r="SVH33" s="175"/>
      <c r="SVI33" s="175"/>
      <c r="SVJ33" s="175"/>
      <c r="SVK33" s="175"/>
      <c r="SVL33" s="175"/>
      <c r="SVM33" s="175"/>
      <c r="SVN33" s="175"/>
      <c r="SVO33" s="175"/>
      <c r="SVP33" s="175"/>
      <c r="SVQ33" s="175"/>
      <c r="SVR33" s="175"/>
      <c r="SVS33" s="175"/>
      <c r="SVT33" s="175"/>
      <c r="SVU33" s="175"/>
      <c r="SVV33" s="175"/>
      <c r="SVW33" s="175"/>
      <c r="SVX33" s="175"/>
      <c r="SVY33" s="175"/>
      <c r="SVZ33" s="175"/>
      <c r="SWA33" s="175"/>
      <c r="SWB33" s="175"/>
      <c r="SWC33" s="175"/>
      <c r="SWD33" s="175"/>
      <c r="SWE33" s="175"/>
      <c r="SWF33" s="175"/>
      <c r="SWG33" s="175"/>
      <c r="SWH33" s="175"/>
      <c r="SWI33" s="175"/>
      <c r="SWJ33" s="175"/>
      <c r="SWK33" s="175"/>
      <c r="SWL33" s="175"/>
      <c r="SWM33" s="175"/>
      <c r="SWN33" s="175"/>
      <c r="SWO33" s="175"/>
      <c r="SWP33" s="175"/>
      <c r="SWQ33" s="175"/>
      <c r="SWR33" s="175"/>
      <c r="SWS33" s="175"/>
      <c r="SWT33" s="175"/>
      <c r="SWU33" s="175"/>
      <c r="SWV33" s="175"/>
      <c r="SWW33" s="175"/>
      <c r="SWX33" s="175"/>
      <c r="SWY33" s="175"/>
      <c r="SWZ33" s="175"/>
      <c r="SXA33" s="175"/>
      <c r="SXB33" s="175"/>
      <c r="SXC33" s="175"/>
      <c r="SXD33" s="175"/>
      <c r="SXE33" s="175"/>
      <c r="SXF33" s="175"/>
      <c r="SXG33" s="175"/>
      <c r="SXH33" s="175"/>
      <c r="SXI33" s="175"/>
      <c r="SXJ33" s="175"/>
      <c r="SXK33" s="175"/>
      <c r="SXL33" s="175"/>
      <c r="SXM33" s="175"/>
      <c r="SXN33" s="175"/>
      <c r="SXO33" s="175"/>
      <c r="SXP33" s="175"/>
      <c r="SXQ33" s="175"/>
      <c r="SXR33" s="175"/>
      <c r="SXS33" s="175"/>
      <c r="SXT33" s="175"/>
      <c r="SXU33" s="175"/>
      <c r="SXV33" s="175"/>
      <c r="SXW33" s="175"/>
      <c r="SXX33" s="175"/>
      <c r="SXY33" s="175"/>
      <c r="SXZ33" s="175"/>
      <c r="SYA33" s="175"/>
      <c r="SYB33" s="175"/>
      <c r="SYC33" s="175"/>
      <c r="SYD33" s="175"/>
      <c r="SYE33" s="175"/>
      <c r="SYF33" s="175"/>
      <c r="SYG33" s="175"/>
      <c r="SYH33" s="175"/>
      <c r="SYI33" s="175"/>
      <c r="SYJ33" s="175"/>
      <c r="SYK33" s="175"/>
      <c r="SYL33" s="175"/>
      <c r="SYM33" s="175"/>
      <c r="SYN33" s="175"/>
      <c r="SYO33" s="175"/>
      <c r="SYP33" s="175"/>
      <c r="SYQ33" s="175"/>
      <c r="SYR33" s="175"/>
      <c r="SYS33" s="175"/>
      <c r="SYT33" s="175"/>
      <c r="SYU33" s="175"/>
      <c r="SYV33" s="175"/>
      <c r="SYW33" s="175"/>
      <c r="SYX33" s="175"/>
      <c r="SYY33" s="175"/>
      <c r="SYZ33" s="175"/>
      <c r="SZA33" s="175"/>
      <c r="SZB33" s="175"/>
      <c r="SZC33" s="175"/>
      <c r="SZD33" s="175"/>
      <c r="SZE33" s="175"/>
      <c r="SZF33" s="175"/>
      <c r="SZG33" s="175"/>
      <c r="SZH33" s="175"/>
      <c r="SZI33" s="175"/>
      <c r="SZJ33" s="175"/>
      <c r="SZK33" s="175"/>
      <c r="SZL33" s="175"/>
      <c r="SZM33" s="175"/>
      <c r="SZN33" s="175"/>
      <c r="SZO33" s="175"/>
      <c r="SZP33" s="175"/>
      <c r="SZQ33" s="175"/>
      <c r="SZR33" s="175"/>
      <c r="SZS33" s="175"/>
      <c r="SZT33" s="175"/>
      <c r="SZU33" s="175"/>
      <c r="SZV33" s="175"/>
      <c r="SZW33" s="175"/>
      <c r="SZX33" s="175"/>
      <c r="SZY33" s="175"/>
      <c r="SZZ33" s="175"/>
      <c r="TAA33" s="175"/>
      <c r="TAB33" s="175"/>
      <c r="TAC33" s="175"/>
      <c r="TAD33" s="175"/>
      <c r="TAE33" s="175"/>
      <c r="TAF33" s="175"/>
      <c r="TAG33" s="175"/>
      <c r="TAH33" s="175"/>
      <c r="TAI33" s="175"/>
      <c r="TAJ33" s="175"/>
      <c r="TAK33" s="175"/>
      <c r="TAL33" s="175"/>
      <c r="TAM33" s="175"/>
      <c r="TAN33" s="175"/>
      <c r="TAO33" s="175"/>
      <c r="TAP33" s="175"/>
      <c r="TAQ33" s="175"/>
      <c r="TAR33" s="175"/>
      <c r="TAS33" s="175"/>
      <c r="TAT33" s="175"/>
      <c r="TAU33" s="175"/>
      <c r="TAV33" s="175"/>
      <c r="TAW33" s="175"/>
      <c r="TAX33" s="175"/>
      <c r="TAY33" s="175"/>
      <c r="TAZ33" s="175"/>
      <c r="TBA33" s="175"/>
      <c r="TBB33" s="175"/>
      <c r="TBC33" s="175"/>
      <c r="TBD33" s="175"/>
      <c r="TBE33" s="175"/>
      <c r="TBF33" s="175"/>
      <c r="TBG33" s="175"/>
      <c r="TBH33" s="175"/>
      <c r="TBI33" s="175"/>
      <c r="TBJ33" s="175"/>
      <c r="TBK33" s="175"/>
      <c r="TBL33" s="175"/>
      <c r="TBM33" s="175"/>
      <c r="TBN33" s="175"/>
      <c r="TBO33" s="175"/>
      <c r="TBP33" s="175"/>
      <c r="TBQ33" s="175"/>
      <c r="TBR33" s="175"/>
      <c r="TBS33" s="175"/>
      <c r="TBT33" s="175"/>
      <c r="TBU33" s="175"/>
      <c r="TBV33" s="175"/>
      <c r="TBW33" s="175"/>
      <c r="TBX33" s="175"/>
      <c r="TBY33" s="175"/>
      <c r="TBZ33" s="175"/>
      <c r="TCA33" s="175"/>
      <c r="TCB33" s="175"/>
      <c r="TCC33" s="175"/>
      <c r="TCD33" s="175"/>
      <c r="TCE33" s="175"/>
      <c r="TCF33" s="175"/>
      <c r="TCG33" s="175"/>
      <c r="TCH33" s="175"/>
      <c r="TCI33" s="175"/>
      <c r="TCJ33" s="175"/>
      <c r="TCK33" s="175"/>
      <c r="TCL33" s="175"/>
      <c r="TCM33" s="175"/>
      <c r="TCN33" s="175"/>
      <c r="TCO33" s="175"/>
      <c r="TCP33" s="175"/>
      <c r="TCQ33" s="175"/>
      <c r="TCR33" s="175"/>
      <c r="TCS33" s="175"/>
      <c r="TCT33" s="175"/>
      <c r="TCU33" s="175"/>
      <c r="TCV33" s="175"/>
      <c r="TCW33" s="175"/>
      <c r="TCX33" s="175"/>
      <c r="TCY33" s="175"/>
      <c r="TCZ33" s="175"/>
      <c r="TDA33" s="175"/>
      <c r="TDB33" s="175"/>
      <c r="TDC33" s="175"/>
      <c r="TDD33" s="175"/>
      <c r="TDE33" s="175"/>
      <c r="TDF33" s="175"/>
      <c r="TDG33" s="175"/>
      <c r="TDH33" s="175"/>
      <c r="TDI33" s="175"/>
      <c r="TDJ33" s="175"/>
      <c r="TDK33" s="175"/>
      <c r="TDL33" s="175"/>
      <c r="TDM33" s="175"/>
      <c r="TDN33" s="175"/>
      <c r="TDO33" s="175"/>
      <c r="TDP33" s="175"/>
      <c r="TDQ33" s="175"/>
      <c r="TDR33" s="175"/>
      <c r="TDS33" s="175"/>
      <c r="TDT33" s="175"/>
      <c r="TDU33" s="175"/>
      <c r="TDV33" s="175"/>
      <c r="TDW33" s="175"/>
      <c r="TDX33" s="175"/>
      <c r="TDY33" s="175"/>
      <c r="TDZ33" s="175"/>
      <c r="TEA33" s="175"/>
      <c r="TEB33" s="175"/>
      <c r="TEC33" s="175"/>
      <c r="TED33" s="175"/>
      <c r="TEE33" s="175"/>
      <c r="TEF33" s="175"/>
      <c r="TEG33" s="175"/>
      <c r="TEH33" s="175"/>
      <c r="TEI33" s="175"/>
      <c r="TEJ33" s="175"/>
      <c r="TEK33" s="175"/>
      <c r="TEL33" s="175"/>
      <c r="TEM33" s="175"/>
      <c r="TEN33" s="175"/>
      <c r="TEO33" s="175"/>
      <c r="TEP33" s="175"/>
      <c r="TEQ33" s="175"/>
      <c r="TER33" s="175"/>
      <c r="TES33" s="175"/>
      <c r="TET33" s="175"/>
      <c r="TEU33" s="175"/>
      <c r="TEV33" s="175"/>
      <c r="TEW33" s="175"/>
      <c r="TEX33" s="175"/>
      <c r="TEY33" s="175"/>
      <c r="TEZ33" s="175"/>
      <c r="TFA33" s="175"/>
      <c r="TFB33" s="175"/>
      <c r="TFC33" s="175"/>
      <c r="TFD33" s="175"/>
      <c r="TFE33" s="175"/>
      <c r="TFF33" s="175"/>
      <c r="TFG33" s="175"/>
      <c r="TFH33" s="175"/>
      <c r="TFI33" s="175"/>
      <c r="TFJ33" s="175"/>
      <c r="TFK33" s="175"/>
      <c r="TFL33" s="175"/>
      <c r="TFM33" s="175"/>
      <c r="TFN33" s="175"/>
      <c r="TFO33" s="175"/>
      <c r="TFP33" s="175"/>
      <c r="TFQ33" s="175"/>
      <c r="TFR33" s="175"/>
      <c r="TFS33" s="175"/>
      <c r="TFT33" s="175"/>
      <c r="TFU33" s="175"/>
      <c r="TFV33" s="175"/>
      <c r="TFW33" s="175"/>
      <c r="TFX33" s="175"/>
      <c r="TFY33" s="175"/>
      <c r="TFZ33" s="175"/>
      <c r="TGA33" s="175"/>
      <c r="TGB33" s="175"/>
      <c r="TGC33" s="175"/>
      <c r="TGD33" s="175"/>
      <c r="TGE33" s="175"/>
      <c r="TGF33" s="175"/>
      <c r="TGG33" s="175"/>
      <c r="TGH33" s="175"/>
      <c r="TGI33" s="175"/>
      <c r="TGJ33" s="175"/>
      <c r="TGK33" s="175"/>
      <c r="TGL33" s="175"/>
      <c r="TGM33" s="175"/>
      <c r="TGN33" s="175"/>
      <c r="TGO33" s="175"/>
      <c r="TGP33" s="175"/>
      <c r="TGQ33" s="175"/>
      <c r="TGR33" s="175"/>
      <c r="TGS33" s="175"/>
      <c r="TGT33" s="175"/>
      <c r="TGU33" s="175"/>
      <c r="TGV33" s="175"/>
      <c r="TGW33" s="175"/>
      <c r="TGX33" s="175"/>
      <c r="TGY33" s="175"/>
      <c r="TGZ33" s="175"/>
      <c r="THA33" s="175"/>
      <c r="THB33" s="175"/>
      <c r="THC33" s="175"/>
      <c r="THD33" s="175"/>
      <c r="THE33" s="175"/>
      <c r="THF33" s="175"/>
      <c r="THG33" s="175"/>
      <c r="THH33" s="175"/>
      <c r="THI33" s="175"/>
      <c r="THJ33" s="175"/>
      <c r="THK33" s="175"/>
      <c r="THL33" s="175"/>
      <c r="THM33" s="175"/>
      <c r="THN33" s="175"/>
      <c r="THO33" s="175"/>
      <c r="THP33" s="175"/>
      <c r="THQ33" s="175"/>
      <c r="THR33" s="175"/>
      <c r="THS33" s="175"/>
      <c r="THT33" s="175"/>
      <c r="THU33" s="175"/>
      <c r="THV33" s="175"/>
      <c r="THW33" s="175"/>
      <c r="THX33" s="175"/>
      <c r="THY33" s="175"/>
      <c r="THZ33" s="175"/>
      <c r="TIA33" s="175"/>
      <c r="TIB33" s="175"/>
      <c r="TIC33" s="175"/>
      <c r="TID33" s="175"/>
      <c r="TIE33" s="175"/>
      <c r="TIF33" s="175"/>
      <c r="TIG33" s="175"/>
      <c r="TIH33" s="175"/>
      <c r="TII33" s="175"/>
      <c r="TIJ33" s="175"/>
      <c r="TIK33" s="175"/>
      <c r="TIL33" s="175"/>
      <c r="TIM33" s="175"/>
      <c r="TIN33" s="175"/>
      <c r="TIO33" s="175"/>
      <c r="TIP33" s="175"/>
      <c r="TIQ33" s="175"/>
      <c r="TIR33" s="175"/>
      <c r="TIS33" s="175"/>
      <c r="TIT33" s="175"/>
      <c r="TIU33" s="175"/>
      <c r="TIV33" s="175"/>
      <c r="TIW33" s="175"/>
      <c r="TIX33" s="175"/>
      <c r="TIY33" s="175"/>
      <c r="TIZ33" s="175"/>
      <c r="TJA33" s="175"/>
      <c r="TJB33" s="175"/>
      <c r="TJC33" s="175"/>
      <c r="TJD33" s="175"/>
      <c r="TJE33" s="175"/>
      <c r="TJF33" s="175"/>
      <c r="TJG33" s="175"/>
      <c r="TJH33" s="175"/>
      <c r="TJI33" s="175"/>
      <c r="TJJ33" s="175"/>
      <c r="TJK33" s="175"/>
      <c r="TJL33" s="175"/>
      <c r="TJM33" s="175"/>
      <c r="TJN33" s="175"/>
      <c r="TJO33" s="175"/>
      <c r="TJP33" s="175"/>
      <c r="TJQ33" s="175"/>
      <c r="TJR33" s="175"/>
      <c r="TJS33" s="175"/>
      <c r="TJT33" s="175"/>
      <c r="TJU33" s="175"/>
      <c r="TJV33" s="175"/>
      <c r="TJW33" s="175"/>
      <c r="TJX33" s="175"/>
      <c r="TJY33" s="175"/>
      <c r="TJZ33" s="175"/>
      <c r="TKA33" s="175"/>
      <c r="TKB33" s="175"/>
      <c r="TKC33" s="175"/>
      <c r="TKD33" s="175"/>
      <c r="TKE33" s="175"/>
      <c r="TKF33" s="175"/>
      <c r="TKG33" s="175"/>
      <c r="TKH33" s="175"/>
      <c r="TKI33" s="175"/>
      <c r="TKJ33" s="175"/>
      <c r="TKK33" s="175"/>
      <c r="TKL33" s="175"/>
      <c r="TKM33" s="175"/>
      <c r="TKN33" s="175"/>
      <c r="TKO33" s="175"/>
      <c r="TKP33" s="175"/>
      <c r="TKQ33" s="175"/>
      <c r="TKR33" s="175"/>
      <c r="TKS33" s="175"/>
      <c r="TKT33" s="175"/>
      <c r="TKU33" s="175"/>
      <c r="TKV33" s="175"/>
      <c r="TKW33" s="175"/>
      <c r="TKX33" s="175"/>
      <c r="TKY33" s="175"/>
      <c r="TKZ33" s="175"/>
      <c r="TLA33" s="175"/>
      <c r="TLB33" s="175"/>
      <c r="TLC33" s="175"/>
      <c r="TLD33" s="175"/>
      <c r="TLE33" s="175"/>
      <c r="TLF33" s="175"/>
      <c r="TLG33" s="175"/>
      <c r="TLH33" s="175"/>
      <c r="TLI33" s="175"/>
      <c r="TLJ33" s="175"/>
      <c r="TLK33" s="175"/>
      <c r="TLL33" s="175"/>
      <c r="TLM33" s="175"/>
      <c r="TLN33" s="175"/>
      <c r="TLO33" s="175"/>
      <c r="TLP33" s="175"/>
      <c r="TLQ33" s="175"/>
      <c r="TLR33" s="175"/>
      <c r="TLS33" s="175"/>
      <c r="TLT33" s="175"/>
      <c r="TLU33" s="175"/>
      <c r="TLV33" s="175"/>
      <c r="TLW33" s="175"/>
      <c r="TLX33" s="175"/>
      <c r="TLY33" s="175"/>
      <c r="TLZ33" s="175"/>
      <c r="TMA33" s="175"/>
      <c r="TMB33" s="175"/>
      <c r="TMC33" s="175"/>
      <c r="TMD33" s="175"/>
      <c r="TME33" s="175"/>
      <c r="TMF33" s="175"/>
      <c r="TMG33" s="175"/>
      <c r="TMH33" s="175"/>
      <c r="TMI33" s="175"/>
      <c r="TMJ33" s="175"/>
      <c r="TMK33" s="175"/>
      <c r="TML33" s="175"/>
      <c r="TMM33" s="175"/>
      <c r="TMN33" s="175"/>
      <c r="TMO33" s="175"/>
      <c r="TMP33" s="175"/>
      <c r="TMQ33" s="175"/>
      <c r="TMR33" s="175"/>
      <c r="TMS33" s="175"/>
      <c r="TMT33" s="175"/>
      <c r="TMU33" s="175"/>
      <c r="TMV33" s="175"/>
      <c r="TMW33" s="175"/>
      <c r="TMX33" s="175"/>
      <c r="TMY33" s="175"/>
      <c r="TMZ33" s="175"/>
      <c r="TNA33" s="175"/>
      <c r="TNB33" s="175"/>
      <c r="TNC33" s="175"/>
      <c r="TND33" s="175"/>
      <c r="TNE33" s="175"/>
      <c r="TNF33" s="175"/>
      <c r="TNG33" s="175"/>
      <c r="TNH33" s="175"/>
      <c r="TNI33" s="175"/>
      <c r="TNJ33" s="175"/>
      <c r="TNK33" s="175"/>
      <c r="TNL33" s="175"/>
      <c r="TNM33" s="175"/>
      <c r="TNN33" s="175"/>
      <c r="TNO33" s="175"/>
      <c r="TNP33" s="175"/>
      <c r="TNQ33" s="175"/>
      <c r="TNR33" s="175"/>
      <c r="TNS33" s="175"/>
      <c r="TNT33" s="175"/>
      <c r="TNU33" s="175"/>
      <c r="TNV33" s="175"/>
      <c r="TNW33" s="175"/>
      <c r="TNX33" s="175"/>
      <c r="TNY33" s="175"/>
      <c r="TNZ33" s="175"/>
      <c r="TOA33" s="175"/>
      <c r="TOB33" s="175"/>
      <c r="TOC33" s="175"/>
      <c r="TOD33" s="175"/>
      <c r="TOE33" s="175"/>
      <c r="TOF33" s="175"/>
      <c r="TOG33" s="175"/>
      <c r="TOH33" s="175"/>
      <c r="TOI33" s="175"/>
      <c r="TOJ33" s="175"/>
      <c r="TOK33" s="175"/>
      <c r="TOL33" s="175"/>
      <c r="TOM33" s="175"/>
      <c r="TON33" s="175"/>
      <c r="TOO33" s="175"/>
      <c r="TOP33" s="175"/>
      <c r="TOQ33" s="175"/>
      <c r="TOR33" s="175"/>
      <c r="TOS33" s="175"/>
      <c r="TOT33" s="175"/>
      <c r="TOU33" s="175"/>
      <c r="TOV33" s="175"/>
      <c r="TOW33" s="175"/>
      <c r="TOX33" s="175"/>
      <c r="TOY33" s="175"/>
      <c r="TOZ33" s="175"/>
      <c r="TPA33" s="175"/>
      <c r="TPB33" s="175"/>
      <c r="TPC33" s="175"/>
      <c r="TPD33" s="175"/>
      <c r="TPE33" s="175"/>
      <c r="TPF33" s="175"/>
      <c r="TPG33" s="175"/>
      <c r="TPH33" s="175"/>
      <c r="TPI33" s="175"/>
      <c r="TPJ33" s="175"/>
      <c r="TPK33" s="175"/>
      <c r="TPL33" s="175"/>
      <c r="TPM33" s="175"/>
      <c r="TPN33" s="175"/>
      <c r="TPO33" s="175"/>
      <c r="TPP33" s="175"/>
      <c r="TPQ33" s="175"/>
      <c r="TPR33" s="175"/>
      <c r="TPS33" s="175"/>
      <c r="TPT33" s="175"/>
      <c r="TPU33" s="175"/>
      <c r="TPV33" s="175"/>
      <c r="TPW33" s="175"/>
      <c r="TPX33" s="175"/>
      <c r="TPY33" s="175"/>
      <c r="TPZ33" s="175"/>
      <c r="TQA33" s="175"/>
      <c r="TQB33" s="175"/>
      <c r="TQC33" s="175"/>
      <c r="TQD33" s="175"/>
      <c r="TQE33" s="175"/>
      <c r="TQF33" s="175"/>
      <c r="TQG33" s="175"/>
      <c r="TQH33" s="175"/>
      <c r="TQI33" s="175"/>
      <c r="TQJ33" s="175"/>
      <c r="TQK33" s="175"/>
      <c r="TQL33" s="175"/>
      <c r="TQM33" s="175"/>
      <c r="TQN33" s="175"/>
      <c r="TQO33" s="175"/>
      <c r="TQP33" s="175"/>
      <c r="TQQ33" s="175"/>
      <c r="TQR33" s="175"/>
      <c r="TQS33" s="175"/>
      <c r="TQT33" s="175"/>
      <c r="TQU33" s="175"/>
      <c r="TQV33" s="175"/>
      <c r="TQW33" s="175"/>
      <c r="TQX33" s="175"/>
      <c r="TQY33" s="175"/>
      <c r="TQZ33" s="175"/>
      <c r="TRA33" s="175"/>
      <c r="TRB33" s="175"/>
      <c r="TRC33" s="175"/>
      <c r="TRD33" s="175"/>
      <c r="TRE33" s="175"/>
      <c r="TRF33" s="175"/>
      <c r="TRG33" s="175"/>
      <c r="TRH33" s="175"/>
      <c r="TRI33" s="175"/>
      <c r="TRJ33" s="175"/>
      <c r="TRK33" s="175"/>
      <c r="TRL33" s="175"/>
      <c r="TRM33" s="175"/>
      <c r="TRN33" s="175"/>
      <c r="TRO33" s="175"/>
      <c r="TRP33" s="175"/>
      <c r="TRQ33" s="175"/>
      <c r="TRR33" s="175"/>
      <c r="TRS33" s="175"/>
      <c r="TRT33" s="175"/>
      <c r="TRU33" s="175"/>
      <c r="TRV33" s="175"/>
      <c r="TRW33" s="175"/>
      <c r="TRX33" s="175"/>
      <c r="TRY33" s="175"/>
      <c r="TRZ33" s="175"/>
      <c r="TSA33" s="175"/>
      <c r="TSB33" s="175"/>
      <c r="TSC33" s="175"/>
      <c r="TSD33" s="175"/>
      <c r="TSE33" s="175"/>
      <c r="TSF33" s="175"/>
      <c r="TSG33" s="175"/>
      <c r="TSH33" s="175"/>
      <c r="TSI33" s="175"/>
      <c r="TSJ33" s="175"/>
      <c r="TSK33" s="175"/>
      <c r="TSL33" s="175"/>
      <c r="TSM33" s="175"/>
      <c r="TSN33" s="175"/>
      <c r="TSO33" s="175"/>
      <c r="TSP33" s="175"/>
      <c r="TSQ33" s="175"/>
      <c r="TSR33" s="175"/>
      <c r="TSS33" s="175"/>
      <c r="TST33" s="175"/>
      <c r="TSU33" s="175"/>
      <c r="TSV33" s="175"/>
      <c r="TSW33" s="175"/>
      <c r="TSX33" s="175"/>
      <c r="TSY33" s="175"/>
      <c r="TSZ33" s="175"/>
      <c r="TTA33" s="175"/>
      <c r="TTB33" s="175"/>
      <c r="TTC33" s="175"/>
      <c r="TTD33" s="175"/>
      <c r="TTE33" s="175"/>
      <c r="TTF33" s="175"/>
      <c r="TTG33" s="175"/>
      <c r="TTH33" s="175"/>
      <c r="TTI33" s="175"/>
      <c r="TTJ33" s="175"/>
      <c r="TTK33" s="175"/>
      <c r="TTL33" s="175"/>
      <c r="TTM33" s="175"/>
      <c r="TTN33" s="175"/>
      <c r="TTO33" s="175"/>
      <c r="TTP33" s="175"/>
      <c r="TTQ33" s="175"/>
      <c r="TTR33" s="175"/>
      <c r="TTS33" s="175"/>
      <c r="TTT33" s="175"/>
      <c r="TTU33" s="175"/>
      <c r="TTV33" s="175"/>
      <c r="TTW33" s="175"/>
      <c r="TTX33" s="175"/>
      <c r="TTY33" s="175"/>
      <c r="TTZ33" s="175"/>
      <c r="TUA33" s="175"/>
      <c r="TUB33" s="175"/>
      <c r="TUC33" s="175"/>
      <c r="TUD33" s="175"/>
      <c r="TUE33" s="175"/>
      <c r="TUF33" s="175"/>
      <c r="TUG33" s="175"/>
      <c r="TUH33" s="175"/>
      <c r="TUI33" s="175"/>
      <c r="TUJ33" s="175"/>
      <c r="TUK33" s="175"/>
      <c r="TUL33" s="175"/>
      <c r="TUM33" s="175"/>
      <c r="TUN33" s="175"/>
      <c r="TUO33" s="175"/>
      <c r="TUP33" s="175"/>
      <c r="TUQ33" s="175"/>
      <c r="TUR33" s="175"/>
      <c r="TUS33" s="175"/>
      <c r="TUT33" s="175"/>
      <c r="TUU33" s="175"/>
      <c r="TUV33" s="175"/>
      <c r="TUW33" s="175"/>
      <c r="TUX33" s="175"/>
      <c r="TUY33" s="175"/>
      <c r="TUZ33" s="175"/>
      <c r="TVA33" s="175"/>
      <c r="TVB33" s="175"/>
      <c r="TVC33" s="175"/>
      <c r="TVD33" s="175"/>
      <c r="TVE33" s="175"/>
      <c r="TVF33" s="175"/>
      <c r="TVG33" s="175"/>
      <c r="TVH33" s="175"/>
      <c r="TVI33" s="175"/>
      <c r="TVJ33" s="175"/>
      <c r="TVK33" s="175"/>
      <c r="TVL33" s="175"/>
      <c r="TVM33" s="175"/>
      <c r="TVN33" s="175"/>
      <c r="TVO33" s="175"/>
      <c r="TVP33" s="175"/>
      <c r="TVQ33" s="175"/>
      <c r="TVR33" s="175"/>
      <c r="TVS33" s="175"/>
      <c r="TVT33" s="175"/>
      <c r="TVU33" s="175"/>
      <c r="TVV33" s="175"/>
      <c r="TVW33" s="175"/>
      <c r="TVX33" s="175"/>
      <c r="TVY33" s="175"/>
      <c r="TVZ33" s="175"/>
      <c r="TWA33" s="175"/>
      <c r="TWB33" s="175"/>
      <c r="TWC33" s="175"/>
      <c r="TWD33" s="175"/>
      <c r="TWE33" s="175"/>
      <c r="TWF33" s="175"/>
      <c r="TWG33" s="175"/>
      <c r="TWH33" s="175"/>
      <c r="TWI33" s="175"/>
      <c r="TWJ33" s="175"/>
      <c r="TWK33" s="175"/>
      <c r="TWL33" s="175"/>
      <c r="TWM33" s="175"/>
      <c r="TWN33" s="175"/>
      <c r="TWO33" s="175"/>
      <c r="TWP33" s="175"/>
      <c r="TWQ33" s="175"/>
      <c r="TWR33" s="175"/>
      <c r="TWS33" s="175"/>
      <c r="TWT33" s="175"/>
      <c r="TWU33" s="175"/>
      <c r="TWV33" s="175"/>
      <c r="TWW33" s="175"/>
      <c r="TWX33" s="175"/>
      <c r="TWY33" s="175"/>
      <c r="TWZ33" s="175"/>
      <c r="TXA33" s="175"/>
      <c r="TXB33" s="175"/>
      <c r="TXC33" s="175"/>
      <c r="TXD33" s="175"/>
      <c r="TXE33" s="175"/>
      <c r="TXF33" s="175"/>
      <c r="TXG33" s="175"/>
      <c r="TXH33" s="175"/>
      <c r="TXI33" s="175"/>
      <c r="TXJ33" s="175"/>
      <c r="TXK33" s="175"/>
      <c r="TXL33" s="175"/>
      <c r="TXM33" s="175"/>
      <c r="TXN33" s="175"/>
      <c r="TXO33" s="175"/>
      <c r="TXP33" s="175"/>
      <c r="TXQ33" s="175"/>
      <c r="TXR33" s="175"/>
      <c r="TXS33" s="175"/>
      <c r="TXT33" s="175"/>
      <c r="TXU33" s="175"/>
      <c r="TXV33" s="175"/>
      <c r="TXW33" s="175"/>
      <c r="TXX33" s="175"/>
      <c r="TXY33" s="175"/>
      <c r="TXZ33" s="175"/>
      <c r="TYA33" s="175"/>
      <c r="TYB33" s="175"/>
      <c r="TYC33" s="175"/>
      <c r="TYD33" s="175"/>
      <c r="TYE33" s="175"/>
      <c r="TYF33" s="175"/>
      <c r="TYG33" s="175"/>
      <c r="TYH33" s="175"/>
      <c r="TYI33" s="175"/>
      <c r="TYJ33" s="175"/>
      <c r="TYK33" s="175"/>
      <c r="TYL33" s="175"/>
      <c r="TYM33" s="175"/>
      <c r="TYN33" s="175"/>
      <c r="TYO33" s="175"/>
      <c r="TYP33" s="175"/>
      <c r="TYQ33" s="175"/>
      <c r="TYR33" s="175"/>
      <c r="TYS33" s="175"/>
      <c r="TYT33" s="175"/>
      <c r="TYU33" s="175"/>
      <c r="TYV33" s="175"/>
      <c r="TYW33" s="175"/>
      <c r="TYX33" s="175"/>
      <c r="TYY33" s="175"/>
      <c r="TYZ33" s="175"/>
      <c r="TZA33" s="175"/>
      <c r="TZB33" s="175"/>
      <c r="TZC33" s="175"/>
      <c r="TZD33" s="175"/>
      <c r="TZE33" s="175"/>
      <c r="TZF33" s="175"/>
      <c r="TZG33" s="175"/>
      <c r="TZH33" s="175"/>
      <c r="TZI33" s="175"/>
      <c r="TZJ33" s="175"/>
      <c r="TZK33" s="175"/>
      <c r="TZL33" s="175"/>
      <c r="TZM33" s="175"/>
      <c r="TZN33" s="175"/>
      <c r="TZO33" s="175"/>
      <c r="TZP33" s="175"/>
      <c r="TZQ33" s="175"/>
      <c r="TZR33" s="175"/>
      <c r="TZS33" s="175"/>
      <c r="TZT33" s="175"/>
      <c r="TZU33" s="175"/>
      <c r="TZV33" s="175"/>
      <c r="TZW33" s="175"/>
      <c r="TZX33" s="175"/>
      <c r="TZY33" s="175"/>
      <c r="TZZ33" s="175"/>
      <c r="UAA33" s="175"/>
      <c r="UAB33" s="175"/>
      <c r="UAC33" s="175"/>
      <c r="UAD33" s="175"/>
      <c r="UAE33" s="175"/>
      <c r="UAF33" s="175"/>
      <c r="UAG33" s="175"/>
      <c r="UAH33" s="175"/>
      <c r="UAI33" s="175"/>
      <c r="UAJ33" s="175"/>
      <c r="UAK33" s="175"/>
      <c r="UAL33" s="175"/>
      <c r="UAM33" s="175"/>
      <c r="UAN33" s="175"/>
      <c r="UAO33" s="175"/>
      <c r="UAP33" s="175"/>
      <c r="UAQ33" s="175"/>
      <c r="UAR33" s="175"/>
      <c r="UAS33" s="175"/>
      <c r="UAT33" s="175"/>
      <c r="UAU33" s="175"/>
      <c r="UAV33" s="175"/>
      <c r="UAW33" s="175"/>
      <c r="UAX33" s="175"/>
      <c r="UAY33" s="175"/>
      <c r="UAZ33" s="175"/>
      <c r="UBA33" s="175"/>
      <c r="UBB33" s="175"/>
      <c r="UBC33" s="175"/>
      <c r="UBD33" s="175"/>
      <c r="UBE33" s="175"/>
      <c r="UBF33" s="175"/>
      <c r="UBG33" s="175"/>
      <c r="UBH33" s="175"/>
      <c r="UBI33" s="175"/>
      <c r="UBJ33" s="175"/>
      <c r="UBK33" s="175"/>
      <c r="UBL33" s="175"/>
      <c r="UBM33" s="175"/>
      <c r="UBN33" s="175"/>
      <c r="UBO33" s="175"/>
      <c r="UBP33" s="175"/>
      <c r="UBQ33" s="175"/>
      <c r="UBR33" s="175"/>
      <c r="UBS33" s="175"/>
      <c r="UBT33" s="175"/>
      <c r="UBU33" s="175"/>
      <c r="UBV33" s="175"/>
      <c r="UBW33" s="175"/>
      <c r="UBX33" s="175"/>
      <c r="UBY33" s="175"/>
      <c r="UBZ33" s="175"/>
      <c r="UCA33" s="175"/>
      <c r="UCB33" s="175"/>
      <c r="UCC33" s="175"/>
      <c r="UCD33" s="175"/>
      <c r="UCE33" s="175"/>
      <c r="UCF33" s="175"/>
      <c r="UCG33" s="175"/>
      <c r="UCH33" s="175"/>
      <c r="UCI33" s="175"/>
      <c r="UCJ33" s="175"/>
      <c r="UCK33" s="175"/>
      <c r="UCL33" s="175"/>
      <c r="UCM33" s="175"/>
      <c r="UCN33" s="175"/>
      <c r="UCO33" s="175"/>
      <c r="UCP33" s="175"/>
      <c r="UCQ33" s="175"/>
      <c r="UCR33" s="175"/>
      <c r="UCS33" s="175"/>
      <c r="UCT33" s="175"/>
      <c r="UCU33" s="175"/>
      <c r="UCV33" s="175"/>
      <c r="UCW33" s="175"/>
      <c r="UCX33" s="175"/>
      <c r="UCY33" s="175"/>
      <c r="UCZ33" s="175"/>
      <c r="UDA33" s="175"/>
      <c r="UDB33" s="175"/>
      <c r="UDC33" s="175"/>
      <c r="UDD33" s="175"/>
      <c r="UDE33" s="175"/>
      <c r="UDF33" s="175"/>
      <c r="UDG33" s="175"/>
      <c r="UDH33" s="175"/>
      <c r="UDI33" s="175"/>
      <c r="UDJ33" s="175"/>
      <c r="UDK33" s="175"/>
      <c r="UDL33" s="175"/>
      <c r="UDM33" s="175"/>
      <c r="UDN33" s="175"/>
      <c r="UDO33" s="175"/>
      <c r="UDP33" s="175"/>
      <c r="UDQ33" s="175"/>
      <c r="UDR33" s="175"/>
      <c r="UDS33" s="175"/>
      <c r="UDT33" s="175"/>
      <c r="UDU33" s="175"/>
      <c r="UDV33" s="175"/>
      <c r="UDW33" s="175"/>
      <c r="UDX33" s="175"/>
      <c r="UDY33" s="175"/>
      <c r="UDZ33" s="175"/>
      <c r="UEA33" s="175"/>
      <c r="UEB33" s="175"/>
      <c r="UEC33" s="175"/>
      <c r="UED33" s="175"/>
      <c r="UEE33" s="175"/>
      <c r="UEF33" s="175"/>
      <c r="UEG33" s="175"/>
      <c r="UEH33" s="175"/>
      <c r="UEI33" s="175"/>
      <c r="UEJ33" s="175"/>
      <c r="UEK33" s="175"/>
      <c r="UEL33" s="175"/>
      <c r="UEM33" s="175"/>
      <c r="UEN33" s="175"/>
      <c r="UEO33" s="175"/>
      <c r="UEP33" s="175"/>
      <c r="UEQ33" s="175"/>
      <c r="UER33" s="175"/>
      <c r="UES33" s="175"/>
      <c r="UET33" s="175"/>
      <c r="UEU33" s="175"/>
      <c r="UEV33" s="175"/>
      <c r="UEW33" s="175"/>
      <c r="UEX33" s="175"/>
      <c r="UEY33" s="175"/>
      <c r="UEZ33" s="175"/>
      <c r="UFA33" s="175"/>
      <c r="UFB33" s="175"/>
      <c r="UFC33" s="175"/>
      <c r="UFD33" s="175"/>
      <c r="UFE33" s="175"/>
      <c r="UFF33" s="175"/>
      <c r="UFG33" s="175"/>
      <c r="UFH33" s="175"/>
      <c r="UFI33" s="175"/>
      <c r="UFJ33" s="175"/>
      <c r="UFK33" s="175"/>
      <c r="UFL33" s="175"/>
      <c r="UFM33" s="175"/>
      <c r="UFN33" s="175"/>
      <c r="UFO33" s="175"/>
      <c r="UFP33" s="175"/>
      <c r="UFQ33" s="175"/>
      <c r="UFR33" s="175"/>
      <c r="UFS33" s="175"/>
      <c r="UFT33" s="175"/>
      <c r="UFU33" s="175"/>
      <c r="UFV33" s="175"/>
      <c r="UFW33" s="175"/>
      <c r="UFX33" s="175"/>
      <c r="UFY33" s="175"/>
      <c r="UFZ33" s="175"/>
      <c r="UGA33" s="175"/>
      <c r="UGB33" s="175"/>
      <c r="UGC33" s="175"/>
      <c r="UGD33" s="175"/>
      <c r="UGE33" s="175"/>
      <c r="UGF33" s="175"/>
      <c r="UGG33" s="175"/>
      <c r="UGH33" s="175"/>
      <c r="UGI33" s="175"/>
      <c r="UGJ33" s="175"/>
      <c r="UGK33" s="175"/>
      <c r="UGL33" s="175"/>
      <c r="UGM33" s="175"/>
      <c r="UGN33" s="175"/>
      <c r="UGO33" s="175"/>
      <c r="UGP33" s="175"/>
      <c r="UGQ33" s="175"/>
      <c r="UGR33" s="175"/>
      <c r="UGS33" s="175"/>
      <c r="UGT33" s="175"/>
      <c r="UGU33" s="175"/>
      <c r="UGV33" s="175"/>
      <c r="UGW33" s="175"/>
      <c r="UGX33" s="175"/>
      <c r="UGY33" s="175"/>
      <c r="UGZ33" s="175"/>
      <c r="UHA33" s="175"/>
      <c r="UHB33" s="175"/>
      <c r="UHC33" s="175"/>
      <c r="UHD33" s="175"/>
      <c r="UHE33" s="175"/>
      <c r="UHF33" s="175"/>
      <c r="UHG33" s="175"/>
      <c r="UHH33" s="175"/>
      <c r="UHI33" s="175"/>
      <c r="UHJ33" s="175"/>
      <c r="UHK33" s="175"/>
      <c r="UHL33" s="175"/>
      <c r="UHM33" s="175"/>
      <c r="UHN33" s="175"/>
      <c r="UHO33" s="175"/>
      <c r="UHP33" s="175"/>
      <c r="UHQ33" s="175"/>
      <c r="UHR33" s="175"/>
      <c r="UHS33" s="175"/>
      <c r="UHT33" s="175"/>
      <c r="UHU33" s="175"/>
      <c r="UHV33" s="175"/>
      <c r="UHW33" s="175"/>
      <c r="UHX33" s="175"/>
      <c r="UHY33" s="175"/>
      <c r="UHZ33" s="175"/>
      <c r="UIA33" s="175"/>
      <c r="UIB33" s="175"/>
      <c r="UIC33" s="175"/>
      <c r="UID33" s="175"/>
      <c r="UIE33" s="175"/>
      <c r="UIF33" s="175"/>
      <c r="UIG33" s="175"/>
      <c r="UIH33" s="175"/>
      <c r="UII33" s="175"/>
      <c r="UIJ33" s="175"/>
      <c r="UIK33" s="175"/>
      <c r="UIL33" s="175"/>
      <c r="UIM33" s="175"/>
      <c r="UIN33" s="175"/>
      <c r="UIO33" s="175"/>
      <c r="UIP33" s="175"/>
      <c r="UIQ33" s="175"/>
      <c r="UIR33" s="175"/>
      <c r="UIS33" s="175"/>
      <c r="UIT33" s="175"/>
      <c r="UIU33" s="175"/>
      <c r="UIV33" s="175"/>
      <c r="UIW33" s="175"/>
      <c r="UIX33" s="175"/>
      <c r="UIY33" s="175"/>
      <c r="UIZ33" s="175"/>
      <c r="UJA33" s="175"/>
      <c r="UJB33" s="175"/>
      <c r="UJC33" s="175"/>
      <c r="UJD33" s="175"/>
      <c r="UJE33" s="175"/>
      <c r="UJF33" s="175"/>
      <c r="UJG33" s="175"/>
      <c r="UJH33" s="175"/>
      <c r="UJI33" s="175"/>
      <c r="UJJ33" s="175"/>
      <c r="UJK33" s="175"/>
      <c r="UJL33" s="175"/>
      <c r="UJM33" s="175"/>
      <c r="UJN33" s="175"/>
      <c r="UJO33" s="175"/>
      <c r="UJP33" s="175"/>
      <c r="UJQ33" s="175"/>
      <c r="UJR33" s="175"/>
      <c r="UJS33" s="175"/>
      <c r="UJT33" s="175"/>
      <c r="UJU33" s="175"/>
      <c r="UJV33" s="175"/>
      <c r="UJW33" s="175"/>
      <c r="UJX33" s="175"/>
      <c r="UJY33" s="175"/>
      <c r="UJZ33" s="175"/>
      <c r="UKA33" s="175"/>
      <c r="UKB33" s="175"/>
      <c r="UKC33" s="175"/>
      <c r="UKD33" s="175"/>
      <c r="UKE33" s="175"/>
      <c r="UKF33" s="175"/>
      <c r="UKG33" s="175"/>
      <c r="UKH33" s="175"/>
      <c r="UKI33" s="175"/>
      <c r="UKJ33" s="175"/>
      <c r="UKK33" s="175"/>
      <c r="UKL33" s="175"/>
      <c r="UKM33" s="175"/>
      <c r="UKN33" s="175"/>
      <c r="UKO33" s="175"/>
      <c r="UKP33" s="175"/>
      <c r="UKQ33" s="175"/>
      <c r="UKR33" s="175"/>
      <c r="UKS33" s="175"/>
      <c r="UKT33" s="175"/>
      <c r="UKU33" s="175"/>
      <c r="UKV33" s="175"/>
      <c r="UKW33" s="175"/>
      <c r="UKX33" s="175"/>
      <c r="UKY33" s="175"/>
      <c r="UKZ33" s="175"/>
      <c r="ULA33" s="175"/>
      <c r="ULB33" s="175"/>
      <c r="ULC33" s="175"/>
      <c r="ULD33" s="175"/>
      <c r="ULE33" s="175"/>
      <c r="ULF33" s="175"/>
      <c r="ULG33" s="175"/>
      <c r="ULH33" s="175"/>
      <c r="ULI33" s="175"/>
      <c r="ULJ33" s="175"/>
      <c r="ULK33" s="175"/>
      <c r="ULL33" s="175"/>
      <c r="ULM33" s="175"/>
      <c r="ULN33" s="175"/>
      <c r="ULO33" s="175"/>
      <c r="ULP33" s="175"/>
      <c r="ULQ33" s="175"/>
      <c r="ULR33" s="175"/>
      <c r="ULS33" s="175"/>
      <c r="ULT33" s="175"/>
      <c r="ULU33" s="175"/>
      <c r="ULV33" s="175"/>
      <c r="ULW33" s="175"/>
      <c r="ULX33" s="175"/>
      <c r="ULY33" s="175"/>
      <c r="ULZ33" s="175"/>
      <c r="UMA33" s="175"/>
      <c r="UMB33" s="175"/>
      <c r="UMC33" s="175"/>
      <c r="UMD33" s="175"/>
      <c r="UME33" s="175"/>
      <c r="UMF33" s="175"/>
      <c r="UMG33" s="175"/>
      <c r="UMH33" s="175"/>
      <c r="UMI33" s="175"/>
      <c r="UMJ33" s="175"/>
      <c r="UMK33" s="175"/>
      <c r="UML33" s="175"/>
      <c r="UMM33" s="175"/>
      <c r="UMN33" s="175"/>
      <c r="UMO33" s="175"/>
      <c r="UMP33" s="175"/>
      <c r="UMQ33" s="175"/>
      <c r="UMR33" s="175"/>
      <c r="UMS33" s="175"/>
      <c r="UMT33" s="175"/>
      <c r="UMU33" s="175"/>
      <c r="UMV33" s="175"/>
      <c r="UMW33" s="175"/>
      <c r="UMX33" s="175"/>
      <c r="UMY33" s="175"/>
      <c r="UMZ33" s="175"/>
      <c r="UNA33" s="175"/>
      <c r="UNB33" s="175"/>
      <c r="UNC33" s="175"/>
      <c r="UND33" s="175"/>
      <c r="UNE33" s="175"/>
      <c r="UNF33" s="175"/>
      <c r="UNG33" s="175"/>
      <c r="UNH33" s="175"/>
      <c r="UNI33" s="175"/>
      <c r="UNJ33" s="175"/>
      <c r="UNK33" s="175"/>
      <c r="UNL33" s="175"/>
      <c r="UNM33" s="175"/>
      <c r="UNN33" s="175"/>
      <c r="UNO33" s="175"/>
      <c r="UNP33" s="175"/>
      <c r="UNQ33" s="175"/>
      <c r="UNR33" s="175"/>
      <c r="UNS33" s="175"/>
      <c r="UNT33" s="175"/>
      <c r="UNU33" s="175"/>
      <c r="UNV33" s="175"/>
      <c r="UNW33" s="175"/>
      <c r="UNX33" s="175"/>
      <c r="UNY33" s="175"/>
      <c r="UNZ33" s="175"/>
      <c r="UOA33" s="175"/>
      <c r="UOB33" s="175"/>
      <c r="UOC33" s="175"/>
      <c r="UOD33" s="175"/>
      <c r="UOE33" s="175"/>
      <c r="UOF33" s="175"/>
      <c r="UOG33" s="175"/>
      <c r="UOH33" s="175"/>
      <c r="UOI33" s="175"/>
      <c r="UOJ33" s="175"/>
      <c r="UOK33" s="175"/>
      <c r="UOL33" s="175"/>
      <c r="UOM33" s="175"/>
      <c r="UON33" s="175"/>
      <c r="UOO33" s="175"/>
      <c r="UOP33" s="175"/>
      <c r="UOQ33" s="175"/>
      <c r="UOR33" s="175"/>
      <c r="UOS33" s="175"/>
      <c r="UOT33" s="175"/>
      <c r="UOU33" s="175"/>
      <c r="UOV33" s="175"/>
      <c r="UOW33" s="175"/>
      <c r="UOX33" s="175"/>
      <c r="UOY33" s="175"/>
      <c r="UOZ33" s="175"/>
      <c r="UPA33" s="175"/>
      <c r="UPB33" s="175"/>
      <c r="UPC33" s="175"/>
      <c r="UPD33" s="175"/>
      <c r="UPE33" s="175"/>
      <c r="UPF33" s="175"/>
      <c r="UPG33" s="175"/>
      <c r="UPH33" s="175"/>
      <c r="UPI33" s="175"/>
      <c r="UPJ33" s="175"/>
      <c r="UPK33" s="175"/>
      <c r="UPL33" s="175"/>
      <c r="UPM33" s="175"/>
      <c r="UPN33" s="175"/>
      <c r="UPO33" s="175"/>
      <c r="UPP33" s="175"/>
      <c r="UPQ33" s="175"/>
      <c r="UPR33" s="175"/>
      <c r="UPS33" s="175"/>
      <c r="UPT33" s="175"/>
      <c r="UPU33" s="175"/>
      <c r="UPV33" s="175"/>
      <c r="UPW33" s="175"/>
      <c r="UPX33" s="175"/>
      <c r="UPY33" s="175"/>
      <c r="UPZ33" s="175"/>
      <c r="UQA33" s="175"/>
      <c r="UQB33" s="175"/>
      <c r="UQC33" s="175"/>
      <c r="UQD33" s="175"/>
      <c r="UQE33" s="175"/>
      <c r="UQF33" s="175"/>
      <c r="UQG33" s="175"/>
      <c r="UQH33" s="175"/>
      <c r="UQI33" s="175"/>
      <c r="UQJ33" s="175"/>
      <c r="UQK33" s="175"/>
      <c r="UQL33" s="175"/>
      <c r="UQM33" s="175"/>
      <c r="UQN33" s="175"/>
      <c r="UQO33" s="175"/>
      <c r="UQP33" s="175"/>
      <c r="UQQ33" s="175"/>
      <c r="UQR33" s="175"/>
      <c r="UQS33" s="175"/>
      <c r="UQT33" s="175"/>
      <c r="UQU33" s="175"/>
      <c r="UQV33" s="175"/>
      <c r="UQW33" s="175"/>
      <c r="UQX33" s="175"/>
      <c r="UQY33" s="175"/>
      <c r="UQZ33" s="175"/>
      <c r="URA33" s="175"/>
      <c r="URB33" s="175"/>
      <c r="URC33" s="175"/>
      <c r="URD33" s="175"/>
      <c r="URE33" s="175"/>
      <c r="URF33" s="175"/>
      <c r="URG33" s="175"/>
      <c r="URH33" s="175"/>
      <c r="URI33" s="175"/>
      <c r="URJ33" s="175"/>
      <c r="URK33" s="175"/>
      <c r="URL33" s="175"/>
      <c r="URM33" s="175"/>
      <c r="URN33" s="175"/>
      <c r="URO33" s="175"/>
      <c r="URP33" s="175"/>
      <c r="URQ33" s="175"/>
      <c r="URR33" s="175"/>
      <c r="URS33" s="175"/>
      <c r="URT33" s="175"/>
      <c r="URU33" s="175"/>
      <c r="URV33" s="175"/>
      <c r="URW33" s="175"/>
      <c r="URX33" s="175"/>
      <c r="URY33" s="175"/>
      <c r="URZ33" s="175"/>
      <c r="USA33" s="175"/>
      <c r="USB33" s="175"/>
      <c r="USC33" s="175"/>
      <c r="USD33" s="175"/>
      <c r="USE33" s="175"/>
      <c r="USF33" s="175"/>
      <c r="USG33" s="175"/>
      <c r="USH33" s="175"/>
      <c r="USI33" s="175"/>
      <c r="USJ33" s="175"/>
      <c r="USK33" s="175"/>
      <c r="USL33" s="175"/>
      <c r="USM33" s="175"/>
      <c r="USN33" s="175"/>
      <c r="USO33" s="175"/>
      <c r="USP33" s="175"/>
      <c r="USQ33" s="175"/>
      <c r="USR33" s="175"/>
      <c r="USS33" s="175"/>
      <c r="UST33" s="175"/>
      <c r="USU33" s="175"/>
      <c r="USV33" s="175"/>
      <c r="USW33" s="175"/>
      <c r="USX33" s="175"/>
      <c r="USY33" s="175"/>
      <c r="USZ33" s="175"/>
      <c r="UTA33" s="175"/>
      <c r="UTB33" s="175"/>
      <c r="UTC33" s="175"/>
      <c r="UTD33" s="175"/>
      <c r="UTE33" s="175"/>
      <c r="UTF33" s="175"/>
      <c r="UTG33" s="175"/>
      <c r="UTH33" s="175"/>
      <c r="UTI33" s="175"/>
      <c r="UTJ33" s="175"/>
      <c r="UTK33" s="175"/>
      <c r="UTL33" s="175"/>
      <c r="UTM33" s="175"/>
      <c r="UTN33" s="175"/>
      <c r="UTO33" s="175"/>
      <c r="UTP33" s="175"/>
      <c r="UTQ33" s="175"/>
      <c r="UTR33" s="175"/>
      <c r="UTS33" s="175"/>
      <c r="UTT33" s="175"/>
      <c r="UTU33" s="175"/>
      <c r="UTV33" s="175"/>
      <c r="UTW33" s="175"/>
      <c r="UTX33" s="175"/>
      <c r="UTY33" s="175"/>
      <c r="UTZ33" s="175"/>
      <c r="UUA33" s="175"/>
      <c r="UUB33" s="175"/>
      <c r="UUC33" s="175"/>
      <c r="UUD33" s="175"/>
      <c r="UUE33" s="175"/>
      <c r="UUF33" s="175"/>
      <c r="UUG33" s="175"/>
      <c r="UUH33" s="175"/>
      <c r="UUI33" s="175"/>
      <c r="UUJ33" s="175"/>
      <c r="UUK33" s="175"/>
      <c r="UUL33" s="175"/>
      <c r="UUM33" s="175"/>
      <c r="UUN33" s="175"/>
      <c r="UUO33" s="175"/>
      <c r="UUP33" s="175"/>
      <c r="UUQ33" s="175"/>
      <c r="UUR33" s="175"/>
      <c r="UUS33" s="175"/>
      <c r="UUT33" s="175"/>
      <c r="UUU33" s="175"/>
      <c r="UUV33" s="175"/>
      <c r="UUW33" s="175"/>
      <c r="UUX33" s="175"/>
      <c r="UUY33" s="175"/>
      <c r="UUZ33" s="175"/>
      <c r="UVA33" s="175"/>
      <c r="UVB33" s="175"/>
      <c r="UVC33" s="175"/>
      <c r="UVD33" s="175"/>
      <c r="UVE33" s="175"/>
      <c r="UVF33" s="175"/>
      <c r="UVG33" s="175"/>
      <c r="UVH33" s="175"/>
      <c r="UVI33" s="175"/>
      <c r="UVJ33" s="175"/>
      <c r="UVK33" s="175"/>
      <c r="UVL33" s="175"/>
      <c r="UVM33" s="175"/>
      <c r="UVN33" s="175"/>
      <c r="UVO33" s="175"/>
      <c r="UVP33" s="175"/>
      <c r="UVQ33" s="175"/>
      <c r="UVR33" s="175"/>
      <c r="UVS33" s="175"/>
      <c r="UVT33" s="175"/>
      <c r="UVU33" s="175"/>
      <c r="UVV33" s="175"/>
      <c r="UVW33" s="175"/>
      <c r="UVX33" s="175"/>
      <c r="UVY33" s="175"/>
      <c r="UVZ33" s="175"/>
      <c r="UWA33" s="175"/>
      <c r="UWB33" s="175"/>
      <c r="UWC33" s="175"/>
      <c r="UWD33" s="175"/>
      <c r="UWE33" s="175"/>
      <c r="UWF33" s="175"/>
      <c r="UWG33" s="175"/>
      <c r="UWH33" s="175"/>
      <c r="UWI33" s="175"/>
      <c r="UWJ33" s="175"/>
      <c r="UWK33" s="175"/>
      <c r="UWL33" s="175"/>
      <c r="UWM33" s="175"/>
      <c r="UWN33" s="175"/>
      <c r="UWO33" s="175"/>
      <c r="UWP33" s="175"/>
      <c r="UWQ33" s="175"/>
      <c r="UWR33" s="175"/>
      <c r="UWS33" s="175"/>
      <c r="UWT33" s="175"/>
      <c r="UWU33" s="175"/>
      <c r="UWV33" s="175"/>
      <c r="UWW33" s="175"/>
      <c r="UWX33" s="175"/>
      <c r="UWY33" s="175"/>
      <c r="UWZ33" s="175"/>
      <c r="UXA33" s="175"/>
      <c r="UXB33" s="175"/>
      <c r="UXC33" s="175"/>
      <c r="UXD33" s="175"/>
      <c r="UXE33" s="175"/>
      <c r="UXF33" s="175"/>
      <c r="UXG33" s="175"/>
      <c r="UXH33" s="175"/>
      <c r="UXI33" s="175"/>
      <c r="UXJ33" s="175"/>
      <c r="UXK33" s="175"/>
      <c r="UXL33" s="175"/>
      <c r="UXM33" s="175"/>
      <c r="UXN33" s="175"/>
      <c r="UXO33" s="175"/>
      <c r="UXP33" s="175"/>
      <c r="UXQ33" s="175"/>
      <c r="UXR33" s="175"/>
      <c r="UXS33" s="175"/>
      <c r="UXT33" s="175"/>
      <c r="UXU33" s="175"/>
      <c r="UXV33" s="175"/>
      <c r="UXW33" s="175"/>
      <c r="UXX33" s="175"/>
      <c r="UXY33" s="175"/>
      <c r="UXZ33" s="175"/>
      <c r="UYA33" s="175"/>
      <c r="UYB33" s="175"/>
      <c r="UYC33" s="175"/>
      <c r="UYD33" s="175"/>
      <c r="UYE33" s="175"/>
      <c r="UYF33" s="175"/>
      <c r="UYG33" s="175"/>
      <c r="UYH33" s="175"/>
      <c r="UYI33" s="175"/>
      <c r="UYJ33" s="175"/>
      <c r="UYK33" s="175"/>
      <c r="UYL33" s="175"/>
      <c r="UYM33" s="175"/>
      <c r="UYN33" s="175"/>
      <c r="UYO33" s="175"/>
      <c r="UYP33" s="175"/>
      <c r="UYQ33" s="175"/>
      <c r="UYR33" s="175"/>
      <c r="UYS33" s="175"/>
      <c r="UYT33" s="175"/>
      <c r="UYU33" s="175"/>
      <c r="UYV33" s="175"/>
      <c r="UYW33" s="175"/>
      <c r="UYX33" s="175"/>
      <c r="UYY33" s="175"/>
      <c r="UYZ33" s="175"/>
      <c r="UZA33" s="175"/>
      <c r="UZB33" s="175"/>
      <c r="UZC33" s="175"/>
      <c r="UZD33" s="175"/>
      <c r="UZE33" s="175"/>
      <c r="UZF33" s="175"/>
      <c r="UZG33" s="175"/>
      <c r="UZH33" s="175"/>
      <c r="UZI33" s="175"/>
      <c r="UZJ33" s="175"/>
      <c r="UZK33" s="175"/>
      <c r="UZL33" s="175"/>
      <c r="UZM33" s="175"/>
      <c r="UZN33" s="175"/>
      <c r="UZO33" s="175"/>
      <c r="UZP33" s="175"/>
      <c r="UZQ33" s="175"/>
      <c r="UZR33" s="175"/>
      <c r="UZS33" s="175"/>
      <c r="UZT33" s="175"/>
      <c r="UZU33" s="175"/>
      <c r="UZV33" s="175"/>
      <c r="UZW33" s="175"/>
      <c r="UZX33" s="175"/>
      <c r="UZY33" s="175"/>
      <c r="UZZ33" s="175"/>
      <c r="VAA33" s="175"/>
      <c r="VAB33" s="175"/>
      <c r="VAC33" s="175"/>
      <c r="VAD33" s="175"/>
      <c r="VAE33" s="175"/>
      <c r="VAF33" s="175"/>
      <c r="VAG33" s="175"/>
      <c r="VAH33" s="175"/>
      <c r="VAI33" s="175"/>
      <c r="VAJ33" s="175"/>
      <c r="VAK33" s="175"/>
      <c r="VAL33" s="175"/>
      <c r="VAM33" s="175"/>
      <c r="VAN33" s="175"/>
      <c r="VAO33" s="175"/>
      <c r="VAP33" s="175"/>
      <c r="VAQ33" s="175"/>
      <c r="VAR33" s="175"/>
      <c r="VAS33" s="175"/>
      <c r="VAT33" s="175"/>
      <c r="VAU33" s="175"/>
      <c r="VAV33" s="175"/>
      <c r="VAW33" s="175"/>
      <c r="VAX33" s="175"/>
      <c r="VAY33" s="175"/>
      <c r="VAZ33" s="175"/>
      <c r="VBA33" s="175"/>
      <c r="VBB33" s="175"/>
      <c r="VBC33" s="175"/>
      <c r="VBD33" s="175"/>
      <c r="VBE33" s="175"/>
      <c r="VBF33" s="175"/>
      <c r="VBG33" s="175"/>
      <c r="VBH33" s="175"/>
      <c r="VBI33" s="175"/>
      <c r="VBJ33" s="175"/>
      <c r="VBK33" s="175"/>
      <c r="VBL33" s="175"/>
      <c r="VBM33" s="175"/>
      <c r="VBN33" s="175"/>
      <c r="VBO33" s="175"/>
      <c r="VBP33" s="175"/>
      <c r="VBQ33" s="175"/>
      <c r="VBR33" s="175"/>
      <c r="VBS33" s="175"/>
      <c r="VBT33" s="175"/>
      <c r="VBU33" s="175"/>
      <c r="VBV33" s="175"/>
      <c r="VBW33" s="175"/>
      <c r="VBX33" s="175"/>
      <c r="VBY33" s="175"/>
      <c r="VBZ33" s="175"/>
      <c r="VCA33" s="175"/>
      <c r="VCB33" s="175"/>
      <c r="VCC33" s="175"/>
      <c r="VCD33" s="175"/>
      <c r="VCE33" s="175"/>
      <c r="VCF33" s="175"/>
      <c r="VCG33" s="175"/>
      <c r="VCH33" s="175"/>
      <c r="VCI33" s="175"/>
      <c r="VCJ33" s="175"/>
      <c r="VCK33" s="175"/>
      <c r="VCL33" s="175"/>
      <c r="VCM33" s="175"/>
      <c r="VCN33" s="175"/>
      <c r="VCO33" s="175"/>
      <c r="VCP33" s="175"/>
      <c r="VCQ33" s="175"/>
      <c r="VCR33" s="175"/>
      <c r="VCS33" s="175"/>
      <c r="VCT33" s="175"/>
      <c r="VCU33" s="175"/>
      <c r="VCV33" s="175"/>
      <c r="VCW33" s="175"/>
      <c r="VCX33" s="175"/>
      <c r="VCY33" s="175"/>
      <c r="VCZ33" s="175"/>
      <c r="VDA33" s="175"/>
      <c r="VDB33" s="175"/>
      <c r="VDC33" s="175"/>
      <c r="VDD33" s="175"/>
      <c r="VDE33" s="175"/>
      <c r="VDF33" s="175"/>
      <c r="VDG33" s="175"/>
      <c r="VDH33" s="175"/>
      <c r="VDI33" s="175"/>
      <c r="VDJ33" s="175"/>
      <c r="VDK33" s="175"/>
      <c r="VDL33" s="175"/>
      <c r="VDM33" s="175"/>
      <c r="VDN33" s="175"/>
      <c r="VDO33" s="175"/>
      <c r="VDP33" s="175"/>
      <c r="VDQ33" s="175"/>
      <c r="VDR33" s="175"/>
      <c r="VDS33" s="175"/>
      <c r="VDT33" s="175"/>
      <c r="VDU33" s="175"/>
      <c r="VDV33" s="175"/>
      <c r="VDW33" s="175"/>
      <c r="VDX33" s="175"/>
      <c r="VDY33" s="175"/>
      <c r="VDZ33" s="175"/>
      <c r="VEA33" s="175"/>
      <c r="VEB33" s="175"/>
      <c r="VEC33" s="175"/>
      <c r="VED33" s="175"/>
      <c r="VEE33" s="175"/>
      <c r="VEF33" s="175"/>
      <c r="VEG33" s="175"/>
      <c r="VEH33" s="175"/>
      <c r="VEI33" s="175"/>
      <c r="VEJ33" s="175"/>
      <c r="VEK33" s="175"/>
      <c r="VEL33" s="175"/>
      <c r="VEM33" s="175"/>
      <c r="VEN33" s="175"/>
      <c r="VEO33" s="175"/>
      <c r="VEP33" s="175"/>
      <c r="VEQ33" s="175"/>
      <c r="VER33" s="175"/>
      <c r="VES33" s="175"/>
      <c r="VET33" s="175"/>
      <c r="VEU33" s="175"/>
      <c r="VEV33" s="175"/>
      <c r="VEW33" s="175"/>
      <c r="VEX33" s="175"/>
      <c r="VEY33" s="175"/>
      <c r="VEZ33" s="175"/>
      <c r="VFA33" s="175"/>
      <c r="VFB33" s="175"/>
      <c r="VFC33" s="175"/>
      <c r="VFD33" s="175"/>
      <c r="VFE33" s="175"/>
      <c r="VFF33" s="175"/>
      <c r="VFG33" s="175"/>
      <c r="VFH33" s="175"/>
      <c r="VFI33" s="175"/>
      <c r="VFJ33" s="175"/>
      <c r="VFK33" s="175"/>
      <c r="VFL33" s="175"/>
      <c r="VFM33" s="175"/>
      <c r="VFN33" s="175"/>
      <c r="VFO33" s="175"/>
      <c r="VFP33" s="175"/>
      <c r="VFQ33" s="175"/>
      <c r="VFR33" s="175"/>
      <c r="VFS33" s="175"/>
      <c r="VFT33" s="175"/>
      <c r="VFU33" s="175"/>
      <c r="VFV33" s="175"/>
      <c r="VFW33" s="175"/>
      <c r="VFX33" s="175"/>
      <c r="VFY33" s="175"/>
      <c r="VFZ33" s="175"/>
      <c r="VGA33" s="175"/>
      <c r="VGB33" s="175"/>
      <c r="VGC33" s="175"/>
      <c r="VGD33" s="175"/>
      <c r="VGE33" s="175"/>
      <c r="VGF33" s="175"/>
      <c r="VGG33" s="175"/>
      <c r="VGH33" s="175"/>
      <c r="VGI33" s="175"/>
      <c r="VGJ33" s="175"/>
      <c r="VGK33" s="175"/>
      <c r="VGL33" s="175"/>
      <c r="VGM33" s="175"/>
      <c r="VGN33" s="175"/>
      <c r="VGO33" s="175"/>
      <c r="VGP33" s="175"/>
      <c r="VGQ33" s="175"/>
      <c r="VGR33" s="175"/>
      <c r="VGS33" s="175"/>
      <c r="VGT33" s="175"/>
      <c r="VGU33" s="175"/>
      <c r="VGV33" s="175"/>
      <c r="VGW33" s="175"/>
      <c r="VGX33" s="175"/>
      <c r="VGY33" s="175"/>
      <c r="VGZ33" s="175"/>
      <c r="VHA33" s="175"/>
      <c r="VHB33" s="175"/>
      <c r="VHC33" s="175"/>
      <c r="VHD33" s="175"/>
      <c r="VHE33" s="175"/>
      <c r="VHF33" s="175"/>
      <c r="VHG33" s="175"/>
      <c r="VHH33" s="175"/>
      <c r="VHI33" s="175"/>
      <c r="VHJ33" s="175"/>
      <c r="VHK33" s="175"/>
      <c r="VHL33" s="175"/>
      <c r="VHM33" s="175"/>
      <c r="VHN33" s="175"/>
      <c r="VHO33" s="175"/>
      <c r="VHP33" s="175"/>
      <c r="VHQ33" s="175"/>
      <c r="VHR33" s="175"/>
      <c r="VHS33" s="175"/>
      <c r="VHT33" s="175"/>
      <c r="VHU33" s="175"/>
      <c r="VHV33" s="175"/>
      <c r="VHW33" s="175"/>
      <c r="VHX33" s="175"/>
      <c r="VHY33" s="175"/>
      <c r="VHZ33" s="175"/>
      <c r="VIA33" s="175"/>
      <c r="VIB33" s="175"/>
      <c r="VIC33" s="175"/>
      <c r="VID33" s="175"/>
      <c r="VIE33" s="175"/>
      <c r="VIF33" s="175"/>
      <c r="VIG33" s="175"/>
      <c r="VIH33" s="175"/>
      <c r="VII33" s="175"/>
      <c r="VIJ33" s="175"/>
      <c r="VIK33" s="175"/>
      <c r="VIL33" s="175"/>
      <c r="VIM33" s="175"/>
      <c r="VIN33" s="175"/>
      <c r="VIO33" s="175"/>
      <c r="VIP33" s="175"/>
      <c r="VIQ33" s="175"/>
      <c r="VIR33" s="175"/>
      <c r="VIS33" s="175"/>
      <c r="VIT33" s="175"/>
      <c r="VIU33" s="175"/>
      <c r="VIV33" s="175"/>
      <c r="VIW33" s="175"/>
      <c r="VIX33" s="175"/>
      <c r="VIY33" s="175"/>
      <c r="VIZ33" s="175"/>
      <c r="VJA33" s="175"/>
      <c r="VJB33" s="175"/>
      <c r="VJC33" s="175"/>
      <c r="VJD33" s="175"/>
      <c r="VJE33" s="175"/>
      <c r="VJF33" s="175"/>
      <c r="VJG33" s="175"/>
      <c r="VJH33" s="175"/>
      <c r="VJI33" s="175"/>
      <c r="VJJ33" s="175"/>
      <c r="VJK33" s="175"/>
      <c r="VJL33" s="175"/>
      <c r="VJM33" s="175"/>
      <c r="VJN33" s="175"/>
      <c r="VJO33" s="175"/>
      <c r="VJP33" s="175"/>
      <c r="VJQ33" s="175"/>
      <c r="VJR33" s="175"/>
      <c r="VJS33" s="175"/>
      <c r="VJT33" s="175"/>
      <c r="VJU33" s="175"/>
      <c r="VJV33" s="175"/>
      <c r="VJW33" s="175"/>
      <c r="VJX33" s="175"/>
      <c r="VJY33" s="175"/>
      <c r="VJZ33" s="175"/>
      <c r="VKA33" s="175"/>
      <c r="VKB33" s="175"/>
      <c r="VKC33" s="175"/>
      <c r="VKD33" s="175"/>
      <c r="VKE33" s="175"/>
      <c r="VKF33" s="175"/>
      <c r="VKG33" s="175"/>
      <c r="VKH33" s="175"/>
      <c r="VKI33" s="175"/>
      <c r="VKJ33" s="175"/>
      <c r="VKK33" s="175"/>
      <c r="VKL33" s="175"/>
      <c r="VKM33" s="175"/>
      <c r="VKN33" s="175"/>
      <c r="VKO33" s="175"/>
      <c r="VKP33" s="175"/>
      <c r="VKQ33" s="175"/>
      <c r="VKR33" s="175"/>
      <c r="VKS33" s="175"/>
      <c r="VKT33" s="175"/>
      <c r="VKU33" s="175"/>
      <c r="VKV33" s="175"/>
      <c r="VKW33" s="175"/>
      <c r="VKX33" s="175"/>
      <c r="VKY33" s="175"/>
      <c r="VKZ33" s="175"/>
      <c r="VLA33" s="175"/>
      <c r="VLB33" s="175"/>
      <c r="VLC33" s="175"/>
      <c r="VLD33" s="175"/>
      <c r="VLE33" s="175"/>
      <c r="VLF33" s="175"/>
      <c r="VLG33" s="175"/>
      <c r="VLH33" s="175"/>
      <c r="VLI33" s="175"/>
      <c r="VLJ33" s="175"/>
      <c r="VLK33" s="175"/>
      <c r="VLL33" s="175"/>
      <c r="VLM33" s="175"/>
      <c r="VLN33" s="175"/>
      <c r="VLO33" s="175"/>
      <c r="VLP33" s="175"/>
      <c r="VLQ33" s="175"/>
      <c r="VLR33" s="175"/>
      <c r="VLS33" s="175"/>
      <c r="VLT33" s="175"/>
      <c r="VLU33" s="175"/>
      <c r="VLV33" s="175"/>
      <c r="VLW33" s="175"/>
      <c r="VLX33" s="175"/>
      <c r="VLY33" s="175"/>
      <c r="VLZ33" s="175"/>
      <c r="VMA33" s="175"/>
      <c r="VMB33" s="175"/>
      <c r="VMC33" s="175"/>
      <c r="VMD33" s="175"/>
      <c r="VME33" s="175"/>
      <c r="VMF33" s="175"/>
      <c r="VMG33" s="175"/>
      <c r="VMH33" s="175"/>
      <c r="VMI33" s="175"/>
      <c r="VMJ33" s="175"/>
      <c r="VMK33" s="175"/>
      <c r="VML33" s="175"/>
      <c r="VMM33" s="175"/>
      <c r="VMN33" s="175"/>
      <c r="VMO33" s="175"/>
      <c r="VMP33" s="175"/>
      <c r="VMQ33" s="175"/>
      <c r="VMR33" s="175"/>
      <c r="VMS33" s="175"/>
      <c r="VMT33" s="175"/>
      <c r="VMU33" s="175"/>
      <c r="VMV33" s="175"/>
      <c r="VMW33" s="175"/>
      <c r="VMX33" s="175"/>
      <c r="VMY33" s="175"/>
      <c r="VMZ33" s="175"/>
      <c r="VNA33" s="175"/>
      <c r="VNB33" s="175"/>
      <c r="VNC33" s="175"/>
      <c r="VND33" s="175"/>
      <c r="VNE33" s="175"/>
      <c r="VNF33" s="175"/>
      <c r="VNG33" s="175"/>
      <c r="VNH33" s="175"/>
      <c r="VNI33" s="175"/>
      <c r="VNJ33" s="175"/>
      <c r="VNK33" s="175"/>
      <c r="VNL33" s="175"/>
      <c r="VNM33" s="175"/>
      <c r="VNN33" s="175"/>
      <c r="VNO33" s="175"/>
      <c r="VNP33" s="175"/>
      <c r="VNQ33" s="175"/>
      <c r="VNR33" s="175"/>
      <c r="VNS33" s="175"/>
      <c r="VNT33" s="175"/>
      <c r="VNU33" s="175"/>
      <c r="VNV33" s="175"/>
      <c r="VNW33" s="175"/>
      <c r="VNX33" s="175"/>
      <c r="VNY33" s="175"/>
      <c r="VNZ33" s="175"/>
      <c r="VOA33" s="175"/>
      <c r="VOB33" s="175"/>
      <c r="VOC33" s="175"/>
      <c r="VOD33" s="175"/>
      <c r="VOE33" s="175"/>
      <c r="VOF33" s="175"/>
      <c r="VOG33" s="175"/>
      <c r="VOH33" s="175"/>
      <c r="VOI33" s="175"/>
      <c r="VOJ33" s="175"/>
      <c r="VOK33" s="175"/>
      <c r="VOL33" s="175"/>
      <c r="VOM33" s="175"/>
      <c r="VON33" s="175"/>
      <c r="VOO33" s="175"/>
      <c r="VOP33" s="175"/>
      <c r="VOQ33" s="175"/>
      <c r="VOR33" s="175"/>
      <c r="VOS33" s="175"/>
      <c r="VOT33" s="175"/>
      <c r="VOU33" s="175"/>
      <c r="VOV33" s="175"/>
      <c r="VOW33" s="175"/>
      <c r="VOX33" s="175"/>
      <c r="VOY33" s="175"/>
      <c r="VOZ33" s="175"/>
      <c r="VPA33" s="175"/>
      <c r="VPB33" s="175"/>
      <c r="VPC33" s="175"/>
      <c r="VPD33" s="175"/>
      <c r="VPE33" s="175"/>
      <c r="VPF33" s="175"/>
      <c r="VPG33" s="175"/>
      <c r="VPH33" s="175"/>
      <c r="VPI33" s="175"/>
      <c r="VPJ33" s="175"/>
      <c r="VPK33" s="175"/>
      <c r="VPL33" s="175"/>
      <c r="VPM33" s="175"/>
      <c r="VPN33" s="175"/>
      <c r="VPO33" s="175"/>
      <c r="VPP33" s="175"/>
      <c r="VPQ33" s="175"/>
      <c r="VPR33" s="175"/>
      <c r="VPS33" s="175"/>
      <c r="VPT33" s="175"/>
      <c r="VPU33" s="175"/>
      <c r="VPV33" s="175"/>
      <c r="VPW33" s="175"/>
      <c r="VPX33" s="175"/>
      <c r="VPY33" s="175"/>
      <c r="VPZ33" s="175"/>
      <c r="VQA33" s="175"/>
      <c r="VQB33" s="175"/>
      <c r="VQC33" s="175"/>
      <c r="VQD33" s="175"/>
      <c r="VQE33" s="175"/>
      <c r="VQF33" s="175"/>
      <c r="VQG33" s="175"/>
      <c r="VQH33" s="175"/>
      <c r="VQI33" s="175"/>
      <c r="VQJ33" s="175"/>
      <c r="VQK33" s="175"/>
      <c r="VQL33" s="175"/>
      <c r="VQM33" s="175"/>
      <c r="VQN33" s="175"/>
      <c r="VQO33" s="175"/>
      <c r="VQP33" s="175"/>
      <c r="VQQ33" s="175"/>
      <c r="VQR33" s="175"/>
      <c r="VQS33" s="175"/>
      <c r="VQT33" s="175"/>
      <c r="VQU33" s="175"/>
      <c r="VQV33" s="175"/>
      <c r="VQW33" s="175"/>
      <c r="VQX33" s="175"/>
      <c r="VQY33" s="175"/>
      <c r="VQZ33" s="175"/>
      <c r="VRA33" s="175"/>
      <c r="VRB33" s="175"/>
      <c r="VRC33" s="175"/>
      <c r="VRD33" s="175"/>
      <c r="VRE33" s="175"/>
      <c r="VRF33" s="175"/>
      <c r="VRG33" s="175"/>
      <c r="VRH33" s="175"/>
      <c r="VRI33" s="175"/>
      <c r="VRJ33" s="175"/>
      <c r="VRK33" s="175"/>
      <c r="VRL33" s="175"/>
      <c r="VRM33" s="175"/>
      <c r="VRN33" s="175"/>
      <c r="VRO33" s="175"/>
      <c r="VRP33" s="175"/>
      <c r="VRQ33" s="175"/>
      <c r="VRR33" s="175"/>
      <c r="VRS33" s="175"/>
      <c r="VRT33" s="175"/>
      <c r="VRU33" s="175"/>
      <c r="VRV33" s="175"/>
      <c r="VRW33" s="175"/>
      <c r="VRX33" s="175"/>
      <c r="VRY33" s="175"/>
      <c r="VRZ33" s="175"/>
      <c r="VSA33" s="175"/>
      <c r="VSB33" s="175"/>
      <c r="VSC33" s="175"/>
      <c r="VSD33" s="175"/>
      <c r="VSE33" s="175"/>
      <c r="VSF33" s="175"/>
      <c r="VSG33" s="175"/>
      <c r="VSH33" s="175"/>
      <c r="VSI33" s="175"/>
      <c r="VSJ33" s="175"/>
      <c r="VSK33" s="175"/>
      <c r="VSL33" s="175"/>
      <c r="VSM33" s="175"/>
      <c r="VSN33" s="175"/>
      <c r="VSO33" s="175"/>
      <c r="VSP33" s="175"/>
      <c r="VSQ33" s="175"/>
      <c r="VSR33" s="175"/>
      <c r="VSS33" s="175"/>
      <c r="VST33" s="175"/>
      <c r="VSU33" s="175"/>
      <c r="VSV33" s="175"/>
      <c r="VSW33" s="175"/>
      <c r="VSX33" s="175"/>
      <c r="VSY33" s="175"/>
      <c r="VSZ33" s="175"/>
      <c r="VTA33" s="175"/>
      <c r="VTB33" s="175"/>
      <c r="VTC33" s="175"/>
      <c r="VTD33" s="175"/>
      <c r="VTE33" s="175"/>
      <c r="VTF33" s="175"/>
      <c r="VTG33" s="175"/>
      <c r="VTH33" s="175"/>
      <c r="VTI33" s="175"/>
      <c r="VTJ33" s="175"/>
      <c r="VTK33" s="175"/>
      <c r="VTL33" s="175"/>
      <c r="VTM33" s="175"/>
      <c r="VTN33" s="175"/>
      <c r="VTO33" s="175"/>
      <c r="VTP33" s="175"/>
      <c r="VTQ33" s="175"/>
      <c r="VTR33" s="175"/>
      <c r="VTS33" s="175"/>
      <c r="VTT33" s="175"/>
      <c r="VTU33" s="175"/>
      <c r="VTV33" s="175"/>
      <c r="VTW33" s="175"/>
      <c r="VTX33" s="175"/>
      <c r="VTY33" s="175"/>
      <c r="VTZ33" s="175"/>
      <c r="VUA33" s="175"/>
      <c r="VUB33" s="175"/>
      <c r="VUC33" s="175"/>
      <c r="VUD33" s="175"/>
      <c r="VUE33" s="175"/>
      <c r="VUF33" s="175"/>
      <c r="VUG33" s="175"/>
      <c r="VUH33" s="175"/>
      <c r="VUI33" s="175"/>
      <c r="VUJ33" s="175"/>
      <c r="VUK33" s="175"/>
      <c r="VUL33" s="175"/>
      <c r="VUM33" s="175"/>
      <c r="VUN33" s="175"/>
      <c r="VUO33" s="175"/>
      <c r="VUP33" s="175"/>
      <c r="VUQ33" s="175"/>
      <c r="VUR33" s="175"/>
      <c r="VUS33" s="175"/>
      <c r="VUT33" s="175"/>
      <c r="VUU33" s="175"/>
      <c r="VUV33" s="175"/>
      <c r="VUW33" s="175"/>
      <c r="VUX33" s="175"/>
      <c r="VUY33" s="175"/>
      <c r="VUZ33" s="175"/>
      <c r="VVA33" s="175"/>
      <c r="VVB33" s="175"/>
      <c r="VVC33" s="175"/>
      <c r="VVD33" s="175"/>
      <c r="VVE33" s="175"/>
      <c r="VVF33" s="175"/>
      <c r="VVG33" s="175"/>
      <c r="VVH33" s="175"/>
      <c r="VVI33" s="175"/>
      <c r="VVJ33" s="175"/>
      <c r="VVK33" s="175"/>
      <c r="VVL33" s="175"/>
      <c r="VVM33" s="175"/>
      <c r="VVN33" s="175"/>
      <c r="VVO33" s="175"/>
      <c r="VVP33" s="175"/>
      <c r="VVQ33" s="175"/>
      <c r="VVR33" s="175"/>
      <c r="VVS33" s="175"/>
      <c r="VVT33" s="175"/>
      <c r="VVU33" s="175"/>
      <c r="VVV33" s="175"/>
      <c r="VVW33" s="175"/>
      <c r="VVX33" s="175"/>
      <c r="VVY33" s="175"/>
      <c r="VVZ33" s="175"/>
      <c r="VWA33" s="175"/>
      <c r="VWB33" s="175"/>
      <c r="VWC33" s="175"/>
      <c r="VWD33" s="175"/>
      <c r="VWE33" s="175"/>
      <c r="VWF33" s="175"/>
      <c r="VWG33" s="175"/>
      <c r="VWH33" s="175"/>
      <c r="VWI33" s="175"/>
      <c r="VWJ33" s="175"/>
      <c r="VWK33" s="175"/>
      <c r="VWL33" s="175"/>
      <c r="VWM33" s="175"/>
      <c r="VWN33" s="175"/>
      <c r="VWO33" s="175"/>
      <c r="VWP33" s="175"/>
      <c r="VWQ33" s="175"/>
      <c r="VWR33" s="175"/>
      <c r="VWS33" s="175"/>
      <c r="VWT33" s="175"/>
      <c r="VWU33" s="175"/>
      <c r="VWV33" s="175"/>
      <c r="VWW33" s="175"/>
      <c r="VWX33" s="175"/>
      <c r="VWY33" s="175"/>
      <c r="VWZ33" s="175"/>
      <c r="VXA33" s="175"/>
      <c r="VXB33" s="175"/>
      <c r="VXC33" s="175"/>
      <c r="VXD33" s="175"/>
      <c r="VXE33" s="175"/>
      <c r="VXF33" s="175"/>
      <c r="VXG33" s="175"/>
      <c r="VXH33" s="175"/>
      <c r="VXI33" s="175"/>
      <c r="VXJ33" s="175"/>
      <c r="VXK33" s="175"/>
      <c r="VXL33" s="175"/>
      <c r="VXM33" s="175"/>
      <c r="VXN33" s="175"/>
      <c r="VXO33" s="175"/>
      <c r="VXP33" s="175"/>
      <c r="VXQ33" s="175"/>
      <c r="VXR33" s="175"/>
      <c r="VXS33" s="175"/>
      <c r="VXT33" s="175"/>
      <c r="VXU33" s="175"/>
      <c r="VXV33" s="175"/>
      <c r="VXW33" s="175"/>
      <c r="VXX33" s="175"/>
      <c r="VXY33" s="175"/>
      <c r="VXZ33" s="175"/>
      <c r="VYA33" s="175"/>
      <c r="VYB33" s="175"/>
      <c r="VYC33" s="175"/>
      <c r="VYD33" s="175"/>
      <c r="VYE33" s="175"/>
      <c r="VYF33" s="175"/>
      <c r="VYG33" s="175"/>
      <c r="VYH33" s="175"/>
      <c r="VYI33" s="175"/>
      <c r="VYJ33" s="175"/>
      <c r="VYK33" s="175"/>
      <c r="VYL33" s="175"/>
      <c r="VYM33" s="175"/>
      <c r="VYN33" s="175"/>
      <c r="VYO33" s="175"/>
      <c r="VYP33" s="175"/>
      <c r="VYQ33" s="175"/>
      <c r="VYR33" s="175"/>
      <c r="VYS33" s="175"/>
      <c r="VYT33" s="175"/>
      <c r="VYU33" s="175"/>
      <c r="VYV33" s="175"/>
      <c r="VYW33" s="175"/>
      <c r="VYX33" s="175"/>
      <c r="VYY33" s="175"/>
      <c r="VYZ33" s="175"/>
      <c r="VZA33" s="175"/>
      <c r="VZB33" s="175"/>
      <c r="VZC33" s="175"/>
      <c r="VZD33" s="175"/>
      <c r="VZE33" s="175"/>
      <c r="VZF33" s="175"/>
      <c r="VZG33" s="175"/>
      <c r="VZH33" s="175"/>
      <c r="VZI33" s="175"/>
      <c r="VZJ33" s="175"/>
      <c r="VZK33" s="175"/>
      <c r="VZL33" s="175"/>
      <c r="VZM33" s="175"/>
      <c r="VZN33" s="175"/>
      <c r="VZO33" s="175"/>
      <c r="VZP33" s="175"/>
      <c r="VZQ33" s="175"/>
      <c r="VZR33" s="175"/>
      <c r="VZS33" s="175"/>
      <c r="VZT33" s="175"/>
      <c r="VZU33" s="175"/>
      <c r="VZV33" s="175"/>
      <c r="VZW33" s="175"/>
      <c r="VZX33" s="175"/>
      <c r="VZY33" s="175"/>
      <c r="VZZ33" s="175"/>
      <c r="WAA33" s="175"/>
      <c r="WAB33" s="175"/>
      <c r="WAC33" s="175"/>
      <c r="WAD33" s="175"/>
      <c r="WAE33" s="175"/>
      <c r="WAF33" s="175"/>
      <c r="WAG33" s="175"/>
      <c r="WAH33" s="175"/>
      <c r="WAI33" s="175"/>
      <c r="WAJ33" s="175"/>
      <c r="WAK33" s="175"/>
      <c r="WAL33" s="175"/>
      <c r="WAM33" s="175"/>
      <c r="WAN33" s="175"/>
      <c r="WAO33" s="175"/>
      <c r="WAP33" s="175"/>
      <c r="WAQ33" s="175"/>
      <c r="WAR33" s="175"/>
      <c r="WAS33" s="175"/>
      <c r="WAT33" s="175"/>
      <c r="WAU33" s="175"/>
      <c r="WAV33" s="175"/>
      <c r="WAW33" s="175"/>
      <c r="WAX33" s="175"/>
      <c r="WAY33" s="175"/>
      <c r="WAZ33" s="175"/>
      <c r="WBA33" s="175"/>
      <c r="WBB33" s="175"/>
      <c r="WBC33" s="175"/>
      <c r="WBD33" s="175"/>
      <c r="WBE33" s="175"/>
      <c r="WBF33" s="175"/>
      <c r="WBG33" s="175"/>
      <c r="WBH33" s="175"/>
      <c r="WBI33" s="175"/>
      <c r="WBJ33" s="175"/>
      <c r="WBK33" s="175"/>
      <c r="WBL33" s="175"/>
      <c r="WBM33" s="175"/>
      <c r="WBN33" s="175"/>
      <c r="WBO33" s="175"/>
      <c r="WBP33" s="175"/>
      <c r="WBQ33" s="175"/>
      <c r="WBR33" s="175"/>
      <c r="WBS33" s="175"/>
      <c r="WBT33" s="175"/>
      <c r="WBU33" s="175"/>
      <c r="WBV33" s="175"/>
      <c r="WBW33" s="175"/>
      <c r="WBX33" s="175"/>
      <c r="WBY33" s="175"/>
      <c r="WBZ33" s="175"/>
      <c r="WCA33" s="175"/>
      <c r="WCB33" s="175"/>
      <c r="WCC33" s="175"/>
      <c r="WCD33" s="175"/>
      <c r="WCE33" s="175"/>
      <c r="WCF33" s="175"/>
      <c r="WCG33" s="175"/>
      <c r="WCH33" s="175"/>
      <c r="WCI33" s="175"/>
      <c r="WCJ33" s="175"/>
      <c r="WCK33" s="175"/>
      <c r="WCL33" s="175"/>
      <c r="WCM33" s="175"/>
      <c r="WCN33" s="175"/>
      <c r="WCO33" s="175"/>
      <c r="WCP33" s="175"/>
      <c r="WCQ33" s="175"/>
      <c r="WCR33" s="175"/>
      <c r="WCS33" s="175"/>
      <c r="WCT33" s="175"/>
      <c r="WCU33" s="175"/>
      <c r="WCV33" s="175"/>
      <c r="WCW33" s="175"/>
      <c r="WCX33" s="175"/>
      <c r="WCY33" s="175"/>
      <c r="WCZ33" s="175"/>
      <c r="WDA33" s="175"/>
      <c r="WDB33" s="175"/>
      <c r="WDC33" s="175"/>
      <c r="WDD33" s="175"/>
      <c r="WDE33" s="175"/>
      <c r="WDF33" s="175"/>
      <c r="WDG33" s="175"/>
      <c r="WDH33" s="175"/>
      <c r="WDI33" s="175"/>
      <c r="WDJ33" s="175"/>
      <c r="WDK33" s="175"/>
      <c r="WDL33" s="175"/>
      <c r="WDM33" s="175"/>
      <c r="WDN33" s="175"/>
      <c r="WDO33" s="175"/>
      <c r="WDP33" s="175"/>
      <c r="WDQ33" s="175"/>
      <c r="WDR33" s="175"/>
      <c r="WDS33" s="175"/>
      <c r="WDT33" s="175"/>
      <c r="WDU33" s="175"/>
      <c r="WDV33" s="175"/>
      <c r="WDW33" s="175"/>
      <c r="WDX33" s="175"/>
      <c r="WDY33" s="175"/>
      <c r="WDZ33" s="175"/>
      <c r="WEA33" s="175"/>
      <c r="WEB33" s="175"/>
      <c r="WEC33" s="175"/>
      <c r="WED33" s="175"/>
      <c r="WEE33" s="175"/>
      <c r="WEF33" s="175"/>
      <c r="WEG33" s="175"/>
      <c r="WEH33" s="175"/>
      <c r="WEI33" s="175"/>
      <c r="WEJ33" s="175"/>
      <c r="WEK33" s="175"/>
      <c r="WEL33" s="175"/>
      <c r="WEM33" s="175"/>
      <c r="WEN33" s="175"/>
      <c r="WEO33" s="175"/>
      <c r="WEP33" s="175"/>
      <c r="WEQ33" s="175"/>
      <c r="WER33" s="175"/>
      <c r="WES33" s="175"/>
      <c r="WET33" s="175"/>
      <c r="WEU33" s="175"/>
      <c r="WEV33" s="175"/>
      <c r="WEW33" s="175"/>
      <c r="WEX33" s="175"/>
      <c r="WEY33" s="175"/>
      <c r="WEZ33" s="175"/>
      <c r="WFA33" s="175"/>
      <c r="WFB33" s="175"/>
      <c r="WFC33" s="175"/>
      <c r="WFD33" s="175"/>
      <c r="WFE33" s="175"/>
      <c r="WFF33" s="175"/>
      <c r="WFG33" s="175"/>
      <c r="WFH33" s="175"/>
      <c r="WFI33" s="175"/>
      <c r="WFJ33" s="175"/>
      <c r="WFK33" s="175"/>
      <c r="WFL33" s="175"/>
      <c r="WFM33" s="175"/>
      <c r="WFN33" s="175"/>
      <c r="WFO33" s="175"/>
      <c r="WFP33" s="175"/>
      <c r="WFQ33" s="175"/>
      <c r="WFR33" s="175"/>
      <c r="WFS33" s="175"/>
      <c r="WFT33" s="175"/>
      <c r="WFU33" s="175"/>
      <c r="WFV33" s="175"/>
      <c r="WFW33" s="175"/>
      <c r="WFX33" s="175"/>
      <c r="WFY33" s="175"/>
      <c r="WFZ33" s="175"/>
      <c r="WGA33" s="175"/>
      <c r="WGB33" s="175"/>
      <c r="WGC33" s="175"/>
      <c r="WGD33" s="175"/>
      <c r="WGE33" s="175"/>
      <c r="WGF33" s="175"/>
      <c r="WGG33" s="175"/>
      <c r="WGH33" s="175"/>
      <c r="WGI33" s="175"/>
      <c r="WGJ33" s="175"/>
      <c r="WGK33" s="175"/>
      <c r="WGL33" s="175"/>
      <c r="WGM33" s="175"/>
      <c r="WGN33" s="175"/>
      <c r="WGO33" s="175"/>
      <c r="WGP33" s="175"/>
      <c r="WGQ33" s="175"/>
      <c r="WGR33" s="175"/>
      <c r="WGS33" s="175"/>
      <c r="WGT33" s="175"/>
      <c r="WGU33" s="175"/>
      <c r="WGV33" s="175"/>
      <c r="WGW33" s="175"/>
      <c r="WGX33" s="175"/>
      <c r="WGY33" s="175"/>
      <c r="WGZ33" s="175"/>
      <c r="WHA33" s="175"/>
      <c r="WHB33" s="175"/>
      <c r="WHC33" s="175"/>
      <c r="WHD33" s="175"/>
      <c r="WHE33" s="175"/>
      <c r="WHF33" s="175"/>
      <c r="WHG33" s="175"/>
      <c r="WHH33" s="175"/>
      <c r="WHI33" s="175"/>
      <c r="WHJ33" s="175"/>
      <c r="WHK33" s="175"/>
      <c r="WHL33" s="175"/>
      <c r="WHM33" s="175"/>
      <c r="WHN33" s="175"/>
      <c r="WHO33" s="175"/>
      <c r="WHP33" s="175"/>
      <c r="WHQ33" s="175"/>
      <c r="WHR33" s="175"/>
      <c r="WHS33" s="175"/>
      <c r="WHT33" s="175"/>
      <c r="WHU33" s="175"/>
      <c r="WHV33" s="175"/>
      <c r="WHW33" s="175"/>
      <c r="WHX33" s="175"/>
      <c r="WHY33" s="175"/>
      <c r="WHZ33" s="175"/>
      <c r="WIA33" s="175"/>
      <c r="WIB33" s="175"/>
      <c r="WIC33" s="175"/>
      <c r="WID33" s="175"/>
      <c r="WIE33" s="175"/>
      <c r="WIF33" s="175"/>
      <c r="WIG33" s="175"/>
      <c r="WIH33" s="175"/>
      <c r="WII33" s="175"/>
      <c r="WIJ33" s="175"/>
      <c r="WIK33" s="175"/>
      <c r="WIL33" s="175"/>
      <c r="WIM33" s="175"/>
      <c r="WIN33" s="175"/>
      <c r="WIO33" s="175"/>
      <c r="WIP33" s="175"/>
      <c r="WIQ33" s="175"/>
      <c r="WIR33" s="175"/>
      <c r="WIS33" s="175"/>
      <c r="WIT33" s="175"/>
      <c r="WIU33" s="175"/>
      <c r="WIV33" s="175"/>
      <c r="WIW33" s="175"/>
      <c r="WIX33" s="175"/>
      <c r="WIY33" s="175"/>
      <c r="WIZ33" s="175"/>
      <c r="WJA33" s="175"/>
      <c r="WJB33" s="175"/>
      <c r="WJC33" s="175"/>
      <c r="WJD33" s="175"/>
      <c r="WJE33" s="175"/>
      <c r="WJF33" s="175"/>
      <c r="WJG33" s="175"/>
      <c r="WJH33" s="175"/>
      <c r="WJI33" s="175"/>
      <c r="WJJ33" s="175"/>
      <c r="WJK33" s="175"/>
      <c r="WJL33" s="175"/>
      <c r="WJM33" s="175"/>
      <c r="WJN33" s="175"/>
      <c r="WJO33" s="175"/>
      <c r="WJP33" s="175"/>
      <c r="WJQ33" s="175"/>
      <c r="WJR33" s="175"/>
      <c r="WJS33" s="175"/>
      <c r="WJT33" s="175"/>
      <c r="WJU33" s="175"/>
      <c r="WJV33" s="175"/>
      <c r="WJW33" s="175"/>
      <c r="WJX33" s="175"/>
      <c r="WJY33" s="175"/>
      <c r="WJZ33" s="175"/>
      <c r="WKA33" s="175"/>
      <c r="WKB33" s="175"/>
      <c r="WKC33" s="175"/>
      <c r="WKD33" s="175"/>
      <c r="WKE33" s="175"/>
      <c r="WKF33" s="175"/>
      <c r="WKG33" s="175"/>
      <c r="WKH33" s="175"/>
      <c r="WKI33" s="175"/>
      <c r="WKJ33" s="175"/>
      <c r="WKK33" s="175"/>
      <c r="WKL33" s="175"/>
      <c r="WKM33" s="175"/>
      <c r="WKN33" s="175"/>
      <c r="WKO33" s="175"/>
      <c r="WKP33" s="175"/>
      <c r="WKQ33" s="175"/>
      <c r="WKR33" s="175"/>
      <c r="WKS33" s="175"/>
      <c r="WKT33" s="175"/>
      <c r="WKU33" s="175"/>
      <c r="WKV33" s="175"/>
      <c r="WKW33" s="175"/>
      <c r="WKX33" s="175"/>
      <c r="WKY33" s="175"/>
      <c r="WKZ33" s="175"/>
      <c r="WLA33" s="175"/>
      <c r="WLB33" s="175"/>
      <c r="WLC33" s="175"/>
      <c r="WLD33" s="175"/>
      <c r="WLE33" s="175"/>
      <c r="WLF33" s="175"/>
      <c r="WLG33" s="175"/>
      <c r="WLH33" s="175"/>
      <c r="WLI33" s="175"/>
      <c r="WLJ33" s="175"/>
      <c r="WLK33" s="175"/>
      <c r="WLL33" s="175"/>
      <c r="WLM33" s="175"/>
      <c r="WLN33" s="175"/>
      <c r="WLO33" s="175"/>
      <c r="WLP33" s="175"/>
      <c r="WLQ33" s="175"/>
      <c r="WLR33" s="175"/>
      <c r="WLS33" s="175"/>
      <c r="WLT33" s="175"/>
      <c r="WLU33" s="175"/>
      <c r="WLV33" s="175"/>
      <c r="WLW33" s="175"/>
      <c r="WLX33" s="175"/>
      <c r="WLY33" s="175"/>
      <c r="WLZ33" s="175"/>
      <c r="WMA33" s="175"/>
      <c r="WMB33" s="175"/>
      <c r="WMC33" s="175"/>
      <c r="WMD33" s="175"/>
      <c r="WME33" s="175"/>
      <c r="WMF33" s="175"/>
      <c r="WMG33" s="175"/>
      <c r="WMH33" s="175"/>
      <c r="WMI33" s="175"/>
      <c r="WMJ33" s="175"/>
      <c r="WMK33" s="175"/>
      <c r="WML33" s="175"/>
      <c r="WMM33" s="175"/>
      <c r="WMN33" s="175"/>
      <c r="WMO33" s="175"/>
      <c r="WMP33" s="175"/>
      <c r="WMQ33" s="175"/>
      <c r="WMR33" s="175"/>
      <c r="WMS33" s="175"/>
      <c r="WMT33" s="175"/>
      <c r="WMU33" s="175"/>
      <c r="WMV33" s="175"/>
      <c r="WMW33" s="175"/>
      <c r="WMX33" s="175"/>
      <c r="WMY33" s="175"/>
      <c r="WMZ33" s="175"/>
      <c r="WNA33" s="175"/>
      <c r="WNB33" s="175"/>
      <c r="WNC33" s="175"/>
      <c r="WND33" s="175"/>
      <c r="WNE33" s="175"/>
      <c r="WNF33" s="175"/>
      <c r="WNG33" s="175"/>
      <c r="WNH33" s="175"/>
      <c r="WNI33" s="175"/>
      <c r="WNJ33" s="175"/>
      <c r="WNK33" s="175"/>
      <c r="WNL33" s="175"/>
      <c r="WNM33" s="175"/>
      <c r="WNN33" s="175"/>
      <c r="WNO33" s="175"/>
      <c r="WNP33" s="175"/>
      <c r="WNQ33" s="175"/>
      <c r="WNR33" s="175"/>
      <c r="WNS33" s="175"/>
      <c r="WNT33" s="175"/>
      <c r="WNU33" s="175"/>
      <c r="WNV33" s="175"/>
      <c r="WNW33" s="175"/>
      <c r="WNX33" s="175"/>
      <c r="WNY33" s="175"/>
      <c r="WNZ33" s="175"/>
      <c r="WOA33" s="175"/>
      <c r="WOB33" s="175"/>
      <c r="WOC33" s="175"/>
      <c r="WOD33" s="175"/>
      <c r="WOE33" s="175"/>
      <c r="WOF33" s="175"/>
      <c r="WOG33" s="175"/>
      <c r="WOH33" s="175"/>
      <c r="WOI33" s="175"/>
      <c r="WOJ33" s="175"/>
      <c r="WOK33" s="175"/>
      <c r="WOL33" s="175"/>
      <c r="WOM33" s="175"/>
      <c r="WON33" s="175"/>
      <c r="WOO33" s="175"/>
      <c r="WOP33" s="175"/>
      <c r="WOQ33" s="175"/>
      <c r="WOR33" s="175"/>
      <c r="WOS33" s="175"/>
      <c r="WOT33" s="175"/>
      <c r="WOU33" s="175"/>
      <c r="WOV33" s="175"/>
      <c r="WOW33" s="175"/>
      <c r="WOX33" s="175"/>
      <c r="WOY33" s="175"/>
      <c r="WOZ33" s="175"/>
      <c r="WPA33" s="175"/>
      <c r="WPB33" s="175"/>
      <c r="WPC33" s="175"/>
      <c r="WPD33" s="175"/>
      <c r="WPE33" s="175"/>
      <c r="WPF33" s="175"/>
      <c r="WPG33" s="175"/>
      <c r="WPH33" s="175"/>
      <c r="WPI33" s="175"/>
      <c r="WPJ33" s="175"/>
      <c r="WPK33" s="175"/>
      <c r="WPL33" s="175"/>
      <c r="WPM33" s="175"/>
      <c r="WPN33" s="175"/>
      <c r="WPO33" s="175"/>
      <c r="WPP33" s="175"/>
      <c r="WPQ33" s="175"/>
      <c r="WPR33" s="175"/>
      <c r="WPS33" s="175"/>
      <c r="WPT33" s="175"/>
      <c r="WPU33" s="175"/>
      <c r="WPV33" s="175"/>
      <c r="WPW33" s="175"/>
      <c r="WPX33" s="175"/>
      <c r="WPY33" s="175"/>
      <c r="WPZ33" s="175"/>
      <c r="WQA33" s="175"/>
      <c r="WQB33" s="175"/>
      <c r="WQC33" s="175"/>
      <c r="WQD33" s="175"/>
      <c r="WQE33" s="175"/>
      <c r="WQF33" s="175"/>
      <c r="WQG33" s="175"/>
      <c r="WQH33" s="175"/>
      <c r="WQI33" s="175"/>
      <c r="WQJ33" s="175"/>
      <c r="WQK33" s="175"/>
      <c r="WQL33" s="175"/>
      <c r="WQM33" s="175"/>
      <c r="WQN33" s="175"/>
      <c r="WQO33" s="175"/>
      <c r="WQP33" s="175"/>
      <c r="WQQ33" s="175"/>
      <c r="WQR33" s="175"/>
      <c r="WQS33" s="175"/>
      <c r="WQT33" s="175"/>
      <c r="WQU33" s="175"/>
      <c r="WQV33" s="175"/>
      <c r="WQW33" s="175"/>
      <c r="WQX33" s="175"/>
      <c r="WQY33" s="175"/>
      <c r="WQZ33" s="175"/>
      <c r="WRA33" s="175"/>
      <c r="WRB33" s="175"/>
      <c r="WRC33" s="175"/>
      <c r="WRD33" s="175"/>
      <c r="WRE33" s="175"/>
      <c r="WRF33" s="175"/>
      <c r="WRG33" s="175"/>
      <c r="WRH33" s="175"/>
      <c r="WRI33" s="175"/>
      <c r="WRJ33" s="175"/>
      <c r="WRK33" s="175"/>
      <c r="WRL33" s="175"/>
      <c r="WRM33" s="175"/>
      <c r="WRN33" s="175"/>
      <c r="WRO33" s="175"/>
      <c r="WRP33" s="175"/>
      <c r="WRQ33" s="175"/>
      <c r="WRR33" s="175"/>
      <c r="WRS33" s="175"/>
      <c r="WRT33" s="175"/>
      <c r="WRU33" s="175"/>
      <c r="WRV33" s="175"/>
      <c r="WRW33" s="175"/>
      <c r="WRX33" s="175"/>
      <c r="WRY33" s="175"/>
      <c r="WRZ33" s="175"/>
      <c r="WSA33" s="175"/>
      <c r="WSB33" s="175"/>
      <c r="WSC33" s="175"/>
      <c r="WSD33" s="175"/>
      <c r="WSE33" s="175"/>
      <c r="WSF33" s="175"/>
      <c r="WSG33" s="175"/>
      <c r="WSH33" s="175"/>
      <c r="WSI33" s="175"/>
      <c r="WSJ33" s="175"/>
      <c r="WSK33" s="175"/>
      <c r="WSL33" s="175"/>
      <c r="WSM33" s="175"/>
      <c r="WSN33" s="175"/>
      <c r="WSO33" s="175"/>
      <c r="WSP33" s="175"/>
      <c r="WSQ33" s="175"/>
      <c r="WSR33" s="175"/>
      <c r="WSS33" s="175"/>
      <c r="WST33" s="175"/>
      <c r="WSU33" s="175"/>
      <c r="WSV33" s="175"/>
      <c r="WSW33" s="175"/>
      <c r="WSX33" s="175"/>
      <c r="WSY33" s="175"/>
      <c r="WSZ33" s="175"/>
      <c r="WTA33" s="175"/>
      <c r="WTB33" s="175"/>
      <c r="WTC33" s="175"/>
      <c r="WTD33" s="175"/>
      <c r="WTE33" s="175"/>
      <c r="WTF33" s="175"/>
      <c r="WTG33" s="175"/>
      <c r="WTH33" s="175"/>
      <c r="WTI33" s="175"/>
      <c r="WTJ33" s="175"/>
      <c r="WTK33" s="175"/>
      <c r="WTL33" s="175"/>
      <c r="WTM33" s="175"/>
      <c r="WTN33" s="175"/>
      <c r="WTO33" s="175"/>
      <c r="WTP33" s="175"/>
      <c r="WTQ33" s="175"/>
      <c r="WTR33" s="175"/>
      <c r="WTS33" s="175"/>
      <c r="WTT33" s="175"/>
      <c r="WTU33" s="175"/>
      <c r="WTV33" s="175"/>
      <c r="WTW33" s="175"/>
      <c r="WTX33" s="175"/>
      <c r="WTY33" s="175"/>
      <c r="WTZ33" s="175"/>
      <c r="WUA33" s="175"/>
      <c r="WUB33" s="175"/>
      <c r="WUC33" s="175"/>
      <c r="WUD33" s="175"/>
      <c r="WUE33" s="175"/>
      <c r="WUF33" s="175"/>
      <c r="WUG33" s="175"/>
      <c r="WUH33" s="175"/>
      <c r="WUI33" s="175"/>
      <c r="WUJ33" s="175"/>
      <c r="WUK33" s="175"/>
      <c r="WUL33" s="175"/>
      <c r="WUM33" s="175"/>
      <c r="WUN33" s="175"/>
      <c r="WUO33" s="175"/>
      <c r="WUP33" s="175"/>
      <c r="WUQ33" s="175"/>
      <c r="WUR33" s="175"/>
      <c r="WUS33" s="175"/>
      <c r="WUT33" s="175"/>
      <c r="WUU33" s="175"/>
      <c r="WUV33" s="175"/>
      <c r="WUW33" s="175"/>
      <c r="WUX33" s="175"/>
      <c r="WUY33" s="175"/>
      <c r="WUZ33" s="175"/>
      <c r="WVA33" s="175"/>
      <c r="WVB33" s="175"/>
      <c r="WVC33" s="175"/>
      <c r="WVD33" s="175"/>
      <c r="WVE33" s="175"/>
      <c r="WVF33" s="175"/>
      <c r="WVG33" s="175"/>
      <c r="WVH33" s="175"/>
      <c r="WVI33" s="175"/>
      <c r="WVJ33" s="175"/>
      <c r="WVK33" s="175"/>
      <c r="WVL33" s="175"/>
      <c r="WVM33" s="175"/>
      <c r="WVN33" s="175"/>
      <c r="WVO33" s="175"/>
      <c r="WVP33" s="175"/>
      <c r="WVQ33" s="175"/>
      <c r="WVR33" s="175"/>
      <c r="WVS33" s="175"/>
      <c r="WVT33" s="175"/>
      <c r="WVU33" s="175"/>
      <c r="WVV33" s="175"/>
      <c r="WVW33" s="175"/>
      <c r="WVX33" s="175"/>
      <c r="WVY33" s="175"/>
      <c r="WVZ33" s="175"/>
      <c r="WWA33" s="175"/>
      <c r="WWB33" s="175"/>
      <c r="WWC33" s="175"/>
      <c r="WWD33" s="175"/>
      <c r="WWE33" s="175"/>
      <c r="WWF33" s="175"/>
      <c r="WWG33" s="175"/>
      <c r="WWH33" s="175"/>
      <c r="WWI33" s="175"/>
      <c r="WWJ33" s="175"/>
      <c r="WWK33" s="175"/>
      <c r="WWL33" s="175"/>
      <c r="WWM33" s="175"/>
      <c r="WWN33" s="175"/>
      <c r="WWO33" s="175"/>
      <c r="WWP33" s="175"/>
      <c r="WWQ33" s="175"/>
      <c r="WWR33" s="175"/>
      <c r="WWS33" s="175"/>
      <c r="WWT33" s="175"/>
      <c r="WWU33" s="175"/>
      <c r="WWV33" s="175"/>
      <c r="WWW33" s="175"/>
      <c r="WWX33" s="175"/>
      <c r="WWY33" s="175"/>
      <c r="WWZ33" s="175"/>
      <c r="WXA33" s="175"/>
      <c r="WXB33" s="175"/>
      <c r="WXC33" s="175"/>
      <c r="WXD33" s="175"/>
      <c r="WXE33" s="175"/>
      <c r="WXF33" s="175"/>
      <c r="WXG33" s="175"/>
      <c r="WXH33" s="175"/>
      <c r="WXI33" s="175"/>
      <c r="WXJ33" s="175"/>
      <c r="WXK33" s="175"/>
      <c r="WXL33" s="175"/>
      <c r="WXM33" s="175"/>
      <c r="WXN33" s="175"/>
      <c r="WXO33" s="175"/>
      <c r="WXP33" s="175"/>
      <c r="WXQ33" s="175"/>
      <c r="WXR33" s="175"/>
      <c r="WXS33" s="175"/>
      <c r="WXT33" s="175"/>
      <c r="WXU33" s="175"/>
      <c r="WXV33" s="175"/>
      <c r="WXW33" s="175"/>
      <c r="WXX33" s="175"/>
      <c r="WXY33" s="175"/>
      <c r="WXZ33" s="175"/>
      <c r="WYA33" s="175"/>
      <c r="WYB33" s="175"/>
      <c r="WYC33" s="175"/>
      <c r="WYD33" s="175"/>
      <c r="WYE33" s="175"/>
      <c r="WYF33" s="175"/>
      <c r="WYG33" s="175"/>
      <c r="WYH33" s="175"/>
      <c r="WYI33" s="175"/>
      <c r="WYJ33" s="175"/>
      <c r="WYK33" s="175"/>
      <c r="WYL33" s="175"/>
      <c r="WYM33" s="175"/>
      <c r="WYN33" s="175"/>
      <c r="WYO33" s="175"/>
      <c r="WYP33" s="175"/>
      <c r="WYQ33" s="175"/>
      <c r="WYR33" s="175"/>
      <c r="WYS33" s="175"/>
      <c r="WYT33" s="175"/>
      <c r="WYU33" s="175"/>
      <c r="WYV33" s="175"/>
      <c r="WYW33" s="175"/>
      <c r="WYX33" s="175"/>
      <c r="WYY33" s="175"/>
      <c r="WYZ33" s="175"/>
      <c r="WZA33" s="175"/>
      <c r="WZB33" s="175"/>
      <c r="WZC33" s="175"/>
      <c r="WZD33" s="175"/>
      <c r="WZE33" s="175"/>
      <c r="WZF33" s="175"/>
      <c r="WZG33" s="175"/>
      <c r="WZH33" s="175"/>
      <c r="WZI33" s="175"/>
      <c r="WZJ33" s="175"/>
      <c r="WZK33" s="175"/>
      <c r="WZL33" s="175"/>
      <c r="WZM33" s="175"/>
      <c r="WZN33" s="175"/>
      <c r="WZO33" s="175"/>
      <c r="WZP33" s="175"/>
      <c r="WZQ33" s="175"/>
      <c r="WZR33" s="175"/>
      <c r="WZS33" s="175"/>
      <c r="WZT33" s="175"/>
      <c r="WZU33" s="175"/>
      <c r="WZV33" s="175"/>
      <c r="WZW33" s="175"/>
      <c r="WZX33" s="175"/>
      <c r="WZY33" s="175"/>
      <c r="WZZ33" s="175"/>
      <c r="XAA33" s="175"/>
      <c r="XAB33" s="175"/>
      <c r="XAC33" s="175"/>
      <c r="XAD33" s="175"/>
      <c r="XAE33" s="175"/>
      <c r="XAF33" s="175"/>
      <c r="XAG33" s="175"/>
      <c r="XAH33" s="175"/>
      <c r="XAI33" s="175"/>
      <c r="XAJ33" s="175"/>
      <c r="XAK33" s="175"/>
      <c r="XAL33" s="175"/>
      <c r="XAM33" s="175"/>
      <c r="XAN33" s="175"/>
      <c r="XAO33" s="175"/>
      <c r="XAP33" s="175"/>
      <c r="XAQ33" s="175"/>
      <c r="XAR33" s="175"/>
      <c r="XAS33" s="175"/>
      <c r="XAT33" s="175"/>
      <c r="XAU33" s="175"/>
      <c r="XAV33" s="175"/>
      <c r="XAW33" s="175"/>
      <c r="XAX33" s="175"/>
      <c r="XAY33" s="175"/>
      <c r="XAZ33" s="175"/>
      <c r="XBA33" s="175"/>
      <c r="XBB33" s="175"/>
      <c r="XBC33" s="175"/>
      <c r="XBD33" s="175"/>
      <c r="XBE33" s="175"/>
      <c r="XBF33" s="175"/>
      <c r="XBG33" s="175"/>
      <c r="XBH33" s="175"/>
      <c r="XBI33" s="175"/>
      <c r="XBJ33" s="175"/>
      <c r="XBK33" s="175"/>
      <c r="XBL33" s="175"/>
      <c r="XBM33" s="175"/>
      <c r="XBN33" s="175"/>
      <c r="XBO33" s="175"/>
      <c r="XBP33" s="175"/>
      <c r="XBQ33" s="175"/>
      <c r="XBR33" s="175"/>
      <c r="XBS33" s="175"/>
      <c r="XBT33" s="175"/>
      <c r="XBU33" s="175"/>
      <c r="XBV33" s="175"/>
      <c r="XBW33" s="175"/>
      <c r="XBX33" s="175"/>
      <c r="XBY33" s="175"/>
      <c r="XBZ33" s="175"/>
      <c r="XCA33" s="175"/>
      <c r="XCB33" s="175"/>
      <c r="XCC33" s="175"/>
      <c r="XCD33" s="175"/>
      <c r="XCE33" s="175"/>
      <c r="XCF33" s="175"/>
      <c r="XCG33" s="175"/>
      <c r="XCH33" s="175"/>
      <c r="XCI33" s="175"/>
      <c r="XCJ33" s="175"/>
      <c r="XCK33" s="175"/>
      <c r="XCL33" s="175"/>
      <c r="XCM33" s="175"/>
      <c r="XCN33" s="175"/>
      <c r="XCO33" s="175"/>
      <c r="XCP33" s="175"/>
      <c r="XCQ33" s="175"/>
      <c r="XCR33" s="175"/>
      <c r="XCS33" s="175"/>
      <c r="XCT33" s="175"/>
      <c r="XCU33" s="175"/>
      <c r="XCV33" s="175"/>
      <c r="XCW33" s="175"/>
      <c r="XCX33" s="175"/>
      <c r="XCY33" s="175"/>
      <c r="XCZ33" s="175"/>
      <c r="XDA33" s="175"/>
      <c r="XDB33" s="175"/>
      <c r="XDC33" s="175"/>
      <c r="XDD33" s="175"/>
      <c r="XDE33" s="175"/>
      <c r="XDF33" s="175"/>
      <c r="XDG33" s="175"/>
      <c r="XDH33" s="175"/>
      <c r="XDI33" s="175"/>
      <c r="XDJ33" s="175"/>
      <c r="XDK33" s="175"/>
      <c r="XDL33" s="175"/>
      <c r="XDM33" s="175"/>
      <c r="XDN33" s="175"/>
      <c r="XDO33" s="175"/>
      <c r="XDP33" s="175"/>
      <c r="XDQ33" s="175"/>
      <c r="XDR33" s="175"/>
      <c r="XDS33" s="175"/>
      <c r="XDT33" s="175"/>
      <c r="XDU33" s="175"/>
      <c r="XDV33" s="175"/>
      <c r="XDW33" s="175"/>
      <c r="XDX33" s="175"/>
      <c r="XDY33" s="175"/>
      <c r="XDZ33" s="175"/>
      <c r="XEA33" s="175"/>
      <c r="XEB33" s="175"/>
      <c r="XEC33" s="175"/>
      <c r="XED33" s="175"/>
      <c r="XEE33" s="175"/>
      <c r="XEF33" s="175"/>
      <c r="XEG33" s="175"/>
      <c r="XEH33" s="175"/>
      <c r="XEI33" s="175"/>
      <c r="XEJ33" s="175"/>
      <c r="XEK33" s="175"/>
      <c r="XEL33" s="175"/>
      <c r="XEM33" s="175"/>
      <c r="XEN33" s="175"/>
    </row>
    <row r="34" spans="1:16368" ht="15">
      <c r="A34" s="78"/>
      <c r="B34" s="85" t="s">
        <v>100</v>
      </c>
      <c r="C34" s="282">
        <f>'Conto economico'!D34</f>
        <v>0</v>
      </c>
      <c r="D34" s="89"/>
      <c r="E34" s="89"/>
      <c r="F34" s="89"/>
      <c r="G34" s="89"/>
      <c r="H34" s="89"/>
      <c r="I34" s="89"/>
      <c r="J34" s="89"/>
      <c r="K34" s="89"/>
      <c r="L34" s="89"/>
      <c r="M34" s="89"/>
      <c r="N34" s="89"/>
      <c r="O34" s="282">
        <f t="shared" si="12"/>
        <v>0</v>
      </c>
      <c r="P34" s="78"/>
      <c r="Q34" s="282">
        <f>+'Conto economico'!I34</f>
        <v>0</v>
      </c>
      <c r="R34" s="645"/>
      <c r="S34" s="646"/>
      <c r="T34" s="646"/>
      <c r="U34" s="646"/>
      <c r="V34" s="646"/>
      <c r="W34" s="646"/>
      <c r="X34" s="646"/>
      <c r="Y34" s="646"/>
      <c r="Z34" s="646"/>
      <c r="AA34" s="646"/>
      <c r="AB34" s="647"/>
      <c r="AC34" s="282">
        <f t="shared" si="14"/>
        <v>0</v>
      </c>
      <c r="AD34" s="78"/>
      <c r="AE34" s="282">
        <f>'Conto economico'!N34</f>
        <v>0</v>
      </c>
      <c r="AF34" s="89"/>
      <c r="AG34" s="89"/>
      <c r="AH34" s="89"/>
      <c r="AI34" s="89"/>
      <c r="AJ34" s="89"/>
      <c r="AK34" s="89"/>
      <c r="AL34" s="89"/>
      <c r="AM34" s="89"/>
      <c r="AN34" s="89"/>
      <c r="AO34" s="89"/>
      <c r="AP34" s="89"/>
      <c r="AQ34" s="282">
        <f t="shared" si="16"/>
        <v>0</v>
      </c>
    </row>
    <row r="35" spans="1:16368"/>
    <row r="36" spans="1:16368" ht="58.7" customHeight="1">
      <c r="A36" s="682" t="s">
        <v>421</v>
      </c>
      <c r="B36" s="682"/>
      <c r="C36" s="285">
        <f>'Conto economico'!D36</f>
        <v>0</v>
      </c>
      <c r="D36" s="84"/>
      <c r="E36" s="84"/>
      <c r="F36" s="84"/>
      <c r="G36" s="84"/>
      <c r="H36" s="84"/>
      <c r="I36" s="84"/>
      <c r="J36" s="84"/>
      <c r="K36" s="84"/>
      <c r="L36" s="84"/>
      <c r="M36" s="84"/>
      <c r="N36" s="84"/>
      <c r="O36" s="282">
        <f>+SUM(D36:N36)-C36</f>
        <v>0</v>
      </c>
      <c r="P36" s="602"/>
      <c r="Q36" s="285">
        <f>'Conto economico'!$I$36</f>
        <v>0</v>
      </c>
      <c r="R36" s="635"/>
      <c r="S36" s="636"/>
      <c r="T36" s="636"/>
      <c r="U36" s="636"/>
      <c r="V36" s="636"/>
      <c r="W36" s="636"/>
      <c r="X36" s="636"/>
      <c r="Y36" s="636"/>
      <c r="Z36" s="636"/>
      <c r="AA36" s="636"/>
      <c r="AB36" s="637"/>
      <c r="AC36" s="282">
        <f>+SUM(R36:AB36)-Q36</f>
        <v>0</v>
      </c>
      <c r="AD36" s="602"/>
      <c r="AE36" s="285">
        <f>'Conto economico'!N36</f>
        <v>0</v>
      </c>
      <c r="AF36" s="84"/>
      <c r="AG36" s="84"/>
      <c r="AH36" s="84"/>
      <c r="AI36" s="84"/>
      <c r="AJ36" s="84"/>
      <c r="AK36" s="84"/>
      <c r="AL36" s="84"/>
      <c r="AM36" s="84"/>
      <c r="AN36" s="84"/>
      <c r="AO36" s="84"/>
      <c r="AP36" s="84"/>
      <c r="AQ36" s="282">
        <f>+SUM(AF36:AP36)-AE36</f>
        <v>0</v>
      </c>
    </row>
    <row r="37" spans="1:16368"/>
    <row r="38" spans="1:16368" ht="15">
      <c r="A38" s="79" t="s">
        <v>24</v>
      </c>
      <c r="B38" s="79"/>
      <c r="C38" s="286">
        <f>+'Conto economico'!D48</f>
        <v>1722323.9407560001</v>
      </c>
      <c r="D38" s="82">
        <f>+D15+D16-D17+D18+D20+D22+D23+D24+D26+D28+D32+D33-D36+D29+D30+D31</f>
        <v>284361.52740599995</v>
      </c>
      <c r="E38" s="82">
        <f t="shared" ref="E38:N38" si="17">+E15+E16-E17+E18+E20+E22+E23+E24+E26+E28+E32+E33-E36+E29+E30+E31</f>
        <v>468.75</v>
      </c>
      <c r="F38" s="82">
        <f t="shared" si="17"/>
        <v>0</v>
      </c>
      <c r="G38" s="82">
        <f t="shared" si="17"/>
        <v>966278.6070795001</v>
      </c>
      <c r="H38" s="82">
        <f t="shared" si="17"/>
        <v>368730.75051450002</v>
      </c>
      <c r="I38" s="82">
        <f t="shared" si="17"/>
        <v>0</v>
      </c>
      <c r="J38" s="82">
        <f t="shared" si="17"/>
        <v>102484.305756</v>
      </c>
      <c r="K38" s="82">
        <f t="shared" si="17"/>
        <v>0</v>
      </c>
      <c r="L38" s="82">
        <f t="shared" si="17"/>
        <v>0</v>
      </c>
      <c r="M38" s="82">
        <f t="shared" si="17"/>
        <v>0</v>
      </c>
      <c r="N38" s="82">
        <f t="shared" si="17"/>
        <v>0</v>
      </c>
      <c r="O38" s="282">
        <f>+SUM(D38:N38)-C38</f>
        <v>0</v>
      </c>
      <c r="P38" s="79"/>
      <c r="Q38" s="286">
        <f>+'Conto economico'!I48</f>
        <v>0</v>
      </c>
      <c r="R38" s="82">
        <f>+R15+R16-R17+R18+R20+R22+R23+R24+R26+R28+R32+R33-R36+R29+R30+R31</f>
        <v>0</v>
      </c>
      <c r="S38" s="82">
        <f t="shared" ref="S38:AB38" si="18">+S15+S16-S17+S18+S20+S22+S23+S24+S26+S28+S32+S33-S36+S29+S30+S31</f>
        <v>0</v>
      </c>
      <c r="T38" s="82">
        <f t="shared" si="18"/>
        <v>0</v>
      </c>
      <c r="U38" s="82">
        <f t="shared" si="18"/>
        <v>0</v>
      </c>
      <c r="V38" s="82">
        <f t="shared" si="18"/>
        <v>0</v>
      </c>
      <c r="W38" s="82">
        <f t="shared" si="18"/>
        <v>0</v>
      </c>
      <c r="X38" s="82">
        <f t="shared" si="18"/>
        <v>0</v>
      </c>
      <c r="Y38" s="82">
        <f t="shared" si="18"/>
        <v>0</v>
      </c>
      <c r="Z38" s="82">
        <f t="shared" si="18"/>
        <v>0</v>
      </c>
      <c r="AA38" s="82">
        <f t="shared" si="18"/>
        <v>0</v>
      </c>
      <c r="AB38" s="82">
        <f t="shared" si="18"/>
        <v>0</v>
      </c>
      <c r="AC38" s="282">
        <f t="shared" ref="AC38:AC39" si="19">+SUM(R38:AB38)-Q38</f>
        <v>0</v>
      </c>
      <c r="AD38" s="79"/>
      <c r="AE38" s="286">
        <f>'Conto economico'!N48</f>
        <v>1850374.0255719998</v>
      </c>
      <c r="AF38" s="82">
        <f>+AF15+AF16-AF17+AF18+AF20+AF22+AF23+AF24+AF26+AF28+AF32+AF33-AF36+AF29+AF30+AF31</f>
        <v>307087.95800400432</v>
      </c>
      <c r="AG38" s="82">
        <f t="shared" ref="AG38:AP38" si="20">+AG15+AG16-AG17+AG18+AG20+AG22+AG23+AG24+AG26+AG28+AG32+AG33-AG36+AG29+AG30+AG31</f>
        <v>2379.8000000000002</v>
      </c>
      <c r="AH38" s="82">
        <f t="shared" si="20"/>
        <v>0</v>
      </c>
      <c r="AI38" s="82">
        <f t="shared" si="20"/>
        <v>1043504.4677732883</v>
      </c>
      <c r="AJ38" s="82">
        <f t="shared" si="20"/>
        <v>398200.04577170726</v>
      </c>
      <c r="AK38" s="82">
        <f t="shared" si="20"/>
        <v>0</v>
      </c>
      <c r="AL38" s="82">
        <f t="shared" si="20"/>
        <v>99201.754023000001</v>
      </c>
      <c r="AM38" s="82">
        <f t="shared" si="20"/>
        <v>0</v>
      </c>
      <c r="AN38" s="82">
        <f t="shared" si="20"/>
        <v>0</v>
      </c>
      <c r="AO38" s="82">
        <f t="shared" si="20"/>
        <v>0</v>
      </c>
      <c r="AP38" s="82">
        <f t="shared" si="20"/>
        <v>0</v>
      </c>
      <c r="AQ38" s="282">
        <f t="shared" ref="AQ38:AQ39" si="21">+SUM(AF38:AP38)-AE38</f>
        <v>0</v>
      </c>
    </row>
    <row r="39" spans="1:16368" ht="15">
      <c r="A39" s="248"/>
      <c r="B39" s="251" t="s">
        <v>217</v>
      </c>
      <c r="C39" s="287">
        <f>+'Conto economico'!D49</f>
        <v>0</v>
      </c>
      <c r="D39" s="249">
        <f t="shared" ref="D39:M39" si="22">+D33</f>
        <v>0</v>
      </c>
      <c r="E39" s="249">
        <f t="shared" si="22"/>
        <v>0</v>
      </c>
      <c r="F39" s="249">
        <f t="shared" si="22"/>
        <v>0</v>
      </c>
      <c r="G39" s="249">
        <f t="shared" si="22"/>
        <v>0</v>
      </c>
      <c r="H39" s="249">
        <f t="shared" si="22"/>
        <v>0</v>
      </c>
      <c r="I39" s="249">
        <f t="shared" si="22"/>
        <v>0</v>
      </c>
      <c r="J39" s="249">
        <f t="shared" si="22"/>
        <v>0</v>
      </c>
      <c r="K39" s="249">
        <f t="shared" si="22"/>
        <v>0</v>
      </c>
      <c r="L39" s="249">
        <f t="shared" si="22"/>
        <v>0</v>
      </c>
      <c r="M39" s="249">
        <f t="shared" si="22"/>
        <v>0</v>
      </c>
      <c r="N39" s="249">
        <f t="shared" ref="N39" si="23">+N33</f>
        <v>0</v>
      </c>
      <c r="O39" s="282">
        <f t="shared" ref="O39" si="24">+SUM(D39:N39)-C39</f>
        <v>0</v>
      </c>
      <c r="P39" s="248"/>
      <c r="Q39" s="287">
        <f>+'Conto economico'!I49</f>
        <v>0</v>
      </c>
      <c r="R39" s="249">
        <f t="shared" ref="R39:AB39" si="25">+R33</f>
        <v>0</v>
      </c>
      <c r="S39" s="249">
        <f t="shared" si="25"/>
        <v>0</v>
      </c>
      <c r="T39" s="249">
        <f t="shared" si="25"/>
        <v>0</v>
      </c>
      <c r="U39" s="249">
        <f t="shared" si="25"/>
        <v>0</v>
      </c>
      <c r="V39" s="249">
        <f t="shared" si="25"/>
        <v>0</v>
      </c>
      <c r="W39" s="249">
        <f t="shared" si="25"/>
        <v>0</v>
      </c>
      <c r="X39" s="249">
        <f t="shared" si="25"/>
        <v>0</v>
      </c>
      <c r="Y39" s="249">
        <f t="shared" si="25"/>
        <v>0</v>
      </c>
      <c r="Z39" s="249">
        <f t="shared" si="25"/>
        <v>0</v>
      </c>
      <c r="AA39" s="249">
        <f t="shared" si="25"/>
        <v>0</v>
      </c>
      <c r="AB39" s="249">
        <f t="shared" si="25"/>
        <v>0</v>
      </c>
      <c r="AC39" s="282">
        <f t="shared" si="19"/>
        <v>0</v>
      </c>
      <c r="AD39" s="248"/>
      <c r="AE39" s="287">
        <f>'Conto economico'!N49</f>
        <v>0</v>
      </c>
      <c r="AF39" s="249">
        <f t="shared" ref="AF39:AO39" si="26">+AF33</f>
        <v>0</v>
      </c>
      <c r="AG39" s="249">
        <f t="shared" si="26"/>
        <v>0</v>
      </c>
      <c r="AH39" s="249">
        <f t="shared" si="26"/>
        <v>0</v>
      </c>
      <c r="AI39" s="249">
        <f t="shared" si="26"/>
        <v>0</v>
      </c>
      <c r="AJ39" s="249">
        <f t="shared" si="26"/>
        <v>0</v>
      </c>
      <c r="AK39" s="249">
        <f t="shared" si="26"/>
        <v>0</v>
      </c>
      <c r="AL39" s="249">
        <f t="shared" si="26"/>
        <v>0</v>
      </c>
      <c r="AM39" s="249">
        <f t="shared" si="26"/>
        <v>0</v>
      </c>
      <c r="AN39" s="249">
        <f t="shared" si="26"/>
        <v>0</v>
      </c>
      <c r="AO39" s="249">
        <f t="shared" si="26"/>
        <v>0</v>
      </c>
      <c r="AP39" s="249">
        <f t="shared" ref="AP39" si="27">+AP33</f>
        <v>0</v>
      </c>
      <c r="AQ39" s="282">
        <f t="shared" si="21"/>
        <v>0</v>
      </c>
    </row>
    <row r="40" spans="1:16368">
      <c r="B40" s="613"/>
    </row>
    <row r="41" spans="1:16368" ht="17.25" thickBot="1">
      <c r="B41" s="83" t="s">
        <v>23</v>
      </c>
    </row>
    <row r="42" spans="1:16368" ht="17.25" thickTop="1">
      <c r="B42" s="673"/>
      <c r="C42" s="674"/>
      <c r="D42" s="674"/>
      <c r="E42" s="674"/>
      <c r="F42" s="674"/>
      <c r="G42" s="674"/>
      <c r="H42" s="674"/>
      <c r="I42" s="674"/>
      <c r="J42" s="674"/>
      <c r="K42" s="675"/>
    </row>
    <row r="43" spans="1:16368">
      <c r="B43" s="676"/>
      <c r="C43" s="677"/>
      <c r="D43" s="677"/>
      <c r="E43" s="677"/>
      <c r="F43" s="677"/>
      <c r="G43" s="677"/>
      <c r="H43" s="677"/>
      <c r="I43" s="677"/>
      <c r="J43" s="677"/>
      <c r="K43" s="678"/>
    </row>
    <row r="44" spans="1:16368">
      <c r="B44" s="676"/>
      <c r="C44" s="677"/>
      <c r="D44" s="677"/>
      <c r="E44" s="677"/>
      <c r="F44" s="677"/>
      <c r="G44" s="677"/>
      <c r="H44" s="677"/>
      <c r="I44" s="677"/>
      <c r="J44" s="677"/>
      <c r="K44" s="678"/>
    </row>
    <row r="45" spans="1:16368" ht="43.9" customHeight="1" thickBot="1">
      <c r="B45" s="679"/>
      <c r="C45" s="680"/>
      <c r="D45" s="680"/>
      <c r="E45" s="680"/>
      <c r="F45" s="680"/>
      <c r="G45" s="680"/>
      <c r="H45" s="680"/>
      <c r="I45" s="680"/>
      <c r="J45" s="680"/>
      <c r="K45" s="681"/>
    </row>
    <row r="46" spans="1:16368" ht="17.25" thickTop="1"/>
    <row r="47" spans="1:16368"/>
    <row r="48" spans="1:16368"/>
    <row r="81" spans="27:41" hidden="1">
      <c r="AA81" s="614"/>
      <c r="AO81" s="614"/>
    </row>
  </sheetData>
  <sheetProtection algorithmName="SHA-512" hashValue="CS3NbAl22A5S2bV2rX+659vFUa/SH3lIUWCPl401unMdKIax8zoL3m00t0syOndfQ49vdX1Ec1M23zyid0BUyw==" saltValue="JECtQepicc+w1l4epOFFww==" spinCount="100000" sheet="1" objects="1" scenarios="1" formatCells="0" formatColumns="0"/>
  <mergeCells count="7">
    <mergeCell ref="AE3:AO3"/>
    <mergeCell ref="Q3:AA3"/>
    <mergeCell ref="B42:K45"/>
    <mergeCell ref="A5:B5"/>
    <mergeCell ref="A14:B14"/>
    <mergeCell ref="A36:B36"/>
    <mergeCell ref="C3:M3"/>
  </mergeCells>
  <hyperlinks>
    <hyperlink ref="A1" location="Dashboard!C3" display="Torna a Pannello di controllo" xr:uid="{00000000-0004-0000-0500-000000000000}"/>
    <hyperlink ref="D4" location="Definizioni!A4" display="CRT - Costi di Raccolta e Trasporto RSU" xr:uid="{00000000-0004-0000-0500-000001000000}"/>
    <hyperlink ref="E4" location="Definizioni!A5" display="CTS - Costi di Trattamento e Smaltimento RSU" xr:uid="{00000000-0004-0000-0500-000002000000}"/>
    <hyperlink ref="F4" location="Definizioni!A6" display=" CTR  - Costi di trattamento e recupero" xr:uid="{00000000-0004-0000-0500-000003000000}"/>
    <hyperlink ref="G4" location="Definizioni!A7" display="CRD - Costi della Raccolta differenziata " xr:uid="{00000000-0004-0000-0500-000004000000}"/>
    <hyperlink ref="H4" location="Definizioni!A8" display="CSL - Costi di spazz. e Lavaggio strade e aree pubbl." xr:uid="{00000000-0004-0000-0500-000005000000}"/>
    <hyperlink ref="I4" location="Definizioni!A9" display="CARC – Costi amm.vi accert., riscoss. e cont." xr:uid="{00000000-0004-0000-0500-000006000000}"/>
    <hyperlink ref="J4" location="Definizioni!A10" display="CGG - Costi Generali di Gestione" xr:uid="{00000000-0004-0000-0500-000007000000}"/>
    <hyperlink ref="K4" location="Definizioni!A11" display="CCD - Costi Comuni Diversi" xr:uid="{00000000-0004-0000-0500-000008000000}"/>
    <hyperlink ref="L4" location="Definizioni!A12" display="CO - Oneri Diversi" xr:uid="{00000000-0004-0000-0500-000009000000}"/>
    <hyperlink ref="M4" location="Definizioni!A16" display="ACC - Accantonamenti ammessi al riconoscimento tariffario" xr:uid="{00000000-0004-0000-0500-00000A000000}"/>
    <hyperlink ref="AN4" location="Definizioni!A12" display="CO - Oneri Diversi" xr:uid="{00000000-0004-0000-0500-00000B000000}"/>
    <hyperlink ref="AO4" location="Definizioni!A16" display="ACC - Accantonamenti ammessi al riconoscimento tariffario" xr:uid="{00000000-0004-0000-0500-00000C000000}"/>
    <hyperlink ref="AM4" location="Definizioni!A11" display="CCD - Costi Comuni Diversi" xr:uid="{00000000-0004-0000-0500-00000D000000}"/>
    <hyperlink ref="AL4" location="Definizioni!A10" display="CGG - Costi Generali di Gestione" xr:uid="{00000000-0004-0000-0500-00000E000000}"/>
    <hyperlink ref="AK4" location="Definizioni!A9" display="CARC – Costi amm.vi accert., riscoss. e cont." xr:uid="{00000000-0004-0000-0500-00000F000000}"/>
    <hyperlink ref="AJ4" location="Definizioni!A8" display="CSL - Costi di spazz. e Lavaggio strade e aree pubbl." xr:uid="{00000000-0004-0000-0500-000010000000}"/>
    <hyperlink ref="AI4" location="Definizioni!A7" display="CRD - Costi della Raccolta differenziata " xr:uid="{00000000-0004-0000-0500-000011000000}"/>
    <hyperlink ref="AH4" location="Definizioni!A6" display=" CTR  - Costi di trattamento e recupero" xr:uid="{00000000-0004-0000-0500-000012000000}"/>
    <hyperlink ref="AG4" location="Definizioni!A5" display="CTS - Costi di Trattamento e Smaltimento RSU" xr:uid="{00000000-0004-0000-0500-000013000000}"/>
    <hyperlink ref="AF4" location="Definizioni!A4" display="CRT - Costi di Raccolta e Trasporto RSU" xr:uid="{00000000-0004-0000-0500-000014000000}"/>
    <hyperlink ref="Z4" location="Definizioni!A12" display="CO - Oneri Diversi" xr:uid="{00000000-0004-0000-0500-000015000000}"/>
    <hyperlink ref="AA4" location="Definizioni!A16" display="ACC - Accantonamenti ammessi al riconoscimento tariffario" xr:uid="{00000000-0004-0000-0500-000016000000}"/>
    <hyperlink ref="Y4" location="Definizioni!A11" display="CCD - Costi Comuni Diversi" xr:uid="{00000000-0004-0000-0500-000017000000}"/>
    <hyperlink ref="X4" location="Definizioni!A10" display="CGG - Costi Generali di Gestione" xr:uid="{00000000-0004-0000-0500-000018000000}"/>
    <hyperlink ref="W4" location="Definizioni!A9" display="CARC – Costi amm.vi accert., riscoss. e cont." xr:uid="{00000000-0004-0000-0500-000019000000}"/>
    <hyperlink ref="V4" location="Definizioni!A8" display="CSL - Costi di spazz. e Lavaggio strade e aree pubbl." xr:uid="{00000000-0004-0000-0500-00001A000000}"/>
    <hyperlink ref="U4" location="Definizioni!A7" display="CRD - Costi della Raccolta differenziata " xr:uid="{00000000-0004-0000-0500-00001B000000}"/>
    <hyperlink ref="T4" location="Definizioni!A6" display=" CTR  - Costi di trattamento e recupero" xr:uid="{00000000-0004-0000-0500-00001C000000}"/>
    <hyperlink ref="S4" location="Definizioni!A5" display="CTS - Costi di Trattamento e Smaltimento RSU" xr:uid="{00000000-0004-0000-0500-00001D000000}"/>
    <hyperlink ref="R4" location="Definizioni!A4" display="CRT - Costi di Raccolta e Trasporto RSU" xr:uid="{00000000-0004-0000-0500-00001E000000}"/>
  </hyperlinks>
  <pageMargins left="0.19685039370078741" right="0.15748031496062992" top="0.74803149606299213" bottom="0.74803149606299213" header="0.31496062992125984" footer="0.31496062992125984"/>
  <pageSetup paperSize="9" scale="17"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rgb="FF002060"/>
  </sheetPr>
  <dimension ref="A2:AB20"/>
  <sheetViews>
    <sheetView zoomScale="85" zoomScaleNormal="85" workbookViewId="0">
      <pane xSplit="3" ySplit="3" topLeftCell="D4" activePane="bottomRight" state="frozen"/>
      <selection sqref="A1:XFD1048576"/>
      <selection pane="topRight" sqref="A1:XFD1048576"/>
      <selection pane="bottomLeft" sqref="A1:XFD1048576"/>
      <selection pane="bottomRight" activeCell="T31" sqref="T31"/>
    </sheetView>
  </sheetViews>
  <sheetFormatPr defaultRowHeight="15"/>
  <cols>
    <col min="1" max="1" width="11.7109375" customWidth="1"/>
    <col min="14" max="14" width="17.5703125" bestFit="1" customWidth="1"/>
    <col min="15" max="15" width="10.85546875" bestFit="1" customWidth="1"/>
    <col min="17" max="17" width="9.7109375" bestFit="1" customWidth="1"/>
    <col min="18" max="18" width="9.7109375" style="129" bestFit="1" customWidth="1"/>
    <col min="22" max="22" width="10.28515625" customWidth="1"/>
  </cols>
  <sheetData>
    <row r="2" spans="1:28" ht="15.75">
      <c r="A2" s="70" t="s">
        <v>228</v>
      </c>
      <c r="B2" s="70" t="s">
        <v>224</v>
      </c>
      <c r="C2" s="70"/>
      <c r="D2" s="70"/>
      <c r="E2" s="70"/>
      <c r="F2" s="70"/>
      <c r="G2" s="70"/>
      <c r="H2" s="70"/>
      <c r="I2" s="70"/>
      <c r="J2" s="70"/>
      <c r="K2" s="70"/>
      <c r="L2" s="70"/>
      <c r="M2" s="70"/>
      <c r="N2" s="70"/>
      <c r="O2" s="70"/>
      <c r="P2" s="70"/>
      <c r="Q2" s="70"/>
      <c r="R2" s="70"/>
      <c r="S2" s="70"/>
    </row>
    <row r="4" spans="1:28">
      <c r="A4" s="93"/>
      <c r="B4" s="93"/>
      <c r="C4" s="93"/>
      <c r="D4" s="94" t="s">
        <v>229</v>
      </c>
      <c r="E4" s="93"/>
      <c r="F4" s="93"/>
      <c r="G4" s="93"/>
      <c r="H4" s="93"/>
      <c r="I4" s="93"/>
      <c r="J4" s="93"/>
      <c r="K4" s="93"/>
      <c r="L4" s="93"/>
      <c r="M4" s="93"/>
      <c r="N4" s="93"/>
      <c r="O4" s="93"/>
      <c r="P4" s="93"/>
      <c r="Q4" s="93"/>
      <c r="R4" s="93"/>
      <c r="S4" s="93"/>
    </row>
    <row r="6" spans="1:28" ht="15.75" thickBot="1">
      <c r="E6" s="17" t="s">
        <v>151</v>
      </c>
      <c r="F6" s="17"/>
      <c r="G6" s="17"/>
      <c r="H6" s="17"/>
      <c r="I6" s="17"/>
      <c r="N6" s="17" t="s">
        <v>150</v>
      </c>
      <c r="O6" s="17"/>
      <c r="P6" s="17"/>
      <c r="Q6" s="17"/>
      <c r="R6" s="17"/>
      <c r="V6" s="685" t="str">
        <f>MTR!A26</f>
        <v>Adeguamento inflazione</v>
      </c>
      <c r="W6" s="685">
        <f>MTR!B26</f>
        <v>0</v>
      </c>
      <c r="X6" s="685">
        <f>MTR!C26</f>
        <v>0</v>
      </c>
      <c r="Y6" s="685">
        <f>MTR!D26</f>
        <v>0</v>
      </c>
      <c r="Z6" s="685">
        <f>MTR!E26</f>
        <v>0</v>
      </c>
      <c r="AA6" s="685">
        <f>MTR!F26</f>
        <v>0</v>
      </c>
      <c r="AB6" s="685">
        <f>MTR!G26</f>
        <v>0</v>
      </c>
    </row>
    <row r="7" spans="1:28" ht="16.5" thickTop="1" thickBot="1">
      <c r="F7" s="7">
        <v>2017</v>
      </c>
      <c r="G7" s="7">
        <v>2018</v>
      </c>
      <c r="H7" s="7">
        <v>2019</v>
      </c>
      <c r="O7" s="7">
        <v>2018</v>
      </c>
      <c r="P7" s="7">
        <v>2019</v>
      </c>
      <c r="Q7" s="7">
        <v>2020</v>
      </c>
      <c r="R7" s="7">
        <v>2021</v>
      </c>
      <c r="V7" s="25"/>
      <c r="W7" s="26"/>
      <c r="X7" s="26">
        <f>MTR!C27</f>
        <v>2018</v>
      </c>
      <c r="Y7" s="26">
        <f>MTR!D27</f>
        <v>2019</v>
      </c>
      <c r="Z7" s="26">
        <f>MTR!E27</f>
        <v>2020</v>
      </c>
      <c r="AA7" s="26">
        <f>MTR!F27</f>
        <v>2021</v>
      </c>
      <c r="AB7" s="27"/>
    </row>
    <row r="8" spans="1:28" ht="15.75" thickBot="1">
      <c r="H8" s="129"/>
      <c r="N8" s="57" t="s">
        <v>103</v>
      </c>
      <c r="O8" s="58">
        <f>+'Cespiti (pre 2018)'!P2</f>
        <v>178926.13589035711</v>
      </c>
      <c r="P8" s="58">
        <f>+'Cespiti (pre 2018)'!AB2</f>
        <v>179664.13459178573</v>
      </c>
      <c r="Q8" s="59">
        <f>+'Cespiti (pre 2018)'!AN2+'Cespiti (post 2018)'!L3</f>
        <v>192690.76531232143</v>
      </c>
      <c r="R8" s="59">
        <f>+'Cespiti (pre 2018)'!AZ2+'Cespiti (post 2018)'!X2</f>
        <v>197573.81395660713</v>
      </c>
      <c r="V8" s="30"/>
      <c r="W8" s="31" t="str">
        <f>MTR!B28</f>
        <v>𝐼</v>
      </c>
      <c r="X8" s="34">
        <f>MTR!C28</f>
        <v>7.0000000000000001E-3</v>
      </c>
      <c r="Y8" s="34">
        <f>MTR!D28</f>
        <v>8.9999999999999993E-3</v>
      </c>
      <c r="Z8" s="34">
        <f>MTR!E28</f>
        <v>1.0999999999999999E-2</v>
      </c>
      <c r="AA8" s="44">
        <f>MTR!F28</f>
        <v>1E-3</v>
      </c>
      <c r="AB8" s="32"/>
    </row>
    <row r="9" spans="1:28" ht="16.5" thickTop="1" thickBot="1">
      <c r="H9" s="129"/>
      <c r="N9" s="60" t="s">
        <v>105</v>
      </c>
      <c r="O9" s="61">
        <f>$X$11*O14</f>
        <v>101652.18896093502</v>
      </c>
      <c r="P9" s="61">
        <f>+$Y$11*P14</f>
        <v>99659.862730668217</v>
      </c>
      <c r="Q9" s="62">
        <f>+$Z$11*Q14+Q15*$Z$12</f>
        <v>86769.201147094296</v>
      </c>
      <c r="R9" s="62">
        <f>+$AA$11*R14+R15*$AA$12</f>
        <v>97472.870817773946</v>
      </c>
      <c r="V9" s="685" t="str">
        <f>MTR!A33</f>
        <v>Remunerazione capitale</v>
      </c>
      <c r="W9" s="685">
        <f>MTR!B33</f>
        <v>0</v>
      </c>
      <c r="X9" s="685">
        <f>MTR!C33</f>
        <v>0</v>
      </c>
      <c r="Y9" s="685">
        <f>MTR!D33</f>
        <v>0</v>
      </c>
      <c r="Z9" s="685">
        <f>MTR!E33</f>
        <v>0</v>
      </c>
      <c r="AA9" s="685">
        <f>MTR!F33</f>
        <v>0</v>
      </c>
      <c r="AB9" s="685">
        <f>MTR!G33</f>
        <v>0</v>
      </c>
    </row>
    <row r="10" spans="1:28" ht="15.75" thickTop="1">
      <c r="F10" s="9"/>
      <c r="H10" s="129"/>
      <c r="N10" s="60" t="s">
        <v>106</v>
      </c>
      <c r="O10" s="61">
        <f>+SUMPRODUCT(F16:F19*$X$15:$X$18)</f>
        <v>0</v>
      </c>
      <c r="P10" s="61">
        <f>+SUMPRODUCT(F16:F19*$Y$15:$Y$18)</f>
        <v>0</v>
      </c>
      <c r="Q10" s="62" cm="1">
        <f t="array" ref="Q10">+SUMPRODUCT(G16:G19*$Z$15:$Z$18)</f>
        <v>0</v>
      </c>
      <c r="R10" s="62" cm="1">
        <f t="array" ref="R10">+SUMPRODUCT(H16:H19*$AA$15:$AA$18)</f>
        <v>0</v>
      </c>
      <c r="V10" s="25"/>
      <c r="W10" s="26"/>
      <c r="X10" s="26">
        <f>MTR!C34</f>
        <v>2018</v>
      </c>
      <c r="Y10" s="26">
        <f>MTR!D34</f>
        <v>2019</v>
      </c>
      <c r="Z10" s="26">
        <f>MTR!E34</f>
        <v>2020</v>
      </c>
      <c r="AA10" s="26">
        <f>MTR!F34</f>
        <v>2021</v>
      </c>
      <c r="AB10" s="27"/>
    </row>
    <row r="11" spans="1:28">
      <c r="E11" t="s">
        <v>161</v>
      </c>
      <c r="F11" s="10">
        <f>0.246575342465753*'LIC e PRdelCCN'!B7-0.164383561643836*'LIC e PRdelCCN'!B8</f>
        <v>345701.03917808132</v>
      </c>
      <c r="G11" s="10">
        <f>0.246575342465753*'LIC e PRdelCCN'!C7-0.164383561643836*'LIC e PRdelCCN'!C8</f>
        <v>0</v>
      </c>
      <c r="H11" s="10">
        <f>0.246575342465753*'LIC e PRdelCCN'!D7-0.164383561643836*'LIC e PRdelCCN'!D8</f>
        <v>308819.31369862927</v>
      </c>
      <c r="N11" s="60" t="s">
        <v>161</v>
      </c>
      <c r="O11" s="61">
        <f>+F11*(1+$X$8)</f>
        <v>348120.94645232783</v>
      </c>
      <c r="P11" s="61">
        <f>+F11*(1+$X$8)*(1+$Y$8)</f>
        <v>351254.03497039876</v>
      </c>
      <c r="Q11" s="62">
        <f>+G11*(1+$Y$8)*(1+$Z$8)</f>
        <v>0</v>
      </c>
      <c r="R11" s="62">
        <f>+H11*(1+$Z$8)*(1+$AA$8)</f>
        <v>312528.54247546347</v>
      </c>
      <c r="V11" s="28"/>
      <c r="W11" s="6" t="str">
        <f>MTR!B35</f>
        <v>WACC</v>
      </c>
      <c r="X11" s="23">
        <f>MTR!C35</f>
        <v>5.8000000000000003E-2</v>
      </c>
      <c r="Y11" s="23">
        <f>MTR!D35</f>
        <v>6.3E-2</v>
      </c>
      <c r="Z11" s="23">
        <f>MTR!E35</f>
        <v>6.3E-2</v>
      </c>
      <c r="AA11" s="23">
        <f>MTR!F35</f>
        <v>6.3E-2</v>
      </c>
      <c r="AB11" s="29"/>
    </row>
    <row r="12" spans="1:28">
      <c r="E12" t="s">
        <v>152</v>
      </c>
      <c r="F12" s="10">
        <f>+'LIC e PRdelCCN'!C38</f>
        <v>0</v>
      </c>
      <c r="G12" s="10">
        <f>+'LIC e PRdelCCN'!D38</f>
        <v>0</v>
      </c>
      <c r="H12" s="10">
        <f>+'LIC e PRdelCCN'!E38</f>
        <v>0</v>
      </c>
      <c r="N12" s="60" t="s">
        <v>152</v>
      </c>
      <c r="O12" s="61">
        <f>+F12*(1+$X$8)</f>
        <v>0</v>
      </c>
      <c r="P12" s="61">
        <f>+F12*(1+$X$8)*(1+$Y$8)</f>
        <v>0</v>
      </c>
      <c r="Q12" s="62">
        <f>+G12*(1+$Y$8)*(1+$Z$8)</f>
        <v>0</v>
      </c>
      <c r="R12" s="62">
        <f>+H12*(1+$Z$8)*(1+$AA$8)</f>
        <v>0</v>
      </c>
      <c r="V12" s="28"/>
      <c r="W12" s="6" t="str">
        <f>MTR!B36</f>
        <v>WACCtl</v>
      </c>
      <c r="X12" s="6"/>
      <c r="Y12" s="6"/>
      <c r="Z12" s="23">
        <f>MTR!E36</f>
        <v>7.2999999999999995E-2</v>
      </c>
      <c r="AA12" s="23">
        <f>MTR!F36</f>
        <v>7.2999999999999995E-2</v>
      </c>
      <c r="AB12" s="29"/>
    </row>
    <row r="13" spans="1:28">
      <c r="H13" s="129"/>
      <c r="N13" s="60" t="s">
        <v>160</v>
      </c>
      <c r="O13" s="61">
        <f>+'Cespiti (pre 2018)'!Q2</f>
        <v>1404503.0011500001</v>
      </c>
      <c r="P13" s="61">
        <f>+'Cespiti (pre 2018)'!AC2</f>
        <v>1230648.5480560809</v>
      </c>
      <c r="Q13" s="62">
        <f>+'Cespiti (pre 2018)'!AO2</f>
        <v>1058290.0830491157</v>
      </c>
      <c r="R13" s="62">
        <f>+'Cespiti (pre 2018)'!BA2</f>
        <v>881737.56296285335</v>
      </c>
      <c r="V13" s="28"/>
      <c r="W13" s="6"/>
      <c r="X13" s="6"/>
      <c r="Y13" s="6"/>
      <c r="Z13" s="6"/>
      <c r="AA13" s="6"/>
      <c r="AB13" s="29"/>
    </row>
    <row r="14" spans="1:28">
      <c r="H14" s="129"/>
      <c r="N14" s="60" t="s">
        <v>159</v>
      </c>
      <c r="O14" s="61">
        <f>+MAX(O13+O11-O12,0)</f>
        <v>1752623.9476023279</v>
      </c>
      <c r="P14" s="61">
        <f t="shared" ref="P14" si="0">+MAX(P13+P11-P12,0)</f>
        <v>1581902.5830264797</v>
      </c>
      <c r="Q14" s="62">
        <f>+MAX(Q13+Q11-Q12,0)</f>
        <v>1058290.0830491157</v>
      </c>
      <c r="R14" s="62">
        <f>+MAX(R13+R11-R12,0)</f>
        <v>1194266.1054383167</v>
      </c>
      <c r="V14" s="28"/>
      <c r="W14" s="6" t="str">
        <f>MTR!B38</f>
        <v>SLIC</v>
      </c>
      <c r="X14" s="6">
        <f>MTR!C38</f>
        <v>2018</v>
      </c>
      <c r="Y14" s="6">
        <f>MTR!D38</f>
        <v>2019</v>
      </c>
      <c r="Z14" s="6">
        <f>MTR!E38</f>
        <v>2020</v>
      </c>
      <c r="AA14" s="6">
        <v>2021</v>
      </c>
      <c r="AB14" s="29"/>
    </row>
    <row r="15" spans="1:28" ht="15.75" thickBot="1">
      <c r="E15" t="s">
        <v>205</v>
      </c>
      <c r="F15" s="20"/>
      <c r="G15" s="20"/>
      <c r="H15" s="20"/>
      <c r="N15" s="63" t="s">
        <v>204</v>
      </c>
      <c r="O15" s="74"/>
      <c r="P15" s="74"/>
      <c r="Q15" s="64">
        <f>+'Cespiti (post 2018)'!M3</f>
        <v>275300.35499999998</v>
      </c>
      <c r="R15" s="64">
        <f>+'Cespiti (post 2018)'!Y2</f>
        <v>304576.79691999999</v>
      </c>
      <c r="V15" s="28" t="str">
        <f>MTR!A39</f>
        <v>WACCrid</v>
      </c>
      <c r="W15" s="22" t="str">
        <f>MTR!B39</f>
        <v>1 anno</v>
      </c>
      <c r="X15" s="23">
        <f>MTR!C39</f>
        <v>5.2999999999999999E-2</v>
      </c>
      <c r="Y15" s="23">
        <f>MTR!D39</f>
        <v>5.8000000000000003E-2</v>
      </c>
      <c r="Z15" s="23">
        <f>MTR!E39</f>
        <v>5.8000000000000003E-2</v>
      </c>
      <c r="AA15" s="23">
        <f>+Z15</f>
        <v>5.8000000000000003E-2</v>
      </c>
      <c r="AB15" s="29"/>
    </row>
    <row r="16" spans="1:28">
      <c r="E16" t="s">
        <v>156</v>
      </c>
      <c r="F16" s="10">
        <f>'LIC e PRdelCCN'!B15</f>
        <v>0</v>
      </c>
      <c r="G16" s="10">
        <f>'LIC e PRdelCCN'!B22</f>
        <v>0</v>
      </c>
      <c r="H16" s="10">
        <f>'LIC e PRdelCCN'!E22</f>
        <v>0</v>
      </c>
      <c r="V16" s="28"/>
      <c r="W16" s="22" t="str">
        <f>MTR!B40</f>
        <v>2 anni</v>
      </c>
      <c r="X16" s="45">
        <f>MTR!C40</f>
        <v>4.2666666666666665E-2</v>
      </c>
      <c r="Y16" s="45">
        <f>MTR!D40</f>
        <v>4.7333333333333338E-2</v>
      </c>
      <c r="Z16" s="45">
        <f>MTR!E40</f>
        <v>4.7333333333333338E-2</v>
      </c>
      <c r="AA16" s="45">
        <f t="shared" ref="AA16:AA18" si="1">+Z16</f>
        <v>4.7333333333333338E-2</v>
      </c>
      <c r="AB16" s="29"/>
    </row>
    <row r="17" spans="5:28">
      <c r="E17" t="s">
        <v>155</v>
      </c>
      <c r="F17" s="10">
        <f>'LIC e PRdelCCN'!B16</f>
        <v>0</v>
      </c>
      <c r="G17" s="10">
        <f>'LIC e PRdelCCN'!B23</f>
        <v>0</v>
      </c>
      <c r="H17" s="10">
        <f>'LIC e PRdelCCN'!E23</f>
        <v>0</v>
      </c>
      <c r="N17" s="7" t="s">
        <v>226</v>
      </c>
      <c r="O17" s="95">
        <f>+O8+O9+O10</f>
        <v>280578.32485129213</v>
      </c>
      <c r="P17" s="95">
        <f t="shared" ref="P17:Q17" si="2">+P8+P9+P10</f>
        <v>279323.99732245394</v>
      </c>
      <c r="Q17" s="96">
        <f t="shared" si="2"/>
        <v>279459.96645941574</v>
      </c>
      <c r="R17" s="96">
        <f t="shared" ref="R17" si="3">+R8+R9+R10</f>
        <v>295046.68477438111</v>
      </c>
      <c r="V17" s="28"/>
      <c r="W17" s="22" t="str">
        <f>MTR!B41</f>
        <v>3 anni</v>
      </c>
      <c r="X17" s="45">
        <f>MTR!C41</f>
        <v>3.2333333333333332E-2</v>
      </c>
      <c r="Y17" s="45">
        <f>MTR!D41</f>
        <v>3.6666666666666674E-2</v>
      </c>
      <c r="Z17" s="45">
        <f>MTR!E41</f>
        <v>3.6666666666666674E-2</v>
      </c>
      <c r="AA17" s="45">
        <f t="shared" si="1"/>
        <v>3.6666666666666674E-2</v>
      </c>
      <c r="AB17" s="29"/>
    </row>
    <row r="18" spans="5:28">
      <c r="E18" t="s">
        <v>157</v>
      </c>
      <c r="F18" s="10">
        <f>'LIC e PRdelCCN'!B17</f>
        <v>0</v>
      </c>
      <c r="G18" s="10">
        <f>'LIC e PRdelCCN'!B24</f>
        <v>0</v>
      </c>
      <c r="H18" s="10">
        <f>'LIC e PRdelCCN'!E24</f>
        <v>0</v>
      </c>
      <c r="V18" s="28" t="str">
        <f>MTR!A42</f>
        <v>Kd</v>
      </c>
      <c r="W18" s="22" t="str">
        <f>MTR!B42</f>
        <v>4 anni</v>
      </c>
      <c r="X18" s="23">
        <f>MTR!C42</f>
        <v>2.1999999999999999E-2</v>
      </c>
      <c r="Y18" s="23">
        <f>MTR!D42</f>
        <v>2.5999999999999999E-2</v>
      </c>
      <c r="Z18" s="23">
        <f>MTR!E42</f>
        <v>2.5999999999999999E-2</v>
      </c>
      <c r="AA18" s="23">
        <f t="shared" si="1"/>
        <v>2.5999999999999999E-2</v>
      </c>
      <c r="AB18" s="29"/>
    </row>
    <row r="19" spans="5:28" ht="15.75" thickBot="1">
      <c r="E19" t="s">
        <v>154</v>
      </c>
      <c r="F19" s="10">
        <f>'LIC e PRdelCCN'!B18</f>
        <v>0</v>
      </c>
      <c r="G19" s="10">
        <f>'LIC e PRdelCCN'!B25</f>
        <v>0</v>
      </c>
      <c r="H19" s="10">
        <f>'LIC e PRdelCCN'!E25</f>
        <v>0</v>
      </c>
      <c r="V19" s="30"/>
      <c r="W19" s="31"/>
      <c r="X19" s="31"/>
      <c r="Y19" s="31"/>
      <c r="Z19" s="31"/>
      <c r="AA19" s="31"/>
      <c r="AB19" s="32"/>
    </row>
    <row r="20" spans="5:28" ht="15.75" thickTop="1">
      <c r="H20" s="129"/>
    </row>
  </sheetData>
  <sheetProtection algorithmName="SHA-512" hashValue="FPXAMi7dXcAKXgnZR/ysKTWxcj4jW4TNuCEk0VArGIC+PCvvF9zn64FfJZLT2HezVipQOIfocGwNW5Xfyuub8g==" saltValue="tQWhV62zgkVle/PbdJPGYg==" spinCount="100000" sheet="1" objects="1" scenarios="1" formatCells="0" formatColumns="0"/>
  <mergeCells count="2">
    <mergeCell ref="V9:AB9"/>
    <mergeCell ref="V6:AB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tabColor rgb="FF0070C0"/>
  </sheetPr>
  <dimension ref="A1:BH608"/>
  <sheetViews>
    <sheetView showGridLines="0" zoomScale="55" zoomScaleNormal="55" workbookViewId="0">
      <pane xSplit="8" ySplit="15" topLeftCell="AG54" activePane="bottomRight" state="frozen"/>
      <selection activeCell="B66" sqref="B66"/>
      <selection pane="topRight" activeCell="B66" sqref="B66"/>
      <selection pane="bottomLeft" activeCell="B66" sqref="B66"/>
      <selection pane="bottomRight" sqref="A1:BC72"/>
    </sheetView>
  </sheetViews>
  <sheetFormatPr defaultColWidth="0" defaultRowHeight="15" zeroHeight="1"/>
  <cols>
    <col min="1" max="1" width="64.5703125" style="178" customWidth="1"/>
    <col min="2" max="2" width="16.42578125" style="178" customWidth="1"/>
    <col min="3" max="3" width="11.28515625" style="178" customWidth="1"/>
    <col min="4" max="4" width="10.7109375" style="178" customWidth="1"/>
    <col min="5" max="5" width="11.5703125" style="178" customWidth="1"/>
    <col min="6" max="6" width="15.42578125" style="178" customWidth="1"/>
    <col min="7" max="7" width="11.7109375" style="178" customWidth="1"/>
    <col min="8" max="8" width="6.7109375" style="178" customWidth="1"/>
    <col min="9" max="9" width="10.5703125" style="178" customWidth="1"/>
    <col min="10" max="10" width="13.85546875" style="178" bestFit="1" customWidth="1"/>
    <col min="11" max="11" width="8.28515625" style="178" customWidth="1"/>
    <col min="12" max="12" width="8.7109375" style="178" customWidth="1"/>
    <col min="13" max="13" width="9.7109375" style="178" customWidth="1"/>
    <col min="14" max="14" width="12.5703125" style="178" bestFit="1" customWidth="1"/>
    <col min="15" max="15" width="7.28515625" style="178" customWidth="1"/>
    <col min="16" max="16" width="12.85546875" style="178" bestFit="1" customWidth="1"/>
    <col min="17" max="17" width="13.85546875" style="178" bestFit="1" customWidth="1"/>
    <col min="18" max="18" width="8.28515625" style="178" customWidth="1"/>
    <col min="19" max="19" width="8.140625" style="178" customWidth="1"/>
    <col min="20" max="20" width="8.140625" style="178" bestFit="1" customWidth="1"/>
    <col min="21" max="21" width="9.7109375" style="178" bestFit="1" customWidth="1"/>
    <col min="22" max="23" width="11.28515625" style="178" bestFit="1" customWidth="1"/>
    <col min="24" max="24" width="9.5703125" style="178" customWidth="1"/>
    <col min="25" max="25" width="8.28515625" style="178" customWidth="1"/>
    <col min="26" max="26" width="12.5703125" style="178" bestFit="1" customWidth="1"/>
    <col min="27" max="27" width="8.28515625" style="178" customWidth="1"/>
    <col min="28" max="28" width="12.85546875" style="178" customWidth="1"/>
    <col min="29" max="29" width="13.85546875" style="178" bestFit="1" customWidth="1"/>
    <col min="30" max="30" width="8.28515625" style="178" customWidth="1"/>
    <col min="31" max="31" width="8.42578125" style="178" customWidth="1"/>
    <col min="32" max="32" width="7.28515625" style="178" bestFit="1" customWidth="1"/>
    <col min="33" max="33" width="6.7109375" style="178" customWidth="1"/>
    <col min="34" max="34" width="11.28515625" style="178" bestFit="1" customWidth="1"/>
    <col min="35" max="35" width="13.85546875" style="178" bestFit="1" customWidth="1"/>
    <col min="36" max="36" width="9.140625" style="178" customWidth="1"/>
    <col min="37" max="37" width="8.140625" style="178" customWidth="1"/>
    <col min="38" max="38" width="10.28515625" style="178" customWidth="1"/>
    <col min="39" max="39" width="6.7109375" style="178" customWidth="1"/>
    <col min="40" max="40" width="8" style="178" customWidth="1"/>
    <col min="41" max="41" width="13.28515625" style="178" bestFit="1" customWidth="1"/>
    <col min="42" max="42" width="8.7109375" style="178" customWidth="1"/>
    <col min="43" max="43" width="5.85546875" style="178" customWidth="1"/>
    <col min="44" max="44" width="7.28515625" style="178" bestFit="1" customWidth="1"/>
    <col min="45" max="45" width="9.7109375" style="178" bestFit="1" customWidth="1"/>
    <col min="46" max="46" width="11.28515625" style="178" bestFit="1" customWidth="1"/>
    <col min="47" max="47" width="13.85546875" style="178" bestFit="1" customWidth="1"/>
    <col min="48" max="48" width="6.85546875" style="178" customWidth="1"/>
    <col min="49" max="49" width="5.7109375" style="178" customWidth="1"/>
    <col min="50" max="50" width="12.5703125" style="178" bestFit="1" customWidth="1"/>
    <col min="51" max="51" width="6.42578125" style="178" customWidth="1"/>
    <col min="52" max="52" width="14.28515625" style="178" customWidth="1"/>
    <col min="53" max="53" width="13.28515625" style="178" bestFit="1" customWidth="1"/>
    <col min="54" max="54" width="6.85546875" style="178" customWidth="1"/>
    <col min="55" max="55" width="7.7109375" style="178" customWidth="1"/>
    <col min="56" max="56" width="7.140625" style="175" customWidth="1"/>
    <col min="57" max="57" width="9.140625" style="204" customWidth="1"/>
    <col min="58" max="60" width="0" style="175" hidden="1" customWidth="1"/>
    <col min="61" max="16384" width="9.140625" style="178" hidden="1"/>
  </cols>
  <sheetData>
    <row r="1" spans="1:60" s="176" customFormat="1" ht="15.75">
      <c r="A1" s="90" t="s">
        <v>227</v>
      </c>
      <c r="B1" s="70" t="s">
        <v>61</v>
      </c>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175"/>
      <c r="BE1" s="204"/>
      <c r="BF1" s="175"/>
      <c r="BG1" s="175"/>
      <c r="BH1" s="175"/>
    </row>
    <row r="2" spans="1:60" s="177" customFormat="1" ht="15.75">
      <c r="A2" s="106" t="s">
        <v>202</v>
      </c>
      <c r="B2" s="106"/>
      <c r="C2" s="106"/>
      <c r="D2" s="107">
        <f>+IFERROR(SUM(D14:D602),0)</f>
        <v>1154006.2599999998</v>
      </c>
      <c r="E2" s="107">
        <f>+IFERROR(SUM(E14:E602),0)</f>
        <v>0</v>
      </c>
      <c r="F2" s="107">
        <f>+IFERROR(SUM(F14:F602),0)</f>
        <v>0</v>
      </c>
      <c r="G2" s="107">
        <f>+IFERROR(SUM(G14:G602),0)</f>
        <v>0</v>
      </c>
      <c r="H2" s="106"/>
      <c r="I2" s="107"/>
      <c r="J2" s="107">
        <f t="shared" ref="J2:S2" si="0">+IFERROR(SUM(J14:J602),0)</f>
        <v>1404503.0011500001</v>
      </c>
      <c r="K2" s="107">
        <f t="shared" si="0"/>
        <v>0</v>
      </c>
      <c r="L2" s="107">
        <f t="shared" si="0"/>
        <v>0</v>
      </c>
      <c r="M2" s="107">
        <f t="shared" si="0"/>
        <v>0</v>
      </c>
      <c r="N2" s="107">
        <f t="shared" si="0"/>
        <v>178926.13589035711</v>
      </c>
      <c r="O2" s="107">
        <f t="shared" si="0"/>
        <v>0</v>
      </c>
      <c r="P2" s="107">
        <f t="shared" si="0"/>
        <v>178926.13589035711</v>
      </c>
      <c r="Q2" s="107">
        <f t="shared" si="0"/>
        <v>1404503.0011500001</v>
      </c>
      <c r="R2" s="107">
        <f t="shared" si="0"/>
        <v>0</v>
      </c>
      <c r="S2" s="107">
        <f t="shared" si="0"/>
        <v>0</v>
      </c>
      <c r="T2" s="107"/>
      <c r="U2" s="107"/>
      <c r="V2" s="107">
        <f t="shared" ref="V2:AE2" si="1">+IFERROR(SUM(V14:V602),0)</f>
        <v>1410290.38849</v>
      </c>
      <c r="W2" s="107">
        <f t="shared" si="1"/>
        <v>179641.84043391846</v>
      </c>
      <c r="X2" s="107">
        <f t="shared" si="1"/>
        <v>0</v>
      </c>
      <c r="Y2" s="107">
        <f t="shared" si="1"/>
        <v>0</v>
      </c>
      <c r="Z2" s="107">
        <f t="shared" si="1"/>
        <v>179664.13459178573</v>
      </c>
      <c r="AA2" s="107">
        <f t="shared" si="1"/>
        <v>0</v>
      </c>
      <c r="AB2" s="107">
        <f t="shared" si="1"/>
        <v>179664.13459178573</v>
      </c>
      <c r="AC2" s="107">
        <f t="shared" si="1"/>
        <v>1230648.5480560809</v>
      </c>
      <c r="AD2" s="107">
        <f t="shared" si="1"/>
        <v>0</v>
      </c>
      <c r="AE2" s="107">
        <f t="shared" si="1"/>
        <v>0</v>
      </c>
      <c r="AF2" s="107"/>
      <c r="AG2" s="107"/>
      <c r="AH2" s="107">
        <f t="shared" ref="AH2:AQ2" si="2">+IFERROR(SUM(AH14:AH602),0)</f>
        <v>1420111.1999000001</v>
      </c>
      <c r="AI2" s="107">
        <f t="shared" si="2"/>
        <v>361821.11685088411</v>
      </c>
      <c r="AJ2" s="107">
        <f t="shared" si="2"/>
        <v>0</v>
      </c>
      <c r="AK2" s="107">
        <f t="shared" si="2"/>
        <v>0</v>
      </c>
      <c r="AL2" s="107">
        <f t="shared" si="2"/>
        <v>180914.51093732144</v>
      </c>
      <c r="AM2" s="107">
        <f t="shared" si="2"/>
        <v>0</v>
      </c>
      <c r="AN2" s="107">
        <f t="shared" si="2"/>
        <v>180914.51093732144</v>
      </c>
      <c r="AO2" s="107">
        <f t="shared" si="2"/>
        <v>1058290.0830491157</v>
      </c>
      <c r="AP2" s="107">
        <f t="shared" si="2"/>
        <v>0</v>
      </c>
      <c r="AQ2" s="107">
        <f t="shared" si="2"/>
        <v>0</v>
      </c>
      <c r="AR2" s="107"/>
      <c r="AS2" s="107"/>
      <c r="AT2" s="107">
        <f t="shared" ref="AT2:BC2" si="3">+IFERROR(SUM(AT14:AT602),0)</f>
        <v>1427186.8688899998</v>
      </c>
      <c r="AU2" s="107">
        <f t="shared" si="3"/>
        <v>545449.30592714646</v>
      </c>
      <c r="AV2" s="107">
        <f t="shared" si="3"/>
        <v>0</v>
      </c>
      <c r="AW2" s="107">
        <f t="shared" si="3"/>
        <v>0</v>
      </c>
      <c r="AX2" s="107">
        <f t="shared" si="3"/>
        <v>181816.24005589285</v>
      </c>
      <c r="AY2" s="107">
        <f t="shared" si="3"/>
        <v>0</v>
      </c>
      <c r="AZ2" s="107">
        <f t="shared" si="3"/>
        <v>181816.24005589285</v>
      </c>
      <c r="BA2" s="107">
        <f t="shared" si="3"/>
        <v>881737.56296285335</v>
      </c>
      <c r="BB2" s="107">
        <f t="shared" si="3"/>
        <v>0</v>
      </c>
      <c r="BC2" s="107">
        <f t="shared" si="3"/>
        <v>0</v>
      </c>
      <c r="BD2" s="175"/>
      <c r="BE2" s="204"/>
      <c r="BF2" s="175"/>
      <c r="BG2" s="175"/>
      <c r="BH2" s="175"/>
    </row>
    <row r="3" spans="1:60">
      <c r="N3" s="205"/>
    </row>
    <row r="4" spans="1:60" ht="15.75">
      <c r="A4" s="119" t="s">
        <v>268</v>
      </c>
      <c r="B4" s="119"/>
      <c r="G4" s="111" t="s">
        <v>278</v>
      </c>
      <c r="J4" s="175"/>
      <c r="K4" s="175"/>
      <c r="L4" s="175"/>
      <c r="BD4" s="178"/>
      <c r="BE4" s="193"/>
      <c r="BF4" s="178"/>
      <c r="BG4" s="178"/>
      <c r="BH4" s="178"/>
    </row>
    <row r="5" spans="1:60">
      <c r="A5" s="181" t="s">
        <v>269</v>
      </c>
      <c r="B5" s="120" t="s">
        <v>187</v>
      </c>
      <c r="C5" s="206"/>
      <c r="J5" s="175"/>
      <c r="K5" s="175"/>
      <c r="L5" s="175"/>
      <c r="BD5" s="178"/>
      <c r="BE5" s="193"/>
      <c r="BF5" s="178"/>
      <c r="BG5" s="178"/>
      <c r="BH5" s="178"/>
    </row>
    <row r="6" spans="1:60">
      <c r="A6" s="189" t="s">
        <v>270</v>
      </c>
      <c r="B6" s="203"/>
      <c r="C6" s="206"/>
      <c r="J6" s="175"/>
      <c r="K6" s="175"/>
      <c r="L6" s="175"/>
      <c r="BD6" s="178"/>
      <c r="BE6" s="193"/>
      <c r="BF6" s="178"/>
      <c r="BG6" s="178"/>
      <c r="BH6" s="178"/>
    </row>
    <row r="7" spans="1:60">
      <c r="A7" s="189" t="s">
        <v>271</v>
      </c>
      <c r="B7" s="203"/>
      <c r="C7" s="206"/>
      <c r="J7" s="175"/>
      <c r="K7" s="175"/>
      <c r="L7" s="175"/>
      <c r="BD7" s="178"/>
      <c r="BE7" s="193"/>
      <c r="BF7" s="178"/>
      <c r="BG7" s="178"/>
      <c r="BH7" s="178"/>
    </row>
    <row r="8" spans="1:60">
      <c r="A8" s="189" t="s">
        <v>272</v>
      </c>
      <c r="B8" s="203"/>
      <c r="J8" s="175"/>
      <c r="K8" s="175"/>
      <c r="L8" s="175"/>
      <c r="BD8" s="178"/>
      <c r="BE8" s="193"/>
      <c r="BF8" s="178"/>
      <c r="BG8" s="178"/>
      <c r="BH8" s="178"/>
    </row>
    <row r="9" spans="1:60">
      <c r="A9" s="189" t="s">
        <v>273</v>
      </c>
      <c r="B9" s="203"/>
      <c r="J9" s="175"/>
      <c r="K9" s="175"/>
      <c r="L9" s="175"/>
      <c r="AU9" s="179"/>
      <c r="BD9" s="178"/>
      <c r="BE9" s="193"/>
      <c r="BF9" s="178"/>
      <c r="BG9" s="178"/>
      <c r="BH9" s="178"/>
    </row>
    <row r="10" spans="1:60">
      <c r="A10" s="189" t="s">
        <v>274</v>
      </c>
      <c r="B10" s="203"/>
      <c r="J10" s="175"/>
      <c r="K10" s="175"/>
      <c r="L10" s="175"/>
      <c r="AT10" s="179"/>
      <c r="BD10" s="178"/>
      <c r="BE10" s="193"/>
      <c r="BF10" s="178"/>
      <c r="BG10" s="178"/>
      <c r="BH10" s="178"/>
    </row>
    <row r="11" spans="1:60" ht="15.75" thickBot="1">
      <c r="J11" s="175"/>
      <c r="K11" s="175"/>
      <c r="L11" s="175"/>
      <c r="BD11" s="178"/>
      <c r="BE11" s="193"/>
      <c r="BF11" s="178"/>
      <c r="BG11" s="178"/>
      <c r="BH11" s="178"/>
    </row>
    <row r="12" spans="1:60" ht="16.5" thickBot="1">
      <c r="A12" s="66" t="s">
        <v>206</v>
      </c>
      <c r="H12" s="191"/>
      <c r="M12" s="207" t="s">
        <v>180</v>
      </c>
      <c r="N12" s="208">
        <f>+'parametri notevoli'!I43</f>
        <v>1.004</v>
      </c>
      <c r="Y12" s="207" t="s">
        <v>179</v>
      </c>
      <c r="Z12" s="208">
        <f>'parametri notevoli'!J44</f>
        <v>1.0069999999999999</v>
      </c>
      <c r="AK12" s="207" t="s">
        <v>438</v>
      </c>
      <c r="AL12" s="348">
        <f>'parametri notevoli'!$K$45</f>
        <v>1.0049999999999999</v>
      </c>
    </row>
    <row r="13" spans="1:60" ht="15.75" thickBot="1">
      <c r="A13" s="192" t="s">
        <v>207</v>
      </c>
      <c r="H13" s="193"/>
      <c r="I13" s="194" t="s">
        <v>121</v>
      </c>
      <c r="J13" s="209"/>
      <c r="K13" s="209"/>
      <c r="L13" s="210"/>
      <c r="M13" s="210"/>
      <c r="N13" s="210"/>
      <c r="O13" s="210"/>
      <c r="P13" s="210"/>
      <c r="Q13" s="210"/>
      <c r="R13" s="210"/>
      <c r="S13" s="211"/>
      <c r="U13" s="194" t="s">
        <v>123</v>
      </c>
      <c r="V13" s="209"/>
      <c r="W13" s="209"/>
      <c r="X13" s="209"/>
      <c r="Y13" s="210"/>
      <c r="Z13" s="210"/>
      <c r="AA13" s="210"/>
      <c r="AB13" s="210"/>
      <c r="AC13" s="210"/>
      <c r="AD13" s="210"/>
      <c r="AE13" s="211"/>
      <c r="AG13" s="194" t="s">
        <v>117</v>
      </c>
      <c r="AH13" s="209"/>
      <c r="AI13" s="209"/>
      <c r="AJ13" s="210"/>
      <c r="AK13" s="210"/>
      <c r="AL13" s="210"/>
      <c r="AM13" s="210"/>
      <c r="AN13" s="210"/>
      <c r="AO13" s="210"/>
      <c r="AP13" s="210"/>
      <c r="AQ13" s="211"/>
      <c r="AS13" s="194" t="s">
        <v>424</v>
      </c>
      <c r="AT13" s="209"/>
      <c r="AU13" s="209"/>
      <c r="AV13" s="210"/>
      <c r="AW13" s="210"/>
      <c r="AX13" s="210"/>
      <c r="AY13" s="210"/>
      <c r="AZ13" s="210"/>
      <c r="BA13" s="210"/>
      <c r="BB13" s="210"/>
      <c r="BC13" s="211"/>
    </row>
    <row r="14" spans="1:60" ht="126">
      <c r="A14" s="118" t="s">
        <v>52</v>
      </c>
      <c r="B14" s="118" t="s">
        <v>203</v>
      </c>
      <c r="C14" s="118" t="s">
        <v>62</v>
      </c>
      <c r="D14" s="118" t="s">
        <v>63</v>
      </c>
      <c r="E14" s="118" t="s">
        <v>64</v>
      </c>
      <c r="F14" s="118" t="s">
        <v>54</v>
      </c>
      <c r="G14" s="118" t="s">
        <v>55</v>
      </c>
      <c r="H14" s="118" t="s">
        <v>122</v>
      </c>
      <c r="I14" s="115" t="s">
        <v>116</v>
      </c>
      <c r="J14" s="71" t="s">
        <v>133</v>
      </c>
      <c r="K14" s="71" t="s">
        <v>136</v>
      </c>
      <c r="L14" s="16" t="s">
        <v>138</v>
      </c>
      <c r="M14" s="16" t="s">
        <v>140</v>
      </c>
      <c r="N14" s="16" t="s">
        <v>126</v>
      </c>
      <c r="O14" s="16" t="s">
        <v>127</v>
      </c>
      <c r="P14" s="16" t="s">
        <v>147</v>
      </c>
      <c r="Q14" s="16" t="s">
        <v>128</v>
      </c>
      <c r="R14" s="73" t="s">
        <v>185</v>
      </c>
      <c r="S14" s="16" t="s">
        <v>181</v>
      </c>
      <c r="U14" s="71" t="s">
        <v>124</v>
      </c>
      <c r="V14" s="71" t="s">
        <v>134</v>
      </c>
      <c r="W14" s="71" t="s">
        <v>137</v>
      </c>
      <c r="X14" s="16" t="s">
        <v>139</v>
      </c>
      <c r="Y14" s="16" t="s">
        <v>142</v>
      </c>
      <c r="Z14" s="16" t="s">
        <v>130</v>
      </c>
      <c r="AA14" s="16" t="s">
        <v>141</v>
      </c>
      <c r="AB14" s="16" t="s">
        <v>148</v>
      </c>
      <c r="AC14" s="16" t="s">
        <v>129</v>
      </c>
      <c r="AD14" s="73" t="s">
        <v>185</v>
      </c>
      <c r="AE14" s="16" t="s">
        <v>182</v>
      </c>
      <c r="AG14" s="71" t="s">
        <v>120</v>
      </c>
      <c r="AH14" s="71" t="s">
        <v>135</v>
      </c>
      <c r="AI14" s="71" t="s">
        <v>143</v>
      </c>
      <c r="AJ14" s="16" t="s">
        <v>144</v>
      </c>
      <c r="AK14" s="16" t="s">
        <v>145</v>
      </c>
      <c r="AL14" s="16" t="s">
        <v>132</v>
      </c>
      <c r="AM14" s="16" t="s">
        <v>146</v>
      </c>
      <c r="AN14" s="16" t="s">
        <v>149</v>
      </c>
      <c r="AO14" s="16" t="s">
        <v>131</v>
      </c>
      <c r="AP14" s="73" t="s">
        <v>184</v>
      </c>
      <c r="AQ14" s="16" t="s">
        <v>183</v>
      </c>
      <c r="AS14" s="71" t="s">
        <v>427</v>
      </c>
      <c r="AT14" s="71" t="s">
        <v>428</v>
      </c>
      <c r="AU14" s="71" t="s">
        <v>429</v>
      </c>
      <c r="AV14" s="16" t="s">
        <v>430</v>
      </c>
      <c r="AW14" s="16" t="s">
        <v>431</v>
      </c>
      <c r="AX14" s="16" t="s">
        <v>432</v>
      </c>
      <c r="AY14" s="16" t="s">
        <v>433</v>
      </c>
      <c r="AZ14" s="16" t="s">
        <v>434</v>
      </c>
      <c r="BA14" s="16" t="s">
        <v>435</v>
      </c>
      <c r="BB14" s="73" t="s">
        <v>436</v>
      </c>
      <c r="BC14" s="16" t="s">
        <v>437</v>
      </c>
    </row>
    <row r="15" spans="1:60" s="179" customFormat="1">
      <c r="A15" s="607" t="s">
        <v>50</v>
      </c>
      <c r="B15" s="76"/>
      <c r="C15" s="77">
        <v>2011</v>
      </c>
      <c r="D15" s="77">
        <v>30000</v>
      </c>
      <c r="E15" s="77"/>
      <c r="F15" s="77"/>
      <c r="G15" s="76"/>
      <c r="H15" s="212">
        <f t="shared" ref="H15:H601" si="4">+IF(ISERROR(VLOOKUP($A15,ViteUtili,2,0)),"",VLOOKUP($A15,ViteUtili,2,0))</f>
        <v>8</v>
      </c>
      <c r="I15" s="199">
        <f t="shared" ref="I15:I601" si="5">+IF(ISERROR(VLOOKUP($C15,DeflatoriCK,RIGHT(I$14,4)-2016,0)),"",VLOOKUP($C15,DeflatoriCK,RIGHT(I$14,4)-2016,0))</f>
        <v>1.079</v>
      </c>
      <c r="J15" s="199">
        <f t="shared" ref="J15:J149" si="6">IFERROR(I15*$D15,"")</f>
        <v>32370</v>
      </c>
      <c r="K15" s="199">
        <f t="shared" ref="K15:K149" si="7">IFERROR(MIN(F15*I15,J15),"")</f>
        <v>0</v>
      </c>
      <c r="L15" s="199">
        <f t="shared" ref="L15:L149" si="8">IFERROR(I15*$E15,"")</f>
        <v>0</v>
      </c>
      <c r="M15" s="199">
        <f t="shared" ref="M15:M149" si="9">IFERROR(MIN(G15*I15,L15),"")</f>
        <v>0</v>
      </c>
      <c r="N15" s="199">
        <f t="shared" ref="N15:N149" si="10">IFERROR(IF($H15&gt;0,MAX(0,MIN(J15/$H15,MAX(0,J15-K15))),0),"")</f>
        <v>4046.25</v>
      </c>
      <c r="O15" s="199">
        <f t="shared" ref="O15:O149" si="11">IFERROR(IF($H15&gt;0,MAX(0,MIN(L15/$H15,MAX(0,L15-M15))),0),"")</f>
        <v>0</v>
      </c>
      <c r="P15" s="199">
        <f t="shared" ref="P15:P149" si="12">IFERROR(N15-O15,"")</f>
        <v>4046.25</v>
      </c>
      <c r="Q15" s="199">
        <f t="shared" ref="Q15:Q149" si="13">IFERROR(J15-L15-(K15-M15),0)</f>
        <v>32370</v>
      </c>
      <c r="R15" s="606"/>
      <c r="S15" s="199">
        <f>+IFERROR(MIN(R15*(1+MTR!$C$28),P15+Q15*MTR!$C$35),0)</f>
        <v>0</v>
      </c>
      <c r="U15" s="199">
        <f t="shared" ref="U15:U601" si="14">+IF(ISERROR(VLOOKUP($C15,DeflatoriCK,RIGHT(U$14,4)-2016,0)),"",VLOOKUP($C15,DeflatoriCK,RIGHT(U$14,4)-2016,0))</f>
        <v>1.083</v>
      </c>
      <c r="V15" s="199">
        <f t="shared" ref="V15:V149" si="15">IFERROR(U15*$D15,"")</f>
        <v>32490</v>
      </c>
      <c r="W15" s="199">
        <f t="shared" ref="W15:W149" si="16">IFERROR(MIN((K15+N15)*$N$12,V15),"")</f>
        <v>4062.4349999999999</v>
      </c>
      <c r="X15" s="199">
        <f t="shared" ref="X15:X149" si="17">IFERROR(U15*$E15,"")</f>
        <v>0</v>
      </c>
      <c r="Y15" s="199">
        <f t="shared" ref="Y15:Y149" si="18">IFERROR(MIN((M15+O15)*$N$12,X15),"")</f>
        <v>0</v>
      </c>
      <c r="Z15" s="199">
        <f t="shared" ref="Z15:Z149" si="19">IFERROR(IF($H15&gt;0,MAX(0,MIN(V15/$H15,MAX(0,V15-W15))),0),"")</f>
        <v>4061.25</v>
      </c>
      <c r="AA15" s="199">
        <f t="shared" ref="AA15:AA149" si="20">IFERROR(IF($H15&gt;0,MAX(0,MIN(X15/$H15,MAX(0,X15-Y15))),0),"")</f>
        <v>0</v>
      </c>
      <c r="AB15" s="199">
        <f t="shared" ref="AB15:AB149" si="21">IFERROR(Z15-AA15,"")</f>
        <v>4061.25</v>
      </c>
      <c r="AC15" s="199">
        <f t="shared" ref="AC15:AC149" si="22">IFERROR(V15-X15-(W15-Y15),0)</f>
        <v>28427.564999999999</v>
      </c>
      <c r="AD15" s="606"/>
      <c r="AE15" s="199">
        <f>+IFERROR(MIN(AD15*(1+MTR!$C$28)*(1+MTR!$D$28),AB15+AC15*MTR!$D$35),0)</f>
        <v>0</v>
      </c>
      <c r="AG15" s="199">
        <f t="shared" ref="AG15:AG16" si="23">+IF(ISERROR(VLOOKUP($C15,DeflatoriCK,RIGHT(AG$14,4)-2016,0)),"",VLOOKUP($C15,DeflatoriCK,RIGHT(AG$14,4)-2016,0))</f>
        <v>1.091</v>
      </c>
      <c r="AH15" s="199">
        <f t="shared" ref="AH15" si="24">IFERROR(AG15*$D15,"")</f>
        <v>32730</v>
      </c>
      <c r="AI15" s="199">
        <f>IFERROR(MIN((W15+Z15)*$Z$12,AH15),"")</f>
        <v>8180.5507949999983</v>
      </c>
      <c r="AJ15" s="199">
        <f t="shared" ref="AJ15" si="25">IFERROR(AG15*$E15,"")</f>
        <v>0</v>
      </c>
      <c r="AK15" s="199">
        <f>IFERROR(MIN((Y15+AA15)*$Z$12,AJ15),"")</f>
        <v>0</v>
      </c>
      <c r="AL15" s="199">
        <f>IFERROR(IF($H15&gt;0,MAX(0,MIN(AH15/$H15,MAX(0,AH15-AI15))),0),"")</f>
        <v>4091.25</v>
      </c>
      <c r="AM15" s="199">
        <f t="shared" ref="AM15" si="26">IFERROR(IF($H15&gt;0,MAX(0,MIN(AJ15/$H15,MAX(0,AJ15-AK15))),0),"")</f>
        <v>0</v>
      </c>
      <c r="AN15" s="199">
        <f t="shared" ref="AN15" si="27">IFERROR(AL15-AM15,"")</f>
        <v>4091.25</v>
      </c>
      <c r="AO15" s="199">
        <f t="shared" ref="AO15" si="28">IFERROR(AH15-AJ15-(AI15-AK15),0)</f>
        <v>24549.449205000001</v>
      </c>
      <c r="AP15" s="606"/>
      <c r="AQ15" s="199">
        <f>+IFERROR(MIN(AP15*(1+MTR!$E$28)*(1+MTR!$D$28),IF(C15&lt;2018,AN15+AO15*MTR!$D$35,AN15+AO15*MTR!$E$36)),0)</f>
        <v>0</v>
      </c>
      <c r="AS15" s="199">
        <f t="shared" ref="AS15:AS78" si="29">+IF(ISERROR(VLOOKUP($C15,DeflatoriCK,RIGHT(AS$14,4)-2016,0)),"",VLOOKUP($C15,DeflatoriCK,RIGHT(AS$14,4)-2016,0))</f>
        <v>1.0960000000000001</v>
      </c>
      <c r="AT15" s="199">
        <f t="shared" ref="AT15:AT17" si="30">IFERROR(AS15*$D15,"")</f>
        <v>32880</v>
      </c>
      <c r="AU15" s="199">
        <f t="shared" ref="AU15:AU17" si="31">IFERROR(MIN((AI15+AL15)*$AL$12,AT15),"")</f>
        <v>12333.159798974997</v>
      </c>
      <c r="AV15" s="199">
        <f t="shared" ref="AV15:AV17" si="32">IFERROR(AS15*$E15,"")</f>
        <v>0</v>
      </c>
      <c r="AW15" s="199">
        <f t="shared" ref="AW15:AW17" si="33">IFERROR(MIN((AK15+AM15)*$AL$12,AV15),"")</f>
        <v>0</v>
      </c>
      <c r="AX15" s="199">
        <f t="shared" ref="AX15:AX17" si="34">IFERROR(IF($H15&gt;0,MAX(0,MIN(AT15/$H15,MAX(0,AT15-AU15))),0),"")</f>
        <v>4110</v>
      </c>
      <c r="AY15" s="199">
        <f t="shared" ref="AY15:AY17" si="35">IFERROR(IF($H15&gt;0,MAX(0,MIN(AV15/$H15,MAX(0,AV15-AW15))),0),"")</f>
        <v>0</v>
      </c>
      <c r="AZ15" s="199">
        <f t="shared" ref="AZ15:AZ17" si="36">IFERROR(AX15-AY15,"")</f>
        <v>4110</v>
      </c>
      <c r="BA15" s="199">
        <f t="shared" ref="BA15:BA17" si="37">IFERROR(AT15-AV15-(AU15-AW15),0)</f>
        <v>20546.840201025003</v>
      </c>
      <c r="BB15" s="606"/>
      <c r="BC15" s="199">
        <f>+IFERROR(MIN(BB15*(1+MTR!$E$28)*(1+MTR!$F$28),IF(C15&lt;2018,AZ15+BA15*MTR!$D$35,AZ15+BA15*MTR!$E$36)),0)</f>
        <v>0</v>
      </c>
      <c r="BD15" s="190"/>
      <c r="BE15" s="608"/>
      <c r="BF15" s="190"/>
      <c r="BG15" s="190"/>
      <c r="BH15" s="190"/>
    </row>
    <row r="16" spans="1:60" s="179" customFormat="1">
      <c r="A16" s="607" t="s">
        <v>50</v>
      </c>
      <c r="B16" s="76"/>
      <c r="C16" s="77">
        <v>2014</v>
      </c>
      <c r="D16" s="77">
        <v>16500</v>
      </c>
      <c r="E16" s="77"/>
      <c r="F16" s="77"/>
      <c r="G16" s="76"/>
      <c r="H16" s="212">
        <f t="shared" si="4"/>
        <v>8</v>
      </c>
      <c r="I16" s="199">
        <f t="shared" si="5"/>
        <v>1.004</v>
      </c>
      <c r="J16" s="199">
        <f t="shared" si="6"/>
        <v>16566</v>
      </c>
      <c r="K16" s="199">
        <f t="shared" si="7"/>
        <v>0</v>
      </c>
      <c r="L16" s="199">
        <f t="shared" si="8"/>
        <v>0</v>
      </c>
      <c r="M16" s="199">
        <f t="shared" si="9"/>
        <v>0</v>
      </c>
      <c r="N16" s="199">
        <f t="shared" si="10"/>
        <v>2070.75</v>
      </c>
      <c r="O16" s="199">
        <f t="shared" si="11"/>
        <v>0</v>
      </c>
      <c r="P16" s="199">
        <f t="shared" si="12"/>
        <v>2070.75</v>
      </c>
      <c r="Q16" s="199">
        <f t="shared" si="13"/>
        <v>16566</v>
      </c>
      <c r="R16" s="606"/>
      <c r="S16" s="199">
        <f>+IFERROR(MIN(R16*(1+MTR!$C$28),P16+Q16*MTR!$C$35),0)</f>
        <v>0</v>
      </c>
      <c r="U16" s="199">
        <f t="shared" si="14"/>
        <v>1.008</v>
      </c>
      <c r="V16" s="199">
        <f t="shared" si="15"/>
        <v>16632</v>
      </c>
      <c r="W16" s="199">
        <f t="shared" si="16"/>
        <v>2079.0329999999999</v>
      </c>
      <c r="X16" s="199">
        <f t="shared" si="17"/>
        <v>0</v>
      </c>
      <c r="Y16" s="199">
        <f t="shared" si="18"/>
        <v>0</v>
      </c>
      <c r="Z16" s="199">
        <f t="shared" si="19"/>
        <v>2079</v>
      </c>
      <c r="AA16" s="199">
        <f t="shared" si="20"/>
        <v>0</v>
      </c>
      <c r="AB16" s="199">
        <f t="shared" si="21"/>
        <v>2079</v>
      </c>
      <c r="AC16" s="199">
        <f t="shared" si="22"/>
        <v>14552.967000000001</v>
      </c>
      <c r="AD16" s="606"/>
      <c r="AE16" s="199">
        <f>+IFERROR(MIN(AD16*(1+MTR!$C$28)*(1+MTR!$D$28),AB16+AC16*MTR!$D$35),0)</f>
        <v>0</v>
      </c>
      <c r="AG16" s="199">
        <f t="shared" si="23"/>
        <v>1.0149999999999999</v>
      </c>
      <c r="AH16" s="199">
        <f t="shared" ref="AH16:AH79" si="38">IFERROR(AG16*$D16,"")</f>
        <v>16747.5</v>
      </c>
      <c r="AI16" s="199">
        <f t="shared" ref="AI16:AI79" si="39">IFERROR(MIN((W16+Z16)*$Z$12,AH16),"")</f>
        <v>4187.1392309999992</v>
      </c>
      <c r="AJ16" s="199">
        <f t="shared" ref="AJ16:AJ79" si="40">IFERROR(AG16*$E16,"")</f>
        <v>0</v>
      </c>
      <c r="AK16" s="199">
        <f t="shared" ref="AK16:AK79" si="41">IFERROR(MIN((Y16+AA16)*$Z$12,AJ16),"")</f>
        <v>0</v>
      </c>
      <c r="AL16" s="199">
        <f t="shared" ref="AL16:AL79" si="42">IFERROR(IF($H16&gt;0,MAX(0,MIN(AH16/$H16,MAX(0,AH16-AI16))),0),"")</f>
        <v>2093.4375</v>
      </c>
      <c r="AM16" s="199">
        <f t="shared" ref="AM16:AM79" si="43">IFERROR(IF($H16&gt;0,MAX(0,MIN(AJ16/$H16,MAX(0,AJ16-AK16))),0),"")</f>
        <v>0</v>
      </c>
      <c r="AN16" s="199">
        <f t="shared" ref="AN16:AN79" si="44">IFERROR(AL16-AM16,"")</f>
        <v>2093.4375</v>
      </c>
      <c r="AO16" s="199">
        <f t="shared" ref="AO16:AO79" si="45">IFERROR(AH16-AJ16-(AI16-AK16),0)</f>
        <v>12560.360769000001</v>
      </c>
      <c r="AP16" s="606"/>
      <c r="AQ16" s="199">
        <f>+IFERROR(MIN(AP16*(1+MTR!$E$28)*(1+MTR!$D$28),IF(C16&lt;2018,AN16+AO16*MTR!$D$35,AN16+AO16*MTR!$E$36)),0)</f>
        <v>0</v>
      </c>
      <c r="AS16" s="199">
        <f t="shared" si="29"/>
        <v>1.02</v>
      </c>
      <c r="AT16" s="199">
        <f t="shared" si="30"/>
        <v>16830</v>
      </c>
      <c r="AU16" s="199">
        <f t="shared" si="31"/>
        <v>6311.9796146549988</v>
      </c>
      <c r="AV16" s="199">
        <f t="shared" si="32"/>
        <v>0</v>
      </c>
      <c r="AW16" s="199">
        <f t="shared" si="33"/>
        <v>0</v>
      </c>
      <c r="AX16" s="199">
        <f t="shared" si="34"/>
        <v>2103.75</v>
      </c>
      <c r="AY16" s="199">
        <f t="shared" si="35"/>
        <v>0</v>
      </c>
      <c r="AZ16" s="199">
        <f t="shared" si="36"/>
        <v>2103.75</v>
      </c>
      <c r="BA16" s="199">
        <f t="shared" si="37"/>
        <v>10518.020385345</v>
      </c>
      <c r="BB16" s="606"/>
      <c r="BC16" s="199">
        <f>+IFERROR(MIN(BB16*(1+MTR!$E$28)*(1+MTR!$F$28),IF(C16&lt;2018,AZ16+BA16*MTR!$D$35,AZ16+BA16*MTR!$E$36)),0)</f>
        <v>0</v>
      </c>
      <c r="BD16" s="190"/>
      <c r="BE16" s="608"/>
      <c r="BF16" s="190"/>
      <c r="BG16" s="190"/>
      <c r="BH16" s="190"/>
    </row>
    <row r="17" spans="1:60" s="179" customFormat="1">
      <c r="A17" s="607" t="s">
        <v>50</v>
      </c>
      <c r="B17" s="76"/>
      <c r="C17" s="77">
        <v>2013</v>
      </c>
      <c r="D17" s="77">
        <v>155</v>
      </c>
      <c r="E17" s="77"/>
      <c r="F17" s="77"/>
      <c r="G17" s="76"/>
      <c r="H17" s="212">
        <f t="shared" ref="H17" si="46">+IF(ISERROR(VLOOKUP($A17,ViteUtili,2,0)),"",VLOOKUP($A17,ViteUtili,2,0))</f>
        <v>8</v>
      </c>
      <c r="I17" s="199">
        <f t="shared" ref="I17" si="47">+IF(ISERROR(VLOOKUP($C17,DeflatoriCK,RIGHT(I$14,4)-2016,0)),"",VLOOKUP($C17,DeflatoriCK,RIGHT(I$14,4)-2016,0))</f>
        <v>1.016</v>
      </c>
      <c r="J17" s="199">
        <f t="shared" ref="J17" si="48">IFERROR(I17*$D17,"")</f>
        <v>157.47999999999999</v>
      </c>
      <c r="K17" s="199">
        <f t="shared" ref="K17" si="49">IFERROR(MIN(F17*I17,J17),"")</f>
        <v>0</v>
      </c>
      <c r="L17" s="199">
        <f t="shared" ref="L17" si="50">IFERROR(I17*$E17,"")</f>
        <v>0</v>
      </c>
      <c r="M17" s="199">
        <f t="shared" ref="M17" si="51">IFERROR(MIN(G17*I17,L17),"")</f>
        <v>0</v>
      </c>
      <c r="N17" s="199">
        <f t="shared" ref="N17" si="52">IFERROR(IF($H17&gt;0,MAX(0,MIN(J17/$H17,MAX(0,J17-K17))),0),"")</f>
        <v>19.684999999999999</v>
      </c>
      <c r="O17" s="199">
        <f t="shared" ref="O17" si="53">IFERROR(IF($H17&gt;0,MAX(0,MIN(L17/$H17,MAX(0,L17-M17))),0),"")</f>
        <v>0</v>
      </c>
      <c r="P17" s="199">
        <f t="shared" ref="P17" si="54">IFERROR(N17-O17,"")</f>
        <v>19.684999999999999</v>
      </c>
      <c r="Q17" s="199">
        <f t="shared" ref="Q17" si="55">IFERROR(J17-L17-(K17-M17),0)</f>
        <v>157.47999999999999</v>
      </c>
      <c r="R17" s="606"/>
      <c r="S17" s="199">
        <f>+IFERROR(MIN(R17*(1+MTR!$C$28),P17+Q17*MTR!$C$35),0)</f>
        <v>0</v>
      </c>
      <c r="U17" s="199">
        <f t="shared" ref="U17" si="56">+IF(ISERROR(VLOOKUP($C17,DeflatoriCK,RIGHT(U$14,4)-2016,0)),"",VLOOKUP($C17,DeflatoriCK,RIGHT(U$14,4)-2016,0))</f>
        <v>1.02</v>
      </c>
      <c r="V17" s="199">
        <f t="shared" ref="V17" si="57">IFERROR(U17*$D17,"")</f>
        <v>158.1</v>
      </c>
      <c r="W17" s="199">
        <f t="shared" ref="W17" si="58">IFERROR(MIN((K17+N17)*$N$12,V17),"")</f>
        <v>19.763739999999999</v>
      </c>
      <c r="X17" s="199">
        <f t="shared" ref="X17" si="59">IFERROR(U17*$E17,"")</f>
        <v>0</v>
      </c>
      <c r="Y17" s="199">
        <f t="shared" ref="Y17" si="60">IFERROR(MIN((M17+O17)*$N$12,X17),"")</f>
        <v>0</v>
      </c>
      <c r="Z17" s="199">
        <f t="shared" ref="Z17" si="61">IFERROR(IF($H17&gt;0,MAX(0,MIN(V17/$H17,MAX(0,V17-W17))),0),"")</f>
        <v>19.762499999999999</v>
      </c>
      <c r="AA17" s="199">
        <f t="shared" ref="AA17" si="62">IFERROR(IF($H17&gt;0,MAX(0,MIN(X17/$H17,MAX(0,X17-Y17))),0),"")</f>
        <v>0</v>
      </c>
      <c r="AB17" s="199">
        <f t="shared" ref="AB17" si="63">IFERROR(Z17-AA17,"")</f>
        <v>19.762499999999999</v>
      </c>
      <c r="AC17" s="199">
        <f t="shared" ref="AC17" si="64">IFERROR(V17-X17-(W17-Y17),0)</f>
        <v>138.33625999999998</v>
      </c>
      <c r="AD17" s="606"/>
      <c r="AE17" s="199">
        <f>+IFERROR(MIN(AD17*(1+MTR!$C$28)*(1+MTR!$D$28),AB17+AC17*MTR!$D$35),0)</f>
        <v>0</v>
      </c>
      <c r="AG17" s="199">
        <f t="shared" ref="AG17:AG80" si="65">+IF(ISERROR(VLOOKUP($C17,DeflatoriCK,RIGHT(AG$14,4)-2016,0)),"",VLOOKUP($C17,DeflatoriCK,RIGHT(AG$14,4)-2016,0))</f>
        <v>1.0269999999999999</v>
      </c>
      <c r="AH17" s="199">
        <f t="shared" si="38"/>
        <v>159.18499999999997</v>
      </c>
      <c r="AI17" s="199">
        <f t="shared" si="39"/>
        <v>39.802923679999999</v>
      </c>
      <c r="AJ17" s="199">
        <f t="shared" si="40"/>
        <v>0</v>
      </c>
      <c r="AK17" s="199">
        <f t="shared" si="41"/>
        <v>0</v>
      </c>
      <c r="AL17" s="199">
        <f t="shared" si="42"/>
        <v>19.898124999999997</v>
      </c>
      <c r="AM17" s="199">
        <f t="shared" si="43"/>
        <v>0</v>
      </c>
      <c r="AN17" s="199">
        <f t="shared" si="44"/>
        <v>19.898124999999997</v>
      </c>
      <c r="AO17" s="199">
        <f t="shared" si="45"/>
        <v>119.38207631999998</v>
      </c>
      <c r="AP17" s="606"/>
      <c r="AQ17" s="199">
        <f>+IFERROR(MIN(AP17*(1+MTR!$E$28)*(1+MTR!$D$28),IF(C17&lt;2018,AN17+AO17*MTR!$D$35,AN17+AO17*MTR!$E$36)),0)</f>
        <v>0</v>
      </c>
      <c r="AS17" s="199">
        <f t="shared" si="29"/>
        <v>1.032</v>
      </c>
      <c r="AT17" s="199">
        <f t="shared" si="30"/>
        <v>159.96</v>
      </c>
      <c r="AU17" s="199">
        <f t="shared" si="31"/>
        <v>59.999553923399993</v>
      </c>
      <c r="AV17" s="199">
        <f t="shared" si="32"/>
        <v>0</v>
      </c>
      <c r="AW17" s="199">
        <f t="shared" si="33"/>
        <v>0</v>
      </c>
      <c r="AX17" s="199">
        <f t="shared" si="34"/>
        <v>19.995000000000001</v>
      </c>
      <c r="AY17" s="199">
        <f t="shared" si="35"/>
        <v>0</v>
      </c>
      <c r="AZ17" s="199">
        <f t="shared" si="36"/>
        <v>19.995000000000001</v>
      </c>
      <c r="BA17" s="199">
        <f t="shared" si="37"/>
        <v>99.960446076600022</v>
      </c>
      <c r="BB17" s="606"/>
      <c r="BC17" s="199">
        <f>+IFERROR(MIN(BB17*(1+MTR!$E$28)*(1+MTR!$F$28),IF(C17&lt;2018,AZ17+BA17*MTR!$D$35,AZ17+BA17*MTR!$E$36)),0)</f>
        <v>0</v>
      </c>
      <c r="BD17" s="190"/>
      <c r="BE17" s="608"/>
      <c r="BF17" s="190"/>
      <c r="BG17" s="190"/>
      <c r="BH17" s="190"/>
    </row>
    <row r="18" spans="1:60" s="179" customFormat="1">
      <c r="A18" s="607" t="s">
        <v>50</v>
      </c>
      <c r="B18" s="76"/>
      <c r="C18" s="77">
        <v>2014</v>
      </c>
      <c r="D18" s="77">
        <v>18000</v>
      </c>
      <c r="E18" s="77"/>
      <c r="F18" s="77"/>
      <c r="G18" s="76"/>
      <c r="H18" s="212">
        <f t="shared" si="4"/>
        <v>8</v>
      </c>
      <c r="I18" s="199">
        <f t="shared" si="5"/>
        <v>1.004</v>
      </c>
      <c r="J18" s="199">
        <f t="shared" si="6"/>
        <v>18072</v>
      </c>
      <c r="K18" s="199">
        <f t="shared" si="7"/>
        <v>0</v>
      </c>
      <c r="L18" s="199">
        <f t="shared" si="8"/>
        <v>0</v>
      </c>
      <c r="M18" s="199">
        <f t="shared" si="9"/>
        <v>0</v>
      </c>
      <c r="N18" s="199">
        <f t="shared" si="10"/>
        <v>2259</v>
      </c>
      <c r="O18" s="199">
        <f t="shared" si="11"/>
        <v>0</v>
      </c>
      <c r="P18" s="199">
        <f t="shared" si="12"/>
        <v>2259</v>
      </c>
      <c r="Q18" s="199">
        <f t="shared" si="13"/>
        <v>18072</v>
      </c>
      <c r="R18" s="606"/>
      <c r="S18" s="199">
        <f>+IFERROR(MIN(R18*(1+MTR!$C$28),P18+Q18*MTR!$C$35),0)</f>
        <v>0</v>
      </c>
      <c r="U18" s="199">
        <f t="shared" si="14"/>
        <v>1.008</v>
      </c>
      <c r="V18" s="199">
        <f t="shared" si="15"/>
        <v>18144</v>
      </c>
      <c r="W18" s="199">
        <f t="shared" si="16"/>
        <v>2268.0360000000001</v>
      </c>
      <c r="X18" s="199">
        <f t="shared" si="17"/>
        <v>0</v>
      </c>
      <c r="Y18" s="199">
        <f t="shared" si="18"/>
        <v>0</v>
      </c>
      <c r="Z18" s="199">
        <f t="shared" si="19"/>
        <v>2268</v>
      </c>
      <c r="AA18" s="199">
        <f t="shared" si="20"/>
        <v>0</v>
      </c>
      <c r="AB18" s="199">
        <f t="shared" si="21"/>
        <v>2268</v>
      </c>
      <c r="AC18" s="199">
        <f t="shared" si="22"/>
        <v>15875.964</v>
      </c>
      <c r="AD18" s="606"/>
      <c r="AE18" s="199">
        <f>+IFERROR(MIN(AD18*(1+MTR!$C$28)*(1+MTR!$D$28),AB18+AC18*MTR!$D$35),0)</f>
        <v>0</v>
      </c>
      <c r="AG18" s="199">
        <f t="shared" si="65"/>
        <v>1.0149999999999999</v>
      </c>
      <c r="AH18" s="199">
        <f t="shared" si="38"/>
        <v>18270</v>
      </c>
      <c r="AI18" s="199">
        <f t="shared" si="39"/>
        <v>4567.7882519999994</v>
      </c>
      <c r="AJ18" s="199">
        <f t="shared" si="40"/>
        <v>0</v>
      </c>
      <c r="AK18" s="199">
        <f t="shared" si="41"/>
        <v>0</v>
      </c>
      <c r="AL18" s="199">
        <f t="shared" si="42"/>
        <v>2283.75</v>
      </c>
      <c r="AM18" s="199">
        <f t="shared" si="43"/>
        <v>0</v>
      </c>
      <c r="AN18" s="199">
        <f t="shared" si="44"/>
        <v>2283.75</v>
      </c>
      <c r="AO18" s="199">
        <f t="shared" si="45"/>
        <v>13702.211748000002</v>
      </c>
      <c r="AP18" s="606"/>
      <c r="AQ18" s="199">
        <f>+IFERROR(MIN(AP18*(1+MTR!$E$28)*(1+MTR!$D$28),IF(C18&lt;2018,AN18+AO18*MTR!$D$35,AN18+AO18*MTR!$E$36)),0)</f>
        <v>0</v>
      </c>
      <c r="AS18" s="199">
        <f t="shared" si="29"/>
        <v>1.02</v>
      </c>
      <c r="AT18" s="199">
        <f t="shared" ref="AT18:AT19" si="66">IFERROR(AS18*$D18,"")</f>
        <v>18360</v>
      </c>
      <c r="AU18" s="199">
        <f t="shared" ref="AU18:AU81" si="67">IFERROR(MIN((AI18+AL18)*$AL$12,AT18),"")</f>
        <v>6885.7959432599982</v>
      </c>
      <c r="AV18" s="199">
        <f t="shared" ref="AV18:AV19" si="68">IFERROR(AS18*$E18,"")</f>
        <v>0</v>
      </c>
      <c r="AW18" s="199">
        <f t="shared" ref="AW18:AW81" si="69">IFERROR(MIN((AK18+AM18)*$AL$12,AV18),"")</f>
        <v>0</v>
      </c>
      <c r="AX18" s="199">
        <f t="shared" ref="AX18:AX81" si="70">IFERROR(IF($H18&gt;0,MAX(0,MIN(AT18/$H18,MAX(0,AT18-AU18))),0),"")</f>
        <v>2295</v>
      </c>
      <c r="AY18" s="199">
        <f t="shared" ref="AY18:AY81" si="71">IFERROR(IF($H18&gt;0,MAX(0,MIN(AV18/$H18,MAX(0,AV18-AW18))),0),"")</f>
        <v>0</v>
      </c>
      <c r="AZ18" s="199">
        <f t="shared" ref="AZ18:AZ19" si="72">IFERROR(AX18-AY18,"")</f>
        <v>2295</v>
      </c>
      <c r="BA18" s="199">
        <f t="shared" ref="BA18:BA19" si="73">IFERROR(AT18-AV18-(AU18-AW18),0)</f>
        <v>11474.204056740002</v>
      </c>
      <c r="BB18" s="606"/>
      <c r="BC18" s="199">
        <f>+IFERROR(MIN(BB18*(1+MTR!$E$28)*(1+MTR!$F$28),IF(C18&lt;2018,AZ18+BA18*MTR!$D$35,AZ18+BA18*MTR!$E$36)),0)</f>
        <v>0</v>
      </c>
      <c r="BD18" s="190"/>
      <c r="BE18" s="608"/>
      <c r="BF18" s="190"/>
      <c r="BG18" s="190"/>
      <c r="BH18" s="190"/>
    </row>
    <row r="19" spans="1:60" s="179" customFormat="1">
      <c r="A19" s="607" t="s">
        <v>50</v>
      </c>
      <c r="B19" s="76"/>
      <c r="C19" s="77">
        <v>2014</v>
      </c>
      <c r="D19" s="77">
        <v>12000</v>
      </c>
      <c r="E19" s="77"/>
      <c r="F19" s="77"/>
      <c r="G19" s="76"/>
      <c r="H19" s="212">
        <f t="shared" si="4"/>
        <v>8</v>
      </c>
      <c r="I19" s="199">
        <f t="shared" si="5"/>
        <v>1.004</v>
      </c>
      <c r="J19" s="199">
        <f t="shared" si="6"/>
        <v>12048</v>
      </c>
      <c r="K19" s="199">
        <f t="shared" si="7"/>
        <v>0</v>
      </c>
      <c r="L19" s="199">
        <f t="shared" si="8"/>
        <v>0</v>
      </c>
      <c r="M19" s="199">
        <f t="shared" si="9"/>
        <v>0</v>
      </c>
      <c r="N19" s="199">
        <f t="shared" si="10"/>
        <v>1506</v>
      </c>
      <c r="O19" s="199">
        <f t="shared" si="11"/>
        <v>0</v>
      </c>
      <c r="P19" s="199">
        <f t="shared" si="12"/>
        <v>1506</v>
      </c>
      <c r="Q19" s="199">
        <f t="shared" si="13"/>
        <v>12048</v>
      </c>
      <c r="R19" s="606"/>
      <c r="S19" s="199">
        <f>+IFERROR(MIN(R19*(1+MTR!$C$28),P19+Q19*MTR!$C$35),0)</f>
        <v>0</v>
      </c>
      <c r="U19" s="199">
        <f t="shared" si="14"/>
        <v>1.008</v>
      </c>
      <c r="V19" s="199">
        <f t="shared" si="15"/>
        <v>12096</v>
      </c>
      <c r="W19" s="199">
        <f t="shared" si="16"/>
        <v>1512.0240000000001</v>
      </c>
      <c r="X19" s="199">
        <f t="shared" si="17"/>
        <v>0</v>
      </c>
      <c r="Y19" s="199">
        <f t="shared" si="18"/>
        <v>0</v>
      </c>
      <c r="Z19" s="199">
        <f t="shared" si="19"/>
        <v>1512</v>
      </c>
      <c r="AA19" s="199">
        <f t="shared" si="20"/>
        <v>0</v>
      </c>
      <c r="AB19" s="199">
        <f t="shared" si="21"/>
        <v>1512</v>
      </c>
      <c r="AC19" s="199">
        <f t="shared" si="22"/>
        <v>10583.976000000001</v>
      </c>
      <c r="AD19" s="606"/>
      <c r="AE19" s="199">
        <f>+IFERROR(MIN(AD19*(1+MTR!$C$28)*(1+MTR!$D$28),AB19+AC19*MTR!$D$35),0)</f>
        <v>0</v>
      </c>
      <c r="AG19" s="199">
        <f t="shared" si="65"/>
        <v>1.0149999999999999</v>
      </c>
      <c r="AH19" s="199">
        <f t="shared" si="38"/>
        <v>12179.999999999998</v>
      </c>
      <c r="AI19" s="199">
        <f t="shared" si="39"/>
        <v>3045.192168</v>
      </c>
      <c r="AJ19" s="199">
        <f t="shared" si="40"/>
        <v>0</v>
      </c>
      <c r="AK19" s="199">
        <f t="shared" si="41"/>
        <v>0</v>
      </c>
      <c r="AL19" s="199">
        <f t="shared" si="42"/>
        <v>1522.4999999999998</v>
      </c>
      <c r="AM19" s="199">
        <f t="shared" si="43"/>
        <v>0</v>
      </c>
      <c r="AN19" s="199">
        <f t="shared" si="44"/>
        <v>1522.4999999999998</v>
      </c>
      <c r="AO19" s="199">
        <f t="shared" si="45"/>
        <v>9134.8078319999986</v>
      </c>
      <c r="AP19" s="606"/>
      <c r="AQ19" s="199">
        <f>+IFERROR(MIN(AP19*(1+MTR!$E$28)*(1+MTR!$D$28),IF(C19&lt;2018,AN19+AO19*MTR!$D$35,AN19+AO19*MTR!$E$36)),0)</f>
        <v>0</v>
      </c>
      <c r="AS19" s="199">
        <f t="shared" si="29"/>
        <v>1.02</v>
      </c>
      <c r="AT19" s="199">
        <f t="shared" si="66"/>
        <v>12240</v>
      </c>
      <c r="AU19" s="199">
        <f t="shared" si="67"/>
        <v>4590.5306288399988</v>
      </c>
      <c r="AV19" s="199">
        <f t="shared" si="68"/>
        <v>0</v>
      </c>
      <c r="AW19" s="199">
        <f t="shared" si="69"/>
        <v>0</v>
      </c>
      <c r="AX19" s="199">
        <f t="shared" si="70"/>
        <v>1530</v>
      </c>
      <c r="AY19" s="199">
        <f t="shared" si="71"/>
        <v>0</v>
      </c>
      <c r="AZ19" s="199">
        <f t="shared" si="72"/>
        <v>1530</v>
      </c>
      <c r="BA19" s="199">
        <f t="shared" si="73"/>
        <v>7649.4693711600012</v>
      </c>
      <c r="BB19" s="606"/>
      <c r="BC19" s="199">
        <f>+IFERROR(MIN(BB19*(1+MTR!$E$28)*(1+MTR!$F$28),IF(C19&lt;2018,AZ19+BA19*MTR!$D$35,AZ19+BA19*MTR!$E$36)),0)</f>
        <v>0</v>
      </c>
      <c r="BD19" s="190"/>
      <c r="BE19" s="608"/>
      <c r="BF19" s="190"/>
      <c r="BG19" s="190"/>
      <c r="BH19" s="190"/>
    </row>
    <row r="20" spans="1:60" s="179" customFormat="1">
      <c r="A20" s="607" t="s">
        <v>50</v>
      </c>
      <c r="B20" s="76"/>
      <c r="C20" s="77">
        <v>2017</v>
      </c>
      <c r="D20" s="77">
        <v>19500</v>
      </c>
      <c r="E20" s="77"/>
      <c r="F20" s="77"/>
      <c r="G20" s="76"/>
      <c r="H20" s="212">
        <f t="shared" si="4"/>
        <v>8</v>
      </c>
      <c r="I20" s="199">
        <f t="shared" si="5"/>
        <v>0.998</v>
      </c>
      <c r="J20" s="199">
        <f t="shared" ref="J20:J119" si="74">IFERROR(I20*$D20,"")</f>
        <v>19461</v>
      </c>
      <c r="K20" s="199">
        <f t="shared" ref="K20:K119" si="75">IFERROR(MIN(F20*I20,J20),"")</f>
        <v>0</v>
      </c>
      <c r="L20" s="199">
        <f t="shared" ref="L20:L119" si="76">IFERROR(I20*$E20,"")</f>
        <v>0</v>
      </c>
      <c r="M20" s="199">
        <f t="shared" ref="M20:M119" si="77">IFERROR(MIN(G20*I20,L20),"")</f>
        <v>0</v>
      </c>
      <c r="N20" s="199">
        <f t="shared" ref="N20:N119" si="78">IFERROR(IF($H20&gt;0,MAX(0,MIN(J20/$H20,MAX(0,J20-K20))),0),"")</f>
        <v>2432.625</v>
      </c>
      <c r="O20" s="199">
        <f t="shared" ref="O20:O119" si="79">IFERROR(IF($H20&gt;0,MAX(0,MIN(L20/$H20,MAX(0,L20-M20))),0),"")</f>
        <v>0</v>
      </c>
      <c r="P20" s="199">
        <f t="shared" ref="P20:P119" si="80">IFERROR(N20-O20,"")</f>
        <v>2432.625</v>
      </c>
      <c r="Q20" s="199">
        <f t="shared" ref="Q20:Q119" si="81">IFERROR(J20-L20-(K20-M20),0)</f>
        <v>19461</v>
      </c>
      <c r="R20" s="606"/>
      <c r="S20" s="199">
        <f>+IFERROR(MIN(R20*(1+MTR!$C$28),P20+Q20*MTR!$C$35),0)</f>
        <v>0</v>
      </c>
      <c r="U20" s="199">
        <f t="shared" si="14"/>
        <v>1.002</v>
      </c>
      <c r="V20" s="199">
        <f t="shared" ref="V20:V119" si="82">IFERROR(U20*$D20,"")</f>
        <v>19539</v>
      </c>
      <c r="W20" s="199">
        <f t="shared" ref="W20:W119" si="83">IFERROR(MIN((K20+N20)*$N$12,V20),"")</f>
        <v>2442.3555000000001</v>
      </c>
      <c r="X20" s="199">
        <f t="shared" ref="X20:X119" si="84">IFERROR(U20*$E20,"")</f>
        <v>0</v>
      </c>
      <c r="Y20" s="199">
        <f t="shared" ref="Y20:Y119" si="85">IFERROR(MIN((M20+O20)*$N$12,X20),"")</f>
        <v>0</v>
      </c>
      <c r="Z20" s="199">
        <f t="shared" ref="Z20:Z119" si="86">IFERROR(IF($H20&gt;0,MAX(0,MIN(V20/$H20,MAX(0,V20-W20))),0),"")</f>
        <v>2442.375</v>
      </c>
      <c r="AA20" s="199">
        <f t="shared" ref="AA20:AA119" si="87">IFERROR(IF($H20&gt;0,MAX(0,MIN(X20/$H20,MAX(0,X20-Y20))),0),"")</f>
        <v>0</v>
      </c>
      <c r="AB20" s="199">
        <f t="shared" ref="AB20:AB119" si="88">IFERROR(Z20-AA20,"")</f>
        <v>2442.375</v>
      </c>
      <c r="AC20" s="199">
        <f t="shared" ref="AC20:AC119" si="89">IFERROR(V20-X20-(W20-Y20),0)</f>
        <v>17096.644499999999</v>
      </c>
      <c r="AD20" s="606"/>
      <c r="AE20" s="199">
        <f>+IFERROR(MIN(AD20*(1+MTR!$C$28)*(1+MTR!$D$28),AB20+AC20*MTR!$D$35),0)</f>
        <v>0</v>
      </c>
      <c r="AG20" s="199">
        <f t="shared" si="65"/>
        <v>1.0089999999999999</v>
      </c>
      <c r="AH20" s="199">
        <f t="shared" si="38"/>
        <v>19675.499999999996</v>
      </c>
      <c r="AI20" s="199">
        <f t="shared" si="39"/>
        <v>4918.9236134999992</v>
      </c>
      <c r="AJ20" s="199">
        <f t="shared" si="40"/>
        <v>0</v>
      </c>
      <c r="AK20" s="199">
        <f t="shared" si="41"/>
        <v>0</v>
      </c>
      <c r="AL20" s="199">
        <f t="shared" si="42"/>
        <v>2459.4374999999995</v>
      </c>
      <c r="AM20" s="199">
        <f t="shared" si="43"/>
        <v>0</v>
      </c>
      <c r="AN20" s="199">
        <f t="shared" si="44"/>
        <v>2459.4374999999995</v>
      </c>
      <c r="AO20" s="199">
        <f t="shared" si="45"/>
        <v>14756.576386499997</v>
      </c>
      <c r="AP20" s="606"/>
      <c r="AQ20" s="199">
        <f>+IFERROR(MIN(AP20*(1+MTR!$E$28)*(1+MTR!$D$28),IF(C20&lt;2018,AN20+AO20*MTR!$D$35,AN20+AO20*MTR!$E$36)),0)</f>
        <v>0</v>
      </c>
      <c r="AS20" s="199">
        <f t="shared" si="29"/>
        <v>1.014</v>
      </c>
      <c r="AT20" s="199">
        <f t="shared" ref="AT20:AT83" si="90">IFERROR(AS20*$D20,"")</f>
        <v>19773</v>
      </c>
      <c r="AU20" s="199">
        <f t="shared" si="67"/>
        <v>7415.2529190674986</v>
      </c>
      <c r="AV20" s="199">
        <f t="shared" ref="AV20:AV83" si="91">IFERROR(AS20*$E20,"")</f>
        <v>0</v>
      </c>
      <c r="AW20" s="199">
        <f t="shared" si="69"/>
        <v>0</v>
      </c>
      <c r="AX20" s="199">
        <f t="shared" si="70"/>
        <v>2471.625</v>
      </c>
      <c r="AY20" s="199">
        <f t="shared" si="71"/>
        <v>0</v>
      </c>
      <c r="AZ20" s="199">
        <f t="shared" ref="AZ20:AZ83" si="92">IFERROR(AX20-AY20,"")</f>
        <v>2471.625</v>
      </c>
      <c r="BA20" s="199">
        <f t="shared" ref="BA20:BA83" si="93">IFERROR(AT20-AV20-(AU20-AW20),0)</f>
        <v>12357.747080932502</v>
      </c>
      <c r="BB20" s="606"/>
      <c r="BC20" s="199">
        <f>+IFERROR(MIN(BB20*(1+MTR!$E$28)*(1+MTR!$F$28),IF(C20&lt;2018,AZ20+BA20*MTR!$D$35,AZ20+BA20*MTR!$E$36)),0)</f>
        <v>0</v>
      </c>
      <c r="BD20" s="190"/>
      <c r="BE20" s="608"/>
      <c r="BF20" s="190"/>
      <c r="BG20" s="190"/>
      <c r="BH20" s="190"/>
    </row>
    <row r="21" spans="1:60" s="179" customFormat="1">
      <c r="A21" s="607" t="s">
        <v>50</v>
      </c>
      <c r="B21" s="76"/>
      <c r="C21" s="77">
        <v>2017</v>
      </c>
      <c r="D21" s="77">
        <v>21100</v>
      </c>
      <c r="E21" s="77"/>
      <c r="F21" s="77"/>
      <c r="G21" s="76"/>
      <c r="H21" s="212">
        <f t="shared" si="4"/>
        <v>8</v>
      </c>
      <c r="I21" s="199">
        <f t="shared" si="5"/>
        <v>0.998</v>
      </c>
      <c r="J21" s="199">
        <f t="shared" si="74"/>
        <v>21057.8</v>
      </c>
      <c r="K21" s="199">
        <f t="shared" si="75"/>
        <v>0</v>
      </c>
      <c r="L21" s="199">
        <f t="shared" si="76"/>
        <v>0</v>
      </c>
      <c r="M21" s="199">
        <f t="shared" si="77"/>
        <v>0</v>
      </c>
      <c r="N21" s="199">
        <f t="shared" si="78"/>
        <v>2632.2249999999999</v>
      </c>
      <c r="O21" s="199">
        <f t="shared" si="79"/>
        <v>0</v>
      </c>
      <c r="P21" s="199">
        <f t="shared" si="80"/>
        <v>2632.2249999999999</v>
      </c>
      <c r="Q21" s="199">
        <f t="shared" si="81"/>
        <v>21057.8</v>
      </c>
      <c r="R21" s="606"/>
      <c r="S21" s="199">
        <f>+IFERROR(MIN(R21*(1+MTR!$C$28),P21+Q21*MTR!$C$35),0)</f>
        <v>0</v>
      </c>
      <c r="U21" s="199">
        <f t="shared" si="14"/>
        <v>1.002</v>
      </c>
      <c r="V21" s="199">
        <f t="shared" si="82"/>
        <v>21142.2</v>
      </c>
      <c r="W21" s="199">
        <f t="shared" si="83"/>
        <v>2642.7538999999997</v>
      </c>
      <c r="X21" s="199">
        <f t="shared" si="84"/>
        <v>0</v>
      </c>
      <c r="Y21" s="199">
        <f t="shared" si="85"/>
        <v>0</v>
      </c>
      <c r="Z21" s="199">
        <f t="shared" si="86"/>
        <v>2642.7750000000001</v>
      </c>
      <c r="AA21" s="199">
        <f t="shared" si="87"/>
        <v>0</v>
      </c>
      <c r="AB21" s="199">
        <f t="shared" si="88"/>
        <v>2642.7750000000001</v>
      </c>
      <c r="AC21" s="199">
        <f t="shared" si="89"/>
        <v>18499.446100000001</v>
      </c>
      <c r="AD21" s="606"/>
      <c r="AE21" s="199">
        <f>+IFERROR(MIN(AD21*(1+MTR!$C$28)*(1+MTR!$D$28),AB21+AC21*MTR!$D$35),0)</f>
        <v>0</v>
      </c>
      <c r="AG21" s="199">
        <f t="shared" si="65"/>
        <v>1.0089999999999999</v>
      </c>
      <c r="AH21" s="199">
        <f t="shared" si="38"/>
        <v>21289.899999999998</v>
      </c>
      <c r="AI21" s="199">
        <f t="shared" si="39"/>
        <v>5322.5276022999988</v>
      </c>
      <c r="AJ21" s="199">
        <f t="shared" si="40"/>
        <v>0</v>
      </c>
      <c r="AK21" s="199">
        <f t="shared" si="41"/>
        <v>0</v>
      </c>
      <c r="AL21" s="199">
        <f t="shared" si="42"/>
        <v>2661.2374999999997</v>
      </c>
      <c r="AM21" s="199">
        <f t="shared" si="43"/>
        <v>0</v>
      </c>
      <c r="AN21" s="199">
        <f t="shared" si="44"/>
        <v>2661.2374999999997</v>
      </c>
      <c r="AO21" s="199">
        <f t="shared" si="45"/>
        <v>15967.372397699999</v>
      </c>
      <c r="AP21" s="606"/>
      <c r="AQ21" s="199">
        <f>+IFERROR(MIN(AP21*(1+MTR!$E$28)*(1+MTR!$D$28),IF(C21&lt;2018,AN21+AO21*MTR!$D$35,AN21+AO21*MTR!$E$36)),0)</f>
        <v>0</v>
      </c>
      <c r="AS21" s="199">
        <f t="shared" si="29"/>
        <v>1.014</v>
      </c>
      <c r="AT21" s="199">
        <f t="shared" si="90"/>
        <v>21395.4</v>
      </c>
      <c r="AU21" s="199">
        <f t="shared" si="67"/>
        <v>8023.6839278114976</v>
      </c>
      <c r="AV21" s="199">
        <f t="shared" si="91"/>
        <v>0</v>
      </c>
      <c r="AW21" s="199">
        <f t="shared" si="69"/>
        <v>0</v>
      </c>
      <c r="AX21" s="199">
        <f t="shared" si="70"/>
        <v>2674.4250000000002</v>
      </c>
      <c r="AY21" s="199">
        <f t="shared" si="71"/>
        <v>0</v>
      </c>
      <c r="AZ21" s="199">
        <f t="shared" si="92"/>
        <v>2674.4250000000002</v>
      </c>
      <c r="BA21" s="199">
        <f t="shared" si="93"/>
        <v>13371.716072188505</v>
      </c>
      <c r="BB21" s="606"/>
      <c r="BC21" s="199">
        <f>+IFERROR(MIN(BB21*(1+MTR!$E$28)*(1+MTR!$F$28),IF(C21&lt;2018,AZ21+BA21*MTR!$D$35,AZ21+BA21*MTR!$E$36)),0)</f>
        <v>0</v>
      </c>
      <c r="BD21" s="190"/>
      <c r="BE21" s="608"/>
      <c r="BF21" s="190"/>
      <c r="BG21" s="190"/>
      <c r="BH21" s="190"/>
    </row>
    <row r="22" spans="1:60" s="179" customFormat="1">
      <c r="A22" s="607" t="s">
        <v>50</v>
      </c>
      <c r="B22" s="76"/>
      <c r="C22" s="77">
        <v>2013</v>
      </c>
      <c r="D22" s="77">
        <v>66115.7</v>
      </c>
      <c r="E22" s="77"/>
      <c r="F22" s="77"/>
      <c r="G22" s="76"/>
      <c r="H22" s="212">
        <f t="shared" si="4"/>
        <v>8</v>
      </c>
      <c r="I22" s="199">
        <f t="shared" si="5"/>
        <v>1.016</v>
      </c>
      <c r="J22" s="199">
        <f t="shared" si="74"/>
        <v>67173.551200000002</v>
      </c>
      <c r="K22" s="199">
        <f t="shared" si="75"/>
        <v>0</v>
      </c>
      <c r="L22" s="199">
        <f t="shared" si="76"/>
        <v>0</v>
      </c>
      <c r="M22" s="199">
        <f t="shared" si="77"/>
        <v>0</v>
      </c>
      <c r="N22" s="199">
        <f t="shared" si="78"/>
        <v>8396.6939000000002</v>
      </c>
      <c r="O22" s="199">
        <f t="shared" si="79"/>
        <v>0</v>
      </c>
      <c r="P22" s="199">
        <f t="shared" si="80"/>
        <v>8396.6939000000002</v>
      </c>
      <c r="Q22" s="199">
        <f t="shared" si="81"/>
        <v>67173.551200000002</v>
      </c>
      <c r="R22" s="606"/>
      <c r="S22" s="199">
        <f>+IFERROR(MIN(R22*(1+MTR!$C$28),P22+Q22*MTR!$C$35),0)</f>
        <v>0</v>
      </c>
      <c r="U22" s="199">
        <f t="shared" si="14"/>
        <v>1.02</v>
      </c>
      <c r="V22" s="199">
        <f t="shared" si="82"/>
        <v>67438.013999999996</v>
      </c>
      <c r="W22" s="199">
        <f t="shared" si="83"/>
        <v>8430.2806756000009</v>
      </c>
      <c r="X22" s="199">
        <f t="shared" si="84"/>
        <v>0</v>
      </c>
      <c r="Y22" s="199">
        <f t="shared" si="85"/>
        <v>0</v>
      </c>
      <c r="Z22" s="199">
        <f t="shared" si="86"/>
        <v>8429.7517499999994</v>
      </c>
      <c r="AA22" s="199">
        <f t="shared" si="87"/>
        <v>0</v>
      </c>
      <c r="AB22" s="199">
        <f t="shared" si="88"/>
        <v>8429.7517499999994</v>
      </c>
      <c r="AC22" s="199">
        <f t="shared" si="89"/>
        <v>59007.733324399996</v>
      </c>
      <c r="AD22" s="606"/>
      <c r="AE22" s="199">
        <f>+IFERROR(MIN(AD22*(1+MTR!$C$28)*(1+MTR!$D$28),AB22+AC22*MTR!$D$35),0)</f>
        <v>0</v>
      </c>
      <c r="AG22" s="199">
        <f t="shared" si="65"/>
        <v>1.0269999999999999</v>
      </c>
      <c r="AH22" s="199">
        <f t="shared" si="38"/>
        <v>67900.823899999988</v>
      </c>
      <c r="AI22" s="199">
        <f t="shared" si="39"/>
        <v>16978.052652579201</v>
      </c>
      <c r="AJ22" s="199">
        <f t="shared" si="40"/>
        <v>0</v>
      </c>
      <c r="AK22" s="199">
        <f t="shared" si="41"/>
        <v>0</v>
      </c>
      <c r="AL22" s="199">
        <f t="shared" si="42"/>
        <v>8487.6029874999986</v>
      </c>
      <c r="AM22" s="199">
        <f t="shared" si="43"/>
        <v>0</v>
      </c>
      <c r="AN22" s="199">
        <f t="shared" si="44"/>
        <v>8487.6029874999986</v>
      </c>
      <c r="AO22" s="199">
        <f t="shared" si="45"/>
        <v>50922.771247420787</v>
      </c>
      <c r="AP22" s="606"/>
      <c r="AQ22" s="199">
        <f>+IFERROR(MIN(AP22*(1+MTR!$E$28)*(1+MTR!$D$28),IF(C22&lt;2018,AN22+AO22*MTR!$D$35,AN22+AO22*MTR!$E$36)),0)</f>
        <v>0</v>
      </c>
      <c r="AS22" s="199">
        <f t="shared" si="29"/>
        <v>1.032</v>
      </c>
      <c r="AT22" s="199">
        <f t="shared" si="90"/>
        <v>68231.402399999992</v>
      </c>
      <c r="AU22" s="199">
        <f t="shared" si="67"/>
        <v>25592.983918279591</v>
      </c>
      <c r="AV22" s="199">
        <f t="shared" si="91"/>
        <v>0</v>
      </c>
      <c r="AW22" s="199">
        <f t="shared" si="69"/>
        <v>0</v>
      </c>
      <c r="AX22" s="199">
        <f t="shared" si="70"/>
        <v>8528.925299999999</v>
      </c>
      <c r="AY22" s="199">
        <f t="shared" si="71"/>
        <v>0</v>
      </c>
      <c r="AZ22" s="199">
        <f t="shared" si="92"/>
        <v>8528.925299999999</v>
      </c>
      <c r="BA22" s="199">
        <f t="shared" si="93"/>
        <v>42638.4184817204</v>
      </c>
      <c r="BB22" s="606"/>
      <c r="BC22" s="199">
        <f>+IFERROR(MIN(BB22*(1+MTR!$E$28)*(1+MTR!$F$28),IF(C22&lt;2018,AZ22+BA22*MTR!$D$35,AZ22+BA22*MTR!$E$36)),0)</f>
        <v>0</v>
      </c>
      <c r="BD22" s="190"/>
      <c r="BE22" s="608"/>
      <c r="BF22" s="190"/>
      <c r="BG22" s="190"/>
      <c r="BH22" s="190"/>
    </row>
    <row r="23" spans="1:60" s="179" customFormat="1">
      <c r="A23" s="607" t="s">
        <v>50</v>
      </c>
      <c r="B23" s="76"/>
      <c r="C23" s="77">
        <v>2014</v>
      </c>
      <c r="D23" s="77">
        <v>785</v>
      </c>
      <c r="E23" s="77"/>
      <c r="F23" s="77"/>
      <c r="G23" s="76"/>
      <c r="H23" s="212">
        <f t="shared" si="4"/>
        <v>8</v>
      </c>
      <c r="I23" s="199">
        <f t="shared" si="5"/>
        <v>1.004</v>
      </c>
      <c r="J23" s="199">
        <f t="shared" si="74"/>
        <v>788.14</v>
      </c>
      <c r="K23" s="199">
        <f t="shared" si="75"/>
        <v>0</v>
      </c>
      <c r="L23" s="199">
        <f t="shared" si="76"/>
        <v>0</v>
      </c>
      <c r="M23" s="199">
        <f t="shared" si="77"/>
        <v>0</v>
      </c>
      <c r="N23" s="199">
        <f t="shared" si="78"/>
        <v>98.517499999999998</v>
      </c>
      <c r="O23" s="199">
        <f t="shared" si="79"/>
        <v>0</v>
      </c>
      <c r="P23" s="199">
        <f t="shared" si="80"/>
        <v>98.517499999999998</v>
      </c>
      <c r="Q23" s="199">
        <f t="shared" si="81"/>
        <v>788.14</v>
      </c>
      <c r="R23" s="606"/>
      <c r="S23" s="199">
        <f>+IFERROR(MIN(R23*(1+MTR!$C$28),P23+Q23*MTR!$C$35),0)</f>
        <v>0</v>
      </c>
      <c r="U23" s="199">
        <f t="shared" si="14"/>
        <v>1.008</v>
      </c>
      <c r="V23" s="199">
        <f t="shared" si="82"/>
        <v>791.28</v>
      </c>
      <c r="W23" s="199">
        <f t="shared" si="83"/>
        <v>98.911569999999998</v>
      </c>
      <c r="X23" s="199">
        <f t="shared" si="84"/>
        <v>0</v>
      </c>
      <c r="Y23" s="199">
        <f t="shared" si="85"/>
        <v>0</v>
      </c>
      <c r="Z23" s="199">
        <f t="shared" si="86"/>
        <v>98.91</v>
      </c>
      <c r="AA23" s="199">
        <f t="shared" si="87"/>
        <v>0</v>
      </c>
      <c r="AB23" s="199">
        <f t="shared" si="88"/>
        <v>98.91</v>
      </c>
      <c r="AC23" s="199">
        <f t="shared" si="89"/>
        <v>692.36842999999999</v>
      </c>
      <c r="AD23" s="606"/>
      <c r="AE23" s="199">
        <f>+IFERROR(MIN(AD23*(1+MTR!$C$28)*(1+MTR!$D$28),AB23+AC23*MTR!$D$35),0)</f>
        <v>0</v>
      </c>
      <c r="AG23" s="199">
        <f t="shared" si="65"/>
        <v>1.0149999999999999</v>
      </c>
      <c r="AH23" s="199">
        <f t="shared" si="38"/>
        <v>796.77499999999998</v>
      </c>
      <c r="AI23" s="199">
        <f t="shared" si="39"/>
        <v>199.20632098999999</v>
      </c>
      <c r="AJ23" s="199">
        <f t="shared" si="40"/>
        <v>0</v>
      </c>
      <c r="AK23" s="199">
        <f t="shared" si="41"/>
        <v>0</v>
      </c>
      <c r="AL23" s="199">
        <f t="shared" si="42"/>
        <v>99.596874999999997</v>
      </c>
      <c r="AM23" s="199">
        <f t="shared" si="43"/>
        <v>0</v>
      </c>
      <c r="AN23" s="199">
        <f t="shared" si="44"/>
        <v>99.596874999999997</v>
      </c>
      <c r="AO23" s="199">
        <f t="shared" si="45"/>
        <v>597.56867900999998</v>
      </c>
      <c r="AP23" s="606"/>
      <c r="AQ23" s="199">
        <f>+IFERROR(MIN(AP23*(1+MTR!$E$28)*(1+MTR!$D$28),IF(C23&lt;2018,AN23+AO23*MTR!$D$35,AN23+AO23*MTR!$E$36)),0)</f>
        <v>0</v>
      </c>
      <c r="AS23" s="199">
        <f t="shared" si="29"/>
        <v>1.02</v>
      </c>
      <c r="AT23" s="199">
        <f t="shared" si="90"/>
        <v>800.7</v>
      </c>
      <c r="AU23" s="199">
        <f t="shared" si="67"/>
        <v>300.29721196994996</v>
      </c>
      <c r="AV23" s="199">
        <f t="shared" si="91"/>
        <v>0</v>
      </c>
      <c r="AW23" s="199">
        <f t="shared" si="69"/>
        <v>0</v>
      </c>
      <c r="AX23" s="199">
        <f t="shared" si="70"/>
        <v>100.08750000000001</v>
      </c>
      <c r="AY23" s="199">
        <f t="shared" si="71"/>
        <v>0</v>
      </c>
      <c r="AZ23" s="199">
        <f t="shared" si="92"/>
        <v>100.08750000000001</v>
      </c>
      <c r="BA23" s="199">
        <f t="shared" si="93"/>
        <v>500.40278803005009</v>
      </c>
      <c r="BB23" s="606"/>
      <c r="BC23" s="199">
        <f>+IFERROR(MIN(BB23*(1+MTR!$E$28)*(1+MTR!$F$28),IF(C23&lt;2018,AZ23+BA23*MTR!$D$35,AZ23+BA23*MTR!$E$36)),0)</f>
        <v>0</v>
      </c>
      <c r="BD23" s="190"/>
      <c r="BE23" s="608"/>
      <c r="BF23" s="190"/>
      <c r="BG23" s="190"/>
      <c r="BH23" s="190"/>
    </row>
    <row r="24" spans="1:60" s="179" customFormat="1">
      <c r="A24" s="607" t="s">
        <v>50</v>
      </c>
      <c r="B24" s="76"/>
      <c r="C24" s="77">
        <v>2010</v>
      </c>
      <c r="D24" s="77">
        <v>430</v>
      </c>
      <c r="E24" s="77"/>
      <c r="F24" s="77"/>
      <c r="G24" s="76"/>
      <c r="H24" s="212">
        <f t="shared" si="4"/>
        <v>8</v>
      </c>
      <c r="I24" s="199">
        <f t="shared" si="5"/>
        <v>1.095</v>
      </c>
      <c r="J24" s="199">
        <f t="shared" si="74"/>
        <v>470.84999999999997</v>
      </c>
      <c r="K24" s="199">
        <f t="shared" si="75"/>
        <v>0</v>
      </c>
      <c r="L24" s="199">
        <f t="shared" si="76"/>
        <v>0</v>
      </c>
      <c r="M24" s="199">
        <f t="shared" si="77"/>
        <v>0</v>
      </c>
      <c r="N24" s="199">
        <f t="shared" si="78"/>
        <v>58.856249999999996</v>
      </c>
      <c r="O24" s="199">
        <f t="shared" si="79"/>
        <v>0</v>
      </c>
      <c r="P24" s="199">
        <f t="shared" si="80"/>
        <v>58.856249999999996</v>
      </c>
      <c r="Q24" s="199">
        <f t="shared" si="81"/>
        <v>470.84999999999997</v>
      </c>
      <c r="R24" s="606"/>
      <c r="S24" s="199">
        <f>+IFERROR(MIN(R24*(1+MTR!$C$28),P24+Q24*MTR!$C$35),0)</f>
        <v>0</v>
      </c>
      <c r="U24" s="199">
        <f t="shared" si="14"/>
        <v>1.1000000000000001</v>
      </c>
      <c r="V24" s="199">
        <f t="shared" si="82"/>
        <v>473.00000000000006</v>
      </c>
      <c r="W24" s="199">
        <f t="shared" si="83"/>
        <v>59.091674999999995</v>
      </c>
      <c r="X24" s="199">
        <f t="shared" si="84"/>
        <v>0</v>
      </c>
      <c r="Y24" s="199">
        <f t="shared" si="85"/>
        <v>0</v>
      </c>
      <c r="Z24" s="199">
        <f t="shared" si="86"/>
        <v>59.125000000000007</v>
      </c>
      <c r="AA24" s="199">
        <f t="shared" si="87"/>
        <v>0</v>
      </c>
      <c r="AB24" s="199">
        <f t="shared" si="88"/>
        <v>59.125000000000007</v>
      </c>
      <c r="AC24" s="199">
        <f t="shared" si="89"/>
        <v>413.90832500000005</v>
      </c>
      <c r="AD24" s="606"/>
      <c r="AE24" s="199">
        <f>+IFERROR(MIN(AD24*(1+MTR!$C$28)*(1+MTR!$D$28),AB24+AC24*MTR!$D$35),0)</f>
        <v>0</v>
      </c>
      <c r="AG24" s="199">
        <f t="shared" si="65"/>
        <v>1.107</v>
      </c>
      <c r="AH24" s="199">
        <f t="shared" si="38"/>
        <v>476.01</v>
      </c>
      <c r="AI24" s="199">
        <f t="shared" si="39"/>
        <v>119.04419172499999</v>
      </c>
      <c r="AJ24" s="199">
        <f t="shared" si="40"/>
        <v>0</v>
      </c>
      <c r="AK24" s="199">
        <f t="shared" si="41"/>
        <v>0</v>
      </c>
      <c r="AL24" s="199">
        <f t="shared" si="42"/>
        <v>59.501249999999999</v>
      </c>
      <c r="AM24" s="199">
        <f t="shared" si="43"/>
        <v>0</v>
      </c>
      <c r="AN24" s="199">
        <f t="shared" si="44"/>
        <v>59.501249999999999</v>
      </c>
      <c r="AO24" s="199">
        <f t="shared" si="45"/>
        <v>356.96580827499997</v>
      </c>
      <c r="AP24" s="606"/>
      <c r="AQ24" s="199">
        <f>+IFERROR(MIN(AP24*(1+MTR!$E$28)*(1+MTR!$D$28),IF(C24&lt;2018,AN24+AO24*MTR!$D$35,AN24+AO24*MTR!$E$36)),0)</f>
        <v>0</v>
      </c>
      <c r="AS24" s="199">
        <f t="shared" si="29"/>
        <v>1.113</v>
      </c>
      <c r="AT24" s="199">
        <f t="shared" si="90"/>
        <v>478.59</v>
      </c>
      <c r="AU24" s="199">
        <f t="shared" si="67"/>
        <v>179.43816893362498</v>
      </c>
      <c r="AV24" s="199">
        <f t="shared" si="91"/>
        <v>0</v>
      </c>
      <c r="AW24" s="199">
        <f t="shared" si="69"/>
        <v>0</v>
      </c>
      <c r="AX24" s="199">
        <f t="shared" si="70"/>
        <v>59.823749999999997</v>
      </c>
      <c r="AY24" s="199">
        <f t="shared" si="71"/>
        <v>0</v>
      </c>
      <c r="AZ24" s="199">
        <f t="shared" si="92"/>
        <v>59.823749999999997</v>
      </c>
      <c r="BA24" s="199">
        <f t="shared" si="93"/>
        <v>299.151831066375</v>
      </c>
      <c r="BB24" s="606"/>
      <c r="BC24" s="199">
        <f>+IFERROR(MIN(BB24*(1+MTR!$E$28)*(1+MTR!$F$28),IF(C24&lt;2018,AZ24+BA24*MTR!$D$35,AZ24+BA24*MTR!$E$36)),0)</f>
        <v>0</v>
      </c>
      <c r="BD24" s="190"/>
      <c r="BE24" s="608"/>
      <c r="BF24" s="190"/>
      <c r="BG24" s="190"/>
      <c r="BH24" s="190"/>
    </row>
    <row r="25" spans="1:60" s="179" customFormat="1">
      <c r="A25" s="607" t="s">
        <v>50</v>
      </c>
      <c r="B25" s="76"/>
      <c r="C25" s="77">
        <v>2004</v>
      </c>
      <c r="D25" s="77">
        <v>612.03</v>
      </c>
      <c r="E25" s="77"/>
      <c r="F25" s="77"/>
      <c r="G25" s="76"/>
      <c r="H25" s="212">
        <f t="shared" si="4"/>
        <v>8</v>
      </c>
      <c r="I25" s="199">
        <f t="shared" si="5"/>
        <v>1.24</v>
      </c>
      <c r="J25" s="199">
        <f t="shared" si="74"/>
        <v>758.91719999999998</v>
      </c>
      <c r="K25" s="199">
        <f t="shared" si="75"/>
        <v>0</v>
      </c>
      <c r="L25" s="199">
        <f t="shared" si="76"/>
        <v>0</v>
      </c>
      <c r="M25" s="199">
        <f t="shared" si="77"/>
        <v>0</v>
      </c>
      <c r="N25" s="199">
        <f t="shared" si="78"/>
        <v>94.864649999999997</v>
      </c>
      <c r="O25" s="199">
        <f t="shared" si="79"/>
        <v>0</v>
      </c>
      <c r="P25" s="199">
        <f t="shared" si="80"/>
        <v>94.864649999999997</v>
      </c>
      <c r="Q25" s="199">
        <f t="shared" si="81"/>
        <v>758.91719999999998</v>
      </c>
      <c r="R25" s="606"/>
      <c r="S25" s="199">
        <f>+IFERROR(MIN(R25*(1+MTR!$C$28),P25+Q25*MTR!$C$35),0)</f>
        <v>0</v>
      </c>
      <c r="U25" s="199">
        <f t="shared" si="14"/>
        <v>1.2450000000000001</v>
      </c>
      <c r="V25" s="199">
        <f t="shared" si="82"/>
        <v>761.97735</v>
      </c>
      <c r="W25" s="199">
        <f t="shared" si="83"/>
        <v>95.244108600000004</v>
      </c>
      <c r="X25" s="199">
        <f t="shared" si="84"/>
        <v>0</v>
      </c>
      <c r="Y25" s="199">
        <f t="shared" si="85"/>
        <v>0</v>
      </c>
      <c r="Z25" s="199">
        <f t="shared" si="86"/>
        <v>95.24716875</v>
      </c>
      <c r="AA25" s="199">
        <f t="shared" si="87"/>
        <v>0</v>
      </c>
      <c r="AB25" s="199">
        <f t="shared" si="88"/>
        <v>95.24716875</v>
      </c>
      <c r="AC25" s="199">
        <f t="shared" si="89"/>
        <v>666.7332414</v>
      </c>
      <c r="AD25" s="606"/>
      <c r="AE25" s="199">
        <f>+IFERROR(MIN(AD25*(1+MTR!$C$28)*(1+MTR!$D$28),AB25+AC25*MTR!$D$35),0)</f>
        <v>0</v>
      </c>
      <c r="AG25" s="199">
        <f t="shared" si="65"/>
        <v>1.2529999999999999</v>
      </c>
      <c r="AH25" s="199">
        <f t="shared" si="38"/>
        <v>766.87358999999992</v>
      </c>
      <c r="AI25" s="199">
        <f t="shared" si="39"/>
        <v>191.82471629144999</v>
      </c>
      <c r="AJ25" s="199">
        <f t="shared" si="40"/>
        <v>0</v>
      </c>
      <c r="AK25" s="199">
        <f t="shared" si="41"/>
        <v>0</v>
      </c>
      <c r="AL25" s="199">
        <f t="shared" si="42"/>
        <v>95.85919874999999</v>
      </c>
      <c r="AM25" s="199">
        <f t="shared" si="43"/>
        <v>0</v>
      </c>
      <c r="AN25" s="199">
        <f t="shared" si="44"/>
        <v>95.85919874999999</v>
      </c>
      <c r="AO25" s="199">
        <f t="shared" si="45"/>
        <v>575.04887370854999</v>
      </c>
      <c r="AP25" s="606"/>
      <c r="AQ25" s="199">
        <f>+IFERROR(MIN(AP25*(1+MTR!$E$28)*(1+MTR!$D$28),IF(C25&lt;2018,AN25+AO25*MTR!$D$35,AN25+AO25*MTR!$E$36)),0)</f>
        <v>0</v>
      </c>
      <c r="AS25" s="199">
        <f t="shared" si="29"/>
        <v>1.26</v>
      </c>
      <c r="AT25" s="199">
        <f t="shared" si="90"/>
        <v>771.15779999999995</v>
      </c>
      <c r="AU25" s="199">
        <f t="shared" si="67"/>
        <v>289.12233461665716</v>
      </c>
      <c r="AV25" s="199">
        <f t="shared" si="91"/>
        <v>0</v>
      </c>
      <c r="AW25" s="199">
        <f t="shared" si="69"/>
        <v>0</v>
      </c>
      <c r="AX25" s="199">
        <f t="shared" si="70"/>
        <v>96.394724999999994</v>
      </c>
      <c r="AY25" s="199">
        <f t="shared" si="71"/>
        <v>0</v>
      </c>
      <c r="AZ25" s="199">
        <f t="shared" si="92"/>
        <v>96.394724999999994</v>
      </c>
      <c r="BA25" s="199">
        <f t="shared" si="93"/>
        <v>482.0354653833428</v>
      </c>
      <c r="BB25" s="606"/>
      <c r="BC25" s="199">
        <f>+IFERROR(MIN(BB25*(1+MTR!$E$28)*(1+MTR!$F$28),IF(C25&lt;2018,AZ25+BA25*MTR!$D$35,AZ25+BA25*MTR!$E$36)),0)</f>
        <v>0</v>
      </c>
      <c r="BD25" s="190"/>
      <c r="BE25" s="608"/>
      <c r="BF25" s="190"/>
      <c r="BG25" s="190"/>
      <c r="BH25" s="190"/>
    </row>
    <row r="26" spans="1:60" s="179" customFormat="1">
      <c r="A26" s="607" t="s">
        <v>50</v>
      </c>
      <c r="B26" s="76"/>
      <c r="C26" s="77">
        <v>2002</v>
      </c>
      <c r="D26" s="77">
        <v>5333.34</v>
      </c>
      <c r="E26" s="77"/>
      <c r="F26" s="77"/>
      <c r="G26" s="76"/>
      <c r="H26" s="212">
        <f t="shared" si="4"/>
        <v>8</v>
      </c>
      <c r="I26" s="199">
        <f t="shared" si="5"/>
        <v>1.2929999999999999</v>
      </c>
      <c r="J26" s="199">
        <f t="shared" si="74"/>
        <v>6896.0086199999996</v>
      </c>
      <c r="K26" s="199">
        <f t="shared" si="75"/>
        <v>0</v>
      </c>
      <c r="L26" s="199">
        <f t="shared" si="76"/>
        <v>0</v>
      </c>
      <c r="M26" s="199">
        <f t="shared" si="77"/>
        <v>0</v>
      </c>
      <c r="N26" s="199">
        <f t="shared" si="78"/>
        <v>862.00107749999995</v>
      </c>
      <c r="O26" s="199">
        <f t="shared" si="79"/>
        <v>0</v>
      </c>
      <c r="P26" s="199">
        <f t="shared" si="80"/>
        <v>862.00107749999995</v>
      </c>
      <c r="Q26" s="199">
        <f t="shared" si="81"/>
        <v>6896.0086199999996</v>
      </c>
      <c r="R26" s="606"/>
      <c r="S26" s="199">
        <f>+IFERROR(MIN(R26*(1+MTR!$C$28),P26+Q26*MTR!$C$35),0)</f>
        <v>0</v>
      </c>
      <c r="U26" s="199">
        <f t="shared" si="14"/>
        <v>1.2989999999999999</v>
      </c>
      <c r="V26" s="199">
        <f t="shared" si="82"/>
        <v>6928.0086599999995</v>
      </c>
      <c r="W26" s="199">
        <f t="shared" si="83"/>
        <v>865.44908180999994</v>
      </c>
      <c r="X26" s="199">
        <f t="shared" si="84"/>
        <v>0</v>
      </c>
      <c r="Y26" s="199">
        <f t="shared" si="85"/>
        <v>0</v>
      </c>
      <c r="Z26" s="199">
        <f t="shared" si="86"/>
        <v>866.00108249999994</v>
      </c>
      <c r="AA26" s="199">
        <f t="shared" si="87"/>
        <v>0</v>
      </c>
      <c r="AB26" s="199">
        <f t="shared" si="88"/>
        <v>866.00108249999994</v>
      </c>
      <c r="AC26" s="199">
        <f t="shared" si="89"/>
        <v>6062.5595781899992</v>
      </c>
      <c r="AD26" s="606"/>
      <c r="AE26" s="199">
        <f>+IFERROR(MIN(AD26*(1+MTR!$C$28)*(1+MTR!$D$28),AB26+AC26*MTR!$D$35),0)</f>
        <v>0</v>
      </c>
      <c r="AG26" s="199">
        <f t="shared" si="65"/>
        <v>1.3080000000000001</v>
      </c>
      <c r="AH26" s="199">
        <f t="shared" si="38"/>
        <v>6976.0087200000007</v>
      </c>
      <c r="AI26" s="199">
        <f t="shared" si="39"/>
        <v>1743.5703154601695</v>
      </c>
      <c r="AJ26" s="199">
        <f t="shared" si="40"/>
        <v>0</v>
      </c>
      <c r="AK26" s="199">
        <f t="shared" si="41"/>
        <v>0</v>
      </c>
      <c r="AL26" s="199">
        <f t="shared" si="42"/>
        <v>872.00109000000009</v>
      </c>
      <c r="AM26" s="199">
        <f t="shared" si="43"/>
        <v>0</v>
      </c>
      <c r="AN26" s="199">
        <f t="shared" si="44"/>
        <v>872.00109000000009</v>
      </c>
      <c r="AO26" s="199">
        <f t="shared" si="45"/>
        <v>5232.438404539831</v>
      </c>
      <c r="AP26" s="606"/>
      <c r="AQ26" s="199">
        <f>+IFERROR(MIN(AP26*(1+MTR!$E$28)*(1+MTR!$D$28),IF(C26&lt;2018,AN26+AO26*MTR!$D$35,AN26+AO26*MTR!$E$36)),0)</f>
        <v>0</v>
      </c>
      <c r="AS26" s="199">
        <f t="shared" si="29"/>
        <v>1.3140000000000001</v>
      </c>
      <c r="AT26" s="199">
        <f t="shared" si="90"/>
        <v>7008.0087600000006</v>
      </c>
      <c r="AU26" s="199">
        <f t="shared" si="67"/>
        <v>2628.64926248747</v>
      </c>
      <c r="AV26" s="199">
        <f t="shared" si="91"/>
        <v>0</v>
      </c>
      <c r="AW26" s="199">
        <f t="shared" si="69"/>
        <v>0</v>
      </c>
      <c r="AX26" s="199">
        <f t="shared" si="70"/>
        <v>876.00109500000008</v>
      </c>
      <c r="AY26" s="199">
        <f t="shared" si="71"/>
        <v>0</v>
      </c>
      <c r="AZ26" s="199">
        <f t="shared" si="92"/>
        <v>876.00109500000008</v>
      </c>
      <c r="BA26" s="199">
        <f t="shared" si="93"/>
        <v>4379.3594975125307</v>
      </c>
      <c r="BB26" s="606"/>
      <c r="BC26" s="199">
        <f>+IFERROR(MIN(BB26*(1+MTR!$E$28)*(1+MTR!$F$28),IF(C26&lt;2018,AZ26+BA26*MTR!$D$35,AZ26+BA26*MTR!$E$36)),0)</f>
        <v>0</v>
      </c>
      <c r="BD26" s="190"/>
      <c r="BE26" s="608"/>
      <c r="BF26" s="190"/>
      <c r="BG26" s="190"/>
      <c r="BH26" s="190"/>
    </row>
    <row r="27" spans="1:60" s="179" customFormat="1">
      <c r="A27" s="607" t="s">
        <v>50</v>
      </c>
      <c r="B27" s="76"/>
      <c r="C27" s="77">
        <v>2015</v>
      </c>
      <c r="D27" s="77">
        <v>12000</v>
      </c>
      <c r="E27" s="77"/>
      <c r="F27" s="77"/>
      <c r="G27" s="76"/>
      <c r="H27" s="212">
        <f t="shared" si="4"/>
        <v>8</v>
      </c>
      <c r="I27" s="199">
        <f t="shared" si="5"/>
        <v>1.0049999999999999</v>
      </c>
      <c r="J27" s="199">
        <f t="shared" si="74"/>
        <v>12059.999999999998</v>
      </c>
      <c r="K27" s="199">
        <f t="shared" si="75"/>
        <v>0</v>
      </c>
      <c r="L27" s="199">
        <f t="shared" si="76"/>
        <v>0</v>
      </c>
      <c r="M27" s="199">
        <f t="shared" si="77"/>
        <v>0</v>
      </c>
      <c r="N27" s="199">
        <f t="shared" si="78"/>
        <v>1507.4999999999998</v>
      </c>
      <c r="O27" s="199">
        <f t="shared" si="79"/>
        <v>0</v>
      </c>
      <c r="P27" s="199">
        <f t="shared" si="80"/>
        <v>1507.4999999999998</v>
      </c>
      <c r="Q27" s="199">
        <f t="shared" si="81"/>
        <v>12059.999999999998</v>
      </c>
      <c r="R27" s="606"/>
      <c r="S27" s="199">
        <f>+IFERROR(MIN(R27*(1+MTR!$C$28),P27+Q27*MTR!$C$35),0)</f>
        <v>0</v>
      </c>
      <c r="U27" s="199">
        <f t="shared" si="14"/>
        <v>1.0089999999999999</v>
      </c>
      <c r="V27" s="199">
        <f t="shared" si="82"/>
        <v>12107.999999999998</v>
      </c>
      <c r="W27" s="199">
        <f t="shared" si="83"/>
        <v>1513.5299999999997</v>
      </c>
      <c r="X27" s="199">
        <f t="shared" si="84"/>
        <v>0</v>
      </c>
      <c r="Y27" s="199">
        <f t="shared" si="85"/>
        <v>0</v>
      </c>
      <c r="Z27" s="199">
        <f t="shared" si="86"/>
        <v>1513.4999999999998</v>
      </c>
      <c r="AA27" s="199">
        <f t="shared" si="87"/>
        <v>0</v>
      </c>
      <c r="AB27" s="199">
        <f t="shared" si="88"/>
        <v>1513.4999999999998</v>
      </c>
      <c r="AC27" s="199">
        <f t="shared" si="89"/>
        <v>10594.469999999998</v>
      </c>
      <c r="AD27" s="606"/>
      <c r="AE27" s="199">
        <f>+IFERROR(MIN(AD27*(1+MTR!$C$28)*(1+MTR!$D$28),AB27+AC27*MTR!$D$35),0)</f>
        <v>0</v>
      </c>
      <c r="AG27" s="199">
        <f t="shared" si="65"/>
        <v>1.016</v>
      </c>
      <c r="AH27" s="199">
        <f t="shared" si="38"/>
        <v>12192</v>
      </c>
      <c r="AI27" s="199">
        <f t="shared" si="39"/>
        <v>3048.2192099999993</v>
      </c>
      <c r="AJ27" s="199">
        <f t="shared" si="40"/>
        <v>0</v>
      </c>
      <c r="AK27" s="199">
        <f t="shared" si="41"/>
        <v>0</v>
      </c>
      <c r="AL27" s="199">
        <f t="shared" si="42"/>
        <v>1524</v>
      </c>
      <c r="AM27" s="199">
        <f t="shared" si="43"/>
        <v>0</v>
      </c>
      <c r="AN27" s="199">
        <f t="shared" si="44"/>
        <v>1524</v>
      </c>
      <c r="AO27" s="199">
        <f t="shared" si="45"/>
        <v>9143.7807900000007</v>
      </c>
      <c r="AP27" s="606"/>
      <c r="AQ27" s="199">
        <f>+IFERROR(MIN(AP27*(1+MTR!$E$28)*(1+MTR!$D$28),IF(C27&lt;2018,AN27+AO27*MTR!$D$35,AN27+AO27*MTR!$E$36)),0)</f>
        <v>0</v>
      </c>
      <c r="AS27" s="199">
        <f t="shared" si="29"/>
        <v>1.0209999999999999</v>
      </c>
      <c r="AT27" s="199">
        <f t="shared" si="90"/>
        <v>12251.999999999998</v>
      </c>
      <c r="AU27" s="199">
        <f t="shared" si="67"/>
        <v>4595.0803060499984</v>
      </c>
      <c r="AV27" s="199">
        <f t="shared" si="91"/>
        <v>0</v>
      </c>
      <c r="AW27" s="199">
        <f t="shared" si="69"/>
        <v>0</v>
      </c>
      <c r="AX27" s="199">
        <f t="shared" si="70"/>
        <v>1531.4999999999998</v>
      </c>
      <c r="AY27" s="199">
        <f t="shared" si="71"/>
        <v>0</v>
      </c>
      <c r="AZ27" s="199">
        <f t="shared" si="92"/>
        <v>1531.4999999999998</v>
      </c>
      <c r="BA27" s="199">
        <f t="shared" si="93"/>
        <v>7656.9196939499998</v>
      </c>
      <c r="BB27" s="606"/>
      <c r="BC27" s="199">
        <f>+IFERROR(MIN(BB27*(1+MTR!$E$28)*(1+MTR!$F$28),IF(C27&lt;2018,AZ27+BA27*MTR!$D$35,AZ27+BA27*MTR!$E$36)),0)</f>
        <v>0</v>
      </c>
      <c r="BD27" s="190"/>
      <c r="BE27" s="608"/>
      <c r="BF27" s="190"/>
      <c r="BG27" s="190"/>
      <c r="BH27" s="190"/>
    </row>
    <row r="28" spans="1:60" s="179" customFormat="1">
      <c r="A28" s="607" t="s">
        <v>50</v>
      </c>
      <c r="B28" s="76"/>
      <c r="C28" s="77">
        <v>2014</v>
      </c>
      <c r="D28" s="77">
        <v>24000</v>
      </c>
      <c r="E28" s="77"/>
      <c r="F28" s="77"/>
      <c r="G28" s="76"/>
      <c r="H28" s="212">
        <f t="shared" si="4"/>
        <v>8</v>
      </c>
      <c r="I28" s="199">
        <f t="shared" si="5"/>
        <v>1.004</v>
      </c>
      <c r="J28" s="199">
        <f t="shared" si="74"/>
        <v>24096</v>
      </c>
      <c r="K28" s="199">
        <f t="shared" si="75"/>
        <v>0</v>
      </c>
      <c r="L28" s="199">
        <f t="shared" si="76"/>
        <v>0</v>
      </c>
      <c r="M28" s="199">
        <f t="shared" si="77"/>
        <v>0</v>
      </c>
      <c r="N28" s="199">
        <f t="shared" si="78"/>
        <v>3012</v>
      </c>
      <c r="O28" s="199">
        <f t="shared" si="79"/>
        <v>0</v>
      </c>
      <c r="P28" s="199">
        <f t="shared" si="80"/>
        <v>3012</v>
      </c>
      <c r="Q28" s="199">
        <f t="shared" si="81"/>
        <v>24096</v>
      </c>
      <c r="R28" s="606"/>
      <c r="S28" s="199">
        <f>+IFERROR(MIN(R28*(1+MTR!$C$28),P28+Q28*MTR!$C$35),0)</f>
        <v>0</v>
      </c>
      <c r="U28" s="199">
        <f t="shared" si="14"/>
        <v>1.008</v>
      </c>
      <c r="V28" s="199">
        <f t="shared" si="82"/>
        <v>24192</v>
      </c>
      <c r="W28" s="199">
        <f t="shared" si="83"/>
        <v>3024.0480000000002</v>
      </c>
      <c r="X28" s="199">
        <f t="shared" si="84"/>
        <v>0</v>
      </c>
      <c r="Y28" s="199">
        <f t="shared" si="85"/>
        <v>0</v>
      </c>
      <c r="Z28" s="199">
        <f t="shared" si="86"/>
        <v>3024</v>
      </c>
      <c r="AA28" s="199">
        <f t="shared" si="87"/>
        <v>0</v>
      </c>
      <c r="AB28" s="199">
        <f t="shared" si="88"/>
        <v>3024</v>
      </c>
      <c r="AC28" s="199">
        <f t="shared" si="89"/>
        <v>21167.952000000001</v>
      </c>
      <c r="AD28" s="606"/>
      <c r="AE28" s="199">
        <f>+IFERROR(MIN(AD28*(1+MTR!$C$28)*(1+MTR!$D$28),AB28+AC28*MTR!$D$35),0)</f>
        <v>0</v>
      </c>
      <c r="AG28" s="199">
        <f t="shared" si="65"/>
        <v>1.0149999999999999</v>
      </c>
      <c r="AH28" s="199">
        <f t="shared" si="38"/>
        <v>24359.999999999996</v>
      </c>
      <c r="AI28" s="199">
        <f t="shared" si="39"/>
        <v>6090.3843360000001</v>
      </c>
      <c r="AJ28" s="199">
        <f t="shared" si="40"/>
        <v>0</v>
      </c>
      <c r="AK28" s="199">
        <f t="shared" si="41"/>
        <v>0</v>
      </c>
      <c r="AL28" s="199">
        <f t="shared" si="42"/>
        <v>3044.9999999999995</v>
      </c>
      <c r="AM28" s="199">
        <f t="shared" si="43"/>
        <v>0</v>
      </c>
      <c r="AN28" s="199">
        <f t="shared" si="44"/>
        <v>3044.9999999999995</v>
      </c>
      <c r="AO28" s="199">
        <f t="shared" si="45"/>
        <v>18269.615663999997</v>
      </c>
      <c r="AP28" s="606"/>
      <c r="AQ28" s="199">
        <f>+IFERROR(MIN(AP28*(1+MTR!$E$28)*(1+MTR!$D$28),IF(C28&lt;2018,AN28+AO28*MTR!$D$35,AN28+AO28*MTR!$E$36)),0)</f>
        <v>0</v>
      </c>
      <c r="AS28" s="199">
        <f t="shared" si="29"/>
        <v>1.02</v>
      </c>
      <c r="AT28" s="199">
        <f t="shared" si="90"/>
        <v>24480</v>
      </c>
      <c r="AU28" s="199">
        <f t="shared" si="67"/>
        <v>9181.0612576799977</v>
      </c>
      <c r="AV28" s="199">
        <f t="shared" si="91"/>
        <v>0</v>
      </c>
      <c r="AW28" s="199">
        <f t="shared" si="69"/>
        <v>0</v>
      </c>
      <c r="AX28" s="199">
        <f t="shared" si="70"/>
        <v>3060</v>
      </c>
      <c r="AY28" s="199">
        <f t="shared" si="71"/>
        <v>0</v>
      </c>
      <c r="AZ28" s="199">
        <f t="shared" si="92"/>
        <v>3060</v>
      </c>
      <c r="BA28" s="199">
        <f t="shared" si="93"/>
        <v>15298.938742320002</v>
      </c>
      <c r="BB28" s="606"/>
      <c r="BC28" s="199">
        <f>+IFERROR(MIN(BB28*(1+MTR!$E$28)*(1+MTR!$F$28),IF(C28&lt;2018,AZ28+BA28*MTR!$D$35,AZ28+BA28*MTR!$E$36)),0)</f>
        <v>0</v>
      </c>
      <c r="BD28" s="190"/>
      <c r="BE28" s="608"/>
      <c r="BF28" s="190"/>
      <c r="BG28" s="190"/>
      <c r="BH28" s="190"/>
    </row>
    <row r="29" spans="1:60" s="179" customFormat="1">
      <c r="A29" s="607" t="s">
        <v>50</v>
      </c>
      <c r="B29" s="76"/>
      <c r="C29" s="77">
        <v>2014</v>
      </c>
      <c r="D29" s="77">
        <v>24000</v>
      </c>
      <c r="E29" s="77"/>
      <c r="F29" s="77"/>
      <c r="G29" s="76"/>
      <c r="H29" s="212">
        <f t="shared" si="4"/>
        <v>8</v>
      </c>
      <c r="I29" s="199">
        <f t="shared" si="5"/>
        <v>1.004</v>
      </c>
      <c r="J29" s="199">
        <f t="shared" si="74"/>
        <v>24096</v>
      </c>
      <c r="K29" s="199">
        <f t="shared" si="75"/>
        <v>0</v>
      </c>
      <c r="L29" s="199">
        <f t="shared" si="76"/>
        <v>0</v>
      </c>
      <c r="M29" s="199">
        <f t="shared" si="77"/>
        <v>0</v>
      </c>
      <c r="N29" s="199">
        <f t="shared" si="78"/>
        <v>3012</v>
      </c>
      <c r="O29" s="199">
        <f t="shared" si="79"/>
        <v>0</v>
      </c>
      <c r="P29" s="199">
        <f t="shared" si="80"/>
        <v>3012</v>
      </c>
      <c r="Q29" s="199">
        <f t="shared" si="81"/>
        <v>24096</v>
      </c>
      <c r="R29" s="606"/>
      <c r="S29" s="199">
        <f>+IFERROR(MIN(R29*(1+MTR!$C$28),P29+Q29*MTR!$C$35),0)</f>
        <v>0</v>
      </c>
      <c r="U29" s="199">
        <f t="shared" si="14"/>
        <v>1.008</v>
      </c>
      <c r="V29" s="199">
        <f t="shared" si="82"/>
        <v>24192</v>
      </c>
      <c r="W29" s="199">
        <f t="shared" si="83"/>
        <v>3024.0480000000002</v>
      </c>
      <c r="X29" s="199">
        <f t="shared" si="84"/>
        <v>0</v>
      </c>
      <c r="Y29" s="199">
        <f t="shared" si="85"/>
        <v>0</v>
      </c>
      <c r="Z29" s="199">
        <f t="shared" si="86"/>
        <v>3024</v>
      </c>
      <c r="AA29" s="199">
        <f t="shared" si="87"/>
        <v>0</v>
      </c>
      <c r="AB29" s="199">
        <f t="shared" si="88"/>
        <v>3024</v>
      </c>
      <c r="AC29" s="199">
        <f t="shared" si="89"/>
        <v>21167.952000000001</v>
      </c>
      <c r="AD29" s="606"/>
      <c r="AE29" s="199">
        <f>+IFERROR(MIN(AD29*(1+MTR!$C$28)*(1+MTR!$D$28),AB29+AC29*MTR!$D$35),0)</f>
        <v>0</v>
      </c>
      <c r="AG29" s="199">
        <f t="shared" si="65"/>
        <v>1.0149999999999999</v>
      </c>
      <c r="AH29" s="199">
        <f t="shared" si="38"/>
        <v>24359.999999999996</v>
      </c>
      <c r="AI29" s="199">
        <f t="shared" si="39"/>
        <v>6090.3843360000001</v>
      </c>
      <c r="AJ29" s="199">
        <f t="shared" si="40"/>
        <v>0</v>
      </c>
      <c r="AK29" s="199">
        <f t="shared" si="41"/>
        <v>0</v>
      </c>
      <c r="AL29" s="199">
        <f t="shared" si="42"/>
        <v>3044.9999999999995</v>
      </c>
      <c r="AM29" s="199">
        <f t="shared" si="43"/>
        <v>0</v>
      </c>
      <c r="AN29" s="199">
        <f t="shared" si="44"/>
        <v>3044.9999999999995</v>
      </c>
      <c r="AO29" s="199">
        <f t="shared" si="45"/>
        <v>18269.615663999997</v>
      </c>
      <c r="AP29" s="606"/>
      <c r="AQ29" s="199">
        <f>+IFERROR(MIN(AP29*(1+MTR!$E$28)*(1+MTR!$D$28),IF(C29&lt;2018,AN29+AO29*MTR!$D$35,AN29+AO29*MTR!$E$36)),0)</f>
        <v>0</v>
      </c>
      <c r="AS29" s="199">
        <f t="shared" si="29"/>
        <v>1.02</v>
      </c>
      <c r="AT29" s="199">
        <f t="shared" si="90"/>
        <v>24480</v>
      </c>
      <c r="AU29" s="199">
        <f t="shared" si="67"/>
        <v>9181.0612576799977</v>
      </c>
      <c r="AV29" s="199">
        <f t="shared" si="91"/>
        <v>0</v>
      </c>
      <c r="AW29" s="199">
        <f t="shared" si="69"/>
        <v>0</v>
      </c>
      <c r="AX29" s="199">
        <f t="shared" si="70"/>
        <v>3060</v>
      </c>
      <c r="AY29" s="199">
        <f t="shared" si="71"/>
        <v>0</v>
      </c>
      <c r="AZ29" s="199">
        <f t="shared" si="92"/>
        <v>3060</v>
      </c>
      <c r="BA29" s="199">
        <f t="shared" si="93"/>
        <v>15298.938742320002</v>
      </c>
      <c r="BB29" s="606"/>
      <c r="BC29" s="199">
        <f>+IFERROR(MIN(BB29*(1+MTR!$E$28)*(1+MTR!$F$28),IF(C29&lt;2018,AZ29+BA29*MTR!$D$35,AZ29+BA29*MTR!$E$36)),0)</f>
        <v>0</v>
      </c>
      <c r="BD29" s="190"/>
      <c r="BE29" s="608"/>
      <c r="BF29" s="190"/>
      <c r="BG29" s="190"/>
      <c r="BH29" s="190"/>
    </row>
    <row r="30" spans="1:60" s="179" customFormat="1">
      <c r="A30" s="607" t="s">
        <v>50</v>
      </c>
      <c r="B30" s="76"/>
      <c r="C30" s="77">
        <v>2010</v>
      </c>
      <c r="D30" s="77">
        <v>133</v>
      </c>
      <c r="E30" s="77"/>
      <c r="F30" s="77"/>
      <c r="G30" s="76"/>
      <c r="H30" s="212">
        <f t="shared" si="4"/>
        <v>8</v>
      </c>
      <c r="I30" s="199">
        <f t="shared" si="5"/>
        <v>1.095</v>
      </c>
      <c r="J30" s="199">
        <f t="shared" si="74"/>
        <v>145.63499999999999</v>
      </c>
      <c r="K30" s="199">
        <f t="shared" si="75"/>
        <v>0</v>
      </c>
      <c r="L30" s="199">
        <f t="shared" si="76"/>
        <v>0</v>
      </c>
      <c r="M30" s="199">
        <f t="shared" si="77"/>
        <v>0</v>
      </c>
      <c r="N30" s="199">
        <f t="shared" si="78"/>
        <v>18.204374999999999</v>
      </c>
      <c r="O30" s="199">
        <f t="shared" si="79"/>
        <v>0</v>
      </c>
      <c r="P30" s="199">
        <f t="shared" si="80"/>
        <v>18.204374999999999</v>
      </c>
      <c r="Q30" s="199">
        <f t="shared" si="81"/>
        <v>145.63499999999999</v>
      </c>
      <c r="R30" s="606"/>
      <c r="S30" s="199">
        <f>+IFERROR(MIN(R30*(1+MTR!$C$28),P30+Q30*MTR!$C$35),0)</f>
        <v>0</v>
      </c>
      <c r="U30" s="199">
        <f t="shared" si="14"/>
        <v>1.1000000000000001</v>
      </c>
      <c r="V30" s="199">
        <f t="shared" si="82"/>
        <v>146.30000000000001</v>
      </c>
      <c r="W30" s="199">
        <f t="shared" si="83"/>
        <v>18.277192499999998</v>
      </c>
      <c r="X30" s="199">
        <f t="shared" si="84"/>
        <v>0</v>
      </c>
      <c r="Y30" s="199">
        <f t="shared" si="85"/>
        <v>0</v>
      </c>
      <c r="Z30" s="199">
        <f t="shared" si="86"/>
        <v>18.287500000000001</v>
      </c>
      <c r="AA30" s="199">
        <f t="shared" si="87"/>
        <v>0</v>
      </c>
      <c r="AB30" s="199">
        <f t="shared" si="88"/>
        <v>18.287500000000001</v>
      </c>
      <c r="AC30" s="199">
        <f t="shared" si="89"/>
        <v>128.0228075</v>
      </c>
      <c r="AD30" s="606"/>
      <c r="AE30" s="199">
        <f>+IFERROR(MIN(AD30*(1+MTR!$C$28)*(1+MTR!$D$28),AB30+AC30*MTR!$D$35),0)</f>
        <v>0</v>
      </c>
      <c r="AG30" s="199">
        <f t="shared" si="65"/>
        <v>1.107</v>
      </c>
      <c r="AH30" s="199">
        <f t="shared" si="38"/>
        <v>147.23099999999999</v>
      </c>
      <c r="AI30" s="199">
        <f t="shared" si="39"/>
        <v>36.820645347499998</v>
      </c>
      <c r="AJ30" s="199">
        <f t="shared" si="40"/>
        <v>0</v>
      </c>
      <c r="AK30" s="199">
        <f t="shared" si="41"/>
        <v>0</v>
      </c>
      <c r="AL30" s="199">
        <f t="shared" si="42"/>
        <v>18.403874999999999</v>
      </c>
      <c r="AM30" s="199">
        <f t="shared" si="43"/>
        <v>0</v>
      </c>
      <c r="AN30" s="199">
        <f t="shared" si="44"/>
        <v>18.403874999999999</v>
      </c>
      <c r="AO30" s="199">
        <f t="shared" si="45"/>
        <v>110.41035465249999</v>
      </c>
      <c r="AP30" s="606"/>
      <c r="AQ30" s="199">
        <f>+IFERROR(MIN(AP30*(1+MTR!$E$28)*(1+MTR!$D$28),IF(C30&lt;2018,AN30+AO30*MTR!$D$35,AN30+AO30*MTR!$E$36)),0)</f>
        <v>0</v>
      </c>
      <c r="AS30" s="199">
        <f t="shared" si="29"/>
        <v>1.113</v>
      </c>
      <c r="AT30" s="199">
        <f t="shared" si="90"/>
        <v>148.029</v>
      </c>
      <c r="AU30" s="199">
        <f t="shared" si="67"/>
        <v>55.500642949237488</v>
      </c>
      <c r="AV30" s="199">
        <f t="shared" si="91"/>
        <v>0</v>
      </c>
      <c r="AW30" s="199">
        <f t="shared" si="69"/>
        <v>0</v>
      </c>
      <c r="AX30" s="199">
        <f t="shared" si="70"/>
        <v>18.503625</v>
      </c>
      <c r="AY30" s="199">
        <f t="shared" si="71"/>
        <v>0</v>
      </c>
      <c r="AZ30" s="199">
        <f t="shared" si="92"/>
        <v>18.503625</v>
      </c>
      <c r="BA30" s="199">
        <f t="shared" si="93"/>
        <v>92.528357050762509</v>
      </c>
      <c r="BB30" s="606"/>
      <c r="BC30" s="199">
        <f>+IFERROR(MIN(BB30*(1+MTR!$E$28)*(1+MTR!$F$28),IF(C30&lt;2018,AZ30+BA30*MTR!$D$35,AZ30+BA30*MTR!$E$36)),0)</f>
        <v>0</v>
      </c>
      <c r="BD30" s="190"/>
      <c r="BE30" s="608"/>
      <c r="BF30" s="190"/>
      <c r="BG30" s="190"/>
      <c r="BH30" s="190"/>
    </row>
    <row r="31" spans="1:60" s="179" customFormat="1">
      <c r="A31" s="607" t="s">
        <v>50</v>
      </c>
      <c r="B31" s="76"/>
      <c r="C31" s="77">
        <v>2008</v>
      </c>
      <c r="D31" s="77">
        <v>84.5</v>
      </c>
      <c r="E31" s="77"/>
      <c r="F31" s="77"/>
      <c r="G31" s="76"/>
      <c r="H31" s="212">
        <f t="shared" si="4"/>
        <v>8</v>
      </c>
      <c r="I31" s="199">
        <f t="shared" si="5"/>
        <v>1.103</v>
      </c>
      <c r="J31" s="199">
        <f t="shared" si="74"/>
        <v>93.203500000000005</v>
      </c>
      <c r="K31" s="199">
        <f t="shared" si="75"/>
        <v>0</v>
      </c>
      <c r="L31" s="199">
        <f t="shared" si="76"/>
        <v>0</v>
      </c>
      <c r="M31" s="199">
        <f t="shared" si="77"/>
        <v>0</v>
      </c>
      <c r="N31" s="199">
        <f t="shared" si="78"/>
        <v>11.650437500000001</v>
      </c>
      <c r="O31" s="199">
        <f t="shared" si="79"/>
        <v>0</v>
      </c>
      <c r="P31" s="199">
        <f t="shared" si="80"/>
        <v>11.650437500000001</v>
      </c>
      <c r="Q31" s="199">
        <f t="shared" si="81"/>
        <v>93.203500000000005</v>
      </c>
      <c r="R31" s="606"/>
      <c r="S31" s="199">
        <f>+IFERROR(MIN(R31*(1+MTR!$C$28),P31+Q31*MTR!$C$35),0)</f>
        <v>0</v>
      </c>
      <c r="U31" s="199">
        <f t="shared" si="14"/>
        <v>1.1080000000000001</v>
      </c>
      <c r="V31" s="199">
        <f t="shared" si="82"/>
        <v>93.626000000000005</v>
      </c>
      <c r="W31" s="199">
        <f t="shared" si="83"/>
        <v>11.697039250000001</v>
      </c>
      <c r="X31" s="199">
        <f t="shared" si="84"/>
        <v>0</v>
      </c>
      <c r="Y31" s="199">
        <f t="shared" si="85"/>
        <v>0</v>
      </c>
      <c r="Z31" s="199">
        <f t="shared" si="86"/>
        <v>11.703250000000001</v>
      </c>
      <c r="AA31" s="199">
        <f t="shared" si="87"/>
        <v>0</v>
      </c>
      <c r="AB31" s="199">
        <f t="shared" si="88"/>
        <v>11.703250000000001</v>
      </c>
      <c r="AC31" s="199">
        <f t="shared" si="89"/>
        <v>81.928960750000002</v>
      </c>
      <c r="AD31" s="606"/>
      <c r="AE31" s="199">
        <f>+IFERROR(MIN(AD31*(1+MTR!$C$28)*(1+MTR!$D$28),AB31+AC31*MTR!$D$35),0)</f>
        <v>0</v>
      </c>
      <c r="AG31" s="199">
        <f t="shared" si="65"/>
        <v>1.1160000000000001</v>
      </c>
      <c r="AH31" s="199">
        <f t="shared" si="38"/>
        <v>94.302000000000007</v>
      </c>
      <c r="AI31" s="199">
        <f t="shared" si="39"/>
        <v>23.564091274749998</v>
      </c>
      <c r="AJ31" s="199">
        <f t="shared" si="40"/>
        <v>0</v>
      </c>
      <c r="AK31" s="199">
        <f t="shared" si="41"/>
        <v>0</v>
      </c>
      <c r="AL31" s="199">
        <f t="shared" si="42"/>
        <v>11.787750000000001</v>
      </c>
      <c r="AM31" s="199">
        <f t="shared" si="43"/>
        <v>0</v>
      </c>
      <c r="AN31" s="199">
        <f t="shared" si="44"/>
        <v>11.787750000000001</v>
      </c>
      <c r="AO31" s="199">
        <f t="shared" si="45"/>
        <v>70.737908725250009</v>
      </c>
      <c r="AP31" s="606"/>
      <c r="AQ31" s="199">
        <f>+IFERROR(MIN(AP31*(1+MTR!$E$28)*(1+MTR!$D$28),IF(C31&lt;2018,AN31+AO31*MTR!$D$35,AN31+AO31*MTR!$E$36)),0)</f>
        <v>0</v>
      </c>
      <c r="AS31" s="199">
        <f t="shared" si="29"/>
        <v>1.121</v>
      </c>
      <c r="AT31" s="199">
        <f t="shared" si="90"/>
        <v>94.724500000000006</v>
      </c>
      <c r="AU31" s="199">
        <f t="shared" si="67"/>
        <v>35.528600481123746</v>
      </c>
      <c r="AV31" s="199">
        <f t="shared" si="91"/>
        <v>0</v>
      </c>
      <c r="AW31" s="199">
        <f t="shared" si="69"/>
        <v>0</v>
      </c>
      <c r="AX31" s="199">
        <f t="shared" si="70"/>
        <v>11.840562500000001</v>
      </c>
      <c r="AY31" s="199">
        <f t="shared" si="71"/>
        <v>0</v>
      </c>
      <c r="AZ31" s="199">
        <f t="shared" si="92"/>
        <v>11.840562500000001</v>
      </c>
      <c r="BA31" s="199">
        <f t="shared" si="93"/>
        <v>59.19589951887626</v>
      </c>
      <c r="BB31" s="606"/>
      <c r="BC31" s="199">
        <f>+IFERROR(MIN(BB31*(1+MTR!$E$28)*(1+MTR!$F$28),IF(C31&lt;2018,AZ31+BA31*MTR!$D$35,AZ31+BA31*MTR!$E$36)),0)</f>
        <v>0</v>
      </c>
      <c r="BD31" s="190"/>
      <c r="BE31" s="608"/>
      <c r="BF31" s="190"/>
      <c r="BG31" s="190"/>
      <c r="BH31" s="190"/>
    </row>
    <row r="32" spans="1:60" s="179" customFormat="1">
      <c r="A32" s="607" t="s">
        <v>50</v>
      </c>
      <c r="B32" s="76"/>
      <c r="C32" s="77">
        <v>2001</v>
      </c>
      <c r="D32" s="77">
        <v>94511.61</v>
      </c>
      <c r="E32" s="77"/>
      <c r="F32" s="77"/>
      <c r="G32" s="76"/>
      <c r="H32" s="212">
        <f t="shared" si="4"/>
        <v>8</v>
      </c>
      <c r="I32" s="199">
        <f t="shared" si="5"/>
        <v>1.331</v>
      </c>
      <c r="J32" s="199">
        <f t="shared" si="74"/>
        <v>125794.95290999999</v>
      </c>
      <c r="K32" s="199">
        <f t="shared" si="75"/>
        <v>0</v>
      </c>
      <c r="L32" s="199">
        <f t="shared" si="76"/>
        <v>0</v>
      </c>
      <c r="M32" s="199">
        <f t="shared" si="77"/>
        <v>0</v>
      </c>
      <c r="N32" s="199">
        <f t="shared" si="78"/>
        <v>15724.369113749999</v>
      </c>
      <c r="O32" s="199">
        <f t="shared" si="79"/>
        <v>0</v>
      </c>
      <c r="P32" s="199">
        <f t="shared" si="80"/>
        <v>15724.369113749999</v>
      </c>
      <c r="Q32" s="199">
        <f t="shared" si="81"/>
        <v>125794.95290999999</v>
      </c>
      <c r="R32" s="606"/>
      <c r="S32" s="199">
        <f>+IFERROR(MIN(R32*(1+MTR!$C$28),P32+Q32*MTR!$C$35),0)</f>
        <v>0</v>
      </c>
      <c r="U32" s="199">
        <f t="shared" si="14"/>
        <v>1.3360000000000001</v>
      </c>
      <c r="V32" s="199">
        <f t="shared" si="82"/>
        <v>126267.51096000001</v>
      </c>
      <c r="W32" s="199">
        <f t="shared" si="83"/>
        <v>15787.266590204999</v>
      </c>
      <c r="X32" s="199">
        <f t="shared" si="84"/>
        <v>0</v>
      </c>
      <c r="Y32" s="199">
        <f t="shared" si="85"/>
        <v>0</v>
      </c>
      <c r="Z32" s="199">
        <f t="shared" si="86"/>
        <v>15783.438870000002</v>
      </c>
      <c r="AA32" s="199">
        <f t="shared" si="87"/>
        <v>0</v>
      </c>
      <c r="AB32" s="199">
        <f t="shared" si="88"/>
        <v>15783.438870000002</v>
      </c>
      <c r="AC32" s="199">
        <f t="shared" si="89"/>
        <v>110480.24436979502</v>
      </c>
      <c r="AD32" s="606"/>
      <c r="AE32" s="199">
        <f>+IFERROR(MIN(AD32*(1+MTR!$C$28)*(1+MTR!$D$28),AB32+AC32*MTR!$D$35),0)</f>
        <v>0</v>
      </c>
      <c r="AG32" s="199">
        <f t="shared" si="65"/>
        <v>1.3460000000000001</v>
      </c>
      <c r="AH32" s="199">
        <f t="shared" si="38"/>
        <v>127212.62706000001</v>
      </c>
      <c r="AI32" s="199">
        <f t="shared" si="39"/>
        <v>31791.700398426434</v>
      </c>
      <c r="AJ32" s="199">
        <f t="shared" si="40"/>
        <v>0</v>
      </c>
      <c r="AK32" s="199">
        <f t="shared" si="41"/>
        <v>0</v>
      </c>
      <c r="AL32" s="199">
        <f t="shared" si="42"/>
        <v>15901.578382500002</v>
      </c>
      <c r="AM32" s="199">
        <f t="shared" si="43"/>
        <v>0</v>
      </c>
      <c r="AN32" s="199">
        <f t="shared" si="44"/>
        <v>15901.578382500002</v>
      </c>
      <c r="AO32" s="199">
        <f t="shared" si="45"/>
        <v>95420.926661573583</v>
      </c>
      <c r="AP32" s="606"/>
      <c r="AQ32" s="199">
        <f>+IFERROR(MIN(AP32*(1+MTR!$E$28)*(1+MTR!$D$28),IF(C32&lt;2018,AN32+AO32*MTR!$D$35,AN32+AO32*MTR!$E$36)),0)</f>
        <v>0</v>
      </c>
      <c r="AS32" s="199">
        <f t="shared" si="29"/>
        <v>1.3520000000000001</v>
      </c>
      <c r="AT32" s="199">
        <f t="shared" si="90"/>
        <v>127779.69672000001</v>
      </c>
      <c r="AU32" s="199">
        <f t="shared" si="67"/>
        <v>47931.745174831063</v>
      </c>
      <c r="AV32" s="199">
        <f t="shared" si="91"/>
        <v>0</v>
      </c>
      <c r="AW32" s="199">
        <f t="shared" si="69"/>
        <v>0</v>
      </c>
      <c r="AX32" s="199">
        <f t="shared" si="70"/>
        <v>15972.462090000001</v>
      </c>
      <c r="AY32" s="199">
        <f t="shared" si="71"/>
        <v>0</v>
      </c>
      <c r="AZ32" s="199">
        <f t="shared" si="92"/>
        <v>15972.462090000001</v>
      </c>
      <c r="BA32" s="199">
        <f t="shared" si="93"/>
        <v>79847.951545168937</v>
      </c>
      <c r="BB32" s="606"/>
      <c r="BC32" s="199">
        <f>+IFERROR(MIN(BB32*(1+MTR!$E$28)*(1+MTR!$F$28),IF(C32&lt;2018,AZ32+BA32*MTR!$D$35,AZ32+BA32*MTR!$E$36)),0)</f>
        <v>0</v>
      </c>
      <c r="BD32" s="190"/>
      <c r="BE32" s="608"/>
      <c r="BF32" s="190"/>
      <c r="BG32" s="190"/>
      <c r="BH32" s="190"/>
    </row>
    <row r="33" spans="1:60" s="179" customFormat="1">
      <c r="A33" s="607" t="s">
        <v>50</v>
      </c>
      <c r="B33" s="76"/>
      <c r="C33" s="77">
        <v>2002</v>
      </c>
      <c r="D33" s="77">
        <v>102000</v>
      </c>
      <c r="E33" s="77"/>
      <c r="F33" s="77"/>
      <c r="G33" s="76"/>
      <c r="H33" s="212">
        <f t="shared" si="4"/>
        <v>8</v>
      </c>
      <c r="I33" s="199">
        <f t="shared" si="5"/>
        <v>1.2929999999999999</v>
      </c>
      <c r="J33" s="199">
        <f t="shared" si="74"/>
        <v>131886</v>
      </c>
      <c r="K33" s="199">
        <f t="shared" si="75"/>
        <v>0</v>
      </c>
      <c r="L33" s="199">
        <f t="shared" si="76"/>
        <v>0</v>
      </c>
      <c r="M33" s="199">
        <f t="shared" si="77"/>
        <v>0</v>
      </c>
      <c r="N33" s="199">
        <f t="shared" si="78"/>
        <v>16485.75</v>
      </c>
      <c r="O33" s="199">
        <f t="shared" si="79"/>
        <v>0</v>
      </c>
      <c r="P33" s="199">
        <f t="shared" si="80"/>
        <v>16485.75</v>
      </c>
      <c r="Q33" s="199">
        <f t="shared" si="81"/>
        <v>131886</v>
      </c>
      <c r="R33" s="606"/>
      <c r="S33" s="199">
        <f>+IFERROR(MIN(R33*(1+MTR!$C$28),P33+Q33*MTR!$C$35),0)</f>
        <v>0</v>
      </c>
      <c r="U33" s="199">
        <f t="shared" si="14"/>
        <v>1.2989999999999999</v>
      </c>
      <c r="V33" s="199">
        <f t="shared" si="82"/>
        <v>132498</v>
      </c>
      <c r="W33" s="199">
        <f t="shared" si="83"/>
        <v>16551.692999999999</v>
      </c>
      <c r="X33" s="199">
        <f t="shared" si="84"/>
        <v>0</v>
      </c>
      <c r="Y33" s="199">
        <f t="shared" si="85"/>
        <v>0</v>
      </c>
      <c r="Z33" s="199">
        <f t="shared" si="86"/>
        <v>16562.25</v>
      </c>
      <c r="AA33" s="199">
        <f t="shared" si="87"/>
        <v>0</v>
      </c>
      <c r="AB33" s="199">
        <f t="shared" si="88"/>
        <v>16562.25</v>
      </c>
      <c r="AC33" s="199">
        <f t="shared" si="89"/>
        <v>115946.307</v>
      </c>
      <c r="AD33" s="606"/>
      <c r="AE33" s="199">
        <f>+IFERROR(MIN(AD33*(1+MTR!$C$28)*(1+MTR!$D$28),AB33+AC33*MTR!$D$35),0)</f>
        <v>0</v>
      </c>
      <c r="AG33" s="199">
        <f t="shared" si="65"/>
        <v>1.3080000000000001</v>
      </c>
      <c r="AH33" s="199">
        <f t="shared" si="38"/>
        <v>133416</v>
      </c>
      <c r="AI33" s="199">
        <f t="shared" si="39"/>
        <v>33345.740600999998</v>
      </c>
      <c r="AJ33" s="199">
        <f t="shared" si="40"/>
        <v>0</v>
      </c>
      <c r="AK33" s="199">
        <f t="shared" si="41"/>
        <v>0</v>
      </c>
      <c r="AL33" s="199">
        <f t="shared" si="42"/>
        <v>16677</v>
      </c>
      <c r="AM33" s="199">
        <f t="shared" si="43"/>
        <v>0</v>
      </c>
      <c r="AN33" s="199">
        <f t="shared" si="44"/>
        <v>16677</v>
      </c>
      <c r="AO33" s="199">
        <f t="shared" si="45"/>
        <v>100070.259399</v>
      </c>
      <c r="AP33" s="606"/>
      <c r="AQ33" s="199">
        <f>+IFERROR(MIN(AP33*(1+MTR!$E$28)*(1+MTR!$D$28),IF(C33&lt;2018,AN33+AO33*MTR!$D$35,AN33+AO33*MTR!$E$36)),0)</f>
        <v>0</v>
      </c>
      <c r="AS33" s="199">
        <f t="shared" si="29"/>
        <v>1.3140000000000001</v>
      </c>
      <c r="AT33" s="199">
        <f t="shared" si="90"/>
        <v>134028</v>
      </c>
      <c r="AU33" s="199">
        <f t="shared" si="67"/>
        <v>50272.854304004992</v>
      </c>
      <c r="AV33" s="199">
        <f t="shared" si="91"/>
        <v>0</v>
      </c>
      <c r="AW33" s="199">
        <f t="shared" si="69"/>
        <v>0</v>
      </c>
      <c r="AX33" s="199">
        <f t="shared" si="70"/>
        <v>16753.5</v>
      </c>
      <c r="AY33" s="199">
        <f t="shared" si="71"/>
        <v>0</v>
      </c>
      <c r="AZ33" s="199">
        <f t="shared" si="92"/>
        <v>16753.5</v>
      </c>
      <c r="BA33" s="199">
        <f t="shared" si="93"/>
        <v>83755.145695995016</v>
      </c>
      <c r="BB33" s="606"/>
      <c r="BC33" s="199">
        <f>+IFERROR(MIN(BB33*(1+MTR!$E$28)*(1+MTR!$F$28),IF(C33&lt;2018,AZ33+BA33*MTR!$D$35,AZ33+BA33*MTR!$E$36)),0)</f>
        <v>0</v>
      </c>
      <c r="BD33" s="190"/>
      <c r="BE33" s="608"/>
      <c r="BF33" s="190"/>
      <c r="BG33" s="190"/>
      <c r="BH33" s="190"/>
    </row>
    <row r="34" spans="1:60" s="179" customFormat="1">
      <c r="A34" s="607" t="s">
        <v>50</v>
      </c>
      <c r="B34" s="76"/>
      <c r="C34" s="77">
        <v>2008</v>
      </c>
      <c r="D34" s="77">
        <v>640.44000000000005</v>
      </c>
      <c r="E34" s="77"/>
      <c r="F34" s="77"/>
      <c r="G34" s="76"/>
      <c r="H34" s="212">
        <f t="shared" si="4"/>
        <v>8</v>
      </c>
      <c r="I34" s="199">
        <f t="shared" si="5"/>
        <v>1.103</v>
      </c>
      <c r="J34" s="199">
        <f t="shared" si="74"/>
        <v>706.40532000000007</v>
      </c>
      <c r="K34" s="199">
        <f t="shared" si="75"/>
        <v>0</v>
      </c>
      <c r="L34" s="199">
        <f t="shared" si="76"/>
        <v>0</v>
      </c>
      <c r="M34" s="199">
        <f t="shared" si="77"/>
        <v>0</v>
      </c>
      <c r="N34" s="199">
        <f t="shared" si="78"/>
        <v>88.300665000000009</v>
      </c>
      <c r="O34" s="199">
        <f t="shared" si="79"/>
        <v>0</v>
      </c>
      <c r="P34" s="199">
        <f t="shared" si="80"/>
        <v>88.300665000000009</v>
      </c>
      <c r="Q34" s="199">
        <f t="shared" si="81"/>
        <v>706.40532000000007</v>
      </c>
      <c r="R34" s="606"/>
      <c r="S34" s="199">
        <f>+IFERROR(MIN(R34*(1+MTR!$C$28),P34+Q34*MTR!$C$35),0)</f>
        <v>0</v>
      </c>
      <c r="U34" s="199">
        <f t="shared" si="14"/>
        <v>1.1080000000000001</v>
      </c>
      <c r="V34" s="199">
        <f t="shared" si="82"/>
        <v>709.60752000000014</v>
      </c>
      <c r="W34" s="199">
        <f t="shared" si="83"/>
        <v>88.653867660000003</v>
      </c>
      <c r="X34" s="199">
        <f t="shared" si="84"/>
        <v>0</v>
      </c>
      <c r="Y34" s="199">
        <f t="shared" si="85"/>
        <v>0</v>
      </c>
      <c r="Z34" s="199">
        <f t="shared" si="86"/>
        <v>88.700940000000017</v>
      </c>
      <c r="AA34" s="199">
        <f t="shared" si="87"/>
        <v>0</v>
      </c>
      <c r="AB34" s="199">
        <f t="shared" si="88"/>
        <v>88.700940000000017</v>
      </c>
      <c r="AC34" s="199">
        <f t="shared" si="89"/>
        <v>620.95365234000019</v>
      </c>
      <c r="AD34" s="606"/>
      <c r="AE34" s="199">
        <f>+IFERROR(MIN(AD34*(1+MTR!$C$28)*(1+MTR!$D$28),AB34+AC34*MTR!$D$35),0)</f>
        <v>0</v>
      </c>
      <c r="AG34" s="199">
        <f t="shared" si="65"/>
        <v>1.1160000000000001</v>
      </c>
      <c r="AH34" s="199">
        <f t="shared" si="38"/>
        <v>714.73104000000012</v>
      </c>
      <c r="AI34" s="199">
        <f t="shared" si="39"/>
        <v>178.59629131361999</v>
      </c>
      <c r="AJ34" s="199">
        <f t="shared" si="40"/>
        <v>0</v>
      </c>
      <c r="AK34" s="199">
        <f t="shared" si="41"/>
        <v>0</v>
      </c>
      <c r="AL34" s="199">
        <f t="shared" si="42"/>
        <v>89.341380000000015</v>
      </c>
      <c r="AM34" s="199">
        <f t="shared" si="43"/>
        <v>0</v>
      </c>
      <c r="AN34" s="199">
        <f t="shared" si="44"/>
        <v>89.341380000000015</v>
      </c>
      <c r="AO34" s="199">
        <f t="shared" si="45"/>
        <v>536.13474868638014</v>
      </c>
      <c r="AP34" s="606"/>
      <c r="AQ34" s="199">
        <f>+IFERROR(MIN(AP34*(1+MTR!$E$28)*(1+MTR!$D$28),IF(C34&lt;2018,AN34+AO34*MTR!$D$35,AN34+AO34*MTR!$E$36)),0)</f>
        <v>0</v>
      </c>
      <c r="AS34" s="199">
        <f t="shared" si="29"/>
        <v>1.121</v>
      </c>
      <c r="AT34" s="199">
        <f t="shared" si="90"/>
        <v>717.93324000000007</v>
      </c>
      <c r="AU34" s="199">
        <f t="shared" si="67"/>
        <v>269.27735967018805</v>
      </c>
      <c r="AV34" s="199">
        <f t="shared" si="91"/>
        <v>0</v>
      </c>
      <c r="AW34" s="199">
        <f t="shared" si="69"/>
        <v>0</v>
      </c>
      <c r="AX34" s="199">
        <f t="shared" si="70"/>
        <v>89.741655000000009</v>
      </c>
      <c r="AY34" s="199">
        <f t="shared" si="71"/>
        <v>0</v>
      </c>
      <c r="AZ34" s="199">
        <f t="shared" si="92"/>
        <v>89.741655000000009</v>
      </c>
      <c r="BA34" s="199">
        <f t="shared" si="93"/>
        <v>448.65588032981202</v>
      </c>
      <c r="BB34" s="606"/>
      <c r="BC34" s="199">
        <f>+IFERROR(MIN(BB34*(1+MTR!$E$28)*(1+MTR!$F$28),IF(C34&lt;2018,AZ34+BA34*MTR!$D$35,AZ34+BA34*MTR!$E$36)),0)</f>
        <v>0</v>
      </c>
      <c r="BD34" s="190"/>
      <c r="BE34" s="608"/>
      <c r="BF34" s="190"/>
      <c r="BG34" s="190"/>
      <c r="BH34" s="190"/>
    </row>
    <row r="35" spans="1:60" s="179" customFormat="1">
      <c r="A35" s="607" t="s">
        <v>50</v>
      </c>
      <c r="B35" s="76"/>
      <c r="C35" s="77">
        <v>2013</v>
      </c>
      <c r="D35" s="77">
        <v>250</v>
      </c>
      <c r="E35" s="77"/>
      <c r="F35" s="77"/>
      <c r="G35" s="76"/>
      <c r="H35" s="212">
        <f t="shared" si="4"/>
        <v>8</v>
      </c>
      <c r="I35" s="199">
        <f t="shared" si="5"/>
        <v>1.016</v>
      </c>
      <c r="J35" s="199">
        <f t="shared" si="74"/>
        <v>254</v>
      </c>
      <c r="K35" s="199">
        <f t="shared" si="75"/>
        <v>0</v>
      </c>
      <c r="L35" s="199">
        <f t="shared" si="76"/>
        <v>0</v>
      </c>
      <c r="M35" s="199">
        <f t="shared" si="77"/>
        <v>0</v>
      </c>
      <c r="N35" s="199">
        <f t="shared" si="78"/>
        <v>31.75</v>
      </c>
      <c r="O35" s="199">
        <f t="shared" si="79"/>
        <v>0</v>
      </c>
      <c r="P35" s="199">
        <f t="shared" si="80"/>
        <v>31.75</v>
      </c>
      <c r="Q35" s="199">
        <f t="shared" si="81"/>
        <v>254</v>
      </c>
      <c r="R35" s="606"/>
      <c r="S35" s="199">
        <f>+IFERROR(MIN(R35*(1+MTR!$C$28),P35+Q35*MTR!$C$35),0)</f>
        <v>0</v>
      </c>
      <c r="U35" s="199">
        <f t="shared" si="14"/>
        <v>1.02</v>
      </c>
      <c r="V35" s="199">
        <f t="shared" si="82"/>
        <v>255</v>
      </c>
      <c r="W35" s="199">
        <f t="shared" si="83"/>
        <v>31.876999999999999</v>
      </c>
      <c r="X35" s="199">
        <f t="shared" si="84"/>
        <v>0</v>
      </c>
      <c r="Y35" s="199">
        <f t="shared" si="85"/>
        <v>0</v>
      </c>
      <c r="Z35" s="199">
        <f t="shared" si="86"/>
        <v>31.875</v>
      </c>
      <c r="AA35" s="199">
        <f t="shared" si="87"/>
        <v>0</v>
      </c>
      <c r="AB35" s="199">
        <f t="shared" si="88"/>
        <v>31.875</v>
      </c>
      <c r="AC35" s="199">
        <f t="shared" si="89"/>
        <v>223.12299999999999</v>
      </c>
      <c r="AD35" s="606"/>
      <c r="AE35" s="199">
        <f>+IFERROR(MIN(AD35*(1+MTR!$C$28)*(1+MTR!$D$28),AB35+AC35*MTR!$D$35),0)</f>
        <v>0</v>
      </c>
      <c r="AG35" s="199">
        <f t="shared" si="65"/>
        <v>1.0269999999999999</v>
      </c>
      <c r="AH35" s="199">
        <f t="shared" si="38"/>
        <v>256.75</v>
      </c>
      <c r="AI35" s="199">
        <f t="shared" si="39"/>
        <v>64.198263999999995</v>
      </c>
      <c r="AJ35" s="199">
        <f t="shared" si="40"/>
        <v>0</v>
      </c>
      <c r="AK35" s="199">
        <f t="shared" si="41"/>
        <v>0</v>
      </c>
      <c r="AL35" s="199">
        <f t="shared" si="42"/>
        <v>32.09375</v>
      </c>
      <c r="AM35" s="199">
        <f t="shared" si="43"/>
        <v>0</v>
      </c>
      <c r="AN35" s="199">
        <f t="shared" si="44"/>
        <v>32.09375</v>
      </c>
      <c r="AO35" s="199">
        <f t="shared" si="45"/>
        <v>192.55173600000001</v>
      </c>
      <c r="AP35" s="606"/>
      <c r="AQ35" s="199">
        <f>+IFERROR(MIN(AP35*(1+MTR!$E$28)*(1+MTR!$D$28),IF(C35&lt;2018,AN35+AO35*MTR!$D$35,AN35+AO35*MTR!$E$36)),0)</f>
        <v>0</v>
      </c>
      <c r="AS35" s="199">
        <f t="shared" si="29"/>
        <v>1.032</v>
      </c>
      <c r="AT35" s="199">
        <f t="shared" si="90"/>
        <v>258</v>
      </c>
      <c r="AU35" s="199">
        <f t="shared" si="67"/>
        <v>96.773474069999978</v>
      </c>
      <c r="AV35" s="199">
        <f t="shared" si="91"/>
        <v>0</v>
      </c>
      <c r="AW35" s="199">
        <f t="shared" si="69"/>
        <v>0</v>
      </c>
      <c r="AX35" s="199">
        <f t="shared" si="70"/>
        <v>32.25</v>
      </c>
      <c r="AY35" s="199">
        <f t="shared" si="71"/>
        <v>0</v>
      </c>
      <c r="AZ35" s="199">
        <f t="shared" si="92"/>
        <v>32.25</v>
      </c>
      <c r="BA35" s="199">
        <f t="shared" si="93"/>
        <v>161.22652593000004</v>
      </c>
      <c r="BB35" s="606"/>
      <c r="BC35" s="199">
        <f>+IFERROR(MIN(BB35*(1+MTR!$E$28)*(1+MTR!$F$28),IF(C35&lt;2018,AZ35+BA35*MTR!$D$35,AZ35+BA35*MTR!$E$36)),0)</f>
        <v>0</v>
      </c>
      <c r="BD35" s="190"/>
      <c r="BE35" s="608"/>
      <c r="BF35" s="190"/>
      <c r="BG35" s="190"/>
      <c r="BH35" s="190"/>
    </row>
    <row r="36" spans="1:60" s="179" customFormat="1">
      <c r="A36" s="607" t="s">
        <v>50</v>
      </c>
      <c r="B36" s="76"/>
      <c r="C36" s="77">
        <v>2014</v>
      </c>
      <c r="D36" s="77">
        <v>1084</v>
      </c>
      <c r="E36" s="77"/>
      <c r="F36" s="77"/>
      <c r="G36" s="76"/>
      <c r="H36" s="212">
        <f t="shared" si="4"/>
        <v>8</v>
      </c>
      <c r="I36" s="199">
        <f t="shared" si="5"/>
        <v>1.004</v>
      </c>
      <c r="J36" s="199">
        <f t="shared" si="74"/>
        <v>1088.336</v>
      </c>
      <c r="K36" s="199">
        <f t="shared" si="75"/>
        <v>0</v>
      </c>
      <c r="L36" s="199">
        <f t="shared" si="76"/>
        <v>0</v>
      </c>
      <c r="M36" s="199">
        <f t="shared" si="77"/>
        <v>0</v>
      </c>
      <c r="N36" s="199">
        <f t="shared" si="78"/>
        <v>136.042</v>
      </c>
      <c r="O36" s="199">
        <f t="shared" si="79"/>
        <v>0</v>
      </c>
      <c r="P36" s="199">
        <f t="shared" si="80"/>
        <v>136.042</v>
      </c>
      <c r="Q36" s="199">
        <f t="shared" si="81"/>
        <v>1088.336</v>
      </c>
      <c r="R36" s="606"/>
      <c r="S36" s="199">
        <f>+IFERROR(MIN(R36*(1+MTR!$C$28),P36+Q36*MTR!$C$35),0)</f>
        <v>0</v>
      </c>
      <c r="U36" s="199">
        <f t="shared" si="14"/>
        <v>1.008</v>
      </c>
      <c r="V36" s="199">
        <f t="shared" si="82"/>
        <v>1092.672</v>
      </c>
      <c r="W36" s="199">
        <f t="shared" si="83"/>
        <v>136.58616800000001</v>
      </c>
      <c r="X36" s="199">
        <f t="shared" si="84"/>
        <v>0</v>
      </c>
      <c r="Y36" s="199">
        <f t="shared" si="85"/>
        <v>0</v>
      </c>
      <c r="Z36" s="199">
        <f t="shared" si="86"/>
        <v>136.584</v>
      </c>
      <c r="AA36" s="199">
        <f t="shared" si="87"/>
        <v>0</v>
      </c>
      <c r="AB36" s="199">
        <f t="shared" si="88"/>
        <v>136.584</v>
      </c>
      <c r="AC36" s="199">
        <f t="shared" si="89"/>
        <v>956.08583199999998</v>
      </c>
      <c r="AD36" s="606"/>
      <c r="AE36" s="199">
        <f>+IFERROR(MIN(AD36*(1+MTR!$C$28)*(1+MTR!$D$28),AB36+AC36*MTR!$D$35),0)</f>
        <v>0</v>
      </c>
      <c r="AG36" s="199">
        <f t="shared" si="65"/>
        <v>1.0149999999999999</v>
      </c>
      <c r="AH36" s="199">
        <f t="shared" si="38"/>
        <v>1100.26</v>
      </c>
      <c r="AI36" s="199">
        <f t="shared" si="39"/>
        <v>275.08235917599995</v>
      </c>
      <c r="AJ36" s="199">
        <f t="shared" si="40"/>
        <v>0</v>
      </c>
      <c r="AK36" s="199">
        <f t="shared" si="41"/>
        <v>0</v>
      </c>
      <c r="AL36" s="199">
        <f t="shared" si="42"/>
        <v>137.5325</v>
      </c>
      <c r="AM36" s="199">
        <f t="shared" si="43"/>
        <v>0</v>
      </c>
      <c r="AN36" s="199">
        <f t="shared" si="44"/>
        <v>137.5325</v>
      </c>
      <c r="AO36" s="199">
        <f t="shared" si="45"/>
        <v>825.17764082400004</v>
      </c>
      <c r="AP36" s="606"/>
      <c r="AQ36" s="199">
        <f>+IFERROR(MIN(AP36*(1+MTR!$E$28)*(1+MTR!$D$28),IF(C36&lt;2018,AN36+AO36*MTR!$D$35,AN36+AO36*MTR!$E$36)),0)</f>
        <v>0</v>
      </c>
      <c r="AS36" s="199">
        <f t="shared" si="29"/>
        <v>1.02</v>
      </c>
      <c r="AT36" s="199">
        <f t="shared" si="90"/>
        <v>1105.68</v>
      </c>
      <c r="AU36" s="199">
        <f t="shared" si="67"/>
        <v>414.67793347187995</v>
      </c>
      <c r="AV36" s="199">
        <f t="shared" si="91"/>
        <v>0</v>
      </c>
      <c r="AW36" s="199">
        <f t="shared" si="69"/>
        <v>0</v>
      </c>
      <c r="AX36" s="199">
        <f t="shared" si="70"/>
        <v>138.21</v>
      </c>
      <c r="AY36" s="199">
        <f t="shared" si="71"/>
        <v>0</v>
      </c>
      <c r="AZ36" s="199">
        <f t="shared" si="92"/>
        <v>138.21</v>
      </c>
      <c r="BA36" s="199">
        <f t="shared" si="93"/>
        <v>691.00206652812017</v>
      </c>
      <c r="BB36" s="606"/>
      <c r="BC36" s="199">
        <f>+IFERROR(MIN(BB36*(1+MTR!$E$28)*(1+MTR!$F$28),IF(C36&lt;2018,AZ36+BA36*MTR!$D$35,AZ36+BA36*MTR!$E$36)),0)</f>
        <v>0</v>
      </c>
      <c r="BD36" s="190"/>
      <c r="BE36" s="608"/>
      <c r="BF36" s="190"/>
      <c r="BG36" s="190"/>
      <c r="BH36" s="190"/>
    </row>
    <row r="37" spans="1:60" s="179" customFormat="1">
      <c r="A37" s="607" t="s">
        <v>50</v>
      </c>
      <c r="B37" s="76"/>
      <c r="C37" s="77">
        <v>2008</v>
      </c>
      <c r="D37" s="77">
        <v>6000</v>
      </c>
      <c r="E37" s="77"/>
      <c r="F37" s="77"/>
      <c r="G37" s="76"/>
      <c r="H37" s="212">
        <f t="shared" si="4"/>
        <v>8</v>
      </c>
      <c r="I37" s="199">
        <f t="shared" si="5"/>
        <v>1.103</v>
      </c>
      <c r="J37" s="199">
        <f t="shared" si="74"/>
        <v>6618</v>
      </c>
      <c r="K37" s="199">
        <f t="shared" si="75"/>
        <v>0</v>
      </c>
      <c r="L37" s="199">
        <f t="shared" si="76"/>
        <v>0</v>
      </c>
      <c r="M37" s="199">
        <f t="shared" si="77"/>
        <v>0</v>
      </c>
      <c r="N37" s="199">
        <f t="shared" si="78"/>
        <v>827.25</v>
      </c>
      <c r="O37" s="199">
        <f t="shared" si="79"/>
        <v>0</v>
      </c>
      <c r="P37" s="199">
        <f t="shared" si="80"/>
        <v>827.25</v>
      </c>
      <c r="Q37" s="199">
        <f t="shared" si="81"/>
        <v>6618</v>
      </c>
      <c r="R37" s="606"/>
      <c r="S37" s="199">
        <f>+IFERROR(MIN(R37*(1+MTR!$C$28),P37+Q37*MTR!$C$35),0)</f>
        <v>0</v>
      </c>
      <c r="U37" s="199">
        <f t="shared" si="14"/>
        <v>1.1080000000000001</v>
      </c>
      <c r="V37" s="199">
        <f t="shared" si="82"/>
        <v>6648.0000000000009</v>
      </c>
      <c r="W37" s="199">
        <f t="shared" si="83"/>
        <v>830.55899999999997</v>
      </c>
      <c r="X37" s="199">
        <f t="shared" si="84"/>
        <v>0</v>
      </c>
      <c r="Y37" s="199">
        <f t="shared" si="85"/>
        <v>0</v>
      </c>
      <c r="Z37" s="199">
        <f t="shared" si="86"/>
        <v>831.00000000000011</v>
      </c>
      <c r="AA37" s="199">
        <f t="shared" si="87"/>
        <v>0</v>
      </c>
      <c r="AB37" s="199">
        <f t="shared" si="88"/>
        <v>831.00000000000011</v>
      </c>
      <c r="AC37" s="199">
        <f t="shared" si="89"/>
        <v>5817.4410000000007</v>
      </c>
      <c r="AD37" s="606"/>
      <c r="AE37" s="199">
        <f>+IFERROR(MIN(AD37*(1+MTR!$C$28)*(1+MTR!$D$28),AB37+AC37*MTR!$D$35),0)</f>
        <v>0</v>
      </c>
      <c r="AG37" s="199">
        <f t="shared" si="65"/>
        <v>1.1160000000000001</v>
      </c>
      <c r="AH37" s="199">
        <f t="shared" si="38"/>
        <v>6696.0000000000009</v>
      </c>
      <c r="AI37" s="199">
        <f t="shared" si="39"/>
        <v>1673.1899129999999</v>
      </c>
      <c r="AJ37" s="199">
        <f t="shared" si="40"/>
        <v>0</v>
      </c>
      <c r="AK37" s="199">
        <f t="shared" si="41"/>
        <v>0</v>
      </c>
      <c r="AL37" s="199">
        <f t="shared" si="42"/>
        <v>837.00000000000011</v>
      </c>
      <c r="AM37" s="199">
        <f t="shared" si="43"/>
        <v>0</v>
      </c>
      <c r="AN37" s="199">
        <f t="shared" si="44"/>
        <v>837.00000000000011</v>
      </c>
      <c r="AO37" s="199">
        <f t="shared" si="45"/>
        <v>5022.8100870000007</v>
      </c>
      <c r="AP37" s="606"/>
      <c r="AQ37" s="199">
        <f>+IFERROR(MIN(AP37*(1+MTR!$E$28)*(1+MTR!$D$28),IF(C37&lt;2018,AN37+AO37*MTR!$D$35,AN37+AO37*MTR!$E$36)),0)</f>
        <v>0</v>
      </c>
      <c r="AS37" s="199">
        <f t="shared" si="29"/>
        <v>1.121</v>
      </c>
      <c r="AT37" s="199">
        <f t="shared" si="90"/>
        <v>6726</v>
      </c>
      <c r="AU37" s="199">
        <f t="shared" si="67"/>
        <v>2522.740862565</v>
      </c>
      <c r="AV37" s="199">
        <f t="shared" si="91"/>
        <v>0</v>
      </c>
      <c r="AW37" s="199">
        <f t="shared" si="69"/>
        <v>0</v>
      </c>
      <c r="AX37" s="199">
        <f t="shared" si="70"/>
        <v>840.75</v>
      </c>
      <c r="AY37" s="199">
        <f t="shared" si="71"/>
        <v>0</v>
      </c>
      <c r="AZ37" s="199">
        <f t="shared" si="92"/>
        <v>840.75</v>
      </c>
      <c r="BA37" s="199">
        <f t="shared" si="93"/>
        <v>4203.2591374349995</v>
      </c>
      <c r="BB37" s="606"/>
      <c r="BC37" s="199">
        <f>+IFERROR(MIN(BB37*(1+MTR!$E$28)*(1+MTR!$F$28),IF(C37&lt;2018,AZ37+BA37*MTR!$D$35,AZ37+BA37*MTR!$E$36)),0)</f>
        <v>0</v>
      </c>
      <c r="BD37" s="190"/>
      <c r="BE37" s="608"/>
      <c r="BF37" s="190"/>
      <c r="BG37" s="190"/>
      <c r="BH37" s="190"/>
    </row>
    <row r="38" spans="1:60" s="179" customFormat="1">
      <c r="A38" s="607" t="s">
        <v>50</v>
      </c>
      <c r="B38" s="76"/>
      <c r="C38" s="77">
        <v>2003</v>
      </c>
      <c r="D38" s="77">
        <v>1666.67</v>
      </c>
      <c r="E38" s="77"/>
      <c r="F38" s="77"/>
      <c r="G38" s="76"/>
      <c r="H38" s="212">
        <f t="shared" si="4"/>
        <v>8</v>
      </c>
      <c r="I38" s="199">
        <f t="shared" si="5"/>
        <v>1.2729999999999999</v>
      </c>
      <c r="J38" s="199">
        <f t="shared" si="74"/>
        <v>2121.6709099999998</v>
      </c>
      <c r="K38" s="199">
        <f t="shared" si="75"/>
        <v>0</v>
      </c>
      <c r="L38" s="199">
        <f t="shared" si="76"/>
        <v>0</v>
      </c>
      <c r="M38" s="199">
        <f t="shared" si="77"/>
        <v>0</v>
      </c>
      <c r="N38" s="199">
        <f t="shared" si="78"/>
        <v>265.20886374999998</v>
      </c>
      <c r="O38" s="199">
        <f t="shared" si="79"/>
        <v>0</v>
      </c>
      <c r="P38" s="199">
        <f t="shared" si="80"/>
        <v>265.20886374999998</v>
      </c>
      <c r="Q38" s="199">
        <f t="shared" si="81"/>
        <v>2121.6709099999998</v>
      </c>
      <c r="R38" s="606"/>
      <c r="S38" s="199">
        <f>+IFERROR(MIN(R38*(1+MTR!$C$28),P38+Q38*MTR!$C$35),0)</f>
        <v>0</v>
      </c>
      <c r="U38" s="199">
        <f t="shared" si="14"/>
        <v>1.278</v>
      </c>
      <c r="V38" s="199">
        <f t="shared" si="82"/>
        <v>2130.0042600000002</v>
      </c>
      <c r="W38" s="199">
        <f t="shared" si="83"/>
        <v>266.26969920499999</v>
      </c>
      <c r="X38" s="199">
        <f t="shared" si="84"/>
        <v>0</v>
      </c>
      <c r="Y38" s="199">
        <f t="shared" si="85"/>
        <v>0</v>
      </c>
      <c r="Z38" s="199">
        <f t="shared" si="86"/>
        <v>266.25053250000002</v>
      </c>
      <c r="AA38" s="199">
        <f t="shared" si="87"/>
        <v>0</v>
      </c>
      <c r="AB38" s="199">
        <f t="shared" si="88"/>
        <v>266.25053250000002</v>
      </c>
      <c r="AC38" s="199">
        <f t="shared" si="89"/>
        <v>1863.7345607950001</v>
      </c>
      <c r="AD38" s="606"/>
      <c r="AE38" s="199">
        <f>+IFERROR(MIN(AD38*(1+MTR!$C$28)*(1+MTR!$D$28),AB38+AC38*MTR!$D$35),0)</f>
        <v>0</v>
      </c>
      <c r="AG38" s="199">
        <f t="shared" si="65"/>
        <v>1.2869999999999999</v>
      </c>
      <c r="AH38" s="199">
        <f t="shared" si="38"/>
        <v>2145.0042899999999</v>
      </c>
      <c r="AI38" s="199">
        <f t="shared" si="39"/>
        <v>536.24787332693495</v>
      </c>
      <c r="AJ38" s="199">
        <f t="shared" si="40"/>
        <v>0</v>
      </c>
      <c r="AK38" s="199">
        <f t="shared" si="41"/>
        <v>0</v>
      </c>
      <c r="AL38" s="199">
        <f t="shared" si="42"/>
        <v>268.12553624999998</v>
      </c>
      <c r="AM38" s="199">
        <f t="shared" si="43"/>
        <v>0</v>
      </c>
      <c r="AN38" s="199">
        <f t="shared" si="44"/>
        <v>268.12553624999998</v>
      </c>
      <c r="AO38" s="199">
        <f t="shared" si="45"/>
        <v>1608.7564166730649</v>
      </c>
      <c r="AP38" s="606"/>
      <c r="AQ38" s="199">
        <f>+IFERROR(MIN(AP38*(1+MTR!$E$28)*(1+MTR!$D$28),IF(C38&lt;2018,AN38+AO38*MTR!$D$35,AN38+AO38*MTR!$E$36)),0)</f>
        <v>0</v>
      </c>
      <c r="AS38" s="199">
        <f t="shared" si="29"/>
        <v>1.294</v>
      </c>
      <c r="AT38" s="199">
        <f t="shared" si="90"/>
        <v>2156.6709800000003</v>
      </c>
      <c r="AU38" s="199">
        <f t="shared" si="67"/>
        <v>808.39527662481953</v>
      </c>
      <c r="AV38" s="199">
        <f t="shared" si="91"/>
        <v>0</v>
      </c>
      <c r="AW38" s="199">
        <f t="shared" si="69"/>
        <v>0</v>
      </c>
      <c r="AX38" s="199">
        <f t="shared" si="70"/>
        <v>269.58387250000004</v>
      </c>
      <c r="AY38" s="199">
        <f t="shared" si="71"/>
        <v>0</v>
      </c>
      <c r="AZ38" s="199">
        <f t="shared" si="92"/>
        <v>269.58387250000004</v>
      </c>
      <c r="BA38" s="199">
        <f t="shared" si="93"/>
        <v>1348.2757033751809</v>
      </c>
      <c r="BB38" s="606"/>
      <c r="BC38" s="199">
        <f>+IFERROR(MIN(BB38*(1+MTR!$E$28)*(1+MTR!$F$28),IF(C38&lt;2018,AZ38+BA38*MTR!$D$35,AZ38+BA38*MTR!$E$36)),0)</f>
        <v>0</v>
      </c>
      <c r="BD38" s="190"/>
      <c r="BE38" s="608"/>
      <c r="BF38" s="190"/>
      <c r="BG38" s="190"/>
      <c r="BH38" s="190"/>
    </row>
    <row r="39" spans="1:60" s="179" customFormat="1">
      <c r="A39" s="607" t="s">
        <v>50</v>
      </c>
      <c r="B39" s="76"/>
      <c r="C39" s="77">
        <v>2012</v>
      </c>
      <c r="D39" s="77">
        <v>1098.31</v>
      </c>
      <c r="E39" s="77"/>
      <c r="F39" s="77"/>
      <c r="G39" s="76"/>
      <c r="H39" s="212">
        <f t="shared" si="4"/>
        <v>8</v>
      </c>
      <c r="I39" s="199">
        <f t="shared" si="5"/>
        <v>1.0429999999999999</v>
      </c>
      <c r="J39" s="199">
        <f t="shared" si="74"/>
        <v>1145.5373299999999</v>
      </c>
      <c r="K39" s="199">
        <f t="shared" si="75"/>
        <v>0</v>
      </c>
      <c r="L39" s="199">
        <f t="shared" si="76"/>
        <v>0</v>
      </c>
      <c r="M39" s="199">
        <f t="shared" si="77"/>
        <v>0</v>
      </c>
      <c r="N39" s="199">
        <f t="shared" si="78"/>
        <v>143.19216624999999</v>
      </c>
      <c r="O39" s="199">
        <f t="shared" si="79"/>
        <v>0</v>
      </c>
      <c r="P39" s="199">
        <f t="shared" si="80"/>
        <v>143.19216624999999</v>
      </c>
      <c r="Q39" s="199">
        <f t="shared" si="81"/>
        <v>1145.5373299999999</v>
      </c>
      <c r="R39" s="606"/>
      <c r="S39" s="199">
        <f>+IFERROR(MIN(R39*(1+MTR!$C$28),P39+Q39*MTR!$C$35),0)</f>
        <v>0</v>
      </c>
      <c r="U39" s="199">
        <f t="shared" si="14"/>
        <v>1.048</v>
      </c>
      <c r="V39" s="199">
        <f t="shared" si="82"/>
        <v>1151.0288800000001</v>
      </c>
      <c r="W39" s="199">
        <f t="shared" si="83"/>
        <v>143.764934915</v>
      </c>
      <c r="X39" s="199">
        <f t="shared" si="84"/>
        <v>0</v>
      </c>
      <c r="Y39" s="199">
        <f t="shared" si="85"/>
        <v>0</v>
      </c>
      <c r="Z39" s="199">
        <f t="shared" si="86"/>
        <v>143.87861000000001</v>
      </c>
      <c r="AA39" s="199">
        <f t="shared" si="87"/>
        <v>0</v>
      </c>
      <c r="AB39" s="199">
        <f t="shared" si="88"/>
        <v>143.87861000000001</v>
      </c>
      <c r="AC39" s="199">
        <f t="shared" si="89"/>
        <v>1007.263945085</v>
      </c>
      <c r="AD39" s="606"/>
      <c r="AE39" s="199">
        <f>+IFERROR(MIN(AD39*(1+MTR!$C$28)*(1+MTR!$D$28),AB39+AC39*MTR!$D$35),0)</f>
        <v>0</v>
      </c>
      <c r="AG39" s="199">
        <f t="shared" si="65"/>
        <v>1.0549999999999999</v>
      </c>
      <c r="AH39" s="199">
        <f t="shared" si="38"/>
        <v>1158.71705</v>
      </c>
      <c r="AI39" s="199">
        <f t="shared" si="39"/>
        <v>289.657049729405</v>
      </c>
      <c r="AJ39" s="199">
        <f t="shared" si="40"/>
        <v>0</v>
      </c>
      <c r="AK39" s="199">
        <f t="shared" si="41"/>
        <v>0</v>
      </c>
      <c r="AL39" s="199">
        <f t="shared" si="42"/>
        <v>144.83963125</v>
      </c>
      <c r="AM39" s="199">
        <f t="shared" si="43"/>
        <v>0</v>
      </c>
      <c r="AN39" s="199">
        <f t="shared" si="44"/>
        <v>144.83963125</v>
      </c>
      <c r="AO39" s="199">
        <f t="shared" si="45"/>
        <v>869.06000027059497</v>
      </c>
      <c r="AP39" s="606"/>
      <c r="AQ39" s="199">
        <f>+IFERROR(MIN(AP39*(1+MTR!$E$28)*(1+MTR!$D$28),IF(C39&lt;2018,AN39+AO39*MTR!$D$35,AN39+AO39*MTR!$E$36)),0)</f>
        <v>0</v>
      </c>
      <c r="AS39" s="199">
        <f t="shared" si="29"/>
        <v>1.06</v>
      </c>
      <c r="AT39" s="199">
        <f t="shared" si="90"/>
        <v>1164.2085999999999</v>
      </c>
      <c r="AU39" s="199">
        <f t="shared" si="67"/>
        <v>436.66916438430201</v>
      </c>
      <c r="AV39" s="199">
        <f t="shared" si="91"/>
        <v>0</v>
      </c>
      <c r="AW39" s="199">
        <f t="shared" si="69"/>
        <v>0</v>
      </c>
      <c r="AX39" s="199">
        <f t="shared" si="70"/>
        <v>145.52607499999999</v>
      </c>
      <c r="AY39" s="199">
        <f t="shared" si="71"/>
        <v>0</v>
      </c>
      <c r="AZ39" s="199">
        <f t="shared" si="92"/>
        <v>145.52607499999999</v>
      </c>
      <c r="BA39" s="199">
        <f t="shared" si="93"/>
        <v>727.53943561569793</v>
      </c>
      <c r="BB39" s="606"/>
      <c r="BC39" s="199">
        <f>+IFERROR(MIN(BB39*(1+MTR!$E$28)*(1+MTR!$F$28),IF(C39&lt;2018,AZ39+BA39*MTR!$D$35,AZ39+BA39*MTR!$E$36)),0)</f>
        <v>0</v>
      </c>
      <c r="BD39" s="190"/>
      <c r="BE39" s="608"/>
      <c r="BF39" s="190"/>
      <c r="BG39" s="190"/>
      <c r="BH39" s="190"/>
    </row>
    <row r="40" spans="1:60" s="179" customFormat="1">
      <c r="A40" s="607" t="s">
        <v>50</v>
      </c>
      <c r="B40" s="76"/>
      <c r="C40" s="77">
        <v>2013</v>
      </c>
      <c r="D40" s="77">
        <v>155</v>
      </c>
      <c r="E40" s="77"/>
      <c r="F40" s="77"/>
      <c r="G40" s="76"/>
      <c r="H40" s="212">
        <f t="shared" si="4"/>
        <v>8</v>
      </c>
      <c r="I40" s="199">
        <f t="shared" si="5"/>
        <v>1.016</v>
      </c>
      <c r="J40" s="199">
        <f t="shared" si="74"/>
        <v>157.47999999999999</v>
      </c>
      <c r="K40" s="199">
        <f t="shared" si="75"/>
        <v>0</v>
      </c>
      <c r="L40" s="199">
        <f t="shared" si="76"/>
        <v>0</v>
      </c>
      <c r="M40" s="199">
        <f t="shared" si="77"/>
        <v>0</v>
      </c>
      <c r="N40" s="199">
        <f t="shared" si="78"/>
        <v>19.684999999999999</v>
      </c>
      <c r="O40" s="199">
        <f t="shared" si="79"/>
        <v>0</v>
      </c>
      <c r="P40" s="199">
        <f t="shared" si="80"/>
        <v>19.684999999999999</v>
      </c>
      <c r="Q40" s="199">
        <f t="shared" si="81"/>
        <v>157.47999999999999</v>
      </c>
      <c r="R40" s="606"/>
      <c r="S40" s="199">
        <f>+IFERROR(MIN(R40*(1+MTR!$C$28),P40+Q40*MTR!$C$35),0)</f>
        <v>0</v>
      </c>
      <c r="U40" s="199">
        <f t="shared" si="14"/>
        <v>1.02</v>
      </c>
      <c r="V40" s="199">
        <f t="shared" si="82"/>
        <v>158.1</v>
      </c>
      <c r="W40" s="199">
        <f t="shared" si="83"/>
        <v>19.763739999999999</v>
      </c>
      <c r="X40" s="199">
        <f t="shared" si="84"/>
        <v>0</v>
      </c>
      <c r="Y40" s="199">
        <f t="shared" si="85"/>
        <v>0</v>
      </c>
      <c r="Z40" s="199">
        <f t="shared" si="86"/>
        <v>19.762499999999999</v>
      </c>
      <c r="AA40" s="199">
        <f t="shared" si="87"/>
        <v>0</v>
      </c>
      <c r="AB40" s="199">
        <f t="shared" si="88"/>
        <v>19.762499999999999</v>
      </c>
      <c r="AC40" s="199">
        <f t="shared" si="89"/>
        <v>138.33625999999998</v>
      </c>
      <c r="AD40" s="606"/>
      <c r="AE40" s="199">
        <f>+IFERROR(MIN(AD40*(1+MTR!$C$28)*(1+MTR!$D$28),AB40+AC40*MTR!$D$35),0)</f>
        <v>0</v>
      </c>
      <c r="AG40" s="199">
        <f t="shared" si="65"/>
        <v>1.0269999999999999</v>
      </c>
      <c r="AH40" s="199">
        <f t="shared" si="38"/>
        <v>159.18499999999997</v>
      </c>
      <c r="AI40" s="199">
        <f t="shared" si="39"/>
        <v>39.802923679999999</v>
      </c>
      <c r="AJ40" s="199">
        <f t="shared" si="40"/>
        <v>0</v>
      </c>
      <c r="AK40" s="199">
        <f t="shared" si="41"/>
        <v>0</v>
      </c>
      <c r="AL40" s="199">
        <f t="shared" si="42"/>
        <v>19.898124999999997</v>
      </c>
      <c r="AM40" s="199">
        <f t="shared" si="43"/>
        <v>0</v>
      </c>
      <c r="AN40" s="199">
        <f t="shared" si="44"/>
        <v>19.898124999999997</v>
      </c>
      <c r="AO40" s="199">
        <f t="shared" si="45"/>
        <v>119.38207631999998</v>
      </c>
      <c r="AP40" s="606"/>
      <c r="AQ40" s="199">
        <f>+IFERROR(MIN(AP40*(1+MTR!$E$28)*(1+MTR!$D$28),IF(C40&lt;2018,AN40+AO40*MTR!$D$35,AN40+AO40*MTR!$E$36)),0)</f>
        <v>0</v>
      </c>
      <c r="AS40" s="199">
        <f t="shared" si="29"/>
        <v>1.032</v>
      </c>
      <c r="AT40" s="199">
        <f t="shared" si="90"/>
        <v>159.96</v>
      </c>
      <c r="AU40" s="199">
        <f t="shared" si="67"/>
        <v>59.999553923399993</v>
      </c>
      <c r="AV40" s="199">
        <f t="shared" si="91"/>
        <v>0</v>
      </c>
      <c r="AW40" s="199">
        <f t="shared" si="69"/>
        <v>0</v>
      </c>
      <c r="AX40" s="199">
        <f t="shared" si="70"/>
        <v>19.995000000000001</v>
      </c>
      <c r="AY40" s="199">
        <f t="shared" si="71"/>
        <v>0</v>
      </c>
      <c r="AZ40" s="199">
        <f t="shared" si="92"/>
        <v>19.995000000000001</v>
      </c>
      <c r="BA40" s="199">
        <f t="shared" si="93"/>
        <v>99.960446076600022</v>
      </c>
      <c r="BB40" s="606"/>
      <c r="BC40" s="199">
        <f>+IFERROR(MIN(BB40*(1+MTR!$E$28)*(1+MTR!$F$28),IF(C40&lt;2018,AZ40+BA40*MTR!$D$35,AZ40+BA40*MTR!$E$36)),0)</f>
        <v>0</v>
      </c>
      <c r="BD40" s="190"/>
      <c r="BE40" s="608"/>
      <c r="BF40" s="190"/>
      <c r="BG40" s="190"/>
      <c r="BH40" s="190"/>
    </row>
    <row r="41" spans="1:60" s="179" customFormat="1">
      <c r="A41" s="607" t="s">
        <v>50</v>
      </c>
      <c r="B41" s="76"/>
      <c r="C41" s="77">
        <v>2014</v>
      </c>
      <c r="D41" s="77">
        <v>846.3</v>
      </c>
      <c r="E41" s="77"/>
      <c r="F41" s="77"/>
      <c r="G41" s="76"/>
      <c r="H41" s="212">
        <f t="shared" si="4"/>
        <v>8</v>
      </c>
      <c r="I41" s="199">
        <f t="shared" si="5"/>
        <v>1.004</v>
      </c>
      <c r="J41" s="199">
        <f t="shared" si="74"/>
        <v>849.68520000000001</v>
      </c>
      <c r="K41" s="199">
        <f t="shared" si="75"/>
        <v>0</v>
      </c>
      <c r="L41" s="199">
        <f t="shared" si="76"/>
        <v>0</v>
      </c>
      <c r="M41" s="199">
        <f t="shared" si="77"/>
        <v>0</v>
      </c>
      <c r="N41" s="199">
        <f t="shared" si="78"/>
        <v>106.21065</v>
      </c>
      <c r="O41" s="199">
        <f t="shared" si="79"/>
        <v>0</v>
      </c>
      <c r="P41" s="199">
        <f t="shared" si="80"/>
        <v>106.21065</v>
      </c>
      <c r="Q41" s="199">
        <f t="shared" si="81"/>
        <v>849.68520000000001</v>
      </c>
      <c r="R41" s="606"/>
      <c r="S41" s="199">
        <f>+IFERROR(MIN(R41*(1+MTR!$C$28),P41+Q41*MTR!$C$35),0)</f>
        <v>0</v>
      </c>
      <c r="U41" s="199">
        <f t="shared" si="14"/>
        <v>1.008</v>
      </c>
      <c r="V41" s="199">
        <f t="shared" si="82"/>
        <v>853.07039999999995</v>
      </c>
      <c r="W41" s="199">
        <f t="shared" si="83"/>
        <v>106.63549260000001</v>
      </c>
      <c r="X41" s="199">
        <f t="shared" si="84"/>
        <v>0</v>
      </c>
      <c r="Y41" s="199">
        <f t="shared" si="85"/>
        <v>0</v>
      </c>
      <c r="Z41" s="199">
        <f t="shared" si="86"/>
        <v>106.63379999999999</v>
      </c>
      <c r="AA41" s="199">
        <f t="shared" si="87"/>
        <v>0</v>
      </c>
      <c r="AB41" s="199">
        <f t="shared" si="88"/>
        <v>106.63379999999999</v>
      </c>
      <c r="AC41" s="199">
        <f t="shared" si="89"/>
        <v>746.43490739999993</v>
      </c>
      <c r="AD41" s="606"/>
      <c r="AE41" s="199">
        <f>+IFERROR(MIN(AD41*(1+MTR!$C$28)*(1+MTR!$D$28),AB41+AC41*MTR!$D$35),0)</f>
        <v>0</v>
      </c>
      <c r="AG41" s="199">
        <f t="shared" si="65"/>
        <v>1.0149999999999999</v>
      </c>
      <c r="AH41" s="199">
        <f t="shared" si="38"/>
        <v>858.9944999999999</v>
      </c>
      <c r="AI41" s="199">
        <f t="shared" si="39"/>
        <v>214.76217764819998</v>
      </c>
      <c r="AJ41" s="199">
        <f t="shared" si="40"/>
        <v>0</v>
      </c>
      <c r="AK41" s="199">
        <f t="shared" si="41"/>
        <v>0</v>
      </c>
      <c r="AL41" s="199">
        <f t="shared" si="42"/>
        <v>107.37431249999999</v>
      </c>
      <c r="AM41" s="199">
        <f t="shared" si="43"/>
        <v>0</v>
      </c>
      <c r="AN41" s="199">
        <f t="shared" si="44"/>
        <v>107.37431249999999</v>
      </c>
      <c r="AO41" s="199">
        <f t="shared" si="45"/>
        <v>644.23232235179989</v>
      </c>
      <c r="AP41" s="606"/>
      <c r="AQ41" s="199">
        <f>+IFERROR(MIN(AP41*(1+MTR!$E$28)*(1+MTR!$D$28),IF(C41&lt;2018,AN41+AO41*MTR!$D$35,AN41+AO41*MTR!$E$36)),0)</f>
        <v>0</v>
      </c>
      <c r="AS41" s="199">
        <f t="shared" si="29"/>
        <v>1.02</v>
      </c>
      <c r="AT41" s="199">
        <f t="shared" si="90"/>
        <v>863.226</v>
      </c>
      <c r="AU41" s="199">
        <f t="shared" si="67"/>
        <v>323.74717259894095</v>
      </c>
      <c r="AV41" s="199">
        <f t="shared" si="91"/>
        <v>0</v>
      </c>
      <c r="AW41" s="199">
        <f t="shared" si="69"/>
        <v>0</v>
      </c>
      <c r="AX41" s="199">
        <f t="shared" si="70"/>
        <v>107.90325</v>
      </c>
      <c r="AY41" s="199">
        <f t="shared" si="71"/>
        <v>0</v>
      </c>
      <c r="AZ41" s="199">
        <f t="shared" si="92"/>
        <v>107.90325</v>
      </c>
      <c r="BA41" s="199">
        <f t="shared" si="93"/>
        <v>539.47882740105911</v>
      </c>
      <c r="BB41" s="606"/>
      <c r="BC41" s="199">
        <f>+IFERROR(MIN(BB41*(1+MTR!$E$28)*(1+MTR!$F$28),IF(C41&lt;2018,AZ41+BA41*MTR!$D$35,AZ41+BA41*MTR!$E$36)),0)</f>
        <v>0</v>
      </c>
      <c r="BD41" s="190"/>
      <c r="BE41" s="608"/>
      <c r="BF41" s="190"/>
      <c r="BG41" s="190"/>
      <c r="BH41" s="190"/>
    </row>
    <row r="42" spans="1:60" s="179" customFormat="1">
      <c r="A42" s="607" t="s">
        <v>50</v>
      </c>
      <c r="B42" s="76"/>
      <c r="C42" s="77">
        <v>2008</v>
      </c>
      <c r="D42" s="77">
        <v>12500</v>
      </c>
      <c r="E42" s="77"/>
      <c r="F42" s="77"/>
      <c r="G42" s="76"/>
      <c r="H42" s="212">
        <f t="shared" si="4"/>
        <v>8</v>
      </c>
      <c r="I42" s="199">
        <f t="shared" si="5"/>
        <v>1.103</v>
      </c>
      <c r="J42" s="199">
        <f t="shared" si="74"/>
        <v>13787.5</v>
      </c>
      <c r="K42" s="199">
        <f t="shared" si="75"/>
        <v>0</v>
      </c>
      <c r="L42" s="199">
        <f t="shared" si="76"/>
        <v>0</v>
      </c>
      <c r="M42" s="199">
        <f t="shared" si="77"/>
        <v>0</v>
      </c>
      <c r="N42" s="199">
        <f t="shared" si="78"/>
        <v>1723.4375</v>
      </c>
      <c r="O42" s="199">
        <f t="shared" si="79"/>
        <v>0</v>
      </c>
      <c r="P42" s="199">
        <f t="shared" si="80"/>
        <v>1723.4375</v>
      </c>
      <c r="Q42" s="199">
        <f t="shared" si="81"/>
        <v>13787.5</v>
      </c>
      <c r="R42" s="606"/>
      <c r="S42" s="199">
        <f>+IFERROR(MIN(R42*(1+MTR!$C$28),P42+Q42*MTR!$C$35),0)</f>
        <v>0</v>
      </c>
      <c r="U42" s="199">
        <f t="shared" si="14"/>
        <v>1.1080000000000001</v>
      </c>
      <c r="V42" s="199">
        <f t="shared" si="82"/>
        <v>13850.000000000002</v>
      </c>
      <c r="W42" s="199">
        <f t="shared" si="83"/>
        <v>1730.33125</v>
      </c>
      <c r="X42" s="199">
        <f t="shared" si="84"/>
        <v>0</v>
      </c>
      <c r="Y42" s="199">
        <f t="shared" si="85"/>
        <v>0</v>
      </c>
      <c r="Z42" s="199">
        <f t="shared" si="86"/>
        <v>1731.2500000000002</v>
      </c>
      <c r="AA42" s="199">
        <f t="shared" si="87"/>
        <v>0</v>
      </c>
      <c r="AB42" s="199">
        <f t="shared" si="88"/>
        <v>1731.2500000000002</v>
      </c>
      <c r="AC42" s="199">
        <f t="shared" si="89"/>
        <v>12119.668750000003</v>
      </c>
      <c r="AD42" s="606"/>
      <c r="AE42" s="199">
        <f>+IFERROR(MIN(AD42*(1+MTR!$C$28)*(1+MTR!$D$28),AB42+AC42*MTR!$D$35),0)</f>
        <v>0</v>
      </c>
      <c r="AG42" s="199">
        <f t="shared" si="65"/>
        <v>1.1160000000000001</v>
      </c>
      <c r="AH42" s="199">
        <f t="shared" si="38"/>
        <v>13950.000000000002</v>
      </c>
      <c r="AI42" s="199">
        <f t="shared" si="39"/>
        <v>3485.81231875</v>
      </c>
      <c r="AJ42" s="199">
        <f t="shared" si="40"/>
        <v>0</v>
      </c>
      <c r="AK42" s="199">
        <f t="shared" si="41"/>
        <v>0</v>
      </c>
      <c r="AL42" s="199">
        <f t="shared" si="42"/>
        <v>1743.7500000000002</v>
      </c>
      <c r="AM42" s="199">
        <f t="shared" si="43"/>
        <v>0</v>
      </c>
      <c r="AN42" s="199">
        <f t="shared" si="44"/>
        <v>1743.7500000000002</v>
      </c>
      <c r="AO42" s="199">
        <f t="shared" si="45"/>
        <v>10464.187681250001</v>
      </c>
      <c r="AP42" s="606"/>
      <c r="AQ42" s="199">
        <f>+IFERROR(MIN(AP42*(1+MTR!$E$28)*(1+MTR!$D$28),IF(C42&lt;2018,AN42+AO42*MTR!$D$35,AN42+AO42*MTR!$E$36)),0)</f>
        <v>0</v>
      </c>
      <c r="AS42" s="199">
        <f t="shared" si="29"/>
        <v>1.121</v>
      </c>
      <c r="AT42" s="199">
        <f t="shared" si="90"/>
        <v>14012.5</v>
      </c>
      <c r="AU42" s="199">
        <f t="shared" si="67"/>
        <v>5255.7101303437503</v>
      </c>
      <c r="AV42" s="199">
        <f t="shared" si="91"/>
        <v>0</v>
      </c>
      <c r="AW42" s="199">
        <f t="shared" si="69"/>
        <v>0</v>
      </c>
      <c r="AX42" s="199">
        <f t="shared" si="70"/>
        <v>1751.5625</v>
      </c>
      <c r="AY42" s="199">
        <f t="shared" si="71"/>
        <v>0</v>
      </c>
      <c r="AZ42" s="199">
        <f t="shared" si="92"/>
        <v>1751.5625</v>
      </c>
      <c r="BA42" s="199">
        <f t="shared" si="93"/>
        <v>8756.7898696562497</v>
      </c>
      <c r="BB42" s="606"/>
      <c r="BC42" s="199">
        <f>+IFERROR(MIN(BB42*(1+MTR!$E$28)*(1+MTR!$F$28),IF(C42&lt;2018,AZ42+BA42*MTR!$D$35,AZ42+BA42*MTR!$E$36)),0)</f>
        <v>0</v>
      </c>
      <c r="BD42" s="190"/>
      <c r="BE42" s="608"/>
      <c r="BF42" s="190"/>
      <c r="BG42" s="190"/>
      <c r="BH42" s="190"/>
    </row>
    <row r="43" spans="1:60" s="179" customFormat="1">
      <c r="A43" s="607" t="s">
        <v>50</v>
      </c>
      <c r="B43" s="76"/>
      <c r="C43" s="77">
        <v>2016</v>
      </c>
      <c r="D43" s="77">
        <v>35850</v>
      </c>
      <c r="E43" s="77"/>
      <c r="F43" s="77"/>
      <c r="G43" s="76"/>
      <c r="H43" s="212">
        <f t="shared" si="4"/>
        <v>8</v>
      </c>
      <c r="I43" s="199">
        <f t="shared" si="5"/>
        <v>1.0009999999999999</v>
      </c>
      <c r="J43" s="199">
        <f t="shared" si="74"/>
        <v>35885.85</v>
      </c>
      <c r="K43" s="199">
        <f t="shared" si="75"/>
        <v>0</v>
      </c>
      <c r="L43" s="199">
        <f t="shared" si="76"/>
        <v>0</v>
      </c>
      <c r="M43" s="199">
        <f t="shared" si="77"/>
        <v>0</v>
      </c>
      <c r="N43" s="199">
        <f t="shared" si="78"/>
        <v>4485.7312499999998</v>
      </c>
      <c r="O43" s="199">
        <f t="shared" si="79"/>
        <v>0</v>
      </c>
      <c r="P43" s="199">
        <f t="shared" si="80"/>
        <v>4485.7312499999998</v>
      </c>
      <c r="Q43" s="199">
        <f t="shared" si="81"/>
        <v>35885.85</v>
      </c>
      <c r="R43" s="606"/>
      <c r="S43" s="199">
        <f>+IFERROR(MIN(R43*(1+MTR!$C$28),P43+Q43*MTR!$C$35),0)</f>
        <v>0</v>
      </c>
      <c r="U43" s="199">
        <f t="shared" si="14"/>
        <v>1.0049999999999999</v>
      </c>
      <c r="V43" s="199">
        <f t="shared" si="82"/>
        <v>36029.249999999993</v>
      </c>
      <c r="W43" s="199">
        <f t="shared" si="83"/>
        <v>4503.6741750000001</v>
      </c>
      <c r="X43" s="199">
        <f t="shared" si="84"/>
        <v>0</v>
      </c>
      <c r="Y43" s="199">
        <f t="shared" si="85"/>
        <v>0</v>
      </c>
      <c r="Z43" s="199">
        <f t="shared" si="86"/>
        <v>4503.6562499999991</v>
      </c>
      <c r="AA43" s="199">
        <f t="shared" si="87"/>
        <v>0</v>
      </c>
      <c r="AB43" s="199">
        <f t="shared" si="88"/>
        <v>4503.6562499999991</v>
      </c>
      <c r="AC43" s="199">
        <f t="shared" si="89"/>
        <v>31525.575824999993</v>
      </c>
      <c r="AD43" s="606"/>
      <c r="AE43" s="199">
        <f>+IFERROR(MIN(AD43*(1+MTR!$C$28)*(1+MTR!$D$28),AB43+AC43*MTR!$D$35),0)</f>
        <v>0</v>
      </c>
      <c r="AG43" s="199">
        <f t="shared" si="65"/>
        <v>1.012</v>
      </c>
      <c r="AH43" s="199">
        <f t="shared" si="38"/>
        <v>36280.199999999997</v>
      </c>
      <c r="AI43" s="199">
        <f t="shared" si="39"/>
        <v>9070.3817379749999</v>
      </c>
      <c r="AJ43" s="199">
        <f t="shared" si="40"/>
        <v>0</v>
      </c>
      <c r="AK43" s="199">
        <f t="shared" si="41"/>
        <v>0</v>
      </c>
      <c r="AL43" s="199">
        <f t="shared" si="42"/>
        <v>4535.0249999999996</v>
      </c>
      <c r="AM43" s="199">
        <f t="shared" si="43"/>
        <v>0</v>
      </c>
      <c r="AN43" s="199">
        <f t="shared" si="44"/>
        <v>4535.0249999999996</v>
      </c>
      <c r="AO43" s="199">
        <f t="shared" si="45"/>
        <v>27209.818262024997</v>
      </c>
      <c r="AP43" s="606"/>
      <c r="AQ43" s="199">
        <f>+IFERROR(MIN(AP43*(1+MTR!$E$28)*(1+MTR!$D$28),IF(C43&lt;2018,AN43+AO43*MTR!$D$35,AN43+AO43*MTR!$E$36)),0)</f>
        <v>0</v>
      </c>
      <c r="AS43" s="199">
        <f t="shared" si="29"/>
        <v>1.0169999999999999</v>
      </c>
      <c r="AT43" s="199">
        <f t="shared" si="90"/>
        <v>36459.449999999997</v>
      </c>
      <c r="AU43" s="199">
        <f t="shared" si="67"/>
        <v>13673.433771664873</v>
      </c>
      <c r="AV43" s="199">
        <f t="shared" si="91"/>
        <v>0</v>
      </c>
      <c r="AW43" s="199">
        <f t="shared" si="69"/>
        <v>0</v>
      </c>
      <c r="AX43" s="199">
        <f t="shared" si="70"/>
        <v>4557.4312499999996</v>
      </c>
      <c r="AY43" s="199">
        <f t="shared" si="71"/>
        <v>0</v>
      </c>
      <c r="AZ43" s="199">
        <f t="shared" si="92"/>
        <v>4557.4312499999996</v>
      </c>
      <c r="BA43" s="199">
        <f t="shared" si="93"/>
        <v>22786.016228335124</v>
      </c>
      <c r="BB43" s="606"/>
      <c r="BC43" s="199">
        <f>+IFERROR(MIN(BB43*(1+MTR!$E$28)*(1+MTR!$F$28),IF(C43&lt;2018,AZ43+BA43*MTR!$D$35,AZ43+BA43*MTR!$E$36)),0)</f>
        <v>0</v>
      </c>
      <c r="BD43" s="190"/>
      <c r="BE43" s="608"/>
      <c r="BF43" s="190"/>
      <c r="BG43" s="190"/>
      <c r="BH43" s="190"/>
    </row>
    <row r="44" spans="1:60" s="179" customFormat="1">
      <c r="A44" s="607" t="s">
        <v>50</v>
      </c>
      <c r="B44" s="76"/>
      <c r="C44" s="77">
        <v>2015</v>
      </c>
      <c r="D44" s="77">
        <v>709</v>
      </c>
      <c r="E44" s="77"/>
      <c r="F44" s="77"/>
      <c r="G44" s="76"/>
      <c r="H44" s="212">
        <f t="shared" si="4"/>
        <v>8</v>
      </c>
      <c r="I44" s="199">
        <f t="shared" si="5"/>
        <v>1.0049999999999999</v>
      </c>
      <c r="J44" s="199">
        <f t="shared" si="74"/>
        <v>712.54499999999996</v>
      </c>
      <c r="K44" s="199">
        <f t="shared" si="75"/>
        <v>0</v>
      </c>
      <c r="L44" s="199">
        <f t="shared" si="76"/>
        <v>0</v>
      </c>
      <c r="M44" s="199">
        <f t="shared" si="77"/>
        <v>0</v>
      </c>
      <c r="N44" s="199">
        <f t="shared" si="78"/>
        <v>89.068124999999995</v>
      </c>
      <c r="O44" s="199">
        <f t="shared" si="79"/>
        <v>0</v>
      </c>
      <c r="P44" s="199">
        <f t="shared" si="80"/>
        <v>89.068124999999995</v>
      </c>
      <c r="Q44" s="199">
        <f t="shared" si="81"/>
        <v>712.54499999999996</v>
      </c>
      <c r="R44" s="606"/>
      <c r="S44" s="199">
        <f>+IFERROR(MIN(R44*(1+MTR!$C$28),P44+Q44*MTR!$C$35),0)</f>
        <v>0</v>
      </c>
      <c r="U44" s="199">
        <f t="shared" si="14"/>
        <v>1.0089999999999999</v>
      </c>
      <c r="V44" s="199">
        <f t="shared" si="82"/>
        <v>715.38099999999997</v>
      </c>
      <c r="W44" s="199">
        <f t="shared" si="83"/>
        <v>89.424397499999998</v>
      </c>
      <c r="X44" s="199">
        <f t="shared" si="84"/>
        <v>0</v>
      </c>
      <c r="Y44" s="199">
        <f t="shared" si="85"/>
        <v>0</v>
      </c>
      <c r="Z44" s="199">
        <f t="shared" si="86"/>
        <v>89.422624999999996</v>
      </c>
      <c r="AA44" s="199">
        <f t="shared" si="87"/>
        <v>0</v>
      </c>
      <c r="AB44" s="199">
        <f t="shared" si="88"/>
        <v>89.422624999999996</v>
      </c>
      <c r="AC44" s="199">
        <f t="shared" si="89"/>
        <v>625.95660249999992</v>
      </c>
      <c r="AD44" s="606"/>
      <c r="AE44" s="199">
        <f>+IFERROR(MIN(AD44*(1+MTR!$C$28)*(1+MTR!$D$28),AB44+AC44*MTR!$D$35),0)</f>
        <v>0</v>
      </c>
      <c r="AG44" s="199">
        <f t="shared" si="65"/>
        <v>1.016</v>
      </c>
      <c r="AH44" s="199">
        <f t="shared" si="38"/>
        <v>720.34400000000005</v>
      </c>
      <c r="AI44" s="199">
        <f t="shared" si="39"/>
        <v>180.09895165749995</v>
      </c>
      <c r="AJ44" s="199">
        <f t="shared" si="40"/>
        <v>0</v>
      </c>
      <c r="AK44" s="199">
        <f t="shared" si="41"/>
        <v>0</v>
      </c>
      <c r="AL44" s="199">
        <f t="shared" si="42"/>
        <v>90.043000000000006</v>
      </c>
      <c r="AM44" s="199">
        <f t="shared" si="43"/>
        <v>0</v>
      </c>
      <c r="AN44" s="199">
        <f t="shared" si="44"/>
        <v>90.043000000000006</v>
      </c>
      <c r="AO44" s="199">
        <f t="shared" si="45"/>
        <v>540.24504834250013</v>
      </c>
      <c r="AP44" s="606"/>
      <c r="AQ44" s="199">
        <f>+IFERROR(MIN(AP44*(1+MTR!$E$28)*(1+MTR!$D$28),IF(C44&lt;2018,AN44+AO44*MTR!$D$35,AN44+AO44*MTR!$E$36)),0)</f>
        <v>0</v>
      </c>
      <c r="AS44" s="199">
        <f t="shared" si="29"/>
        <v>1.0209999999999999</v>
      </c>
      <c r="AT44" s="199">
        <f t="shared" si="90"/>
        <v>723.8889999999999</v>
      </c>
      <c r="AU44" s="199">
        <f t="shared" si="67"/>
        <v>271.49266141578738</v>
      </c>
      <c r="AV44" s="199">
        <f t="shared" si="91"/>
        <v>0</v>
      </c>
      <c r="AW44" s="199">
        <f t="shared" si="69"/>
        <v>0</v>
      </c>
      <c r="AX44" s="199">
        <f t="shared" si="70"/>
        <v>90.486124999999987</v>
      </c>
      <c r="AY44" s="199">
        <f t="shared" si="71"/>
        <v>0</v>
      </c>
      <c r="AZ44" s="199">
        <f t="shared" si="92"/>
        <v>90.486124999999987</v>
      </c>
      <c r="BA44" s="199">
        <f t="shared" si="93"/>
        <v>452.39633858421251</v>
      </c>
      <c r="BB44" s="606"/>
      <c r="BC44" s="199">
        <f>+IFERROR(MIN(BB44*(1+MTR!$E$28)*(1+MTR!$F$28),IF(C44&lt;2018,AZ44+BA44*MTR!$D$35,AZ44+BA44*MTR!$E$36)),0)</f>
        <v>0</v>
      </c>
      <c r="BD44" s="190"/>
      <c r="BE44" s="608"/>
      <c r="BF44" s="190"/>
      <c r="BG44" s="190"/>
      <c r="BH44" s="190"/>
    </row>
    <row r="45" spans="1:60" s="179" customFormat="1">
      <c r="A45" s="607" t="s">
        <v>50</v>
      </c>
      <c r="B45" s="76"/>
      <c r="C45" s="77">
        <v>2015</v>
      </c>
      <c r="D45" s="77">
        <v>10500</v>
      </c>
      <c r="E45" s="77"/>
      <c r="F45" s="77"/>
      <c r="G45" s="76"/>
      <c r="H45" s="212">
        <f t="shared" si="4"/>
        <v>8</v>
      </c>
      <c r="I45" s="199">
        <f t="shared" si="5"/>
        <v>1.0049999999999999</v>
      </c>
      <c r="J45" s="199">
        <f t="shared" si="74"/>
        <v>10552.499999999998</v>
      </c>
      <c r="K45" s="199">
        <f t="shared" si="75"/>
        <v>0</v>
      </c>
      <c r="L45" s="199">
        <f t="shared" si="76"/>
        <v>0</v>
      </c>
      <c r="M45" s="199">
        <f t="shared" si="77"/>
        <v>0</v>
      </c>
      <c r="N45" s="199">
        <f t="shared" si="78"/>
        <v>1319.0624999999998</v>
      </c>
      <c r="O45" s="199">
        <f t="shared" si="79"/>
        <v>0</v>
      </c>
      <c r="P45" s="199">
        <f t="shared" si="80"/>
        <v>1319.0624999999998</v>
      </c>
      <c r="Q45" s="199">
        <f t="shared" si="81"/>
        <v>10552.499999999998</v>
      </c>
      <c r="R45" s="606"/>
      <c r="S45" s="199">
        <f>+IFERROR(MIN(R45*(1+MTR!$C$28),P45+Q45*MTR!$C$35),0)</f>
        <v>0</v>
      </c>
      <c r="U45" s="199">
        <f t="shared" si="14"/>
        <v>1.0089999999999999</v>
      </c>
      <c r="V45" s="199">
        <f t="shared" si="82"/>
        <v>10594.499999999998</v>
      </c>
      <c r="W45" s="199">
        <f t="shared" si="83"/>
        <v>1324.3387499999997</v>
      </c>
      <c r="X45" s="199">
        <f t="shared" si="84"/>
        <v>0</v>
      </c>
      <c r="Y45" s="199">
        <f t="shared" si="85"/>
        <v>0</v>
      </c>
      <c r="Z45" s="199">
        <f t="shared" si="86"/>
        <v>1324.3124999999998</v>
      </c>
      <c r="AA45" s="199">
        <f t="shared" si="87"/>
        <v>0</v>
      </c>
      <c r="AB45" s="199">
        <f t="shared" si="88"/>
        <v>1324.3124999999998</v>
      </c>
      <c r="AC45" s="199">
        <f t="shared" si="89"/>
        <v>9270.1612499999992</v>
      </c>
      <c r="AD45" s="606"/>
      <c r="AE45" s="199">
        <f>+IFERROR(MIN(AD45*(1+MTR!$C$28)*(1+MTR!$D$28),AB45+AC45*MTR!$D$35),0)</f>
        <v>0</v>
      </c>
      <c r="AG45" s="199">
        <f t="shared" si="65"/>
        <v>1.016</v>
      </c>
      <c r="AH45" s="199">
        <f t="shared" si="38"/>
        <v>10668</v>
      </c>
      <c r="AI45" s="199">
        <f t="shared" si="39"/>
        <v>2667.1918087499994</v>
      </c>
      <c r="AJ45" s="199">
        <f t="shared" si="40"/>
        <v>0</v>
      </c>
      <c r="AK45" s="199">
        <f t="shared" si="41"/>
        <v>0</v>
      </c>
      <c r="AL45" s="199">
        <f t="shared" si="42"/>
        <v>1333.5</v>
      </c>
      <c r="AM45" s="199">
        <f t="shared" si="43"/>
        <v>0</v>
      </c>
      <c r="AN45" s="199">
        <f t="shared" si="44"/>
        <v>1333.5</v>
      </c>
      <c r="AO45" s="199">
        <f t="shared" si="45"/>
        <v>8000.8081912500002</v>
      </c>
      <c r="AP45" s="606"/>
      <c r="AQ45" s="199">
        <f>+IFERROR(MIN(AP45*(1+MTR!$E$28)*(1+MTR!$D$28),IF(C45&lt;2018,AN45+AO45*MTR!$D$35,AN45+AO45*MTR!$E$36)),0)</f>
        <v>0</v>
      </c>
      <c r="AS45" s="199">
        <f t="shared" si="29"/>
        <v>1.0209999999999999</v>
      </c>
      <c r="AT45" s="199">
        <f t="shared" si="90"/>
        <v>10720.499999999998</v>
      </c>
      <c r="AU45" s="199">
        <f t="shared" si="67"/>
        <v>4020.6952677937488</v>
      </c>
      <c r="AV45" s="199">
        <f t="shared" si="91"/>
        <v>0</v>
      </c>
      <c r="AW45" s="199">
        <f t="shared" si="69"/>
        <v>0</v>
      </c>
      <c r="AX45" s="199">
        <f t="shared" si="70"/>
        <v>1340.0624999999998</v>
      </c>
      <c r="AY45" s="199">
        <f t="shared" si="71"/>
        <v>0</v>
      </c>
      <c r="AZ45" s="199">
        <f t="shared" si="92"/>
        <v>1340.0624999999998</v>
      </c>
      <c r="BA45" s="199">
        <f t="shared" si="93"/>
        <v>6699.8047322062494</v>
      </c>
      <c r="BB45" s="606"/>
      <c r="BC45" s="199">
        <f>+IFERROR(MIN(BB45*(1+MTR!$E$28)*(1+MTR!$F$28),IF(C45&lt;2018,AZ45+BA45*MTR!$D$35,AZ45+BA45*MTR!$E$36)),0)</f>
        <v>0</v>
      </c>
      <c r="BD45" s="190"/>
      <c r="BE45" s="608"/>
      <c r="BF45" s="190"/>
      <c r="BG45" s="190"/>
      <c r="BH45" s="190"/>
    </row>
    <row r="46" spans="1:60" s="179" customFormat="1">
      <c r="A46" s="607" t="s">
        <v>50</v>
      </c>
      <c r="B46" s="76"/>
      <c r="C46" s="77">
        <v>2003</v>
      </c>
      <c r="D46" s="77">
        <v>98000</v>
      </c>
      <c r="E46" s="77"/>
      <c r="F46" s="77"/>
      <c r="G46" s="76"/>
      <c r="H46" s="212">
        <f t="shared" si="4"/>
        <v>8</v>
      </c>
      <c r="I46" s="199">
        <f t="shared" si="5"/>
        <v>1.2729999999999999</v>
      </c>
      <c r="J46" s="199">
        <f t="shared" si="74"/>
        <v>124753.99999999999</v>
      </c>
      <c r="K46" s="199">
        <f t="shared" si="75"/>
        <v>0</v>
      </c>
      <c r="L46" s="199">
        <f t="shared" si="76"/>
        <v>0</v>
      </c>
      <c r="M46" s="199">
        <f t="shared" si="77"/>
        <v>0</v>
      </c>
      <c r="N46" s="199">
        <f t="shared" si="78"/>
        <v>15594.249999999998</v>
      </c>
      <c r="O46" s="199">
        <f t="shared" si="79"/>
        <v>0</v>
      </c>
      <c r="P46" s="199">
        <f t="shared" si="80"/>
        <v>15594.249999999998</v>
      </c>
      <c r="Q46" s="199">
        <f t="shared" si="81"/>
        <v>124753.99999999999</v>
      </c>
      <c r="R46" s="606"/>
      <c r="S46" s="199">
        <f>+IFERROR(MIN(R46*(1+MTR!$C$28),P46+Q46*MTR!$C$35),0)</f>
        <v>0</v>
      </c>
      <c r="U46" s="199">
        <f t="shared" si="14"/>
        <v>1.278</v>
      </c>
      <c r="V46" s="199">
        <f t="shared" si="82"/>
        <v>125244</v>
      </c>
      <c r="W46" s="199">
        <f t="shared" si="83"/>
        <v>15656.626999999999</v>
      </c>
      <c r="X46" s="199">
        <f t="shared" si="84"/>
        <v>0</v>
      </c>
      <c r="Y46" s="199">
        <f t="shared" si="85"/>
        <v>0</v>
      </c>
      <c r="Z46" s="199">
        <f t="shared" si="86"/>
        <v>15655.5</v>
      </c>
      <c r="AA46" s="199">
        <f t="shared" si="87"/>
        <v>0</v>
      </c>
      <c r="AB46" s="199">
        <f t="shared" si="88"/>
        <v>15655.5</v>
      </c>
      <c r="AC46" s="199">
        <f t="shared" si="89"/>
        <v>109587.37300000001</v>
      </c>
      <c r="AD46" s="606"/>
      <c r="AE46" s="199">
        <f>+IFERROR(MIN(AD46*(1+MTR!$C$28)*(1+MTR!$D$28),AB46+AC46*MTR!$D$35),0)</f>
        <v>0</v>
      </c>
      <c r="AG46" s="199">
        <f t="shared" si="65"/>
        <v>1.2869999999999999</v>
      </c>
      <c r="AH46" s="199">
        <f t="shared" si="38"/>
        <v>126125.99999999999</v>
      </c>
      <c r="AI46" s="199">
        <f t="shared" si="39"/>
        <v>31531.311888999997</v>
      </c>
      <c r="AJ46" s="199">
        <f t="shared" si="40"/>
        <v>0</v>
      </c>
      <c r="AK46" s="199">
        <f t="shared" si="41"/>
        <v>0</v>
      </c>
      <c r="AL46" s="199">
        <f t="shared" si="42"/>
        <v>15765.749999999998</v>
      </c>
      <c r="AM46" s="199">
        <f t="shared" si="43"/>
        <v>0</v>
      </c>
      <c r="AN46" s="199">
        <f t="shared" si="44"/>
        <v>15765.749999999998</v>
      </c>
      <c r="AO46" s="199">
        <f t="shared" si="45"/>
        <v>94594.688110999996</v>
      </c>
      <c r="AP46" s="606"/>
      <c r="AQ46" s="199">
        <f>+IFERROR(MIN(AP46*(1+MTR!$E$28)*(1+MTR!$D$28),IF(C46&lt;2018,AN46+AO46*MTR!$D$35,AN46+AO46*MTR!$E$36)),0)</f>
        <v>0</v>
      </c>
      <c r="AS46" s="199">
        <f t="shared" si="29"/>
        <v>1.294</v>
      </c>
      <c r="AT46" s="199">
        <f t="shared" si="90"/>
        <v>126812</v>
      </c>
      <c r="AU46" s="199">
        <f t="shared" si="67"/>
        <v>47533.54719844499</v>
      </c>
      <c r="AV46" s="199">
        <f t="shared" si="91"/>
        <v>0</v>
      </c>
      <c r="AW46" s="199">
        <f t="shared" si="69"/>
        <v>0</v>
      </c>
      <c r="AX46" s="199">
        <f t="shared" si="70"/>
        <v>15851.5</v>
      </c>
      <c r="AY46" s="199">
        <f t="shared" si="71"/>
        <v>0</v>
      </c>
      <c r="AZ46" s="199">
        <f t="shared" si="92"/>
        <v>15851.5</v>
      </c>
      <c r="BA46" s="199">
        <f t="shared" si="93"/>
        <v>79278.452801555017</v>
      </c>
      <c r="BB46" s="606"/>
      <c r="BC46" s="199">
        <f>+IFERROR(MIN(BB46*(1+MTR!$E$28)*(1+MTR!$F$28),IF(C46&lt;2018,AZ46+BA46*MTR!$D$35,AZ46+BA46*MTR!$E$36)),0)</f>
        <v>0</v>
      </c>
      <c r="BD46" s="190"/>
      <c r="BE46" s="608"/>
      <c r="BF46" s="190"/>
      <c r="BG46" s="190"/>
      <c r="BH46" s="190"/>
    </row>
    <row r="47" spans="1:60" s="179" customFormat="1">
      <c r="A47" s="607" t="s">
        <v>50</v>
      </c>
      <c r="B47" s="76"/>
      <c r="C47" s="77">
        <v>2003</v>
      </c>
      <c r="D47" s="77">
        <v>101500</v>
      </c>
      <c r="E47" s="77"/>
      <c r="F47" s="77"/>
      <c r="G47" s="76"/>
      <c r="H47" s="212">
        <f t="shared" si="4"/>
        <v>8</v>
      </c>
      <c r="I47" s="199">
        <f t="shared" si="5"/>
        <v>1.2729999999999999</v>
      </c>
      <c r="J47" s="199">
        <f t="shared" si="74"/>
        <v>129209.49999999999</v>
      </c>
      <c r="K47" s="199">
        <f t="shared" si="75"/>
        <v>0</v>
      </c>
      <c r="L47" s="199">
        <f t="shared" si="76"/>
        <v>0</v>
      </c>
      <c r="M47" s="199">
        <f t="shared" si="77"/>
        <v>0</v>
      </c>
      <c r="N47" s="199">
        <f t="shared" si="78"/>
        <v>16151.187499999998</v>
      </c>
      <c r="O47" s="199">
        <f t="shared" si="79"/>
        <v>0</v>
      </c>
      <c r="P47" s="199">
        <f t="shared" si="80"/>
        <v>16151.187499999998</v>
      </c>
      <c r="Q47" s="199">
        <f t="shared" si="81"/>
        <v>129209.49999999999</v>
      </c>
      <c r="R47" s="606"/>
      <c r="S47" s="199">
        <f>+IFERROR(MIN(R47*(1+MTR!$C$28),P47+Q47*MTR!$C$35),0)</f>
        <v>0</v>
      </c>
      <c r="U47" s="199">
        <f t="shared" si="14"/>
        <v>1.278</v>
      </c>
      <c r="V47" s="199">
        <f t="shared" si="82"/>
        <v>129717</v>
      </c>
      <c r="W47" s="199">
        <f t="shared" si="83"/>
        <v>16215.792249999999</v>
      </c>
      <c r="X47" s="199">
        <f t="shared" si="84"/>
        <v>0</v>
      </c>
      <c r="Y47" s="199">
        <f t="shared" si="85"/>
        <v>0</v>
      </c>
      <c r="Z47" s="199">
        <f t="shared" si="86"/>
        <v>16214.625</v>
      </c>
      <c r="AA47" s="199">
        <f t="shared" si="87"/>
        <v>0</v>
      </c>
      <c r="AB47" s="199">
        <f t="shared" si="88"/>
        <v>16214.625</v>
      </c>
      <c r="AC47" s="199">
        <f t="shared" si="89"/>
        <v>113501.20775</v>
      </c>
      <c r="AD47" s="606"/>
      <c r="AE47" s="199">
        <f>+IFERROR(MIN(AD47*(1+MTR!$C$28)*(1+MTR!$D$28),AB47+AC47*MTR!$D$35),0)</f>
        <v>0</v>
      </c>
      <c r="AG47" s="199">
        <f t="shared" si="65"/>
        <v>1.2869999999999999</v>
      </c>
      <c r="AH47" s="199">
        <f t="shared" si="38"/>
        <v>130630.49999999999</v>
      </c>
      <c r="AI47" s="199">
        <f t="shared" si="39"/>
        <v>32657.430170749994</v>
      </c>
      <c r="AJ47" s="199">
        <f t="shared" si="40"/>
        <v>0</v>
      </c>
      <c r="AK47" s="199">
        <f t="shared" si="41"/>
        <v>0</v>
      </c>
      <c r="AL47" s="199">
        <f t="shared" si="42"/>
        <v>16328.812499999998</v>
      </c>
      <c r="AM47" s="199">
        <f t="shared" si="43"/>
        <v>0</v>
      </c>
      <c r="AN47" s="199">
        <f t="shared" si="44"/>
        <v>16328.812499999998</v>
      </c>
      <c r="AO47" s="199">
        <f t="shared" si="45"/>
        <v>97973.069829249987</v>
      </c>
      <c r="AP47" s="606"/>
      <c r="AQ47" s="199">
        <f>+IFERROR(MIN(AP47*(1+MTR!$E$28)*(1+MTR!$D$28),IF(C47&lt;2018,AN47+AO47*MTR!$D$35,AN47+AO47*MTR!$E$36)),0)</f>
        <v>0</v>
      </c>
      <c r="AS47" s="199">
        <f t="shared" si="29"/>
        <v>1.294</v>
      </c>
      <c r="AT47" s="199">
        <f t="shared" si="90"/>
        <v>131341</v>
      </c>
      <c r="AU47" s="199">
        <f t="shared" si="67"/>
        <v>49231.173884103737</v>
      </c>
      <c r="AV47" s="199">
        <f t="shared" si="91"/>
        <v>0</v>
      </c>
      <c r="AW47" s="199">
        <f t="shared" si="69"/>
        <v>0</v>
      </c>
      <c r="AX47" s="199">
        <f t="shared" si="70"/>
        <v>16417.625</v>
      </c>
      <c r="AY47" s="199">
        <f t="shared" si="71"/>
        <v>0</v>
      </c>
      <c r="AZ47" s="199">
        <f t="shared" si="92"/>
        <v>16417.625</v>
      </c>
      <c r="BA47" s="199">
        <f t="shared" si="93"/>
        <v>82109.826115896256</v>
      </c>
      <c r="BB47" s="606"/>
      <c r="BC47" s="199">
        <f>+IFERROR(MIN(BB47*(1+MTR!$E$28)*(1+MTR!$F$28),IF(C47&lt;2018,AZ47+BA47*MTR!$D$35,AZ47+BA47*MTR!$E$36)),0)</f>
        <v>0</v>
      </c>
      <c r="BD47" s="190"/>
      <c r="BE47" s="608"/>
      <c r="BF47" s="190"/>
      <c r="BG47" s="190"/>
      <c r="BH47" s="190"/>
    </row>
    <row r="48" spans="1:60" s="179" customFormat="1">
      <c r="A48" s="607" t="s">
        <v>50</v>
      </c>
      <c r="B48" s="76"/>
      <c r="C48" s="77">
        <v>2012</v>
      </c>
      <c r="D48" s="77">
        <v>11666.09</v>
      </c>
      <c r="E48" s="77"/>
      <c r="F48" s="77"/>
      <c r="G48" s="76"/>
      <c r="H48" s="212">
        <f t="shared" si="4"/>
        <v>8</v>
      </c>
      <c r="I48" s="199">
        <f t="shared" si="5"/>
        <v>1.0429999999999999</v>
      </c>
      <c r="J48" s="199">
        <f t="shared" si="74"/>
        <v>12167.73187</v>
      </c>
      <c r="K48" s="199">
        <f t="shared" si="75"/>
        <v>0</v>
      </c>
      <c r="L48" s="199">
        <f t="shared" si="76"/>
        <v>0</v>
      </c>
      <c r="M48" s="199">
        <f t="shared" si="77"/>
        <v>0</v>
      </c>
      <c r="N48" s="199">
        <f t="shared" si="78"/>
        <v>1520.96648375</v>
      </c>
      <c r="O48" s="199">
        <f t="shared" si="79"/>
        <v>0</v>
      </c>
      <c r="P48" s="199">
        <f t="shared" si="80"/>
        <v>1520.96648375</v>
      </c>
      <c r="Q48" s="199">
        <f t="shared" si="81"/>
        <v>12167.73187</v>
      </c>
      <c r="R48" s="606"/>
      <c r="S48" s="199">
        <f>+IFERROR(MIN(R48*(1+MTR!$C$28),P48+Q48*MTR!$C$35),0)</f>
        <v>0</v>
      </c>
      <c r="U48" s="199">
        <f t="shared" si="14"/>
        <v>1.048</v>
      </c>
      <c r="V48" s="199">
        <f t="shared" si="82"/>
        <v>12226.062320000001</v>
      </c>
      <c r="W48" s="199">
        <f t="shared" si="83"/>
        <v>1527.0503496849999</v>
      </c>
      <c r="X48" s="199">
        <f t="shared" si="84"/>
        <v>0</v>
      </c>
      <c r="Y48" s="199">
        <f t="shared" si="85"/>
        <v>0</v>
      </c>
      <c r="Z48" s="199">
        <f t="shared" si="86"/>
        <v>1528.2577900000001</v>
      </c>
      <c r="AA48" s="199">
        <f t="shared" si="87"/>
        <v>0</v>
      </c>
      <c r="AB48" s="199">
        <f t="shared" si="88"/>
        <v>1528.2577900000001</v>
      </c>
      <c r="AC48" s="199">
        <f t="shared" si="89"/>
        <v>10699.011970315001</v>
      </c>
      <c r="AD48" s="606"/>
      <c r="AE48" s="199">
        <f>+IFERROR(MIN(AD48*(1+MTR!$C$28)*(1+MTR!$D$28),AB48+AC48*MTR!$D$35),0)</f>
        <v>0</v>
      </c>
      <c r="AG48" s="199">
        <f t="shared" si="65"/>
        <v>1.0549999999999999</v>
      </c>
      <c r="AH48" s="199">
        <f t="shared" si="38"/>
        <v>12307.72495</v>
      </c>
      <c r="AI48" s="199">
        <f t="shared" si="39"/>
        <v>3076.695296662795</v>
      </c>
      <c r="AJ48" s="199">
        <f t="shared" si="40"/>
        <v>0</v>
      </c>
      <c r="AK48" s="199">
        <f t="shared" si="41"/>
        <v>0</v>
      </c>
      <c r="AL48" s="199">
        <f t="shared" si="42"/>
        <v>1538.46561875</v>
      </c>
      <c r="AM48" s="199">
        <f t="shared" si="43"/>
        <v>0</v>
      </c>
      <c r="AN48" s="199">
        <f t="shared" si="44"/>
        <v>1538.46561875</v>
      </c>
      <c r="AO48" s="199">
        <f t="shared" si="45"/>
        <v>9231.0296533372057</v>
      </c>
      <c r="AP48" s="606"/>
      <c r="AQ48" s="199">
        <f>+IFERROR(MIN(AP48*(1+MTR!$E$28)*(1+MTR!$D$28),IF(C48&lt;2018,AN48+AO48*MTR!$D$35,AN48+AO48*MTR!$E$36)),0)</f>
        <v>0</v>
      </c>
      <c r="AS48" s="199">
        <f t="shared" si="29"/>
        <v>1.06</v>
      </c>
      <c r="AT48" s="199">
        <f t="shared" si="90"/>
        <v>12366.055400000001</v>
      </c>
      <c r="AU48" s="199">
        <f t="shared" si="67"/>
        <v>4638.2367199898581</v>
      </c>
      <c r="AV48" s="199">
        <f t="shared" si="91"/>
        <v>0</v>
      </c>
      <c r="AW48" s="199">
        <f t="shared" si="69"/>
        <v>0</v>
      </c>
      <c r="AX48" s="199">
        <f t="shared" si="70"/>
        <v>1545.7569250000001</v>
      </c>
      <c r="AY48" s="199">
        <f t="shared" si="71"/>
        <v>0</v>
      </c>
      <c r="AZ48" s="199">
        <f t="shared" si="92"/>
        <v>1545.7569250000001</v>
      </c>
      <c r="BA48" s="199">
        <f t="shared" si="93"/>
        <v>7727.818680010143</v>
      </c>
      <c r="BB48" s="606"/>
      <c r="BC48" s="199">
        <f>+IFERROR(MIN(BB48*(1+MTR!$E$28)*(1+MTR!$F$28),IF(C48&lt;2018,AZ48+BA48*MTR!$D$35,AZ48+BA48*MTR!$E$36)),0)</f>
        <v>0</v>
      </c>
      <c r="BD48" s="190"/>
      <c r="BE48" s="608"/>
      <c r="BF48" s="190"/>
      <c r="BG48" s="190"/>
      <c r="BH48" s="190"/>
    </row>
    <row r="49" spans="1:60" s="179" customFormat="1">
      <c r="A49" s="607" t="s">
        <v>50</v>
      </c>
      <c r="B49" s="76"/>
      <c r="C49" s="77">
        <v>2017</v>
      </c>
      <c r="D49" s="77">
        <v>41000</v>
      </c>
      <c r="E49" s="77"/>
      <c r="F49" s="77"/>
      <c r="G49" s="76"/>
      <c r="H49" s="212">
        <f t="shared" si="4"/>
        <v>8</v>
      </c>
      <c r="I49" s="199">
        <f t="shared" si="5"/>
        <v>0.998</v>
      </c>
      <c r="J49" s="199">
        <f t="shared" si="74"/>
        <v>40918</v>
      </c>
      <c r="K49" s="199">
        <f t="shared" si="75"/>
        <v>0</v>
      </c>
      <c r="L49" s="199">
        <f t="shared" si="76"/>
        <v>0</v>
      </c>
      <c r="M49" s="199">
        <f t="shared" si="77"/>
        <v>0</v>
      </c>
      <c r="N49" s="199">
        <f t="shared" si="78"/>
        <v>5114.75</v>
      </c>
      <c r="O49" s="199">
        <f t="shared" si="79"/>
        <v>0</v>
      </c>
      <c r="P49" s="199">
        <f t="shared" si="80"/>
        <v>5114.75</v>
      </c>
      <c r="Q49" s="199">
        <f t="shared" si="81"/>
        <v>40918</v>
      </c>
      <c r="R49" s="606"/>
      <c r="S49" s="199">
        <f>+IFERROR(MIN(R49*(1+MTR!$C$28),P49+Q49*MTR!$C$35),0)</f>
        <v>0</v>
      </c>
      <c r="U49" s="199">
        <f t="shared" si="14"/>
        <v>1.002</v>
      </c>
      <c r="V49" s="199">
        <f t="shared" si="82"/>
        <v>41082</v>
      </c>
      <c r="W49" s="199">
        <f t="shared" si="83"/>
        <v>5135.2089999999998</v>
      </c>
      <c r="X49" s="199">
        <f t="shared" si="84"/>
        <v>0</v>
      </c>
      <c r="Y49" s="199">
        <f t="shared" si="85"/>
        <v>0</v>
      </c>
      <c r="Z49" s="199">
        <f t="shared" si="86"/>
        <v>5135.25</v>
      </c>
      <c r="AA49" s="199">
        <f t="shared" si="87"/>
        <v>0</v>
      </c>
      <c r="AB49" s="199">
        <f t="shared" si="88"/>
        <v>5135.25</v>
      </c>
      <c r="AC49" s="199">
        <f t="shared" si="89"/>
        <v>35946.790999999997</v>
      </c>
      <c r="AD49" s="606"/>
      <c r="AE49" s="199">
        <f>+IFERROR(MIN(AD49*(1+MTR!$C$28)*(1+MTR!$D$28),AB49+AC49*MTR!$D$35),0)</f>
        <v>0</v>
      </c>
      <c r="AG49" s="199">
        <f t="shared" si="65"/>
        <v>1.0089999999999999</v>
      </c>
      <c r="AH49" s="199">
        <f t="shared" si="38"/>
        <v>41368.999999999993</v>
      </c>
      <c r="AI49" s="199">
        <f t="shared" si="39"/>
        <v>10342.352212999998</v>
      </c>
      <c r="AJ49" s="199">
        <f t="shared" si="40"/>
        <v>0</v>
      </c>
      <c r="AK49" s="199">
        <f t="shared" si="41"/>
        <v>0</v>
      </c>
      <c r="AL49" s="199">
        <f t="shared" si="42"/>
        <v>5171.1249999999991</v>
      </c>
      <c r="AM49" s="199">
        <f t="shared" si="43"/>
        <v>0</v>
      </c>
      <c r="AN49" s="199">
        <f t="shared" si="44"/>
        <v>5171.1249999999991</v>
      </c>
      <c r="AO49" s="199">
        <f t="shared" si="45"/>
        <v>31026.647786999994</v>
      </c>
      <c r="AP49" s="606"/>
      <c r="AQ49" s="199">
        <f>+IFERROR(MIN(AP49*(1+MTR!$E$28)*(1+MTR!$D$28),IF(C49&lt;2018,AN49+AO49*MTR!$D$35,AN49+AO49*MTR!$E$36)),0)</f>
        <v>0</v>
      </c>
      <c r="AS49" s="199">
        <f t="shared" si="29"/>
        <v>1.014</v>
      </c>
      <c r="AT49" s="199">
        <f t="shared" si="90"/>
        <v>41574</v>
      </c>
      <c r="AU49" s="199">
        <f t="shared" si="67"/>
        <v>15591.044599064997</v>
      </c>
      <c r="AV49" s="199">
        <f t="shared" si="91"/>
        <v>0</v>
      </c>
      <c r="AW49" s="199">
        <f t="shared" si="69"/>
        <v>0</v>
      </c>
      <c r="AX49" s="199">
        <f t="shared" si="70"/>
        <v>5196.75</v>
      </c>
      <c r="AY49" s="199">
        <f t="shared" si="71"/>
        <v>0</v>
      </c>
      <c r="AZ49" s="199">
        <f t="shared" si="92"/>
        <v>5196.75</v>
      </c>
      <c r="BA49" s="199">
        <f t="shared" si="93"/>
        <v>25982.955400935003</v>
      </c>
      <c r="BB49" s="606"/>
      <c r="BC49" s="199">
        <f>+IFERROR(MIN(BB49*(1+MTR!$E$28)*(1+MTR!$F$28),IF(C49&lt;2018,AZ49+BA49*MTR!$D$35,AZ49+BA49*MTR!$E$36)),0)</f>
        <v>0</v>
      </c>
      <c r="BD49" s="190"/>
      <c r="BE49" s="608"/>
      <c r="BF49" s="190"/>
      <c r="BG49" s="190"/>
      <c r="BH49" s="190"/>
    </row>
    <row r="50" spans="1:60" s="179" customFormat="1">
      <c r="A50" s="607" t="s">
        <v>50</v>
      </c>
      <c r="B50" s="76"/>
      <c r="C50" s="77">
        <v>2017</v>
      </c>
      <c r="D50" s="77">
        <v>18500</v>
      </c>
      <c r="E50" s="77"/>
      <c r="F50" s="77"/>
      <c r="G50" s="76"/>
      <c r="H50" s="212">
        <f t="shared" si="4"/>
        <v>8</v>
      </c>
      <c r="I50" s="199">
        <f t="shared" si="5"/>
        <v>0.998</v>
      </c>
      <c r="J50" s="199">
        <f t="shared" si="74"/>
        <v>18463</v>
      </c>
      <c r="K50" s="199">
        <f t="shared" si="75"/>
        <v>0</v>
      </c>
      <c r="L50" s="199">
        <f t="shared" si="76"/>
        <v>0</v>
      </c>
      <c r="M50" s="199">
        <f t="shared" si="77"/>
        <v>0</v>
      </c>
      <c r="N50" s="199">
        <f t="shared" si="78"/>
        <v>2307.875</v>
      </c>
      <c r="O50" s="199">
        <f t="shared" si="79"/>
        <v>0</v>
      </c>
      <c r="P50" s="199">
        <f t="shared" si="80"/>
        <v>2307.875</v>
      </c>
      <c r="Q50" s="199">
        <f t="shared" si="81"/>
        <v>18463</v>
      </c>
      <c r="R50" s="606"/>
      <c r="S50" s="199">
        <f>+IFERROR(MIN(R50*(1+MTR!$C$28),P50+Q50*MTR!$C$35),0)</f>
        <v>0</v>
      </c>
      <c r="U50" s="199">
        <f t="shared" si="14"/>
        <v>1.002</v>
      </c>
      <c r="V50" s="199">
        <f t="shared" si="82"/>
        <v>18537</v>
      </c>
      <c r="W50" s="199">
        <f t="shared" si="83"/>
        <v>2317.1064999999999</v>
      </c>
      <c r="X50" s="199">
        <f t="shared" si="84"/>
        <v>0</v>
      </c>
      <c r="Y50" s="199">
        <f t="shared" si="85"/>
        <v>0</v>
      </c>
      <c r="Z50" s="199">
        <f t="shared" si="86"/>
        <v>2317.125</v>
      </c>
      <c r="AA50" s="199">
        <f t="shared" si="87"/>
        <v>0</v>
      </c>
      <c r="AB50" s="199">
        <f t="shared" si="88"/>
        <v>2317.125</v>
      </c>
      <c r="AC50" s="199">
        <f t="shared" si="89"/>
        <v>16219.8935</v>
      </c>
      <c r="AD50" s="606"/>
      <c r="AE50" s="199">
        <f>+IFERROR(MIN(AD50*(1+MTR!$C$28)*(1+MTR!$D$28),AB50+AC50*MTR!$D$35),0)</f>
        <v>0</v>
      </c>
      <c r="AG50" s="199">
        <f t="shared" si="65"/>
        <v>1.0089999999999999</v>
      </c>
      <c r="AH50" s="199">
        <f t="shared" si="38"/>
        <v>18666.499999999996</v>
      </c>
      <c r="AI50" s="199">
        <f t="shared" si="39"/>
        <v>4666.6711204999992</v>
      </c>
      <c r="AJ50" s="199">
        <f t="shared" si="40"/>
        <v>0</v>
      </c>
      <c r="AK50" s="199">
        <f t="shared" si="41"/>
        <v>0</v>
      </c>
      <c r="AL50" s="199">
        <f t="shared" si="42"/>
        <v>2333.3124999999995</v>
      </c>
      <c r="AM50" s="199">
        <f t="shared" si="43"/>
        <v>0</v>
      </c>
      <c r="AN50" s="199">
        <f t="shared" si="44"/>
        <v>2333.3124999999995</v>
      </c>
      <c r="AO50" s="199">
        <f t="shared" si="45"/>
        <v>13999.828879499997</v>
      </c>
      <c r="AP50" s="606"/>
      <c r="AQ50" s="199">
        <f>+IFERROR(MIN(AP50*(1+MTR!$E$28)*(1+MTR!$D$28),IF(C50&lt;2018,AN50+AO50*MTR!$D$35,AN50+AO50*MTR!$E$36)),0)</f>
        <v>0</v>
      </c>
      <c r="AS50" s="199">
        <f t="shared" si="29"/>
        <v>1.014</v>
      </c>
      <c r="AT50" s="199">
        <f t="shared" si="90"/>
        <v>18759</v>
      </c>
      <c r="AU50" s="199">
        <f t="shared" si="67"/>
        <v>7034.9835386024988</v>
      </c>
      <c r="AV50" s="199">
        <f t="shared" si="91"/>
        <v>0</v>
      </c>
      <c r="AW50" s="199">
        <f t="shared" si="69"/>
        <v>0</v>
      </c>
      <c r="AX50" s="199">
        <f t="shared" si="70"/>
        <v>2344.875</v>
      </c>
      <c r="AY50" s="199">
        <f t="shared" si="71"/>
        <v>0</v>
      </c>
      <c r="AZ50" s="199">
        <f t="shared" si="92"/>
        <v>2344.875</v>
      </c>
      <c r="BA50" s="199">
        <f t="shared" si="93"/>
        <v>11724.016461397501</v>
      </c>
      <c r="BB50" s="606"/>
      <c r="BC50" s="199">
        <f>+IFERROR(MIN(BB50*(1+MTR!$E$28)*(1+MTR!$F$28),IF(C50&lt;2018,AZ50+BA50*MTR!$D$35,AZ50+BA50*MTR!$E$36)),0)</f>
        <v>0</v>
      </c>
      <c r="BD50" s="190"/>
      <c r="BE50" s="608"/>
      <c r="BF50" s="190"/>
      <c r="BG50" s="190"/>
      <c r="BH50" s="190"/>
    </row>
    <row r="51" spans="1:60" s="179" customFormat="1">
      <c r="A51" s="607" t="s">
        <v>50</v>
      </c>
      <c r="B51" s="76"/>
      <c r="C51" s="77">
        <v>2017</v>
      </c>
      <c r="D51" s="77">
        <v>17400</v>
      </c>
      <c r="E51" s="77"/>
      <c r="F51" s="77"/>
      <c r="G51" s="76"/>
      <c r="H51" s="212">
        <f t="shared" si="4"/>
        <v>8</v>
      </c>
      <c r="I51" s="199">
        <f t="shared" si="5"/>
        <v>0.998</v>
      </c>
      <c r="J51" s="199">
        <f t="shared" si="74"/>
        <v>17365.2</v>
      </c>
      <c r="K51" s="199">
        <f t="shared" si="75"/>
        <v>0</v>
      </c>
      <c r="L51" s="199">
        <f t="shared" si="76"/>
        <v>0</v>
      </c>
      <c r="M51" s="199">
        <f t="shared" si="77"/>
        <v>0</v>
      </c>
      <c r="N51" s="199">
        <f t="shared" si="78"/>
        <v>2170.65</v>
      </c>
      <c r="O51" s="199">
        <f t="shared" si="79"/>
        <v>0</v>
      </c>
      <c r="P51" s="199">
        <f t="shared" si="80"/>
        <v>2170.65</v>
      </c>
      <c r="Q51" s="199">
        <f t="shared" si="81"/>
        <v>17365.2</v>
      </c>
      <c r="R51" s="606"/>
      <c r="S51" s="199">
        <f>+IFERROR(MIN(R51*(1+MTR!$C$28),P51+Q51*MTR!$C$35),0)</f>
        <v>0</v>
      </c>
      <c r="U51" s="199">
        <f t="shared" si="14"/>
        <v>1.002</v>
      </c>
      <c r="V51" s="199">
        <f t="shared" si="82"/>
        <v>17434.8</v>
      </c>
      <c r="W51" s="199">
        <f t="shared" si="83"/>
        <v>2179.3326000000002</v>
      </c>
      <c r="X51" s="199">
        <f t="shared" si="84"/>
        <v>0</v>
      </c>
      <c r="Y51" s="199">
        <f t="shared" si="85"/>
        <v>0</v>
      </c>
      <c r="Z51" s="199">
        <f t="shared" si="86"/>
        <v>2179.35</v>
      </c>
      <c r="AA51" s="199">
        <f t="shared" si="87"/>
        <v>0</v>
      </c>
      <c r="AB51" s="199">
        <f t="shared" si="88"/>
        <v>2179.35</v>
      </c>
      <c r="AC51" s="199">
        <f t="shared" si="89"/>
        <v>15255.4674</v>
      </c>
      <c r="AD51" s="606"/>
      <c r="AE51" s="199">
        <f>+IFERROR(MIN(AD51*(1+MTR!$C$28)*(1+MTR!$D$28),AB51+AC51*MTR!$D$35),0)</f>
        <v>0</v>
      </c>
      <c r="AG51" s="199">
        <f t="shared" si="65"/>
        <v>1.0089999999999999</v>
      </c>
      <c r="AH51" s="199">
        <f t="shared" si="38"/>
        <v>17556.599999999999</v>
      </c>
      <c r="AI51" s="199">
        <f t="shared" si="39"/>
        <v>4389.1933781999996</v>
      </c>
      <c r="AJ51" s="199">
        <f t="shared" si="40"/>
        <v>0</v>
      </c>
      <c r="AK51" s="199">
        <f t="shared" si="41"/>
        <v>0</v>
      </c>
      <c r="AL51" s="199">
        <f t="shared" si="42"/>
        <v>2194.5749999999998</v>
      </c>
      <c r="AM51" s="199">
        <f t="shared" si="43"/>
        <v>0</v>
      </c>
      <c r="AN51" s="199">
        <f t="shared" si="44"/>
        <v>2194.5749999999998</v>
      </c>
      <c r="AO51" s="199">
        <f t="shared" si="45"/>
        <v>13167.406621799999</v>
      </c>
      <c r="AP51" s="606"/>
      <c r="AQ51" s="199">
        <f>+IFERROR(MIN(AP51*(1+MTR!$E$28)*(1+MTR!$D$28),IF(C51&lt;2018,AN51+AO51*MTR!$D$35,AN51+AO51*MTR!$E$36)),0)</f>
        <v>0</v>
      </c>
      <c r="AS51" s="199">
        <f t="shared" si="29"/>
        <v>1.014</v>
      </c>
      <c r="AT51" s="199">
        <f t="shared" si="90"/>
        <v>17643.599999999999</v>
      </c>
      <c r="AU51" s="199">
        <f t="shared" si="67"/>
        <v>6616.6872200909984</v>
      </c>
      <c r="AV51" s="199">
        <f t="shared" si="91"/>
        <v>0</v>
      </c>
      <c r="AW51" s="199">
        <f t="shared" si="69"/>
        <v>0</v>
      </c>
      <c r="AX51" s="199">
        <f t="shared" si="70"/>
        <v>2205.4499999999998</v>
      </c>
      <c r="AY51" s="199">
        <f t="shared" si="71"/>
        <v>0</v>
      </c>
      <c r="AZ51" s="199">
        <f t="shared" si="92"/>
        <v>2205.4499999999998</v>
      </c>
      <c r="BA51" s="199">
        <f t="shared" si="93"/>
        <v>11026.912779909</v>
      </c>
      <c r="BB51" s="606"/>
      <c r="BC51" s="199">
        <f>+IFERROR(MIN(BB51*(1+MTR!$E$28)*(1+MTR!$F$28),IF(C51&lt;2018,AZ51+BA51*MTR!$D$35,AZ51+BA51*MTR!$E$36)),0)</f>
        <v>0</v>
      </c>
      <c r="BD51" s="190"/>
      <c r="BE51" s="608"/>
      <c r="BF51" s="190"/>
      <c r="BG51" s="190"/>
      <c r="BH51" s="190"/>
    </row>
    <row r="52" spans="1:60" s="179" customFormat="1">
      <c r="A52" s="607" t="s">
        <v>125</v>
      </c>
      <c r="B52" s="76"/>
      <c r="C52" s="77">
        <v>2005</v>
      </c>
      <c r="D52" s="77">
        <v>1070.82</v>
      </c>
      <c r="E52" s="77"/>
      <c r="F52" s="77"/>
      <c r="G52" s="76"/>
      <c r="H52" s="212">
        <f t="shared" si="4"/>
        <v>7</v>
      </c>
      <c r="I52" s="199">
        <f t="shared" si="5"/>
        <v>1.204</v>
      </c>
      <c r="J52" s="199">
        <f t="shared" si="74"/>
        <v>1289.2672799999998</v>
      </c>
      <c r="K52" s="199">
        <f t="shared" si="75"/>
        <v>0</v>
      </c>
      <c r="L52" s="199">
        <f t="shared" si="76"/>
        <v>0</v>
      </c>
      <c r="M52" s="199">
        <f t="shared" si="77"/>
        <v>0</v>
      </c>
      <c r="N52" s="199">
        <f t="shared" si="78"/>
        <v>184.18103999999997</v>
      </c>
      <c r="O52" s="199">
        <f t="shared" si="79"/>
        <v>0</v>
      </c>
      <c r="P52" s="199">
        <f t="shared" si="80"/>
        <v>184.18103999999997</v>
      </c>
      <c r="Q52" s="199">
        <f t="shared" si="81"/>
        <v>1289.2672799999998</v>
      </c>
      <c r="R52" s="606"/>
      <c r="S52" s="199">
        <f>+IFERROR(MIN(R52*(1+MTR!$C$28),P52+Q52*MTR!$C$35),0)</f>
        <v>0</v>
      </c>
      <c r="U52" s="199">
        <f t="shared" si="14"/>
        <v>1.2090000000000001</v>
      </c>
      <c r="V52" s="199">
        <f t="shared" si="82"/>
        <v>1294.62138</v>
      </c>
      <c r="W52" s="199">
        <f t="shared" si="83"/>
        <v>184.91776415999996</v>
      </c>
      <c r="X52" s="199">
        <f t="shared" si="84"/>
        <v>0</v>
      </c>
      <c r="Y52" s="199">
        <f t="shared" si="85"/>
        <v>0</v>
      </c>
      <c r="Z52" s="199">
        <f t="shared" si="86"/>
        <v>184.94591142857143</v>
      </c>
      <c r="AA52" s="199">
        <f t="shared" si="87"/>
        <v>0</v>
      </c>
      <c r="AB52" s="199">
        <f t="shared" si="88"/>
        <v>184.94591142857143</v>
      </c>
      <c r="AC52" s="199">
        <f t="shared" si="89"/>
        <v>1109.7036158400001</v>
      </c>
      <c r="AD52" s="606"/>
      <c r="AE52" s="199">
        <f>+IFERROR(MIN(AD52*(1+MTR!$C$28)*(1+MTR!$D$28),AB52+AC52*MTR!$D$35),0)</f>
        <v>0</v>
      </c>
      <c r="AG52" s="199">
        <f t="shared" si="65"/>
        <v>1.2170000000000001</v>
      </c>
      <c r="AH52" s="199">
        <f t="shared" si="38"/>
        <v>1303.18794</v>
      </c>
      <c r="AI52" s="199">
        <f t="shared" si="39"/>
        <v>372.45272131769133</v>
      </c>
      <c r="AJ52" s="199">
        <f t="shared" si="40"/>
        <v>0</v>
      </c>
      <c r="AK52" s="199">
        <f t="shared" si="41"/>
        <v>0</v>
      </c>
      <c r="AL52" s="199">
        <f t="shared" si="42"/>
        <v>186.16970571428573</v>
      </c>
      <c r="AM52" s="199">
        <f t="shared" si="43"/>
        <v>0</v>
      </c>
      <c r="AN52" s="199">
        <f t="shared" si="44"/>
        <v>186.16970571428573</v>
      </c>
      <c r="AO52" s="199">
        <f t="shared" si="45"/>
        <v>930.73521868230864</v>
      </c>
      <c r="AP52" s="606"/>
      <c r="AQ52" s="199">
        <f>+IFERROR(MIN(AP52*(1+MTR!$E$28)*(1+MTR!$D$28),IF(C52&lt;2018,AN52+AO52*MTR!$D$35,AN52+AO52*MTR!$E$36)),0)</f>
        <v>0</v>
      </c>
      <c r="AS52" s="199">
        <f t="shared" si="29"/>
        <v>1.2230000000000001</v>
      </c>
      <c r="AT52" s="199">
        <f t="shared" si="90"/>
        <v>1309.61286</v>
      </c>
      <c r="AU52" s="199">
        <f t="shared" si="67"/>
        <v>561.4155391671369</v>
      </c>
      <c r="AV52" s="199">
        <f t="shared" si="91"/>
        <v>0</v>
      </c>
      <c r="AW52" s="199">
        <f t="shared" si="69"/>
        <v>0</v>
      </c>
      <c r="AX52" s="199">
        <f t="shared" si="70"/>
        <v>187.08755142857143</v>
      </c>
      <c r="AY52" s="199">
        <f t="shared" si="71"/>
        <v>0</v>
      </c>
      <c r="AZ52" s="199">
        <f t="shared" si="92"/>
        <v>187.08755142857143</v>
      </c>
      <c r="BA52" s="199">
        <f t="shared" si="93"/>
        <v>748.19732083286306</v>
      </c>
      <c r="BB52" s="606"/>
      <c r="BC52" s="199">
        <f>+IFERROR(MIN(BB52*(1+MTR!$E$28)*(1+MTR!$F$28),IF(C52&lt;2018,AZ52+BA52*MTR!$D$35,AZ52+BA52*MTR!$E$36)),0)</f>
        <v>0</v>
      </c>
      <c r="BD52" s="190"/>
      <c r="BE52" s="608"/>
      <c r="BF52" s="190"/>
      <c r="BG52" s="190"/>
      <c r="BH52" s="190"/>
    </row>
    <row r="53" spans="1:60" s="179" customFormat="1">
      <c r="A53" s="607" t="s">
        <v>125</v>
      </c>
      <c r="B53" s="76"/>
      <c r="C53" s="77">
        <v>2012</v>
      </c>
      <c r="D53" s="77">
        <v>6050</v>
      </c>
      <c r="E53" s="77"/>
      <c r="F53" s="77"/>
      <c r="G53" s="76"/>
      <c r="H53" s="212">
        <f t="shared" si="4"/>
        <v>7</v>
      </c>
      <c r="I53" s="199">
        <f t="shared" si="5"/>
        <v>1.0429999999999999</v>
      </c>
      <c r="J53" s="199">
        <f t="shared" si="74"/>
        <v>6310.15</v>
      </c>
      <c r="K53" s="199">
        <f t="shared" si="75"/>
        <v>0</v>
      </c>
      <c r="L53" s="199">
        <f t="shared" si="76"/>
        <v>0</v>
      </c>
      <c r="M53" s="199">
        <f t="shared" si="77"/>
        <v>0</v>
      </c>
      <c r="N53" s="199">
        <f t="shared" si="78"/>
        <v>901.44999999999993</v>
      </c>
      <c r="O53" s="199">
        <f t="shared" si="79"/>
        <v>0</v>
      </c>
      <c r="P53" s="199">
        <f t="shared" si="80"/>
        <v>901.44999999999993</v>
      </c>
      <c r="Q53" s="199">
        <f t="shared" si="81"/>
        <v>6310.15</v>
      </c>
      <c r="R53" s="606"/>
      <c r="S53" s="199">
        <f>+IFERROR(MIN(R53*(1+MTR!$C$28),P53+Q53*MTR!$C$35),0)</f>
        <v>0</v>
      </c>
      <c r="U53" s="199">
        <f t="shared" si="14"/>
        <v>1.048</v>
      </c>
      <c r="V53" s="199">
        <f t="shared" si="82"/>
        <v>6340.4000000000005</v>
      </c>
      <c r="W53" s="199">
        <f t="shared" si="83"/>
        <v>905.05579999999998</v>
      </c>
      <c r="X53" s="199">
        <f t="shared" si="84"/>
        <v>0</v>
      </c>
      <c r="Y53" s="199">
        <f t="shared" si="85"/>
        <v>0</v>
      </c>
      <c r="Z53" s="199">
        <f t="shared" si="86"/>
        <v>905.7714285714286</v>
      </c>
      <c r="AA53" s="199">
        <f t="shared" si="87"/>
        <v>0</v>
      </c>
      <c r="AB53" s="199">
        <f t="shared" si="88"/>
        <v>905.7714285714286</v>
      </c>
      <c r="AC53" s="199">
        <f t="shared" si="89"/>
        <v>5435.3442000000005</v>
      </c>
      <c r="AD53" s="606"/>
      <c r="AE53" s="199">
        <f>+IFERROR(MIN(AD53*(1+MTR!$C$28)*(1+MTR!$D$28),AB53+AC53*MTR!$D$35),0)</f>
        <v>0</v>
      </c>
      <c r="AG53" s="199">
        <f t="shared" si="65"/>
        <v>1.0549999999999999</v>
      </c>
      <c r="AH53" s="199">
        <f t="shared" si="38"/>
        <v>6382.75</v>
      </c>
      <c r="AI53" s="199">
        <f t="shared" si="39"/>
        <v>1823.5030191714284</v>
      </c>
      <c r="AJ53" s="199">
        <f t="shared" si="40"/>
        <v>0</v>
      </c>
      <c r="AK53" s="199">
        <f t="shared" si="41"/>
        <v>0</v>
      </c>
      <c r="AL53" s="199">
        <f t="shared" si="42"/>
        <v>911.82142857142856</v>
      </c>
      <c r="AM53" s="199">
        <f t="shared" si="43"/>
        <v>0</v>
      </c>
      <c r="AN53" s="199">
        <f t="shared" si="44"/>
        <v>911.82142857142856</v>
      </c>
      <c r="AO53" s="199">
        <f t="shared" si="45"/>
        <v>4559.2469808285714</v>
      </c>
      <c r="AP53" s="606"/>
      <c r="AQ53" s="199">
        <f>+IFERROR(MIN(AP53*(1+MTR!$E$28)*(1+MTR!$D$28),IF(C53&lt;2018,AN53+AO53*MTR!$D$35,AN53+AO53*MTR!$E$36)),0)</f>
        <v>0</v>
      </c>
      <c r="AS53" s="199">
        <f t="shared" si="29"/>
        <v>1.06</v>
      </c>
      <c r="AT53" s="199">
        <f t="shared" si="90"/>
        <v>6413</v>
      </c>
      <c r="AU53" s="199">
        <f t="shared" si="67"/>
        <v>2749.0010699815712</v>
      </c>
      <c r="AV53" s="199">
        <f t="shared" si="91"/>
        <v>0</v>
      </c>
      <c r="AW53" s="199">
        <f t="shared" si="69"/>
        <v>0</v>
      </c>
      <c r="AX53" s="199">
        <f t="shared" si="70"/>
        <v>916.14285714285711</v>
      </c>
      <c r="AY53" s="199">
        <f t="shared" si="71"/>
        <v>0</v>
      </c>
      <c r="AZ53" s="199">
        <f t="shared" si="92"/>
        <v>916.14285714285711</v>
      </c>
      <c r="BA53" s="199">
        <f t="shared" si="93"/>
        <v>3663.9989300184288</v>
      </c>
      <c r="BB53" s="606"/>
      <c r="BC53" s="199">
        <f>+IFERROR(MIN(BB53*(1+MTR!$E$28)*(1+MTR!$F$28),IF(C53&lt;2018,AZ53+BA53*MTR!$D$35,AZ53+BA53*MTR!$E$36)),0)</f>
        <v>0</v>
      </c>
      <c r="BD53" s="190"/>
      <c r="BE53" s="608"/>
      <c r="BF53" s="190"/>
      <c r="BG53" s="190"/>
      <c r="BH53" s="190"/>
    </row>
    <row r="54" spans="1:60" s="179" customFormat="1">
      <c r="A54" s="607" t="s">
        <v>125</v>
      </c>
      <c r="B54" s="76"/>
      <c r="C54" s="77">
        <v>2005</v>
      </c>
      <c r="D54" s="77">
        <v>83.33</v>
      </c>
      <c r="E54" s="77"/>
      <c r="F54" s="77"/>
      <c r="G54" s="76"/>
      <c r="H54" s="212">
        <f t="shared" si="4"/>
        <v>7</v>
      </c>
      <c r="I54" s="199">
        <f t="shared" si="5"/>
        <v>1.204</v>
      </c>
      <c r="J54" s="199">
        <f t="shared" si="74"/>
        <v>100.32932</v>
      </c>
      <c r="K54" s="199">
        <f t="shared" si="75"/>
        <v>0</v>
      </c>
      <c r="L54" s="199">
        <f t="shared" si="76"/>
        <v>0</v>
      </c>
      <c r="M54" s="199">
        <f t="shared" si="77"/>
        <v>0</v>
      </c>
      <c r="N54" s="199">
        <f t="shared" si="78"/>
        <v>14.332759999999999</v>
      </c>
      <c r="O54" s="199">
        <f t="shared" si="79"/>
        <v>0</v>
      </c>
      <c r="P54" s="199">
        <f t="shared" si="80"/>
        <v>14.332759999999999</v>
      </c>
      <c r="Q54" s="199">
        <f t="shared" si="81"/>
        <v>100.32932</v>
      </c>
      <c r="R54" s="606"/>
      <c r="S54" s="199">
        <f>+IFERROR(MIN(R54*(1+MTR!$C$28),P54+Q54*MTR!$C$35),0)</f>
        <v>0</v>
      </c>
      <c r="U54" s="199">
        <f t="shared" si="14"/>
        <v>1.2090000000000001</v>
      </c>
      <c r="V54" s="199">
        <f t="shared" si="82"/>
        <v>100.74597</v>
      </c>
      <c r="W54" s="199">
        <f t="shared" si="83"/>
        <v>14.390091039999998</v>
      </c>
      <c r="X54" s="199">
        <f t="shared" si="84"/>
        <v>0</v>
      </c>
      <c r="Y54" s="199">
        <f t="shared" si="85"/>
        <v>0</v>
      </c>
      <c r="Z54" s="199">
        <f t="shared" si="86"/>
        <v>14.392281428571428</v>
      </c>
      <c r="AA54" s="199">
        <f t="shared" si="87"/>
        <v>0</v>
      </c>
      <c r="AB54" s="199">
        <f t="shared" si="88"/>
        <v>14.392281428571428</v>
      </c>
      <c r="AC54" s="199">
        <f t="shared" si="89"/>
        <v>86.355878959999998</v>
      </c>
      <c r="AD54" s="606"/>
      <c r="AE54" s="199">
        <f>+IFERROR(MIN(AD54*(1+MTR!$C$28)*(1+MTR!$D$28),AB54+AC54*MTR!$D$35),0)</f>
        <v>0</v>
      </c>
      <c r="AG54" s="199">
        <f t="shared" si="65"/>
        <v>1.2170000000000001</v>
      </c>
      <c r="AH54" s="199">
        <f t="shared" si="38"/>
        <v>101.41261</v>
      </c>
      <c r="AI54" s="199">
        <f t="shared" si="39"/>
        <v>28.98384907585142</v>
      </c>
      <c r="AJ54" s="199">
        <f t="shared" si="40"/>
        <v>0</v>
      </c>
      <c r="AK54" s="199">
        <f t="shared" si="41"/>
        <v>0</v>
      </c>
      <c r="AL54" s="199">
        <f t="shared" si="42"/>
        <v>14.487515714285715</v>
      </c>
      <c r="AM54" s="199">
        <f t="shared" si="43"/>
        <v>0</v>
      </c>
      <c r="AN54" s="199">
        <f t="shared" si="44"/>
        <v>14.487515714285715</v>
      </c>
      <c r="AO54" s="199">
        <f t="shared" si="45"/>
        <v>72.428760924148577</v>
      </c>
      <c r="AP54" s="606"/>
      <c r="AQ54" s="199">
        <f>+IFERROR(MIN(AP54*(1+MTR!$E$28)*(1+MTR!$D$28),IF(C54&lt;2018,AN54+AO54*MTR!$D$35,AN54+AO54*MTR!$E$36)),0)</f>
        <v>0</v>
      </c>
      <c r="AS54" s="199">
        <f t="shared" si="29"/>
        <v>1.2230000000000001</v>
      </c>
      <c r="AT54" s="199">
        <f t="shared" si="90"/>
        <v>101.91259000000001</v>
      </c>
      <c r="AU54" s="199">
        <f t="shared" si="67"/>
        <v>43.688721614087818</v>
      </c>
      <c r="AV54" s="199">
        <f t="shared" si="91"/>
        <v>0</v>
      </c>
      <c r="AW54" s="199">
        <f t="shared" si="69"/>
        <v>0</v>
      </c>
      <c r="AX54" s="199">
        <f t="shared" si="70"/>
        <v>14.55894142857143</v>
      </c>
      <c r="AY54" s="199">
        <f t="shared" si="71"/>
        <v>0</v>
      </c>
      <c r="AZ54" s="199">
        <f t="shared" si="92"/>
        <v>14.55894142857143</v>
      </c>
      <c r="BA54" s="199">
        <f t="shared" si="93"/>
        <v>58.223868385912191</v>
      </c>
      <c r="BB54" s="606"/>
      <c r="BC54" s="199">
        <f>+IFERROR(MIN(BB54*(1+MTR!$E$28)*(1+MTR!$F$28),IF(C54&lt;2018,AZ54+BA54*MTR!$D$35,AZ54+BA54*MTR!$E$36)),0)</f>
        <v>0</v>
      </c>
      <c r="BD54" s="190"/>
      <c r="BE54" s="608"/>
      <c r="BF54" s="190"/>
      <c r="BG54" s="190"/>
      <c r="BH54" s="190"/>
    </row>
    <row r="55" spans="1:60" s="179" customFormat="1">
      <c r="A55" s="607" t="s">
        <v>125</v>
      </c>
      <c r="B55" s="76"/>
      <c r="C55" s="77">
        <v>2006</v>
      </c>
      <c r="D55" s="77">
        <v>308.36</v>
      </c>
      <c r="E55" s="77"/>
      <c r="F55" s="77"/>
      <c r="G55" s="76"/>
      <c r="H55" s="212">
        <f t="shared" si="4"/>
        <v>7</v>
      </c>
      <c r="I55" s="199">
        <f t="shared" si="5"/>
        <v>1.171</v>
      </c>
      <c r="J55" s="199">
        <f t="shared" si="74"/>
        <v>361.08956000000001</v>
      </c>
      <c r="K55" s="199">
        <f t="shared" si="75"/>
        <v>0</v>
      </c>
      <c r="L55" s="199">
        <f t="shared" si="76"/>
        <v>0</v>
      </c>
      <c r="M55" s="199">
        <f t="shared" si="77"/>
        <v>0</v>
      </c>
      <c r="N55" s="199">
        <f t="shared" si="78"/>
        <v>51.584222857142855</v>
      </c>
      <c r="O55" s="199">
        <f t="shared" si="79"/>
        <v>0</v>
      </c>
      <c r="P55" s="199">
        <f t="shared" si="80"/>
        <v>51.584222857142855</v>
      </c>
      <c r="Q55" s="199">
        <f t="shared" si="81"/>
        <v>361.08956000000001</v>
      </c>
      <c r="R55" s="606"/>
      <c r="S55" s="199">
        <f>+IFERROR(MIN(R55*(1+MTR!$C$28),P55+Q55*MTR!$C$35),0)</f>
        <v>0</v>
      </c>
      <c r="U55" s="199">
        <f t="shared" si="14"/>
        <v>1.1759999999999999</v>
      </c>
      <c r="V55" s="199">
        <f t="shared" si="82"/>
        <v>362.63135999999997</v>
      </c>
      <c r="W55" s="199">
        <f t="shared" si="83"/>
        <v>51.790559748571425</v>
      </c>
      <c r="X55" s="199">
        <f t="shared" si="84"/>
        <v>0</v>
      </c>
      <c r="Y55" s="199">
        <f t="shared" si="85"/>
        <v>0</v>
      </c>
      <c r="Z55" s="199">
        <f t="shared" si="86"/>
        <v>51.804479999999998</v>
      </c>
      <c r="AA55" s="199">
        <f t="shared" si="87"/>
        <v>0</v>
      </c>
      <c r="AB55" s="199">
        <f t="shared" si="88"/>
        <v>51.804479999999998</v>
      </c>
      <c r="AC55" s="199">
        <f t="shared" si="89"/>
        <v>310.84080025142856</v>
      </c>
      <c r="AD55" s="606"/>
      <c r="AE55" s="199">
        <f>+IFERROR(MIN(AD55*(1+MTR!$C$28)*(1+MTR!$D$28),AB55+AC55*MTR!$D$35),0)</f>
        <v>0</v>
      </c>
      <c r="AG55" s="199">
        <f t="shared" si="65"/>
        <v>1.1839999999999999</v>
      </c>
      <c r="AH55" s="199">
        <f t="shared" si="38"/>
        <v>365.09823999999998</v>
      </c>
      <c r="AI55" s="199">
        <f t="shared" si="39"/>
        <v>104.32020502681141</v>
      </c>
      <c r="AJ55" s="199">
        <f t="shared" si="40"/>
        <v>0</v>
      </c>
      <c r="AK55" s="199">
        <f t="shared" si="41"/>
        <v>0</v>
      </c>
      <c r="AL55" s="199">
        <f t="shared" si="42"/>
        <v>52.156891428571427</v>
      </c>
      <c r="AM55" s="199">
        <f t="shared" si="43"/>
        <v>0</v>
      </c>
      <c r="AN55" s="199">
        <f t="shared" si="44"/>
        <v>52.156891428571427</v>
      </c>
      <c r="AO55" s="199">
        <f t="shared" si="45"/>
        <v>260.7780349731886</v>
      </c>
      <c r="AP55" s="606"/>
      <c r="AQ55" s="199">
        <f>+IFERROR(MIN(AP55*(1+MTR!$E$28)*(1+MTR!$D$28),IF(C55&lt;2018,AN55+AO55*MTR!$D$35,AN55+AO55*MTR!$E$36)),0)</f>
        <v>0</v>
      </c>
      <c r="AS55" s="199">
        <f t="shared" si="29"/>
        <v>1.19</v>
      </c>
      <c r="AT55" s="199">
        <f t="shared" si="90"/>
        <v>366.94839999999999</v>
      </c>
      <c r="AU55" s="199">
        <f t="shared" si="67"/>
        <v>157.25948193765973</v>
      </c>
      <c r="AV55" s="199">
        <f t="shared" si="91"/>
        <v>0</v>
      </c>
      <c r="AW55" s="199">
        <f t="shared" si="69"/>
        <v>0</v>
      </c>
      <c r="AX55" s="199">
        <f t="shared" si="70"/>
        <v>52.421199999999999</v>
      </c>
      <c r="AY55" s="199">
        <f t="shared" si="71"/>
        <v>0</v>
      </c>
      <c r="AZ55" s="199">
        <f t="shared" si="92"/>
        <v>52.421199999999999</v>
      </c>
      <c r="BA55" s="199">
        <f t="shared" si="93"/>
        <v>209.68891806234026</v>
      </c>
      <c r="BB55" s="606"/>
      <c r="BC55" s="199">
        <f>+IFERROR(MIN(BB55*(1+MTR!$E$28)*(1+MTR!$F$28),IF(C55&lt;2018,AZ55+BA55*MTR!$D$35,AZ55+BA55*MTR!$E$36)),0)</f>
        <v>0</v>
      </c>
      <c r="BD55" s="190"/>
      <c r="BE55" s="608"/>
      <c r="BF55" s="190"/>
      <c r="BG55" s="190"/>
      <c r="BH55" s="190"/>
    </row>
    <row r="56" spans="1:60" s="179" customFormat="1">
      <c r="A56" s="607" t="s">
        <v>125</v>
      </c>
      <c r="B56" s="76"/>
      <c r="C56" s="77">
        <v>2006</v>
      </c>
      <c r="D56" s="77">
        <v>420</v>
      </c>
      <c r="E56" s="77"/>
      <c r="F56" s="77"/>
      <c r="G56" s="76"/>
      <c r="H56" s="212">
        <f t="shared" si="4"/>
        <v>7</v>
      </c>
      <c r="I56" s="199">
        <f t="shared" si="5"/>
        <v>1.171</v>
      </c>
      <c r="J56" s="199">
        <f t="shared" si="74"/>
        <v>491.82</v>
      </c>
      <c r="K56" s="199">
        <f t="shared" si="75"/>
        <v>0</v>
      </c>
      <c r="L56" s="199">
        <f t="shared" si="76"/>
        <v>0</v>
      </c>
      <c r="M56" s="199">
        <f t="shared" si="77"/>
        <v>0</v>
      </c>
      <c r="N56" s="199">
        <f t="shared" si="78"/>
        <v>70.260000000000005</v>
      </c>
      <c r="O56" s="199">
        <f t="shared" si="79"/>
        <v>0</v>
      </c>
      <c r="P56" s="199">
        <f t="shared" si="80"/>
        <v>70.260000000000005</v>
      </c>
      <c r="Q56" s="199">
        <f t="shared" si="81"/>
        <v>491.82</v>
      </c>
      <c r="R56" s="606"/>
      <c r="S56" s="199">
        <f>+IFERROR(MIN(R56*(1+MTR!$C$28),P56+Q56*MTR!$C$35),0)</f>
        <v>0</v>
      </c>
      <c r="U56" s="199">
        <f t="shared" si="14"/>
        <v>1.1759999999999999</v>
      </c>
      <c r="V56" s="199">
        <f t="shared" si="82"/>
        <v>493.91999999999996</v>
      </c>
      <c r="W56" s="199">
        <f t="shared" si="83"/>
        <v>70.54104000000001</v>
      </c>
      <c r="X56" s="199">
        <f t="shared" si="84"/>
        <v>0</v>
      </c>
      <c r="Y56" s="199">
        <f t="shared" si="85"/>
        <v>0</v>
      </c>
      <c r="Z56" s="199">
        <f t="shared" si="86"/>
        <v>70.559999999999988</v>
      </c>
      <c r="AA56" s="199">
        <f t="shared" si="87"/>
        <v>0</v>
      </c>
      <c r="AB56" s="199">
        <f t="shared" si="88"/>
        <v>70.559999999999988</v>
      </c>
      <c r="AC56" s="199">
        <f t="shared" si="89"/>
        <v>423.37895999999995</v>
      </c>
      <c r="AD56" s="606"/>
      <c r="AE56" s="199">
        <f>+IFERROR(MIN(AD56*(1+MTR!$C$28)*(1+MTR!$D$28),AB56+AC56*MTR!$D$35),0)</f>
        <v>0</v>
      </c>
      <c r="AG56" s="199">
        <f t="shared" si="65"/>
        <v>1.1839999999999999</v>
      </c>
      <c r="AH56" s="199">
        <f t="shared" si="38"/>
        <v>497.28</v>
      </c>
      <c r="AI56" s="199">
        <f t="shared" si="39"/>
        <v>142.08874728000001</v>
      </c>
      <c r="AJ56" s="199">
        <f t="shared" si="40"/>
        <v>0</v>
      </c>
      <c r="AK56" s="199">
        <f t="shared" si="41"/>
        <v>0</v>
      </c>
      <c r="AL56" s="199">
        <f t="shared" si="42"/>
        <v>71.039999999999992</v>
      </c>
      <c r="AM56" s="199">
        <f t="shared" si="43"/>
        <v>0</v>
      </c>
      <c r="AN56" s="199">
        <f t="shared" si="44"/>
        <v>71.039999999999992</v>
      </c>
      <c r="AO56" s="199">
        <f t="shared" si="45"/>
        <v>355.19125271999997</v>
      </c>
      <c r="AP56" s="606"/>
      <c r="AQ56" s="199">
        <f>+IFERROR(MIN(AP56*(1+MTR!$E$28)*(1+MTR!$D$28),IF(C56&lt;2018,AN56+AO56*MTR!$D$35,AN56+AO56*MTR!$E$36)),0)</f>
        <v>0</v>
      </c>
      <c r="AS56" s="199">
        <f t="shared" si="29"/>
        <v>1.19</v>
      </c>
      <c r="AT56" s="199">
        <f t="shared" si="90"/>
        <v>499.79999999999995</v>
      </c>
      <c r="AU56" s="199">
        <f t="shared" si="67"/>
        <v>214.19439101639998</v>
      </c>
      <c r="AV56" s="199">
        <f t="shared" si="91"/>
        <v>0</v>
      </c>
      <c r="AW56" s="199">
        <f t="shared" si="69"/>
        <v>0</v>
      </c>
      <c r="AX56" s="199">
        <f t="shared" si="70"/>
        <v>71.399999999999991</v>
      </c>
      <c r="AY56" s="199">
        <f t="shared" si="71"/>
        <v>0</v>
      </c>
      <c r="AZ56" s="199">
        <f t="shared" si="92"/>
        <v>71.399999999999991</v>
      </c>
      <c r="BA56" s="199">
        <f t="shared" si="93"/>
        <v>285.60560898359995</v>
      </c>
      <c r="BB56" s="606"/>
      <c r="BC56" s="199">
        <f>+IFERROR(MIN(BB56*(1+MTR!$E$28)*(1+MTR!$F$28),IF(C56&lt;2018,AZ56+BA56*MTR!$D$35,AZ56+BA56*MTR!$E$36)),0)</f>
        <v>0</v>
      </c>
      <c r="BD56" s="190"/>
      <c r="BE56" s="608"/>
      <c r="BF56" s="190"/>
      <c r="BG56" s="190"/>
      <c r="BH56" s="190"/>
    </row>
    <row r="57" spans="1:60" s="179" customFormat="1">
      <c r="A57" s="607" t="s">
        <v>125</v>
      </c>
      <c r="B57" s="76"/>
      <c r="C57" s="77">
        <v>2006</v>
      </c>
      <c r="D57" s="77">
        <v>185</v>
      </c>
      <c r="E57" s="77"/>
      <c r="F57" s="77"/>
      <c r="G57" s="76"/>
      <c r="H57" s="212">
        <f t="shared" si="4"/>
        <v>7</v>
      </c>
      <c r="I57" s="199">
        <f t="shared" si="5"/>
        <v>1.171</v>
      </c>
      <c r="J57" s="199">
        <f t="shared" si="74"/>
        <v>216.63500000000002</v>
      </c>
      <c r="K57" s="199">
        <f t="shared" si="75"/>
        <v>0</v>
      </c>
      <c r="L57" s="199">
        <f t="shared" si="76"/>
        <v>0</v>
      </c>
      <c r="M57" s="199">
        <f t="shared" si="77"/>
        <v>0</v>
      </c>
      <c r="N57" s="199">
        <f t="shared" si="78"/>
        <v>30.947857142857146</v>
      </c>
      <c r="O57" s="199">
        <f t="shared" si="79"/>
        <v>0</v>
      </c>
      <c r="P57" s="199">
        <f t="shared" si="80"/>
        <v>30.947857142857146</v>
      </c>
      <c r="Q57" s="199">
        <f t="shared" si="81"/>
        <v>216.63500000000002</v>
      </c>
      <c r="R57" s="606"/>
      <c r="S57" s="199">
        <f>+IFERROR(MIN(R57*(1+MTR!$C$28),P57+Q57*MTR!$C$35),0)</f>
        <v>0</v>
      </c>
      <c r="U57" s="199">
        <f t="shared" si="14"/>
        <v>1.1759999999999999</v>
      </c>
      <c r="V57" s="199">
        <f t="shared" si="82"/>
        <v>217.55999999999997</v>
      </c>
      <c r="W57" s="199">
        <f t="shared" si="83"/>
        <v>31.071648571428575</v>
      </c>
      <c r="X57" s="199">
        <f t="shared" si="84"/>
        <v>0</v>
      </c>
      <c r="Y57" s="199">
        <f t="shared" si="85"/>
        <v>0</v>
      </c>
      <c r="Z57" s="199">
        <f t="shared" si="86"/>
        <v>31.079999999999995</v>
      </c>
      <c r="AA57" s="199">
        <f t="shared" si="87"/>
        <v>0</v>
      </c>
      <c r="AB57" s="199">
        <f t="shared" si="88"/>
        <v>31.079999999999995</v>
      </c>
      <c r="AC57" s="199">
        <f t="shared" si="89"/>
        <v>186.48835142857141</v>
      </c>
      <c r="AD57" s="606"/>
      <c r="AE57" s="199">
        <f>+IFERROR(MIN(AD57*(1+MTR!$C$28)*(1+MTR!$D$28),AB57+AC57*MTR!$D$35),0)</f>
        <v>0</v>
      </c>
      <c r="AG57" s="199">
        <f t="shared" si="65"/>
        <v>1.1839999999999999</v>
      </c>
      <c r="AH57" s="199">
        <f t="shared" si="38"/>
        <v>219.04</v>
      </c>
      <c r="AI57" s="199">
        <f t="shared" si="39"/>
        <v>62.586710111428559</v>
      </c>
      <c r="AJ57" s="199">
        <f t="shared" si="40"/>
        <v>0</v>
      </c>
      <c r="AK57" s="199">
        <f t="shared" si="41"/>
        <v>0</v>
      </c>
      <c r="AL57" s="199">
        <f t="shared" si="42"/>
        <v>31.291428571428572</v>
      </c>
      <c r="AM57" s="199">
        <f t="shared" si="43"/>
        <v>0</v>
      </c>
      <c r="AN57" s="199">
        <f t="shared" si="44"/>
        <v>31.291428571428572</v>
      </c>
      <c r="AO57" s="199">
        <f t="shared" si="45"/>
        <v>156.45328988857142</v>
      </c>
      <c r="AP57" s="606"/>
      <c r="AQ57" s="199">
        <f>+IFERROR(MIN(AP57*(1+MTR!$E$28)*(1+MTR!$D$28),IF(C57&lt;2018,AN57+AO57*MTR!$D$35,AN57+AO57*MTR!$E$36)),0)</f>
        <v>0</v>
      </c>
      <c r="AS57" s="199">
        <f t="shared" si="29"/>
        <v>1.19</v>
      </c>
      <c r="AT57" s="199">
        <f t="shared" si="90"/>
        <v>220.14999999999998</v>
      </c>
      <c r="AU57" s="199">
        <f t="shared" si="67"/>
        <v>94.347529376271396</v>
      </c>
      <c r="AV57" s="199">
        <f t="shared" si="91"/>
        <v>0</v>
      </c>
      <c r="AW57" s="199">
        <f t="shared" si="69"/>
        <v>0</v>
      </c>
      <c r="AX57" s="199">
        <f t="shared" si="70"/>
        <v>31.449999999999996</v>
      </c>
      <c r="AY57" s="199">
        <f t="shared" si="71"/>
        <v>0</v>
      </c>
      <c r="AZ57" s="199">
        <f t="shared" si="92"/>
        <v>31.449999999999996</v>
      </c>
      <c r="BA57" s="199">
        <f t="shared" si="93"/>
        <v>125.80247062372858</v>
      </c>
      <c r="BB57" s="606"/>
      <c r="BC57" s="199">
        <f>+IFERROR(MIN(BB57*(1+MTR!$E$28)*(1+MTR!$F$28),IF(C57&lt;2018,AZ57+BA57*MTR!$D$35,AZ57+BA57*MTR!$E$36)),0)</f>
        <v>0</v>
      </c>
      <c r="BD57" s="190"/>
      <c r="BE57" s="608"/>
      <c r="BF57" s="190"/>
      <c r="BG57" s="190"/>
      <c r="BH57" s="190"/>
    </row>
    <row r="58" spans="1:60" s="179" customFormat="1">
      <c r="A58" s="607" t="s">
        <v>125</v>
      </c>
      <c r="B58" s="76"/>
      <c r="C58" s="77">
        <v>2006</v>
      </c>
      <c r="D58" s="77">
        <v>100941.14</v>
      </c>
      <c r="E58" s="77"/>
      <c r="F58" s="77"/>
      <c r="G58" s="76"/>
      <c r="H58" s="212">
        <f t="shared" si="4"/>
        <v>7</v>
      </c>
      <c r="I58" s="199">
        <f t="shared" si="5"/>
        <v>1.171</v>
      </c>
      <c r="J58" s="199">
        <f t="shared" si="74"/>
        <v>118202.07494000001</v>
      </c>
      <c r="K58" s="199">
        <f t="shared" si="75"/>
        <v>0</v>
      </c>
      <c r="L58" s="199">
        <f t="shared" si="76"/>
        <v>0</v>
      </c>
      <c r="M58" s="199">
        <f t="shared" si="77"/>
        <v>0</v>
      </c>
      <c r="N58" s="199">
        <f t="shared" si="78"/>
        <v>16886.010705714285</v>
      </c>
      <c r="O58" s="199">
        <f t="shared" si="79"/>
        <v>0</v>
      </c>
      <c r="P58" s="199">
        <f t="shared" si="80"/>
        <v>16886.010705714285</v>
      </c>
      <c r="Q58" s="199">
        <f t="shared" si="81"/>
        <v>118202.07494000001</v>
      </c>
      <c r="R58" s="606"/>
      <c r="S58" s="199">
        <f>+IFERROR(MIN(R58*(1+MTR!$C$28),P58+Q58*MTR!$C$35),0)</f>
        <v>0</v>
      </c>
      <c r="U58" s="199">
        <f t="shared" si="14"/>
        <v>1.1759999999999999</v>
      </c>
      <c r="V58" s="199">
        <f t="shared" si="82"/>
        <v>118706.78064</v>
      </c>
      <c r="W58" s="199">
        <f t="shared" si="83"/>
        <v>16953.554748537143</v>
      </c>
      <c r="X58" s="199">
        <f t="shared" si="84"/>
        <v>0</v>
      </c>
      <c r="Y58" s="199">
        <f t="shared" si="85"/>
        <v>0</v>
      </c>
      <c r="Z58" s="199">
        <f t="shared" si="86"/>
        <v>16958.111519999999</v>
      </c>
      <c r="AA58" s="199">
        <f t="shared" si="87"/>
        <v>0</v>
      </c>
      <c r="AB58" s="199">
        <f t="shared" si="88"/>
        <v>16958.111519999999</v>
      </c>
      <c r="AC58" s="199">
        <f t="shared" si="89"/>
        <v>101753.22589146285</v>
      </c>
      <c r="AD58" s="606"/>
      <c r="AE58" s="199">
        <f>+IFERROR(MIN(AD58*(1+MTR!$C$28)*(1+MTR!$D$28),AB58+AC58*MTR!$D$35),0)</f>
        <v>0</v>
      </c>
      <c r="AG58" s="199">
        <f t="shared" si="65"/>
        <v>1.1839999999999999</v>
      </c>
      <c r="AH58" s="199">
        <f t="shared" si="38"/>
        <v>119514.30975999999</v>
      </c>
      <c r="AI58" s="199">
        <f t="shared" si="39"/>
        <v>34149.047932416899</v>
      </c>
      <c r="AJ58" s="199">
        <f t="shared" si="40"/>
        <v>0</v>
      </c>
      <c r="AK58" s="199">
        <f t="shared" si="41"/>
        <v>0</v>
      </c>
      <c r="AL58" s="199">
        <f t="shared" si="42"/>
        <v>17073.47282285714</v>
      </c>
      <c r="AM58" s="199">
        <f t="shared" si="43"/>
        <v>0</v>
      </c>
      <c r="AN58" s="199">
        <f t="shared" si="44"/>
        <v>17073.47282285714</v>
      </c>
      <c r="AO58" s="199">
        <f t="shared" si="45"/>
        <v>85365.26182758309</v>
      </c>
      <c r="AP58" s="606"/>
      <c r="AQ58" s="199">
        <f>+IFERROR(MIN(AP58*(1+MTR!$E$28)*(1+MTR!$D$28),IF(C58&lt;2018,AN58+AO58*MTR!$D$35,AN58+AO58*MTR!$E$36)),0)</f>
        <v>0</v>
      </c>
      <c r="AS58" s="199">
        <f t="shared" si="29"/>
        <v>1.19</v>
      </c>
      <c r="AT58" s="199">
        <f t="shared" si="90"/>
        <v>120119.95659999999</v>
      </c>
      <c r="AU58" s="199">
        <f t="shared" si="67"/>
        <v>51478.633359050407</v>
      </c>
      <c r="AV58" s="199">
        <f t="shared" si="91"/>
        <v>0</v>
      </c>
      <c r="AW58" s="199">
        <f t="shared" si="69"/>
        <v>0</v>
      </c>
      <c r="AX58" s="199">
        <f t="shared" si="70"/>
        <v>17159.9938</v>
      </c>
      <c r="AY58" s="199">
        <f t="shared" si="71"/>
        <v>0</v>
      </c>
      <c r="AZ58" s="199">
        <f t="shared" si="92"/>
        <v>17159.9938</v>
      </c>
      <c r="BA58" s="199">
        <f t="shared" si="93"/>
        <v>68641.323240949583</v>
      </c>
      <c r="BB58" s="606"/>
      <c r="BC58" s="199">
        <f>+IFERROR(MIN(BB58*(1+MTR!$E$28)*(1+MTR!$F$28),IF(C58&lt;2018,AZ58+BA58*MTR!$D$35,AZ58+BA58*MTR!$E$36)),0)</f>
        <v>0</v>
      </c>
      <c r="BD58" s="190"/>
      <c r="BE58" s="608"/>
      <c r="BF58" s="190"/>
      <c r="BG58" s="190"/>
      <c r="BH58" s="190"/>
    </row>
    <row r="59" spans="1:60" s="179" customFormat="1">
      <c r="A59" s="607" t="s">
        <v>125</v>
      </c>
      <c r="B59" s="76"/>
      <c r="C59" s="77">
        <v>2007</v>
      </c>
      <c r="D59" s="77">
        <v>1186.5</v>
      </c>
      <c r="E59" s="77"/>
      <c r="F59" s="77"/>
      <c r="G59" s="76"/>
      <c r="H59" s="212">
        <f t="shared" si="4"/>
        <v>7</v>
      </c>
      <c r="I59" s="199">
        <f t="shared" si="5"/>
        <v>1.139</v>
      </c>
      <c r="J59" s="199">
        <f t="shared" si="74"/>
        <v>1351.4235000000001</v>
      </c>
      <c r="K59" s="199">
        <f t="shared" si="75"/>
        <v>0</v>
      </c>
      <c r="L59" s="199">
        <f t="shared" si="76"/>
        <v>0</v>
      </c>
      <c r="M59" s="199">
        <f t="shared" si="77"/>
        <v>0</v>
      </c>
      <c r="N59" s="199">
        <f t="shared" si="78"/>
        <v>193.06050000000002</v>
      </c>
      <c r="O59" s="199">
        <f t="shared" si="79"/>
        <v>0</v>
      </c>
      <c r="P59" s="199">
        <f t="shared" si="80"/>
        <v>193.06050000000002</v>
      </c>
      <c r="Q59" s="199">
        <f t="shared" si="81"/>
        <v>1351.4235000000001</v>
      </c>
      <c r="R59" s="606"/>
      <c r="S59" s="199">
        <f>+IFERROR(MIN(R59*(1+MTR!$C$28),P59+Q59*MTR!$C$35),0)</f>
        <v>0</v>
      </c>
      <c r="U59" s="199">
        <f t="shared" si="14"/>
        <v>1.1439999999999999</v>
      </c>
      <c r="V59" s="199">
        <f t="shared" si="82"/>
        <v>1357.356</v>
      </c>
      <c r="W59" s="199">
        <f t="shared" si="83"/>
        <v>193.83274200000002</v>
      </c>
      <c r="X59" s="199">
        <f t="shared" si="84"/>
        <v>0</v>
      </c>
      <c r="Y59" s="199">
        <f t="shared" si="85"/>
        <v>0</v>
      </c>
      <c r="Z59" s="199">
        <f t="shared" si="86"/>
        <v>193.90799999999999</v>
      </c>
      <c r="AA59" s="199">
        <f t="shared" si="87"/>
        <v>0</v>
      </c>
      <c r="AB59" s="199">
        <f t="shared" si="88"/>
        <v>193.90799999999999</v>
      </c>
      <c r="AC59" s="199">
        <f t="shared" si="89"/>
        <v>1163.5232579999999</v>
      </c>
      <c r="AD59" s="606"/>
      <c r="AE59" s="199">
        <f>+IFERROR(MIN(AD59*(1+MTR!$C$28)*(1+MTR!$D$28),AB59+AC59*MTR!$D$35),0)</f>
        <v>0</v>
      </c>
      <c r="AG59" s="199">
        <f t="shared" si="65"/>
        <v>1.1519999999999999</v>
      </c>
      <c r="AH59" s="199">
        <f t="shared" si="38"/>
        <v>1366.848</v>
      </c>
      <c r="AI59" s="199">
        <f t="shared" si="39"/>
        <v>390.45492719399999</v>
      </c>
      <c r="AJ59" s="199">
        <f t="shared" si="40"/>
        <v>0</v>
      </c>
      <c r="AK59" s="199">
        <f t="shared" si="41"/>
        <v>0</v>
      </c>
      <c r="AL59" s="199">
        <f t="shared" si="42"/>
        <v>195.26399999999998</v>
      </c>
      <c r="AM59" s="199">
        <f t="shared" si="43"/>
        <v>0</v>
      </c>
      <c r="AN59" s="199">
        <f t="shared" si="44"/>
        <v>195.26399999999998</v>
      </c>
      <c r="AO59" s="199">
        <f t="shared" si="45"/>
        <v>976.39307280599996</v>
      </c>
      <c r="AP59" s="606"/>
      <c r="AQ59" s="199">
        <f>+IFERROR(MIN(AP59*(1+MTR!$E$28)*(1+MTR!$D$28),IF(C59&lt;2018,AN59+AO59*MTR!$D$35,AN59+AO59*MTR!$E$36)),0)</f>
        <v>0</v>
      </c>
      <c r="AS59" s="199">
        <f t="shared" si="29"/>
        <v>1.157</v>
      </c>
      <c r="AT59" s="199">
        <f t="shared" si="90"/>
        <v>1372.7805000000001</v>
      </c>
      <c r="AU59" s="199">
        <f t="shared" si="67"/>
        <v>588.64752182996995</v>
      </c>
      <c r="AV59" s="199">
        <f t="shared" si="91"/>
        <v>0</v>
      </c>
      <c r="AW59" s="199">
        <f t="shared" si="69"/>
        <v>0</v>
      </c>
      <c r="AX59" s="199">
        <f t="shared" si="70"/>
        <v>196.11150000000001</v>
      </c>
      <c r="AY59" s="199">
        <f t="shared" si="71"/>
        <v>0</v>
      </c>
      <c r="AZ59" s="199">
        <f t="shared" si="92"/>
        <v>196.11150000000001</v>
      </c>
      <c r="BA59" s="199">
        <f t="shared" si="93"/>
        <v>784.13297817003013</v>
      </c>
      <c r="BB59" s="606"/>
      <c r="BC59" s="199">
        <f>+IFERROR(MIN(BB59*(1+MTR!$E$28)*(1+MTR!$F$28),IF(C59&lt;2018,AZ59+BA59*MTR!$D$35,AZ59+BA59*MTR!$E$36)),0)</f>
        <v>0</v>
      </c>
      <c r="BD59" s="190"/>
      <c r="BE59" s="608"/>
      <c r="BF59" s="190"/>
      <c r="BG59" s="190"/>
      <c r="BH59" s="190"/>
    </row>
    <row r="60" spans="1:60" s="179" customFormat="1">
      <c r="A60" s="607" t="s">
        <v>125</v>
      </c>
      <c r="B60" s="76"/>
      <c r="C60" s="77">
        <v>2008</v>
      </c>
      <c r="D60" s="77">
        <v>6442.4699999999993</v>
      </c>
      <c r="E60" s="77"/>
      <c r="F60" s="77"/>
      <c r="G60" s="76"/>
      <c r="H60" s="212">
        <f t="shared" si="4"/>
        <v>7</v>
      </c>
      <c r="I60" s="199">
        <f t="shared" si="5"/>
        <v>1.103</v>
      </c>
      <c r="J60" s="199">
        <f t="shared" si="74"/>
        <v>7106.0444099999995</v>
      </c>
      <c r="K60" s="199">
        <f t="shared" si="75"/>
        <v>0</v>
      </c>
      <c r="L60" s="199">
        <f t="shared" si="76"/>
        <v>0</v>
      </c>
      <c r="M60" s="199">
        <f t="shared" si="77"/>
        <v>0</v>
      </c>
      <c r="N60" s="199">
        <f t="shared" si="78"/>
        <v>1015.1492014285714</v>
      </c>
      <c r="O60" s="199">
        <f t="shared" si="79"/>
        <v>0</v>
      </c>
      <c r="P60" s="199">
        <f t="shared" si="80"/>
        <v>1015.1492014285714</v>
      </c>
      <c r="Q60" s="199">
        <f t="shared" si="81"/>
        <v>7106.0444099999995</v>
      </c>
      <c r="R60" s="606"/>
      <c r="S60" s="199">
        <f>+IFERROR(MIN(R60*(1+MTR!$C$28),P60+Q60*MTR!$C$35),0)</f>
        <v>0</v>
      </c>
      <c r="U60" s="199">
        <f t="shared" si="14"/>
        <v>1.1080000000000001</v>
      </c>
      <c r="V60" s="199">
        <f t="shared" si="82"/>
        <v>7138.2567600000002</v>
      </c>
      <c r="W60" s="199">
        <f t="shared" si="83"/>
        <v>1019.2097982342857</v>
      </c>
      <c r="X60" s="199">
        <f t="shared" si="84"/>
        <v>0</v>
      </c>
      <c r="Y60" s="199">
        <f t="shared" si="85"/>
        <v>0</v>
      </c>
      <c r="Z60" s="199">
        <f t="shared" si="86"/>
        <v>1019.7509657142857</v>
      </c>
      <c r="AA60" s="199">
        <f t="shared" si="87"/>
        <v>0</v>
      </c>
      <c r="AB60" s="199">
        <f t="shared" si="88"/>
        <v>1019.7509657142857</v>
      </c>
      <c r="AC60" s="199">
        <f t="shared" si="89"/>
        <v>6119.0469617657145</v>
      </c>
      <c r="AD60" s="606"/>
      <c r="AE60" s="199">
        <f>+IFERROR(MIN(AD60*(1+MTR!$C$28)*(1+MTR!$D$28),AB60+AC60*MTR!$D$35),0)</f>
        <v>0</v>
      </c>
      <c r="AG60" s="199">
        <f t="shared" si="65"/>
        <v>1.1160000000000001</v>
      </c>
      <c r="AH60" s="199">
        <f t="shared" si="38"/>
        <v>7189.7965199999999</v>
      </c>
      <c r="AI60" s="199">
        <f t="shared" si="39"/>
        <v>2053.2334892962112</v>
      </c>
      <c r="AJ60" s="199">
        <f t="shared" si="40"/>
        <v>0</v>
      </c>
      <c r="AK60" s="199">
        <f t="shared" si="41"/>
        <v>0</v>
      </c>
      <c r="AL60" s="199">
        <f t="shared" si="42"/>
        <v>1027.1137885714286</v>
      </c>
      <c r="AM60" s="199">
        <f t="shared" si="43"/>
        <v>0</v>
      </c>
      <c r="AN60" s="199">
        <f t="shared" si="44"/>
        <v>1027.1137885714286</v>
      </c>
      <c r="AO60" s="199">
        <f t="shared" si="45"/>
        <v>5136.5630307037882</v>
      </c>
      <c r="AP60" s="606"/>
      <c r="AQ60" s="199">
        <f>+IFERROR(MIN(AP60*(1+MTR!$E$28)*(1+MTR!$D$28),IF(C60&lt;2018,AN60+AO60*MTR!$D$35,AN60+AO60*MTR!$E$36)),0)</f>
        <v>0</v>
      </c>
      <c r="AS60" s="199">
        <f t="shared" si="29"/>
        <v>1.121</v>
      </c>
      <c r="AT60" s="199">
        <f t="shared" si="90"/>
        <v>7222.0088699999997</v>
      </c>
      <c r="AU60" s="199">
        <f t="shared" si="67"/>
        <v>3095.7490142569773</v>
      </c>
      <c r="AV60" s="199">
        <f t="shared" si="91"/>
        <v>0</v>
      </c>
      <c r="AW60" s="199">
        <f t="shared" si="69"/>
        <v>0</v>
      </c>
      <c r="AX60" s="199">
        <f t="shared" si="70"/>
        <v>1031.7155528571427</v>
      </c>
      <c r="AY60" s="199">
        <f t="shared" si="71"/>
        <v>0</v>
      </c>
      <c r="AZ60" s="199">
        <f t="shared" si="92"/>
        <v>1031.7155528571427</v>
      </c>
      <c r="BA60" s="199">
        <f t="shared" si="93"/>
        <v>4126.2598557430229</v>
      </c>
      <c r="BB60" s="606"/>
      <c r="BC60" s="199">
        <f>+IFERROR(MIN(BB60*(1+MTR!$E$28)*(1+MTR!$F$28),IF(C60&lt;2018,AZ60+BA60*MTR!$D$35,AZ60+BA60*MTR!$E$36)),0)</f>
        <v>0</v>
      </c>
      <c r="BD60" s="190"/>
      <c r="BE60" s="608"/>
      <c r="BF60" s="190"/>
      <c r="BG60" s="190"/>
      <c r="BH60" s="190"/>
    </row>
    <row r="61" spans="1:60" s="179" customFormat="1">
      <c r="A61" s="607" t="s">
        <v>125</v>
      </c>
      <c r="B61" s="76"/>
      <c r="C61" s="77">
        <v>2009</v>
      </c>
      <c r="D61" s="77">
        <v>26972.18</v>
      </c>
      <c r="E61" s="77"/>
      <c r="F61" s="77"/>
      <c r="G61" s="76"/>
      <c r="H61" s="212">
        <f t="shared" si="4"/>
        <v>7</v>
      </c>
      <c r="I61" s="199">
        <f t="shared" si="5"/>
        <v>1.095</v>
      </c>
      <c r="J61" s="199">
        <f t="shared" si="74"/>
        <v>29534.537100000001</v>
      </c>
      <c r="K61" s="199">
        <f t="shared" si="75"/>
        <v>0</v>
      </c>
      <c r="L61" s="199">
        <f t="shared" si="76"/>
        <v>0</v>
      </c>
      <c r="M61" s="199">
        <f t="shared" si="77"/>
        <v>0</v>
      </c>
      <c r="N61" s="199">
        <f t="shared" si="78"/>
        <v>4219.219585714286</v>
      </c>
      <c r="O61" s="199">
        <f t="shared" si="79"/>
        <v>0</v>
      </c>
      <c r="P61" s="199">
        <f t="shared" si="80"/>
        <v>4219.219585714286</v>
      </c>
      <c r="Q61" s="199">
        <f t="shared" si="81"/>
        <v>29534.537100000001</v>
      </c>
      <c r="R61" s="606"/>
      <c r="S61" s="199">
        <f>+IFERROR(MIN(R61*(1+MTR!$C$28),P61+Q61*MTR!$C$35),0)</f>
        <v>0</v>
      </c>
      <c r="U61" s="199">
        <f t="shared" si="14"/>
        <v>1.1000000000000001</v>
      </c>
      <c r="V61" s="199">
        <f t="shared" si="82"/>
        <v>29669.398000000001</v>
      </c>
      <c r="W61" s="199">
        <f t="shared" si="83"/>
        <v>4236.0964640571428</v>
      </c>
      <c r="X61" s="199">
        <f t="shared" si="84"/>
        <v>0</v>
      </c>
      <c r="Y61" s="199">
        <f t="shared" si="85"/>
        <v>0</v>
      </c>
      <c r="Z61" s="199">
        <f t="shared" si="86"/>
        <v>4238.4854285714291</v>
      </c>
      <c r="AA61" s="199">
        <f t="shared" si="87"/>
        <v>0</v>
      </c>
      <c r="AB61" s="199">
        <f t="shared" si="88"/>
        <v>4238.4854285714291</v>
      </c>
      <c r="AC61" s="199">
        <f t="shared" si="89"/>
        <v>25433.301535942857</v>
      </c>
      <c r="AD61" s="606"/>
      <c r="AE61" s="199">
        <f>+IFERROR(MIN(AD61*(1+MTR!$C$28)*(1+MTR!$D$28),AB61+AC61*MTR!$D$35),0)</f>
        <v>0</v>
      </c>
      <c r="AG61" s="199">
        <f t="shared" si="65"/>
        <v>1.107</v>
      </c>
      <c r="AH61" s="199">
        <f t="shared" si="38"/>
        <v>29858.203259999998</v>
      </c>
      <c r="AI61" s="199">
        <f t="shared" si="39"/>
        <v>8533.9039658769707</v>
      </c>
      <c r="AJ61" s="199">
        <f t="shared" si="40"/>
        <v>0</v>
      </c>
      <c r="AK61" s="199">
        <f t="shared" si="41"/>
        <v>0</v>
      </c>
      <c r="AL61" s="199">
        <f t="shared" si="42"/>
        <v>4265.457608571428</v>
      </c>
      <c r="AM61" s="199">
        <f t="shared" si="43"/>
        <v>0</v>
      </c>
      <c r="AN61" s="199">
        <f t="shared" si="44"/>
        <v>4265.457608571428</v>
      </c>
      <c r="AO61" s="199">
        <f t="shared" si="45"/>
        <v>21324.299294123026</v>
      </c>
      <c r="AP61" s="606"/>
      <c r="AQ61" s="199">
        <f>+IFERROR(MIN(AP61*(1+MTR!$E$28)*(1+MTR!$D$28),IF(C61&lt;2018,AN61+AO61*MTR!$D$35,AN61+AO61*MTR!$E$36)),0)</f>
        <v>0</v>
      </c>
      <c r="AS61" s="199">
        <f t="shared" si="29"/>
        <v>1.113</v>
      </c>
      <c r="AT61" s="199">
        <f t="shared" si="90"/>
        <v>30020.036339999999</v>
      </c>
      <c r="AU61" s="199">
        <f t="shared" si="67"/>
        <v>12863.358382320639</v>
      </c>
      <c r="AV61" s="199">
        <f t="shared" si="91"/>
        <v>0</v>
      </c>
      <c r="AW61" s="199">
        <f t="shared" si="69"/>
        <v>0</v>
      </c>
      <c r="AX61" s="199">
        <f t="shared" si="70"/>
        <v>4288.5766199999998</v>
      </c>
      <c r="AY61" s="199">
        <f t="shared" si="71"/>
        <v>0</v>
      </c>
      <c r="AZ61" s="199">
        <f t="shared" si="92"/>
        <v>4288.5766199999998</v>
      </c>
      <c r="BA61" s="199">
        <f t="shared" si="93"/>
        <v>17156.67795767936</v>
      </c>
      <c r="BB61" s="606"/>
      <c r="BC61" s="199">
        <f>+IFERROR(MIN(BB61*(1+MTR!$E$28)*(1+MTR!$F$28),IF(C61&lt;2018,AZ61+BA61*MTR!$D$35,AZ61+BA61*MTR!$E$36)),0)</f>
        <v>0</v>
      </c>
      <c r="BD61" s="190"/>
      <c r="BE61" s="608"/>
      <c r="BF61" s="190"/>
      <c r="BG61" s="190"/>
      <c r="BH61" s="190"/>
    </row>
    <row r="62" spans="1:60" s="179" customFormat="1">
      <c r="A62" s="607" t="s">
        <v>125</v>
      </c>
      <c r="B62" s="76"/>
      <c r="C62" s="77">
        <v>2010</v>
      </c>
      <c r="D62" s="77">
        <v>5196.9799999999996</v>
      </c>
      <c r="E62" s="77"/>
      <c r="F62" s="77"/>
      <c r="G62" s="76"/>
      <c r="H62" s="212">
        <f t="shared" si="4"/>
        <v>7</v>
      </c>
      <c r="I62" s="199">
        <f t="shared" si="5"/>
        <v>1.095</v>
      </c>
      <c r="J62" s="199">
        <f t="shared" si="74"/>
        <v>5690.6930999999995</v>
      </c>
      <c r="K62" s="199">
        <f t="shared" si="75"/>
        <v>0</v>
      </c>
      <c r="L62" s="199">
        <f t="shared" si="76"/>
        <v>0</v>
      </c>
      <c r="M62" s="199">
        <f t="shared" si="77"/>
        <v>0</v>
      </c>
      <c r="N62" s="199">
        <f t="shared" si="78"/>
        <v>812.95615714285702</v>
      </c>
      <c r="O62" s="199">
        <f t="shared" si="79"/>
        <v>0</v>
      </c>
      <c r="P62" s="199">
        <f t="shared" si="80"/>
        <v>812.95615714285702</v>
      </c>
      <c r="Q62" s="199">
        <f t="shared" si="81"/>
        <v>5690.6930999999995</v>
      </c>
      <c r="R62" s="606"/>
      <c r="S62" s="199">
        <f>+IFERROR(MIN(R62*(1+MTR!$C$28),P62+Q62*MTR!$C$35),0)</f>
        <v>0</v>
      </c>
      <c r="U62" s="199">
        <f t="shared" si="14"/>
        <v>1.1000000000000001</v>
      </c>
      <c r="V62" s="199">
        <f t="shared" si="82"/>
        <v>5716.6779999999999</v>
      </c>
      <c r="W62" s="199">
        <f t="shared" si="83"/>
        <v>816.20798177142842</v>
      </c>
      <c r="X62" s="199">
        <f t="shared" si="84"/>
        <v>0</v>
      </c>
      <c r="Y62" s="199">
        <f t="shared" si="85"/>
        <v>0</v>
      </c>
      <c r="Z62" s="199">
        <f t="shared" si="86"/>
        <v>816.66828571428573</v>
      </c>
      <c r="AA62" s="199">
        <f t="shared" si="87"/>
        <v>0</v>
      </c>
      <c r="AB62" s="199">
        <f t="shared" si="88"/>
        <v>816.66828571428573</v>
      </c>
      <c r="AC62" s="199">
        <f t="shared" si="89"/>
        <v>4900.4700182285715</v>
      </c>
      <c r="AD62" s="606"/>
      <c r="AE62" s="199">
        <f>+IFERROR(MIN(AD62*(1+MTR!$C$28)*(1+MTR!$D$28),AB62+AC62*MTR!$D$35),0)</f>
        <v>0</v>
      </c>
      <c r="AG62" s="199">
        <f t="shared" si="65"/>
        <v>1.107</v>
      </c>
      <c r="AH62" s="199">
        <f t="shared" si="38"/>
        <v>5753.0568599999997</v>
      </c>
      <c r="AI62" s="199">
        <f t="shared" si="39"/>
        <v>1644.306401358114</v>
      </c>
      <c r="AJ62" s="199">
        <f t="shared" si="40"/>
        <v>0</v>
      </c>
      <c r="AK62" s="199">
        <f t="shared" si="41"/>
        <v>0</v>
      </c>
      <c r="AL62" s="199">
        <f t="shared" si="42"/>
        <v>821.86526571428567</v>
      </c>
      <c r="AM62" s="199">
        <f t="shared" si="43"/>
        <v>0</v>
      </c>
      <c r="AN62" s="199">
        <f t="shared" si="44"/>
        <v>821.86526571428567</v>
      </c>
      <c r="AO62" s="199">
        <f t="shared" si="45"/>
        <v>4108.7504586418854</v>
      </c>
      <c r="AP62" s="606"/>
      <c r="AQ62" s="199">
        <f>+IFERROR(MIN(AP62*(1+MTR!$E$28)*(1+MTR!$D$28),IF(C62&lt;2018,AN62+AO62*MTR!$D$35,AN62+AO62*MTR!$E$36)),0)</f>
        <v>0</v>
      </c>
      <c r="AS62" s="199">
        <f t="shared" si="29"/>
        <v>1.113</v>
      </c>
      <c r="AT62" s="199">
        <f t="shared" si="90"/>
        <v>5784.2387399999998</v>
      </c>
      <c r="AU62" s="199">
        <f t="shared" si="67"/>
        <v>2478.5025254077618</v>
      </c>
      <c r="AV62" s="199">
        <f t="shared" si="91"/>
        <v>0</v>
      </c>
      <c r="AW62" s="199">
        <f t="shared" si="69"/>
        <v>0</v>
      </c>
      <c r="AX62" s="199">
        <f t="shared" si="70"/>
        <v>826.31981999999994</v>
      </c>
      <c r="AY62" s="199">
        <f t="shared" si="71"/>
        <v>0</v>
      </c>
      <c r="AZ62" s="199">
        <f t="shared" si="92"/>
        <v>826.31981999999994</v>
      </c>
      <c r="BA62" s="199">
        <f t="shared" si="93"/>
        <v>3305.736214592238</v>
      </c>
      <c r="BB62" s="606"/>
      <c r="BC62" s="199">
        <f>+IFERROR(MIN(BB62*(1+MTR!$E$28)*(1+MTR!$F$28),IF(C62&lt;2018,AZ62+BA62*MTR!$D$35,AZ62+BA62*MTR!$E$36)),0)</f>
        <v>0</v>
      </c>
      <c r="BD62" s="190"/>
      <c r="BE62" s="608"/>
      <c r="BF62" s="190"/>
      <c r="BG62" s="190"/>
      <c r="BH62" s="190"/>
    </row>
    <row r="63" spans="1:60" s="179" customFormat="1">
      <c r="A63" s="607" t="s">
        <v>125</v>
      </c>
      <c r="B63" s="76"/>
      <c r="C63" s="77">
        <v>2012</v>
      </c>
      <c r="D63" s="77">
        <v>1783.2</v>
      </c>
      <c r="E63" s="77"/>
      <c r="F63" s="77"/>
      <c r="G63" s="76"/>
      <c r="H63" s="212">
        <f t="shared" si="4"/>
        <v>7</v>
      </c>
      <c r="I63" s="199">
        <f t="shared" si="5"/>
        <v>1.0429999999999999</v>
      </c>
      <c r="J63" s="199">
        <f t="shared" si="74"/>
        <v>1859.8776</v>
      </c>
      <c r="K63" s="199">
        <f t="shared" si="75"/>
        <v>0</v>
      </c>
      <c r="L63" s="199">
        <f t="shared" si="76"/>
        <v>0</v>
      </c>
      <c r="M63" s="199">
        <f t="shared" si="77"/>
        <v>0</v>
      </c>
      <c r="N63" s="199">
        <f t="shared" si="78"/>
        <v>265.6968</v>
      </c>
      <c r="O63" s="199">
        <f t="shared" si="79"/>
        <v>0</v>
      </c>
      <c r="P63" s="199">
        <f t="shared" si="80"/>
        <v>265.6968</v>
      </c>
      <c r="Q63" s="199">
        <f t="shared" si="81"/>
        <v>1859.8776</v>
      </c>
      <c r="R63" s="606"/>
      <c r="S63" s="199">
        <f>+IFERROR(MIN(R63*(1+MTR!$C$28),P63+Q63*MTR!$C$35),0)</f>
        <v>0</v>
      </c>
      <c r="U63" s="199">
        <f t="shared" si="14"/>
        <v>1.048</v>
      </c>
      <c r="V63" s="199">
        <f t="shared" si="82"/>
        <v>1868.7936000000002</v>
      </c>
      <c r="W63" s="199">
        <f t="shared" si="83"/>
        <v>266.7595872</v>
      </c>
      <c r="X63" s="199">
        <f t="shared" si="84"/>
        <v>0</v>
      </c>
      <c r="Y63" s="199">
        <f t="shared" si="85"/>
        <v>0</v>
      </c>
      <c r="Z63" s="199">
        <f t="shared" si="86"/>
        <v>266.97051428571433</v>
      </c>
      <c r="AA63" s="199">
        <f t="shared" si="87"/>
        <v>0</v>
      </c>
      <c r="AB63" s="199">
        <f t="shared" si="88"/>
        <v>266.97051428571433</v>
      </c>
      <c r="AC63" s="199">
        <f t="shared" si="89"/>
        <v>1602.0340128000003</v>
      </c>
      <c r="AD63" s="606"/>
      <c r="AE63" s="199">
        <f>+IFERROR(MIN(AD63*(1+MTR!$C$28)*(1+MTR!$D$28),AB63+AC63*MTR!$D$35),0)</f>
        <v>0</v>
      </c>
      <c r="AG63" s="199">
        <f t="shared" si="65"/>
        <v>1.0549999999999999</v>
      </c>
      <c r="AH63" s="199">
        <f t="shared" si="38"/>
        <v>1881.2759999999998</v>
      </c>
      <c r="AI63" s="199">
        <f t="shared" si="39"/>
        <v>537.46621219611438</v>
      </c>
      <c r="AJ63" s="199">
        <f t="shared" si="40"/>
        <v>0</v>
      </c>
      <c r="AK63" s="199">
        <f t="shared" si="41"/>
        <v>0</v>
      </c>
      <c r="AL63" s="199">
        <f t="shared" si="42"/>
        <v>268.75371428571424</v>
      </c>
      <c r="AM63" s="199">
        <f t="shared" si="43"/>
        <v>0</v>
      </c>
      <c r="AN63" s="199">
        <f t="shared" si="44"/>
        <v>268.75371428571424</v>
      </c>
      <c r="AO63" s="199">
        <f t="shared" si="45"/>
        <v>1343.8097878038855</v>
      </c>
      <c r="AP63" s="606"/>
      <c r="AQ63" s="199">
        <f>+IFERROR(MIN(AP63*(1+MTR!$E$28)*(1+MTR!$D$28),IF(C63&lt;2018,AN63+AO63*MTR!$D$35,AN63+AO63*MTR!$E$36)),0)</f>
        <v>0</v>
      </c>
      <c r="AS63" s="199">
        <f t="shared" si="29"/>
        <v>1.06</v>
      </c>
      <c r="AT63" s="199">
        <f t="shared" si="90"/>
        <v>1890.1920000000002</v>
      </c>
      <c r="AU63" s="199">
        <f t="shared" si="67"/>
        <v>810.25102611423779</v>
      </c>
      <c r="AV63" s="199">
        <f t="shared" si="91"/>
        <v>0</v>
      </c>
      <c r="AW63" s="199">
        <f t="shared" si="69"/>
        <v>0</v>
      </c>
      <c r="AX63" s="199">
        <f t="shared" si="70"/>
        <v>270.02742857142863</v>
      </c>
      <c r="AY63" s="199">
        <f t="shared" si="71"/>
        <v>0</v>
      </c>
      <c r="AZ63" s="199">
        <f t="shared" si="92"/>
        <v>270.02742857142863</v>
      </c>
      <c r="BA63" s="199">
        <f t="shared" si="93"/>
        <v>1079.9409738857626</v>
      </c>
      <c r="BB63" s="606"/>
      <c r="BC63" s="199">
        <f>+IFERROR(MIN(BB63*(1+MTR!$E$28)*(1+MTR!$F$28),IF(C63&lt;2018,AZ63+BA63*MTR!$D$35,AZ63+BA63*MTR!$E$36)),0)</f>
        <v>0</v>
      </c>
      <c r="BD63" s="190"/>
      <c r="BE63" s="608"/>
      <c r="BF63" s="190"/>
      <c r="BG63" s="190"/>
      <c r="BH63" s="190"/>
    </row>
    <row r="64" spans="1:60" s="179" customFormat="1">
      <c r="A64" s="607" t="s">
        <v>125</v>
      </c>
      <c r="B64" s="76"/>
      <c r="C64" s="77">
        <v>2014</v>
      </c>
      <c r="D64" s="77">
        <v>4110</v>
      </c>
      <c r="E64" s="77"/>
      <c r="F64" s="77"/>
      <c r="G64" s="76"/>
      <c r="H64" s="212">
        <f t="shared" si="4"/>
        <v>7</v>
      </c>
      <c r="I64" s="199">
        <f t="shared" si="5"/>
        <v>1.004</v>
      </c>
      <c r="J64" s="199">
        <f t="shared" si="74"/>
        <v>4126.4399999999996</v>
      </c>
      <c r="K64" s="199">
        <f t="shared" si="75"/>
        <v>0</v>
      </c>
      <c r="L64" s="199">
        <f t="shared" si="76"/>
        <v>0</v>
      </c>
      <c r="M64" s="199">
        <f t="shared" si="77"/>
        <v>0</v>
      </c>
      <c r="N64" s="199">
        <f t="shared" si="78"/>
        <v>589.49142857142851</v>
      </c>
      <c r="O64" s="199">
        <f t="shared" si="79"/>
        <v>0</v>
      </c>
      <c r="P64" s="199">
        <f t="shared" si="80"/>
        <v>589.49142857142851</v>
      </c>
      <c r="Q64" s="199">
        <f t="shared" si="81"/>
        <v>4126.4399999999996</v>
      </c>
      <c r="R64" s="606"/>
      <c r="S64" s="199">
        <f>+IFERROR(MIN(R64*(1+MTR!$C$28),P64+Q64*MTR!$C$35),0)</f>
        <v>0</v>
      </c>
      <c r="U64" s="199">
        <f t="shared" si="14"/>
        <v>1.008</v>
      </c>
      <c r="V64" s="199">
        <f t="shared" si="82"/>
        <v>4142.88</v>
      </c>
      <c r="W64" s="199">
        <f t="shared" si="83"/>
        <v>591.8493942857142</v>
      </c>
      <c r="X64" s="199">
        <f t="shared" si="84"/>
        <v>0</v>
      </c>
      <c r="Y64" s="199">
        <f t="shared" si="85"/>
        <v>0</v>
      </c>
      <c r="Z64" s="199">
        <f t="shared" si="86"/>
        <v>591.84</v>
      </c>
      <c r="AA64" s="199">
        <f t="shared" si="87"/>
        <v>0</v>
      </c>
      <c r="AB64" s="199">
        <f t="shared" si="88"/>
        <v>591.84</v>
      </c>
      <c r="AC64" s="199">
        <f t="shared" si="89"/>
        <v>3551.0306057142861</v>
      </c>
      <c r="AD64" s="606"/>
      <c r="AE64" s="199">
        <f>+IFERROR(MIN(AD64*(1+MTR!$C$28)*(1+MTR!$D$28),AB64+AC64*MTR!$D$35),0)</f>
        <v>0</v>
      </c>
      <c r="AG64" s="199">
        <f t="shared" si="65"/>
        <v>1.0149999999999999</v>
      </c>
      <c r="AH64" s="199">
        <f t="shared" si="38"/>
        <v>4171.6499999999996</v>
      </c>
      <c r="AI64" s="199">
        <f t="shared" si="39"/>
        <v>1191.975220045714</v>
      </c>
      <c r="AJ64" s="199">
        <f t="shared" si="40"/>
        <v>0</v>
      </c>
      <c r="AK64" s="199">
        <f t="shared" si="41"/>
        <v>0</v>
      </c>
      <c r="AL64" s="199">
        <f t="shared" si="42"/>
        <v>595.94999999999993</v>
      </c>
      <c r="AM64" s="199">
        <f t="shared" si="43"/>
        <v>0</v>
      </c>
      <c r="AN64" s="199">
        <f t="shared" si="44"/>
        <v>595.94999999999993</v>
      </c>
      <c r="AO64" s="199">
        <f t="shared" si="45"/>
        <v>2979.6747799542854</v>
      </c>
      <c r="AP64" s="606"/>
      <c r="AQ64" s="199">
        <f>+IFERROR(MIN(AP64*(1+MTR!$E$28)*(1+MTR!$D$28),IF(C64&lt;2018,AN64+AO64*MTR!$D$35,AN64+AO64*MTR!$E$36)),0)</f>
        <v>0</v>
      </c>
      <c r="AS64" s="199">
        <f t="shared" si="29"/>
        <v>1.02</v>
      </c>
      <c r="AT64" s="199">
        <f t="shared" si="90"/>
        <v>4192.2</v>
      </c>
      <c r="AU64" s="199">
        <f t="shared" si="67"/>
        <v>1796.8648461459425</v>
      </c>
      <c r="AV64" s="199">
        <f t="shared" si="91"/>
        <v>0</v>
      </c>
      <c r="AW64" s="199">
        <f t="shared" si="69"/>
        <v>0</v>
      </c>
      <c r="AX64" s="199">
        <f t="shared" si="70"/>
        <v>598.88571428571424</v>
      </c>
      <c r="AY64" s="199">
        <f t="shared" si="71"/>
        <v>0</v>
      </c>
      <c r="AZ64" s="199">
        <f t="shared" si="92"/>
        <v>598.88571428571424</v>
      </c>
      <c r="BA64" s="199">
        <f t="shared" si="93"/>
        <v>2395.3351538540574</v>
      </c>
      <c r="BB64" s="606"/>
      <c r="BC64" s="199">
        <f>+IFERROR(MIN(BB64*(1+MTR!$E$28)*(1+MTR!$F$28),IF(C64&lt;2018,AZ64+BA64*MTR!$D$35,AZ64+BA64*MTR!$E$36)),0)</f>
        <v>0</v>
      </c>
      <c r="BD64" s="190"/>
      <c r="BE64" s="608"/>
      <c r="BF64" s="190"/>
      <c r="BG64" s="190"/>
      <c r="BH64" s="190"/>
    </row>
    <row r="65" spans="1:60" s="179" customFormat="1">
      <c r="A65" s="607" t="s">
        <v>125</v>
      </c>
      <c r="B65" s="76"/>
      <c r="C65" s="77">
        <v>2015</v>
      </c>
      <c r="D65" s="77">
        <v>11644</v>
      </c>
      <c r="E65" s="77"/>
      <c r="F65" s="77"/>
      <c r="G65" s="76"/>
      <c r="H65" s="212">
        <f t="shared" si="4"/>
        <v>7</v>
      </c>
      <c r="I65" s="199">
        <f t="shared" si="5"/>
        <v>1.0049999999999999</v>
      </c>
      <c r="J65" s="199">
        <f t="shared" si="74"/>
        <v>11702.22</v>
      </c>
      <c r="K65" s="199">
        <f t="shared" si="75"/>
        <v>0</v>
      </c>
      <c r="L65" s="199">
        <f t="shared" si="76"/>
        <v>0</v>
      </c>
      <c r="M65" s="199">
        <f t="shared" si="77"/>
        <v>0</v>
      </c>
      <c r="N65" s="199">
        <f t="shared" si="78"/>
        <v>1671.7457142857143</v>
      </c>
      <c r="O65" s="199">
        <f t="shared" si="79"/>
        <v>0</v>
      </c>
      <c r="P65" s="199">
        <f t="shared" si="80"/>
        <v>1671.7457142857143</v>
      </c>
      <c r="Q65" s="199">
        <f t="shared" si="81"/>
        <v>11702.22</v>
      </c>
      <c r="R65" s="606"/>
      <c r="S65" s="199">
        <f>+IFERROR(MIN(R65*(1+MTR!$C$28),P65+Q65*MTR!$C$35),0)</f>
        <v>0</v>
      </c>
      <c r="U65" s="199">
        <f t="shared" si="14"/>
        <v>1.0089999999999999</v>
      </c>
      <c r="V65" s="199">
        <f t="shared" si="82"/>
        <v>11748.795999999998</v>
      </c>
      <c r="W65" s="199">
        <f t="shared" si="83"/>
        <v>1678.432697142857</v>
      </c>
      <c r="X65" s="199">
        <f t="shared" si="84"/>
        <v>0</v>
      </c>
      <c r="Y65" s="199">
        <f t="shared" si="85"/>
        <v>0</v>
      </c>
      <c r="Z65" s="199">
        <f t="shared" si="86"/>
        <v>1678.3994285714284</v>
      </c>
      <c r="AA65" s="199">
        <f t="shared" si="87"/>
        <v>0</v>
      </c>
      <c r="AB65" s="199">
        <f t="shared" si="88"/>
        <v>1678.3994285714284</v>
      </c>
      <c r="AC65" s="199">
        <f t="shared" si="89"/>
        <v>10070.363302857142</v>
      </c>
      <c r="AD65" s="606"/>
      <c r="AE65" s="199">
        <f>+IFERROR(MIN(AD65*(1+MTR!$C$28)*(1+MTR!$D$28),AB65+AC65*MTR!$D$35),0)</f>
        <v>0</v>
      </c>
      <c r="AG65" s="199">
        <f t="shared" si="65"/>
        <v>1.016</v>
      </c>
      <c r="AH65" s="199">
        <f t="shared" si="38"/>
        <v>11830.304</v>
      </c>
      <c r="AI65" s="199">
        <f t="shared" si="39"/>
        <v>3380.329950594285</v>
      </c>
      <c r="AJ65" s="199">
        <f t="shared" si="40"/>
        <v>0</v>
      </c>
      <c r="AK65" s="199">
        <f t="shared" si="41"/>
        <v>0</v>
      </c>
      <c r="AL65" s="199">
        <f t="shared" si="42"/>
        <v>1690.0434285714286</v>
      </c>
      <c r="AM65" s="199">
        <f t="shared" si="43"/>
        <v>0</v>
      </c>
      <c r="AN65" s="199">
        <f t="shared" si="44"/>
        <v>1690.0434285714286</v>
      </c>
      <c r="AO65" s="199">
        <f t="shared" si="45"/>
        <v>8449.974049405715</v>
      </c>
      <c r="AP65" s="606"/>
      <c r="AQ65" s="199">
        <f>+IFERROR(MIN(AP65*(1+MTR!$E$28)*(1+MTR!$D$28),IF(C65&lt;2018,AN65+AO65*MTR!$D$35,AN65+AO65*MTR!$E$36)),0)</f>
        <v>0</v>
      </c>
      <c r="AS65" s="199">
        <f t="shared" si="29"/>
        <v>1.0209999999999999</v>
      </c>
      <c r="AT65" s="199">
        <f t="shared" si="90"/>
        <v>11888.523999999999</v>
      </c>
      <c r="AU65" s="199">
        <f t="shared" si="67"/>
        <v>5095.7252460615418</v>
      </c>
      <c r="AV65" s="199">
        <f t="shared" si="91"/>
        <v>0</v>
      </c>
      <c r="AW65" s="199">
        <f t="shared" si="69"/>
        <v>0</v>
      </c>
      <c r="AX65" s="199">
        <f t="shared" si="70"/>
        <v>1698.3605714285713</v>
      </c>
      <c r="AY65" s="199">
        <f t="shared" si="71"/>
        <v>0</v>
      </c>
      <c r="AZ65" s="199">
        <f t="shared" si="92"/>
        <v>1698.3605714285713</v>
      </c>
      <c r="BA65" s="199">
        <f t="shared" si="93"/>
        <v>6792.7987539384576</v>
      </c>
      <c r="BB65" s="606"/>
      <c r="BC65" s="199">
        <f>+IFERROR(MIN(BB65*(1+MTR!$E$28)*(1+MTR!$F$28),IF(C65&lt;2018,AZ65+BA65*MTR!$D$35,AZ65+BA65*MTR!$E$36)),0)</f>
        <v>0</v>
      </c>
      <c r="BD65" s="190"/>
      <c r="BE65" s="608"/>
      <c r="BF65" s="190"/>
      <c r="BG65" s="190"/>
      <c r="BH65" s="190"/>
    </row>
    <row r="66" spans="1:60" s="179" customFormat="1">
      <c r="A66" s="607" t="s">
        <v>50</v>
      </c>
      <c r="B66" s="76"/>
      <c r="C66" s="77">
        <v>2016</v>
      </c>
      <c r="D66" s="77">
        <v>35850</v>
      </c>
      <c r="E66" s="77"/>
      <c r="F66" s="77"/>
      <c r="G66" s="76"/>
      <c r="H66" s="212">
        <f t="shared" si="4"/>
        <v>8</v>
      </c>
      <c r="I66" s="199">
        <f t="shared" si="5"/>
        <v>1.0009999999999999</v>
      </c>
      <c r="J66" s="199">
        <f t="shared" si="74"/>
        <v>35885.85</v>
      </c>
      <c r="K66" s="199">
        <f t="shared" si="75"/>
        <v>0</v>
      </c>
      <c r="L66" s="199">
        <f t="shared" si="76"/>
        <v>0</v>
      </c>
      <c r="M66" s="199">
        <f t="shared" si="77"/>
        <v>0</v>
      </c>
      <c r="N66" s="199">
        <f t="shared" si="78"/>
        <v>4485.7312499999998</v>
      </c>
      <c r="O66" s="199">
        <f t="shared" si="79"/>
        <v>0</v>
      </c>
      <c r="P66" s="199">
        <f t="shared" si="80"/>
        <v>4485.7312499999998</v>
      </c>
      <c r="Q66" s="199">
        <f t="shared" si="81"/>
        <v>35885.85</v>
      </c>
      <c r="R66" s="606"/>
      <c r="S66" s="199">
        <f>+IFERROR(MIN(R66*(1+MTR!$C$28),P66+Q66*MTR!$C$35),0)</f>
        <v>0</v>
      </c>
      <c r="U66" s="199">
        <f t="shared" si="14"/>
        <v>1.0049999999999999</v>
      </c>
      <c r="V66" s="199">
        <f t="shared" si="82"/>
        <v>36029.249999999993</v>
      </c>
      <c r="W66" s="199">
        <f t="shared" si="83"/>
        <v>4503.6741750000001</v>
      </c>
      <c r="X66" s="199">
        <f t="shared" si="84"/>
        <v>0</v>
      </c>
      <c r="Y66" s="199">
        <f t="shared" si="85"/>
        <v>0</v>
      </c>
      <c r="Z66" s="199">
        <f t="shared" si="86"/>
        <v>4503.6562499999991</v>
      </c>
      <c r="AA66" s="199">
        <f t="shared" si="87"/>
        <v>0</v>
      </c>
      <c r="AB66" s="199">
        <f t="shared" si="88"/>
        <v>4503.6562499999991</v>
      </c>
      <c r="AC66" s="199">
        <f t="shared" si="89"/>
        <v>31525.575824999993</v>
      </c>
      <c r="AD66" s="606"/>
      <c r="AE66" s="199">
        <f>+IFERROR(MIN(AD66*(1+MTR!$C$28)*(1+MTR!$D$28),AB66+AC66*MTR!$D$35),0)</f>
        <v>0</v>
      </c>
      <c r="AG66" s="199">
        <f t="shared" si="65"/>
        <v>1.012</v>
      </c>
      <c r="AH66" s="199">
        <f t="shared" si="38"/>
        <v>36280.199999999997</v>
      </c>
      <c r="AI66" s="199">
        <f t="shared" si="39"/>
        <v>9070.3817379749999</v>
      </c>
      <c r="AJ66" s="199">
        <f t="shared" si="40"/>
        <v>0</v>
      </c>
      <c r="AK66" s="199">
        <f t="shared" si="41"/>
        <v>0</v>
      </c>
      <c r="AL66" s="199">
        <f t="shared" si="42"/>
        <v>4535.0249999999996</v>
      </c>
      <c r="AM66" s="199">
        <f t="shared" si="43"/>
        <v>0</v>
      </c>
      <c r="AN66" s="199">
        <f t="shared" si="44"/>
        <v>4535.0249999999996</v>
      </c>
      <c r="AO66" s="199">
        <f t="shared" si="45"/>
        <v>27209.818262024997</v>
      </c>
      <c r="AP66" s="606"/>
      <c r="AQ66" s="199">
        <f>+IFERROR(MIN(AP66*(1+MTR!$E$28)*(1+MTR!$D$28),IF(C66&lt;2018,AN66+AO66*MTR!$D$35,AN66+AO66*MTR!$E$36)),0)</f>
        <v>0</v>
      </c>
      <c r="AS66" s="199">
        <f t="shared" si="29"/>
        <v>1.0169999999999999</v>
      </c>
      <c r="AT66" s="199">
        <f t="shared" si="90"/>
        <v>36459.449999999997</v>
      </c>
      <c r="AU66" s="199">
        <f t="shared" si="67"/>
        <v>13673.433771664873</v>
      </c>
      <c r="AV66" s="199">
        <f t="shared" si="91"/>
        <v>0</v>
      </c>
      <c r="AW66" s="199">
        <f t="shared" si="69"/>
        <v>0</v>
      </c>
      <c r="AX66" s="199">
        <f t="shared" si="70"/>
        <v>4557.4312499999996</v>
      </c>
      <c r="AY66" s="199">
        <f t="shared" si="71"/>
        <v>0</v>
      </c>
      <c r="AZ66" s="199">
        <f t="shared" si="92"/>
        <v>4557.4312499999996</v>
      </c>
      <c r="BA66" s="199">
        <f t="shared" si="93"/>
        <v>22786.016228335124</v>
      </c>
      <c r="BB66" s="606"/>
      <c r="BC66" s="199">
        <f>+IFERROR(MIN(BB66*(1+MTR!$E$28)*(1+MTR!$F$28),IF(C66&lt;2018,AZ66+BA66*MTR!$D$35,AZ66+BA66*MTR!$E$36)),0)</f>
        <v>0</v>
      </c>
      <c r="BD66" s="190"/>
      <c r="BE66" s="608"/>
      <c r="BF66" s="190"/>
      <c r="BG66" s="190"/>
      <c r="BH66" s="190"/>
    </row>
    <row r="67" spans="1:60" s="179" customFormat="1">
      <c r="A67" s="607" t="s">
        <v>50</v>
      </c>
      <c r="B67" s="76"/>
      <c r="C67" s="77">
        <v>2005</v>
      </c>
      <c r="D67" s="77">
        <v>45000</v>
      </c>
      <c r="E67" s="77"/>
      <c r="F67" s="77"/>
      <c r="G67" s="76"/>
      <c r="H67" s="212">
        <f t="shared" si="4"/>
        <v>8</v>
      </c>
      <c r="I67" s="199">
        <f t="shared" si="5"/>
        <v>1.204</v>
      </c>
      <c r="J67" s="199">
        <f t="shared" si="74"/>
        <v>54180</v>
      </c>
      <c r="K67" s="199">
        <f t="shared" si="75"/>
        <v>0</v>
      </c>
      <c r="L67" s="199">
        <f t="shared" si="76"/>
        <v>0</v>
      </c>
      <c r="M67" s="199">
        <f t="shared" si="77"/>
        <v>0</v>
      </c>
      <c r="N67" s="199">
        <f t="shared" si="78"/>
        <v>6772.5</v>
      </c>
      <c r="O67" s="199">
        <f t="shared" si="79"/>
        <v>0</v>
      </c>
      <c r="P67" s="199">
        <f t="shared" si="80"/>
        <v>6772.5</v>
      </c>
      <c r="Q67" s="199">
        <f t="shared" si="81"/>
        <v>54180</v>
      </c>
      <c r="R67" s="606"/>
      <c r="S67" s="199">
        <f>+IFERROR(MIN(R67*(1+MTR!$C$28),P67+Q67*MTR!$C$35),0)</f>
        <v>0</v>
      </c>
      <c r="U67" s="199">
        <f t="shared" si="14"/>
        <v>1.2090000000000001</v>
      </c>
      <c r="V67" s="199">
        <f t="shared" si="82"/>
        <v>54405</v>
      </c>
      <c r="W67" s="199">
        <f t="shared" si="83"/>
        <v>6799.59</v>
      </c>
      <c r="X67" s="199">
        <f t="shared" si="84"/>
        <v>0</v>
      </c>
      <c r="Y67" s="199">
        <f t="shared" si="85"/>
        <v>0</v>
      </c>
      <c r="Z67" s="199">
        <f t="shared" si="86"/>
        <v>6800.625</v>
      </c>
      <c r="AA67" s="199">
        <f t="shared" si="87"/>
        <v>0</v>
      </c>
      <c r="AB67" s="199">
        <f t="shared" si="88"/>
        <v>6800.625</v>
      </c>
      <c r="AC67" s="199">
        <f t="shared" si="89"/>
        <v>47605.41</v>
      </c>
      <c r="AD67" s="606"/>
      <c r="AE67" s="199">
        <f>+IFERROR(MIN(AD67*(1+MTR!$C$28)*(1+MTR!$D$28),AB67+AC67*MTR!$D$35),0)</f>
        <v>0</v>
      </c>
      <c r="AG67" s="199">
        <f t="shared" si="65"/>
        <v>1.2170000000000001</v>
      </c>
      <c r="AH67" s="199">
        <f t="shared" si="38"/>
        <v>54765.000000000007</v>
      </c>
      <c r="AI67" s="199">
        <f t="shared" si="39"/>
        <v>13695.416504999999</v>
      </c>
      <c r="AJ67" s="199">
        <f t="shared" si="40"/>
        <v>0</v>
      </c>
      <c r="AK67" s="199">
        <f t="shared" si="41"/>
        <v>0</v>
      </c>
      <c r="AL67" s="199">
        <f t="shared" si="42"/>
        <v>6845.6250000000009</v>
      </c>
      <c r="AM67" s="199">
        <f t="shared" si="43"/>
        <v>0</v>
      </c>
      <c r="AN67" s="199">
        <f t="shared" si="44"/>
        <v>6845.6250000000009</v>
      </c>
      <c r="AO67" s="199">
        <f t="shared" si="45"/>
        <v>41069.583495000006</v>
      </c>
      <c r="AP67" s="606"/>
      <c r="AQ67" s="199">
        <f>+IFERROR(MIN(AP67*(1+MTR!$E$28)*(1+MTR!$D$28),IF(C67&lt;2018,AN67+AO67*MTR!$D$35,AN67+AO67*MTR!$E$36)),0)</f>
        <v>0</v>
      </c>
      <c r="AS67" s="199">
        <f t="shared" si="29"/>
        <v>1.2230000000000001</v>
      </c>
      <c r="AT67" s="199">
        <f t="shared" si="90"/>
        <v>55035.000000000007</v>
      </c>
      <c r="AU67" s="199">
        <f t="shared" si="67"/>
        <v>20643.746712525</v>
      </c>
      <c r="AV67" s="199">
        <f t="shared" si="91"/>
        <v>0</v>
      </c>
      <c r="AW67" s="199">
        <f t="shared" si="69"/>
        <v>0</v>
      </c>
      <c r="AX67" s="199">
        <f t="shared" si="70"/>
        <v>6879.3750000000009</v>
      </c>
      <c r="AY67" s="199">
        <f t="shared" si="71"/>
        <v>0</v>
      </c>
      <c r="AZ67" s="199">
        <f t="shared" si="92"/>
        <v>6879.3750000000009</v>
      </c>
      <c r="BA67" s="199">
        <f t="shared" si="93"/>
        <v>34391.253287475003</v>
      </c>
      <c r="BB67" s="606"/>
      <c r="BC67" s="199">
        <f>+IFERROR(MIN(BB67*(1+MTR!$E$28)*(1+MTR!$F$28),IF(C67&lt;2018,AZ67+BA67*MTR!$D$35,AZ67+BA67*MTR!$E$36)),0)</f>
        <v>0</v>
      </c>
      <c r="BD67" s="190"/>
      <c r="BE67" s="608"/>
      <c r="BF67" s="190"/>
      <c r="BG67" s="190"/>
      <c r="BH67" s="190"/>
    </row>
    <row r="68" spans="1:60" s="179" customFormat="1">
      <c r="A68" s="607" t="s">
        <v>50</v>
      </c>
      <c r="B68" s="76"/>
      <c r="C68" s="77">
        <v>1985</v>
      </c>
      <c r="D68" s="77">
        <v>27241.040000000001</v>
      </c>
      <c r="E68" s="77"/>
      <c r="F68" s="77"/>
      <c r="G68" s="76"/>
      <c r="H68" s="212">
        <f t="shared" si="4"/>
        <v>8</v>
      </c>
      <c r="I68" s="199">
        <f t="shared" si="5"/>
        <v>2.407</v>
      </c>
      <c r="J68" s="199">
        <f t="shared" si="74"/>
        <v>65569.183279999997</v>
      </c>
      <c r="K68" s="199">
        <f t="shared" si="75"/>
        <v>0</v>
      </c>
      <c r="L68" s="199">
        <f t="shared" si="76"/>
        <v>0</v>
      </c>
      <c r="M68" s="199">
        <f t="shared" si="77"/>
        <v>0</v>
      </c>
      <c r="N68" s="199">
        <f t="shared" si="78"/>
        <v>8196.1479099999997</v>
      </c>
      <c r="O68" s="199">
        <f t="shared" si="79"/>
        <v>0</v>
      </c>
      <c r="P68" s="199">
        <f t="shared" si="80"/>
        <v>8196.1479099999997</v>
      </c>
      <c r="Q68" s="199">
        <f t="shared" si="81"/>
        <v>65569.183279999997</v>
      </c>
      <c r="R68" s="606"/>
      <c r="S68" s="199">
        <f>+IFERROR(MIN(R68*(1+MTR!$C$28),P68+Q68*MTR!$C$35),0)</f>
        <v>0</v>
      </c>
      <c r="U68" s="199">
        <f t="shared" si="14"/>
        <v>2.4169999999999998</v>
      </c>
      <c r="V68" s="199">
        <f t="shared" si="82"/>
        <v>65841.593679999991</v>
      </c>
      <c r="W68" s="199">
        <f t="shared" si="83"/>
        <v>8228.9325016399998</v>
      </c>
      <c r="X68" s="199">
        <f t="shared" si="84"/>
        <v>0</v>
      </c>
      <c r="Y68" s="199">
        <f t="shared" si="85"/>
        <v>0</v>
      </c>
      <c r="Z68" s="199">
        <f t="shared" si="86"/>
        <v>8230.1992099999989</v>
      </c>
      <c r="AA68" s="199">
        <f t="shared" si="87"/>
        <v>0</v>
      </c>
      <c r="AB68" s="199">
        <f t="shared" si="88"/>
        <v>8230.1992099999989</v>
      </c>
      <c r="AC68" s="199">
        <f t="shared" si="89"/>
        <v>57612.661178359995</v>
      </c>
      <c r="AD68" s="606"/>
      <c r="AE68" s="199">
        <f>+IFERROR(MIN(AD68*(1+MTR!$C$28)*(1+MTR!$D$28),AB68+AC68*MTR!$D$35),0)</f>
        <v>0</v>
      </c>
      <c r="AG68" s="199">
        <f t="shared" si="65"/>
        <v>2.4340000000000002</v>
      </c>
      <c r="AH68" s="199">
        <f t="shared" si="38"/>
        <v>66304.691360000012</v>
      </c>
      <c r="AI68" s="199">
        <f t="shared" si="39"/>
        <v>16574.345633621477</v>
      </c>
      <c r="AJ68" s="199">
        <f t="shared" si="40"/>
        <v>0</v>
      </c>
      <c r="AK68" s="199">
        <f t="shared" si="41"/>
        <v>0</v>
      </c>
      <c r="AL68" s="199">
        <f t="shared" si="42"/>
        <v>8288.0864200000015</v>
      </c>
      <c r="AM68" s="199">
        <f t="shared" si="43"/>
        <v>0</v>
      </c>
      <c r="AN68" s="199">
        <f t="shared" si="44"/>
        <v>8288.0864200000015</v>
      </c>
      <c r="AO68" s="199">
        <f t="shared" si="45"/>
        <v>49730.345726378539</v>
      </c>
      <c r="AP68" s="606"/>
      <c r="AQ68" s="199">
        <f>+IFERROR(MIN(AP68*(1+MTR!$E$28)*(1+MTR!$D$28),IF(C68&lt;2018,AN68+AO68*MTR!$D$35,AN68+AO68*MTR!$E$36)),0)</f>
        <v>0</v>
      </c>
      <c r="AS68" s="199">
        <f t="shared" si="29"/>
        <v>2.4460000000000002</v>
      </c>
      <c r="AT68" s="199">
        <f t="shared" si="90"/>
        <v>66631.583840000007</v>
      </c>
      <c r="AU68" s="199">
        <f t="shared" si="67"/>
        <v>24986.744213889586</v>
      </c>
      <c r="AV68" s="199">
        <f t="shared" si="91"/>
        <v>0</v>
      </c>
      <c r="AW68" s="199">
        <f t="shared" si="69"/>
        <v>0</v>
      </c>
      <c r="AX68" s="199">
        <f t="shared" si="70"/>
        <v>8328.9479800000008</v>
      </c>
      <c r="AY68" s="199">
        <f t="shared" si="71"/>
        <v>0</v>
      </c>
      <c r="AZ68" s="199">
        <f t="shared" si="92"/>
        <v>8328.9479800000008</v>
      </c>
      <c r="BA68" s="199">
        <f t="shared" si="93"/>
        <v>41644.839626110421</v>
      </c>
      <c r="BB68" s="606"/>
      <c r="BC68" s="199">
        <f>+IFERROR(MIN(BB68*(1+MTR!$E$28)*(1+MTR!$F$28),IF(C68&lt;2018,AZ68+BA68*MTR!$D$35,AZ68+BA68*MTR!$E$36)),0)</f>
        <v>0</v>
      </c>
      <c r="BD68" s="190"/>
      <c r="BE68" s="608"/>
      <c r="BF68" s="190"/>
      <c r="BG68" s="190"/>
      <c r="BH68" s="190"/>
    </row>
    <row r="69" spans="1:60" s="179" customFormat="1">
      <c r="A69" s="607" t="s">
        <v>50</v>
      </c>
      <c r="B69" s="76"/>
      <c r="C69" s="77">
        <v>1984</v>
      </c>
      <c r="D69" s="77">
        <v>32645.25</v>
      </c>
      <c r="E69" s="77"/>
      <c r="F69" s="77"/>
      <c r="G69" s="76"/>
      <c r="H69" s="212">
        <f t="shared" si="4"/>
        <v>8</v>
      </c>
      <c r="I69" s="199">
        <f t="shared" si="5"/>
        <v>2.6240000000000001</v>
      </c>
      <c r="J69" s="199">
        <f t="shared" si="74"/>
        <v>85661.135999999999</v>
      </c>
      <c r="K69" s="199">
        <f t="shared" si="75"/>
        <v>0</v>
      </c>
      <c r="L69" s="199">
        <f t="shared" si="76"/>
        <v>0</v>
      </c>
      <c r="M69" s="199">
        <f t="shared" si="77"/>
        <v>0</v>
      </c>
      <c r="N69" s="199">
        <f t="shared" si="78"/>
        <v>10707.642</v>
      </c>
      <c r="O69" s="199">
        <f t="shared" si="79"/>
        <v>0</v>
      </c>
      <c r="P69" s="199">
        <f t="shared" si="80"/>
        <v>10707.642</v>
      </c>
      <c r="Q69" s="199">
        <f t="shared" si="81"/>
        <v>85661.135999999999</v>
      </c>
      <c r="R69" s="606"/>
      <c r="S69" s="199">
        <f>+IFERROR(MIN(R69*(1+MTR!$C$28),P69+Q69*MTR!$C$35),0)</f>
        <v>0</v>
      </c>
      <c r="U69" s="199">
        <f t="shared" si="14"/>
        <v>2.6349999999999998</v>
      </c>
      <c r="V69" s="199">
        <f t="shared" si="82"/>
        <v>86020.233749999999</v>
      </c>
      <c r="W69" s="199">
        <f t="shared" si="83"/>
        <v>10750.472567999999</v>
      </c>
      <c r="X69" s="199">
        <f t="shared" si="84"/>
        <v>0</v>
      </c>
      <c r="Y69" s="199">
        <f t="shared" si="85"/>
        <v>0</v>
      </c>
      <c r="Z69" s="199">
        <f t="shared" si="86"/>
        <v>10752.52921875</v>
      </c>
      <c r="AA69" s="199">
        <f t="shared" si="87"/>
        <v>0</v>
      </c>
      <c r="AB69" s="199">
        <f t="shared" si="88"/>
        <v>10752.52921875</v>
      </c>
      <c r="AC69" s="199">
        <f t="shared" si="89"/>
        <v>75269.761182000002</v>
      </c>
      <c r="AD69" s="606"/>
      <c r="AE69" s="199">
        <f>+IFERROR(MIN(AD69*(1+MTR!$C$28)*(1+MTR!$D$28),AB69+AC69*MTR!$D$35),0)</f>
        <v>0</v>
      </c>
      <c r="AG69" s="199">
        <f t="shared" si="65"/>
        <v>2.653</v>
      </c>
      <c r="AH69" s="199">
        <f t="shared" si="38"/>
        <v>86607.848249999995</v>
      </c>
      <c r="AI69" s="199">
        <f t="shared" si="39"/>
        <v>21653.522799257247</v>
      </c>
      <c r="AJ69" s="199">
        <f t="shared" si="40"/>
        <v>0</v>
      </c>
      <c r="AK69" s="199">
        <f t="shared" si="41"/>
        <v>0</v>
      </c>
      <c r="AL69" s="199">
        <f t="shared" si="42"/>
        <v>10825.981031249999</v>
      </c>
      <c r="AM69" s="199">
        <f t="shared" si="43"/>
        <v>0</v>
      </c>
      <c r="AN69" s="199">
        <f t="shared" si="44"/>
        <v>10825.981031249999</v>
      </c>
      <c r="AO69" s="199">
        <f t="shared" si="45"/>
        <v>64954.325450742748</v>
      </c>
      <c r="AP69" s="606"/>
      <c r="AQ69" s="199">
        <f>+IFERROR(MIN(AP69*(1+MTR!$E$28)*(1+MTR!$D$28),IF(C69&lt;2018,AN69+AO69*MTR!$D$35,AN69+AO69*MTR!$E$36)),0)</f>
        <v>0</v>
      </c>
      <c r="AS69" s="199">
        <f t="shared" si="29"/>
        <v>2.6669999999999998</v>
      </c>
      <c r="AT69" s="199">
        <f t="shared" si="90"/>
        <v>87064.88175</v>
      </c>
      <c r="AU69" s="199">
        <f t="shared" si="67"/>
        <v>32641.901349659776</v>
      </c>
      <c r="AV69" s="199">
        <f t="shared" si="91"/>
        <v>0</v>
      </c>
      <c r="AW69" s="199">
        <f t="shared" si="69"/>
        <v>0</v>
      </c>
      <c r="AX69" s="199">
        <f t="shared" si="70"/>
        <v>10883.11021875</v>
      </c>
      <c r="AY69" s="199">
        <f t="shared" si="71"/>
        <v>0</v>
      </c>
      <c r="AZ69" s="199">
        <f t="shared" si="92"/>
        <v>10883.11021875</v>
      </c>
      <c r="BA69" s="199">
        <f t="shared" si="93"/>
        <v>54422.980400340224</v>
      </c>
      <c r="BB69" s="606"/>
      <c r="BC69" s="199">
        <f>+IFERROR(MIN(BB69*(1+MTR!$E$28)*(1+MTR!$F$28),IF(C69&lt;2018,AZ69+BA69*MTR!$D$35,AZ69+BA69*MTR!$E$36)),0)</f>
        <v>0</v>
      </c>
      <c r="BD69" s="190"/>
      <c r="BE69" s="608"/>
      <c r="BF69" s="190"/>
      <c r="BG69" s="190"/>
      <c r="BH69" s="190"/>
    </row>
    <row r="70" spans="1:60" s="179" customFormat="1">
      <c r="A70" s="607" t="s">
        <v>50</v>
      </c>
      <c r="B70" s="76"/>
      <c r="C70" s="77">
        <v>2009</v>
      </c>
      <c r="D70" s="77">
        <v>5000</v>
      </c>
      <c r="E70" s="77"/>
      <c r="F70" s="77"/>
      <c r="G70" s="76"/>
      <c r="H70" s="212">
        <f t="shared" si="4"/>
        <v>8</v>
      </c>
      <c r="I70" s="199">
        <f t="shared" si="5"/>
        <v>1.095</v>
      </c>
      <c r="J70" s="199">
        <f t="shared" si="74"/>
        <v>5475</v>
      </c>
      <c r="K70" s="199">
        <f t="shared" si="75"/>
        <v>0</v>
      </c>
      <c r="L70" s="199">
        <f t="shared" si="76"/>
        <v>0</v>
      </c>
      <c r="M70" s="199">
        <f t="shared" si="77"/>
        <v>0</v>
      </c>
      <c r="N70" s="199">
        <f t="shared" si="78"/>
        <v>684.375</v>
      </c>
      <c r="O70" s="199">
        <f t="shared" si="79"/>
        <v>0</v>
      </c>
      <c r="P70" s="199">
        <f t="shared" si="80"/>
        <v>684.375</v>
      </c>
      <c r="Q70" s="199">
        <f t="shared" si="81"/>
        <v>5475</v>
      </c>
      <c r="R70" s="606"/>
      <c r="S70" s="199">
        <f>+IFERROR(MIN(R70*(1+MTR!$C$28),P70+Q70*MTR!$C$35),0)</f>
        <v>0</v>
      </c>
      <c r="U70" s="199">
        <f t="shared" si="14"/>
        <v>1.1000000000000001</v>
      </c>
      <c r="V70" s="199">
        <f t="shared" si="82"/>
        <v>5500</v>
      </c>
      <c r="W70" s="199">
        <f t="shared" si="83"/>
        <v>687.11249999999995</v>
      </c>
      <c r="X70" s="199">
        <f t="shared" si="84"/>
        <v>0</v>
      </c>
      <c r="Y70" s="199">
        <f t="shared" si="85"/>
        <v>0</v>
      </c>
      <c r="Z70" s="199">
        <f t="shared" si="86"/>
        <v>687.5</v>
      </c>
      <c r="AA70" s="199">
        <f t="shared" si="87"/>
        <v>0</v>
      </c>
      <c r="AB70" s="199">
        <f t="shared" si="88"/>
        <v>687.5</v>
      </c>
      <c r="AC70" s="199">
        <f t="shared" si="89"/>
        <v>4812.8874999999998</v>
      </c>
      <c r="AD70" s="606"/>
      <c r="AE70" s="199">
        <f>+IFERROR(MIN(AD70*(1+MTR!$C$28)*(1+MTR!$D$28),AB70+AC70*MTR!$D$35),0)</f>
        <v>0</v>
      </c>
      <c r="AG70" s="199">
        <f t="shared" si="65"/>
        <v>1.107</v>
      </c>
      <c r="AH70" s="199">
        <f t="shared" si="38"/>
        <v>5535</v>
      </c>
      <c r="AI70" s="199">
        <f t="shared" si="39"/>
        <v>1384.2347874999998</v>
      </c>
      <c r="AJ70" s="199">
        <f t="shared" si="40"/>
        <v>0</v>
      </c>
      <c r="AK70" s="199">
        <f t="shared" si="41"/>
        <v>0</v>
      </c>
      <c r="AL70" s="199">
        <f t="shared" si="42"/>
        <v>691.875</v>
      </c>
      <c r="AM70" s="199">
        <f t="shared" si="43"/>
        <v>0</v>
      </c>
      <c r="AN70" s="199">
        <f t="shared" si="44"/>
        <v>691.875</v>
      </c>
      <c r="AO70" s="199">
        <f t="shared" si="45"/>
        <v>4150.7652125000004</v>
      </c>
      <c r="AP70" s="606"/>
      <c r="AQ70" s="199">
        <f>+IFERROR(MIN(AP70*(1+MTR!$E$28)*(1+MTR!$D$28),IF(C70&lt;2018,AN70+AO70*MTR!$D$35,AN70+AO70*MTR!$E$36)),0)</f>
        <v>0</v>
      </c>
      <c r="AS70" s="199">
        <f t="shared" si="29"/>
        <v>1.113</v>
      </c>
      <c r="AT70" s="199">
        <f t="shared" si="90"/>
        <v>5565</v>
      </c>
      <c r="AU70" s="199">
        <f t="shared" si="67"/>
        <v>2086.4903364374995</v>
      </c>
      <c r="AV70" s="199">
        <f t="shared" si="91"/>
        <v>0</v>
      </c>
      <c r="AW70" s="199">
        <f t="shared" si="69"/>
        <v>0</v>
      </c>
      <c r="AX70" s="199">
        <f t="shared" si="70"/>
        <v>695.625</v>
      </c>
      <c r="AY70" s="199">
        <f t="shared" si="71"/>
        <v>0</v>
      </c>
      <c r="AZ70" s="199">
        <f t="shared" si="92"/>
        <v>695.625</v>
      </c>
      <c r="BA70" s="199">
        <f t="shared" si="93"/>
        <v>3478.5096635625005</v>
      </c>
      <c r="BB70" s="606"/>
      <c r="BC70" s="199">
        <f>+IFERROR(MIN(BB70*(1+MTR!$E$28)*(1+MTR!$F$28),IF(C70&lt;2018,AZ70+BA70*MTR!$D$35,AZ70+BA70*MTR!$E$36)),0)</f>
        <v>0</v>
      </c>
      <c r="BD70" s="190"/>
      <c r="BE70" s="608"/>
      <c r="BF70" s="190"/>
      <c r="BG70" s="190"/>
      <c r="BH70" s="190"/>
    </row>
    <row r="71" spans="1:60" s="179" customFormat="1">
      <c r="A71" s="607" t="s">
        <v>50</v>
      </c>
      <c r="B71" s="76"/>
      <c r="C71" s="77">
        <v>2009</v>
      </c>
      <c r="D71" s="77">
        <v>30000</v>
      </c>
      <c r="E71" s="77"/>
      <c r="F71" s="77"/>
      <c r="G71" s="76"/>
      <c r="H71" s="212">
        <f t="shared" si="4"/>
        <v>8</v>
      </c>
      <c r="I71" s="199">
        <f t="shared" si="5"/>
        <v>1.095</v>
      </c>
      <c r="J71" s="199">
        <f t="shared" si="74"/>
        <v>32850</v>
      </c>
      <c r="K71" s="199">
        <f t="shared" si="75"/>
        <v>0</v>
      </c>
      <c r="L71" s="199">
        <f t="shared" si="76"/>
        <v>0</v>
      </c>
      <c r="M71" s="199">
        <f t="shared" si="77"/>
        <v>0</v>
      </c>
      <c r="N71" s="199">
        <f t="shared" si="78"/>
        <v>4106.25</v>
      </c>
      <c r="O71" s="199">
        <f t="shared" si="79"/>
        <v>0</v>
      </c>
      <c r="P71" s="199">
        <f t="shared" si="80"/>
        <v>4106.25</v>
      </c>
      <c r="Q71" s="199">
        <f t="shared" si="81"/>
        <v>32850</v>
      </c>
      <c r="R71" s="606"/>
      <c r="S71" s="199">
        <f>+IFERROR(MIN(R71*(1+MTR!$C$28),P71+Q71*MTR!$C$35),0)</f>
        <v>0</v>
      </c>
      <c r="U71" s="199">
        <f t="shared" si="14"/>
        <v>1.1000000000000001</v>
      </c>
      <c r="V71" s="199">
        <f t="shared" si="82"/>
        <v>33000</v>
      </c>
      <c r="W71" s="199">
        <f t="shared" si="83"/>
        <v>4122.6750000000002</v>
      </c>
      <c r="X71" s="199">
        <f t="shared" si="84"/>
        <v>0</v>
      </c>
      <c r="Y71" s="199">
        <f t="shared" si="85"/>
        <v>0</v>
      </c>
      <c r="Z71" s="199">
        <f t="shared" si="86"/>
        <v>4125</v>
      </c>
      <c r="AA71" s="199">
        <f t="shared" si="87"/>
        <v>0</v>
      </c>
      <c r="AB71" s="199">
        <f t="shared" si="88"/>
        <v>4125</v>
      </c>
      <c r="AC71" s="199">
        <f t="shared" si="89"/>
        <v>28877.325000000001</v>
      </c>
      <c r="AD71" s="606"/>
      <c r="AE71" s="199">
        <f>+IFERROR(MIN(AD71*(1+MTR!$C$28)*(1+MTR!$D$28),AB71+AC71*MTR!$D$35),0)</f>
        <v>0</v>
      </c>
      <c r="AG71" s="199">
        <f t="shared" si="65"/>
        <v>1.107</v>
      </c>
      <c r="AH71" s="199">
        <f t="shared" si="38"/>
        <v>33210</v>
      </c>
      <c r="AI71" s="199">
        <f t="shared" si="39"/>
        <v>8305.4087249999975</v>
      </c>
      <c r="AJ71" s="199">
        <f t="shared" si="40"/>
        <v>0</v>
      </c>
      <c r="AK71" s="199">
        <f t="shared" si="41"/>
        <v>0</v>
      </c>
      <c r="AL71" s="199">
        <f t="shared" si="42"/>
        <v>4151.25</v>
      </c>
      <c r="AM71" s="199">
        <f t="shared" si="43"/>
        <v>0</v>
      </c>
      <c r="AN71" s="199">
        <f t="shared" si="44"/>
        <v>4151.25</v>
      </c>
      <c r="AO71" s="199">
        <f t="shared" si="45"/>
        <v>24904.591275000002</v>
      </c>
      <c r="AP71" s="606"/>
      <c r="AQ71" s="199">
        <f>+IFERROR(MIN(AP71*(1+MTR!$E$28)*(1+MTR!$D$28),IF(C71&lt;2018,AN71+AO71*MTR!$D$35,AN71+AO71*MTR!$E$36)),0)</f>
        <v>0</v>
      </c>
      <c r="AS71" s="199">
        <f t="shared" si="29"/>
        <v>1.113</v>
      </c>
      <c r="AT71" s="199">
        <f t="shared" si="90"/>
        <v>33390</v>
      </c>
      <c r="AU71" s="199">
        <f t="shared" si="67"/>
        <v>12518.942018624995</v>
      </c>
      <c r="AV71" s="199">
        <f t="shared" si="91"/>
        <v>0</v>
      </c>
      <c r="AW71" s="199">
        <f t="shared" si="69"/>
        <v>0</v>
      </c>
      <c r="AX71" s="199">
        <f t="shared" si="70"/>
        <v>4173.75</v>
      </c>
      <c r="AY71" s="199">
        <f t="shared" si="71"/>
        <v>0</v>
      </c>
      <c r="AZ71" s="199">
        <f t="shared" si="92"/>
        <v>4173.75</v>
      </c>
      <c r="BA71" s="199">
        <f t="shared" si="93"/>
        <v>20871.057981375005</v>
      </c>
      <c r="BB71" s="606"/>
      <c r="BC71" s="199">
        <f>+IFERROR(MIN(BB71*(1+MTR!$E$28)*(1+MTR!$F$28),IF(C71&lt;2018,AZ71+BA71*MTR!$D$35,AZ71+BA71*MTR!$E$36)),0)</f>
        <v>0</v>
      </c>
      <c r="BD71" s="190"/>
      <c r="BE71" s="608"/>
      <c r="BF71" s="190"/>
      <c r="BG71" s="190"/>
      <c r="BH71" s="190"/>
    </row>
    <row r="72" spans="1:60" s="179" customFormat="1">
      <c r="A72" s="607" t="s">
        <v>50</v>
      </c>
      <c r="B72" s="76"/>
      <c r="C72" s="77">
        <v>2008</v>
      </c>
      <c r="D72" s="77">
        <v>5250</v>
      </c>
      <c r="E72" s="77"/>
      <c r="F72" s="77"/>
      <c r="G72" s="76"/>
      <c r="H72" s="212">
        <f t="shared" si="4"/>
        <v>8</v>
      </c>
      <c r="I72" s="199">
        <f t="shared" si="5"/>
        <v>1.103</v>
      </c>
      <c r="J72" s="199">
        <f t="shared" si="74"/>
        <v>5790.75</v>
      </c>
      <c r="K72" s="199">
        <f t="shared" si="75"/>
        <v>0</v>
      </c>
      <c r="L72" s="199">
        <f t="shared" si="76"/>
        <v>0</v>
      </c>
      <c r="M72" s="199">
        <f t="shared" si="77"/>
        <v>0</v>
      </c>
      <c r="N72" s="199">
        <f t="shared" si="78"/>
        <v>723.84375</v>
      </c>
      <c r="O72" s="199">
        <f t="shared" si="79"/>
        <v>0</v>
      </c>
      <c r="P72" s="199">
        <f t="shared" si="80"/>
        <v>723.84375</v>
      </c>
      <c r="Q72" s="199">
        <f t="shared" si="81"/>
        <v>5790.75</v>
      </c>
      <c r="R72" s="606"/>
      <c r="S72" s="199">
        <f>+IFERROR(MIN(R72*(1+MTR!$C$28),P72+Q72*MTR!$C$35),0)</f>
        <v>0</v>
      </c>
      <c r="U72" s="199">
        <f t="shared" si="14"/>
        <v>1.1080000000000001</v>
      </c>
      <c r="V72" s="199">
        <f t="shared" si="82"/>
        <v>5817.0000000000009</v>
      </c>
      <c r="W72" s="199">
        <f t="shared" si="83"/>
        <v>726.73912500000006</v>
      </c>
      <c r="X72" s="199">
        <f t="shared" si="84"/>
        <v>0</v>
      </c>
      <c r="Y72" s="199">
        <f t="shared" si="85"/>
        <v>0</v>
      </c>
      <c r="Z72" s="199">
        <f t="shared" si="86"/>
        <v>727.12500000000011</v>
      </c>
      <c r="AA72" s="199">
        <f t="shared" si="87"/>
        <v>0</v>
      </c>
      <c r="AB72" s="199">
        <f t="shared" si="88"/>
        <v>727.12500000000011</v>
      </c>
      <c r="AC72" s="199">
        <f t="shared" si="89"/>
        <v>5090.2608750000009</v>
      </c>
      <c r="AD72" s="606"/>
      <c r="AE72" s="199">
        <f>+IFERROR(MIN(AD72*(1+MTR!$C$28)*(1+MTR!$D$28),AB72+AC72*MTR!$D$35),0)</f>
        <v>0</v>
      </c>
      <c r="AG72" s="199">
        <f t="shared" si="65"/>
        <v>1.1160000000000001</v>
      </c>
      <c r="AH72" s="199">
        <f t="shared" si="38"/>
        <v>5859.0000000000009</v>
      </c>
      <c r="AI72" s="199">
        <f t="shared" si="39"/>
        <v>1464.0411738749999</v>
      </c>
      <c r="AJ72" s="199">
        <f t="shared" si="40"/>
        <v>0</v>
      </c>
      <c r="AK72" s="199">
        <f t="shared" si="41"/>
        <v>0</v>
      </c>
      <c r="AL72" s="199">
        <f t="shared" si="42"/>
        <v>732.37500000000011</v>
      </c>
      <c r="AM72" s="199">
        <f t="shared" si="43"/>
        <v>0</v>
      </c>
      <c r="AN72" s="199">
        <f t="shared" si="44"/>
        <v>732.37500000000011</v>
      </c>
      <c r="AO72" s="199">
        <f t="shared" si="45"/>
        <v>4394.958826125001</v>
      </c>
      <c r="AP72" s="606"/>
      <c r="AQ72" s="199">
        <f>+IFERROR(MIN(AP72*(1+MTR!$E$28)*(1+MTR!$D$28),IF(C72&lt;2018,AN72+AO72*MTR!$D$35,AN72+AO72*MTR!$E$36)),0)</f>
        <v>0</v>
      </c>
      <c r="AS72" s="199">
        <f t="shared" si="29"/>
        <v>1.121</v>
      </c>
      <c r="AT72" s="199">
        <f t="shared" si="90"/>
        <v>5885.25</v>
      </c>
      <c r="AU72" s="199">
        <f t="shared" si="67"/>
        <v>2207.3982547443748</v>
      </c>
      <c r="AV72" s="199">
        <f t="shared" si="91"/>
        <v>0</v>
      </c>
      <c r="AW72" s="199">
        <f t="shared" si="69"/>
        <v>0</v>
      </c>
      <c r="AX72" s="199">
        <f t="shared" si="70"/>
        <v>735.65625</v>
      </c>
      <c r="AY72" s="199">
        <f t="shared" si="71"/>
        <v>0</v>
      </c>
      <c r="AZ72" s="199">
        <f t="shared" si="92"/>
        <v>735.65625</v>
      </c>
      <c r="BA72" s="199">
        <f t="shared" si="93"/>
        <v>3677.8517452556252</v>
      </c>
      <c r="BB72" s="606"/>
      <c r="BC72" s="199">
        <f>+IFERROR(MIN(BB72*(1+MTR!$E$28)*(1+MTR!$F$28),IF(C72&lt;2018,AZ72+BA72*MTR!$D$35,AZ72+BA72*MTR!$E$36)),0)</f>
        <v>0</v>
      </c>
      <c r="BD72" s="190"/>
      <c r="BE72" s="608"/>
      <c r="BF72" s="190"/>
      <c r="BG72" s="190"/>
      <c r="BH72" s="190"/>
    </row>
    <row r="73" spans="1:60" s="179" customFormat="1">
      <c r="A73" s="607"/>
      <c r="B73" s="76"/>
      <c r="C73" s="77"/>
      <c r="D73" s="77"/>
      <c r="E73" s="77"/>
      <c r="F73" s="77"/>
      <c r="G73" s="76"/>
      <c r="H73" s="212" t="str">
        <f t="shared" si="4"/>
        <v/>
      </c>
      <c r="I73" s="199" t="str">
        <f t="shared" si="5"/>
        <v/>
      </c>
      <c r="J73" s="199" t="str">
        <f t="shared" si="74"/>
        <v/>
      </c>
      <c r="K73" s="199" t="str">
        <f t="shared" si="75"/>
        <v/>
      </c>
      <c r="L73" s="199" t="str">
        <f t="shared" si="76"/>
        <v/>
      </c>
      <c r="M73" s="199" t="str">
        <f t="shared" si="77"/>
        <v/>
      </c>
      <c r="N73" s="199" t="str">
        <f t="shared" si="78"/>
        <v/>
      </c>
      <c r="O73" s="199" t="str">
        <f t="shared" si="79"/>
        <v/>
      </c>
      <c r="P73" s="199" t="str">
        <f t="shared" si="80"/>
        <v/>
      </c>
      <c r="Q73" s="199">
        <f t="shared" si="81"/>
        <v>0</v>
      </c>
      <c r="R73" s="606"/>
      <c r="S73" s="199">
        <f>+IFERROR(MIN(R73*(1+MTR!$C$28),P73+Q73*MTR!$C$35),0)</f>
        <v>0</v>
      </c>
      <c r="U73" s="199" t="str">
        <f t="shared" si="14"/>
        <v/>
      </c>
      <c r="V73" s="199" t="str">
        <f t="shared" si="82"/>
        <v/>
      </c>
      <c r="W73" s="199" t="str">
        <f t="shared" si="83"/>
        <v/>
      </c>
      <c r="X73" s="199" t="str">
        <f t="shared" si="84"/>
        <v/>
      </c>
      <c r="Y73" s="199" t="str">
        <f t="shared" si="85"/>
        <v/>
      </c>
      <c r="Z73" s="199" t="str">
        <f t="shared" si="86"/>
        <v/>
      </c>
      <c r="AA73" s="199" t="str">
        <f t="shared" si="87"/>
        <v/>
      </c>
      <c r="AB73" s="199" t="str">
        <f t="shared" si="88"/>
        <v/>
      </c>
      <c r="AC73" s="199">
        <f t="shared" si="89"/>
        <v>0</v>
      </c>
      <c r="AD73" s="606"/>
      <c r="AE73" s="199">
        <f>+IFERROR(MIN(AD73*(1+MTR!$C$28)*(1+MTR!$D$28),AB73+AC73*MTR!$D$35),0)</f>
        <v>0</v>
      </c>
      <c r="AG73" s="199" t="str">
        <f t="shared" si="65"/>
        <v/>
      </c>
      <c r="AH73" s="199" t="str">
        <f t="shared" si="38"/>
        <v/>
      </c>
      <c r="AI73" s="199" t="str">
        <f t="shared" si="39"/>
        <v/>
      </c>
      <c r="AJ73" s="199" t="str">
        <f t="shared" si="40"/>
        <v/>
      </c>
      <c r="AK73" s="199" t="str">
        <f t="shared" si="41"/>
        <v/>
      </c>
      <c r="AL73" s="199" t="str">
        <f t="shared" si="42"/>
        <v/>
      </c>
      <c r="AM73" s="199" t="str">
        <f t="shared" si="43"/>
        <v/>
      </c>
      <c r="AN73" s="199" t="str">
        <f t="shared" si="44"/>
        <v/>
      </c>
      <c r="AO73" s="199">
        <f t="shared" si="45"/>
        <v>0</v>
      </c>
      <c r="AP73" s="606"/>
      <c r="AQ73" s="199">
        <f>+IFERROR(MIN(AP73*(1+MTR!$E$28)*(1+MTR!$D$28),IF(C73&lt;2018,AN73+AO73*MTR!$D$35,AN73+AO73*MTR!$E$36)),0)</f>
        <v>0</v>
      </c>
      <c r="AS73" s="199" t="str">
        <f t="shared" si="29"/>
        <v/>
      </c>
      <c r="AT73" s="199" t="str">
        <f t="shared" si="90"/>
        <v/>
      </c>
      <c r="AU73" s="199" t="str">
        <f t="shared" si="67"/>
        <v/>
      </c>
      <c r="AV73" s="199" t="str">
        <f t="shared" si="91"/>
        <v/>
      </c>
      <c r="AW73" s="199" t="str">
        <f t="shared" si="69"/>
        <v/>
      </c>
      <c r="AX73" s="199" t="str">
        <f t="shared" si="70"/>
        <v/>
      </c>
      <c r="AY73" s="199" t="str">
        <f t="shared" si="71"/>
        <v/>
      </c>
      <c r="AZ73" s="199" t="str">
        <f t="shared" si="92"/>
        <v/>
      </c>
      <c r="BA73" s="199">
        <f t="shared" si="93"/>
        <v>0</v>
      </c>
      <c r="BB73" s="606"/>
      <c r="BC73" s="199">
        <f>+IFERROR(MIN(BB73*(1+MTR!$E$28)*(1+MTR!$F$28),IF(C73&lt;2018,AZ73+BA73*MTR!$D$35,AZ73+BA73*MTR!$E$36)),0)</f>
        <v>0</v>
      </c>
      <c r="BD73" s="190"/>
      <c r="BE73" s="608"/>
      <c r="BF73" s="190"/>
      <c r="BG73" s="190"/>
      <c r="BH73" s="190"/>
    </row>
    <row r="74" spans="1:60" s="179" customFormat="1">
      <c r="A74" s="607"/>
      <c r="B74" s="76"/>
      <c r="C74" s="77"/>
      <c r="D74" s="77"/>
      <c r="E74" s="77"/>
      <c r="F74" s="77"/>
      <c r="G74" s="76"/>
      <c r="H74" s="212" t="str">
        <f t="shared" si="4"/>
        <v/>
      </c>
      <c r="I74" s="199" t="str">
        <f t="shared" si="5"/>
        <v/>
      </c>
      <c r="J74" s="199" t="str">
        <f t="shared" si="74"/>
        <v/>
      </c>
      <c r="K74" s="199" t="str">
        <f t="shared" si="75"/>
        <v/>
      </c>
      <c r="L74" s="199" t="str">
        <f t="shared" si="76"/>
        <v/>
      </c>
      <c r="M74" s="199" t="str">
        <f t="shared" si="77"/>
        <v/>
      </c>
      <c r="N74" s="199" t="str">
        <f t="shared" si="78"/>
        <v/>
      </c>
      <c r="O74" s="199" t="str">
        <f t="shared" si="79"/>
        <v/>
      </c>
      <c r="P74" s="199" t="str">
        <f t="shared" si="80"/>
        <v/>
      </c>
      <c r="Q74" s="199">
        <f t="shared" si="81"/>
        <v>0</v>
      </c>
      <c r="R74" s="606"/>
      <c r="S74" s="199">
        <f>+IFERROR(MIN(R74*(1+MTR!$C$28),P74+Q74*MTR!$C$35),0)</f>
        <v>0</v>
      </c>
      <c r="U74" s="199" t="str">
        <f t="shared" si="14"/>
        <v/>
      </c>
      <c r="V74" s="199" t="str">
        <f t="shared" si="82"/>
        <v/>
      </c>
      <c r="W74" s="199" t="str">
        <f t="shared" si="83"/>
        <v/>
      </c>
      <c r="X74" s="199" t="str">
        <f t="shared" si="84"/>
        <v/>
      </c>
      <c r="Y74" s="199" t="str">
        <f t="shared" si="85"/>
        <v/>
      </c>
      <c r="Z74" s="199" t="str">
        <f t="shared" si="86"/>
        <v/>
      </c>
      <c r="AA74" s="199" t="str">
        <f t="shared" si="87"/>
        <v/>
      </c>
      <c r="AB74" s="199" t="str">
        <f t="shared" si="88"/>
        <v/>
      </c>
      <c r="AC74" s="199">
        <f t="shared" si="89"/>
        <v>0</v>
      </c>
      <c r="AD74" s="606"/>
      <c r="AE74" s="199">
        <f>+IFERROR(MIN(AD74*(1+MTR!$C$28)*(1+MTR!$D$28),AB74+AC74*MTR!$D$35),0)</f>
        <v>0</v>
      </c>
      <c r="AG74" s="199" t="str">
        <f t="shared" si="65"/>
        <v/>
      </c>
      <c r="AH74" s="199" t="str">
        <f t="shared" si="38"/>
        <v/>
      </c>
      <c r="AI74" s="199" t="str">
        <f t="shared" si="39"/>
        <v/>
      </c>
      <c r="AJ74" s="199" t="str">
        <f t="shared" si="40"/>
        <v/>
      </c>
      <c r="AK74" s="199" t="str">
        <f t="shared" si="41"/>
        <v/>
      </c>
      <c r="AL74" s="199" t="str">
        <f t="shared" si="42"/>
        <v/>
      </c>
      <c r="AM74" s="199" t="str">
        <f t="shared" si="43"/>
        <v/>
      </c>
      <c r="AN74" s="199" t="str">
        <f t="shared" si="44"/>
        <v/>
      </c>
      <c r="AO74" s="199">
        <f t="shared" si="45"/>
        <v>0</v>
      </c>
      <c r="AP74" s="606"/>
      <c r="AQ74" s="199">
        <f>+IFERROR(MIN(AP74*(1+MTR!$E$28)*(1+MTR!$D$28),IF(C74&lt;2018,AN74+AO74*MTR!$D$35,AN74+AO74*MTR!$E$36)),0)</f>
        <v>0</v>
      </c>
      <c r="AS74" s="199" t="str">
        <f t="shared" si="29"/>
        <v/>
      </c>
      <c r="AT74" s="199" t="str">
        <f t="shared" si="90"/>
        <v/>
      </c>
      <c r="AU74" s="199" t="str">
        <f t="shared" si="67"/>
        <v/>
      </c>
      <c r="AV74" s="199" t="str">
        <f t="shared" si="91"/>
        <v/>
      </c>
      <c r="AW74" s="199" t="str">
        <f t="shared" si="69"/>
        <v/>
      </c>
      <c r="AX74" s="199" t="str">
        <f t="shared" si="70"/>
        <v/>
      </c>
      <c r="AY74" s="199" t="str">
        <f t="shared" si="71"/>
        <v/>
      </c>
      <c r="AZ74" s="199" t="str">
        <f t="shared" si="92"/>
        <v/>
      </c>
      <c r="BA74" s="199">
        <f t="shared" si="93"/>
        <v>0</v>
      </c>
      <c r="BB74" s="606"/>
      <c r="BC74" s="199">
        <f>+IFERROR(MIN(BB74*(1+MTR!$E$28)*(1+MTR!$F$28),IF(C74&lt;2018,AZ74+BA74*MTR!$D$35,AZ74+BA74*MTR!$E$36)),0)</f>
        <v>0</v>
      </c>
      <c r="BD74" s="190"/>
      <c r="BE74" s="608"/>
      <c r="BF74" s="190"/>
      <c r="BG74" s="190"/>
      <c r="BH74" s="190"/>
    </row>
    <row r="75" spans="1:60" s="179" customFormat="1">
      <c r="A75" s="607"/>
      <c r="B75" s="76"/>
      <c r="C75" s="77"/>
      <c r="D75" s="77"/>
      <c r="E75" s="77"/>
      <c r="F75" s="77"/>
      <c r="G75" s="76"/>
      <c r="H75" s="212" t="str">
        <f t="shared" si="4"/>
        <v/>
      </c>
      <c r="I75" s="199" t="str">
        <f t="shared" si="5"/>
        <v/>
      </c>
      <c r="J75" s="199" t="str">
        <f t="shared" si="74"/>
        <v/>
      </c>
      <c r="K75" s="199" t="str">
        <f t="shared" si="75"/>
        <v/>
      </c>
      <c r="L75" s="199" t="str">
        <f t="shared" si="76"/>
        <v/>
      </c>
      <c r="M75" s="199" t="str">
        <f t="shared" si="77"/>
        <v/>
      </c>
      <c r="N75" s="199" t="str">
        <f t="shared" si="78"/>
        <v/>
      </c>
      <c r="O75" s="199" t="str">
        <f t="shared" si="79"/>
        <v/>
      </c>
      <c r="P75" s="199" t="str">
        <f t="shared" si="80"/>
        <v/>
      </c>
      <c r="Q75" s="199">
        <f t="shared" si="81"/>
        <v>0</v>
      </c>
      <c r="R75" s="606"/>
      <c r="S75" s="199">
        <f>+IFERROR(MIN(R75*(1+MTR!$C$28),P75+Q75*MTR!$C$35),0)</f>
        <v>0</v>
      </c>
      <c r="U75" s="199" t="str">
        <f t="shared" si="14"/>
        <v/>
      </c>
      <c r="V75" s="199" t="str">
        <f t="shared" si="82"/>
        <v/>
      </c>
      <c r="W75" s="199" t="str">
        <f t="shared" si="83"/>
        <v/>
      </c>
      <c r="X75" s="199" t="str">
        <f t="shared" si="84"/>
        <v/>
      </c>
      <c r="Y75" s="199" t="str">
        <f t="shared" si="85"/>
        <v/>
      </c>
      <c r="Z75" s="199" t="str">
        <f t="shared" si="86"/>
        <v/>
      </c>
      <c r="AA75" s="199" t="str">
        <f t="shared" si="87"/>
        <v/>
      </c>
      <c r="AB75" s="199" t="str">
        <f t="shared" si="88"/>
        <v/>
      </c>
      <c r="AC75" s="199">
        <f t="shared" si="89"/>
        <v>0</v>
      </c>
      <c r="AD75" s="606"/>
      <c r="AE75" s="199">
        <f>+IFERROR(MIN(AD75*(1+MTR!$C$28)*(1+MTR!$D$28),AB75+AC75*MTR!$D$35),0)</f>
        <v>0</v>
      </c>
      <c r="AG75" s="199" t="str">
        <f t="shared" si="65"/>
        <v/>
      </c>
      <c r="AH75" s="199" t="str">
        <f t="shared" si="38"/>
        <v/>
      </c>
      <c r="AI75" s="199" t="str">
        <f t="shared" si="39"/>
        <v/>
      </c>
      <c r="AJ75" s="199" t="str">
        <f t="shared" si="40"/>
        <v/>
      </c>
      <c r="AK75" s="199" t="str">
        <f t="shared" si="41"/>
        <v/>
      </c>
      <c r="AL75" s="199" t="str">
        <f t="shared" si="42"/>
        <v/>
      </c>
      <c r="AM75" s="199" t="str">
        <f t="shared" si="43"/>
        <v/>
      </c>
      <c r="AN75" s="199" t="str">
        <f t="shared" si="44"/>
        <v/>
      </c>
      <c r="AO75" s="199">
        <f t="shared" si="45"/>
        <v>0</v>
      </c>
      <c r="AP75" s="606"/>
      <c r="AQ75" s="199">
        <f>+IFERROR(MIN(AP75*(1+MTR!$E$28)*(1+MTR!$D$28),IF(C75&lt;2018,AN75+AO75*MTR!$D$35,AN75+AO75*MTR!$E$36)),0)</f>
        <v>0</v>
      </c>
      <c r="AS75" s="199" t="str">
        <f t="shared" si="29"/>
        <v/>
      </c>
      <c r="AT75" s="199" t="str">
        <f t="shared" si="90"/>
        <v/>
      </c>
      <c r="AU75" s="199" t="str">
        <f t="shared" si="67"/>
        <v/>
      </c>
      <c r="AV75" s="199" t="str">
        <f t="shared" si="91"/>
        <v/>
      </c>
      <c r="AW75" s="199" t="str">
        <f t="shared" si="69"/>
        <v/>
      </c>
      <c r="AX75" s="199" t="str">
        <f t="shared" si="70"/>
        <v/>
      </c>
      <c r="AY75" s="199" t="str">
        <f t="shared" si="71"/>
        <v/>
      </c>
      <c r="AZ75" s="199" t="str">
        <f t="shared" si="92"/>
        <v/>
      </c>
      <c r="BA75" s="199">
        <f t="shared" si="93"/>
        <v>0</v>
      </c>
      <c r="BB75" s="606"/>
      <c r="BC75" s="199">
        <f>+IFERROR(MIN(BB75*(1+MTR!$E$28)*(1+MTR!$F$28),IF(C75&lt;2018,AZ75+BA75*MTR!$D$35,AZ75+BA75*MTR!$E$36)),0)</f>
        <v>0</v>
      </c>
      <c r="BD75" s="190"/>
      <c r="BE75" s="608"/>
      <c r="BF75" s="190"/>
      <c r="BG75" s="190"/>
      <c r="BH75" s="190"/>
    </row>
    <row r="76" spans="1:60" s="179" customFormat="1">
      <c r="A76" s="607"/>
      <c r="B76" s="76"/>
      <c r="C76" s="77"/>
      <c r="D76" s="77"/>
      <c r="E76" s="77"/>
      <c r="F76" s="77"/>
      <c r="G76" s="76"/>
      <c r="H76" s="212" t="str">
        <f t="shared" si="4"/>
        <v/>
      </c>
      <c r="I76" s="199" t="str">
        <f t="shared" si="5"/>
        <v/>
      </c>
      <c r="J76" s="199" t="str">
        <f t="shared" si="74"/>
        <v/>
      </c>
      <c r="K76" s="199" t="str">
        <f t="shared" si="75"/>
        <v/>
      </c>
      <c r="L76" s="199" t="str">
        <f t="shared" si="76"/>
        <v/>
      </c>
      <c r="M76" s="199" t="str">
        <f t="shared" si="77"/>
        <v/>
      </c>
      <c r="N76" s="199" t="str">
        <f t="shared" si="78"/>
        <v/>
      </c>
      <c r="O76" s="199" t="str">
        <f t="shared" si="79"/>
        <v/>
      </c>
      <c r="P76" s="199" t="str">
        <f t="shared" si="80"/>
        <v/>
      </c>
      <c r="Q76" s="199">
        <f t="shared" si="81"/>
        <v>0</v>
      </c>
      <c r="R76" s="606"/>
      <c r="S76" s="199">
        <f>+IFERROR(MIN(R76*(1+MTR!$C$28),P76+Q76*MTR!$C$35),0)</f>
        <v>0</v>
      </c>
      <c r="U76" s="199" t="str">
        <f t="shared" si="14"/>
        <v/>
      </c>
      <c r="V76" s="199" t="str">
        <f t="shared" si="82"/>
        <v/>
      </c>
      <c r="W76" s="199" t="str">
        <f t="shared" si="83"/>
        <v/>
      </c>
      <c r="X76" s="199" t="str">
        <f t="shared" si="84"/>
        <v/>
      </c>
      <c r="Y76" s="199" t="str">
        <f t="shared" si="85"/>
        <v/>
      </c>
      <c r="Z76" s="199" t="str">
        <f t="shared" si="86"/>
        <v/>
      </c>
      <c r="AA76" s="199" t="str">
        <f t="shared" si="87"/>
        <v/>
      </c>
      <c r="AB76" s="199" t="str">
        <f t="shared" si="88"/>
        <v/>
      </c>
      <c r="AC76" s="199">
        <f t="shared" si="89"/>
        <v>0</v>
      </c>
      <c r="AD76" s="606"/>
      <c r="AE76" s="199">
        <f>+IFERROR(MIN(AD76*(1+MTR!$C$28)*(1+MTR!$D$28),AB76+AC76*MTR!$D$35),0)</f>
        <v>0</v>
      </c>
      <c r="AG76" s="199" t="str">
        <f t="shared" si="65"/>
        <v/>
      </c>
      <c r="AH76" s="199" t="str">
        <f t="shared" si="38"/>
        <v/>
      </c>
      <c r="AI76" s="199" t="str">
        <f t="shared" si="39"/>
        <v/>
      </c>
      <c r="AJ76" s="199" t="str">
        <f t="shared" si="40"/>
        <v/>
      </c>
      <c r="AK76" s="199" t="str">
        <f t="shared" si="41"/>
        <v/>
      </c>
      <c r="AL76" s="199" t="str">
        <f t="shared" si="42"/>
        <v/>
      </c>
      <c r="AM76" s="199" t="str">
        <f t="shared" si="43"/>
        <v/>
      </c>
      <c r="AN76" s="199" t="str">
        <f t="shared" si="44"/>
        <v/>
      </c>
      <c r="AO76" s="199">
        <f t="shared" si="45"/>
        <v>0</v>
      </c>
      <c r="AP76" s="606"/>
      <c r="AQ76" s="199">
        <f>+IFERROR(MIN(AP76*(1+MTR!$E$28)*(1+MTR!$D$28),IF(C76&lt;2018,AN76+AO76*MTR!$D$35,AN76+AO76*MTR!$E$36)),0)</f>
        <v>0</v>
      </c>
      <c r="AS76" s="199" t="str">
        <f t="shared" si="29"/>
        <v/>
      </c>
      <c r="AT76" s="199" t="str">
        <f t="shared" si="90"/>
        <v/>
      </c>
      <c r="AU76" s="199" t="str">
        <f t="shared" si="67"/>
        <v/>
      </c>
      <c r="AV76" s="199" t="str">
        <f t="shared" si="91"/>
        <v/>
      </c>
      <c r="AW76" s="199" t="str">
        <f t="shared" si="69"/>
        <v/>
      </c>
      <c r="AX76" s="199" t="str">
        <f t="shared" si="70"/>
        <v/>
      </c>
      <c r="AY76" s="199" t="str">
        <f t="shared" si="71"/>
        <v/>
      </c>
      <c r="AZ76" s="199" t="str">
        <f t="shared" si="92"/>
        <v/>
      </c>
      <c r="BA76" s="199">
        <f t="shared" si="93"/>
        <v>0</v>
      </c>
      <c r="BB76" s="606"/>
      <c r="BC76" s="199">
        <f>+IFERROR(MIN(BB76*(1+MTR!$E$28)*(1+MTR!$F$28),IF(C76&lt;2018,AZ76+BA76*MTR!$D$35,AZ76+BA76*MTR!$E$36)),0)</f>
        <v>0</v>
      </c>
      <c r="BD76" s="190"/>
      <c r="BE76" s="608"/>
      <c r="BF76" s="190"/>
      <c r="BG76" s="190"/>
      <c r="BH76" s="190"/>
    </row>
    <row r="77" spans="1:60" s="179" customFormat="1">
      <c r="A77" s="607"/>
      <c r="B77" s="76"/>
      <c r="C77" s="77"/>
      <c r="D77" s="77"/>
      <c r="E77" s="77"/>
      <c r="F77" s="77"/>
      <c r="G77" s="76"/>
      <c r="H77" s="212" t="str">
        <f t="shared" si="4"/>
        <v/>
      </c>
      <c r="I77" s="199" t="str">
        <f t="shared" si="5"/>
        <v/>
      </c>
      <c r="J77" s="199" t="str">
        <f t="shared" si="74"/>
        <v/>
      </c>
      <c r="K77" s="199" t="str">
        <f t="shared" si="75"/>
        <v/>
      </c>
      <c r="L77" s="199" t="str">
        <f t="shared" si="76"/>
        <v/>
      </c>
      <c r="M77" s="199" t="str">
        <f t="shared" si="77"/>
        <v/>
      </c>
      <c r="N77" s="199" t="str">
        <f t="shared" si="78"/>
        <v/>
      </c>
      <c r="O77" s="199" t="str">
        <f t="shared" si="79"/>
        <v/>
      </c>
      <c r="P77" s="199" t="str">
        <f t="shared" si="80"/>
        <v/>
      </c>
      <c r="Q77" s="199">
        <f t="shared" si="81"/>
        <v>0</v>
      </c>
      <c r="R77" s="606"/>
      <c r="S77" s="199">
        <f>+IFERROR(MIN(R77*(1+MTR!$C$28),P77+Q77*MTR!$C$35),0)</f>
        <v>0</v>
      </c>
      <c r="U77" s="199" t="str">
        <f t="shared" si="14"/>
        <v/>
      </c>
      <c r="V77" s="199" t="str">
        <f t="shared" si="82"/>
        <v/>
      </c>
      <c r="W77" s="199" t="str">
        <f t="shared" si="83"/>
        <v/>
      </c>
      <c r="X77" s="199" t="str">
        <f t="shared" si="84"/>
        <v/>
      </c>
      <c r="Y77" s="199" t="str">
        <f t="shared" si="85"/>
        <v/>
      </c>
      <c r="Z77" s="199" t="str">
        <f t="shared" si="86"/>
        <v/>
      </c>
      <c r="AA77" s="199" t="str">
        <f t="shared" si="87"/>
        <v/>
      </c>
      <c r="AB77" s="199" t="str">
        <f t="shared" si="88"/>
        <v/>
      </c>
      <c r="AC77" s="199">
        <f t="shared" si="89"/>
        <v>0</v>
      </c>
      <c r="AD77" s="606"/>
      <c r="AE77" s="199">
        <f>+IFERROR(MIN(AD77*(1+MTR!$C$28)*(1+MTR!$D$28),AB77+AC77*MTR!$D$35),0)</f>
        <v>0</v>
      </c>
      <c r="AG77" s="199" t="str">
        <f t="shared" si="65"/>
        <v/>
      </c>
      <c r="AH77" s="199" t="str">
        <f t="shared" si="38"/>
        <v/>
      </c>
      <c r="AI77" s="199" t="str">
        <f t="shared" si="39"/>
        <v/>
      </c>
      <c r="AJ77" s="199" t="str">
        <f t="shared" si="40"/>
        <v/>
      </c>
      <c r="AK77" s="199" t="str">
        <f t="shared" si="41"/>
        <v/>
      </c>
      <c r="AL77" s="199" t="str">
        <f t="shared" si="42"/>
        <v/>
      </c>
      <c r="AM77" s="199" t="str">
        <f t="shared" si="43"/>
        <v/>
      </c>
      <c r="AN77" s="199" t="str">
        <f t="shared" si="44"/>
        <v/>
      </c>
      <c r="AO77" s="199">
        <f t="shared" si="45"/>
        <v>0</v>
      </c>
      <c r="AP77" s="606"/>
      <c r="AQ77" s="199">
        <f>+IFERROR(MIN(AP77*(1+MTR!$E$28)*(1+MTR!$D$28),IF(C77&lt;2018,AN77+AO77*MTR!$D$35,AN77+AO77*MTR!$E$36)),0)</f>
        <v>0</v>
      </c>
      <c r="AS77" s="199" t="str">
        <f t="shared" si="29"/>
        <v/>
      </c>
      <c r="AT77" s="199" t="str">
        <f t="shared" si="90"/>
        <v/>
      </c>
      <c r="AU77" s="199" t="str">
        <f t="shared" si="67"/>
        <v/>
      </c>
      <c r="AV77" s="199" t="str">
        <f t="shared" si="91"/>
        <v/>
      </c>
      <c r="AW77" s="199" t="str">
        <f t="shared" si="69"/>
        <v/>
      </c>
      <c r="AX77" s="199" t="str">
        <f t="shared" si="70"/>
        <v/>
      </c>
      <c r="AY77" s="199" t="str">
        <f t="shared" si="71"/>
        <v/>
      </c>
      <c r="AZ77" s="199" t="str">
        <f t="shared" si="92"/>
        <v/>
      </c>
      <c r="BA77" s="199">
        <f t="shared" si="93"/>
        <v>0</v>
      </c>
      <c r="BB77" s="606"/>
      <c r="BC77" s="199">
        <f>+IFERROR(MIN(BB77*(1+MTR!$E$28)*(1+MTR!$F$28),IF(C77&lt;2018,AZ77+BA77*MTR!$D$35,AZ77+BA77*MTR!$E$36)),0)</f>
        <v>0</v>
      </c>
      <c r="BD77" s="190"/>
      <c r="BE77" s="608"/>
      <c r="BF77" s="190"/>
      <c r="BG77" s="190"/>
      <c r="BH77" s="190"/>
    </row>
    <row r="78" spans="1:60" s="179" customFormat="1">
      <c r="A78" s="607"/>
      <c r="B78" s="76"/>
      <c r="C78" s="77"/>
      <c r="D78" s="77"/>
      <c r="E78" s="77"/>
      <c r="F78" s="77"/>
      <c r="G78" s="76"/>
      <c r="H78" s="212" t="str">
        <f t="shared" si="4"/>
        <v/>
      </c>
      <c r="I78" s="199" t="str">
        <f t="shared" si="5"/>
        <v/>
      </c>
      <c r="J78" s="199" t="str">
        <f t="shared" si="74"/>
        <v/>
      </c>
      <c r="K78" s="199" t="str">
        <f t="shared" si="75"/>
        <v/>
      </c>
      <c r="L78" s="199" t="str">
        <f t="shared" si="76"/>
        <v/>
      </c>
      <c r="M78" s="199" t="str">
        <f t="shared" si="77"/>
        <v/>
      </c>
      <c r="N78" s="199" t="str">
        <f t="shared" si="78"/>
        <v/>
      </c>
      <c r="O78" s="199" t="str">
        <f t="shared" si="79"/>
        <v/>
      </c>
      <c r="P78" s="199" t="str">
        <f t="shared" si="80"/>
        <v/>
      </c>
      <c r="Q78" s="199">
        <f t="shared" si="81"/>
        <v>0</v>
      </c>
      <c r="R78" s="606"/>
      <c r="S78" s="199">
        <f>+IFERROR(MIN(R78*(1+MTR!$C$28),P78+Q78*MTR!$C$35),0)</f>
        <v>0</v>
      </c>
      <c r="U78" s="199" t="str">
        <f t="shared" si="14"/>
        <v/>
      </c>
      <c r="V78" s="199" t="str">
        <f t="shared" si="82"/>
        <v/>
      </c>
      <c r="W78" s="199" t="str">
        <f t="shared" si="83"/>
        <v/>
      </c>
      <c r="X78" s="199" t="str">
        <f t="shared" si="84"/>
        <v/>
      </c>
      <c r="Y78" s="199" t="str">
        <f t="shared" si="85"/>
        <v/>
      </c>
      <c r="Z78" s="199" t="str">
        <f t="shared" si="86"/>
        <v/>
      </c>
      <c r="AA78" s="199" t="str">
        <f t="shared" si="87"/>
        <v/>
      </c>
      <c r="AB78" s="199" t="str">
        <f t="shared" si="88"/>
        <v/>
      </c>
      <c r="AC78" s="199">
        <f t="shared" si="89"/>
        <v>0</v>
      </c>
      <c r="AD78" s="606"/>
      <c r="AE78" s="199">
        <f>+IFERROR(MIN(AD78*(1+MTR!$C$28)*(1+MTR!$D$28),AB78+AC78*MTR!$D$35),0)</f>
        <v>0</v>
      </c>
      <c r="AG78" s="199" t="str">
        <f t="shared" si="65"/>
        <v/>
      </c>
      <c r="AH78" s="199" t="str">
        <f t="shared" si="38"/>
        <v/>
      </c>
      <c r="AI78" s="199" t="str">
        <f t="shared" si="39"/>
        <v/>
      </c>
      <c r="AJ78" s="199" t="str">
        <f t="shared" si="40"/>
        <v/>
      </c>
      <c r="AK78" s="199" t="str">
        <f t="shared" si="41"/>
        <v/>
      </c>
      <c r="AL78" s="199" t="str">
        <f t="shared" si="42"/>
        <v/>
      </c>
      <c r="AM78" s="199" t="str">
        <f t="shared" si="43"/>
        <v/>
      </c>
      <c r="AN78" s="199" t="str">
        <f t="shared" si="44"/>
        <v/>
      </c>
      <c r="AO78" s="199">
        <f t="shared" si="45"/>
        <v>0</v>
      </c>
      <c r="AP78" s="606"/>
      <c r="AQ78" s="199">
        <f>+IFERROR(MIN(AP78*(1+MTR!$E$28)*(1+MTR!$D$28),IF(C78&lt;2018,AN78+AO78*MTR!$D$35,AN78+AO78*MTR!$E$36)),0)</f>
        <v>0</v>
      </c>
      <c r="AS78" s="199" t="str">
        <f t="shared" si="29"/>
        <v/>
      </c>
      <c r="AT78" s="199" t="str">
        <f t="shared" si="90"/>
        <v/>
      </c>
      <c r="AU78" s="199" t="str">
        <f t="shared" si="67"/>
        <v/>
      </c>
      <c r="AV78" s="199" t="str">
        <f t="shared" si="91"/>
        <v/>
      </c>
      <c r="AW78" s="199" t="str">
        <f t="shared" si="69"/>
        <v/>
      </c>
      <c r="AX78" s="199" t="str">
        <f t="shared" si="70"/>
        <v/>
      </c>
      <c r="AY78" s="199" t="str">
        <f t="shared" si="71"/>
        <v/>
      </c>
      <c r="AZ78" s="199" t="str">
        <f t="shared" si="92"/>
        <v/>
      </c>
      <c r="BA78" s="199">
        <f t="shared" si="93"/>
        <v>0</v>
      </c>
      <c r="BB78" s="606"/>
      <c r="BC78" s="199">
        <f>+IFERROR(MIN(BB78*(1+MTR!$E$28)*(1+MTR!$F$28),IF(C78&lt;2018,AZ78+BA78*MTR!$D$35,AZ78+BA78*MTR!$E$36)),0)</f>
        <v>0</v>
      </c>
      <c r="BD78" s="190"/>
      <c r="BE78" s="608"/>
      <c r="BF78" s="190"/>
      <c r="BG78" s="190"/>
      <c r="BH78" s="190"/>
    </row>
    <row r="79" spans="1:60" s="179" customFormat="1">
      <c r="A79" s="607"/>
      <c r="B79" s="76"/>
      <c r="C79" s="77"/>
      <c r="D79" s="77"/>
      <c r="E79" s="77"/>
      <c r="F79" s="77"/>
      <c r="G79" s="76"/>
      <c r="H79" s="212" t="str">
        <f t="shared" si="4"/>
        <v/>
      </c>
      <c r="I79" s="199" t="str">
        <f t="shared" si="5"/>
        <v/>
      </c>
      <c r="J79" s="199" t="str">
        <f t="shared" si="74"/>
        <v/>
      </c>
      <c r="K79" s="199" t="str">
        <f t="shared" si="75"/>
        <v/>
      </c>
      <c r="L79" s="199" t="str">
        <f t="shared" si="76"/>
        <v/>
      </c>
      <c r="M79" s="199" t="str">
        <f t="shared" si="77"/>
        <v/>
      </c>
      <c r="N79" s="199" t="str">
        <f t="shared" si="78"/>
        <v/>
      </c>
      <c r="O79" s="199" t="str">
        <f t="shared" si="79"/>
        <v/>
      </c>
      <c r="P79" s="199" t="str">
        <f t="shared" si="80"/>
        <v/>
      </c>
      <c r="Q79" s="199">
        <f t="shared" si="81"/>
        <v>0</v>
      </c>
      <c r="R79" s="606"/>
      <c r="S79" s="199">
        <f>+IFERROR(MIN(R79*(1+MTR!$C$28),P79+Q79*MTR!$C$35),0)</f>
        <v>0</v>
      </c>
      <c r="U79" s="199" t="str">
        <f t="shared" si="14"/>
        <v/>
      </c>
      <c r="V79" s="199" t="str">
        <f t="shared" si="82"/>
        <v/>
      </c>
      <c r="W79" s="199" t="str">
        <f t="shared" si="83"/>
        <v/>
      </c>
      <c r="X79" s="199" t="str">
        <f t="shared" si="84"/>
        <v/>
      </c>
      <c r="Y79" s="199" t="str">
        <f t="shared" si="85"/>
        <v/>
      </c>
      <c r="Z79" s="199" t="str">
        <f t="shared" si="86"/>
        <v/>
      </c>
      <c r="AA79" s="199" t="str">
        <f t="shared" si="87"/>
        <v/>
      </c>
      <c r="AB79" s="199" t="str">
        <f t="shared" si="88"/>
        <v/>
      </c>
      <c r="AC79" s="199">
        <f t="shared" si="89"/>
        <v>0</v>
      </c>
      <c r="AD79" s="606"/>
      <c r="AE79" s="199">
        <f>+IFERROR(MIN(AD79*(1+MTR!$C$28)*(1+MTR!$D$28),AB79+AC79*MTR!$D$35),0)</f>
        <v>0</v>
      </c>
      <c r="AG79" s="199" t="str">
        <f t="shared" si="65"/>
        <v/>
      </c>
      <c r="AH79" s="199" t="str">
        <f t="shared" si="38"/>
        <v/>
      </c>
      <c r="AI79" s="199" t="str">
        <f t="shared" si="39"/>
        <v/>
      </c>
      <c r="AJ79" s="199" t="str">
        <f t="shared" si="40"/>
        <v/>
      </c>
      <c r="AK79" s="199" t="str">
        <f t="shared" si="41"/>
        <v/>
      </c>
      <c r="AL79" s="199" t="str">
        <f t="shared" si="42"/>
        <v/>
      </c>
      <c r="AM79" s="199" t="str">
        <f t="shared" si="43"/>
        <v/>
      </c>
      <c r="AN79" s="199" t="str">
        <f t="shared" si="44"/>
        <v/>
      </c>
      <c r="AO79" s="199">
        <f t="shared" si="45"/>
        <v>0</v>
      </c>
      <c r="AP79" s="606"/>
      <c r="AQ79" s="199">
        <f>+IFERROR(MIN(AP79*(1+MTR!$E$28)*(1+MTR!$D$28),IF(C79&lt;2018,AN79+AO79*MTR!$D$35,AN79+AO79*MTR!$E$36)),0)</f>
        <v>0</v>
      </c>
      <c r="AS79" s="199" t="str">
        <f t="shared" ref="AS79:AS142" si="94">+IF(ISERROR(VLOOKUP($C79,DeflatoriCK,RIGHT(AS$14,4)-2016,0)),"",VLOOKUP($C79,DeflatoriCK,RIGHT(AS$14,4)-2016,0))</f>
        <v/>
      </c>
      <c r="AT79" s="199" t="str">
        <f t="shared" si="90"/>
        <v/>
      </c>
      <c r="AU79" s="199" t="str">
        <f t="shared" si="67"/>
        <v/>
      </c>
      <c r="AV79" s="199" t="str">
        <f t="shared" si="91"/>
        <v/>
      </c>
      <c r="AW79" s="199" t="str">
        <f t="shared" si="69"/>
        <v/>
      </c>
      <c r="AX79" s="199" t="str">
        <f t="shared" si="70"/>
        <v/>
      </c>
      <c r="AY79" s="199" t="str">
        <f t="shared" si="71"/>
        <v/>
      </c>
      <c r="AZ79" s="199" t="str">
        <f t="shared" si="92"/>
        <v/>
      </c>
      <c r="BA79" s="199">
        <f t="shared" si="93"/>
        <v>0</v>
      </c>
      <c r="BB79" s="606"/>
      <c r="BC79" s="199">
        <f>+IFERROR(MIN(BB79*(1+MTR!$E$28)*(1+MTR!$F$28),IF(C79&lt;2018,AZ79+BA79*MTR!$D$35,AZ79+BA79*MTR!$E$36)),0)</f>
        <v>0</v>
      </c>
      <c r="BD79" s="190"/>
      <c r="BE79" s="608"/>
      <c r="BF79" s="190"/>
      <c r="BG79" s="190"/>
      <c r="BH79" s="190"/>
    </row>
    <row r="80" spans="1:60" s="179" customFormat="1">
      <c r="A80" s="607"/>
      <c r="B80" s="76"/>
      <c r="C80" s="77"/>
      <c r="D80" s="77"/>
      <c r="E80" s="77"/>
      <c r="F80" s="77"/>
      <c r="G80" s="76"/>
      <c r="H80" s="212" t="str">
        <f t="shared" si="4"/>
        <v/>
      </c>
      <c r="I80" s="199" t="str">
        <f t="shared" si="5"/>
        <v/>
      </c>
      <c r="J80" s="199" t="str">
        <f t="shared" si="74"/>
        <v/>
      </c>
      <c r="K80" s="199" t="str">
        <f t="shared" si="75"/>
        <v/>
      </c>
      <c r="L80" s="199" t="str">
        <f t="shared" si="76"/>
        <v/>
      </c>
      <c r="M80" s="199" t="str">
        <f t="shared" si="77"/>
        <v/>
      </c>
      <c r="N80" s="199" t="str">
        <f t="shared" si="78"/>
        <v/>
      </c>
      <c r="O80" s="199" t="str">
        <f t="shared" si="79"/>
        <v/>
      </c>
      <c r="P80" s="199" t="str">
        <f t="shared" si="80"/>
        <v/>
      </c>
      <c r="Q80" s="199">
        <f t="shared" si="81"/>
        <v>0</v>
      </c>
      <c r="R80" s="606"/>
      <c r="S80" s="199">
        <f>+IFERROR(MIN(R80*(1+MTR!$C$28),P80+Q80*MTR!$C$35),0)</f>
        <v>0</v>
      </c>
      <c r="U80" s="199" t="str">
        <f t="shared" si="14"/>
        <v/>
      </c>
      <c r="V80" s="199" t="str">
        <f t="shared" si="82"/>
        <v/>
      </c>
      <c r="W80" s="199" t="str">
        <f t="shared" si="83"/>
        <v/>
      </c>
      <c r="X80" s="199" t="str">
        <f t="shared" si="84"/>
        <v/>
      </c>
      <c r="Y80" s="199" t="str">
        <f t="shared" si="85"/>
        <v/>
      </c>
      <c r="Z80" s="199" t="str">
        <f t="shared" si="86"/>
        <v/>
      </c>
      <c r="AA80" s="199" t="str">
        <f t="shared" si="87"/>
        <v/>
      </c>
      <c r="AB80" s="199" t="str">
        <f t="shared" si="88"/>
        <v/>
      </c>
      <c r="AC80" s="199">
        <f t="shared" si="89"/>
        <v>0</v>
      </c>
      <c r="AD80" s="606"/>
      <c r="AE80" s="199">
        <f>+IFERROR(MIN(AD80*(1+MTR!$C$28)*(1+MTR!$D$28),AB80+AC80*MTR!$D$35),0)</f>
        <v>0</v>
      </c>
      <c r="AG80" s="199" t="str">
        <f t="shared" si="65"/>
        <v/>
      </c>
      <c r="AH80" s="199" t="str">
        <f t="shared" ref="AH80:AH143" si="95">IFERROR(AG80*$D80,"")</f>
        <v/>
      </c>
      <c r="AI80" s="199" t="str">
        <f t="shared" ref="AI80:AI143" si="96">IFERROR(MIN((W80+Z80)*$Z$12,AH80),"")</f>
        <v/>
      </c>
      <c r="AJ80" s="199" t="str">
        <f t="shared" ref="AJ80:AJ143" si="97">IFERROR(AG80*$E80,"")</f>
        <v/>
      </c>
      <c r="AK80" s="199" t="str">
        <f t="shared" ref="AK80:AK143" si="98">IFERROR(MIN((Y80+AA80)*$Z$12,AJ80),"")</f>
        <v/>
      </c>
      <c r="AL80" s="199" t="str">
        <f t="shared" ref="AL80:AL143" si="99">IFERROR(IF($H80&gt;0,MAX(0,MIN(AH80/$H80,MAX(0,AH80-AI80))),0),"")</f>
        <v/>
      </c>
      <c r="AM80" s="199" t="str">
        <f t="shared" ref="AM80:AM143" si="100">IFERROR(IF($H80&gt;0,MAX(0,MIN(AJ80/$H80,MAX(0,AJ80-AK80))),0),"")</f>
        <v/>
      </c>
      <c r="AN80" s="199" t="str">
        <f t="shared" ref="AN80:AN143" si="101">IFERROR(AL80-AM80,"")</f>
        <v/>
      </c>
      <c r="AO80" s="199">
        <f t="shared" ref="AO80:AO143" si="102">IFERROR(AH80-AJ80-(AI80-AK80),0)</f>
        <v>0</v>
      </c>
      <c r="AP80" s="606"/>
      <c r="AQ80" s="199">
        <f>+IFERROR(MIN(AP80*(1+MTR!$E$28)*(1+MTR!$D$28),IF(C80&lt;2018,AN80+AO80*MTR!$D$35,AN80+AO80*MTR!$E$36)),0)</f>
        <v>0</v>
      </c>
      <c r="AS80" s="199" t="str">
        <f t="shared" si="94"/>
        <v/>
      </c>
      <c r="AT80" s="199" t="str">
        <f t="shared" si="90"/>
        <v/>
      </c>
      <c r="AU80" s="199" t="str">
        <f t="shared" si="67"/>
        <v/>
      </c>
      <c r="AV80" s="199" t="str">
        <f t="shared" si="91"/>
        <v/>
      </c>
      <c r="AW80" s="199" t="str">
        <f t="shared" si="69"/>
        <v/>
      </c>
      <c r="AX80" s="199" t="str">
        <f t="shared" si="70"/>
        <v/>
      </c>
      <c r="AY80" s="199" t="str">
        <f t="shared" si="71"/>
        <v/>
      </c>
      <c r="AZ80" s="199" t="str">
        <f t="shared" si="92"/>
        <v/>
      </c>
      <c r="BA80" s="199">
        <f t="shared" si="93"/>
        <v>0</v>
      </c>
      <c r="BB80" s="606"/>
      <c r="BC80" s="199">
        <f>+IFERROR(MIN(BB80*(1+MTR!$E$28)*(1+MTR!$F$28),IF(C80&lt;2018,AZ80+BA80*MTR!$D$35,AZ80+BA80*MTR!$E$36)),0)</f>
        <v>0</v>
      </c>
      <c r="BD80" s="190"/>
      <c r="BE80" s="608"/>
      <c r="BF80" s="190"/>
      <c r="BG80" s="190"/>
      <c r="BH80" s="190"/>
    </row>
    <row r="81" spans="1:60" s="179" customFormat="1">
      <c r="A81" s="607"/>
      <c r="B81" s="76"/>
      <c r="C81" s="77"/>
      <c r="D81" s="77"/>
      <c r="E81" s="77"/>
      <c r="F81" s="77"/>
      <c r="G81" s="76"/>
      <c r="H81" s="212" t="str">
        <f t="shared" si="4"/>
        <v/>
      </c>
      <c r="I81" s="199" t="str">
        <f t="shared" si="5"/>
        <v/>
      </c>
      <c r="J81" s="199" t="str">
        <f t="shared" si="74"/>
        <v/>
      </c>
      <c r="K81" s="199" t="str">
        <f t="shared" si="75"/>
        <v/>
      </c>
      <c r="L81" s="199" t="str">
        <f t="shared" si="76"/>
        <v/>
      </c>
      <c r="M81" s="199" t="str">
        <f t="shared" si="77"/>
        <v/>
      </c>
      <c r="N81" s="199" t="str">
        <f t="shared" si="78"/>
        <v/>
      </c>
      <c r="O81" s="199" t="str">
        <f t="shared" si="79"/>
        <v/>
      </c>
      <c r="P81" s="199" t="str">
        <f t="shared" si="80"/>
        <v/>
      </c>
      <c r="Q81" s="199">
        <f t="shared" si="81"/>
        <v>0</v>
      </c>
      <c r="R81" s="606"/>
      <c r="S81" s="199">
        <f>+IFERROR(MIN(R81*(1+MTR!$C$28),P81+Q81*MTR!$C$35),0)</f>
        <v>0</v>
      </c>
      <c r="U81" s="199" t="str">
        <f t="shared" si="14"/>
        <v/>
      </c>
      <c r="V81" s="199" t="str">
        <f t="shared" si="82"/>
        <v/>
      </c>
      <c r="W81" s="199" t="str">
        <f t="shared" si="83"/>
        <v/>
      </c>
      <c r="X81" s="199" t="str">
        <f t="shared" si="84"/>
        <v/>
      </c>
      <c r="Y81" s="199" t="str">
        <f t="shared" si="85"/>
        <v/>
      </c>
      <c r="Z81" s="199" t="str">
        <f t="shared" si="86"/>
        <v/>
      </c>
      <c r="AA81" s="199" t="str">
        <f t="shared" si="87"/>
        <v/>
      </c>
      <c r="AB81" s="199" t="str">
        <f t="shared" si="88"/>
        <v/>
      </c>
      <c r="AC81" s="199">
        <f t="shared" si="89"/>
        <v>0</v>
      </c>
      <c r="AD81" s="606"/>
      <c r="AE81" s="199">
        <f>+IFERROR(MIN(AD81*(1+MTR!$C$28)*(1+MTR!$D$28),AB81+AC81*MTR!$D$35),0)</f>
        <v>0</v>
      </c>
      <c r="AG81" s="199" t="str">
        <f t="shared" ref="AG81:AG144" si="103">+IF(ISERROR(VLOOKUP($C81,DeflatoriCK,RIGHT(AG$14,4)-2016,0)),"",VLOOKUP($C81,DeflatoriCK,RIGHT(AG$14,4)-2016,0))</f>
        <v/>
      </c>
      <c r="AH81" s="199" t="str">
        <f t="shared" si="95"/>
        <v/>
      </c>
      <c r="AI81" s="199" t="str">
        <f t="shared" si="96"/>
        <v/>
      </c>
      <c r="AJ81" s="199" t="str">
        <f t="shared" si="97"/>
        <v/>
      </c>
      <c r="AK81" s="199" t="str">
        <f t="shared" si="98"/>
        <v/>
      </c>
      <c r="AL81" s="199" t="str">
        <f t="shared" si="99"/>
        <v/>
      </c>
      <c r="AM81" s="199" t="str">
        <f t="shared" si="100"/>
        <v/>
      </c>
      <c r="AN81" s="199" t="str">
        <f t="shared" si="101"/>
        <v/>
      </c>
      <c r="AO81" s="199">
        <f t="shared" si="102"/>
        <v>0</v>
      </c>
      <c r="AP81" s="606"/>
      <c r="AQ81" s="199">
        <f>+IFERROR(MIN(AP81*(1+MTR!$E$28)*(1+MTR!$D$28),IF(C81&lt;2018,AN81+AO81*MTR!$D$35,AN81+AO81*MTR!$E$36)),0)</f>
        <v>0</v>
      </c>
      <c r="AS81" s="199" t="str">
        <f t="shared" si="94"/>
        <v/>
      </c>
      <c r="AT81" s="199" t="str">
        <f t="shared" si="90"/>
        <v/>
      </c>
      <c r="AU81" s="199" t="str">
        <f t="shared" si="67"/>
        <v/>
      </c>
      <c r="AV81" s="199" t="str">
        <f t="shared" si="91"/>
        <v/>
      </c>
      <c r="AW81" s="199" t="str">
        <f t="shared" si="69"/>
        <v/>
      </c>
      <c r="AX81" s="199" t="str">
        <f t="shared" si="70"/>
        <v/>
      </c>
      <c r="AY81" s="199" t="str">
        <f t="shared" si="71"/>
        <v/>
      </c>
      <c r="AZ81" s="199" t="str">
        <f t="shared" si="92"/>
        <v/>
      </c>
      <c r="BA81" s="199">
        <f t="shared" si="93"/>
        <v>0</v>
      </c>
      <c r="BB81" s="606"/>
      <c r="BC81" s="199">
        <f>+IFERROR(MIN(BB81*(1+MTR!$E$28)*(1+MTR!$F$28),IF(C81&lt;2018,AZ81+BA81*MTR!$D$35,AZ81+BA81*MTR!$E$36)),0)</f>
        <v>0</v>
      </c>
      <c r="BD81" s="190"/>
      <c r="BE81" s="608"/>
      <c r="BF81" s="190"/>
      <c r="BG81" s="190"/>
      <c r="BH81" s="190"/>
    </row>
    <row r="82" spans="1:60" s="179" customFormat="1">
      <c r="A82" s="607"/>
      <c r="B82" s="76"/>
      <c r="C82" s="77"/>
      <c r="D82" s="77"/>
      <c r="E82" s="77"/>
      <c r="F82" s="77"/>
      <c r="G82" s="76"/>
      <c r="H82" s="212" t="str">
        <f t="shared" si="4"/>
        <v/>
      </c>
      <c r="I82" s="199" t="str">
        <f t="shared" si="5"/>
        <v/>
      </c>
      <c r="J82" s="199" t="str">
        <f t="shared" si="74"/>
        <v/>
      </c>
      <c r="K82" s="199" t="str">
        <f t="shared" si="75"/>
        <v/>
      </c>
      <c r="L82" s="199" t="str">
        <f t="shared" si="76"/>
        <v/>
      </c>
      <c r="M82" s="199" t="str">
        <f t="shared" si="77"/>
        <v/>
      </c>
      <c r="N82" s="199" t="str">
        <f t="shared" si="78"/>
        <v/>
      </c>
      <c r="O82" s="199" t="str">
        <f t="shared" si="79"/>
        <v/>
      </c>
      <c r="P82" s="199" t="str">
        <f t="shared" si="80"/>
        <v/>
      </c>
      <c r="Q82" s="199">
        <f t="shared" si="81"/>
        <v>0</v>
      </c>
      <c r="R82" s="606"/>
      <c r="S82" s="199">
        <f>+IFERROR(MIN(R82*(1+MTR!$C$28),P82+Q82*MTR!$C$35),0)</f>
        <v>0</v>
      </c>
      <c r="U82" s="199" t="str">
        <f t="shared" si="14"/>
        <v/>
      </c>
      <c r="V82" s="199" t="str">
        <f t="shared" si="82"/>
        <v/>
      </c>
      <c r="W82" s="199" t="str">
        <f t="shared" si="83"/>
        <v/>
      </c>
      <c r="X82" s="199" t="str">
        <f t="shared" si="84"/>
        <v/>
      </c>
      <c r="Y82" s="199" t="str">
        <f t="shared" si="85"/>
        <v/>
      </c>
      <c r="Z82" s="199" t="str">
        <f t="shared" si="86"/>
        <v/>
      </c>
      <c r="AA82" s="199" t="str">
        <f t="shared" si="87"/>
        <v/>
      </c>
      <c r="AB82" s="199" t="str">
        <f t="shared" si="88"/>
        <v/>
      </c>
      <c r="AC82" s="199">
        <f t="shared" si="89"/>
        <v>0</v>
      </c>
      <c r="AD82" s="606"/>
      <c r="AE82" s="199">
        <f>+IFERROR(MIN(AD82*(1+MTR!$C$28)*(1+MTR!$D$28),AB82+AC82*MTR!$D$35),0)</f>
        <v>0</v>
      </c>
      <c r="AG82" s="199" t="str">
        <f t="shared" si="103"/>
        <v/>
      </c>
      <c r="AH82" s="199" t="str">
        <f t="shared" si="95"/>
        <v/>
      </c>
      <c r="AI82" s="199" t="str">
        <f t="shared" si="96"/>
        <v/>
      </c>
      <c r="AJ82" s="199" t="str">
        <f t="shared" si="97"/>
        <v/>
      </c>
      <c r="AK82" s="199" t="str">
        <f t="shared" si="98"/>
        <v/>
      </c>
      <c r="AL82" s="199" t="str">
        <f t="shared" si="99"/>
        <v/>
      </c>
      <c r="AM82" s="199" t="str">
        <f t="shared" si="100"/>
        <v/>
      </c>
      <c r="AN82" s="199" t="str">
        <f t="shared" si="101"/>
        <v/>
      </c>
      <c r="AO82" s="199">
        <f t="shared" si="102"/>
        <v>0</v>
      </c>
      <c r="AP82" s="606"/>
      <c r="AQ82" s="199">
        <f>+IFERROR(MIN(AP82*(1+MTR!$E$28)*(1+MTR!$D$28),IF(C82&lt;2018,AN82+AO82*MTR!$D$35,AN82+AO82*MTR!$E$36)),0)</f>
        <v>0</v>
      </c>
      <c r="AS82" s="199" t="str">
        <f t="shared" si="94"/>
        <v/>
      </c>
      <c r="AT82" s="199" t="str">
        <f t="shared" si="90"/>
        <v/>
      </c>
      <c r="AU82" s="199" t="str">
        <f t="shared" ref="AU82:AU145" si="104">IFERROR(MIN((AI82+AL82)*$AL$12,AT82),"")</f>
        <v/>
      </c>
      <c r="AV82" s="199" t="str">
        <f t="shared" si="91"/>
        <v/>
      </c>
      <c r="AW82" s="199" t="str">
        <f t="shared" ref="AW82:AW145" si="105">IFERROR(MIN((AK82+AM82)*$AL$12,AV82),"")</f>
        <v/>
      </c>
      <c r="AX82" s="199" t="str">
        <f t="shared" ref="AX82:AX145" si="106">IFERROR(IF($H82&gt;0,MAX(0,MIN(AT82/$H82,MAX(0,AT82-AU82))),0),"")</f>
        <v/>
      </c>
      <c r="AY82" s="199" t="str">
        <f t="shared" ref="AY82:AY145" si="107">IFERROR(IF($H82&gt;0,MAX(0,MIN(AV82/$H82,MAX(0,AV82-AW82))),0),"")</f>
        <v/>
      </c>
      <c r="AZ82" s="199" t="str">
        <f t="shared" si="92"/>
        <v/>
      </c>
      <c r="BA82" s="199">
        <f t="shared" si="93"/>
        <v>0</v>
      </c>
      <c r="BB82" s="606"/>
      <c r="BC82" s="199">
        <f>+IFERROR(MIN(BB82*(1+MTR!$E$28)*(1+MTR!$F$28),IF(C82&lt;2018,AZ82+BA82*MTR!$D$35,AZ82+BA82*MTR!$E$36)),0)</f>
        <v>0</v>
      </c>
      <c r="BD82" s="190"/>
      <c r="BE82" s="608"/>
      <c r="BF82" s="190"/>
      <c r="BG82" s="190"/>
      <c r="BH82" s="190"/>
    </row>
    <row r="83" spans="1:60" s="179" customFormat="1">
      <c r="A83" s="607"/>
      <c r="B83" s="76"/>
      <c r="C83" s="77"/>
      <c r="D83" s="77"/>
      <c r="E83" s="77"/>
      <c r="F83" s="77"/>
      <c r="G83" s="76"/>
      <c r="H83" s="212" t="str">
        <f t="shared" si="4"/>
        <v/>
      </c>
      <c r="I83" s="199" t="str">
        <f t="shared" si="5"/>
        <v/>
      </c>
      <c r="J83" s="199" t="str">
        <f t="shared" si="74"/>
        <v/>
      </c>
      <c r="K83" s="199" t="str">
        <f t="shared" si="75"/>
        <v/>
      </c>
      <c r="L83" s="199" t="str">
        <f t="shared" si="76"/>
        <v/>
      </c>
      <c r="M83" s="199" t="str">
        <f t="shared" si="77"/>
        <v/>
      </c>
      <c r="N83" s="199" t="str">
        <f t="shared" si="78"/>
        <v/>
      </c>
      <c r="O83" s="199" t="str">
        <f t="shared" si="79"/>
        <v/>
      </c>
      <c r="P83" s="199" t="str">
        <f t="shared" si="80"/>
        <v/>
      </c>
      <c r="Q83" s="199">
        <f t="shared" si="81"/>
        <v>0</v>
      </c>
      <c r="R83" s="606"/>
      <c r="S83" s="199">
        <f>+IFERROR(MIN(R83*(1+MTR!$C$28),P83+Q83*MTR!$C$35),0)</f>
        <v>0</v>
      </c>
      <c r="U83" s="199" t="str">
        <f t="shared" si="14"/>
        <v/>
      </c>
      <c r="V83" s="199" t="str">
        <f t="shared" si="82"/>
        <v/>
      </c>
      <c r="W83" s="199" t="str">
        <f t="shared" si="83"/>
        <v/>
      </c>
      <c r="X83" s="199" t="str">
        <f t="shared" si="84"/>
        <v/>
      </c>
      <c r="Y83" s="199" t="str">
        <f t="shared" si="85"/>
        <v/>
      </c>
      <c r="Z83" s="199" t="str">
        <f t="shared" si="86"/>
        <v/>
      </c>
      <c r="AA83" s="199" t="str">
        <f t="shared" si="87"/>
        <v/>
      </c>
      <c r="AB83" s="199" t="str">
        <f t="shared" si="88"/>
        <v/>
      </c>
      <c r="AC83" s="199">
        <f t="shared" si="89"/>
        <v>0</v>
      </c>
      <c r="AD83" s="606"/>
      <c r="AE83" s="199">
        <f>+IFERROR(MIN(AD83*(1+MTR!$C$28)*(1+MTR!$D$28),AB83+AC83*MTR!$D$35),0)</f>
        <v>0</v>
      </c>
      <c r="AG83" s="199" t="str">
        <f t="shared" si="103"/>
        <v/>
      </c>
      <c r="AH83" s="199" t="str">
        <f t="shared" si="95"/>
        <v/>
      </c>
      <c r="AI83" s="199" t="str">
        <f t="shared" si="96"/>
        <v/>
      </c>
      <c r="AJ83" s="199" t="str">
        <f t="shared" si="97"/>
        <v/>
      </c>
      <c r="AK83" s="199" t="str">
        <f t="shared" si="98"/>
        <v/>
      </c>
      <c r="AL83" s="199" t="str">
        <f t="shared" si="99"/>
        <v/>
      </c>
      <c r="AM83" s="199" t="str">
        <f t="shared" si="100"/>
        <v/>
      </c>
      <c r="AN83" s="199" t="str">
        <f t="shared" si="101"/>
        <v/>
      </c>
      <c r="AO83" s="199">
        <f t="shared" si="102"/>
        <v>0</v>
      </c>
      <c r="AP83" s="606"/>
      <c r="AQ83" s="199">
        <f>+IFERROR(MIN(AP83*(1+MTR!$E$28)*(1+MTR!$D$28),IF(C83&lt;2018,AN83+AO83*MTR!$D$35,AN83+AO83*MTR!$E$36)),0)</f>
        <v>0</v>
      </c>
      <c r="AS83" s="199" t="str">
        <f t="shared" si="94"/>
        <v/>
      </c>
      <c r="AT83" s="199" t="str">
        <f t="shared" si="90"/>
        <v/>
      </c>
      <c r="AU83" s="199" t="str">
        <f t="shared" si="104"/>
        <v/>
      </c>
      <c r="AV83" s="199" t="str">
        <f t="shared" si="91"/>
        <v/>
      </c>
      <c r="AW83" s="199" t="str">
        <f t="shared" si="105"/>
        <v/>
      </c>
      <c r="AX83" s="199" t="str">
        <f t="shared" si="106"/>
        <v/>
      </c>
      <c r="AY83" s="199" t="str">
        <f t="shared" si="107"/>
        <v/>
      </c>
      <c r="AZ83" s="199" t="str">
        <f t="shared" si="92"/>
        <v/>
      </c>
      <c r="BA83" s="199">
        <f t="shared" si="93"/>
        <v>0</v>
      </c>
      <c r="BB83" s="606"/>
      <c r="BC83" s="199">
        <f>+IFERROR(MIN(BB83*(1+MTR!$E$28)*(1+MTR!$F$28),IF(C83&lt;2018,AZ83+BA83*MTR!$D$35,AZ83+BA83*MTR!$E$36)),0)</f>
        <v>0</v>
      </c>
      <c r="BD83" s="190"/>
      <c r="BE83" s="608"/>
      <c r="BF83" s="190"/>
      <c r="BG83" s="190"/>
      <c r="BH83" s="190"/>
    </row>
    <row r="84" spans="1:60" s="179" customFormat="1">
      <c r="A84" s="607"/>
      <c r="B84" s="76"/>
      <c r="C84" s="77"/>
      <c r="D84" s="77"/>
      <c r="E84" s="77"/>
      <c r="F84" s="77"/>
      <c r="G84" s="76"/>
      <c r="H84" s="212" t="str">
        <f t="shared" si="4"/>
        <v/>
      </c>
      <c r="I84" s="199" t="str">
        <f t="shared" si="5"/>
        <v/>
      </c>
      <c r="J84" s="199" t="str">
        <f t="shared" si="74"/>
        <v/>
      </c>
      <c r="K84" s="199" t="str">
        <f t="shared" si="75"/>
        <v/>
      </c>
      <c r="L84" s="199" t="str">
        <f t="shared" si="76"/>
        <v/>
      </c>
      <c r="M84" s="199" t="str">
        <f t="shared" si="77"/>
        <v/>
      </c>
      <c r="N84" s="199" t="str">
        <f t="shared" si="78"/>
        <v/>
      </c>
      <c r="O84" s="199" t="str">
        <f t="shared" si="79"/>
        <v/>
      </c>
      <c r="P84" s="199" t="str">
        <f t="shared" si="80"/>
        <v/>
      </c>
      <c r="Q84" s="199">
        <f t="shared" si="81"/>
        <v>0</v>
      </c>
      <c r="R84" s="606"/>
      <c r="S84" s="199">
        <f>+IFERROR(MIN(R84*(1+MTR!$C$28),P84+Q84*MTR!$C$35),0)</f>
        <v>0</v>
      </c>
      <c r="U84" s="199" t="str">
        <f t="shared" si="14"/>
        <v/>
      </c>
      <c r="V84" s="199" t="str">
        <f t="shared" si="82"/>
        <v/>
      </c>
      <c r="W84" s="199" t="str">
        <f t="shared" si="83"/>
        <v/>
      </c>
      <c r="X84" s="199" t="str">
        <f t="shared" si="84"/>
        <v/>
      </c>
      <c r="Y84" s="199" t="str">
        <f t="shared" si="85"/>
        <v/>
      </c>
      <c r="Z84" s="199" t="str">
        <f t="shared" si="86"/>
        <v/>
      </c>
      <c r="AA84" s="199" t="str">
        <f t="shared" si="87"/>
        <v/>
      </c>
      <c r="AB84" s="199" t="str">
        <f t="shared" si="88"/>
        <v/>
      </c>
      <c r="AC84" s="199">
        <f t="shared" si="89"/>
        <v>0</v>
      </c>
      <c r="AD84" s="606"/>
      <c r="AE84" s="199">
        <f>+IFERROR(MIN(AD84*(1+MTR!$C$28)*(1+MTR!$D$28),AB84+AC84*MTR!$D$35),0)</f>
        <v>0</v>
      </c>
      <c r="AG84" s="199" t="str">
        <f t="shared" si="103"/>
        <v/>
      </c>
      <c r="AH84" s="199" t="str">
        <f t="shared" si="95"/>
        <v/>
      </c>
      <c r="AI84" s="199" t="str">
        <f t="shared" si="96"/>
        <v/>
      </c>
      <c r="AJ84" s="199" t="str">
        <f t="shared" si="97"/>
        <v/>
      </c>
      <c r="AK84" s="199" t="str">
        <f t="shared" si="98"/>
        <v/>
      </c>
      <c r="AL84" s="199" t="str">
        <f t="shared" si="99"/>
        <v/>
      </c>
      <c r="AM84" s="199" t="str">
        <f t="shared" si="100"/>
        <v/>
      </c>
      <c r="AN84" s="199" t="str">
        <f t="shared" si="101"/>
        <v/>
      </c>
      <c r="AO84" s="199">
        <f t="shared" si="102"/>
        <v>0</v>
      </c>
      <c r="AP84" s="606"/>
      <c r="AQ84" s="199">
        <f>+IFERROR(MIN(AP84*(1+MTR!$E$28)*(1+MTR!$D$28),IF(C84&lt;2018,AN84+AO84*MTR!$D$35,AN84+AO84*MTR!$E$36)),0)</f>
        <v>0</v>
      </c>
      <c r="AS84" s="199" t="str">
        <f t="shared" si="94"/>
        <v/>
      </c>
      <c r="AT84" s="199" t="str">
        <f t="shared" ref="AT84:AT147" si="108">IFERROR(AS84*$D84,"")</f>
        <v/>
      </c>
      <c r="AU84" s="199" t="str">
        <f t="shared" si="104"/>
        <v/>
      </c>
      <c r="AV84" s="199" t="str">
        <f t="shared" ref="AV84:AV147" si="109">IFERROR(AS84*$E84,"")</f>
        <v/>
      </c>
      <c r="AW84" s="199" t="str">
        <f t="shared" si="105"/>
        <v/>
      </c>
      <c r="AX84" s="199" t="str">
        <f t="shared" si="106"/>
        <v/>
      </c>
      <c r="AY84" s="199" t="str">
        <f t="shared" si="107"/>
        <v/>
      </c>
      <c r="AZ84" s="199" t="str">
        <f t="shared" ref="AZ84:AZ147" si="110">IFERROR(AX84-AY84,"")</f>
        <v/>
      </c>
      <c r="BA84" s="199">
        <f t="shared" ref="BA84:BA147" si="111">IFERROR(AT84-AV84-(AU84-AW84),0)</f>
        <v>0</v>
      </c>
      <c r="BB84" s="606"/>
      <c r="BC84" s="199">
        <f>+IFERROR(MIN(BB84*(1+MTR!$E$28)*(1+MTR!$F$28),IF(C84&lt;2018,AZ84+BA84*MTR!$D$35,AZ84+BA84*MTR!$E$36)),0)</f>
        <v>0</v>
      </c>
      <c r="BD84" s="190"/>
      <c r="BE84" s="608"/>
      <c r="BF84" s="190"/>
      <c r="BG84" s="190"/>
      <c r="BH84" s="190"/>
    </row>
    <row r="85" spans="1:60" s="179" customFormat="1">
      <c r="A85" s="607"/>
      <c r="B85" s="76"/>
      <c r="C85" s="77"/>
      <c r="D85" s="77"/>
      <c r="E85" s="77"/>
      <c r="F85" s="77"/>
      <c r="G85" s="76"/>
      <c r="H85" s="212" t="str">
        <f t="shared" si="4"/>
        <v/>
      </c>
      <c r="I85" s="199" t="str">
        <f t="shared" si="5"/>
        <v/>
      </c>
      <c r="J85" s="199" t="str">
        <f t="shared" si="74"/>
        <v/>
      </c>
      <c r="K85" s="199" t="str">
        <f t="shared" si="75"/>
        <v/>
      </c>
      <c r="L85" s="199" t="str">
        <f t="shared" si="76"/>
        <v/>
      </c>
      <c r="M85" s="199" t="str">
        <f t="shared" si="77"/>
        <v/>
      </c>
      <c r="N85" s="199" t="str">
        <f t="shared" si="78"/>
        <v/>
      </c>
      <c r="O85" s="199" t="str">
        <f t="shared" si="79"/>
        <v/>
      </c>
      <c r="P85" s="199" t="str">
        <f t="shared" si="80"/>
        <v/>
      </c>
      <c r="Q85" s="199">
        <f t="shared" si="81"/>
        <v>0</v>
      </c>
      <c r="R85" s="606"/>
      <c r="S85" s="199">
        <f>+IFERROR(MIN(R85*(1+MTR!$C$28),P85+Q85*MTR!$C$35),0)</f>
        <v>0</v>
      </c>
      <c r="U85" s="199" t="str">
        <f t="shared" si="14"/>
        <v/>
      </c>
      <c r="V85" s="199" t="str">
        <f t="shared" si="82"/>
        <v/>
      </c>
      <c r="W85" s="199" t="str">
        <f t="shared" si="83"/>
        <v/>
      </c>
      <c r="X85" s="199" t="str">
        <f t="shared" si="84"/>
        <v/>
      </c>
      <c r="Y85" s="199" t="str">
        <f t="shared" si="85"/>
        <v/>
      </c>
      <c r="Z85" s="199" t="str">
        <f t="shared" si="86"/>
        <v/>
      </c>
      <c r="AA85" s="199" t="str">
        <f t="shared" si="87"/>
        <v/>
      </c>
      <c r="AB85" s="199" t="str">
        <f t="shared" si="88"/>
        <v/>
      </c>
      <c r="AC85" s="199">
        <f t="shared" si="89"/>
        <v>0</v>
      </c>
      <c r="AD85" s="606"/>
      <c r="AE85" s="199">
        <f>+IFERROR(MIN(AD85*(1+MTR!$C$28)*(1+MTR!$D$28),AB85+AC85*MTR!$D$35),0)</f>
        <v>0</v>
      </c>
      <c r="AG85" s="199" t="str">
        <f t="shared" si="103"/>
        <v/>
      </c>
      <c r="AH85" s="199" t="str">
        <f t="shared" si="95"/>
        <v/>
      </c>
      <c r="AI85" s="199" t="str">
        <f t="shared" si="96"/>
        <v/>
      </c>
      <c r="AJ85" s="199" t="str">
        <f t="shared" si="97"/>
        <v/>
      </c>
      <c r="AK85" s="199" t="str">
        <f t="shared" si="98"/>
        <v/>
      </c>
      <c r="AL85" s="199" t="str">
        <f t="shared" si="99"/>
        <v/>
      </c>
      <c r="AM85" s="199" t="str">
        <f t="shared" si="100"/>
        <v/>
      </c>
      <c r="AN85" s="199" t="str">
        <f t="shared" si="101"/>
        <v/>
      </c>
      <c r="AO85" s="199">
        <f t="shared" si="102"/>
        <v>0</v>
      </c>
      <c r="AP85" s="606"/>
      <c r="AQ85" s="199">
        <f>+IFERROR(MIN(AP85*(1+MTR!$E$28)*(1+MTR!$D$28),IF(C85&lt;2018,AN85+AO85*MTR!$D$35,AN85+AO85*MTR!$E$36)),0)</f>
        <v>0</v>
      </c>
      <c r="AS85" s="199" t="str">
        <f t="shared" si="94"/>
        <v/>
      </c>
      <c r="AT85" s="199" t="str">
        <f t="shared" si="108"/>
        <v/>
      </c>
      <c r="AU85" s="199" t="str">
        <f t="shared" si="104"/>
        <v/>
      </c>
      <c r="AV85" s="199" t="str">
        <f t="shared" si="109"/>
        <v/>
      </c>
      <c r="AW85" s="199" t="str">
        <f t="shared" si="105"/>
        <v/>
      </c>
      <c r="AX85" s="199" t="str">
        <f t="shared" si="106"/>
        <v/>
      </c>
      <c r="AY85" s="199" t="str">
        <f t="shared" si="107"/>
        <v/>
      </c>
      <c r="AZ85" s="199" t="str">
        <f t="shared" si="110"/>
        <v/>
      </c>
      <c r="BA85" s="199">
        <f t="shared" si="111"/>
        <v>0</v>
      </c>
      <c r="BB85" s="606"/>
      <c r="BC85" s="199">
        <f>+IFERROR(MIN(BB85*(1+MTR!$E$28)*(1+MTR!$F$28),IF(C85&lt;2018,AZ85+BA85*MTR!$D$35,AZ85+BA85*MTR!$E$36)),0)</f>
        <v>0</v>
      </c>
      <c r="BD85" s="190"/>
      <c r="BE85" s="608"/>
      <c r="BF85" s="190"/>
      <c r="BG85" s="190"/>
      <c r="BH85" s="190"/>
    </row>
    <row r="86" spans="1:60" s="179" customFormat="1">
      <c r="A86" s="607"/>
      <c r="B86" s="76"/>
      <c r="C86" s="77"/>
      <c r="D86" s="77"/>
      <c r="E86" s="77"/>
      <c r="F86" s="77"/>
      <c r="G86" s="76"/>
      <c r="H86" s="212" t="str">
        <f t="shared" si="4"/>
        <v/>
      </c>
      <c r="I86" s="199" t="str">
        <f t="shared" si="5"/>
        <v/>
      </c>
      <c r="J86" s="199" t="str">
        <f t="shared" si="74"/>
        <v/>
      </c>
      <c r="K86" s="199" t="str">
        <f t="shared" si="75"/>
        <v/>
      </c>
      <c r="L86" s="199" t="str">
        <f t="shared" si="76"/>
        <v/>
      </c>
      <c r="M86" s="199" t="str">
        <f t="shared" si="77"/>
        <v/>
      </c>
      <c r="N86" s="199" t="str">
        <f t="shared" si="78"/>
        <v/>
      </c>
      <c r="O86" s="199" t="str">
        <f t="shared" si="79"/>
        <v/>
      </c>
      <c r="P86" s="199" t="str">
        <f t="shared" si="80"/>
        <v/>
      </c>
      <c r="Q86" s="199">
        <f t="shared" si="81"/>
        <v>0</v>
      </c>
      <c r="R86" s="606"/>
      <c r="S86" s="199">
        <f>+IFERROR(MIN(R86*(1+MTR!$C$28),P86+Q86*MTR!$C$35),0)</f>
        <v>0</v>
      </c>
      <c r="U86" s="199" t="str">
        <f t="shared" si="14"/>
        <v/>
      </c>
      <c r="V86" s="199" t="str">
        <f t="shared" si="82"/>
        <v/>
      </c>
      <c r="W86" s="199" t="str">
        <f t="shared" si="83"/>
        <v/>
      </c>
      <c r="X86" s="199" t="str">
        <f t="shared" si="84"/>
        <v/>
      </c>
      <c r="Y86" s="199" t="str">
        <f t="shared" si="85"/>
        <v/>
      </c>
      <c r="Z86" s="199" t="str">
        <f t="shared" si="86"/>
        <v/>
      </c>
      <c r="AA86" s="199" t="str">
        <f t="shared" si="87"/>
        <v/>
      </c>
      <c r="AB86" s="199" t="str">
        <f t="shared" si="88"/>
        <v/>
      </c>
      <c r="AC86" s="199">
        <f t="shared" si="89"/>
        <v>0</v>
      </c>
      <c r="AD86" s="606"/>
      <c r="AE86" s="199">
        <f>+IFERROR(MIN(AD86*(1+MTR!$C$28)*(1+MTR!$D$28),AB86+AC86*MTR!$D$35),0)</f>
        <v>0</v>
      </c>
      <c r="AG86" s="199" t="str">
        <f t="shared" si="103"/>
        <v/>
      </c>
      <c r="AH86" s="199" t="str">
        <f t="shared" si="95"/>
        <v/>
      </c>
      <c r="AI86" s="199" t="str">
        <f t="shared" si="96"/>
        <v/>
      </c>
      <c r="AJ86" s="199" t="str">
        <f t="shared" si="97"/>
        <v/>
      </c>
      <c r="AK86" s="199" t="str">
        <f t="shared" si="98"/>
        <v/>
      </c>
      <c r="AL86" s="199" t="str">
        <f t="shared" si="99"/>
        <v/>
      </c>
      <c r="AM86" s="199" t="str">
        <f t="shared" si="100"/>
        <v/>
      </c>
      <c r="AN86" s="199" t="str">
        <f t="shared" si="101"/>
        <v/>
      </c>
      <c r="AO86" s="199">
        <f t="shared" si="102"/>
        <v>0</v>
      </c>
      <c r="AP86" s="606"/>
      <c r="AQ86" s="199">
        <f>+IFERROR(MIN(AP86*(1+MTR!$E$28)*(1+MTR!$D$28),IF(C86&lt;2018,AN86+AO86*MTR!$D$35,AN86+AO86*MTR!$E$36)),0)</f>
        <v>0</v>
      </c>
      <c r="AS86" s="199" t="str">
        <f t="shared" si="94"/>
        <v/>
      </c>
      <c r="AT86" s="199" t="str">
        <f t="shared" si="108"/>
        <v/>
      </c>
      <c r="AU86" s="199" t="str">
        <f t="shared" si="104"/>
        <v/>
      </c>
      <c r="AV86" s="199" t="str">
        <f t="shared" si="109"/>
        <v/>
      </c>
      <c r="AW86" s="199" t="str">
        <f t="shared" si="105"/>
        <v/>
      </c>
      <c r="AX86" s="199" t="str">
        <f t="shared" si="106"/>
        <v/>
      </c>
      <c r="AY86" s="199" t="str">
        <f t="shared" si="107"/>
        <v/>
      </c>
      <c r="AZ86" s="199" t="str">
        <f t="shared" si="110"/>
        <v/>
      </c>
      <c r="BA86" s="199">
        <f t="shared" si="111"/>
        <v>0</v>
      </c>
      <c r="BB86" s="606"/>
      <c r="BC86" s="199">
        <f>+IFERROR(MIN(BB86*(1+MTR!$E$28)*(1+MTR!$F$28),IF(C86&lt;2018,AZ86+BA86*MTR!$D$35,AZ86+BA86*MTR!$E$36)),0)</f>
        <v>0</v>
      </c>
      <c r="BD86" s="190"/>
      <c r="BE86" s="608"/>
      <c r="BF86" s="190"/>
      <c r="BG86" s="190"/>
      <c r="BH86" s="190"/>
    </row>
    <row r="87" spans="1:60" s="179" customFormat="1">
      <c r="A87" s="607"/>
      <c r="B87" s="76"/>
      <c r="C87" s="77"/>
      <c r="D87" s="77"/>
      <c r="E87" s="77"/>
      <c r="F87" s="77"/>
      <c r="G87" s="76"/>
      <c r="H87" s="212" t="str">
        <f t="shared" si="4"/>
        <v/>
      </c>
      <c r="I87" s="199" t="str">
        <f t="shared" si="5"/>
        <v/>
      </c>
      <c r="J87" s="199" t="str">
        <f t="shared" si="74"/>
        <v/>
      </c>
      <c r="K87" s="199" t="str">
        <f t="shared" si="75"/>
        <v/>
      </c>
      <c r="L87" s="199" t="str">
        <f t="shared" si="76"/>
        <v/>
      </c>
      <c r="M87" s="199" t="str">
        <f t="shared" si="77"/>
        <v/>
      </c>
      <c r="N87" s="199" t="str">
        <f t="shared" si="78"/>
        <v/>
      </c>
      <c r="O87" s="199" t="str">
        <f t="shared" si="79"/>
        <v/>
      </c>
      <c r="P87" s="199" t="str">
        <f t="shared" si="80"/>
        <v/>
      </c>
      <c r="Q87" s="199">
        <f t="shared" si="81"/>
        <v>0</v>
      </c>
      <c r="R87" s="606"/>
      <c r="S87" s="199">
        <f>+IFERROR(MIN(R87*(1+MTR!$C$28),P87+Q87*MTR!$C$35),0)</f>
        <v>0</v>
      </c>
      <c r="U87" s="199" t="str">
        <f t="shared" si="14"/>
        <v/>
      </c>
      <c r="V87" s="199" t="str">
        <f t="shared" si="82"/>
        <v/>
      </c>
      <c r="W87" s="199" t="str">
        <f t="shared" si="83"/>
        <v/>
      </c>
      <c r="X87" s="199" t="str">
        <f t="shared" si="84"/>
        <v/>
      </c>
      <c r="Y87" s="199" t="str">
        <f t="shared" si="85"/>
        <v/>
      </c>
      <c r="Z87" s="199" t="str">
        <f t="shared" si="86"/>
        <v/>
      </c>
      <c r="AA87" s="199" t="str">
        <f t="shared" si="87"/>
        <v/>
      </c>
      <c r="AB87" s="199" t="str">
        <f t="shared" si="88"/>
        <v/>
      </c>
      <c r="AC87" s="199">
        <f t="shared" si="89"/>
        <v>0</v>
      </c>
      <c r="AD87" s="606"/>
      <c r="AE87" s="199">
        <f>+IFERROR(MIN(AD87*(1+MTR!$C$28)*(1+MTR!$D$28),AB87+AC87*MTR!$D$35),0)</f>
        <v>0</v>
      </c>
      <c r="AG87" s="199" t="str">
        <f t="shared" si="103"/>
        <v/>
      </c>
      <c r="AH87" s="199" t="str">
        <f t="shared" si="95"/>
        <v/>
      </c>
      <c r="AI87" s="199" t="str">
        <f t="shared" si="96"/>
        <v/>
      </c>
      <c r="AJ87" s="199" t="str">
        <f t="shared" si="97"/>
        <v/>
      </c>
      <c r="AK87" s="199" t="str">
        <f t="shared" si="98"/>
        <v/>
      </c>
      <c r="AL87" s="199" t="str">
        <f t="shared" si="99"/>
        <v/>
      </c>
      <c r="AM87" s="199" t="str">
        <f t="shared" si="100"/>
        <v/>
      </c>
      <c r="AN87" s="199" t="str">
        <f t="shared" si="101"/>
        <v/>
      </c>
      <c r="AO87" s="199">
        <f t="shared" si="102"/>
        <v>0</v>
      </c>
      <c r="AP87" s="606"/>
      <c r="AQ87" s="199">
        <f>+IFERROR(MIN(AP87*(1+MTR!$E$28)*(1+MTR!$D$28),IF(C87&lt;2018,AN87+AO87*MTR!$D$35,AN87+AO87*MTR!$E$36)),0)</f>
        <v>0</v>
      </c>
      <c r="AS87" s="199" t="str">
        <f t="shared" si="94"/>
        <v/>
      </c>
      <c r="AT87" s="199" t="str">
        <f t="shared" si="108"/>
        <v/>
      </c>
      <c r="AU87" s="199" t="str">
        <f t="shared" si="104"/>
        <v/>
      </c>
      <c r="AV87" s="199" t="str">
        <f t="shared" si="109"/>
        <v/>
      </c>
      <c r="AW87" s="199" t="str">
        <f t="shared" si="105"/>
        <v/>
      </c>
      <c r="AX87" s="199" t="str">
        <f t="shared" si="106"/>
        <v/>
      </c>
      <c r="AY87" s="199" t="str">
        <f t="shared" si="107"/>
        <v/>
      </c>
      <c r="AZ87" s="199" t="str">
        <f t="shared" si="110"/>
        <v/>
      </c>
      <c r="BA87" s="199">
        <f t="shared" si="111"/>
        <v>0</v>
      </c>
      <c r="BB87" s="606"/>
      <c r="BC87" s="199">
        <f>+IFERROR(MIN(BB87*(1+MTR!$E$28)*(1+MTR!$F$28),IF(C87&lt;2018,AZ87+BA87*MTR!$D$35,AZ87+BA87*MTR!$E$36)),0)</f>
        <v>0</v>
      </c>
      <c r="BD87" s="190"/>
      <c r="BE87" s="608"/>
      <c r="BF87" s="190"/>
      <c r="BG87" s="190"/>
      <c r="BH87" s="190"/>
    </row>
    <row r="88" spans="1:60" s="179" customFormat="1">
      <c r="A88" s="607"/>
      <c r="B88" s="76"/>
      <c r="C88" s="77"/>
      <c r="D88" s="77"/>
      <c r="E88" s="77"/>
      <c r="F88" s="77"/>
      <c r="G88" s="76"/>
      <c r="H88" s="212" t="str">
        <f t="shared" si="4"/>
        <v/>
      </c>
      <c r="I88" s="199" t="str">
        <f t="shared" si="5"/>
        <v/>
      </c>
      <c r="J88" s="199" t="str">
        <f t="shared" si="74"/>
        <v/>
      </c>
      <c r="K88" s="199" t="str">
        <f t="shared" si="75"/>
        <v/>
      </c>
      <c r="L88" s="199" t="str">
        <f t="shared" si="76"/>
        <v/>
      </c>
      <c r="M88" s="199" t="str">
        <f t="shared" si="77"/>
        <v/>
      </c>
      <c r="N88" s="199" t="str">
        <f t="shared" si="78"/>
        <v/>
      </c>
      <c r="O88" s="199" t="str">
        <f t="shared" si="79"/>
        <v/>
      </c>
      <c r="P88" s="199" t="str">
        <f t="shared" si="80"/>
        <v/>
      </c>
      <c r="Q88" s="199">
        <f t="shared" si="81"/>
        <v>0</v>
      </c>
      <c r="R88" s="606"/>
      <c r="S88" s="199">
        <f>+IFERROR(MIN(R88*(1+MTR!$C$28),P88+Q88*MTR!$C$35),0)</f>
        <v>0</v>
      </c>
      <c r="U88" s="199" t="str">
        <f t="shared" si="14"/>
        <v/>
      </c>
      <c r="V88" s="199" t="str">
        <f t="shared" si="82"/>
        <v/>
      </c>
      <c r="W88" s="199" t="str">
        <f t="shared" si="83"/>
        <v/>
      </c>
      <c r="X88" s="199" t="str">
        <f t="shared" si="84"/>
        <v/>
      </c>
      <c r="Y88" s="199" t="str">
        <f t="shared" si="85"/>
        <v/>
      </c>
      <c r="Z88" s="199" t="str">
        <f t="shared" si="86"/>
        <v/>
      </c>
      <c r="AA88" s="199" t="str">
        <f t="shared" si="87"/>
        <v/>
      </c>
      <c r="AB88" s="199" t="str">
        <f t="shared" si="88"/>
        <v/>
      </c>
      <c r="AC88" s="199">
        <f t="shared" si="89"/>
        <v>0</v>
      </c>
      <c r="AD88" s="606"/>
      <c r="AE88" s="199">
        <f>+IFERROR(MIN(AD88*(1+MTR!$C$28)*(1+MTR!$D$28),AB88+AC88*MTR!$D$35),0)</f>
        <v>0</v>
      </c>
      <c r="AG88" s="199" t="str">
        <f t="shared" si="103"/>
        <v/>
      </c>
      <c r="AH88" s="199" t="str">
        <f t="shared" si="95"/>
        <v/>
      </c>
      <c r="AI88" s="199" t="str">
        <f t="shared" si="96"/>
        <v/>
      </c>
      <c r="AJ88" s="199" t="str">
        <f t="shared" si="97"/>
        <v/>
      </c>
      <c r="AK88" s="199" t="str">
        <f t="shared" si="98"/>
        <v/>
      </c>
      <c r="AL88" s="199" t="str">
        <f t="shared" si="99"/>
        <v/>
      </c>
      <c r="AM88" s="199" t="str">
        <f t="shared" si="100"/>
        <v/>
      </c>
      <c r="AN88" s="199" t="str">
        <f t="shared" si="101"/>
        <v/>
      </c>
      <c r="AO88" s="199">
        <f t="shared" si="102"/>
        <v>0</v>
      </c>
      <c r="AP88" s="606"/>
      <c r="AQ88" s="199">
        <f>+IFERROR(MIN(AP88*(1+MTR!$E$28)*(1+MTR!$D$28),IF(C88&lt;2018,AN88+AO88*MTR!$D$35,AN88+AO88*MTR!$E$36)),0)</f>
        <v>0</v>
      </c>
      <c r="AS88" s="199" t="str">
        <f t="shared" si="94"/>
        <v/>
      </c>
      <c r="AT88" s="199" t="str">
        <f t="shared" si="108"/>
        <v/>
      </c>
      <c r="AU88" s="199" t="str">
        <f t="shared" si="104"/>
        <v/>
      </c>
      <c r="AV88" s="199" t="str">
        <f t="shared" si="109"/>
        <v/>
      </c>
      <c r="AW88" s="199" t="str">
        <f t="shared" si="105"/>
        <v/>
      </c>
      <c r="AX88" s="199" t="str">
        <f t="shared" si="106"/>
        <v/>
      </c>
      <c r="AY88" s="199" t="str">
        <f t="shared" si="107"/>
        <v/>
      </c>
      <c r="AZ88" s="199" t="str">
        <f t="shared" si="110"/>
        <v/>
      </c>
      <c r="BA88" s="199">
        <f t="shared" si="111"/>
        <v>0</v>
      </c>
      <c r="BB88" s="606"/>
      <c r="BC88" s="199">
        <f>+IFERROR(MIN(BB88*(1+MTR!$E$28)*(1+MTR!$F$28),IF(C88&lt;2018,AZ88+BA88*MTR!$D$35,AZ88+BA88*MTR!$E$36)),0)</f>
        <v>0</v>
      </c>
      <c r="BD88" s="190"/>
      <c r="BE88" s="608"/>
      <c r="BF88" s="190"/>
      <c r="BG88" s="190"/>
      <c r="BH88" s="190"/>
    </row>
    <row r="89" spans="1:60" s="179" customFormat="1">
      <c r="A89" s="607"/>
      <c r="B89" s="76"/>
      <c r="C89" s="77"/>
      <c r="D89" s="77"/>
      <c r="E89" s="77"/>
      <c r="F89" s="77"/>
      <c r="G89" s="76"/>
      <c r="H89" s="212" t="str">
        <f t="shared" si="4"/>
        <v/>
      </c>
      <c r="I89" s="199" t="str">
        <f t="shared" si="5"/>
        <v/>
      </c>
      <c r="J89" s="199" t="str">
        <f t="shared" si="74"/>
        <v/>
      </c>
      <c r="K89" s="199" t="str">
        <f t="shared" si="75"/>
        <v/>
      </c>
      <c r="L89" s="199" t="str">
        <f t="shared" si="76"/>
        <v/>
      </c>
      <c r="M89" s="199" t="str">
        <f t="shared" si="77"/>
        <v/>
      </c>
      <c r="N89" s="199" t="str">
        <f t="shared" si="78"/>
        <v/>
      </c>
      <c r="O89" s="199" t="str">
        <f t="shared" si="79"/>
        <v/>
      </c>
      <c r="P89" s="199" t="str">
        <f t="shared" si="80"/>
        <v/>
      </c>
      <c r="Q89" s="199">
        <f t="shared" si="81"/>
        <v>0</v>
      </c>
      <c r="R89" s="606"/>
      <c r="S89" s="199">
        <f>+IFERROR(MIN(R89*(1+MTR!$C$28),P89+Q89*MTR!$C$35),0)</f>
        <v>0</v>
      </c>
      <c r="U89" s="199" t="str">
        <f t="shared" si="14"/>
        <v/>
      </c>
      <c r="V89" s="199" t="str">
        <f t="shared" si="82"/>
        <v/>
      </c>
      <c r="W89" s="199" t="str">
        <f t="shared" si="83"/>
        <v/>
      </c>
      <c r="X89" s="199" t="str">
        <f t="shared" si="84"/>
        <v/>
      </c>
      <c r="Y89" s="199" t="str">
        <f t="shared" si="85"/>
        <v/>
      </c>
      <c r="Z89" s="199" t="str">
        <f t="shared" si="86"/>
        <v/>
      </c>
      <c r="AA89" s="199" t="str">
        <f t="shared" si="87"/>
        <v/>
      </c>
      <c r="AB89" s="199" t="str">
        <f t="shared" si="88"/>
        <v/>
      </c>
      <c r="AC89" s="199">
        <f t="shared" si="89"/>
        <v>0</v>
      </c>
      <c r="AD89" s="606"/>
      <c r="AE89" s="199">
        <f>+IFERROR(MIN(AD89*(1+MTR!$C$28)*(1+MTR!$D$28),AB89+AC89*MTR!$D$35),0)</f>
        <v>0</v>
      </c>
      <c r="AG89" s="199" t="str">
        <f t="shared" si="103"/>
        <v/>
      </c>
      <c r="AH89" s="199" t="str">
        <f t="shared" si="95"/>
        <v/>
      </c>
      <c r="AI89" s="199" t="str">
        <f t="shared" si="96"/>
        <v/>
      </c>
      <c r="AJ89" s="199" t="str">
        <f t="shared" si="97"/>
        <v/>
      </c>
      <c r="AK89" s="199" t="str">
        <f t="shared" si="98"/>
        <v/>
      </c>
      <c r="AL89" s="199" t="str">
        <f t="shared" si="99"/>
        <v/>
      </c>
      <c r="AM89" s="199" t="str">
        <f t="shared" si="100"/>
        <v/>
      </c>
      <c r="AN89" s="199" t="str">
        <f t="shared" si="101"/>
        <v/>
      </c>
      <c r="AO89" s="199">
        <f t="shared" si="102"/>
        <v>0</v>
      </c>
      <c r="AP89" s="606"/>
      <c r="AQ89" s="199">
        <f>+IFERROR(MIN(AP89*(1+MTR!$E$28)*(1+MTR!$D$28),IF(C89&lt;2018,AN89+AO89*MTR!$D$35,AN89+AO89*MTR!$E$36)),0)</f>
        <v>0</v>
      </c>
      <c r="AS89" s="199" t="str">
        <f t="shared" si="94"/>
        <v/>
      </c>
      <c r="AT89" s="199" t="str">
        <f t="shared" si="108"/>
        <v/>
      </c>
      <c r="AU89" s="199" t="str">
        <f t="shared" si="104"/>
        <v/>
      </c>
      <c r="AV89" s="199" t="str">
        <f t="shared" si="109"/>
        <v/>
      </c>
      <c r="AW89" s="199" t="str">
        <f t="shared" si="105"/>
        <v/>
      </c>
      <c r="AX89" s="199" t="str">
        <f t="shared" si="106"/>
        <v/>
      </c>
      <c r="AY89" s="199" t="str">
        <f t="shared" si="107"/>
        <v/>
      </c>
      <c r="AZ89" s="199" t="str">
        <f t="shared" si="110"/>
        <v/>
      </c>
      <c r="BA89" s="199">
        <f t="shared" si="111"/>
        <v>0</v>
      </c>
      <c r="BB89" s="606"/>
      <c r="BC89" s="199">
        <f>+IFERROR(MIN(BB89*(1+MTR!$E$28)*(1+MTR!$F$28),IF(C89&lt;2018,AZ89+BA89*MTR!$D$35,AZ89+BA89*MTR!$E$36)),0)</f>
        <v>0</v>
      </c>
      <c r="BD89" s="190"/>
      <c r="BE89" s="608"/>
      <c r="BF89" s="190"/>
      <c r="BG89" s="190"/>
      <c r="BH89" s="190"/>
    </row>
    <row r="90" spans="1:60" s="179" customFormat="1">
      <c r="A90" s="607"/>
      <c r="B90" s="76"/>
      <c r="C90" s="77"/>
      <c r="D90" s="77"/>
      <c r="E90" s="77"/>
      <c r="F90" s="77"/>
      <c r="G90" s="76"/>
      <c r="H90" s="212" t="str">
        <f t="shared" si="4"/>
        <v/>
      </c>
      <c r="I90" s="199" t="str">
        <f t="shared" si="5"/>
        <v/>
      </c>
      <c r="J90" s="199" t="str">
        <f t="shared" si="74"/>
        <v/>
      </c>
      <c r="K90" s="199" t="str">
        <f t="shared" si="75"/>
        <v/>
      </c>
      <c r="L90" s="199" t="str">
        <f t="shared" si="76"/>
        <v/>
      </c>
      <c r="M90" s="199" t="str">
        <f t="shared" si="77"/>
        <v/>
      </c>
      <c r="N90" s="199" t="str">
        <f t="shared" si="78"/>
        <v/>
      </c>
      <c r="O90" s="199" t="str">
        <f t="shared" si="79"/>
        <v/>
      </c>
      <c r="P90" s="199" t="str">
        <f t="shared" si="80"/>
        <v/>
      </c>
      <c r="Q90" s="199">
        <f t="shared" si="81"/>
        <v>0</v>
      </c>
      <c r="R90" s="606"/>
      <c r="S90" s="199">
        <f>+IFERROR(MIN(R90*(1+MTR!$C$28),P90+Q90*MTR!$C$35),0)</f>
        <v>0</v>
      </c>
      <c r="U90" s="199" t="str">
        <f t="shared" si="14"/>
        <v/>
      </c>
      <c r="V90" s="199" t="str">
        <f t="shared" si="82"/>
        <v/>
      </c>
      <c r="W90" s="199" t="str">
        <f t="shared" si="83"/>
        <v/>
      </c>
      <c r="X90" s="199" t="str">
        <f t="shared" si="84"/>
        <v/>
      </c>
      <c r="Y90" s="199" t="str">
        <f t="shared" si="85"/>
        <v/>
      </c>
      <c r="Z90" s="199" t="str">
        <f t="shared" si="86"/>
        <v/>
      </c>
      <c r="AA90" s="199" t="str">
        <f t="shared" si="87"/>
        <v/>
      </c>
      <c r="AB90" s="199" t="str">
        <f t="shared" si="88"/>
        <v/>
      </c>
      <c r="AC90" s="199">
        <f t="shared" si="89"/>
        <v>0</v>
      </c>
      <c r="AD90" s="606"/>
      <c r="AE90" s="199">
        <f>+IFERROR(MIN(AD90*(1+MTR!$C$28)*(1+MTR!$D$28),AB90+AC90*MTR!$D$35),0)</f>
        <v>0</v>
      </c>
      <c r="AG90" s="199" t="str">
        <f t="shared" si="103"/>
        <v/>
      </c>
      <c r="AH90" s="199" t="str">
        <f t="shared" si="95"/>
        <v/>
      </c>
      <c r="AI90" s="199" t="str">
        <f t="shared" si="96"/>
        <v/>
      </c>
      <c r="AJ90" s="199" t="str">
        <f t="shared" si="97"/>
        <v/>
      </c>
      <c r="AK90" s="199" t="str">
        <f t="shared" si="98"/>
        <v/>
      </c>
      <c r="AL90" s="199" t="str">
        <f t="shared" si="99"/>
        <v/>
      </c>
      <c r="AM90" s="199" t="str">
        <f t="shared" si="100"/>
        <v/>
      </c>
      <c r="AN90" s="199" t="str">
        <f t="shared" si="101"/>
        <v/>
      </c>
      <c r="AO90" s="199">
        <f t="shared" si="102"/>
        <v>0</v>
      </c>
      <c r="AP90" s="606"/>
      <c r="AQ90" s="199">
        <f>+IFERROR(MIN(AP90*(1+MTR!$E$28)*(1+MTR!$D$28),IF(C90&lt;2018,AN90+AO90*MTR!$D$35,AN90+AO90*MTR!$E$36)),0)</f>
        <v>0</v>
      </c>
      <c r="AS90" s="199" t="str">
        <f t="shared" si="94"/>
        <v/>
      </c>
      <c r="AT90" s="199" t="str">
        <f t="shared" si="108"/>
        <v/>
      </c>
      <c r="AU90" s="199" t="str">
        <f t="shared" si="104"/>
        <v/>
      </c>
      <c r="AV90" s="199" t="str">
        <f t="shared" si="109"/>
        <v/>
      </c>
      <c r="AW90" s="199" t="str">
        <f t="shared" si="105"/>
        <v/>
      </c>
      <c r="AX90" s="199" t="str">
        <f t="shared" si="106"/>
        <v/>
      </c>
      <c r="AY90" s="199" t="str">
        <f t="shared" si="107"/>
        <v/>
      </c>
      <c r="AZ90" s="199" t="str">
        <f t="shared" si="110"/>
        <v/>
      </c>
      <c r="BA90" s="199">
        <f t="shared" si="111"/>
        <v>0</v>
      </c>
      <c r="BB90" s="606"/>
      <c r="BC90" s="199">
        <f>+IFERROR(MIN(BB90*(1+MTR!$E$28)*(1+MTR!$F$28),IF(C90&lt;2018,AZ90+BA90*MTR!$D$35,AZ90+BA90*MTR!$E$36)),0)</f>
        <v>0</v>
      </c>
      <c r="BD90" s="190"/>
      <c r="BE90" s="608"/>
      <c r="BF90" s="190"/>
      <c r="BG90" s="190"/>
      <c r="BH90" s="190"/>
    </row>
    <row r="91" spans="1:60" s="179" customFormat="1">
      <c r="A91" s="607"/>
      <c r="B91" s="76"/>
      <c r="C91" s="77"/>
      <c r="D91" s="77"/>
      <c r="E91" s="77"/>
      <c r="F91" s="77"/>
      <c r="G91" s="76"/>
      <c r="H91" s="212" t="str">
        <f t="shared" si="4"/>
        <v/>
      </c>
      <c r="I91" s="199" t="str">
        <f t="shared" si="5"/>
        <v/>
      </c>
      <c r="J91" s="199" t="str">
        <f t="shared" si="74"/>
        <v/>
      </c>
      <c r="K91" s="199" t="str">
        <f t="shared" si="75"/>
        <v/>
      </c>
      <c r="L91" s="199" t="str">
        <f t="shared" si="76"/>
        <v/>
      </c>
      <c r="M91" s="199" t="str">
        <f t="shared" si="77"/>
        <v/>
      </c>
      <c r="N91" s="199" t="str">
        <f t="shared" si="78"/>
        <v/>
      </c>
      <c r="O91" s="199" t="str">
        <f t="shared" si="79"/>
        <v/>
      </c>
      <c r="P91" s="199" t="str">
        <f t="shared" si="80"/>
        <v/>
      </c>
      <c r="Q91" s="199">
        <f t="shared" si="81"/>
        <v>0</v>
      </c>
      <c r="R91" s="606"/>
      <c r="S91" s="199">
        <f>+IFERROR(MIN(R91*(1+MTR!$C$28),P91+Q91*MTR!$C$35),0)</f>
        <v>0</v>
      </c>
      <c r="U91" s="199" t="str">
        <f t="shared" si="14"/>
        <v/>
      </c>
      <c r="V91" s="199" t="str">
        <f t="shared" si="82"/>
        <v/>
      </c>
      <c r="W91" s="199" t="str">
        <f t="shared" si="83"/>
        <v/>
      </c>
      <c r="X91" s="199" t="str">
        <f t="shared" si="84"/>
        <v/>
      </c>
      <c r="Y91" s="199" t="str">
        <f t="shared" si="85"/>
        <v/>
      </c>
      <c r="Z91" s="199" t="str">
        <f t="shared" si="86"/>
        <v/>
      </c>
      <c r="AA91" s="199" t="str">
        <f t="shared" si="87"/>
        <v/>
      </c>
      <c r="AB91" s="199" t="str">
        <f t="shared" si="88"/>
        <v/>
      </c>
      <c r="AC91" s="199">
        <f t="shared" si="89"/>
        <v>0</v>
      </c>
      <c r="AD91" s="606"/>
      <c r="AE91" s="199">
        <f>+IFERROR(MIN(AD91*(1+MTR!$C$28)*(1+MTR!$D$28),AB91+AC91*MTR!$D$35),0)</f>
        <v>0</v>
      </c>
      <c r="AG91" s="199" t="str">
        <f t="shared" si="103"/>
        <v/>
      </c>
      <c r="AH91" s="199" t="str">
        <f t="shared" si="95"/>
        <v/>
      </c>
      <c r="AI91" s="199" t="str">
        <f t="shared" si="96"/>
        <v/>
      </c>
      <c r="AJ91" s="199" t="str">
        <f t="shared" si="97"/>
        <v/>
      </c>
      <c r="AK91" s="199" t="str">
        <f t="shared" si="98"/>
        <v/>
      </c>
      <c r="AL91" s="199" t="str">
        <f t="shared" si="99"/>
        <v/>
      </c>
      <c r="AM91" s="199" t="str">
        <f t="shared" si="100"/>
        <v/>
      </c>
      <c r="AN91" s="199" t="str">
        <f t="shared" si="101"/>
        <v/>
      </c>
      <c r="AO91" s="199">
        <f t="shared" si="102"/>
        <v>0</v>
      </c>
      <c r="AP91" s="606"/>
      <c r="AQ91" s="199">
        <f>+IFERROR(MIN(AP91*(1+MTR!$E$28)*(1+MTR!$D$28),IF(C91&lt;2018,AN91+AO91*MTR!$D$35,AN91+AO91*MTR!$E$36)),0)</f>
        <v>0</v>
      </c>
      <c r="AS91" s="199" t="str">
        <f t="shared" si="94"/>
        <v/>
      </c>
      <c r="AT91" s="199" t="str">
        <f t="shared" si="108"/>
        <v/>
      </c>
      <c r="AU91" s="199" t="str">
        <f t="shared" si="104"/>
        <v/>
      </c>
      <c r="AV91" s="199" t="str">
        <f t="shared" si="109"/>
        <v/>
      </c>
      <c r="AW91" s="199" t="str">
        <f t="shared" si="105"/>
        <v/>
      </c>
      <c r="AX91" s="199" t="str">
        <f t="shared" si="106"/>
        <v/>
      </c>
      <c r="AY91" s="199" t="str">
        <f t="shared" si="107"/>
        <v/>
      </c>
      <c r="AZ91" s="199" t="str">
        <f t="shared" si="110"/>
        <v/>
      </c>
      <c r="BA91" s="199">
        <f t="shared" si="111"/>
        <v>0</v>
      </c>
      <c r="BB91" s="606"/>
      <c r="BC91" s="199">
        <f>+IFERROR(MIN(BB91*(1+MTR!$E$28)*(1+MTR!$F$28),IF(C91&lt;2018,AZ91+BA91*MTR!$D$35,AZ91+BA91*MTR!$E$36)),0)</f>
        <v>0</v>
      </c>
      <c r="BD91" s="190"/>
      <c r="BE91" s="608"/>
      <c r="BF91" s="190"/>
      <c r="BG91" s="190"/>
      <c r="BH91" s="190"/>
    </row>
    <row r="92" spans="1:60" s="179" customFormat="1">
      <c r="A92" s="607"/>
      <c r="B92" s="76"/>
      <c r="C92" s="77"/>
      <c r="D92" s="77"/>
      <c r="E92" s="77"/>
      <c r="F92" s="77"/>
      <c r="G92" s="76"/>
      <c r="H92" s="212" t="str">
        <f t="shared" si="4"/>
        <v/>
      </c>
      <c r="I92" s="199" t="str">
        <f t="shared" si="5"/>
        <v/>
      </c>
      <c r="J92" s="199" t="str">
        <f t="shared" si="74"/>
        <v/>
      </c>
      <c r="K92" s="199" t="str">
        <f t="shared" si="75"/>
        <v/>
      </c>
      <c r="L92" s="199" t="str">
        <f t="shared" si="76"/>
        <v/>
      </c>
      <c r="M92" s="199" t="str">
        <f t="shared" si="77"/>
        <v/>
      </c>
      <c r="N92" s="199" t="str">
        <f t="shared" si="78"/>
        <v/>
      </c>
      <c r="O92" s="199" t="str">
        <f t="shared" si="79"/>
        <v/>
      </c>
      <c r="P92" s="199" t="str">
        <f t="shared" si="80"/>
        <v/>
      </c>
      <c r="Q92" s="199">
        <f t="shared" si="81"/>
        <v>0</v>
      </c>
      <c r="R92" s="606"/>
      <c r="S92" s="199">
        <f>+IFERROR(MIN(R92*(1+MTR!$C$28),P92+Q92*MTR!$C$35),0)</f>
        <v>0</v>
      </c>
      <c r="U92" s="199" t="str">
        <f t="shared" si="14"/>
        <v/>
      </c>
      <c r="V92" s="199" t="str">
        <f t="shared" si="82"/>
        <v/>
      </c>
      <c r="W92" s="199" t="str">
        <f t="shared" si="83"/>
        <v/>
      </c>
      <c r="X92" s="199" t="str">
        <f t="shared" si="84"/>
        <v/>
      </c>
      <c r="Y92" s="199" t="str">
        <f t="shared" si="85"/>
        <v/>
      </c>
      <c r="Z92" s="199" t="str">
        <f t="shared" si="86"/>
        <v/>
      </c>
      <c r="AA92" s="199" t="str">
        <f t="shared" si="87"/>
        <v/>
      </c>
      <c r="AB92" s="199" t="str">
        <f t="shared" si="88"/>
        <v/>
      </c>
      <c r="AC92" s="199">
        <f t="shared" si="89"/>
        <v>0</v>
      </c>
      <c r="AD92" s="606"/>
      <c r="AE92" s="199">
        <f>+IFERROR(MIN(AD92*(1+MTR!$C$28)*(1+MTR!$D$28),AB92+AC92*MTR!$D$35),0)</f>
        <v>0</v>
      </c>
      <c r="AG92" s="199" t="str">
        <f t="shared" si="103"/>
        <v/>
      </c>
      <c r="AH92" s="199" t="str">
        <f t="shared" si="95"/>
        <v/>
      </c>
      <c r="AI92" s="199" t="str">
        <f t="shared" si="96"/>
        <v/>
      </c>
      <c r="AJ92" s="199" t="str">
        <f t="shared" si="97"/>
        <v/>
      </c>
      <c r="AK92" s="199" t="str">
        <f t="shared" si="98"/>
        <v/>
      </c>
      <c r="AL92" s="199" t="str">
        <f t="shared" si="99"/>
        <v/>
      </c>
      <c r="AM92" s="199" t="str">
        <f t="shared" si="100"/>
        <v/>
      </c>
      <c r="AN92" s="199" t="str">
        <f t="shared" si="101"/>
        <v/>
      </c>
      <c r="AO92" s="199">
        <f t="shared" si="102"/>
        <v>0</v>
      </c>
      <c r="AP92" s="606"/>
      <c r="AQ92" s="199">
        <f>+IFERROR(MIN(AP92*(1+MTR!$E$28)*(1+MTR!$D$28),IF(C92&lt;2018,AN92+AO92*MTR!$D$35,AN92+AO92*MTR!$E$36)),0)</f>
        <v>0</v>
      </c>
      <c r="AS92" s="199" t="str">
        <f t="shared" si="94"/>
        <v/>
      </c>
      <c r="AT92" s="199" t="str">
        <f t="shared" si="108"/>
        <v/>
      </c>
      <c r="AU92" s="199" t="str">
        <f t="shared" si="104"/>
        <v/>
      </c>
      <c r="AV92" s="199" t="str">
        <f t="shared" si="109"/>
        <v/>
      </c>
      <c r="AW92" s="199" t="str">
        <f t="shared" si="105"/>
        <v/>
      </c>
      <c r="AX92" s="199" t="str">
        <f t="shared" si="106"/>
        <v/>
      </c>
      <c r="AY92" s="199" t="str">
        <f t="shared" si="107"/>
        <v/>
      </c>
      <c r="AZ92" s="199" t="str">
        <f t="shared" si="110"/>
        <v/>
      </c>
      <c r="BA92" s="199">
        <f t="shared" si="111"/>
        <v>0</v>
      </c>
      <c r="BB92" s="606"/>
      <c r="BC92" s="199">
        <f>+IFERROR(MIN(BB92*(1+MTR!$E$28)*(1+MTR!$F$28),IF(C92&lt;2018,AZ92+BA92*MTR!$D$35,AZ92+BA92*MTR!$E$36)),0)</f>
        <v>0</v>
      </c>
      <c r="BD92" s="190"/>
      <c r="BE92" s="608"/>
      <c r="BF92" s="190"/>
      <c r="BG92" s="190"/>
      <c r="BH92" s="190"/>
    </row>
    <row r="93" spans="1:60" s="179" customFormat="1">
      <c r="A93" s="607"/>
      <c r="B93" s="76"/>
      <c r="C93" s="77"/>
      <c r="D93" s="77"/>
      <c r="E93" s="77"/>
      <c r="F93" s="77"/>
      <c r="G93" s="76"/>
      <c r="H93" s="212" t="str">
        <f t="shared" si="4"/>
        <v/>
      </c>
      <c r="I93" s="199" t="str">
        <f t="shared" si="5"/>
        <v/>
      </c>
      <c r="J93" s="199" t="str">
        <f t="shared" si="74"/>
        <v/>
      </c>
      <c r="K93" s="199" t="str">
        <f t="shared" si="75"/>
        <v/>
      </c>
      <c r="L93" s="199" t="str">
        <f t="shared" si="76"/>
        <v/>
      </c>
      <c r="M93" s="199" t="str">
        <f t="shared" si="77"/>
        <v/>
      </c>
      <c r="N93" s="199" t="str">
        <f t="shared" si="78"/>
        <v/>
      </c>
      <c r="O93" s="199" t="str">
        <f t="shared" si="79"/>
        <v/>
      </c>
      <c r="P93" s="199" t="str">
        <f t="shared" si="80"/>
        <v/>
      </c>
      <c r="Q93" s="199">
        <f t="shared" si="81"/>
        <v>0</v>
      </c>
      <c r="R93" s="606"/>
      <c r="S93" s="199">
        <f>+IFERROR(MIN(R93*(1+MTR!$C$28),P93+Q93*MTR!$C$35),0)</f>
        <v>0</v>
      </c>
      <c r="U93" s="199" t="str">
        <f t="shared" si="14"/>
        <v/>
      </c>
      <c r="V93" s="199" t="str">
        <f t="shared" si="82"/>
        <v/>
      </c>
      <c r="W93" s="199" t="str">
        <f t="shared" si="83"/>
        <v/>
      </c>
      <c r="X93" s="199" t="str">
        <f t="shared" si="84"/>
        <v/>
      </c>
      <c r="Y93" s="199" t="str">
        <f t="shared" si="85"/>
        <v/>
      </c>
      <c r="Z93" s="199" t="str">
        <f t="shared" si="86"/>
        <v/>
      </c>
      <c r="AA93" s="199" t="str">
        <f t="shared" si="87"/>
        <v/>
      </c>
      <c r="AB93" s="199" t="str">
        <f t="shared" si="88"/>
        <v/>
      </c>
      <c r="AC93" s="199">
        <f t="shared" si="89"/>
        <v>0</v>
      </c>
      <c r="AD93" s="606"/>
      <c r="AE93" s="199">
        <f>+IFERROR(MIN(AD93*(1+MTR!$C$28)*(1+MTR!$D$28),AB93+AC93*MTR!$D$35),0)</f>
        <v>0</v>
      </c>
      <c r="AG93" s="199" t="str">
        <f t="shared" si="103"/>
        <v/>
      </c>
      <c r="AH93" s="199" t="str">
        <f t="shared" si="95"/>
        <v/>
      </c>
      <c r="AI93" s="199" t="str">
        <f t="shared" si="96"/>
        <v/>
      </c>
      <c r="AJ93" s="199" t="str">
        <f t="shared" si="97"/>
        <v/>
      </c>
      <c r="AK93" s="199" t="str">
        <f t="shared" si="98"/>
        <v/>
      </c>
      <c r="AL93" s="199" t="str">
        <f t="shared" si="99"/>
        <v/>
      </c>
      <c r="AM93" s="199" t="str">
        <f t="shared" si="100"/>
        <v/>
      </c>
      <c r="AN93" s="199" t="str">
        <f t="shared" si="101"/>
        <v/>
      </c>
      <c r="AO93" s="199">
        <f t="shared" si="102"/>
        <v>0</v>
      </c>
      <c r="AP93" s="606"/>
      <c r="AQ93" s="199">
        <f>+IFERROR(MIN(AP93*(1+MTR!$E$28)*(1+MTR!$D$28),IF(C93&lt;2018,AN93+AO93*MTR!$D$35,AN93+AO93*MTR!$E$36)),0)</f>
        <v>0</v>
      </c>
      <c r="AS93" s="199" t="str">
        <f t="shared" si="94"/>
        <v/>
      </c>
      <c r="AT93" s="199" t="str">
        <f t="shared" si="108"/>
        <v/>
      </c>
      <c r="AU93" s="199" t="str">
        <f t="shared" si="104"/>
        <v/>
      </c>
      <c r="AV93" s="199" t="str">
        <f t="shared" si="109"/>
        <v/>
      </c>
      <c r="AW93" s="199" t="str">
        <f t="shared" si="105"/>
        <v/>
      </c>
      <c r="AX93" s="199" t="str">
        <f t="shared" si="106"/>
        <v/>
      </c>
      <c r="AY93" s="199" t="str">
        <f t="shared" si="107"/>
        <v/>
      </c>
      <c r="AZ93" s="199" t="str">
        <f t="shared" si="110"/>
        <v/>
      </c>
      <c r="BA93" s="199">
        <f t="shared" si="111"/>
        <v>0</v>
      </c>
      <c r="BB93" s="606"/>
      <c r="BC93" s="199">
        <f>+IFERROR(MIN(BB93*(1+MTR!$E$28)*(1+MTR!$F$28),IF(C93&lt;2018,AZ93+BA93*MTR!$D$35,AZ93+BA93*MTR!$E$36)),0)</f>
        <v>0</v>
      </c>
      <c r="BD93" s="190"/>
      <c r="BE93" s="608"/>
      <c r="BF93" s="190"/>
      <c r="BG93" s="190"/>
      <c r="BH93" s="190"/>
    </row>
    <row r="94" spans="1:60" s="179" customFormat="1">
      <c r="A94" s="607"/>
      <c r="B94" s="76"/>
      <c r="C94" s="77"/>
      <c r="D94" s="77"/>
      <c r="E94" s="77"/>
      <c r="F94" s="77"/>
      <c r="G94" s="76"/>
      <c r="H94" s="212" t="str">
        <f t="shared" si="4"/>
        <v/>
      </c>
      <c r="I94" s="199" t="str">
        <f t="shared" si="5"/>
        <v/>
      </c>
      <c r="J94" s="199" t="str">
        <f t="shared" si="74"/>
        <v/>
      </c>
      <c r="K94" s="199" t="str">
        <f t="shared" si="75"/>
        <v/>
      </c>
      <c r="L94" s="199" t="str">
        <f t="shared" si="76"/>
        <v/>
      </c>
      <c r="M94" s="199" t="str">
        <f t="shared" si="77"/>
        <v/>
      </c>
      <c r="N94" s="199" t="str">
        <f t="shared" si="78"/>
        <v/>
      </c>
      <c r="O94" s="199" t="str">
        <f t="shared" si="79"/>
        <v/>
      </c>
      <c r="P94" s="199" t="str">
        <f t="shared" si="80"/>
        <v/>
      </c>
      <c r="Q94" s="199">
        <f t="shared" si="81"/>
        <v>0</v>
      </c>
      <c r="R94" s="606"/>
      <c r="S94" s="199">
        <f>+IFERROR(MIN(R94*(1+MTR!$C$28),P94+Q94*MTR!$C$35),0)</f>
        <v>0</v>
      </c>
      <c r="U94" s="199" t="str">
        <f t="shared" si="14"/>
        <v/>
      </c>
      <c r="V94" s="199" t="str">
        <f t="shared" si="82"/>
        <v/>
      </c>
      <c r="W94" s="199" t="str">
        <f t="shared" si="83"/>
        <v/>
      </c>
      <c r="X94" s="199" t="str">
        <f t="shared" si="84"/>
        <v/>
      </c>
      <c r="Y94" s="199" t="str">
        <f t="shared" si="85"/>
        <v/>
      </c>
      <c r="Z94" s="199" t="str">
        <f t="shared" si="86"/>
        <v/>
      </c>
      <c r="AA94" s="199" t="str">
        <f t="shared" si="87"/>
        <v/>
      </c>
      <c r="AB94" s="199" t="str">
        <f t="shared" si="88"/>
        <v/>
      </c>
      <c r="AC94" s="199">
        <f t="shared" si="89"/>
        <v>0</v>
      </c>
      <c r="AD94" s="606"/>
      <c r="AE94" s="199">
        <f>+IFERROR(MIN(AD94*(1+MTR!$C$28)*(1+MTR!$D$28),AB94+AC94*MTR!$D$35),0)</f>
        <v>0</v>
      </c>
      <c r="AG94" s="199" t="str">
        <f t="shared" si="103"/>
        <v/>
      </c>
      <c r="AH94" s="199" t="str">
        <f t="shared" si="95"/>
        <v/>
      </c>
      <c r="AI94" s="199" t="str">
        <f t="shared" si="96"/>
        <v/>
      </c>
      <c r="AJ94" s="199" t="str">
        <f t="shared" si="97"/>
        <v/>
      </c>
      <c r="AK94" s="199" t="str">
        <f t="shared" si="98"/>
        <v/>
      </c>
      <c r="AL94" s="199" t="str">
        <f t="shared" si="99"/>
        <v/>
      </c>
      <c r="AM94" s="199" t="str">
        <f t="shared" si="100"/>
        <v/>
      </c>
      <c r="AN94" s="199" t="str">
        <f t="shared" si="101"/>
        <v/>
      </c>
      <c r="AO94" s="199">
        <f t="shared" si="102"/>
        <v>0</v>
      </c>
      <c r="AP94" s="606"/>
      <c r="AQ94" s="199">
        <f>+IFERROR(MIN(AP94*(1+MTR!$E$28)*(1+MTR!$D$28),IF(C94&lt;2018,AN94+AO94*MTR!$D$35,AN94+AO94*MTR!$E$36)),0)</f>
        <v>0</v>
      </c>
      <c r="AS94" s="199" t="str">
        <f t="shared" si="94"/>
        <v/>
      </c>
      <c r="AT94" s="199" t="str">
        <f t="shared" si="108"/>
        <v/>
      </c>
      <c r="AU94" s="199" t="str">
        <f t="shared" si="104"/>
        <v/>
      </c>
      <c r="AV94" s="199" t="str">
        <f t="shared" si="109"/>
        <v/>
      </c>
      <c r="AW94" s="199" t="str">
        <f t="shared" si="105"/>
        <v/>
      </c>
      <c r="AX94" s="199" t="str">
        <f t="shared" si="106"/>
        <v/>
      </c>
      <c r="AY94" s="199" t="str">
        <f t="shared" si="107"/>
        <v/>
      </c>
      <c r="AZ94" s="199" t="str">
        <f t="shared" si="110"/>
        <v/>
      </c>
      <c r="BA94" s="199">
        <f t="shared" si="111"/>
        <v>0</v>
      </c>
      <c r="BB94" s="606"/>
      <c r="BC94" s="199">
        <f>+IFERROR(MIN(BB94*(1+MTR!$E$28)*(1+MTR!$F$28),IF(C94&lt;2018,AZ94+BA94*MTR!$D$35,AZ94+BA94*MTR!$E$36)),0)</f>
        <v>0</v>
      </c>
      <c r="BD94" s="190"/>
      <c r="BE94" s="608"/>
      <c r="BF94" s="190"/>
      <c r="BG94" s="190"/>
      <c r="BH94" s="190"/>
    </row>
    <row r="95" spans="1:60" s="179" customFormat="1">
      <c r="A95" s="607"/>
      <c r="B95" s="76"/>
      <c r="C95" s="77"/>
      <c r="D95" s="77"/>
      <c r="E95" s="77"/>
      <c r="F95" s="77"/>
      <c r="G95" s="76"/>
      <c r="H95" s="212" t="str">
        <f t="shared" si="4"/>
        <v/>
      </c>
      <c r="I95" s="199" t="str">
        <f t="shared" si="5"/>
        <v/>
      </c>
      <c r="J95" s="199" t="str">
        <f t="shared" si="74"/>
        <v/>
      </c>
      <c r="K95" s="199" t="str">
        <f t="shared" si="75"/>
        <v/>
      </c>
      <c r="L95" s="199" t="str">
        <f t="shared" si="76"/>
        <v/>
      </c>
      <c r="M95" s="199" t="str">
        <f t="shared" si="77"/>
        <v/>
      </c>
      <c r="N95" s="199" t="str">
        <f t="shared" si="78"/>
        <v/>
      </c>
      <c r="O95" s="199" t="str">
        <f t="shared" si="79"/>
        <v/>
      </c>
      <c r="P95" s="199" t="str">
        <f t="shared" si="80"/>
        <v/>
      </c>
      <c r="Q95" s="199">
        <f t="shared" si="81"/>
        <v>0</v>
      </c>
      <c r="R95" s="606"/>
      <c r="S95" s="199">
        <f>+IFERROR(MIN(R95*(1+MTR!$C$28),P95+Q95*MTR!$C$35),0)</f>
        <v>0</v>
      </c>
      <c r="U95" s="199" t="str">
        <f t="shared" si="14"/>
        <v/>
      </c>
      <c r="V95" s="199" t="str">
        <f t="shared" si="82"/>
        <v/>
      </c>
      <c r="W95" s="199" t="str">
        <f t="shared" si="83"/>
        <v/>
      </c>
      <c r="X95" s="199" t="str">
        <f t="shared" si="84"/>
        <v/>
      </c>
      <c r="Y95" s="199" t="str">
        <f t="shared" si="85"/>
        <v/>
      </c>
      <c r="Z95" s="199" t="str">
        <f t="shared" si="86"/>
        <v/>
      </c>
      <c r="AA95" s="199" t="str">
        <f t="shared" si="87"/>
        <v/>
      </c>
      <c r="AB95" s="199" t="str">
        <f t="shared" si="88"/>
        <v/>
      </c>
      <c r="AC95" s="199">
        <f t="shared" si="89"/>
        <v>0</v>
      </c>
      <c r="AD95" s="606"/>
      <c r="AE95" s="199">
        <f>+IFERROR(MIN(AD95*(1+MTR!$C$28)*(1+MTR!$D$28),AB95+AC95*MTR!$D$35),0)</f>
        <v>0</v>
      </c>
      <c r="AG95" s="199" t="str">
        <f t="shared" si="103"/>
        <v/>
      </c>
      <c r="AH95" s="199" t="str">
        <f t="shared" si="95"/>
        <v/>
      </c>
      <c r="AI95" s="199" t="str">
        <f t="shared" si="96"/>
        <v/>
      </c>
      <c r="AJ95" s="199" t="str">
        <f t="shared" si="97"/>
        <v/>
      </c>
      <c r="AK95" s="199" t="str">
        <f t="shared" si="98"/>
        <v/>
      </c>
      <c r="AL95" s="199" t="str">
        <f t="shared" si="99"/>
        <v/>
      </c>
      <c r="AM95" s="199" t="str">
        <f t="shared" si="100"/>
        <v/>
      </c>
      <c r="AN95" s="199" t="str">
        <f t="shared" si="101"/>
        <v/>
      </c>
      <c r="AO95" s="199">
        <f t="shared" si="102"/>
        <v>0</v>
      </c>
      <c r="AP95" s="606"/>
      <c r="AQ95" s="199">
        <f>+IFERROR(MIN(AP95*(1+MTR!$E$28)*(1+MTR!$D$28),IF(C95&lt;2018,AN95+AO95*MTR!$D$35,AN95+AO95*MTR!$E$36)),0)</f>
        <v>0</v>
      </c>
      <c r="AS95" s="199" t="str">
        <f t="shared" si="94"/>
        <v/>
      </c>
      <c r="AT95" s="199" t="str">
        <f t="shared" si="108"/>
        <v/>
      </c>
      <c r="AU95" s="199" t="str">
        <f t="shared" si="104"/>
        <v/>
      </c>
      <c r="AV95" s="199" t="str">
        <f t="shared" si="109"/>
        <v/>
      </c>
      <c r="AW95" s="199" t="str">
        <f t="shared" si="105"/>
        <v/>
      </c>
      <c r="AX95" s="199" t="str">
        <f t="shared" si="106"/>
        <v/>
      </c>
      <c r="AY95" s="199" t="str">
        <f t="shared" si="107"/>
        <v/>
      </c>
      <c r="AZ95" s="199" t="str">
        <f t="shared" si="110"/>
        <v/>
      </c>
      <c r="BA95" s="199">
        <f t="shared" si="111"/>
        <v>0</v>
      </c>
      <c r="BB95" s="606"/>
      <c r="BC95" s="199">
        <f>+IFERROR(MIN(BB95*(1+MTR!$E$28)*(1+MTR!$F$28),IF(C95&lt;2018,AZ95+BA95*MTR!$D$35,AZ95+BA95*MTR!$E$36)),0)</f>
        <v>0</v>
      </c>
      <c r="BD95" s="190"/>
      <c r="BE95" s="608"/>
      <c r="BF95" s="190"/>
      <c r="BG95" s="190"/>
      <c r="BH95" s="190"/>
    </row>
    <row r="96" spans="1:60" s="179" customFormat="1">
      <c r="A96" s="607"/>
      <c r="B96" s="76"/>
      <c r="C96" s="77"/>
      <c r="D96" s="77"/>
      <c r="E96" s="77"/>
      <c r="F96" s="77"/>
      <c r="G96" s="76"/>
      <c r="H96" s="212" t="str">
        <f t="shared" si="4"/>
        <v/>
      </c>
      <c r="I96" s="199" t="str">
        <f t="shared" si="5"/>
        <v/>
      </c>
      <c r="J96" s="199" t="str">
        <f t="shared" si="74"/>
        <v/>
      </c>
      <c r="K96" s="199" t="str">
        <f t="shared" si="75"/>
        <v/>
      </c>
      <c r="L96" s="199" t="str">
        <f t="shared" si="76"/>
        <v/>
      </c>
      <c r="M96" s="199" t="str">
        <f t="shared" si="77"/>
        <v/>
      </c>
      <c r="N96" s="199" t="str">
        <f t="shared" si="78"/>
        <v/>
      </c>
      <c r="O96" s="199" t="str">
        <f t="shared" si="79"/>
        <v/>
      </c>
      <c r="P96" s="199" t="str">
        <f t="shared" si="80"/>
        <v/>
      </c>
      <c r="Q96" s="199">
        <f t="shared" si="81"/>
        <v>0</v>
      </c>
      <c r="R96" s="606"/>
      <c r="S96" s="199">
        <f>+IFERROR(MIN(R96*(1+MTR!$C$28),P96+Q96*MTR!$C$35),0)</f>
        <v>0</v>
      </c>
      <c r="U96" s="199" t="str">
        <f t="shared" si="14"/>
        <v/>
      </c>
      <c r="V96" s="199" t="str">
        <f t="shared" si="82"/>
        <v/>
      </c>
      <c r="W96" s="199" t="str">
        <f t="shared" si="83"/>
        <v/>
      </c>
      <c r="X96" s="199" t="str">
        <f t="shared" si="84"/>
        <v/>
      </c>
      <c r="Y96" s="199" t="str">
        <f t="shared" si="85"/>
        <v/>
      </c>
      <c r="Z96" s="199" t="str">
        <f t="shared" si="86"/>
        <v/>
      </c>
      <c r="AA96" s="199" t="str">
        <f t="shared" si="87"/>
        <v/>
      </c>
      <c r="AB96" s="199" t="str">
        <f t="shared" si="88"/>
        <v/>
      </c>
      <c r="AC96" s="199">
        <f t="shared" si="89"/>
        <v>0</v>
      </c>
      <c r="AD96" s="606"/>
      <c r="AE96" s="199">
        <f>+IFERROR(MIN(AD96*(1+MTR!$C$28)*(1+MTR!$D$28),AB96+AC96*MTR!$D$35),0)</f>
        <v>0</v>
      </c>
      <c r="AG96" s="199" t="str">
        <f t="shared" si="103"/>
        <v/>
      </c>
      <c r="AH96" s="199" t="str">
        <f t="shared" si="95"/>
        <v/>
      </c>
      <c r="AI96" s="199" t="str">
        <f t="shared" si="96"/>
        <v/>
      </c>
      <c r="AJ96" s="199" t="str">
        <f t="shared" si="97"/>
        <v/>
      </c>
      <c r="AK96" s="199" t="str">
        <f t="shared" si="98"/>
        <v/>
      </c>
      <c r="AL96" s="199" t="str">
        <f t="shared" si="99"/>
        <v/>
      </c>
      <c r="AM96" s="199" t="str">
        <f t="shared" si="100"/>
        <v/>
      </c>
      <c r="AN96" s="199" t="str">
        <f t="shared" si="101"/>
        <v/>
      </c>
      <c r="AO96" s="199">
        <f t="shared" si="102"/>
        <v>0</v>
      </c>
      <c r="AP96" s="606"/>
      <c r="AQ96" s="199">
        <f>+IFERROR(MIN(AP96*(1+MTR!$E$28)*(1+MTR!$D$28),IF(C96&lt;2018,AN96+AO96*MTR!$D$35,AN96+AO96*MTR!$E$36)),0)</f>
        <v>0</v>
      </c>
      <c r="AS96" s="199" t="str">
        <f t="shared" si="94"/>
        <v/>
      </c>
      <c r="AT96" s="199" t="str">
        <f t="shared" si="108"/>
        <v/>
      </c>
      <c r="AU96" s="199" t="str">
        <f t="shared" si="104"/>
        <v/>
      </c>
      <c r="AV96" s="199" t="str">
        <f t="shared" si="109"/>
        <v/>
      </c>
      <c r="AW96" s="199" t="str">
        <f t="shared" si="105"/>
        <v/>
      </c>
      <c r="AX96" s="199" t="str">
        <f t="shared" si="106"/>
        <v/>
      </c>
      <c r="AY96" s="199" t="str">
        <f t="shared" si="107"/>
        <v/>
      </c>
      <c r="AZ96" s="199" t="str">
        <f t="shared" si="110"/>
        <v/>
      </c>
      <c r="BA96" s="199">
        <f t="shared" si="111"/>
        <v>0</v>
      </c>
      <c r="BB96" s="606"/>
      <c r="BC96" s="199">
        <f>+IFERROR(MIN(BB96*(1+MTR!$E$28)*(1+MTR!$F$28),IF(C96&lt;2018,AZ96+BA96*MTR!$D$35,AZ96+BA96*MTR!$E$36)),0)</f>
        <v>0</v>
      </c>
      <c r="BD96" s="190"/>
      <c r="BE96" s="608"/>
      <c r="BF96" s="190"/>
      <c r="BG96" s="190"/>
      <c r="BH96" s="190"/>
    </row>
    <row r="97" spans="1:60" s="179" customFormat="1">
      <c r="A97" s="607"/>
      <c r="B97" s="76"/>
      <c r="C97" s="77"/>
      <c r="D97" s="77"/>
      <c r="E97" s="77"/>
      <c r="F97" s="77"/>
      <c r="G97" s="76"/>
      <c r="H97" s="212" t="str">
        <f t="shared" si="4"/>
        <v/>
      </c>
      <c r="I97" s="199" t="str">
        <f t="shared" si="5"/>
        <v/>
      </c>
      <c r="J97" s="199" t="str">
        <f t="shared" si="74"/>
        <v/>
      </c>
      <c r="K97" s="199" t="str">
        <f t="shared" si="75"/>
        <v/>
      </c>
      <c r="L97" s="199" t="str">
        <f t="shared" si="76"/>
        <v/>
      </c>
      <c r="M97" s="199" t="str">
        <f t="shared" si="77"/>
        <v/>
      </c>
      <c r="N97" s="199" t="str">
        <f t="shared" si="78"/>
        <v/>
      </c>
      <c r="O97" s="199" t="str">
        <f t="shared" si="79"/>
        <v/>
      </c>
      <c r="P97" s="199" t="str">
        <f t="shared" si="80"/>
        <v/>
      </c>
      <c r="Q97" s="199">
        <f t="shared" si="81"/>
        <v>0</v>
      </c>
      <c r="R97" s="606"/>
      <c r="S97" s="199">
        <f>+IFERROR(MIN(R97*(1+MTR!$C$28),P97+Q97*MTR!$C$35),0)</f>
        <v>0</v>
      </c>
      <c r="U97" s="199" t="str">
        <f t="shared" si="14"/>
        <v/>
      </c>
      <c r="V97" s="199" t="str">
        <f t="shared" si="82"/>
        <v/>
      </c>
      <c r="W97" s="199" t="str">
        <f t="shared" si="83"/>
        <v/>
      </c>
      <c r="X97" s="199" t="str">
        <f t="shared" si="84"/>
        <v/>
      </c>
      <c r="Y97" s="199" t="str">
        <f t="shared" si="85"/>
        <v/>
      </c>
      <c r="Z97" s="199" t="str">
        <f t="shared" si="86"/>
        <v/>
      </c>
      <c r="AA97" s="199" t="str">
        <f t="shared" si="87"/>
        <v/>
      </c>
      <c r="AB97" s="199" t="str">
        <f t="shared" si="88"/>
        <v/>
      </c>
      <c r="AC97" s="199">
        <f t="shared" si="89"/>
        <v>0</v>
      </c>
      <c r="AD97" s="606"/>
      <c r="AE97" s="199">
        <f>+IFERROR(MIN(AD97*(1+MTR!$C$28)*(1+MTR!$D$28),AB97+AC97*MTR!$D$35),0)</f>
        <v>0</v>
      </c>
      <c r="AG97" s="199" t="str">
        <f t="shared" si="103"/>
        <v/>
      </c>
      <c r="AH97" s="199" t="str">
        <f t="shared" si="95"/>
        <v/>
      </c>
      <c r="AI97" s="199" t="str">
        <f t="shared" si="96"/>
        <v/>
      </c>
      <c r="AJ97" s="199" t="str">
        <f t="shared" si="97"/>
        <v/>
      </c>
      <c r="AK97" s="199" t="str">
        <f t="shared" si="98"/>
        <v/>
      </c>
      <c r="AL97" s="199" t="str">
        <f t="shared" si="99"/>
        <v/>
      </c>
      <c r="AM97" s="199" t="str">
        <f t="shared" si="100"/>
        <v/>
      </c>
      <c r="AN97" s="199" t="str">
        <f t="shared" si="101"/>
        <v/>
      </c>
      <c r="AO97" s="199">
        <f t="shared" si="102"/>
        <v>0</v>
      </c>
      <c r="AP97" s="606"/>
      <c r="AQ97" s="199">
        <f>+IFERROR(MIN(AP97*(1+MTR!$E$28)*(1+MTR!$D$28),IF(C97&lt;2018,AN97+AO97*MTR!$D$35,AN97+AO97*MTR!$E$36)),0)</f>
        <v>0</v>
      </c>
      <c r="AS97" s="199" t="str">
        <f t="shared" si="94"/>
        <v/>
      </c>
      <c r="AT97" s="199" t="str">
        <f t="shared" si="108"/>
        <v/>
      </c>
      <c r="AU97" s="199" t="str">
        <f t="shared" si="104"/>
        <v/>
      </c>
      <c r="AV97" s="199" t="str">
        <f t="shared" si="109"/>
        <v/>
      </c>
      <c r="AW97" s="199" t="str">
        <f t="shared" si="105"/>
        <v/>
      </c>
      <c r="AX97" s="199" t="str">
        <f t="shared" si="106"/>
        <v/>
      </c>
      <c r="AY97" s="199" t="str">
        <f t="shared" si="107"/>
        <v/>
      </c>
      <c r="AZ97" s="199" t="str">
        <f t="shared" si="110"/>
        <v/>
      </c>
      <c r="BA97" s="199">
        <f t="shared" si="111"/>
        <v>0</v>
      </c>
      <c r="BB97" s="606"/>
      <c r="BC97" s="199">
        <f>+IFERROR(MIN(BB97*(1+MTR!$E$28)*(1+MTR!$F$28),IF(C97&lt;2018,AZ97+BA97*MTR!$D$35,AZ97+BA97*MTR!$E$36)),0)</f>
        <v>0</v>
      </c>
      <c r="BD97" s="190"/>
      <c r="BE97" s="608"/>
      <c r="BF97" s="190"/>
      <c r="BG97" s="190"/>
      <c r="BH97" s="190"/>
    </row>
    <row r="98" spans="1:60" s="179" customFormat="1">
      <c r="A98" s="607"/>
      <c r="B98" s="76"/>
      <c r="C98" s="77"/>
      <c r="D98" s="77"/>
      <c r="E98" s="77"/>
      <c r="F98" s="77"/>
      <c r="G98" s="76"/>
      <c r="H98" s="212" t="str">
        <f t="shared" si="4"/>
        <v/>
      </c>
      <c r="I98" s="199" t="str">
        <f t="shared" si="5"/>
        <v/>
      </c>
      <c r="J98" s="199" t="str">
        <f t="shared" si="74"/>
        <v/>
      </c>
      <c r="K98" s="199" t="str">
        <f t="shared" si="75"/>
        <v/>
      </c>
      <c r="L98" s="199" t="str">
        <f t="shared" si="76"/>
        <v/>
      </c>
      <c r="M98" s="199" t="str">
        <f t="shared" si="77"/>
        <v/>
      </c>
      <c r="N98" s="199" t="str">
        <f t="shared" si="78"/>
        <v/>
      </c>
      <c r="O98" s="199" t="str">
        <f t="shared" si="79"/>
        <v/>
      </c>
      <c r="P98" s="199" t="str">
        <f t="shared" si="80"/>
        <v/>
      </c>
      <c r="Q98" s="199">
        <f t="shared" si="81"/>
        <v>0</v>
      </c>
      <c r="R98" s="606"/>
      <c r="S98" s="199">
        <f>+IFERROR(MIN(R98*(1+MTR!$C$28),P98+Q98*MTR!$C$35),0)</f>
        <v>0</v>
      </c>
      <c r="U98" s="199" t="str">
        <f t="shared" si="14"/>
        <v/>
      </c>
      <c r="V98" s="199" t="str">
        <f t="shared" si="82"/>
        <v/>
      </c>
      <c r="W98" s="199" t="str">
        <f t="shared" si="83"/>
        <v/>
      </c>
      <c r="X98" s="199" t="str">
        <f t="shared" si="84"/>
        <v/>
      </c>
      <c r="Y98" s="199" t="str">
        <f t="shared" si="85"/>
        <v/>
      </c>
      <c r="Z98" s="199" t="str">
        <f t="shared" si="86"/>
        <v/>
      </c>
      <c r="AA98" s="199" t="str">
        <f t="shared" si="87"/>
        <v/>
      </c>
      <c r="AB98" s="199" t="str">
        <f t="shared" si="88"/>
        <v/>
      </c>
      <c r="AC98" s="199">
        <f t="shared" si="89"/>
        <v>0</v>
      </c>
      <c r="AD98" s="606"/>
      <c r="AE98" s="199">
        <f>+IFERROR(MIN(AD98*(1+MTR!$C$28)*(1+MTR!$D$28),AB98+AC98*MTR!$D$35),0)</f>
        <v>0</v>
      </c>
      <c r="AG98" s="199" t="str">
        <f t="shared" si="103"/>
        <v/>
      </c>
      <c r="AH98" s="199" t="str">
        <f t="shared" si="95"/>
        <v/>
      </c>
      <c r="AI98" s="199" t="str">
        <f t="shared" si="96"/>
        <v/>
      </c>
      <c r="AJ98" s="199" t="str">
        <f t="shared" si="97"/>
        <v/>
      </c>
      <c r="AK98" s="199" t="str">
        <f t="shared" si="98"/>
        <v/>
      </c>
      <c r="AL98" s="199" t="str">
        <f t="shared" si="99"/>
        <v/>
      </c>
      <c r="AM98" s="199" t="str">
        <f t="shared" si="100"/>
        <v/>
      </c>
      <c r="AN98" s="199" t="str">
        <f t="shared" si="101"/>
        <v/>
      </c>
      <c r="AO98" s="199">
        <f t="shared" si="102"/>
        <v>0</v>
      </c>
      <c r="AP98" s="606"/>
      <c r="AQ98" s="199">
        <f>+IFERROR(MIN(AP98*(1+MTR!$E$28)*(1+MTR!$D$28),IF(C98&lt;2018,AN98+AO98*MTR!$D$35,AN98+AO98*MTR!$E$36)),0)</f>
        <v>0</v>
      </c>
      <c r="AS98" s="199" t="str">
        <f t="shared" si="94"/>
        <v/>
      </c>
      <c r="AT98" s="199" t="str">
        <f t="shared" si="108"/>
        <v/>
      </c>
      <c r="AU98" s="199" t="str">
        <f t="shared" si="104"/>
        <v/>
      </c>
      <c r="AV98" s="199" t="str">
        <f t="shared" si="109"/>
        <v/>
      </c>
      <c r="AW98" s="199" t="str">
        <f t="shared" si="105"/>
        <v/>
      </c>
      <c r="AX98" s="199" t="str">
        <f t="shared" si="106"/>
        <v/>
      </c>
      <c r="AY98" s="199" t="str">
        <f t="shared" si="107"/>
        <v/>
      </c>
      <c r="AZ98" s="199" t="str">
        <f t="shared" si="110"/>
        <v/>
      </c>
      <c r="BA98" s="199">
        <f t="shared" si="111"/>
        <v>0</v>
      </c>
      <c r="BB98" s="606"/>
      <c r="BC98" s="199">
        <f>+IFERROR(MIN(BB98*(1+MTR!$E$28)*(1+MTR!$F$28),IF(C98&lt;2018,AZ98+BA98*MTR!$D$35,AZ98+BA98*MTR!$E$36)),0)</f>
        <v>0</v>
      </c>
      <c r="BD98" s="190"/>
      <c r="BE98" s="608"/>
      <c r="BF98" s="190"/>
      <c r="BG98" s="190"/>
      <c r="BH98" s="190"/>
    </row>
    <row r="99" spans="1:60" s="179" customFormat="1">
      <c r="A99" s="607"/>
      <c r="B99" s="76"/>
      <c r="C99" s="77"/>
      <c r="D99" s="77"/>
      <c r="E99" s="77"/>
      <c r="F99" s="77"/>
      <c r="G99" s="76"/>
      <c r="H99" s="212" t="str">
        <f t="shared" si="4"/>
        <v/>
      </c>
      <c r="I99" s="199" t="str">
        <f t="shared" si="5"/>
        <v/>
      </c>
      <c r="J99" s="199" t="str">
        <f t="shared" si="74"/>
        <v/>
      </c>
      <c r="K99" s="199" t="str">
        <f t="shared" si="75"/>
        <v/>
      </c>
      <c r="L99" s="199" t="str">
        <f t="shared" si="76"/>
        <v/>
      </c>
      <c r="M99" s="199" t="str">
        <f t="shared" si="77"/>
        <v/>
      </c>
      <c r="N99" s="199" t="str">
        <f t="shared" si="78"/>
        <v/>
      </c>
      <c r="O99" s="199" t="str">
        <f t="shared" si="79"/>
        <v/>
      </c>
      <c r="P99" s="199" t="str">
        <f t="shared" si="80"/>
        <v/>
      </c>
      <c r="Q99" s="199">
        <f t="shared" si="81"/>
        <v>0</v>
      </c>
      <c r="R99" s="606"/>
      <c r="S99" s="199">
        <f>+IFERROR(MIN(R99*(1+MTR!$C$28),P99+Q99*MTR!$C$35),0)</f>
        <v>0</v>
      </c>
      <c r="U99" s="199" t="str">
        <f t="shared" si="14"/>
        <v/>
      </c>
      <c r="V99" s="199" t="str">
        <f t="shared" si="82"/>
        <v/>
      </c>
      <c r="W99" s="199" t="str">
        <f t="shared" si="83"/>
        <v/>
      </c>
      <c r="X99" s="199" t="str">
        <f t="shared" si="84"/>
        <v/>
      </c>
      <c r="Y99" s="199" t="str">
        <f t="shared" si="85"/>
        <v/>
      </c>
      <c r="Z99" s="199" t="str">
        <f t="shared" si="86"/>
        <v/>
      </c>
      <c r="AA99" s="199" t="str">
        <f t="shared" si="87"/>
        <v/>
      </c>
      <c r="AB99" s="199" t="str">
        <f t="shared" si="88"/>
        <v/>
      </c>
      <c r="AC99" s="199">
        <f t="shared" si="89"/>
        <v>0</v>
      </c>
      <c r="AD99" s="606"/>
      <c r="AE99" s="199">
        <f>+IFERROR(MIN(AD99*(1+MTR!$C$28)*(1+MTR!$D$28),AB99+AC99*MTR!$D$35),0)</f>
        <v>0</v>
      </c>
      <c r="AG99" s="199" t="str">
        <f t="shared" si="103"/>
        <v/>
      </c>
      <c r="AH99" s="199" t="str">
        <f t="shared" si="95"/>
        <v/>
      </c>
      <c r="AI99" s="199" t="str">
        <f t="shared" si="96"/>
        <v/>
      </c>
      <c r="AJ99" s="199" t="str">
        <f t="shared" si="97"/>
        <v/>
      </c>
      <c r="AK99" s="199" t="str">
        <f t="shared" si="98"/>
        <v/>
      </c>
      <c r="AL99" s="199" t="str">
        <f t="shared" si="99"/>
        <v/>
      </c>
      <c r="AM99" s="199" t="str">
        <f t="shared" si="100"/>
        <v/>
      </c>
      <c r="AN99" s="199" t="str">
        <f t="shared" si="101"/>
        <v/>
      </c>
      <c r="AO99" s="199">
        <f t="shared" si="102"/>
        <v>0</v>
      </c>
      <c r="AP99" s="606"/>
      <c r="AQ99" s="199">
        <f>+IFERROR(MIN(AP99*(1+MTR!$E$28)*(1+MTR!$D$28),IF(C99&lt;2018,AN99+AO99*MTR!$D$35,AN99+AO99*MTR!$E$36)),0)</f>
        <v>0</v>
      </c>
      <c r="AS99" s="199" t="str">
        <f t="shared" si="94"/>
        <v/>
      </c>
      <c r="AT99" s="199" t="str">
        <f t="shared" si="108"/>
        <v/>
      </c>
      <c r="AU99" s="199" t="str">
        <f t="shared" si="104"/>
        <v/>
      </c>
      <c r="AV99" s="199" t="str">
        <f t="shared" si="109"/>
        <v/>
      </c>
      <c r="AW99" s="199" t="str">
        <f t="shared" si="105"/>
        <v/>
      </c>
      <c r="AX99" s="199" t="str">
        <f t="shared" si="106"/>
        <v/>
      </c>
      <c r="AY99" s="199" t="str">
        <f t="shared" si="107"/>
        <v/>
      </c>
      <c r="AZ99" s="199" t="str">
        <f t="shared" si="110"/>
        <v/>
      </c>
      <c r="BA99" s="199">
        <f t="shared" si="111"/>
        <v>0</v>
      </c>
      <c r="BB99" s="606"/>
      <c r="BC99" s="199">
        <f>+IFERROR(MIN(BB99*(1+MTR!$E$28)*(1+MTR!$F$28),IF(C99&lt;2018,AZ99+BA99*MTR!$D$35,AZ99+BA99*MTR!$E$36)),0)</f>
        <v>0</v>
      </c>
      <c r="BD99" s="190"/>
      <c r="BE99" s="608"/>
      <c r="BF99" s="190"/>
      <c r="BG99" s="190"/>
      <c r="BH99" s="190"/>
    </row>
    <row r="100" spans="1:60" s="179" customFormat="1">
      <c r="A100" s="607"/>
      <c r="B100" s="76"/>
      <c r="C100" s="77"/>
      <c r="D100" s="77"/>
      <c r="E100" s="77"/>
      <c r="F100" s="77"/>
      <c r="G100" s="76"/>
      <c r="H100" s="212" t="str">
        <f t="shared" si="4"/>
        <v/>
      </c>
      <c r="I100" s="199" t="str">
        <f t="shared" si="5"/>
        <v/>
      </c>
      <c r="J100" s="199" t="str">
        <f t="shared" si="74"/>
        <v/>
      </c>
      <c r="K100" s="199" t="str">
        <f t="shared" si="75"/>
        <v/>
      </c>
      <c r="L100" s="199" t="str">
        <f t="shared" si="76"/>
        <v/>
      </c>
      <c r="M100" s="199" t="str">
        <f t="shared" si="77"/>
        <v/>
      </c>
      <c r="N100" s="199" t="str">
        <f t="shared" si="78"/>
        <v/>
      </c>
      <c r="O100" s="199" t="str">
        <f t="shared" si="79"/>
        <v/>
      </c>
      <c r="P100" s="199" t="str">
        <f t="shared" si="80"/>
        <v/>
      </c>
      <c r="Q100" s="199">
        <f t="shared" si="81"/>
        <v>0</v>
      </c>
      <c r="R100" s="606"/>
      <c r="S100" s="199">
        <f>+IFERROR(MIN(R100*(1+MTR!$C$28),P100+Q100*MTR!$C$35),0)</f>
        <v>0</v>
      </c>
      <c r="U100" s="199" t="str">
        <f t="shared" si="14"/>
        <v/>
      </c>
      <c r="V100" s="199" t="str">
        <f t="shared" si="82"/>
        <v/>
      </c>
      <c r="W100" s="199" t="str">
        <f t="shared" si="83"/>
        <v/>
      </c>
      <c r="X100" s="199" t="str">
        <f t="shared" si="84"/>
        <v/>
      </c>
      <c r="Y100" s="199" t="str">
        <f t="shared" si="85"/>
        <v/>
      </c>
      <c r="Z100" s="199" t="str">
        <f t="shared" si="86"/>
        <v/>
      </c>
      <c r="AA100" s="199" t="str">
        <f t="shared" si="87"/>
        <v/>
      </c>
      <c r="AB100" s="199" t="str">
        <f t="shared" si="88"/>
        <v/>
      </c>
      <c r="AC100" s="199">
        <f t="shared" si="89"/>
        <v>0</v>
      </c>
      <c r="AD100" s="606"/>
      <c r="AE100" s="199">
        <f>+IFERROR(MIN(AD100*(1+MTR!$C$28)*(1+MTR!$D$28),AB100+AC100*MTR!$D$35),0)</f>
        <v>0</v>
      </c>
      <c r="AG100" s="199" t="str">
        <f t="shared" si="103"/>
        <v/>
      </c>
      <c r="AH100" s="199" t="str">
        <f t="shared" si="95"/>
        <v/>
      </c>
      <c r="AI100" s="199" t="str">
        <f t="shared" si="96"/>
        <v/>
      </c>
      <c r="AJ100" s="199" t="str">
        <f t="shared" si="97"/>
        <v/>
      </c>
      <c r="AK100" s="199" t="str">
        <f t="shared" si="98"/>
        <v/>
      </c>
      <c r="AL100" s="199" t="str">
        <f t="shared" si="99"/>
        <v/>
      </c>
      <c r="AM100" s="199" t="str">
        <f t="shared" si="100"/>
        <v/>
      </c>
      <c r="AN100" s="199" t="str">
        <f t="shared" si="101"/>
        <v/>
      </c>
      <c r="AO100" s="199">
        <f t="shared" si="102"/>
        <v>0</v>
      </c>
      <c r="AP100" s="606"/>
      <c r="AQ100" s="199">
        <f>+IFERROR(MIN(AP100*(1+MTR!$E$28)*(1+MTR!$D$28),IF(C100&lt;2018,AN100+AO100*MTR!$D$35,AN100+AO100*MTR!$E$36)),0)</f>
        <v>0</v>
      </c>
      <c r="AS100" s="199" t="str">
        <f t="shared" si="94"/>
        <v/>
      </c>
      <c r="AT100" s="199" t="str">
        <f t="shared" si="108"/>
        <v/>
      </c>
      <c r="AU100" s="199" t="str">
        <f t="shared" si="104"/>
        <v/>
      </c>
      <c r="AV100" s="199" t="str">
        <f t="shared" si="109"/>
        <v/>
      </c>
      <c r="AW100" s="199" t="str">
        <f t="shared" si="105"/>
        <v/>
      </c>
      <c r="AX100" s="199" t="str">
        <f t="shared" si="106"/>
        <v/>
      </c>
      <c r="AY100" s="199" t="str">
        <f t="shared" si="107"/>
        <v/>
      </c>
      <c r="AZ100" s="199" t="str">
        <f t="shared" si="110"/>
        <v/>
      </c>
      <c r="BA100" s="199">
        <f t="shared" si="111"/>
        <v>0</v>
      </c>
      <c r="BB100" s="606"/>
      <c r="BC100" s="199">
        <f>+IFERROR(MIN(BB100*(1+MTR!$E$28)*(1+MTR!$F$28),IF(C100&lt;2018,AZ100+BA100*MTR!$D$35,AZ100+BA100*MTR!$E$36)),0)</f>
        <v>0</v>
      </c>
      <c r="BD100" s="190"/>
      <c r="BE100" s="608"/>
      <c r="BF100" s="190"/>
      <c r="BG100" s="190"/>
      <c r="BH100" s="190"/>
    </row>
    <row r="101" spans="1:60" s="179" customFormat="1">
      <c r="A101" s="607"/>
      <c r="B101" s="76"/>
      <c r="C101" s="77"/>
      <c r="D101" s="77"/>
      <c r="E101" s="77"/>
      <c r="F101" s="77"/>
      <c r="G101" s="76"/>
      <c r="H101" s="212" t="str">
        <f t="shared" si="4"/>
        <v/>
      </c>
      <c r="I101" s="199" t="str">
        <f t="shared" si="5"/>
        <v/>
      </c>
      <c r="J101" s="199" t="str">
        <f t="shared" si="74"/>
        <v/>
      </c>
      <c r="K101" s="199" t="str">
        <f t="shared" si="75"/>
        <v/>
      </c>
      <c r="L101" s="199" t="str">
        <f t="shared" si="76"/>
        <v/>
      </c>
      <c r="M101" s="199" t="str">
        <f t="shared" si="77"/>
        <v/>
      </c>
      <c r="N101" s="199" t="str">
        <f t="shared" si="78"/>
        <v/>
      </c>
      <c r="O101" s="199" t="str">
        <f t="shared" si="79"/>
        <v/>
      </c>
      <c r="P101" s="199" t="str">
        <f t="shared" si="80"/>
        <v/>
      </c>
      <c r="Q101" s="199">
        <f t="shared" si="81"/>
        <v>0</v>
      </c>
      <c r="R101" s="606"/>
      <c r="S101" s="199">
        <f>+IFERROR(MIN(R101*(1+MTR!$C$28),P101+Q101*MTR!$C$35),0)</f>
        <v>0</v>
      </c>
      <c r="U101" s="199" t="str">
        <f t="shared" si="14"/>
        <v/>
      </c>
      <c r="V101" s="199" t="str">
        <f t="shared" si="82"/>
        <v/>
      </c>
      <c r="W101" s="199" t="str">
        <f t="shared" si="83"/>
        <v/>
      </c>
      <c r="X101" s="199" t="str">
        <f t="shared" si="84"/>
        <v/>
      </c>
      <c r="Y101" s="199" t="str">
        <f t="shared" si="85"/>
        <v/>
      </c>
      <c r="Z101" s="199" t="str">
        <f t="shared" si="86"/>
        <v/>
      </c>
      <c r="AA101" s="199" t="str">
        <f t="shared" si="87"/>
        <v/>
      </c>
      <c r="AB101" s="199" t="str">
        <f t="shared" si="88"/>
        <v/>
      </c>
      <c r="AC101" s="199">
        <f t="shared" si="89"/>
        <v>0</v>
      </c>
      <c r="AD101" s="606"/>
      <c r="AE101" s="199">
        <f>+IFERROR(MIN(AD101*(1+MTR!$C$28)*(1+MTR!$D$28),AB101+AC101*MTR!$D$35),0)</f>
        <v>0</v>
      </c>
      <c r="AG101" s="199" t="str">
        <f t="shared" si="103"/>
        <v/>
      </c>
      <c r="AH101" s="199" t="str">
        <f t="shared" si="95"/>
        <v/>
      </c>
      <c r="AI101" s="199" t="str">
        <f t="shared" si="96"/>
        <v/>
      </c>
      <c r="AJ101" s="199" t="str">
        <f t="shared" si="97"/>
        <v/>
      </c>
      <c r="AK101" s="199" t="str">
        <f t="shared" si="98"/>
        <v/>
      </c>
      <c r="AL101" s="199" t="str">
        <f t="shared" si="99"/>
        <v/>
      </c>
      <c r="AM101" s="199" t="str">
        <f t="shared" si="100"/>
        <v/>
      </c>
      <c r="AN101" s="199" t="str">
        <f t="shared" si="101"/>
        <v/>
      </c>
      <c r="AO101" s="199">
        <f t="shared" si="102"/>
        <v>0</v>
      </c>
      <c r="AP101" s="606"/>
      <c r="AQ101" s="199">
        <f>+IFERROR(MIN(AP101*(1+MTR!$E$28)*(1+MTR!$D$28),IF(C101&lt;2018,AN101+AO101*MTR!$D$35,AN101+AO101*MTR!$E$36)),0)</f>
        <v>0</v>
      </c>
      <c r="AS101" s="199" t="str">
        <f t="shared" si="94"/>
        <v/>
      </c>
      <c r="AT101" s="199" t="str">
        <f t="shared" si="108"/>
        <v/>
      </c>
      <c r="AU101" s="199" t="str">
        <f t="shared" si="104"/>
        <v/>
      </c>
      <c r="AV101" s="199" t="str">
        <f t="shared" si="109"/>
        <v/>
      </c>
      <c r="AW101" s="199" t="str">
        <f t="shared" si="105"/>
        <v/>
      </c>
      <c r="AX101" s="199" t="str">
        <f t="shared" si="106"/>
        <v/>
      </c>
      <c r="AY101" s="199" t="str">
        <f t="shared" si="107"/>
        <v/>
      </c>
      <c r="AZ101" s="199" t="str">
        <f t="shared" si="110"/>
        <v/>
      </c>
      <c r="BA101" s="199">
        <f t="shared" si="111"/>
        <v>0</v>
      </c>
      <c r="BB101" s="606"/>
      <c r="BC101" s="199">
        <f>+IFERROR(MIN(BB101*(1+MTR!$E$28)*(1+MTR!$F$28),IF(C101&lt;2018,AZ101+BA101*MTR!$D$35,AZ101+BA101*MTR!$E$36)),0)</f>
        <v>0</v>
      </c>
      <c r="BD101" s="190"/>
      <c r="BE101" s="608"/>
      <c r="BF101" s="190"/>
      <c r="BG101" s="190"/>
      <c r="BH101" s="190"/>
    </row>
    <row r="102" spans="1:60" s="179" customFormat="1">
      <c r="A102" s="607"/>
      <c r="B102" s="76"/>
      <c r="C102" s="77"/>
      <c r="D102" s="77"/>
      <c r="E102" s="77"/>
      <c r="F102" s="77"/>
      <c r="G102" s="76"/>
      <c r="H102" s="212" t="str">
        <f t="shared" si="4"/>
        <v/>
      </c>
      <c r="I102" s="199" t="str">
        <f t="shared" si="5"/>
        <v/>
      </c>
      <c r="J102" s="199" t="str">
        <f t="shared" si="74"/>
        <v/>
      </c>
      <c r="K102" s="199" t="str">
        <f t="shared" si="75"/>
        <v/>
      </c>
      <c r="L102" s="199" t="str">
        <f t="shared" si="76"/>
        <v/>
      </c>
      <c r="M102" s="199" t="str">
        <f t="shared" si="77"/>
        <v/>
      </c>
      <c r="N102" s="199" t="str">
        <f t="shared" si="78"/>
        <v/>
      </c>
      <c r="O102" s="199" t="str">
        <f t="shared" si="79"/>
        <v/>
      </c>
      <c r="P102" s="199" t="str">
        <f t="shared" si="80"/>
        <v/>
      </c>
      <c r="Q102" s="199">
        <f t="shared" si="81"/>
        <v>0</v>
      </c>
      <c r="R102" s="606"/>
      <c r="S102" s="199">
        <f>+IFERROR(MIN(R102*(1+MTR!$C$28),P102+Q102*MTR!$C$35),0)</f>
        <v>0</v>
      </c>
      <c r="U102" s="199" t="str">
        <f t="shared" si="14"/>
        <v/>
      </c>
      <c r="V102" s="199" t="str">
        <f t="shared" si="82"/>
        <v/>
      </c>
      <c r="W102" s="199" t="str">
        <f t="shared" si="83"/>
        <v/>
      </c>
      <c r="X102" s="199" t="str">
        <f t="shared" si="84"/>
        <v/>
      </c>
      <c r="Y102" s="199" t="str">
        <f t="shared" si="85"/>
        <v/>
      </c>
      <c r="Z102" s="199" t="str">
        <f t="shared" si="86"/>
        <v/>
      </c>
      <c r="AA102" s="199" t="str">
        <f t="shared" si="87"/>
        <v/>
      </c>
      <c r="AB102" s="199" t="str">
        <f t="shared" si="88"/>
        <v/>
      </c>
      <c r="AC102" s="199">
        <f t="shared" si="89"/>
        <v>0</v>
      </c>
      <c r="AD102" s="606"/>
      <c r="AE102" s="199">
        <f>+IFERROR(MIN(AD102*(1+MTR!$C$28)*(1+MTR!$D$28),AB102+AC102*MTR!$D$35),0)</f>
        <v>0</v>
      </c>
      <c r="AG102" s="199" t="str">
        <f t="shared" si="103"/>
        <v/>
      </c>
      <c r="AH102" s="199" t="str">
        <f t="shared" si="95"/>
        <v/>
      </c>
      <c r="AI102" s="199" t="str">
        <f t="shared" si="96"/>
        <v/>
      </c>
      <c r="AJ102" s="199" t="str">
        <f t="shared" si="97"/>
        <v/>
      </c>
      <c r="AK102" s="199" t="str">
        <f t="shared" si="98"/>
        <v/>
      </c>
      <c r="AL102" s="199" t="str">
        <f t="shared" si="99"/>
        <v/>
      </c>
      <c r="AM102" s="199" t="str">
        <f t="shared" si="100"/>
        <v/>
      </c>
      <c r="AN102" s="199" t="str">
        <f t="shared" si="101"/>
        <v/>
      </c>
      <c r="AO102" s="199">
        <f t="shared" si="102"/>
        <v>0</v>
      </c>
      <c r="AP102" s="606"/>
      <c r="AQ102" s="199">
        <f>+IFERROR(MIN(AP102*(1+MTR!$E$28)*(1+MTR!$D$28),IF(C102&lt;2018,AN102+AO102*MTR!$D$35,AN102+AO102*MTR!$E$36)),0)</f>
        <v>0</v>
      </c>
      <c r="AS102" s="199" t="str">
        <f t="shared" si="94"/>
        <v/>
      </c>
      <c r="AT102" s="199" t="str">
        <f t="shared" si="108"/>
        <v/>
      </c>
      <c r="AU102" s="199" t="str">
        <f t="shared" si="104"/>
        <v/>
      </c>
      <c r="AV102" s="199" t="str">
        <f t="shared" si="109"/>
        <v/>
      </c>
      <c r="AW102" s="199" t="str">
        <f t="shared" si="105"/>
        <v/>
      </c>
      <c r="AX102" s="199" t="str">
        <f t="shared" si="106"/>
        <v/>
      </c>
      <c r="AY102" s="199" t="str">
        <f t="shared" si="107"/>
        <v/>
      </c>
      <c r="AZ102" s="199" t="str">
        <f t="shared" si="110"/>
        <v/>
      </c>
      <c r="BA102" s="199">
        <f t="shared" si="111"/>
        <v>0</v>
      </c>
      <c r="BB102" s="606"/>
      <c r="BC102" s="199">
        <f>+IFERROR(MIN(BB102*(1+MTR!$E$28)*(1+MTR!$F$28),IF(C102&lt;2018,AZ102+BA102*MTR!$D$35,AZ102+BA102*MTR!$E$36)),0)</f>
        <v>0</v>
      </c>
      <c r="BD102" s="190"/>
      <c r="BE102" s="608"/>
      <c r="BF102" s="190"/>
      <c r="BG102" s="190"/>
      <c r="BH102" s="190"/>
    </row>
    <row r="103" spans="1:60" s="179" customFormat="1">
      <c r="A103" s="607"/>
      <c r="B103" s="76"/>
      <c r="C103" s="77"/>
      <c r="D103" s="77"/>
      <c r="E103" s="77"/>
      <c r="F103" s="77"/>
      <c r="G103" s="76"/>
      <c r="H103" s="212" t="str">
        <f t="shared" si="4"/>
        <v/>
      </c>
      <c r="I103" s="199" t="str">
        <f t="shared" si="5"/>
        <v/>
      </c>
      <c r="J103" s="199" t="str">
        <f t="shared" si="74"/>
        <v/>
      </c>
      <c r="K103" s="199" t="str">
        <f t="shared" si="75"/>
        <v/>
      </c>
      <c r="L103" s="199" t="str">
        <f t="shared" si="76"/>
        <v/>
      </c>
      <c r="M103" s="199" t="str">
        <f t="shared" si="77"/>
        <v/>
      </c>
      <c r="N103" s="199" t="str">
        <f t="shared" si="78"/>
        <v/>
      </c>
      <c r="O103" s="199" t="str">
        <f t="shared" si="79"/>
        <v/>
      </c>
      <c r="P103" s="199" t="str">
        <f t="shared" si="80"/>
        <v/>
      </c>
      <c r="Q103" s="199">
        <f t="shared" si="81"/>
        <v>0</v>
      </c>
      <c r="R103" s="606"/>
      <c r="S103" s="199">
        <f>+IFERROR(MIN(R103*(1+MTR!$C$28),P103+Q103*MTR!$C$35),0)</f>
        <v>0</v>
      </c>
      <c r="U103" s="199" t="str">
        <f t="shared" si="14"/>
        <v/>
      </c>
      <c r="V103" s="199" t="str">
        <f t="shared" si="82"/>
        <v/>
      </c>
      <c r="W103" s="199" t="str">
        <f t="shared" si="83"/>
        <v/>
      </c>
      <c r="X103" s="199" t="str">
        <f t="shared" si="84"/>
        <v/>
      </c>
      <c r="Y103" s="199" t="str">
        <f t="shared" si="85"/>
        <v/>
      </c>
      <c r="Z103" s="199" t="str">
        <f t="shared" si="86"/>
        <v/>
      </c>
      <c r="AA103" s="199" t="str">
        <f t="shared" si="87"/>
        <v/>
      </c>
      <c r="AB103" s="199" t="str">
        <f t="shared" si="88"/>
        <v/>
      </c>
      <c r="AC103" s="199">
        <f t="shared" si="89"/>
        <v>0</v>
      </c>
      <c r="AD103" s="606"/>
      <c r="AE103" s="199">
        <f>+IFERROR(MIN(AD103*(1+MTR!$C$28)*(1+MTR!$D$28),AB103+AC103*MTR!$D$35),0)</f>
        <v>0</v>
      </c>
      <c r="AG103" s="199" t="str">
        <f t="shared" si="103"/>
        <v/>
      </c>
      <c r="AH103" s="199" t="str">
        <f t="shared" si="95"/>
        <v/>
      </c>
      <c r="AI103" s="199" t="str">
        <f t="shared" si="96"/>
        <v/>
      </c>
      <c r="AJ103" s="199" t="str">
        <f t="shared" si="97"/>
        <v/>
      </c>
      <c r="AK103" s="199" t="str">
        <f t="shared" si="98"/>
        <v/>
      </c>
      <c r="AL103" s="199" t="str">
        <f t="shared" si="99"/>
        <v/>
      </c>
      <c r="AM103" s="199" t="str">
        <f t="shared" si="100"/>
        <v/>
      </c>
      <c r="AN103" s="199" t="str">
        <f t="shared" si="101"/>
        <v/>
      </c>
      <c r="AO103" s="199">
        <f t="shared" si="102"/>
        <v>0</v>
      </c>
      <c r="AP103" s="606"/>
      <c r="AQ103" s="199">
        <f>+IFERROR(MIN(AP103*(1+MTR!$E$28)*(1+MTR!$D$28),IF(C103&lt;2018,AN103+AO103*MTR!$D$35,AN103+AO103*MTR!$E$36)),0)</f>
        <v>0</v>
      </c>
      <c r="AS103" s="199" t="str">
        <f t="shared" si="94"/>
        <v/>
      </c>
      <c r="AT103" s="199" t="str">
        <f t="shared" si="108"/>
        <v/>
      </c>
      <c r="AU103" s="199" t="str">
        <f t="shared" si="104"/>
        <v/>
      </c>
      <c r="AV103" s="199" t="str">
        <f t="shared" si="109"/>
        <v/>
      </c>
      <c r="AW103" s="199" t="str">
        <f t="shared" si="105"/>
        <v/>
      </c>
      <c r="AX103" s="199" t="str">
        <f t="shared" si="106"/>
        <v/>
      </c>
      <c r="AY103" s="199" t="str">
        <f t="shared" si="107"/>
        <v/>
      </c>
      <c r="AZ103" s="199" t="str">
        <f t="shared" si="110"/>
        <v/>
      </c>
      <c r="BA103" s="199">
        <f t="shared" si="111"/>
        <v>0</v>
      </c>
      <c r="BB103" s="606"/>
      <c r="BC103" s="199">
        <f>+IFERROR(MIN(BB103*(1+MTR!$E$28)*(1+MTR!$F$28),IF(C103&lt;2018,AZ103+BA103*MTR!$D$35,AZ103+BA103*MTR!$E$36)),0)</f>
        <v>0</v>
      </c>
      <c r="BD103" s="190"/>
      <c r="BE103" s="608"/>
      <c r="BF103" s="190"/>
      <c r="BG103" s="190"/>
      <c r="BH103" s="190"/>
    </row>
    <row r="104" spans="1:60" s="179" customFormat="1">
      <c r="A104" s="607"/>
      <c r="B104" s="76"/>
      <c r="C104" s="77"/>
      <c r="D104" s="77"/>
      <c r="E104" s="77"/>
      <c r="F104" s="77"/>
      <c r="G104" s="76"/>
      <c r="H104" s="212" t="str">
        <f t="shared" si="4"/>
        <v/>
      </c>
      <c r="I104" s="199" t="str">
        <f t="shared" si="5"/>
        <v/>
      </c>
      <c r="J104" s="199" t="str">
        <f t="shared" si="74"/>
        <v/>
      </c>
      <c r="K104" s="199" t="str">
        <f t="shared" si="75"/>
        <v/>
      </c>
      <c r="L104" s="199" t="str">
        <f t="shared" si="76"/>
        <v/>
      </c>
      <c r="M104" s="199" t="str">
        <f t="shared" si="77"/>
        <v/>
      </c>
      <c r="N104" s="199" t="str">
        <f t="shared" si="78"/>
        <v/>
      </c>
      <c r="O104" s="199" t="str">
        <f t="shared" si="79"/>
        <v/>
      </c>
      <c r="P104" s="199" t="str">
        <f t="shared" si="80"/>
        <v/>
      </c>
      <c r="Q104" s="199">
        <f t="shared" si="81"/>
        <v>0</v>
      </c>
      <c r="R104" s="606"/>
      <c r="S104" s="199">
        <f>+IFERROR(MIN(R104*(1+MTR!$C$28),P104+Q104*MTR!$C$35),0)</f>
        <v>0</v>
      </c>
      <c r="U104" s="199" t="str">
        <f t="shared" si="14"/>
        <v/>
      </c>
      <c r="V104" s="199" t="str">
        <f t="shared" si="82"/>
        <v/>
      </c>
      <c r="W104" s="199" t="str">
        <f t="shared" si="83"/>
        <v/>
      </c>
      <c r="X104" s="199" t="str">
        <f t="shared" si="84"/>
        <v/>
      </c>
      <c r="Y104" s="199" t="str">
        <f t="shared" si="85"/>
        <v/>
      </c>
      <c r="Z104" s="199" t="str">
        <f t="shared" si="86"/>
        <v/>
      </c>
      <c r="AA104" s="199" t="str">
        <f t="shared" si="87"/>
        <v/>
      </c>
      <c r="AB104" s="199" t="str">
        <f t="shared" si="88"/>
        <v/>
      </c>
      <c r="AC104" s="199">
        <f t="shared" si="89"/>
        <v>0</v>
      </c>
      <c r="AD104" s="606"/>
      <c r="AE104" s="199">
        <f>+IFERROR(MIN(AD104*(1+MTR!$C$28)*(1+MTR!$D$28),AB104+AC104*MTR!$D$35),0)</f>
        <v>0</v>
      </c>
      <c r="AG104" s="199" t="str">
        <f t="shared" si="103"/>
        <v/>
      </c>
      <c r="AH104" s="199" t="str">
        <f t="shared" si="95"/>
        <v/>
      </c>
      <c r="AI104" s="199" t="str">
        <f t="shared" si="96"/>
        <v/>
      </c>
      <c r="AJ104" s="199" t="str">
        <f t="shared" si="97"/>
        <v/>
      </c>
      <c r="AK104" s="199" t="str">
        <f t="shared" si="98"/>
        <v/>
      </c>
      <c r="AL104" s="199" t="str">
        <f t="shared" si="99"/>
        <v/>
      </c>
      <c r="AM104" s="199" t="str">
        <f t="shared" si="100"/>
        <v/>
      </c>
      <c r="AN104" s="199" t="str">
        <f t="shared" si="101"/>
        <v/>
      </c>
      <c r="AO104" s="199">
        <f t="shared" si="102"/>
        <v>0</v>
      </c>
      <c r="AP104" s="606"/>
      <c r="AQ104" s="199">
        <f>+IFERROR(MIN(AP104*(1+MTR!$E$28)*(1+MTR!$D$28),IF(C104&lt;2018,AN104+AO104*MTR!$D$35,AN104+AO104*MTR!$E$36)),0)</f>
        <v>0</v>
      </c>
      <c r="AS104" s="199" t="str">
        <f t="shared" si="94"/>
        <v/>
      </c>
      <c r="AT104" s="199" t="str">
        <f t="shared" si="108"/>
        <v/>
      </c>
      <c r="AU104" s="199" t="str">
        <f t="shared" si="104"/>
        <v/>
      </c>
      <c r="AV104" s="199" t="str">
        <f t="shared" si="109"/>
        <v/>
      </c>
      <c r="AW104" s="199" t="str">
        <f t="shared" si="105"/>
        <v/>
      </c>
      <c r="AX104" s="199" t="str">
        <f t="shared" si="106"/>
        <v/>
      </c>
      <c r="AY104" s="199" t="str">
        <f t="shared" si="107"/>
        <v/>
      </c>
      <c r="AZ104" s="199" t="str">
        <f t="shared" si="110"/>
        <v/>
      </c>
      <c r="BA104" s="199">
        <f t="shared" si="111"/>
        <v>0</v>
      </c>
      <c r="BB104" s="606"/>
      <c r="BC104" s="199">
        <f>+IFERROR(MIN(BB104*(1+MTR!$E$28)*(1+MTR!$F$28),IF(C104&lt;2018,AZ104+BA104*MTR!$D$35,AZ104+BA104*MTR!$E$36)),0)</f>
        <v>0</v>
      </c>
      <c r="BD104" s="190"/>
      <c r="BE104" s="608"/>
      <c r="BF104" s="190"/>
      <c r="BG104" s="190"/>
      <c r="BH104" s="190"/>
    </row>
    <row r="105" spans="1:60" s="179" customFormat="1">
      <c r="A105" s="607"/>
      <c r="B105" s="76"/>
      <c r="C105" s="77"/>
      <c r="D105" s="77"/>
      <c r="E105" s="77"/>
      <c r="F105" s="77"/>
      <c r="G105" s="76"/>
      <c r="H105" s="212" t="str">
        <f t="shared" si="4"/>
        <v/>
      </c>
      <c r="I105" s="199" t="str">
        <f t="shared" si="5"/>
        <v/>
      </c>
      <c r="J105" s="199" t="str">
        <f t="shared" si="74"/>
        <v/>
      </c>
      <c r="K105" s="199" t="str">
        <f t="shared" si="75"/>
        <v/>
      </c>
      <c r="L105" s="199" t="str">
        <f t="shared" si="76"/>
        <v/>
      </c>
      <c r="M105" s="199" t="str">
        <f t="shared" si="77"/>
        <v/>
      </c>
      <c r="N105" s="199" t="str">
        <f t="shared" si="78"/>
        <v/>
      </c>
      <c r="O105" s="199" t="str">
        <f t="shared" si="79"/>
        <v/>
      </c>
      <c r="P105" s="199" t="str">
        <f t="shared" si="80"/>
        <v/>
      </c>
      <c r="Q105" s="199">
        <f t="shared" si="81"/>
        <v>0</v>
      </c>
      <c r="R105" s="606"/>
      <c r="S105" s="199">
        <f>+IFERROR(MIN(R105*(1+MTR!$C$28),P105+Q105*MTR!$C$35),0)</f>
        <v>0</v>
      </c>
      <c r="U105" s="199" t="str">
        <f t="shared" si="14"/>
        <v/>
      </c>
      <c r="V105" s="199" t="str">
        <f t="shared" si="82"/>
        <v/>
      </c>
      <c r="W105" s="199" t="str">
        <f t="shared" si="83"/>
        <v/>
      </c>
      <c r="X105" s="199" t="str">
        <f t="shared" si="84"/>
        <v/>
      </c>
      <c r="Y105" s="199" t="str">
        <f t="shared" si="85"/>
        <v/>
      </c>
      <c r="Z105" s="199" t="str">
        <f t="shared" si="86"/>
        <v/>
      </c>
      <c r="AA105" s="199" t="str">
        <f t="shared" si="87"/>
        <v/>
      </c>
      <c r="AB105" s="199" t="str">
        <f t="shared" si="88"/>
        <v/>
      </c>
      <c r="AC105" s="199">
        <f t="shared" si="89"/>
        <v>0</v>
      </c>
      <c r="AD105" s="606"/>
      <c r="AE105" s="199">
        <f>+IFERROR(MIN(AD105*(1+MTR!$C$28)*(1+MTR!$D$28),AB105+AC105*MTR!$D$35),0)</f>
        <v>0</v>
      </c>
      <c r="AG105" s="199" t="str">
        <f t="shared" si="103"/>
        <v/>
      </c>
      <c r="AH105" s="199" t="str">
        <f t="shared" si="95"/>
        <v/>
      </c>
      <c r="AI105" s="199" t="str">
        <f t="shared" si="96"/>
        <v/>
      </c>
      <c r="AJ105" s="199" t="str">
        <f t="shared" si="97"/>
        <v/>
      </c>
      <c r="AK105" s="199" t="str">
        <f t="shared" si="98"/>
        <v/>
      </c>
      <c r="AL105" s="199" t="str">
        <f t="shared" si="99"/>
        <v/>
      </c>
      <c r="AM105" s="199" t="str">
        <f t="shared" si="100"/>
        <v/>
      </c>
      <c r="AN105" s="199" t="str">
        <f t="shared" si="101"/>
        <v/>
      </c>
      <c r="AO105" s="199">
        <f t="shared" si="102"/>
        <v>0</v>
      </c>
      <c r="AP105" s="606"/>
      <c r="AQ105" s="199">
        <f>+IFERROR(MIN(AP105*(1+MTR!$E$28)*(1+MTR!$D$28),IF(C105&lt;2018,AN105+AO105*MTR!$D$35,AN105+AO105*MTR!$E$36)),0)</f>
        <v>0</v>
      </c>
      <c r="AS105" s="199" t="str">
        <f t="shared" si="94"/>
        <v/>
      </c>
      <c r="AT105" s="199" t="str">
        <f t="shared" si="108"/>
        <v/>
      </c>
      <c r="AU105" s="199" t="str">
        <f t="shared" si="104"/>
        <v/>
      </c>
      <c r="AV105" s="199" t="str">
        <f t="shared" si="109"/>
        <v/>
      </c>
      <c r="AW105" s="199" t="str">
        <f t="shared" si="105"/>
        <v/>
      </c>
      <c r="AX105" s="199" t="str">
        <f t="shared" si="106"/>
        <v/>
      </c>
      <c r="AY105" s="199" t="str">
        <f t="shared" si="107"/>
        <v/>
      </c>
      <c r="AZ105" s="199" t="str">
        <f t="shared" si="110"/>
        <v/>
      </c>
      <c r="BA105" s="199">
        <f t="shared" si="111"/>
        <v>0</v>
      </c>
      <c r="BB105" s="606"/>
      <c r="BC105" s="199">
        <f>+IFERROR(MIN(BB105*(1+MTR!$E$28)*(1+MTR!$F$28),IF(C105&lt;2018,AZ105+BA105*MTR!$D$35,AZ105+BA105*MTR!$E$36)),0)</f>
        <v>0</v>
      </c>
      <c r="BD105" s="190"/>
      <c r="BE105" s="608"/>
      <c r="BF105" s="190"/>
      <c r="BG105" s="190"/>
      <c r="BH105" s="190"/>
    </row>
    <row r="106" spans="1:60" s="179" customFormat="1">
      <c r="A106" s="607"/>
      <c r="B106" s="76"/>
      <c r="C106" s="77"/>
      <c r="D106" s="77"/>
      <c r="E106" s="77"/>
      <c r="F106" s="77"/>
      <c r="G106" s="76"/>
      <c r="H106" s="212" t="str">
        <f t="shared" si="4"/>
        <v/>
      </c>
      <c r="I106" s="199" t="str">
        <f t="shared" si="5"/>
        <v/>
      </c>
      <c r="J106" s="199" t="str">
        <f t="shared" si="74"/>
        <v/>
      </c>
      <c r="K106" s="199" t="str">
        <f t="shared" si="75"/>
        <v/>
      </c>
      <c r="L106" s="199" t="str">
        <f t="shared" si="76"/>
        <v/>
      </c>
      <c r="M106" s="199" t="str">
        <f t="shared" si="77"/>
        <v/>
      </c>
      <c r="N106" s="199" t="str">
        <f t="shared" si="78"/>
        <v/>
      </c>
      <c r="O106" s="199" t="str">
        <f t="shared" si="79"/>
        <v/>
      </c>
      <c r="P106" s="199" t="str">
        <f t="shared" si="80"/>
        <v/>
      </c>
      <c r="Q106" s="199">
        <f t="shared" si="81"/>
        <v>0</v>
      </c>
      <c r="R106" s="606"/>
      <c r="S106" s="199">
        <f>+IFERROR(MIN(R106*(1+MTR!$C$28),P106+Q106*MTR!$C$35),0)</f>
        <v>0</v>
      </c>
      <c r="U106" s="199" t="str">
        <f t="shared" si="14"/>
        <v/>
      </c>
      <c r="V106" s="199" t="str">
        <f t="shared" si="82"/>
        <v/>
      </c>
      <c r="W106" s="199" t="str">
        <f t="shared" si="83"/>
        <v/>
      </c>
      <c r="X106" s="199" t="str">
        <f t="shared" si="84"/>
        <v/>
      </c>
      <c r="Y106" s="199" t="str">
        <f t="shared" si="85"/>
        <v/>
      </c>
      <c r="Z106" s="199" t="str">
        <f t="shared" si="86"/>
        <v/>
      </c>
      <c r="AA106" s="199" t="str">
        <f t="shared" si="87"/>
        <v/>
      </c>
      <c r="AB106" s="199" t="str">
        <f t="shared" si="88"/>
        <v/>
      </c>
      <c r="AC106" s="199">
        <f t="shared" si="89"/>
        <v>0</v>
      </c>
      <c r="AD106" s="606"/>
      <c r="AE106" s="199">
        <f>+IFERROR(MIN(AD106*(1+MTR!$C$28)*(1+MTR!$D$28),AB106+AC106*MTR!$D$35),0)</f>
        <v>0</v>
      </c>
      <c r="AG106" s="199" t="str">
        <f t="shared" si="103"/>
        <v/>
      </c>
      <c r="AH106" s="199" t="str">
        <f t="shared" si="95"/>
        <v/>
      </c>
      <c r="AI106" s="199" t="str">
        <f t="shared" si="96"/>
        <v/>
      </c>
      <c r="AJ106" s="199" t="str">
        <f t="shared" si="97"/>
        <v/>
      </c>
      <c r="AK106" s="199" t="str">
        <f t="shared" si="98"/>
        <v/>
      </c>
      <c r="AL106" s="199" t="str">
        <f t="shared" si="99"/>
        <v/>
      </c>
      <c r="AM106" s="199" t="str">
        <f t="shared" si="100"/>
        <v/>
      </c>
      <c r="AN106" s="199" t="str">
        <f t="shared" si="101"/>
        <v/>
      </c>
      <c r="AO106" s="199">
        <f t="shared" si="102"/>
        <v>0</v>
      </c>
      <c r="AP106" s="606"/>
      <c r="AQ106" s="199">
        <f>+IFERROR(MIN(AP106*(1+MTR!$E$28)*(1+MTR!$D$28),IF(C106&lt;2018,AN106+AO106*MTR!$D$35,AN106+AO106*MTR!$E$36)),0)</f>
        <v>0</v>
      </c>
      <c r="AS106" s="199" t="str">
        <f t="shared" si="94"/>
        <v/>
      </c>
      <c r="AT106" s="199" t="str">
        <f t="shared" si="108"/>
        <v/>
      </c>
      <c r="AU106" s="199" t="str">
        <f t="shared" si="104"/>
        <v/>
      </c>
      <c r="AV106" s="199" t="str">
        <f t="shared" si="109"/>
        <v/>
      </c>
      <c r="AW106" s="199" t="str">
        <f t="shared" si="105"/>
        <v/>
      </c>
      <c r="AX106" s="199" t="str">
        <f t="shared" si="106"/>
        <v/>
      </c>
      <c r="AY106" s="199" t="str">
        <f t="shared" si="107"/>
        <v/>
      </c>
      <c r="AZ106" s="199" t="str">
        <f t="shared" si="110"/>
        <v/>
      </c>
      <c r="BA106" s="199">
        <f t="shared" si="111"/>
        <v>0</v>
      </c>
      <c r="BB106" s="606"/>
      <c r="BC106" s="199">
        <f>+IFERROR(MIN(BB106*(1+MTR!$E$28)*(1+MTR!$F$28),IF(C106&lt;2018,AZ106+BA106*MTR!$D$35,AZ106+BA106*MTR!$E$36)),0)</f>
        <v>0</v>
      </c>
      <c r="BD106" s="190"/>
      <c r="BE106" s="608"/>
      <c r="BF106" s="190"/>
      <c r="BG106" s="190"/>
      <c r="BH106" s="190"/>
    </row>
    <row r="107" spans="1:60" s="179" customFormat="1">
      <c r="A107" s="607"/>
      <c r="B107" s="76"/>
      <c r="C107" s="77"/>
      <c r="D107" s="77"/>
      <c r="E107" s="77"/>
      <c r="F107" s="77"/>
      <c r="G107" s="76"/>
      <c r="H107" s="212" t="str">
        <f t="shared" si="4"/>
        <v/>
      </c>
      <c r="I107" s="199" t="str">
        <f t="shared" si="5"/>
        <v/>
      </c>
      <c r="J107" s="199" t="str">
        <f t="shared" si="74"/>
        <v/>
      </c>
      <c r="K107" s="199" t="str">
        <f t="shared" si="75"/>
        <v/>
      </c>
      <c r="L107" s="199" t="str">
        <f t="shared" si="76"/>
        <v/>
      </c>
      <c r="M107" s="199" t="str">
        <f t="shared" si="77"/>
        <v/>
      </c>
      <c r="N107" s="199" t="str">
        <f t="shared" si="78"/>
        <v/>
      </c>
      <c r="O107" s="199" t="str">
        <f t="shared" si="79"/>
        <v/>
      </c>
      <c r="P107" s="199" t="str">
        <f t="shared" si="80"/>
        <v/>
      </c>
      <c r="Q107" s="199">
        <f t="shared" si="81"/>
        <v>0</v>
      </c>
      <c r="R107" s="606"/>
      <c r="S107" s="199">
        <f>+IFERROR(MIN(R107*(1+MTR!$C$28),P107+Q107*MTR!$C$35),0)</f>
        <v>0</v>
      </c>
      <c r="U107" s="199" t="str">
        <f t="shared" si="14"/>
        <v/>
      </c>
      <c r="V107" s="199" t="str">
        <f t="shared" si="82"/>
        <v/>
      </c>
      <c r="W107" s="199" t="str">
        <f t="shared" si="83"/>
        <v/>
      </c>
      <c r="X107" s="199" t="str">
        <f t="shared" si="84"/>
        <v/>
      </c>
      <c r="Y107" s="199" t="str">
        <f t="shared" si="85"/>
        <v/>
      </c>
      <c r="Z107" s="199" t="str">
        <f t="shared" si="86"/>
        <v/>
      </c>
      <c r="AA107" s="199" t="str">
        <f t="shared" si="87"/>
        <v/>
      </c>
      <c r="AB107" s="199" t="str">
        <f t="shared" si="88"/>
        <v/>
      </c>
      <c r="AC107" s="199">
        <f t="shared" si="89"/>
        <v>0</v>
      </c>
      <c r="AD107" s="606"/>
      <c r="AE107" s="199">
        <f>+IFERROR(MIN(AD107*(1+MTR!$C$28)*(1+MTR!$D$28),AB107+AC107*MTR!$D$35),0)</f>
        <v>0</v>
      </c>
      <c r="AG107" s="199" t="str">
        <f t="shared" si="103"/>
        <v/>
      </c>
      <c r="AH107" s="199" t="str">
        <f t="shared" si="95"/>
        <v/>
      </c>
      <c r="AI107" s="199" t="str">
        <f t="shared" si="96"/>
        <v/>
      </c>
      <c r="AJ107" s="199" t="str">
        <f t="shared" si="97"/>
        <v/>
      </c>
      <c r="AK107" s="199" t="str">
        <f t="shared" si="98"/>
        <v/>
      </c>
      <c r="AL107" s="199" t="str">
        <f t="shared" si="99"/>
        <v/>
      </c>
      <c r="AM107" s="199" t="str">
        <f t="shared" si="100"/>
        <v/>
      </c>
      <c r="AN107" s="199" t="str">
        <f t="shared" si="101"/>
        <v/>
      </c>
      <c r="AO107" s="199">
        <f t="shared" si="102"/>
        <v>0</v>
      </c>
      <c r="AP107" s="606"/>
      <c r="AQ107" s="199">
        <f>+IFERROR(MIN(AP107*(1+MTR!$E$28)*(1+MTR!$D$28),IF(C107&lt;2018,AN107+AO107*MTR!$D$35,AN107+AO107*MTR!$E$36)),0)</f>
        <v>0</v>
      </c>
      <c r="AS107" s="199" t="str">
        <f t="shared" si="94"/>
        <v/>
      </c>
      <c r="AT107" s="199" t="str">
        <f t="shared" si="108"/>
        <v/>
      </c>
      <c r="AU107" s="199" t="str">
        <f t="shared" si="104"/>
        <v/>
      </c>
      <c r="AV107" s="199" t="str">
        <f t="shared" si="109"/>
        <v/>
      </c>
      <c r="AW107" s="199" t="str">
        <f t="shared" si="105"/>
        <v/>
      </c>
      <c r="AX107" s="199" t="str">
        <f t="shared" si="106"/>
        <v/>
      </c>
      <c r="AY107" s="199" t="str">
        <f t="shared" si="107"/>
        <v/>
      </c>
      <c r="AZ107" s="199" t="str">
        <f t="shared" si="110"/>
        <v/>
      </c>
      <c r="BA107" s="199">
        <f t="shared" si="111"/>
        <v>0</v>
      </c>
      <c r="BB107" s="606"/>
      <c r="BC107" s="199">
        <f>+IFERROR(MIN(BB107*(1+MTR!$E$28)*(1+MTR!$F$28),IF(C107&lt;2018,AZ107+BA107*MTR!$D$35,AZ107+BA107*MTR!$E$36)),0)</f>
        <v>0</v>
      </c>
      <c r="BD107" s="190"/>
      <c r="BE107" s="608"/>
      <c r="BF107" s="190"/>
      <c r="BG107" s="190"/>
      <c r="BH107" s="190"/>
    </row>
    <row r="108" spans="1:60" s="179" customFormat="1">
      <c r="A108" s="607"/>
      <c r="B108" s="76"/>
      <c r="C108" s="77"/>
      <c r="D108" s="77"/>
      <c r="E108" s="77"/>
      <c r="F108" s="77"/>
      <c r="G108" s="76"/>
      <c r="H108" s="212" t="str">
        <f t="shared" si="4"/>
        <v/>
      </c>
      <c r="I108" s="199" t="str">
        <f t="shared" si="5"/>
        <v/>
      </c>
      <c r="J108" s="199" t="str">
        <f t="shared" si="74"/>
        <v/>
      </c>
      <c r="K108" s="199" t="str">
        <f t="shared" si="75"/>
        <v/>
      </c>
      <c r="L108" s="199" t="str">
        <f t="shared" si="76"/>
        <v/>
      </c>
      <c r="M108" s="199" t="str">
        <f t="shared" si="77"/>
        <v/>
      </c>
      <c r="N108" s="199" t="str">
        <f t="shared" si="78"/>
        <v/>
      </c>
      <c r="O108" s="199" t="str">
        <f t="shared" si="79"/>
        <v/>
      </c>
      <c r="P108" s="199" t="str">
        <f t="shared" si="80"/>
        <v/>
      </c>
      <c r="Q108" s="199">
        <f t="shared" si="81"/>
        <v>0</v>
      </c>
      <c r="R108" s="606"/>
      <c r="S108" s="199">
        <f>+IFERROR(MIN(R108*(1+MTR!$C$28),P108+Q108*MTR!$C$35),0)</f>
        <v>0</v>
      </c>
      <c r="U108" s="199" t="str">
        <f t="shared" si="14"/>
        <v/>
      </c>
      <c r="V108" s="199" t="str">
        <f t="shared" si="82"/>
        <v/>
      </c>
      <c r="W108" s="199" t="str">
        <f t="shared" si="83"/>
        <v/>
      </c>
      <c r="X108" s="199" t="str">
        <f t="shared" si="84"/>
        <v/>
      </c>
      <c r="Y108" s="199" t="str">
        <f t="shared" si="85"/>
        <v/>
      </c>
      <c r="Z108" s="199" t="str">
        <f t="shared" si="86"/>
        <v/>
      </c>
      <c r="AA108" s="199" t="str">
        <f t="shared" si="87"/>
        <v/>
      </c>
      <c r="AB108" s="199" t="str">
        <f t="shared" si="88"/>
        <v/>
      </c>
      <c r="AC108" s="199">
        <f t="shared" si="89"/>
        <v>0</v>
      </c>
      <c r="AD108" s="606"/>
      <c r="AE108" s="199">
        <f>+IFERROR(MIN(AD108*(1+MTR!$C$28)*(1+MTR!$D$28),AB108+AC108*MTR!$D$35),0)</f>
        <v>0</v>
      </c>
      <c r="AG108" s="199" t="str">
        <f t="shared" si="103"/>
        <v/>
      </c>
      <c r="AH108" s="199" t="str">
        <f t="shared" si="95"/>
        <v/>
      </c>
      <c r="AI108" s="199" t="str">
        <f t="shared" si="96"/>
        <v/>
      </c>
      <c r="AJ108" s="199" t="str">
        <f t="shared" si="97"/>
        <v/>
      </c>
      <c r="AK108" s="199" t="str">
        <f t="shared" si="98"/>
        <v/>
      </c>
      <c r="AL108" s="199" t="str">
        <f t="shared" si="99"/>
        <v/>
      </c>
      <c r="AM108" s="199" t="str">
        <f t="shared" si="100"/>
        <v/>
      </c>
      <c r="AN108" s="199" t="str">
        <f t="shared" si="101"/>
        <v/>
      </c>
      <c r="AO108" s="199">
        <f t="shared" si="102"/>
        <v>0</v>
      </c>
      <c r="AP108" s="606"/>
      <c r="AQ108" s="199">
        <f>+IFERROR(MIN(AP108*(1+MTR!$E$28)*(1+MTR!$D$28),IF(C108&lt;2018,AN108+AO108*MTR!$D$35,AN108+AO108*MTR!$E$36)),0)</f>
        <v>0</v>
      </c>
      <c r="AS108" s="199" t="str">
        <f t="shared" si="94"/>
        <v/>
      </c>
      <c r="AT108" s="199" t="str">
        <f t="shared" si="108"/>
        <v/>
      </c>
      <c r="AU108" s="199" t="str">
        <f t="shared" si="104"/>
        <v/>
      </c>
      <c r="AV108" s="199" t="str">
        <f t="shared" si="109"/>
        <v/>
      </c>
      <c r="AW108" s="199" t="str">
        <f t="shared" si="105"/>
        <v/>
      </c>
      <c r="AX108" s="199" t="str">
        <f t="shared" si="106"/>
        <v/>
      </c>
      <c r="AY108" s="199" t="str">
        <f t="shared" si="107"/>
        <v/>
      </c>
      <c r="AZ108" s="199" t="str">
        <f t="shared" si="110"/>
        <v/>
      </c>
      <c r="BA108" s="199">
        <f t="shared" si="111"/>
        <v>0</v>
      </c>
      <c r="BB108" s="606"/>
      <c r="BC108" s="199">
        <f>+IFERROR(MIN(BB108*(1+MTR!$E$28)*(1+MTR!$F$28),IF(C108&lt;2018,AZ108+BA108*MTR!$D$35,AZ108+BA108*MTR!$E$36)),0)</f>
        <v>0</v>
      </c>
      <c r="BD108" s="190"/>
      <c r="BE108" s="608"/>
      <c r="BF108" s="190"/>
      <c r="BG108" s="190"/>
      <c r="BH108" s="190"/>
    </row>
    <row r="109" spans="1:60" s="179" customFormat="1">
      <c r="A109" s="607"/>
      <c r="B109" s="76"/>
      <c r="C109" s="77"/>
      <c r="D109" s="77"/>
      <c r="E109" s="77"/>
      <c r="F109" s="77"/>
      <c r="G109" s="76"/>
      <c r="H109" s="212" t="str">
        <f t="shared" si="4"/>
        <v/>
      </c>
      <c r="I109" s="199" t="str">
        <f t="shared" si="5"/>
        <v/>
      </c>
      <c r="J109" s="199" t="str">
        <f t="shared" si="74"/>
        <v/>
      </c>
      <c r="K109" s="199" t="str">
        <f t="shared" si="75"/>
        <v/>
      </c>
      <c r="L109" s="199" t="str">
        <f t="shared" si="76"/>
        <v/>
      </c>
      <c r="M109" s="199" t="str">
        <f t="shared" si="77"/>
        <v/>
      </c>
      <c r="N109" s="199" t="str">
        <f t="shared" si="78"/>
        <v/>
      </c>
      <c r="O109" s="199" t="str">
        <f t="shared" si="79"/>
        <v/>
      </c>
      <c r="P109" s="199" t="str">
        <f t="shared" si="80"/>
        <v/>
      </c>
      <c r="Q109" s="199">
        <f t="shared" si="81"/>
        <v>0</v>
      </c>
      <c r="R109" s="606"/>
      <c r="S109" s="199">
        <f>+IFERROR(MIN(R109*(1+MTR!$C$28),P109+Q109*MTR!$C$35),0)</f>
        <v>0</v>
      </c>
      <c r="U109" s="199" t="str">
        <f t="shared" si="14"/>
        <v/>
      </c>
      <c r="V109" s="199" t="str">
        <f t="shared" si="82"/>
        <v/>
      </c>
      <c r="W109" s="199" t="str">
        <f t="shared" si="83"/>
        <v/>
      </c>
      <c r="X109" s="199" t="str">
        <f t="shared" si="84"/>
        <v/>
      </c>
      <c r="Y109" s="199" t="str">
        <f t="shared" si="85"/>
        <v/>
      </c>
      <c r="Z109" s="199" t="str">
        <f t="shared" si="86"/>
        <v/>
      </c>
      <c r="AA109" s="199" t="str">
        <f t="shared" si="87"/>
        <v/>
      </c>
      <c r="AB109" s="199" t="str">
        <f t="shared" si="88"/>
        <v/>
      </c>
      <c r="AC109" s="199">
        <f t="shared" si="89"/>
        <v>0</v>
      </c>
      <c r="AD109" s="606"/>
      <c r="AE109" s="199">
        <f>+IFERROR(MIN(AD109*(1+MTR!$C$28)*(1+MTR!$D$28),AB109+AC109*MTR!$D$35),0)</f>
        <v>0</v>
      </c>
      <c r="AG109" s="199" t="str">
        <f t="shared" si="103"/>
        <v/>
      </c>
      <c r="AH109" s="199" t="str">
        <f t="shared" si="95"/>
        <v/>
      </c>
      <c r="AI109" s="199" t="str">
        <f t="shared" si="96"/>
        <v/>
      </c>
      <c r="AJ109" s="199" t="str">
        <f t="shared" si="97"/>
        <v/>
      </c>
      <c r="AK109" s="199" t="str">
        <f t="shared" si="98"/>
        <v/>
      </c>
      <c r="AL109" s="199" t="str">
        <f t="shared" si="99"/>
        <v/>
      </c>
      <c r="AM109" s="199" t="str">
        <f t="shared" si="100"/>
        <v/>
      </c>
      <c r="AN109" s="199" t="str">
        <f t="shared" si="101"/>
        <v/>
      </c>
      <c r="AO109" s="199">
        <f t="shared" si="102"/>
        <v>0</v>
      </c>
      <c r="AP109" s="606"/>
      <c r="AQ109" s="199">
        <f>+IFERROR(MIN(AP109*(1+MTR!$E$28)*(1+MTR!$D$28),IF(C109&lt;2018,AN109+AO109*MTR!$D$35,AN109+AO109*MTR!$E$36)),0)</f>
        <v>0</v>
      </c>
      <c r="AS109" s="199" t="str">
        <f t="shared" si="94"/>
        <v/>
      </c>
      <c r="AT109" s="199" t="str">
        <f t="shared" si="108"/>
        <v/>
      </c>
      <c r="AU109" s="199" t="str">
        <f t="shared" si="104"/>
        <v/>
      </c>
      <c r="AV109" s="199" t="str">
        <f t="shared" si="109"/>
        <v/>
      </c>
      <c r="AW109" s="199" t="str">
        <f t="shared" si="105"/>
        <v/>
      </c>
      <c r="AX109" s="199" t="str">
        <f t="shared" si="106"/>
        <v/>
      </c>
      <c r="AY109" s="199" t="str">
        <f t="shared" si="107"/>
        <v/>
      </c>
      <c r="AZ109" s="199" t="str">
        <f t="shared" si="110"/>
        <v/>
      </c>
      <c r="BA109" s="199">
        <f t="shared" si="111"/>
        <v>0</v>
      </c>
      <c r="BB109" s="606"/>
      <c r="BC109" s="199">
        <f>+IFERROR(MIN(BB109*(1+MTR!$E$28)*(1+MTR!$F$28),IF(C109&lt;2018,AZ109+BA109*MTR!$D$35,AZ109+BA109*MTR!$E$36)),0)</f>
        <v>0</v>
      </c>
      <c r="BD109" s="190"/>
      <c r="BE109" s="608"/>
      <c r="BF109" s="190"/>
      <c r="BG109" s="190"/>
      <c r="BH109" s="190"/>
    </row>
    <row r="110" spans="1:60" s="179" customFormat="1">
      <c r="A110" s="607"/>
      <c r="B110" s="76"/>
      <c r="C110" s="77"/>
      <c r="D110" s="77"/>
      <c r="E110" s="77"/>
      <c r="F110" s="77"/>
      <c r="G110" s="76"/>
      <c r="H110" s="212" t="str">
        <f t="shared" si="4"/>
        <v/>
      </c>
      <c r="I110" s="199" t="str">
        <f t="shared" si="5"/>
        <v/>
      </c>
      <c r="J110" s="199" t="str">
        <f t="shared" si="74"/>
        <v/>
      </c>
      <c r="K110" s="199" t="str">
        <f t="shared" si="75"/>
        <v/>
      </c>
      <c r="L110" s="199" t="str">
        <f t="shared" si="76"/>
        <v/>
      </c>
      <c r="M110" s="199" t="str">
        <f t="shared" si="77"/>
        <v/>
      </c>
      <c r="N110" s="199" t="str">
        <f t="shared" si="78"/>
        <v/>
      </c>
      <c r="O110" s="199" t="str">
        <f t="shared" si="79"/>
        <v/>
      </c>
      <c r="P110" s="199" t="str">
        <f t="shared" si="80"/>
        <v/>
      </c>
      <c r="Q110" s="199">
        <f t="shared" si="81"/>
        <v>0</v>
      </c>
      <c r="R110" s="606"/>
      <c r="S110" s="199">
        <f>+IFERROR(MIN(R110*(1+MTR!$C$28),P110+Q110*MTR!$C$35),0)</f>
        <v>0</v>
      </c>
      <c r="U110" s="199" t="str">
        <f t="shared" si="14"/>
        <v/>
      </c>
      <c r="V110" s="199" t="str">
        <f t="shared" si="82"/>
        <v/>
      </c>
      <c r="W110" s="199" t="str">
        <f t="shared" si="83"/>
        <v/>
      </c>
      <c r="X110" s="199" t="str">
        <f t="shared" si="84"/>
        <v/>
      </c>
      <c r="Y110" s="199" t="str">
        <f t="shared" si="85"/>
        <v/>
      </c>
      <c r="Z110" s="199" t="str">
        <f t="shared" si="86"/>
        <v/>
      </c>
      <c r="AA110" s="199" t="str">
        <f t="shared" si="87"/>
        <v/>
      </c>
      <c r="AB110" s="199" t="str">
        <f t="shared" si="88"/>
        <v/>
      </c>
      <c r="AC110" s="199">
        <f t="shared" si="89"/>
        <v>0</v>
      </c>
      <c r="AD110" s="606"/>
      <c r="AE110" s="199">
        <f>+IFERROR(MIN(AD110*(1+MTR!$C$28)*(1+MTR!$D$28),AB110+AC110*MTR!$D$35),0)</f>
        <v>0</v>
      </c>
      <c r="AG110" s="199" t="str">
        <f t="shared" si="103"/>
        <v/>
      </c>
      <c r="AH110" s="199" t="str">
        <f t="shared" si="95"/>
        <v/>
      </c>
      <c r="AI110" s="199" t="str">
        <f t="shared" si="96"/>
        <v/>
      </c>
      <c r="AJ110" s="199" t="str">
        <f t="shared" si="97"/>
        <v/>
      </c>
      <c r="AK110" s="199" t="str">
        <f t="shared" si="98"/>
        <v/>
      </c>
      <c r="AL110" s="199" t="str">
        <f t="shared" si="99"/>
        <v/>
      </c>
      <c r="AM110" s="199" t="str">
        <f t="shared" si="100"/>
        <v/>
      </c>
      <c r="AN110" s="199" t="str">
        <f t="shared" si="101"/>
        <v/>
      </c>
      <c r="AO110" s="199">
        <f t="shared" si="102"/>
        <v>0</v>
      </c>
      <c r="AP110" s="606"/>
      <c r="AQ110" s="199">
        <f>+IFERROR(MIN(AP110*(1+MTR!$E$28)*(1+MTR!$D$28),IF(C110&lt;2018,AN110+AO110*MTR!$D$35,AN110+AO110*MTR!$E$36)),0)</f>
        <v>0</v>
      </c>
      <c r="AS110" s="199" t="str">
        <f t="shared" si="94"/>
        <v/>
      </c>
      <c r="AT110" s="199" t="str">
        <f t="shared" si="108"/>
        <v/>
      </c>
      <c r="AU110" s="199" t="str">
        <f t="shared" si="104"/>
        <v/>
      </c>
      <c r="AV110" s="199" t="str">
        <f t="shared" si="109"/>
        <v/>
      </c>
      <c r="AW110" s="199" t="str">
        <f t="shared" si="105"/>
        <v/>
      </c>
      <c r="AX110" s="199" t="str">
        <f t="shared" si="106"/>
        <v/>
      </c>
      <c r="AY110" s="199" t="str">
        <f t="shared" si="107"/>
        <v/>
      </c>
      <c r="AZ110" s="199" t="str">
        <f t="shared" si="110"/>
        <v/>
      </c>
      <c r="BA110" s="199">
        <f t="shared" si="111"/>
        <v>0</v>
      </c>
      <c r="BB110" s="606"/>
      <c r="BC110" s="199">
        <f>+IFERROR(MIN(BB110*(1+MTR!$E$28)*(1+MTR!$F$28),IF(C110&lt;2018,AZ110+BA110*MTR!$D$35,AZ110+BA110*MTR!$E$36)),0)</f>
        <v>0</v>
      </c>
      <c r="BD110" s="190"/>
      <c r="BE110" s="608"/>
      <c r="BF110" s="190"/>
      <c r="BG110" s="190"/>
      <c r="BH110" s="190"/>
    </row>
    <row r="111" spans="1:60" s="179" customFormat="1">
      <c r="A111" s="607"/>
      <c r="B111" s="76"/>
      <c r="C111" s="77"/>
      <c r="D111" s="77"/>
      <c r="E111" s="77"/>
      <c r="F111" s="77"/>
      <c r="G111" s="76"/>
      <c r="H111" s="212" t="str">
        <f t="shared" si="4"/>
        <v/>
      </c>
      <c r="I111" s="199" t="str">
        <f t="shared" si="5"/>
        <v/>
      </c>
      <c r="J111" s="199" t="str">
        <f t="shared" si="74"/>
        <v/>
      </c>
      <c r="K111" s="199" t="str">
        <f t="shared" si="75"/>
        <v/>
      </c>
      <c r="L111" s="199" t="str">
        <f t="shared" si="76"/>
        <v/>
      </c>
      <c r="M111" s="199" t="str">
        <f t="shared" si="77"/>
        <v/>
      </c>
      <c r="N111" s="199" t="str">
        <f t="shared" si="78"/>
        <v/>
      </c>
      <c r="O111" s="199" t="str">
        <f t="shared" si="79"/>
        <v/>
      </c>
      <c r="P111" s="199" t="str">
        <f t="shared" si="80"/>
        <v/>
      </c>
      <c r="Q111" s="199">
        <f t="shared" si="81"/>
        <v>0</v>
      </c>
      <c r="R111" s="606"/>
      <c r="S111" s="199">
        <f>+IFERROR(MIN(R111*(1+MTR!$C$28),P111+Q111*MTR!$C$35),0)</f>
        <v>0</v>
      </c>
      <c r="U111" s="199" t="str">
        <f t="shared" si="14"/>
        <v/>
      </c>
      <c r="V111" s="199" t="str">
        <f t="shared" si="82"/>
        <v/>
      </c>
      <c r="W111" s="199" t="str">
        <f t="shared" si="83"/>
        <v/>
      </c>
      <c r="X111" s="199" t="str">
        <f t="shared" si="84"/>
        <v/>
      </c>
      <c r="Y111" s="199" t="str">
        <f t="shared" si="85"/>
        <v/>
      </c>
      <c r="Z111" s="199" t="str">
        <f t="shared" si="86"/>
        <v/>
      </c>
      <c r="AA111" s="199" t="str">
        <f t="shared" si="87"/>
        <v/>
      </c>
      <c r="AB111" s="199" t="str">
        <f t="shared" si="88"/>
        <v/>
      </c>
      <c r="AC111" s="199">
        <f t="shared" si="89"/>
        <v>0</v>
      </c>
      <c r="AD111" s="606"/>
      <c r="AE111" s="199">
        <f>+IFERROR(MIN(AD111*(1+MTR!$C$28)*(1+MTR!$D$28),AB111+AC111*MTR!$D$35),0)</f>
        <v>0</v>
      </c>
      <c r="AG111" s="199" t="str">
        <f t="shared" si="103"/>
        <v/>
      </c>
      <c r="AH111" s="199" t="str">
        <f t="shared" si="95"/>
        <v/>
      </c>
      <c r="AI111" s="199" t="str">
        <f t="shared" si="96"/>
        <v/>
      </c>
      <c r="AJ111" s="199" t="str">
        <f t="shared" si="97"/>
        <v/>
      </c>
      <c r="AK111" s="199" t="str">
        <f t="shared" si="98"/>
        <v/>
      </c>
      <c r="AL111" s="199" t="str">
        <f t="shared" si="99"/>
        <v/>
      </c>
      <c r="AM111" s="199" t="str">
        <f t="shared" si="100"/>
        <v/>
      </c>
      <c r="AN111" s="199" t="str">
        <f t="shared" si="101"/>
        <v/>
      </c>
      <c r="AO111" s="199">
        <f t="shared" si="102"/>
        <v>0</v>
      </c>
      <c r="AP111" s="606"/>
      <c r="AQ111" s="199">
        <f>+IFERROR(MIN(AP111*(1+MTR!$E$28)*(1+MTR!$D$28),IF(C111&lt;2018,AN111+AO111*MTR!$D$35,AN111+AO111*MTR!$E$36)),0)</f>
        <v>0</v>
      </c>
      <c r="AS111" s="199" t="str">
        <f t="shared" si="94"/>
        <v/>
      </c>
      <c r="AT111" s="199" t="str">
        <f t="shared" si="108"/>
        <v/>
      </c>
      <c r="AU111" s="199" t="str">
        <f t="shared" si="104"/>
        <v/>
      </c>
      <c r="AV111" s="199" t="str">
        <f t="shared" si="109"/>
        <v/>
      </c>
      <c r="AW111" s="199" t="str">
        <f t="shared" si="105"/>
        <v/>
      </c>
      <c r="AX111" s="199" t="str">
        <f t="shared" si="106"/>
        <v/>
      </c>
      <c r="AY111" s="199" t="str">
        <f t="shared" si="107"/>
        <v/>
      </c>
      <c r="AZ111" s="199" t="str">
        <f t="shared" si="110"/>
        <v/>
      </c>
      <c r="BA111" s="199">
        <f t="shared" si="111"/>
        <v>0</v>
      </c>
      <c r="BB111" s="606"/>
      <c r="BC111" s="199">
        <f>+IFERROR(MIN(BB111*(1+MTR!$E$28)*(1+MTR!$F$28),IF(C111&lt;2018,AZ111+BA111*MTR!$D$35,AZ111+BA111*MTR!$E$36)),0)</f>
        <v>0</v>
      </c>
      <c r="BD111" s="190"/>
      <c r="BE111" s="608"/>
      <c r="BF111" s="190"/>
      <c r="BG111" s="190"/>
      <c r="BH111" s="190"/>
    </row>
    <row r="112" spans="1:60" s="179" customFormat="1">
      <c r="A112" s="607"/>
      <c r="B112" s="76"/>
      <c r="C112" s="77"/>
      <c r="D112" s="77"/>
      <c r="E112" s="77"/>
      <c r="F112" s="77"/>
      <c r="G112" s="76"/>
      <c r="H112" s="212" t="str">
        <f t="shared" si="4"/>
        <v/>
      </c>
      <c r="I112" s="199" t="str">
        <f t="shared" si="5"/>
        <v/>
      </c>
      <c r="J112" s="199" t="str">
        <f t="shared" si="74"/>
        <v/>
      </c>
      <c r="K112" s="199" t="str">
        <f t="shared" si="75"/>
        <v/>
      </c>
      <c r="L112" s="199" t="str">
        <f t="shared" si="76"/>
        <v/>
      </c>
      <c r="M112" s="199" t="str">
        <f t="shared" si="77"/>
        <v/>
      </c>
      <c r="N112" s="199" t="str">
        <f t="shared" si="78"/>
        <v/>
      </c>
      <c r="O112" s="199" t="str">
        <f t="shared" si="79"/>
        <v/>
      </c>
      <c r="P112" s="199" t="str">
        <f t="shared" si="80"/>
        <v/>
      </c>
      <c r="Q112" s="199">
        <f t="shared" si="81"/>
        <v>0</v>
      </c>
      <c r="R112" s="606"/>
      <c r="S112" s="199">
        <f>+IFERROR(MIN(R112*(1+MTR!$C$28),P112+Q112*MTR!$C$35),0)</f>
        <v>0</v>
      </c>
      <c r="U112" s="199" t="str">
        <f t="shared" si="14"/>
        <v/>
      </c>
      <c r="V112" s="199" t="str">
        <f t="shared" si="82"/>
        <v/>
      </c>
      <c r="W112" s="199" t="str">
        <f t="shared" si="83"/>
        <v/>
      </c>
      <c r="X112" s="199" t="str">
        <f t="shared" si="84"/>
        <v/>
      </c>
      <c r="Y112" s="199" t="str">
        <f t="shared" si="85"/>
        <v/>
      </c>
      <c r="Z112" s="199" t="str">
        <f t="shared" si="86"/>
        <v/>
      </c>
      <c r="AA112" s="199" t="str">
        <f t="shared" si="87"/>
        <v/>
      </c>
      <c r="AB112" s="199" t="str">
        <f t="shared" si="88"/>
        <v/>
      </c>
      <c r="AC112" s="199">
        <f t="shared" si="89"/>
        <v>0</v>
      </c>
      <c r="AD112" s="606"/>
      <c r="AE112" s="199">
        <f>+IFERROR(MIN(AD112*(1+MTR!$C$28)*(1+MTR!$D$28),AB112+AC112*MTR!$D$35),0)</f>
        <v>0</v>
      </c>
      <c r="AG112" s="199" t="str">
        <f t="shared" si="103"/>
        <v/>
      </c>
      <c r="AH112" s="199" t="str">
        <f t="shared" si="95"/>
        <v/>
      </c>
      <c r="AI112" s="199" t="str">
        <f t="shared" si="96"/>
        <v/>
      </c>
      <c r="AJ112" s="199" t="str">
        <f t="shared" si="97"/>
        <v/>
      </c>
      <c r="AK112" s="199" t="str">
        <f t="shared" si="98"/>
        <v/>
      </c>
      <c r="AL112" s="199" t="str">
        <f t="shared" si="99"/>
        <v/>
      </c>
      <c r="AM112" s="199" t="str">
        <f t="shared" si="100"/>
        <v/>
      </c>
      <c r="AN112" s="199" t="str">
        <f t="shared" si="101"/>
        <v/>
      </c>
      <c r="AO112" s="199">
        <f t="shared" si="102"/>
        <v>0</v>
      </c>
      <c r="AP112" s="606"/>
      <c r="AQ112" s="199">
        <f>+IFERROR(MIN(AP112*(1+MTR!$E$28)*(1+MTR!$D$28),IF(C112&lt;2018,AN112+AO112*MTR!$D$35,AN112+AO112*MTR!$E$36)),0)</f>
        <v>0</v>
      </c>
      <c r="AS112" s="199" t="str">
        <f t="shared" si="94"/>
        <v/>
      </c>
      <c r="AT112" s="199" t="str">
        <f t="shared" si="108"/>
        <v/>
      </c>
      <c r="AU112" s="199" t="str">
        <f t="shared" si="104"/>
        <v/>
      </c>
      <c r="AV112" s="199" t="str">
        <f t="shared" si="109"/>
        <v/>
      </c>
      <c r="AW112" s="199" t="str">
        <f t="shared" si="105"/>
        <v/>
      </c>
      <c r="AX112" s="199" t="str">
        <f t="shared" si="106"/>
        <v/>
      </c>
      <c r="AY112" s="199" t="str">
        <f t="shared" si="107"/>
        <v/>
      </c>
      <c r="AZ112" s="199" t="str">
        <f t="shared" si="110"/>
        <v/>
      </c>
      <c r="BA112" s="199">
        <f t="shared" si="111"/>
        <v>0</v>
      </c>
      <c r="BB112" s="606"/>
      <c r="BC112" s="199">
        <f>+IFERROR(MIN(BB112*(1+MTR!$E$28)*(1+MTR!$F$28),IF(C112&lt;2018,AZ112+BA112*MTR!$D$35,AZ112+BA112*MTR!$E$36)),0)</f>
        <v>0</v>
      </c>
      <c r="BD112" s="190"/>
      <c r="BE112" s="608"/>
      <c r="BF112" s="190"/>
      <c r="BG112" s="190"/>
      <c r="BH112" s="190"/>
    </row>
    <row r="113" spans="1:60" s="179" customFormat="1">
      <c r="A113" s="607"/>
      <c r="B113" s="76"/>
      <c r="C113" s="77"/>
      <c r="D113" s="77"/>
      <c r="E113" s="77"/>
      <c r="F113" s="77"/>
      <c r="G113" s="76"/>
      <c r="H113" s="212" t="str">
        <f t="shared" si="4"/>
        <v/>
      </c>
      <c r="I113" s="199" t="str">
        <f t="shared" si="5"/>
        <v/>
      </c>
      <c r="J113" s="199" t="str">
        <f t="shared" si="74"/>
        <v/>
      </c>
      <c r="K113" s="199" t="str">
        <f t="shared" si="75"/>
        <v/>
      </c>
      <c r="L113" s="199" t="str">
        <f t="shared" si="76"/>
        <v/>
      </c>
      <c r="M113" s="199" t="str">
        <f t="shared" si="77"/>
        <v/>
      </c>
      <c r="N113" s="199" t="str">
        <f t="shared" si="78"/>
        <v/>
      </c>
      <c r="O113" s="199" t="str">
        <f t="shared" si="79"/>
        <v/>
      </c>
      <c r="P113" s="199" t="str">
        <f t="shared" si="80"/>
        <v/>
      </c>
      <c r="Q113" s="199">
        <f t="shared" si="81"/>
        <v>0</v>
      </c>
      <c r="R113" s="606"/>
      <c r="S113" s="199">
        <f>+IFERROR(MIN(R113*(1+MTR!$C$28),P113+Q113*MTR!$C$35),0)</f>
        <v>0</v>
      </c>
      <c r="U113" s="199" t="str">
        <f t="shared" si="14"/>
        <v/>
      </c>
      <c r="V113" s="199" t="str">
        <f t="shared" si="82"/>
        <v/>
      </c>
      <c r="W113" s="199" t="str">
        <f t="shared" si="83"/>
        <v/>
      </c>
      <c r="X113" s="199" t="str">
        <f t="shared" si="84"/>
        <v/>
      </c>
      <c r="Y113" s="199" t="str">
        <f t="shared" si="85"/>
        <v/>
      </c>
      <c r="Z113" s="199" t="str">
        <f t="shared" si="86"/>
        <v/>
      </c>
      <c r="AA113" s="199" t="str">
        <f t="shared" si="87"/>
        <v/>
      </c>
      <c r="AB113" s="199" t="str">
        <f t="shared" si="88"/>
        <v/>
      </c>
      <c r="AC113" s="199">
        <f t="shared" si="89"/>
        <v>0</v>
      </c>
      <c r="AD113" s="606"/>
      <c r="AE113" s="199">
        <f>+IFERROR(MIN(AD113*(1+MTR!$C$28)*(1+MTR!$D$28),AB113+AC113*MTR!$D$35),0)</f>
        <v>0</v>
      </c>
      <c r="AG113" s="199" t="str">
        <f t="shared" si="103"/>
        <v/>
      </c>
      <c r="AH113" s="199" t="str">
        <f t="shared" si="95"/>
        <v/>
      </c>
      <c r="AI113" s="199" t="str">
        <f t="shared" si="96"/>
        <v/>
      </c>
      <c r="AJ113" s="199" t="str">
        <f t="shared" si="97"/>
        <v/>
      </c>
      <c r="AK113" s="199" t="str">
        <f t="shared" si="98"/>
        <v/>
      </c>
      <c r="AL113" s="199" t="str">
        <f t="shared" si="99"/>
        <v/>
      </c>
      <c r="AM113" s="199" t="str">
        <f t="shared" si="100"/>
        <v/>
      </c>
      <c r="AN113" s="199" t="str">
        <f t="shared" si="101"/>
        <v/>
      </c>
      <c r="AO113" s="199">
        <f t="shared" si="102"/>
        <v>0</v>
      </c>
      <c r="AP113" s="606"/>
      <c r="AQ113" s="199">
        <f>+IFERROR(MIN(AP113*(1+MTR!$E$28)*(1+MTR!$D$28),IF(C113&lt;2018,AN113+AO113*MTR!$D$35,AN113+AO113*MTR!$E$36)),0)</f>
        <v>0</v>
      </c>
      <c r="AS113" s="199" t="str">
        <f t="shared" si="94"/>
        <v/>
      </c>
      <c r="AT113" s="199" t="str">
        <f t="shared" si="108"/>
        <v/>
      </c>
      <c r="AU113" s="199" t="str">
        <f t="shared" si="104"/>
        <v/>
      </c>
      <c r="AV113" s="199" t="str">
        <f t="shared" si="109"/>
        <v/>
      </c>
      <c r="AW113" s="199" t="str">
        <f t="shared" si="105"/>
        <v/>
      </c>
      <c r="AX113" s="199" t="str">
        <f t="shared" si="106"/>
        <v/>
      </c>
      <c r="AY113" s="199" t="str">
        <f t="shared" si="107"/>
        <v/>
      </c>
      <c r="AZ113" s="199" t="str">
        <f t="shared" si="110"/>
        <v/>
      </c>
      <c r="BA113" s="199">
        <f t="shared" si="111"/>
        <v>0</v>
      </c>
      <c r="BB113" s="606"/>
      <c r="BC113" s="199">
        <f>+IFERROR(MIN(BB113*(1+MTR!$E$28)*(1+MTR!$F$28),IF(C113&lt;2018,AZ113+BA113*MTR!$D$35,AZ113+BA113*MTR!$E$36)),0)</f>
        <v>0</v>
      </c>
      <c r="BD113" s="190"/>
      <c r="BE113" s="608"/>
      <c r="BF113" s="190"/>
      <c r="BG113" s="190"/>
      <c r="BH113" s="190"/>
    </row>
    <row r="114" spans="1:60" s="179" customFormat="1">
      <c r="A114" s="607"/>
      <c r="B114" s="76"/>
      <c r="C114" s="77"/>
      <c r="D114" s="77"/>
      <c r="E114" s="77"/>
      <c r="F114" s="77"/>
      <c r="G114" s="76"/>
      <c r="H114" s="212" t="str">
        <f t="shared" si="4"/>
        <v/>
      </c>
      <c r="I114" s="199" t="str">
        <f t="shared" si="5"/>
        <v/>
      </c>
      <c r="J114" s="199" t="str">
        <f t="shared" si="74"/>
        <v/>
      </c>
      <c r="K114" s="199" t="str">
        <f t="shared" si="75"/>
        <v/>
      </c>
      <c r="L114" s="199" t="str">
        <f t="shared" si="76"/>
        <v/>
      </c>
      <c r="M114" s="199" t="str">
        <f t="shared" si="77"/>
        <v/>
      </c>
      <c r="N114" s="199" t="str">
        <f t="shared" si="78"/>
        <v/>
      </c>
      <c r="O114" s="199" t="str">
        <f t="shared" si="79"/>
        <v/>
      </c>
      <c r="P114" s="199" t="str">
        <f t="shared" si="80"/>
        <v/>
      </c>
      <c r="Q114" s="199">
        <f t="shared" si="81"/>
        <v>0</v>
      </c>
      <c r="R114" s="606"/>
      <c r="S114" s="199">
        <f>+IFERROR(MIN(R114*(1+MTR!$C$28),P114+Q114*MTR!$C$35),0)</f>
        <v>0</v>
      </c>
      <c r="U114" s="199" t="str">
        <f t="shared" si="14"/>
        <v/>
      </c>
      <c r="V114" s="199" t="str">
        <f t="shared" si="82"/>
        <v/>
      </c>
      <c r="W114" s="199" t="str">
        <f t="shared" si="83"/>
        <v/>
      </c>
      <c r="X114" s="199" t="str">
        <f t="shared" si="84"/>
        <v/>
      </c>
      <c r="Y114" s="199" t="str">
        <f t="shared" si="85"/>
        <v/>
      </c>
      <c r="Z114" s="199" t="str">
        <f t="shared" si="86"/>
        <v/>
      </c>
      <c r="AA114" s="199" t="str">
        <f t="shared" si="87"/>
        <v/>
      </c>
      <c r="AB114" s="199" t="str">
        <f t="shared" si="88"/>
        <v/>
      </c>
      <c r="AC114" s="199">
        <f t="shared" si="89"/>
        <v>0</v>
      </c>
      <c r="AD114" s="606"/>
      <c r="AE114" s="199">
        <f>+IFERROR(MIN(AD114*(1+MTR!$C$28)*(1+MTR!$D$28),AB114+AC114*MTR!$D$35),0)</f>
        <v>0</v>
      </c>
      <c r="AG114" s="199" t="str">
        <f t="shared" si="103"/>
        <v/>
      </c>
      <c r="AH114" s="199" t="str">
        <f t="shared" si="95"/>
        <v/>
      </c>
      <c r="AI114" s="199" t="str">
        <f t="shared" si="96"/>
        <v/>
      </c>
      <c r="AJ114" s="199" t="str">
        <f t="shared" si="97"/>
        <v/>
      </c>
      <c r="AK114" s="199" t="str">
        <f t="shared" si="98"/>
        <v/>
      </c>
      <c r="AL114" s="199" t="str">
        <f t="shared" si="99"/>
        <v/>
      </c>
      <c r="AM114" s="199" t="str">
        <f t="shared" si="100"/>
        <v/>
      </c>
      <c r="AN114" s="199" t="str">
        <f t="shared" si="101"/>
        <v/>
      </c>
      <c r="AO114" s="199">
        <f t="shared" si="102"/>
        <v>0</v>
      </c>
      <c r="AP114" s="606"/>
      <c r="AQ114" s="199">
        <f>+IFERROR(MIN(AP114*(1+MTR!$E$28)*(1+MTR!$D$28),IF(C114&lt;2018,AN114+AO114*MTR!$D$35,AN114+AO114*MTR!$E$36)),0)</f>
        <v>0</v>
      </c>
      <c r="AS114" s="199" t="str">
        <f t="shared" si="94"/>
        <v/>
      </c>
      <c r="AT114" s="199" t="str">
        <f t="shared" si="108"/>
        <v/>
      </c>
      <c r="AU114" s="199" t="str">
        <f t="shared" si="104"/>
        <v/>
      </c>
      <c r="AV114" s="199" t="str">
        <f t="shared" si="109"/>
        <v/>
      </c>
      <c r="AW114" s="199" t="str">
        <f t="shared" si="105"/>
        <v/>
      </c>
      <c r="AX114" s="199" t="str">
        <f t="shared" si="106"/>
        <v/>
      </c>
      <c r="AY114" s="199" t="str">
        <f t="shared" si="107"/>
        <v/>
      </c>
      <c r="AZ114" s="199" t="str">
        <f t="shared" si="110"/>
        <v/>
      </c>
      <c r="BA114" s="199">
        <f t="shared" si="111"/>
        <v>0</v>
      </c>
      <c r="BB114" s="606"/>
      <c r="BC114" s="199">
        <f>+IFERROR(MIN(BB114*(1+MTR!$E$28)*(1+MTR!$F$28),IF(C114&lt;2018,AZ114+BA114*MTR!$D$35,AZ114+BA114*MTR!$E$36)),0)</f>
        <v>0</v>
      </c>
      <c r="BD114" s="190"/>
      <c r="BE114" s="608"/>
      <c r="BF114" s="190"/>
      <c r="BG114" s="190"/>
      <c r="BH114" s="190"/>
    </row>
    <row r="115" spans="1:60" s="179" customFormat="1">
      <c r="A115" s="607"/>
      <c r="B115" s="76"/>
      <c r="C115" s="77"/>
      <c r="D115" s="77"/>
      <c r="E115" s="77"/>
      <c r="F115" s="77"/>
      <c r="G115" s="76"/>
      <c r="H115" s="212" t="str">
        <f t="shared" si="4"/>
        <v/>
      </c>
      <c r="I115" s="199" t="str">
        <f t="shared" si="5"/>
        <v/>
      </c>
      <c r="J115" s="199" t="str">
        <f t="shared" si="74"/>
        <v/>
      </c>
      <c r="K115" s="199" t="str">
        <f t="shared" si="75"/>
        <v/>
      </c>
      <c r="L115" s="199" t="str">
        <f t="shared" si="76"/>
        <v/>
      </c>
      <c r="M115" s="199" t="str">
        <f t="shared" si="77"/>
        <v/>
      </c>
      <c r="N115" s="199" t="str">
        <f t="shared" si="78"/>
        <v/>
      </c>
      <c r="O115" s="199" t="str">
        <f t="shared" si="79"/>
        <v/>
      </c>
      <c r="P115" s="199" t="str">
        <f t="shared" si="80"/>
        <v/>
      </c>
      <c r="Q115" s="199">
        <f t="shared" si="81"/>
        <v>0</v>
      </c>
      <c r="R115" s="606"/>
      <c r="S115" s="199">
        <f>+IFERROR(MIN(R115*(1+MTR!$C$28),P115+Q115*MTR!$C$35),0)</f>
        <v>0</v>
      </c>
      <c r="U115" s="199" t="str">
        <f t="shared" si="14"/>
        <v/>
      </c>
      <c r="V115" s="199" t="str">
        <f t="shared" si="82"/>
        <v/>
      </c>
      <c r="W115" s="199" t="str">
        <f t="shared" si="83"/>
        <v/>
      </c>
      <c r="X115" s="199" t="str">
        <f t="shared" si="84"/>
        <v/>
      </c>
      <c r="Y115" s="199" t="str">
        <f t="shared" si="85"/>
        <v/>
      </c>
      <c r="Z115" s="199" t="str">
        <f t="shared" si="86"/>
        <v/>
      </c>
      <c r="AA115" s="199" t="str">
        <f t="shared" si="87"/>
        <v/>
      </c>
      <c r="AB115" s="199" t="str">
        <f t="shared" si="88"/>
        <v/>
      </c>
      <c r="AC115" s="199">
        <f t="shared" si="89"/>
        <v>0</v>
      </c>
      <c r="AD115" s="606"/>
      <c r="AE115" s="199">
        <f>+IFERROR(MIN(AD115*(1+MTR!$C$28)*(1+MTR!$D$28),AB115+AC115*MTR!$D$35),0)</f>
        <v>0</v>
      </c>
      <c r="AG115" s="199" t="str">
        <f t="shared" si="103"/>
        <v/>
      </c>
      <c r="AH115" s="199" t="str">
        <f t="shared" si="95"/>
        <v/>
      </c>
      <c r="AI115" s="199" t="str">
        <f t="shared" si="96"/>
        <v/>
      </c>
      <c r="AJ115" s="199" t="str">
        <f t="shared" si="97"/>
        <v/>
      </c>
      <c r="AK115" s="199" t="str">
        <f t="shared" si="98"/>
        <v/>
      </c>
      <c r="AL115" s="199" t="str">
        <f t="shared" si="99"/>
        <v/>
      </c>
      <c r="AM115" s="199" t="str">
        <f t="shared" si="100"/>
        <v/>
      </c>
      <c r="AN115" s="199" t="str">
        <f t="shared" si="101"/>
        <v/>
      </c>
      <c r="AO115" s="199">
        <f t="shared" si="102"/>
        <v>0</v>
      </c>
      <c r="AP115" s="606"/>
      <c r="AQ115" s="199">
        <f>+IFERROR(MIN(AP115*(1+MTR!$E$28)*(1+MTR!$D$28),IF(C115&lt;2018,AN115+AO115*MTR!$D$35,AN115+AO115*MTR!$E$36)),0)</f>
        <v>0</v>
      </c>
      <c r="AS115" s="199" t="str">
        <f t="shared" si="94"/>
        <v/>
      </c>
      <c r="AT115" s="199" t="str">
        <f t="shared" si="108"/>
        <v/>
      </c>
      <c r="AU115" s="199" t="str">
        <f t="shared" si="104"/>
        <v/>
      </c>
      <c r="AV115" s="199" t="str">
        <f t="shared" si="109"/>
        <v/>
      </c>
      <c r="AW115" s="199" t="str">
        <f t="shared" si="105"/>
        <v/>
      </c>
      <c r="AX115" s="199" t="str">
        <f t="shared" si="106"/>
        <v/>
      </c>
      <c r="AY115" s="199" t="str">
        <f t="shared" si="107"/>
        <v/>
      </c>
      <c r="AZ115" s="199" t="str">
        <f t="shared" si="110"/>
        <v/>
      </c>
      <c r="BA115" s="199">
        <f t="shared" si="111"/>
        <v>0</v>
      </c>
      <c r="BB115" s="606"/>
      <c r="BC115" s="199">
        <f>+IFERROR(MIN(BB115*(1+MTR!$E$28)*(1+MTR!$F$28),IF(C115&lt;2018,AZ115+BA115*MTR!$D$35,AZ115+BA115*MTR!$E$36)),0)</f>
        <v>0</v>
      </c>
      <c r="BD115" s="190"/>
      <c r="BE115" s="608"/>
      <c r="BF115" s="190"/>
      <c r="BG115" s="190"/>
      <c r="BH115" s="190"/>
    </row>
    <row r="116" spans="1:60" s="179" customFormat="1">
      <c r="A116" s="607"/>
      <c r="B116" s="76"/>
      <c r="C116" s="77"/>
      <c r="D116" s="77"/>
      <c r="E116" s="77"/>
      <c r="F116" s="77"/>
      <c r="G116" s="76"/>
      <c r="H116" s="212" t="str">
        <f t="shared" si="4"/>
        <v/>
      </c>
      <c r="I116" s="199" t="str">
        <f t="shared" si="5"/>
        <v/>
      </c>
      <c r="J116" s="199" t="str">
        <f t="shared" si="74"/>
        <v/>
      </c>
      <c r="K116" s="199" t="str">
        <f t="shared" si="75"/>
        <v/>
      </c>
      <c r="L116" s="199" t="str">
        <f t="shared" si="76"/>
        <v/>
      </c>
      <c r="M116" s="199" t="str">
        <f t="shared" si="77"/>
        <v/>
      </c>
      <c r="N116" s="199" t="str">
        <f t="shared" si="78"/>
        <v/>
      </c>
      <c r="O116" s="199" t="str">
        <f t="shared" si="79"/>
        <v/>
      </c>
      <c r="P116" s="199" t="str">
        <f t="shared" si="80"/>
        <v/>
      </c>
      <c r="Q116" s="199">
        <f t="shared" si="81"/>
        <v>0</v>
      </c>
      <c r="R116" s="606"/>
      <c r="S116" s="199">
        <f>+IFERROR(MIN(R116*(1+MTR!$C$28),P116+Q116*MTR!$C$35),0)</f>
        <v>0</v>
      </c>
      <c r="U116" s="199" t="str">
        <f t="shared" si="14"/>
        <v/>
      </c>
      <c r="V116" s="199" t="str">
        <f t="shared" si="82"/>
        <v/>
      </c>
      <c r="W116" s="199" t="str">
        <f t="shared" si="83"/>
        <v/>
      </c>
      <c r="X116" s="199" t="str">
        <f t="shared" si="84"/>
        <v/>
      </c>
      <c r="Y116" s="199" t="str">
        <f t="shared" si="85"/>
        <v/>
      </c>
      <c r="Z116" s="199" t="str">
        <f t="shared" si="86"/>
        <v/>
      </c>
      <c r="AA116" s="199" t="str">
        <f t="shared" si="87"/>
        <v/>
      </c>
      <c r="AB116" s="199" t="str">
        <f t="shared" si="88"/>
        <v/>
      </c>
      <c r="AC116" s="199">
        <f t="shared" si="89"/>
        <v>0</v>
      </c>
      <c r="AD116" s="606"/>
      <c r="AE116" s="199">
        <f>+IFERROR(MIN(AD116*(1+MTR!$C$28)*(1+MTR!$D$28),AB116+AC116*MTR!$D$35),0)</f>
        <v>0</v>
      </c>
      <c r="AG116" s="199" t="str">
        <f t="shared" si="103"/>
        <v/>
      </c>
      <c r="AH116" s="199" t="str">
        <f t="shared" si="95"/>
        <v/>
      </c>
      <c r="AI116" s="199" t="str">
        <f t="shared" si="96"/>
        <v/>
      </c>
      <c r="AJ116" s="199" t="str">
        <f t="shared" si="97"/>
        <v/>
      </c>
      <c r="AK116" s="199" t="str">
        <f t="shared" si="98"/>
        <v/>
      </c>
      <c r="AL116" s="199" t="str">
        <f t="shared" si="99"/>
        <v/>
      </c>
      <c r="AM116" s="199" t="str">
        <f t="shared" si="100"/>
        <v/>
      </c>
      <c r="AN116" s="199" t="str">
        <f t="shared" si="101"/>
        <v/>
      </c>
      <c r="AO116" s="199">
        <f t="shared" si="102"/>
        <v>0</v>
      </c>
      <c r="AP116" s="606"/>
      <c r="AQ116" s="199">
        <f>+IFERROR(MIN(AP116*(1+MTR!$E$28)*(1+MTR!$D$28),IF(C116&lt;2018,AN116+AO116*MTR!$D$35,AN116+AO116*MTR!$E$36)),0)</f>
        <v>0</v>
      </c>
      <c r="AS116" s="199" t="str">
        <f t="shared" si="94"/>
        <v/>
      </c>
      <c r="AT116" s="199" t="str">
        <f t="shared" si="108"/>
        <v/>
      </c>
      <c r="AU116" s="199" t="str">
        <f t="shared" si="104"/>
        <v/>
      </c>
      <c r="AV116" s="199" t="str">
        <f t="shared" si="109"/>
        <v/>
      </c>
      <c r="AW116" s="199" t="str">
        <f t="shared" si="105"/>
        <v/>
      </c>
      <c r="AX116" s="199" t="str">
        <f t="shared" si="106"/>
        <v/>
      </c>
      <c r="AY116" s="199" t="str">
        <f t="shared" si="107"/>
        <v/>
      </c>
      <c r="AZ116" s="199" t="str">
        <f t="shared" si="110"/>
        <v/>
      </c>
      <c r="BA116" s="199">
        <f t="shared" si="111"/>
        <v>0</v>
      </c>
      <c r="BB116" s="606"/>
      <c r="BC116" s="199">
        <f>+IFERROR(MIN(BB116*(1+MTR!$E$28)*(1+MTR!$F$28),IF(C116&lt;2018,AZ116+BA116*MTR!$D$35,AZ116+BA116*MTR!$E$36)),0)</f>
        <v>0</v>
      </c>
      <c r="BD116" s="190"/>
      <c r="BE116" s="608"/>
      <c r="BF116" s="190"/>
      <c r="BG116" s="190"/>
      <c r="BH116" s="190"/>
    </row>
    <row r="117" spans="1:60" s="179" customFormat="1">
      <c r="A117" s="607"/>
      <c r="B117" s="76"/>
      <c r="C117" s="77"/>
      <c r="D117" s="77"/>
      <c r="E117" s="77"/>
      <c r="F117" s="77"/>
      <c r="G117" s="76"/>
      <c r="H117" s="212" t="str">
        <f t="shared" si="4"/>
        <v/>
      </c>
      <c r="I117" s="199" t="str">
        <f t="shared" si="5"/>
        <v/>
      </c>
      <c r="J117" s="199" t="str">
        <f t="shared" si="74"/>
        <v/>
      </c>
      <c r="K117" s="199" t="str">
        <f t="shared" si="75"/>
        <v/>
      </c>
      <c r="L117" s="199" t="str">
        <f t="shared" si="76"/>
        <v/>
      </c>
      <c r="M117" s="199" t="str">
        <f t="shared" si="77"/>
        <v/>
      </c>
      <c r="N117" s="199" t="str">
        <f t="shared" si="78"/>
        <v/>
      </c>
      <c r="O117" s="199" t="str">
        <f t="shared" si="79"/>
        <v/>
      </c>
      <c r="P117" s="199" t="str">
        <f t="shared" si="80"/>
        <v/>
      </c>
      <c r="Q117" s="199">
        <f t="shared" si="81"/>
        <v>0</v>
      </c>
      <c r="R117" s="606"/>
      <c r="S117" s="199">
        <f>+IFERROR(MIN(R117*(1+MTR!$C$28),P117+Q117*MTR!$C$35),0)</f>
        <v>0</v>
      </c>
      <c r="U117" s="199" t="str">
        <f t="shared" si="14"/>
        <v/>
      </c>
      <c r="V117" s="199" t="str">
        <f t="shared" si="82"/>
        <v/>
      </c>
      <c r="W117" s="199" t="str">
        <f t="shared" si="83"/>
        <v/>
      </c>
      <c r="X117" s="199" t="str">
        <f t="shared" si="84"/>
        <v/>
      </c>
      <c r="Y117" s="199" t="str">
        <f t="shared" si="85"/>
        <v/>
      </c>
      <c r="Z117" s="199" t="str">
        <f t="shared" si="86"/>
        <v/>
      </c>
      <c r="AA117" s="199" t="str">
        <f t="shared" si="87"/>
        <v/>
      </c>
      <c r="AB117" s="199" t="str">
        <f t="shared" si="88"/>
        <v/>
      </c>
      <c r="AC117" s="199">
        <f t="shared" si="89"/>
        <v>0</v>
      </c>
      <c r="AD117" s="606"/>
      <c r="AE117" s="199">
        <f>+IFERROR(MIN(AD117*(1+MTR!$C$28)*(1+MTR!$D$28),AB117+AC117*MTR!$D$35),0)</f>
        <v>0</v>
      </c>
      <c r="AG117" s="199" t="str">
        <f t="shared" si="103"/>
        <v/>
      </c>
      <c r="AH117" s="199" t="str">
        <f t="shared" si="95"/>
        <v/>
      </c>
      <c r="AI117" s="199" t="str">
        <f t="shared" si="96"/>
        <v/>
      </c>
      <c r="AJ117" s="199" t="str">
        <f t="shared" si="97"/>
        <v/>
      </c>
      <c r="AK117" s="199" t="str">
        <f t="shared" si="98"/>
        <v/>
      </c>
      <c r="AL117" s="199" t="str">
        <f t="shared" si="99"/>
        <v/>
      </c>
      <c r="AM117" s="199" t="str">
        <f t="shared" si="100"/>
        <v/>
      </c>
      <c r="AN117" s="199" t="str">
        <f t="shared" si="101"/>
        <v/>
      </c>
      <c r="AO117" s="199">
        <f t="shared" si="102"/>
        <v>0</v>
      </c>
      <c r="AP117" s="606"/>
      <c r="AQ117" s="199">
        <f>+IFERROR(MIN(AP117*(1+MTR!$E$28)*(1+MTR!$D$28),IF(C117&lt;2018,AN117+AO117*MTR!$D$35,AN117+AO117*MTR!$E$36)),0)</f>
        <v>0</v>
      </c>
      <c r="AS117" s="199" t="str">
        <f t="shared" si="94"/>
        <v/>
      </c>
      <c r="AT117" s="199" t="str">
        <f t="shared" si="108"/>
        <v/>
      </c>
      <c r="AU117" s="199" t="str">
        <f t="shared" si="104"/>
        <v/>
      </c>
      <c r="AV117" s="199" t="str">
        <f t="shared" si="109"/>
        <v/>
      </c>
      <c r="AW117" s="199" t="str">
        <f t="shared" si="105"/>
        <v/>
      </c>
      <c r="AX117" s="199" t="str">
        <f t="shared" si="106"/>
        <v/>
      </c>
      <c r="AY117" s="199" t="str">
        <f t="shared" si="107"/>
        <v/>
      </c>
      <c r="AZ117" s="199" t="str">
        <f t="shared" si="110"/>
        <v/>
      </c>
      <c r="BA117" s="199">
        <f t="shared" si="111"/>
        <v>0</v>
      </c>
      <c r="BB117" s="606"/>
      <c r="BC117" s="199">
        <f>+IFERROR(MIN(BB117*(1+MTR!$E$28)*(1+MTR!$F$28),IF(C117&lt;2018,AZ117+BA117*MTR!$D$35,AZ117+BA117*MTR!$E$36)),0)</f>
        <v>0</v>
      </c>
      <c r="BD117" s="190"/>
      <c r="BE117" s="608"/>
      <c r="BF117" s="190"/>
      <c r="BG117" s="190"/>
      <c r="BH117" s="190"/>
    </row>
    <row r="118" spans="1:60" s="179" customFormat="1">
      <c r="A118" s="607"/>
      <c r="B118" s="76"/>
      <c r="C118" s="77"/>
      <c r="D118" s="77"/>
      <c r="E118" s="77"/>
      <c r="F118" s="77"/>
      <c r="G118" s="76"/>
      <c r="H118" s="212" t="str">
        <f t="shared" si="4"/>
        <v/>
      </c>
      <c r="I118" s="199" t="str">
        <f t="shared" si="5"/>
        <v/>
      </c>
      <c r="J118" s="199" t="str">
        <f t="shared" si="74"/>
        <v/>
      </c>
      <c r="K118" s="199" t="str">
        <f t="shared" si="75"/>
        <v/>
      </c>
      <c r="L118" s="199" t="str">
        <f t="shared" si="76"/>
        <v/>
      </c>
      <c r="M118" s="199" t="str">
        <f t="shared" si="77"/>
        <v/>
      </c>
      <c r="N118" s="199" t="str">
        <f t="shared" si="78"/>
        <v/>
      </c>
      <c r="O118" s="199" t="str">
        <f t="shared" si="79"/>
        <v/>
      </c>
      <c r="P118" s="199" t="str">
        <f t="shared" si="80"/>
        <v/>
      </c>
      <c r="Q118" s="199">
        <f t="shared" si="81"/>
        <v>0</v>
      </c>
      <c r="R118" s="606"/>
      <c r="S118" s="199">
        <f>+IFERROR(MIN(R118*(1+MTR!$C$28),P118+Q118*MTR!$C$35),0)</f>
        <v>0</v>
      </c>
      <c r="U118" s="199" t="str">
        <f t="shared" si="14"/>
        <v/>
      </c>
      <c r="V118" s="199" t="str">
        <f t="shared" si="82"/>
        <v/>
      </c>
      <c r="W118" s="199" t="str">
        <f t="shared" si="83"/>
        <v/>
      </c>
      <c r="X118" s="199" t="str">
        <f t="shared" si="84"/>
        <v/>
      </c>
      <c r="Y118" s="199" t="str">
        <f t="shared" si="85"/>
        <v/>
      </c>
      <c r="Z118" s="199" t="str">
        <f t="shared" si="86"/>
        <v/>
      </c>
      <c r="AA118" s="199" t="str">
        <f t="shared" si="87"/>
        <v/>
      </c>
      <c r="AB118" s="199" t="str">
        <f t="shared" si="88"/>
        <v/>
      </c>
      <c r="AC118" s="199">
        <f t="shared" si="89"/>
        <v>0</v>
      </c>
      <c r="AD118" s="606"/>
      <c r="AE118" s="199">
        <f>+IFERROR(MIN(AD118*(1+MTR!$C$28)*(1+MTR!$D$28),AB118+AC118*MTR!$D$35),0)</f>
        <v>0</v>
      </c>
      <c r="AG118" s="199" t="str">
        <f t="shared" si="103"/>
        <v/>
      </c>
      <c r="AH118" s="199" t="str">
        <f t="shared" si="95"/>
        <v/>
      </c>
      <c r="AI118" s="199" t="str">
        <f t="shared" si="96"/>
        <v/>
      </c>
      <c r="AJ118" s="199" t="str">
        <f t="shared" si="97"/>
        <v/>
      </c>
      <c r="AK118" s="199" t="str">
        <f t="shared" si="98"/>
        <v/>
      </c>
      <c r="AL118" s="199" t="str">
        <f t="shared" si="99"/>
        <v/>
      </c>
      <c r="AM118" s="199" t="str">
        <f t="shared" si="100"/>
        <v/>
      </c>
      <c r="AN118" s="199" t="str">
        <f t="shared" si="101"/>
        <v/>
      </c>
      <c r="AO118" s="199">
        <f t="shared" si="102"/>
        <v>0</v>
      </c>
      <c r="AP118" s="606"/>
      <c r="AQ118" s="199">
        <f>+IFERROR(MIN(AP118*(1+MTR!$E$28)*(1+MTR!$D$28),IF(C118&lt;2018,AN118+AO118*MTR!$D$35,AN118+AO118*MTR!$E$36)),0)</f>
        <v>0</v>
      </c>
      <c r="AS118" s="199" t="str">
        <f t="shared" si="94"/>
        <v/>
      </c>
      <c r="AT118" s="199" t="str">
        <f t="shared" si="108"/>
        <v/>
      </c>
      <c r="AU118" s="199" t="str">
        <f t="shared" si="104"/>
        <v/>
      </c>
      <c r="AV118" s="199" t="str">
        <f t="shared" si="109"/>
        <v/>
      </c>
      <c r="AW118" s="199" t="str">
        <f t="shared" si="105"/>
        <v/>
      </c>
      <c r="AX118" s="199" t="str">
        <f t="shared" si="106"/>
        <v/>
      </c>
      <c r="AY118" s="199" t="str">
        <f t="shared" si="107"/>
        <v/>
      </c>
      <c r="AZ118" s="199" t="str">
        <f t="shared" si="110"/>
        <v/>
      </c>
      <c r="BA118" s="199">
        <f t="shared" si="111"/>
        <v>0</v>
      </c>
      <c r="BB118" s="606"/>
      <c r="BC118" s="199">
        <f>+IFERROR(MIN(BB118*(1+MTR!$E$28)*(1+MTR!$F$28),IF(C118&lt;2018,AZ118+BA118*MTR!$D$35,AZ118+BA118*MTR!$E$36)),0)</f>
        <v>0</v>
      </c>
      <c r="BD118" s="190"/>
      <c r="BE118" s="608"/>
      <c r="BF118" s="190"/>
      <c r="BG118" s="190"/>
      <c r="BH118" s="190"/>
    </row>
    <row r="119" spans="1:60" s="179" customFormat="1">
      <c r="A119" s="607"/>
      <c r="B119" s="76"/>
      <c r="C119" s="77"/>
      <c r="D119" s="77"/>
      <c r="E119" s="77"/>
      <c r="F119" s="77"/>
      <c r="G119" s="76"/>
      <c r="H119" s="212" t="str">
        <f t="shared" si="4"/>
        <v/>
      </c>
      <c r="I119" s="199" t="str">
        <f t="shared" si="5"/>
        <v/>
      </c>
      <c r="J119" s="199" t="str">
        <f t="shared" si="74"/>
        <v/>
      </c>
      <c r="K119" s="199" t="str">
        <f t="shared" si="75"/>
        <v/>
      </c>
      <c r="L119" s="199" t="str">
        <f t="shared" si="76"/>
        <v/>
      </c>
      <c r="M119" s="199" t="str">
        <f t="shared" si="77"/>
        <v/>
      </c>
      <c r="N119" s="199" t="str">
        <f t="shared" si="78"/>
        <v/>
      </c>
      <c r="O119" s="199" t="str">
        <f t="shared" si="79"/>
        <v/>
      </c>
      <c r="P119" s="199" t="str">
        <f t="shared" si="80"/>
        <v/>
      </c>
      <c r="Q119" s="199">
        <f t="shared" si="81"/>
        <v>0</v>
      </c>
      <c r="R119" s="606"/>
      <c r="S119" s="199">
        <f>+IFERROR(MIN(R119*(1+MTR!$C$28),P119+Q119*MTR!$C$35),0)</f>
        <v>0</v>
      </c>
      <c r="U119" s="199" t="str">
        <f t="shared" si="14"/>
        <v/>
      </c>
      <c r="V119" s="199" t="str">
        <f t="shared" si="82"/>
        <v/>
      </c>
      <c r="W119" s="199" t="str">
        <f t="shared" si="83"/>
        <v/>
      </c>
      <c r="X119" s="199" t="str">
        <f t="shared" si="84"/>
        <v/>
      </c>
      <c r="Y119" s="199" t="str">
        <f t="shared" si="85"/>
        <v/>
      </c>
      <c r="Z119" s="199" t="str">
        <f t="shared" si="86"/>
        <v/>
      </c>
      <c r="AA119" s="199" t="str">
        <f t="shared" si="87"/>
        <v/>
      </c>
      <c r="AB119" s="199" t="str">
        <f t="shared" si="88"/>
        <v/>
      </c>
      <c r="AC119" s="199">
        <f t="shared" si="89"/>
        <v>0</v>
      </c>
      <c r="AD119" s="606"/>
      <c r="AE119" s="199">
        <f>+IFERROR(MIN(AD119*(1+MTR!$C$28)*(1+MTR!$D$28),AB119+AC119*MTR!$D$35),0)</f>
        <v>0</v>
      </c>
      <c r="AG119" s="199" t="str">
        <f t="shared" si="103"/>
        <v/>
      </c>
      <c r="AH119" s="199" t="str">
        <f t="shared" si="95"/>
        <v/>
      </c>
      <c r="AI119" s="199" t="str">
        <f t="shared" si="96"/>
        <v/>
      </c>
      <c r="AJ119" s="199" t="str">
        <f t="shared" si="97"/>
        <v/>
      </c>
      <c r="AK119" s="199" t="str">
        <f t="shared" si="98"/>
        <v/>
      </c>
      <c r="AL119" s="199" t="str">
        <f t="shared" si="99"/>
        <v/>
      </c>
      <c r="AM119" s="199" t="str">
        <f t="shared" si="100"/>
        <v/>
      </c>
      <c r="AN119" s="199" t="str">
        <f t="shared" si="101"/>
        <v/>
      </c>
      <c r="AO119" s="199">
        <f t="shared" si="102"/>
        <v>0</v>
      </c>
      <c r="AP119" s="606"/>
      <c r="AQ119" s="199">
        <f>+IFERROR(MIN(AP119*(1+MTR!$E$28)*(1+MTR!$D$28),IF(C119&lt;2018,AN119+AO119*MTR!$D$35,AN119+AO119*MTR!$E$36)),0)</f>
        <v>0</v>
      </c>
      <c r="AS119" s="199" t="str">
        <f t="shared" si="94"/>
        <v/>
      </c>
      <c r="AT119" s="199" t="str">
        <f t="shared" si="108"/>
        <v/>
      </c>
      <c r="AU119" s="199" t="str">
        <f t="shared" si="104"/>
        <v/>
      </c>
      <c r="AV119" s="199" t="str">
        <f t="shared" si="109"/>
        <v/>
      </c>
      <c r="AW119" s="199" t="str">
        <f t="shared" si="105"/>
        <v/>
      </c>
      <c r="AX119" s="199" t="str">
        <f t="shared" si="106"/>
        <v/>
      </c>
      <c r="AY119" s="199" t="str">
        <f t="shared" si="107"/>
        <v/>
      </c>
      <c r="AZ119" s="199" t="str">
        <f t="shared" si="110"/>
        <v/>
      </c>
      <c r="BA119" s="199">
        <f t="shared" si="111"/>
        <v>0</v>
      </c>
      <c r="BB119" s="606"/>
      <c r="BC119" s="199">
        <f>+IFERROR(MIN(BB119*(1+MTR!$E$28)*(1+MTR!$F$28),IF(C119&lt;2018,AZ119+BA119*MTR!$D$35,AZ119+BA119*MTR!$E$36)),0)</f>
        <v>0</v>
      </c>
      <c r="BD119" s="190"/>
      <c r="BE119" s="608"/>
      <c r="BF119" s="190"/>
      <c r="BG119" s="190"/>
      <c r="BH119" s="190"/>
    </row>
    <row r="120" spans="1:60" s="179" customFormat="1">
      <c r="A120" s="607"/>
      <c r="B120" s="76"/>
      <c r="C120" s="77"/>
      <c r="D120" s="77"/>
      <c r="E120" s="77"/>
      <c r="F120" s="77"/>
      <c r="G120" s="76"/>
      <c r="H120" s="212" t="str">
        <f t="shared" si="4"/>
        <v/>
      </c>
      <c r="I120" s="199" t="str">
        <f t="shared" si="5"/>
        <v/>
      </c>
      <c r="J120" s="199" t="str">
        <f t="shared" si="6"/>
        <v/>
      </c>
      <c r="K120" s="199" t="str">
        <f t="shared" si="7"/>
        <v/>
      </c>
      <c r="L120" s="199" t="str">
        <f t="shared" si="8"/>
        <v/>
      </c>
      <c r="M120" s="199" t="str">
        <f t="shared" si="9"/>
        <v/>
      </c>
      <c r="N120" s="199" t="str">
        <f t="shared" si="10"/>
        <v/>
      </c>
      <c r="O120" s="199" t="str">
        <f t="shared" si="11"/>
        <v/>
      </c>
      <c r="P120" s="199" t="str">
        <f t="shared" si="12"/>
        <v/>
      </c>
      <c r="Q120" s="199">
        <f t="shared" si="13"/>
        <v>0</v>
      </c>
      <c r="R120" s="606"/>
      <c r="S120" s="199">
        <f>+IFERROR(MIN(R120*(1+MTR!$C$28),P120+Q120*MTR!$C$35),0)</f>
        <v>0</v>
      </c>
      <c r="U120" s="199" t="str">
        <f t="shared" si="14"/>
        <v/>
      </c>
      <c r="V120" s="199" t="str">
        <f t="shared" si="15"/>
        <v/>
      </c>
      <c r="W120" s="199" t="str">
        <f t="shared" si="16"/>
        <v/>
      </c>
      <c r="X120" s="199" t="str">
        <f t="shared" si="17"/>
        <v/>
      </c>
      <c r="Y120" s="199" t="str">
        <f t="shared" si="18"/>
        <v/>
      </c>
      <c r="Z120" s="199" t="str">
        <f t="shared" si="19"/>
        <v/>
      </c>
      <c r="AA120" s="199" t="str">
        <f t="shared" si="20"/>
        <v/>
      </c>
      <c r="AB120" s="199" t="str">
        <f t="shared" si="21"/>
        <v/>
      </c>
      <c r="AC120" s="199">
        <f t="shared" si="22"/>
        <v>0</v>
      </c>
      <c r="AD120" s="606"/>
      <c r="AE120" s="199">
        <f>+IFERROR(MIN(AD120*(1+MTR!$C$28)*(1+MTR!$D$28),AB120+AC120*MTR!$D$35),0)</f>
        <v>0</v>
      </c>
      <c r="AG120" s="199" t="str">
        <f t="shared" si="103"/>
        <v/>
      </c>
      <c r="AH120" s="199" t="str">
        <f t="shared" si="95"/>
        <v/>
      </c>
      <c r="AI120" s="199" t="str">
        <f t="shared" si="96"/>
        <v/>
      </c>
      <c r="AJ120" s="199" t="str">
        <f t="shared" si="97"/>
        <v/>
      </c>
      <c r="AK120" s="199" t="str">
        <f t="shared" si="98"/>
        <v/>
      </c>
      <c r="AL120" s="199" t="str">
        <f t="shared" si="99"/>
        <v/>
      </c>
      <c r="AM120" s="199" t="str">
        <f t="shared" si="100"/>
        <v/>
      </c>
      <c r="AN120" s="199" t="str">
        <f t="shared" si="101"/>
        <v/>
      </c>
      <c r="AO120" s="199">
        <f t="shared" si="102"/>
        <v>0</v>
      </c>
      <c r="AP120" s="606"/>
      <c r="AQ120" s="199">
        <f>+IFERROR(MIN(AP120*(1+MTR!$E$28)*(1+MTR!$D$28),IF(C120&lt;2018,AN120+AO120*MTR!$D$35,AN120+AO120*MTR!$E$36)),0)</f>
        <v>0</v>
      </c>
      <c r="AS120" s="199" t="str">
        <f t="shared" si="94"/>
        <v/>
      </c>
      <c r="AT120" s="199" t="str">
        <f t="shared" si="108"/>
        <v/>
      </c>
      <c r="AU120" s="199" t="str">
        <f t="shared" si="104"/>
        <v/>
      </c>
      <c r="AV120" s="199" t="str">
        <f t="shared" si="109"/>
        <v/>
      </c>
      <c r="AW120" s="199" t="str">
        <f t="shared" si="105"/>
        <v/>
      </c>
      <c r="AX120" s="199" t="str">
        <f t="shared" si="106"/>
        <v/>
      </c>
      <c r="AY120" s="199" t="str">
        <f t="shared" si="107"/>
        <v/>
      </c>
      <c r="AZ120" s="199" t="str">
        <f t="shared" si="110"/>
        <v/>
      </c>
      <c r="BA120" s="199">
        <f t="shared" si="111"/>
        <v>0</v>
      </c>
      <c r="BB120" s="606"/>
      <c r="BC120" s="199">
        <f>+IFERROR(MIN(BB120*(1+MTR!$E$28)*(1+MTR!$F$28),IF(C120&lt;2018,AZ120+BA120*MTR!$D$35,AZ120+BA120*MTR!$E$36)),0)</f>
        <v>0</v>
      </c>
      <c r="BD120" s="190"/>
      <c r="BE120" s="608"/>
      <c r="BF120" s="190"/>
      <c r="BG120" s="190"/>
      <c r="BH120" s="190"/>
    </row>
    <row r="121" spans="1:60" s="179" customFormat="1">
      <c r="A121" s="607"/>
      <c r="B121" s="76"/>
      <c r="C121" s="77"/>
      <c r="D121" s="77"/>
      <c r="E121" s="77"/>
      <c r="F121" s="77"/>
      <c r="G121" s="76"/>
      <c r="H121" s="212" t="str">
        <f t="shared" si="4"/>
        <v/>
      </c>
      <c r="I121" s="199" t="str">
        <f t="shared" si="5"/>
        <v/>
      </c>
      <c r="J121" s="199" t="str">
        <f t="shared" si="6"/>
        <v/>
      </c>
      <c r="K121" s="199" t="str">
        <f t="shared" si="7"/>
        <v/>
      </c>
      <c r="L121" s="199" t="str">
        <f t="shared" si="8"/>
        <v/>
      </c>
      <c r="M121" s="199" t="str">
        <f t="shared" si="9"/>
        <v/>
      </c>
      <c r="N121" s="199" t="str">
        <f t="shared" si="10"/>
        <v/>
      </c>
      <c r="O121" s="199" t="str">
        <f t="shared" si="11"/>
        <v/>
      </c>
      <c r="P121" s="199" t="str">
        <f t="shared" si="12"/>
        <v/>
      </c>
      <c r="Q121" s="199">
        <f t="shared" si="13"/>
        <v>0</v>
      </c>
      <c r="R121" s="606"/>
      <c r="S121" s="199">
        <f>+IFERROR(MIN(R121*(1+MTR!$C$28),P121+Q121*MTR!$C$35),0)</f>
        <v>0</v>
      </c>
      <c r="U121" s="199" t="str">
        <f t="shared" si="14"/>
        <v/>
      </c>
      <c r="V121" s="199" t="str">
        <f t="shared" si="15"/>
        <v/>
      </c>
      <c r="W121" s="199" t="str">
        <f t="shared" si="16"/>
        <v/>
      </c>
      <c r="X121" s="199" t="str">
        <f t="shared" si="17"/>
        <v/>
      </c>
      <c r="Y121" s="199" t="str">
        <f t="shared" si="18"/>
        <v/>
      </c>
      <c r="Z121" s="199" t="str">
        <f t="shared" si="19"/>
        <v/>
      </c>
      <c r="AA121" s="199" t="str">
        <f t="shared" si="20"/>
        <v/>
      </c>
      <c r="AB121" s="199" t="str">
        <f t="shared" si="21"/>
        <v/>
      </c>
      <c r="AC121" s="199">
        <f t="shared" si="22"/>
        <v>0</v>
      </c>
      <c r="AD121" s="606"/>
      <c r="AE121" s="199">
        <f>+IFERROR(MIN(AD121*(1+MTR!$C$28)*(1+MTR!$D$28),AB121+AC121*MTR!$D$35),0)</f>
        <v>0</v>
      </c>
      <c r="AG121" s="199" t="str">
        <f t="shared" si="103"/>
        <v/>
      </c>
      <c r="AH121" s="199" t="str">
        <f t="shared" si="95"/>
        <v/>
      </c>
      <c r="AI121" s="199" t="str">
        <f t="shared" si="96"/>
        <v/>
      </c>
      <c r="AJ121" s="199" t="str">
        <f t="shared" si="97"/>
        <v/>
      </c>
      <c r="AK121" s="199" t="str">
        <f t="shared" si="98"/>
        <v/>
      </c>
      <c r="AL121" s="199" t="str">
        <f t="shared" si="99"/>
        <v/>
      </c>
      <c r="AM121" s="199" t="str">
        <f t="shared" si="100"/>
        <v/>
      </c>
      <c r="AN121" s="199" t="str">
        <f t="shared" si="101"/>
        <v/>
      </c>
      <c r="AO121" s="199">
        <f t="shared" si="102"/>
        <v>0</v>
      </c>
      <c r="AP121" s="606"/>
      <c r="AQ121" s="199">
        <f>+IFERROR(MIN(AP121*(1+MTR!$E$28)*(1+MTR!$D$28),IF(C121&lt;2018,AN121+AO121*MTR!$D$35,AN121+AO121*MTR!$E$36)),0)</f>
        <v>0</v>
      </c>
      <c r="AS121" s="199" t="str">
        <f t="shared" si="94"/>
        <v/>
      </c>
      <c r="AT121" s="199" t="str">
        <f t="shared" si="108"/>
        <v/>
      </c>
      <c r="AU121" s="199" t="str">
        <f t="shared" si="104"/>
        <v/>
      </c>
      <c r="AV121" s="199" t="str">
        <f t="shared" si="109"/>
        <v/>
      </c>
      <c r="AW121" s="199" t="str">
        <f t="shared" si="105"/>
        <v/>
      </c>
      <c r="AX121" s="199" t="str">
        <f t="shared" si="106"/>
        <v/>
      </c>
      <c r="AY121" s="199" t="str">
        <f t="shared" si="107"/>
        <v/>
      </c>
      <c r="AZ121" s="199" t="str">
        <f t="shared" si="110"/>
        <v/>
      </c>
      <c r="BA121" s="199">
        <f t="shared" si="111"/>
        <v>0</v>
      </c>
      <c r="BB121" s="606"/>
      <c r="BC121" s="199">
        <f>+IFERROR(MIN(BB121*(1+MTR!$E$28)*(1+MTR!$F$28),IF(C121&lt;2018,AZ121+BA121*MTR!$D$35,AZ121+BA121*MTR!$E$36)),0)</f>
        <v>0</v>
      </c>
      <c r="BD121" s="190"/>
      <c r="BE121" s="608"/>
      <c r="BF121" s="190"/>
      <c r="BG121" s="190"/>
      <c r="BH121" s="190"/>
    </row>
    <row r="122" spans="1:60" s="179" customFormat="1">
      <c r="A122" s="607"/>
      <c r="B122" s="76"/>
      <c r="C122" s="77"/>
      <c r="D122" s="77"/>
      <c r="E122" s="77"/>
      <c r="F122" s="77"/>
      <c r="G122" s="76"/>
      <c r="H122" s="212" t="str">
        <f t="shared" si="4"/>
        <v/>
      </c>
      <c r="I122" s="199" t="str">
        <f t="shared" si="5"/>
        <v/>
      </c>
      <c r="J122" s="199" t="str">
        <f t="shared" si="6"/>
        <v/>
      </c>
      <c r="K122" s="199" t="str">
        <f t="shared" si="7"/>
        <v/>
      </c>
      <c r="L122" s="199" t="str">
        <f t="shared" si="8"/>
        <v/>
      </c>
      <c r="M122" s="199" t="str">
        <f t="shared" si="9"/>
        <v/>
      </c>
      <c r="N122" s="199" t="str">
        <f t="shared" si="10"/>
        <v/>
      </c>
      <c r="O122" s="199" t="str">
        <f t="shared" si="11"/>
        <v/>
      </c>
      <c r="P122" s="199" t="str">
        <f t="shared" si="12"/>
        <v/>
      </c>
      <c r="Q122" s="199">
        <f t="shared" si="13"/>
        <v>0</v>
      </c>
      <c r="R122" s="606"/>
      <c r="S122" s="199">
        <f>+IFERROR(MIN(R122*(1+MTR!$C$28),P122+Q122*MTR!$C$35),0)</f>
        <v>0</v>
      </c>
      <c r="U122" s="199" t="str">
        <f t="shared" si="14"/>
        <v/>
      </c>
      <c r="V122" s="199" t="str">
        <f t="shared" si="15"/>
        <v/>
      </c>
      <c r="W122" s="199" t="str">
        <f t="shared" si="16"/>
        <v/>
      </c>
      <c r="X122" s="199" t="str">
        <f t="shared" si="17"/>
        <v/>
      </c>
      <c r="Y122" s="199" t="str">
        <f t="shared" si="18"/>
        <v/>
      </c>
      <c r="Z122" s="199" t="str">
        <f t="shared" si="19"/>
        <v/>
      </c>
      <c r="AA122" s="199" t="str">
        <f t="shared" si="20"/>
        <v/>
      </c>
      <c r="AB122" s="199" t="str">
        <f t="shared" si="21"/>
        <v/>
      </c>
      <c r="AC122" s="199">
        <f t="shared" si="22"/>
        <v>0</v>
      </c>
      <c r="AD122" s="606"/>
      <c r="AE122" s="199">
        <f>+IFERROR(MIN(AD122*(1+MTR!$C$28)*(1+MTR!$D$28),AB122+AC122*MTR!$D$35),0)</f>
        <v>0</v>
      </c>
      <c r="AG122" s="199" t="str">
        <f t="shared" si="103"/>
        <v/>
      </c>
      <c r="AH122" s="199" t="str">
        <f t="shared" si="95"/>
        <v/>
      </c>
      <c r="AI122" s="199" t="str">
        <f t="shared" si="96"/>
        <v/>
      </c>
      <c r="AJ122" s="199" t="str">
        <f t="shared" si="97"/>
        <v/>
      </c>
      <c r="AK122" s="199" t="str">
        <f t="shared" si="98"/>
        <v/>
      </c>
      <c r="AL122" s="199" t="str">
        <f t="shared" si="99"/>
        <v/>
      </c>
      <c r="AM122" s="199" t="str">
        <f t="shared" si="100"/>
        <v/>
      </c>
      <c r="AN122" s="199" t="str">
        <f t="shared" si="101"/>
        <v/>
      </c>
      <c r="AO122" s="199">
        <f t="shared" si="102"/>
        <v>0</v>
      </c>
      <c r="AP122" s="606"/>
      <c r="AQ122" s="199">
        <f>+IFERROR(MIN(AP122*(1+MTR!$E$28)*(1+MTR!$D$28),IF(C122&lt;2018,AN122+AO122*MTR!$D$35,AN122+AO122*MTR!$E$36)),0)</f>
        <v>0</v>
      </c>
      <c r="AS122" s="199" t="str">
        <f t="shared" si="94"/>
        <v/>
      </c>
      <c r="AT122" s="199" t="str">
        <f t="shared" si="108"/>
        <v/>
      </c>
      <c r="AU122" s="199" t="str">
        <f t="shared" si="104"/>
        <v/>
      </c>
      <c r="AV122" s="199" t="str">
        <f t="shared" si="109"/>
        <v/>
      </c>
      <c r="AW122" s="199" t="str">
        <f t="shared" si="105"/>
        <v/>
      </c>
      <c r="AX122" s="199" t="str">
        <f t="shared" si="106"/>
        <v/>
      </c>
      <c r="AY122" s="199" t="str">
        <f t="shared" si="107"/>
        <v/>
      </c>
      <c r="AZ122" s="199" t="str">
        <f t="shared" si="110"/>
        <v/>
      </c>
      <c r="BA122" s="199">
        <f t="shared" si="111"/>
        <v>0</v>
      </c>
      <c r="BB122" s="606"/>
      <c r="BC122" s="199">
        <f>+IFERROR(MIN(BB122*(1+MTR!$E$28)*(1+MTR!$F$28),IF(C122&lt;2018,AZ122+BA122*MTR!$D$35,AZ122+BA122*MTR!$E$36)),0)</f>
        <v>0</v>
      </c>
      <c r="BD122" s="190"/>
      <c r="BE122" s="608"/>
      <c r="BF122" s="190"/>
      <c r="BG122" s="190"/>
      <c r="BH122" s="190"/>
    </row>
    <row r="123" spans="1:60" s="179" customFormat="1">
      <c r="A123" s="607"/>
      <c r="B123" s="76"/>
      <c r="C123" s="77"/>
      <c r="D123" s="77"/>
      <c r="E123" s="77"/>
      <c r="F123" s="77"/>
      <c r="G123" s="76"/>
      <c r="H123" s="212" t="str">
        <f t="shared" si="4"/>
        <v/>
      </c>
      <c r="I123" s="199" t="str">
        <f t="shared" si="5"/>
        <v/>
      </c>
      <c r="J123" s="199" t="str">
        <f t="shared" si="6"/>
        <v/>
      </c>
      <c r="K123" s="199" t="str">
        <f t="shared" si="7"/>
        <v/>
      </c>
      <c r="L123" s="199" t="str">
        <f t="shared" si="8"/>
        <v/>
      </c>
      <c r="M123" s="199" t="str">
        <f t="shared" si="9"/>
        <v/>
      </c>
      <c r="N123" s="199" t="str">
        <f t="shared" si="10"/>
        <v/>
      </c>
      <c r="O123" s="199" t="str">
        <f t="shared" si="11"/>
        <v/>
      </c>
      <c r="P123" s="199" t="str">
        <f t="shared" si="12"/>
        <v/>
      </c>
      <c r="Q123" s="199">
        <f t="shared" si="13"/>
        <v>0</v>
      </c>
      <c r="R123" s="606"/>
      <c r="S123" s="199">
        <f>+IFERROR(MIN(R123*(1+MTR!$C$28),P123+Q123*MTR!$C$35),0)</f>
        <v>0</v>
      </c>
      <c r="U123" s="199" t="str">
        <f t="shared" si="14"/>
        <v/>
      </c>
      <c r="V123" s="199" t="str">
        <f t="shared" si="15"/>
        <v/>
      </c>
      <c r="W123" s="199" t="str">
        <f t="shared" si="16"/>
        <v/>
      </c>
      <c r="X123" s="199" t="str">
        <f t="shared" si="17"/>
        <v/>
      </c>
      <c r="Y123" s="199" t="str">
        <f t="shared" si="18"/>
        <v/>
      </c>
      <c r="Z123" s="199" t="str">
        <f t="shared" si="19"/>
        <v/>
      </c>
      <c r="AA123" s="199" t="str">
        <f t="shared" si="20"/>
        <v/>
      </c>
      <c r="AB123" s="199" t="str">
        <f t="shared" si="21"/>
        <v/>
      </c>
      <c r="AC123" s="199">
        <f t="shared" si="22"/>
        <v>0</v>
      </c>
      <c r="AD123" s="606"/>
      <c r="AE123" s="199">
        <f>+IFERROR(MIN(AD123*(1+MTR!$C$28)*(1+MTR!$D$28),AB123+AC123*MTR!$D$35),0)</f>
        <v>0</v>
      </c>
      <c r="AG123" s="199" t="str">
        <f t="shared" si="103"/>
        <v/>
      </c>
      <c r="AH123" s="199" t="str">
        <f t="shared" si="95"/>
        <v/>
      </c>
      <c r="AI123" s="199" t="str">
        <f t="shared" si="96"/>
        <v/>
      </c>
      <c r="AJ123" s="199" t="str">
        <f t="shared" si="97"/>
        <v/>
      </c>
      <c r="AK123" s="199" t="str">
        <f t="shared" si="98"/>
        <v/>
      </c>
      <c r="AL123" s="199" t="str">
        <f t="shared" si="99"/>
        <v/>
      </c>
      <c r="AM123" s="199" t="str">
        <f t="shared" si="100"/>
        <v/>
      </c>
      <c r="AN123" s="199" t="str">
        <f t="shared" si="101"/>
        <v/>
      </c>
      <c r="AO123" s="199">
        <f t="shared" si="102"/>
        <v>0</v>
      </c>
      <c r="AP123" s="606"/>
      <c r="AQ123" s="199">
        <f>+IFERROR(MIN(AP123*(1+MTR!$E$28)*(1+MTR!$D$28),IF(C123&lt;2018,AN123+AO123*MTR!$D$35,AN123+AO123*MTR!$E$36)),0)</f>
        <v>0</v>
      </c>
      <c r="AS123" s="199" t="str">
        <f t="shared" si="94"/>
        <v/>
      </c>
      <c r="AT123" s="199" t="str">
        <f t="shared" si="108"/>
        <v/>
      </c>
      <c r="AU123" s="199" t="str">
        <f t="shared" si="104"/>
        <v/>
      </c>
      <c r="AV123" s="199" t="str">
        <f t="shared" si="109"/>
        <v/>
      </c>
      <c r="AW123" s="199" t="str">
        <f t="shared" si="105"/>
        <v/>
      </c>
      <c r="AX123" s="199" t="str">
        <f t="shared" si="106"/>
        <v/>
      </c>
      <c r="AY123" s="199" t="str">
        <f t="shared" si="107"/>
        <v/>
      </c>
      <c r="AZ123" s="199" t="str">
        <f t="shared" si="110"/>
        <v/>
      </c>
      <c r="BA123" s="199">
        <f t="shared" si="111"/>
        <v>0</v>
      </c>
      <c r="BB123" s="606"/>
      <c r="BC123" s="199">
        <f>+IFERROR(MIN(BB123*(1+MTR!$E$28)*(1+MTR!$F$28),IF(C123&lt;2018,AZ123+BA123*MTR!$D$35,AZ123+BA123*MTR!$E$36)),0)</f>
        <v>0</v>
      </c>
      <c r="BD123" s="190"/>
      <c r="BE123" s="608"/>
      <c r="BF123" s="190"/>
      <c r="BG123" s="190"/>
      <c r="BH123" s="190"/>
    </row>
    <row r="124" spans="1:60" s="179" customFormat="1">
      <c r="A124" s="607"/>
      <c r="B124" s="76"/>
      <c r="C124" s="77"/>
      <c r="D124" s="77"/>
      <c r="E124" s="77"/>
      <c r="F124" s="77"/>
      <c r="G124" s="76"/>
      <c r="H124" s="212" t="str">
        <f t="shared" si="4"/>
        <v/>
      </c>
      <c r="I124" s="199" t="str">
        <f t="shared" si="5"/>
        <v/>
      </c>
      <c r="J124" s="199" t="str">
        <f t="shared" si="6"/>
        <v/>
      </c>
      <c r="K124" s="199" t="str">
        <f t="shared" si="7"/>
        <v/>
      </c>
      <c r="L124" s="199" t="str">
        <f t="shared" si="8"/>
        <v/>
      </c>
      <c r="M124" s="199" t="str">
        <f t="shared" si="9"/>
        <v/>
      </c>
      <c r="N124" s="199" t="str">
        <f t="shared" si="10"/>
        <v/>
      </c>
      <c r="O124" s="199" t="str">
        <f t="shared" si="11"/>
        <v/>
      </c>
      <c r="P124" s="199" t="str">
        <f t="shared" si="12"/>
        <v/>
      </c>
      <c r="Q124" s="199">
        <f t="shared" si="13"/>
        <v>0</v>
      </c>
      <c r="R124" s="606"/>
      <c r="S124" s="199">
        <f>+IFERROR(MIN(R124*(1+MTR!$C$28),P124+Q124*MTR!$C$35),0)</f>
        <v>0</v>
      </c>
      <c r="U124" s="199" t="str">
        <f t="shared" si="14"/>
        <v/>
      </c>
      <c r="V124" s="199" t="str">
        <f t="shared" si="15"/>
        <v/>
      </c>
      <c r="W124" s="199" t="str">
        <f t="shared" si="16"/>
        <v/>
      </c>
      <c r="X124" s="199" t="str">
        <f t="shared" si="17"/>
        <v/>
      </c>
      <c r="Y124" s="199" t="str">
        <f t="shared" si="18"/>
        <v/>
      </c>
      <c r="Z124" s="199" t="str">
        <f t="shared" si="19"/>
        <v/>
      </c>
      <c r="AA124" s="199" t="str">
        <f t="shared" si="20"/>
        <v/>
      </c>
      <c r="AB124" s="199" t="str">
        <f t="shared" si="21"/>
        <v/>
      </c>
      <c r="AC124" s="199">
        <f t="shared" si="22"/>
        <v>0</v>
      </c>
      <c r="AD124" s="606"/>
      <c r="AE124" s="199">
        <f>+IFERROR(MIN(AD124*(1+MTR!$C$28)*(1+MTR!$D$28),AB124+AC124*MTR!$D$35),0)</f>
        <v>0</v>
      </c>
      <c r="AG124" s="199" t="str">
        <f t="shared" si="103"/>
        <v/>
      </c>
      <c r="AH124" s="199" t="str">
        <f t="shared" si="95"/>
        <v/>
      </c>
      <c r="AI124" s="199" t="str">
        <f t="shared" si="96"/>
        <v/>
      </c>
      <c r="AJ124" s="199" t="str">
        <f t="shared" si="97"/>
        <v/>
      </c>
      <c r="AK124" s="199" t="str">
        <f t="shared" si="98"/>
        <v/>
      </c>
      <c r="AL124" s="199" t="str">
        <f t="shared" si="99"/>
        <v/>
      </c>
      <c r="AM124" s="199" t="str">
        <f t="shared" si="100"/>
        <v/>
      </c>
      <c r="AN124" s="199" t="str">
        <f t="shared" si="101"/>
        <v/>
      </c>
      <c r="AO124" s="199">
        <f t="shared" si="102"/>
        <v>0</v>
      </c>
      <c r="AP124" s="606"/>
      <c r="AQ124" s="199">
        <f>+IFERROR(MIN(AP124*(1+MTR!$E$28)*(1+MTR!$D$28),IF(C124&lt;2018,AN124+AO124*MTR!$D$35,AN124+AO124*MTR!$E$36)),0)</f>
        <v>0</v>
      </c>
      <c r="AS124" s="199" t="str">
        <f t="shared" si="94"/>
        <v/>
      </c>
      <c r="AT124" s="199" t="str">
        <f t="shared" si="108"/>
        <v/>
      </c>
      <c r="AU124" s="199" t="str">
        <f t="shared" si="104"/>
        <v/>
      </c>
      <c r="AV124" s="199" t="str">
        <f t="shared" si="109"/>
        <v/>
      </c>
      <c r="AW124" s="199" t="str">
        <f t="shared" si="105"/>
        <v/>
      </c>
      <c r="AX124" s="199" t="str">
        <f t="shared" si="106"/>
        <v/>
      </c>
      <c r="AY124" s="199" t="str">
        <f t="shared" si="107"/>
        <v/>
      </c>
      <c r="AZ124" s="199" t="str">
        <f t="shared" si="110"/>
        <v/>
      </c>
      <c r="BA124" s="199">
        <f t="shared" si="111"/>
        <v>0</v>
      </c>
      <c r="BB124" s="606"/>
      <c r="BC124" s="199">
        <f>+IFERROR(MIN(BB124*(1+MTR!$E$28)*(1+MTR!$F$28),IF(C124&lt;2018,AZ124+BA124*MTR!$D$35,AZ124+BA124*MTR!$E$36)),0)</f>
        <v>0</v>
      </c>
      <c r="BD124" s="190"/>
      <c r="BE124" s="608"/>
      <c r="BF124" s="190"/>
      <c r="BG124" s="190"/>
      <c r="BH124" s="190"/>
    </row>
    <row r="125" spans="1:60" s="179" customFormat="1">
      <c r="A125" s="607"/>
      <c r="B125" s="76"/>
      <c r="C125" s="77"/>
      <c r="D125" s="77"/>
      <c r="E125" s="77"/>
      <c r="F125" s="77"/>
      <c r="G125" s="76"/>
      <c r="H125" s="212" t="str">
        <f t="shared" si="4"/>
        <v/>
      </c>
      <c r="I125" s="199" t="str">
        <f t="shared" si="5"/>
        <v/>
      </c>
      <c r="J125" s="199" t="str">
        <f t="shared" si="6"/>
        <v/>
      </c>
      <c r="K125" s="199" t="str">
        <f t="shared" si="7"/>
        <v/>
      </c>
      <c r="L125" s="199" t="str">
        <f t="shared" si="8"/>
        <v/>
      </c>
      <c r="M125" s="199" t="str">
        <f t="shared" si="9"/>
        <v/>
      </c>
      <c r="N125" s="199" t="str">
        <f t="shared" si="10"/>
        <v/>
      </c>
      <c r="O125" s="199" t="str">
        <f t="shared" si="11"/>
        <v/>
      </c>
      <c r="P125" s="199" t="str">
        <f t="shared" si="12"/>
        <v/>
      </c>
      <c r="Q125" s="199">
        <f t="shared" si="13"/>
        <v>0</v>
      </c>
      <c r="R125" s="606"/>
      <c r="S125" s="199">
        <f>+IFERROR(MIN(R125*(1+MTR!$C$28),P125+Q125*MTR!$C$35),0)</f>
        <v>0</v>
      </c>
      <c r="U125" s="199" t="str">
        <f t="shared" si="14"/>
        <v/>
      </c>
      <c r="V125" s="199" t="str">
        <f t="shared" si="15"/>
        <v/>
      </c>
      <c r="W125" s="199" t="str">
        <f t="shared" si="16"/>
        <v/>
      </c>
      <c r="X125" s="199" t="str">
        <f t="shared" si="17"/>
        <v/>
      </c>
      <c r="Y125" s="199" t="str">
        <f t="shared" si="18"/>
        <v/>
      </c>
      <c r="Z125" s="199" t="str">
        <f t="shared" si="19"/>
        <v/>
      </c>
      <c r="AA125" s="199" t="str">
        <f t="shared" si="20"/>
        <v/>
      </c>
      <c r="AB125" s="199" t="str">
        <f t="shared" si="21"/>
        <v/>
      </c>
      <c r="AC125" s="199">
        <f t="shared" si="22"/>
        <v>0</v>
      </c>
      <c r="AD125" s="606"/>
      <c r="AE125" s="199">
        <f>+IFERROR(MIN(AD125*(1+MTR!$C$28)*(1+MTR!$D$28),AB125+AC125*MTR!$D$35),0)</f>
        <v>0</v>
      </c>
      <c r="AG125" s="199" t="str">
        <f t="shared" si="103"/>
        <v/>
      </c>
      <c r="AH125" s="199" t="str">
        <f t="shared" si="95"/>
        <v/>
      </c>
      <c r="AI125" s="199" t="str">
        <f t="shared" si="96"/>
        <v/>
      </c>
      <c r="AJ125" s="199" t="str">
        <f t="shared" si="97"/>
        <v/>
      </c>
      <c r="AK125" s="199" t="str">
        <f t="shared" si="98"/>
        <v/>
      </c>
      <c r="AL125" s="199" t="str">
        <f t="shared" si="99"/>
        <v/>
      </c>
      <c r="AM125" s="199" t="str">
        <f t="shared" si="100"/>
        <v/>
      </c>
      <c r="AN125" s="199" t="str">
        <f t="shared" si="101"/>
        <v/>
      </c>
      <c r="AO125" s="199">
        <f t="shared" si="102"/>
        <v>0</v>
      </c>
      <c r="AP125" s="606"/>
      <c r="AQ125" s="199">
        <f>+IFERROR(MIN(AP125*(1+MTR!$E$28)*(1+MTR!$D$28),IF(C125&lt;2018,AN125+AO125*MTR!$D$35,AN125+AO125*MTR!$E$36)),0)</f>
        <v>0</v>
      </c>
      <c r="AS125" s="199" t="str">
        <f t="shared" si="94"/>
        <v/>
      </c>
      <c r="AT125" s="199" t="str">
        <f t="shared" si="108"/>
        <v/>
      </c>
      <c r="AU125" s="199" t="str">
        <f t="shared" si="104"/>
        <v/>
      </c>
      <c r="AV125" s="199" t="str">
        <f t="shared" si="109"/>
        <v/>
      </c>
      <c r="AW125" s="199" t="str">
        <f t="shared" si="105"/>
        <v/>
      </c>
      <c r="AX125" s="199" t="str">
        <f t="shared" si="106"/>
        <v/>
      </c>
      <c r="AY125" s="199" t="str">
        <f t="shared" si="107"/>
        <v/>
      </c>
      <c r="AZ125" s="199" t="str">
        <f t="shared" si="110"/>
        <v/>
      </c>
      <c r="BA125" s="199">
        <f t="shared" si="111"/>
        <v>0</v>
      </c>
      <c r="BB125" s="606"/>
      <c r="BC125" s="199">
        <f>+IFERROR(MIN(BB125*(1+MTR!$E$28)*(1+MTR!$F$28),IF(C125&lt;2018,AZ125+BA125*MTR!$D$35,AZ125+BA125*MTR!$E$36)),0)</f>
        <v>0</v>
      </c>
      <c r="BD125" s="190"/>
      <c r="BE125" s="608"/>
      <c r="BF125" s="190"/>
      <c r="BG125" s="190"/>
      <c r="BH125" s="190"/>
    </row>
    <row r="126" spans="1:60" s="179" customFormat="1">
      <c r="A126" s="607"/>
      <c r="B126" s="76"/>
      <c r="C126" s="77"/>
      <c r="D126" s="77"/>
      <c r="E126" s="77"/>
      <c r="F126" s="77"/>
      <c r="G126" s="76"/>
      <c r="H126" s="212" t="str">
        <f t="shared" si="4"/>
        <v/>
      </c>
      <c r="I126" s="199" t="str">
        <f t="shared" si="5"/>
        <v/>
      </c>
      <c r="J126" s="199" t="str">
        <f t="shared" si="6"/>
        <v/>
      </c>
      <c r="K126" s="199" t="str">
        <f t="shared" si="7"/>
        <v/>
      </c>
      <c r="L126" s="199" t="str">
        <f t="shared" si="8"/>
        <v/>
      </c>
      <c r="M126" s="199" t="str">
        <f t="shared" si="9"/>
        <v/>
      </c>
      <c r="N126" s="199" t="str">
        <f t="shared" si="10"/>
        <v/>
      </c>
      <c r="O126" s="199" t="str">
        <f t="shared" si="11"/>
        <v/>
      </c>
      <c r="P126" s="199" t="str">
        <f t="shared" si="12"/>
        <v/>
      </c>
      <c r="Q126" s="199">
        <f t="shared" si="13"/>
        <v>0</v>
      </c>
      <c r="R126" s="606"/>
      <c r="S126" s="199">
        <f>+IFERROR(MIN(R126*(1+MTR!$C$28),P126+Q126*MTR!$C$35),0)</f>
        <v>0</v>
      </c>
      <c r="U126" s="199" t="str">
        <f t="shared" si="14"/>
        <v/>
      </c>
      <c r="V126" s="199" t="str">
        <f t="shared" si="15"/>
        <v/>
      </c>
      <c r="W126" s="199" t="str">
        <f t="shared" si="16"/>
        <v/>
      </c>
      <c r="X126" s="199" t="str">
        <f t="shared" si="17"/>
        <v/>
      </c>
      <c r="Y126" s="199" t="str">
        <f t="shared" si="18"/>
        <v/>
      </c>
      <c r="Z126" s="199" t="str">
        <f t="shared" si="19"/>
        <v/>
      </c>
      <c r="AA126" s="199" t="str">
        <f t="shared" si="20"/>
        <v/>
      </c>
      <c r="AB126" s="199" t="str">
        <f t="shared" si="21"/>
        <v/>
      </c>
      <c r="AC126" s="199">
        <f t="shared" si="22"/>
        <v>0</v>
      </c>
      <c r="AD126" s="606"/>
      <c r="AE126" s="199">
        <f>+IFERROR(MIN(AD126*(1+MTR!$C$28)*(1+MTR!$D$28),AB126+AC126*MTR!$D$35),0)</f>
        <v>0</v>
      </c>
      <c r="AG126" s="199" t="str">
        <f t="shared" si="103"/>
        <v/>
      </c>
      <c r="AH126" s="199" t="str">
        <f t="shared" si="95"/>
        <v/>
      </c>
      <c r="AI126" s="199" t="str">
        <f t="shared" si="96"/>
        <v/>
      </c>
      <c r="AJ126" s="199" t="str">
        <f t="shared" si="97"/>
        <v/>
      </c>
      <c r="AK126" s="199" t="str">
        <f t="shared" si="98"/>
        <v/>
      </c>
      <c r="AL126" s="199" t="str">
        <f t="shared" si="99"/>
        <v/>
      </c>
      <c r="AM126" s="199" t="str">
        <f t="shared" si="100"/>
        <v/>
      </c>
      <c r="AN126" s="199" t="str">
        <f t="shared" si="101"/>
        <v/>
      </c>
      <c r="AO126" s="199">
        <f t="shared" si="102"/>
        <v>0</v>
      </c>
      <c r="AP126" s="606"/>
      <c r="AQ126" s="199">
        <f>+IFERROR(MIN(AP126*(1+MTR!$E$28)*(1+MTR!$D$28),IF(C126&lt;2018,AN126+AO126*MTR!$D$35,AN126+AO126*MTR!$E$36)),0)</f>
        <v>0</v>
      </c>
      <c r="AS126" s="199" t="str">
        <f t="shared" si="94"/>
        <v/>
      </c>
      <c r="AT126" s="199" t="str">
        <f t="shared" si="108"/>
        <v/>
      </c>
      <c r="AU126" s="199" t="str">
        <f t="shared" si="104"/>
        <v/>
      </c>
      <c r="AV126" s="199" t="str">
        <f t="shared" si="109"/>
        <v/>
      </c>
      <c r="AW126" s="199" t="str">
        <f t="shared" si="105"/>
        <v/>
      </c>
      <c r="AX126" s="199" t="str">
        <f t="shared" si="106"/>
        <v/>
      </c>
      <c r="AY126" s="199" t="str">
        <f t="shared" si="107"/>
        <v/>
      </c>
      <c r="AZ126" s="199" t="str">
        <f t="shared" si="110"/>
        <v/>
      </c>
      <c r="BA126" s="199">
        <f t="shared" si="111"/>
        <v>0</v>
      </c>
      <c r="BB126" s="606"/>
      <c r="BC126" s="199">
        <f>+IFERROR(MIN(BB126*(1+MTR!$E$28)*(1+MTR!$F$28),IF(C126&lt;2018,AZ126+BA126*MTR!$D$35,AZ126+BA126*MTR!$E$36)),0)</f>
        <v>0</v>
      </c>
      <c r="BD126" s="190"/>
      <c r="BE126" s="608"/>
      <c r="BF126" s="190"/>
      <c r="BG126" s="190"/>
      <c r="BH126" s="190"/>
    </row>
    <row r="127" spans="1:60" s="179" customFormat="1">
      <c r="A127" s="607"/>
      <c r="B127" s="76"/>
      <c r="C127" s="77"/>
      <c r="D127" s="77"/>
      <c r="E127" s="77"/>
      <c r="F127" s="77"/>
      <c r="G127" s="76"/>
      <c r="H127" s="212" t="str">
        <f t="shared" si="4"/>
        <v/>
      </c>
      <c r="I127" s="199" t="str">
        <f t="shared" si="5"/>
        <v/>
      </c>
      <c r="J127" s="199" t="str">
        <f t="shared" si="6"/>
        <v/>
      </c>
      <c r="K127" s="199" t="str">
        <f t="shared" si="7"/>
        <v/>
      </c>
      <c r="L127" s="199" t="str">
        <f t="shared" si="8"/>
        <v/>
      </c>
      <c r="M127" s="199" t="str">
        <f t="shared" si="9"/>
        <v/>
      </c>
      <c r="N127" s="199" t="str">
        <f t="shared" si="10"/>
        <v/>
      </c>
      <c r="O127" s="199" t="str">
        <f t="shared" si="11"/>
        <v/>
      </c>
      <c r="P127" s="199" t="str">
        <f t="shared" si="12"/>
        <v/>
      </c>
      <c r="Q127" s="199">
        <f t="shared" si="13"/>
        <v>0</v>
      </c>
      <c r="R127" s="606"/>
      <c r="S127" s="199">
        <f>+IFERROR(MIN(R127*(1+MTR!$C$28),P127+Q127*MTR!$C$35),0)</f>
        <v>0</v>
      </c>
      <c r="U127" s="199" t="str">
        <f t="shared" si="14"/>
        <v/>
      </c>
      <c r="V127" s="199" t="str">
        <f t="shared" si="15"/>
        <v/>
      </c>
      <c r="W127" s="199" t="str">
        <f t="shared" si="16"/>
        <v/>
      </c>
      <c r="X127" s="199" t="str">
        <f t="shared" si="17"/>
        <v/>
      </c>
      <c r="Y127" s="199" t="str">
        <f t="shared" si="18"/>
        <v/>
      </c>
      <c r="Z127" s="199" t="str">
        <f t="shared" si="19"/>
        <v/>
      </c>
      <c r="AA127" s="199" t="str">
        <f t="shared" si="20"/>
        <v/>
      </c>
      <c r="AB127" s="199" t="str">
        <f t="shared" si="21"/>
        <v/>
      </c>
      <c r="AC127" s="199">
        <f t="shared" si="22"/>
        <v>0</v>
      </c>
      <c r="AD127" s="606"/>
      <c r="AE127" s="199">
        <f>+IFERROR(MIN(AD127*(1+MTR!$C$28)*(1+MTR!$D$28),AB127+AC127*MTR!$D$35),0)</f>
        <v>0</v>
      </c>
      <c r="AG127" s="199" t="str">
        <f t="shared" si="103"/>
        <v/>
      </c>
      <c r="AH127" s="199" t="str">
        <f t="shared" si="95"/>
        <v/>
      </c>
      <c r="AI127" s="199" t="str">
        <f t="shared" si="96"/>
        <v/>
      </c>
      <c r="AJ127" s="199" t="str">
        <f t="shared" si="97"/>
        <v/>
      </c>
      <c r="AK127" s="199" t="str">
        <f t="shared" si="98"/>
        <v/>
      </c>
      <c r="AL127" s="199" t="str">
        <f t="shared" si="99"/>
        <v/>
      </c>
      <c r="AM127" s="199" t="str">
        <f t="shared" si="100"/>
        <v/>
      </c>
      <c r="AN127" s="199" t="str">
        <f t="shared" si="101"/>
        <v/>
      </c>
      <c r="AO127" s="199">
        <f t="shared" si="102"/>
        <v>0</v>
      </c>
      <c r="AP127" s="606"/>
      <c r="AQ127" s="199">
        <f>+IFERROR(MIN(AP127*(1+MTR!$E$28)*(1+MTR!$D$28),IF(C127&lt;2018,AN127+AO127*MTR!$D$35,AN127+AO127*MTR!$E$36)),0)</f>
        <v>0</v>
      </c>
      <c r="AS127" s="199" t="str">
        <f t="shared" si="94"/>
        <v/>
      </c>
      <c r="AT127" s="199" t="str">
        <f t="shared" si="108"/>
        <v/>
      </c>
      <c r="AU127" s="199" t="str">
        <f t="shared" si="104"/>
        <v/>
      </c>
      <c r="AV127" s="199" t="str">
        <f t="shared" si="109"/>
        <v/>
      </c>
      <c r="AW127" s="199" t="str">
        <f t="shared" si="105"/>
        <v/>
      </c>
      <c r="AX127" s="199" t="str">
        <f t="shared" si="106"/>
        <v/>
      </c>
      <c r="AY127" s="199" t="str">
        <f t="shared" si="107"/>
        <v/>
      </c>
      <c r="AZ127" s="199" t="str">
        <f t="shared" si="110"/>
        <v/>
      </c>
      <c r="BA127" s="199">
        <f t="shared" si="111"/>
        <v>0</v>
      </c>
      <c r="BB127" s="606"/>
      <c r="BC127" s="199">
        <f>+IFERROR(MIN(BB127*(1+MTR!$E$28)*(1+MTR!$F$28),IF(C127&lt;2018,AZ127+BA127*MTR!$D$35,AZ127+BA127*MTR!$E$36)),0)</f>
        <v>0</v>
      </c>
      <c r="BD127" s="190"/>
      <c r="BE127" s="608"/>
      <c r="BF127" s="190"/>
      <c r="BG127" s="190"/>
      <c r="BH127" s="190"/>
    </row>
    <row r="128" spans="1:60" s="179" customFormat="1">
      <c r="A128" s="607"/>
      <c r="B128" s="76"/>
      <c r="C128" s="77"/>
      <c r="D128" s="77"/>
      <c r="E128" s="77"/>
      <c r="F128" s="77"/>
      <c r="G128" s="76"/>
      <c r="H128" s="212" t="str">
        <f t="shared" si="4"/>
        <v/>
      </c>
      <c r="I128" s="199" t="str">
        <f t="shared" si="5"/>
        <v/>
      </c>
      <c r="J128" s="199" t="str">
        <f t="shared" si="6"/>
        <v/>
      </c>
      <c r="K128" s="199" t="str">
        <f t="shared" si="7"/>
        <v/>
      </c>
      <c r="L128" s="199" t="str">
        <f t="shared" si="8"/>
        <v/>
      </c>
      <c r="M128" s="199" t="str">
        <f t="shared" si="9"/>
        <v/>
      </c>
      <c r="N128" s="199" t="str">
        <f t="shared" si="10"/>
        <v/>
      </c>
      <c r="O128" s="199" t="str">
        <f t="shared" si="11"/>
        <v/>
      </c>
      <c r="P128" s="199" t="str">
        <f t="shared" si="12"/>
        <v/>
      </c>
      <c r="Q128" s="199">
        <f t="shared" si="13"/>
        <v>0</v>
      </c>
      <c r="R128" s="606"/>
      <c r="S128" s="199">
        <f>+IFERROR(MIN(R128*(1+MTR!$C$28),P128+Q128*MTR!$C$35),0)</f>
        <v>0</v>
      </c>
      <c r="U128" s="199" t="str">
        <f t="shared" si="14"/>
        <v/>
      </c>
      <c r="V128" s="199" t="str">
        <f t="shared" si="15"/>
        <v/>
      </c>
      <c r="W128" s="199" t="str">
        <f t="shared" si="16"/>
        <v/>
      </c>
      <c r="X128" s="199" t="str">
        <f t="shared" si="17"/>
        <v/>
      </c>
      <c r="Y128" s="199" t="str">
        <f t="shared" si="18"/>
        <v/>
      </c>
      <c r="Z128" s="199" t="str">
        <f t="shared" si="19"/>
        <v/>
      </c>
      <c r="AA128" s="199" t="str">
        <f t="shared" si="20"/>
        <v/>
      </c>
      <c r="AB128" s="199" t="str">
        <f t="shared" si="21"/>
        <v/>
      </c>
      <c r="AC128" s="199">
        <f t="shared" si="22"/>
        <v>0</v>
      </c>
      <c r="AD128" s="606"/>
      <c r="AE128" s="199">
        <f>+IFERROR(MIN(AD128*(1+MTR!$C$28)*(1+MTR!$D$28),AB128+AC128*MTR!$D$35),0)</f>
        <v>0</v>
      </c>
      <c r="AG128" s="199" t="str">
        <f t="shared" si="103"/>
        <v/>
      </c>
      <c r="AH128" s="199" t="str">
        <f t="shared" si="95"/>
        <v/>
      </c>
      <c r="AI128" s="199" t="str">
        <f t="shared" si="96"/>
        <v/>
      </c>
      <c r="AJ128" s="199" t="str">
        <f t="shared" si="97"/>
        <v/>
      </c>
      <c r="AK128" s="199" t="str">
        <f t="shared" si="98"/>
        <v/>
      </c>
      <c r="AL128" s="199" t="str">
        <f t="shared" si="99"/>
        <v/>
      </c>
      <c r="AM128" s="199" t="str">
        <f t="shared" si="100"/>
        <v/>
      </c>
      <c r="AN128" s="199" t="str">
        <f t="shared" si="101"/>
        <v/>
      </c>
      <c r="AO128" s="199">
        <f t="shared" si="102"/>
        <v>0</v>
      </c>
      <c r="AP128" s="606"/>
      <c r="AQ128" s="199">
        <f>+IFERROR(MIN(AP128*(1+MTR!$E$28)*(1+MTR!$D$28),IF(C128&lt;2018,AN128+AO128*MTR!$D$35,AN128+AO128*MTR!$E$36)),0)</f>
        <v>0</v>
      </c>
      <c r="AS128" s="199" t="str">
        <f t="shared" si="94"/>
        <v/>
      </c>
      <c r="AT128" s="199" t="str">
        <f t="shared" si="108"/>
        <v/>
      </c>
      <c r="AU128" s="199" t="str">
        <f t="shared" si="104"/>
        <v/>
      </c>
      <c r="AV128" s="199" t="str">
        <f t="shared" si="109"/>
        <v/>
      </c>
      <c r="AW128" s="199" t="str">
        <f t="shared" si="105"/>
        <v/>
      </c>
      <c r="AX128" s="199" t="str">
        <f t="shared" si="106"/>
        <v/>
      </c>
      <c r="AY128" s="199" t="str">
        <f t="shared" si="107"/>
        <v/>
      </c>
      <c r="AZ128" s="199" t="str">
        <f t="shared" si="110"/>
        <v/>
      </c>
      <c r="BA128" s="199">
        <f t="shared" si="111"/>
        <v>0</v>
      </c>
      <c r="BB128" s="606"/>
      <c r="BC128" s="199">
        <f>+IFERROR(MIN(BB128*(1+MTR!$E$28)*(1+MTR!$F$28),IF(C128&lt;2018,AZ128+BA128*MTR!$D$35,AZ128+BA128*MTR!$E$36)),0)</f>
        <v>0</v>
      </c>
      <c r="BD128" s="190"/>
      <c r="BE128" s="608"/>
      <c r="BF128" s="190"/>
      <c r="BG128" s="190"/>
      <c r="BH128" s="190"/>
    </row>
    <row r="129" spans="1:60" s="179" customFormat="1">
      <c r="A129" s="607"/>
      <c r="B129" s="76"/>
      <c r="C129" s="77"/>
      <c r="D129" s="77"/>
      <c r="E129" s="77"/>
      <c r="F129" s="77"/>
      <c r="G129" s="76"/>
      <c r="H129" s="212" t="str">
        <f t="shared" si="4"/>
        <v/>
      </c>
      <c r="I129" s="199" t="str">
        <f t="shared" si="5"/>
        <v/>
      </c>
      <c r="J129" s="199" t="str">
        <f t="shared" si="6"/>
        <v/>
      </c>
      <c r="K129" s="199" t="str">
        <f t="shared" si="7"/>
        <v/>
      </c>
      <c r="L129" s="199" t="str">
        <f t="shared" si="8"/>
        <v/>
      </c>
      <c r="M129" s="199" t="str">
        <f t="shared" si="9"/>
        <v/>
      </c>
      <c r="N129" s="199" t="str">
        <f t="shared" si="10"/>
        <v/>
      </c>
      <c r="O129" s="199" t="str">
        <f t="shared" si="11"/>
        <v/>
      </c>
      <c r="P129" s="199" t="str">
        <f t="shared" si="12"/>
        <v/>
      </c>
      <c r="Q129" s="199">
        <f t="shared" si="13"/>
        <v>0</v>
      </c>
      <c r="R129" s="606"/>
      <c r="S129" s="199">
        <f>+IFERROR(MIN(R129*(1+MTR!$C$28),P129+Q129*MTR!$C$35),0)</f>
        <v>0</v>
      </c>
      <c r="U129" s="199" t="str">
        <f t="shared" si="14"/>
        <v/>
      </c>
      <c r="V129" s="199" t="str">
        <f t="shared" si="15"/>
        <v/>
      </c>
      <c r="W129" s="199" t="str">
        <f t="shared" si="16"/>
        <v/>
      </c>
      <c r="X129" s="199" t="str">
        <f t="shared" si="17"/>
        <v/>
      </c>
      <c r="Y129" s="199" t="str">
        <f t="shared" si="18"/>
        <v/>
      </c>
      <c r="Z129" s="199" t="str">
        <f t="shared" si="19"/>
        <v/>
      </c>
      <c r="AA129" s="199" t="str">
        <f t="shared" si="20"/>
        <v/>
      </c>
      <c r="AB129" s="199" t="str">
        <f t="shared" si="21"/>
        <v/>
      </c>
      <c r="AC129" s="199">
        <f t="shared" si="22"/>
        <v>0</v>
      </c>
      <c r="AD129" s="606"/>
      <c r="AE129" s="199">
        <f>+IFERROR(MIN(AD129*(1+MTR!$C$28)*(1+MTR!$D$28),AB129+AC129*MTR!$D$35),0)</f>
        <v>0</v>
      </c>
      <c r="AG129" s="199" t="str">
        <f t="shared" si="103"/>
        <v/>
      </c>
      <c r="AH129" s="199" t="str">
        <f t="shared" si="95"/>
        <v/>
      </c>
      <c r="AI129" s="199" t="str">
        <f t="shared" si="96"/>
        <v/>
      </c>
      <c r="AJ129" s="199" t="str">
        <f t="shared" si="97"/>
        <v/>
      </c>
      <c r="AK129" s="199" t="str">
        <f t="shared" si="98"/>
        <v/>
      </c>
      <c r="AL129" s="199" t="str">
        <f t="shared" si="99"/>
        <v/>
      </c>
      <c r="AM129" s="199" t="str">
        <f t="shared" si="100"/>
        <v/>
      </c>
      <c r="AN129" s="199" t="str">
        <f t="shared" si="101"/>
        <v/>
      </c>
      <c r="AO129" s="199">
        <f t="shared" si="102"/>
        <v>0</v>
      </c>
      <c r="AP129" s="606"/>
      <c r="AQ129" s="199">
        <f>+IFERROR(MIN(AP129*(1+MTR!$E$28)*(1+MTR!$D$28),IF(C129&lt;2018,AN129+AO129*MTR!$D$35,AN129+AO129*MTR!$E$36)),0)</f>
        <v>0</v>
      </c>
      <c r="AS129" s="199" t="str">
        <f t="shared" si="94"/>
        <v/>
      </c>
      <c r="AT129" s="199" t="str">
        <f t="shared" si="108"/>
        <v/>
      </c>
      <c r="AU129" s="199" t="str">
        <f t="shared" si="104"/>
        <v/>
      </c>
      <c r="AV129" s="199" t="str">
        <f t="shared" si="109"/>
        <v/>
      </c>
      <c r="AW129" s="199" t="str">
        <f t="shared" si="105"/>
        <v/>
      </c>
      <c r="AX129" s="199" t="str">
        <f t="shared" si="106"/>
        <v/>
      </c>
      <c r="AY129" s="199" t="str">
        <f t="shared" si="107"/>
        <v/>
      </c>
      <c r="AZ129" s="199" t="str">
        <f t="shared" si="110"/>
        <v/>
      </c>
      <c r="BA129" s="199">
        <f t="shared" si="111"/>
        <v>0</v>
      </c>
      <c r="BB129" s="606"/>
      <c r="BC129" s="199">
        <f>+IFERROR(MIN(BB129*(1+MTR!$E$28)*(1+MTR!$F$28),IF(C129&lt;2018,AZ129+BA129*MTR!$D$35,AZ129+BA129*MTR!$E$36)),0)</f>
        <v>0</v>
      </c>
      <c r="BD129" s="190"/>
      <c r="BE129" s="608"/>
      <c r="BF129" s="190"/>
      <c r="BG129" s="190"/>
      <c r="BH129" s="190"/>
    </row>
    <row r="130" spans="1:60" s="179" customFormat="1">
      <c r="A130" s="607"/>
      <c r="B130" s="76"/>
      <c r="C130" s="77"/>
      <c r="D130" s="77"/>
      <c r="E130" s="77"/>
      <c r="F130" s="77"/>
      <c r="G130" s="76"/>
      <c r="H130" s="212" t="str">
        <f t="shared" si="4"/>
        <v/>
      </c>
      <c r="I130" s="199" t="str">
        <f t="shared" si="5"/>
        <v/>
      </c>
      <c r="J130" s="199" t="str">
        <f t="shared" si="6"/>
        <v/>
      </c>
      <c r="K130" s="199" t="str">
        <f t="shared" si="7"/>
        <v/>
      </c>
      <c r="L130" s="199" t="str">
        <f t="shared" si="8"/>
        <v/>
      </c>
      <c r="M130" s="199" t="str">
        <f t="shared" si="9"/>
        <v/>
      </c>
      <c r="N130" s="199" t="str">
        <f t="shared" si="10"/>
        <v/>
      </c>
      <c r="O130" s="199" t="str">
        <f t="shared" si="11"/>
        <v/>
      </c>
      <c r="P130" s="199" t="str">
        <f t="shared" si="12"/>
        <v/>
      </c>
      <c r="Q130" s="199">
        <f t="shared" si="13"/>
        <v>0</v>
      </c>
      <c r="R130" s="606"/>
      <c r="S130" s="199">
        <f>+IFERROR(MIN(R130*(1+MTR!$C$28),P130+Q130*MTR!$C$35),0)</f>
        <v>0</v>
      </c>
      <c r="U130" s="199" t="str">
        <f t="shared" si="14"/>
        <v/>
      </c>
      <c r="V130" s="199" t="str">
        <f t="shared" si="15"/>
        <v/>
      </c>
      <c r="W130" s="199" t="str">
        <f t="shared" si="16"/>
        <v/>
      </c>
      <c r="X130" s="199" t="str">
        <f t="shared" si="17"/>
        <v/>
      </c>
      <c r="Y130" s="199" t="str">
        <f t="shared" si="18"/>
        <v/>
      </c>
      <c r="Z130" s="199" t="str">
        <f t="shared" si="19"/>
        <v/>
      </c>
      <c r="AA130" s="199" t="str">
        <f t="shared" si="20"/>
        <v/>
      </c>
      <c r="AB130" s="199" t="str">
        <f t="shared" si="21"/>
        <v/>
      </c>
      <c r="AC130" s="199">
        <f t="shared" si="22"/>
        <v>0</v>
      </c>
      <c r="AD130" s="606"/>
      <c r="AE130" s="199">
        <f>+IFERROR(MIN(AD130*(1+MTR!$C$28)*(1+MTR!$D$28),AB130+AC130*MTR!$D$35),0)</f>
        <v>0</v>
      </c>
      <c r="AG130" s="199" t="str">
        <f t="shared" si="103"/>
        <v/>
      </c>
      <c r="AH130" s="199" t="str">
        <f t="shared" si="95"/>
        <v/>
      </c>
      <c r="AI130" s="199" t="str">
        <f t="shared" si="96"/>
        <v/>
      </c>
      <c r="AJ130" s="199" t="str">
        <f t="shared" si="97"/>
        <v/>
      </c>
      <c r="AK130" s="199" t="str">
        <f t="shared" si="98"/>
        <v/>
      </c>
      <c r="AL130" s="199" t="str">
        <f t="shared" si="99"/>
        <v/>
      </c>
      <c r="AM130" s="199" t="str">
        <f t="shared" si="100"/>
        <v/>
      </c>
      <c r="AN130" s="199" t="str">
        <f t="shared" si="101"/>
        <v/>
      </c>
      <c r="AO130" s="199">
        <f t="shared" si="102"/>
        <v>0</v>
      </c>
      <c r="AP130" s="606"/>
      <c r="AQ130" s="199">
        <f>+IFERROR(MIN(AP130*(1+MTR!$E$28)*(1+MTR!$D$28),IF(C130&lt;2018,AN130+AO130*MTR!$D$35,AN130+AO130*MTR!$E$36)),0)</f>
        <v>0</v>
      </c>
      <c r="AS130" s="199" t="str">
        <f t="shared" si="94"/>
        <v/>
      </c>
      <c r="AT130" s="199" t="str">
        <f t="shared" si="108"/>
        <v/>
      </c>
      <c r="AU130" s="199" t="str">
        <f t="shared" si="104"/>
        <v/>
      </c>
      <c r="AV130" s="199" t="str">
        <f t="shared" si="109"/>
        <v/>
      </c>
      <c r="AW130" s="199" t="str">
        <f t="shared" si="105"/>
        <v/>
      </c>
      <c r="AX130" s="199" t="str">
        <f t="shared" si="106"/>
        <v/>
      </c>
      <c r="AY130" s="199" t="str">
        <f t="shared" si="107"/>
        <v/>
      </c>
      <c r="AZ130" s="199" t="str">
        <f t="shared" si="110"/>
        <v/>
      </c>
      <c r="BA130" s="199">
        <f t="shared" si="111"/>
        <v>0</v>
      </c>
      <c r="BB130" s="606"/>
      <c r="BC130" s="199">
        <f>+IFERROR(MIN(BB130*(1+MTR!$E$28)*(1+MTR!$F$28),IF(C130&lt;2018,AZ130+BA130*MTR!$D$35,AZ130+BA130*MTR!$E$36)),0)</f>
        <v>0</v>
      </c>
      <c r="BD130" s="190"/>
      <c r="BE130" s="608"/>
      <c r="BF130" s="190"/>
      <c r="BG130" s="190"/>
      <c r="BH130" s="190"/>
    </row>
    <row r="131" spans="1:60" s="179" customFormat="1">
      <c r="A131" s="607"/>
      <c r="B131" s="76"/>
      <c r="C131" s="77"/>
      <c r="D131" s="77"/>
      <c r="E131" s="77"/>
      <c r="F131" s="77"/>
      <c r="G131" s="76"/>
      <c r="H131" s="212" t="str">
        <f t="shared" si="4"/>
        <v/>
      </c>
      <c r="I131" s="199" t="str">
        <f t="shared" si="5"/>
        <v/>
      </c>
      <c r="J131" s="199" t="str">
        <f t="shared" si="6"/>
        <v/>
      </c>
      <c r="K131" s="199" t="str">
        <f t="shared" si="7"/>
        <v/>
      </c>
      <c r="L131" s="199" t="str">
        <f t="shared" si="8"/>
        <v/>
      </c>
      <c r="M131" s="199" t="str">
        <f t="shared" si="9"/>
        <v/>
      </c>
      <c r="N131" s="199" t="str">
        <f t="shared" si="10"/>
        <v/>
      </c>
      <c r="O131" s="199" t="str">
        <f t="shared" si="11"/>
        <v/>
      </c>
      <c r="P131" s="199" t="str">
        <f t="shared" si="12"/>
        <v/>
      </c>
      <c r="Q131" s="199">
        <f t="shared" si="13"/>
        <v>0</v>
      </c>
      <c r="R131" s="606"/>
      <c r="S131" s="199">
        <f>+IFERROR(MIN(R131*(1+MTR!$C$28),P131+Q131*MTR!$C$35),0)</f>
        <v>0</v>
      </c>
      <c r="U131" s="199" t="str">
        <f t="shared" si="14"/>
        <v/>
      </c>
      <c r="V131" s="199" t="str">
        <f t="shared" si="15"/>
        <v/>
      </c>
      <c r="W131" s="199" t="str">
        <f t="shared" si="16"/>
        <v/>
      </c>
      <c r="X131" s="199" t="str">
        <f t="shared" si="17"/>
        <v/>
      </c>
      <c r="Y131" s="199" t="str">
        <f t="shared" si="18"/>
        <v/>
      </c>
      <c r="Z131" s="199" t="str">
        <f t="shared" si="19"/>
        <v/>
      </c>
      <c r="AA131" s="199" t="str">
        <f t="shared" si="20"/>
        <v/>
      </c>
      <c r="AB131" s="199" t="str">
        <f t="shared" si="21"/>
        <v/>
      </c>
      <c r="AC131" s="199">
        <f t="shared" si="22"/>
        <v>0</v>
      </c>
      <c r="AD131" s="606"/>
      <c r="AE131" s="199">
        <f>+IFERROR(MIN(AD131*(1+MTR!$C$28)*(1+MTR!$D$28),AB131+AC131*MTR!$D$35),0)</f>
        <v>0</v>
      </c>
      <c r="AG131" s="199" t="str">
        <f t="shared" si="103"/>
        <v/>
      </c>
      <c r="AH131" s="199" t="str">
        <f t="shared" si="95"/>
        <v/>
      </c>
      <c r="AI131" s="199" t="str">
        <f t="shared" si="96"/>
        <v/>
      </c>
      <c r="AJ131" s="199" t="str">
        <f t="shared" si="97"/>
        <v/>
      </c>
      <c r="AK131" s="199" t="str">
        <f t="shared" si="98"/>
        <v/>
      </c>
      <c r="AL131" s="199" t="str">
        <f t="shared" si="99"/>
        <v/>
      </c>
      <c r="AM131" s="199" t="str">
        <f t="shared" si="100"/>
        <v/>
      </c>
      <c r="AN131" s="199" t="str">
        <f t="shared" si="101"/>
        <v/>
      </c>
      <c r="AO131" s="199">
        <f t="shared" si="102"/>
        <v>0</v>
      </c>
      <c r="AP131" s="606"/>
      <c r="AQ131" s="199">
        <f>+IFERROR(MIN(AP131*(1+MTR!$E$28)*(1+MTR!$D$28),IF(C131&lt;2018,AN131+AO131*MTR!$D$35,AN131+AO131*MTR!$E$36)),0)</f>
        <v>0</v>
      </c>
      <c r="AS131" s="199" t="str">
        <f t="shared" si="94"/>
        <v/>
      </c>
      <c r="AT131" s="199" t="str">
        <f t="shared" si="108"/>
        <v/>
      </c>
      <c r="AU131" s="199" t="str">
        <f t="shared" si="104"/>
        <v/>
      </c>
      <c r="AV131" s="199" t="str">
        <f t="shared" si="109"/>
        <v/>
      </c>
      <c r="AW131" s="199" t="str">
        <f t="shared" si="105"/>
        <v/>
      </c>
      <c r="AX131" s="199" t="str">
        <f t="shared" si="106"/>
        <v/>
      </c>
      <c r="AY131" s="199" t="str">
        <f t="shared" si="107"/>
        <v/>
      </c>
      <c r="AZ131" s="199" t="str">
        <f t="shared" si="110"/>
        <v/>
      </c>
      <c r="BA131" s="199">
        <f t="shared" si="111"/>
        <v>0</v>
      </c>
      <c r="BB131" s="606"/>
      <c r="BC131" s="199">
        <f>+IFERROR(MIN(BB131*(1+MTR!$E$28)*(1+MTR!$F$28),IF(C131&lt;2018,AZ131+BA131*MTR!$D$35,AZ131+BA131*MTR!$E$36)),0)</f>
        <v>0</v>
      </c>
      <c r="BD131" s="190"/>
      <c r="BE131" s="608"/>
      <c r="BF131" s="190"/>
      <c r="BG131" s="190"/>
      <c r="BH131" s="190"/>
    </row>
    <row r="132" spans="1:60" s="179" customFormat="1">
      <c r="A132" s="607"/>
      <c r="B132" s="76"/>
      <c r="C132" s="77"/>
      <c r="D132" s="77"/>
      <c r="E132" s="77"/>
      <c r="F132" s="77"/>
      <c r="G132" s="76"/>
      <c r="H132" s="212" t="str">
        <f t="shared" si="4"/>
        <v/>
      </c>
      <c r="I132" s="199" t="str">
        <f t="shared" si="5"/>
        <v/>
      </c>
      <c r="J132" s="199" t="str">
        <f t="shared" si="6"/>
        <v/>
      </c>
      <c r="K132" s="199" t="str">
        <f t="shared" si="7"/>
        <v/>
      </c>
      <c r="L132" s="199" t="str">
        <f t="shared" si="8"/>
        <v/>
      </c>
      <c r="M132" s="199" t="str">
        <f t="shared" si="9"/>
        <v/>
      </c>
      <c r="N132" s="199" t="str">
        <f t="shared" si="10"/>
        <v/>
      </c>
      <c r="O132" s="199" t="str">
        <f t="shared" si="11"/>
        <v/>
      </c>
      <c r="P132" s="199" t="str">
        <f t="shared" si="12"/>
        <v/>
      </c>
      <c r="Q132" s="199">
        <f t="shared" si="13"/>
        <v>0</v>
      </c>
      <c r="R132" s="606"/>
      <c r="S132" s="199">
        <f>+IFERROR(MIN(R132*(1+MTR!$C$28),P132+Q132*MTR!$C$35),0)</f>
        <v>0</v>
      </c>
      <c r="U132" s="199" t="str">
        <f t="shared" si="14"/>
        <v/>
      </c>
      <c r="V132" s="199" t="str">
        <f t="shared" si="15"/>
        <v/>
      </c>
      <c r="W132" s="199" t="str">
        <f t="shared" si="16"/>
        <v/>
      </c>
      <c r="X132" s="199" t="str">
        <f t="shared" si="17"/>
        <v/>
      </c>
      <c r="Y132" s="199" t="str">
        <f t="shared" si="18"/>
        <v/>
      </c>
      <c r="Z132" s="199" t="str">
        <f t="shared" si="19"/>
        <v/>
      </c>
      <c r="AA132" s="199" t="str">
        <f t="shared" si="20"/>
        <v/>
      </c>
      <c r="AB132" s="199" t="str">
        <f t="shared" si="21"/>
        <v/>
      </c>
      <c r="AC132" s="199">
        <f t="shared" si="22"/>
        <v>0</v>
      </c>
      <c r="AD132" s="606"/>
      <c r="AE132" s="199">
        <f>+IFERROR(MIN(AD132*(1+MTR!$C$28)*(1+MTR!$D$28),AB132+AC132*MTR!$D$35),0)</f>
        <v>0</v>
      </c>
      <c r="AG132" s="199" t="str">
        <f t="shared" si="103"/>
        <v/>
      </c>
      <c r="AH132" s="199" t="str">
        <f t="shared" si="95"/>
        <v/>
      </c>
      <c r="AI132" s="199" t="str">
        <f t="shared" si="96"/>
        <v/>
      </c>
      <c r="AJ132" s="199" t="str">
        <f t="shared" si="97"/>
        <v/>
      </c>
      <c r="AK132" s="199" t="str">
        <f t="shared" si="98"/>
        <v/>
      </c>
      <c r="AL132" s="199" t="str">
        <f t="shared" si="99"/>
        <v/>
      </c>
      <c r="AM132" s="199" t="str">
        <f t="shared" si="100"/>
        <v/>
      </c>
      <c r="AN132" s="199" t="str">
        <f t="shared" si="101"/>
        <v/>
      </c>
      <c r="AO132" s="199">
        <f t="shared" si="102"/>
        <v>0</v>
      </c>
      <c r="AP132" s="606"/>
      <c r="AQ132" s="199">
        <f>+IFERROR(MIN(AP132*(1+MTR!$E$28)*(1+MTR!$D$28),IF(C132&lt;2018,AN132+AO132*MTR!$D$35,AN132+AO132*MTR!$E$36)),0)</f>
        <v>0</v>
      </c>
      <c r="AS132" s="199" t="str">
        <f t="shared" si="94"/>
        <v/>
      </c>
      <c r="AT132" s="199" t="str">
        <f t="shared" si="108"/>
        <v/>
      </c>
      <c r="AU132" s="199" t="str">
        <f t="shared" si="104"/>
        <v/>
      </c>
      <c r="AV132" s="199" t="str">
        <f t="shared" si="109"/>
        <v/>
      </c>
      <c r="AW132" s="199" t="str">
        <f t="shared" si="105"/>
        <v/>
      </c>
      <c r="AX132" s="199" t="str">
        <f t="shared" si="106"/>
        <v/>
      </c>
      <c r="AY132" s="199" t="str">
        <f t="shared" si="107"/>
        <v/>
      </c>
      <c r="AZ132" s="199" t="str">
        <f t="shared" si="110"/>
        <v/>
      </c>
      <c r="BA132" s="199">
        <f t="shared" si="111"/>
        <v>0</v>
      </c>
      <c r="BB132" s="606"/>
      <c r="BC132" s="199">
        <f>+IFERROR(MIN(BB132*(1+MTR!$E$28)*(1+MTR!$F$28),IF(C132&lt;2018,AZ132+BA132*MTR!$D$35,AZ132+BA132*MTR!$E$36)),0)</f>
        <v>0</v>
      </c>
      <c r="BD132" s="190"/>
      <c r="BE132" s="608"/>
      <c r="BF132" s="190"/>
      <c r="BG132" s="190"/>
      <c r="BH132" s="190"/>
    </row>
    <row r="133" spans="1:60" s="179" customFormat="1">
      <c r="A133" s="607"/>
      <c r="B133" s="76"/>
      <c r="C133" s="77"/>
      <c r="D133" s="77"/>
      <c r="E133" s="77"/>
      <c r="F133" s="77"/>
      <c r="G133" s="76"/>
      <c r="H133" s="212" t="str">
        <f t="shared" si="4"/>
        <v/>
      </c>
      <c r="I133" s="199" t="str">
        <f t="shared" si="5"/>
        <v/>
      </c>
      <c r="J133" s="199" t="str">
        <f t="shared" si="6"/>
        <v/>
      </c>
      <c r="K133" s="199" t="str">
        <f t="shared" si="7"/>
        <v/>
      </c>
      <c r="L133" s="199" t="str">
        <f t="shared" si="8"/>
        <v/>
      </c>
      <c r="M133" s="199" t="str">
        <f t="shared" si="9"/>
        <v/>
      </c>
      <c r="N133" s="199" t="str">
        <f t="shared" si="10"/>
        <v/>
      </c>
      <c r="O133" s="199" t="str">
        <f t="shared" si="11"/>
        <v/>
      </c>
      <c r="P133" s="199" t="str">
        <f t="shared" si="12"/>
        <v/>
      </c>
      <c r="Q133" s="199">
        <f t="shared" si="13"/>
        <v>0</v>
      </c>
      <c r="R133" s="606"/>
      <c r="S133" s="199">
        <f>+IFERROR(MIN(R133*(1+MTR!$C$28),P133+Q133*MTR!$C$35),0)</f>
        <v>0</v>
      </c>
      <c r="U133" s="199" t="str">
        <f t="shared" si="14"/>
        <v/>
      </c>
      <c r="V133" s="199" t="str">
        <f t="shared" si="15"/>
        <v/>
      </c>
      <c r="W133" s="199" t="str">
        <f t="shared" si="16"/>
        <v/>
      </c>
      <c r="X133" s="199" t="str">
        <f t="shared" si="17"/>
        <v/>
      </c>
      <c r="Y133" s="199" t="str">
        <f t="shared" si="18"/>
        <v/>
      </c>
      <c r="Z133" s="199" t="str">
        <f t="shared" si="19"/>
        <v/>
      </c>
      <c r="AA133" s="199" t="str">
        <f t="shared" si="20"/>
        <v/>
      </c>
      <c r="AB133" s="199" t="str">
        <f t="shared" si="21"/>
        <v/>
      </c>
      <c r="AC133" s="199">
        <f t="shared" si="22"/>
        <v>0</v>
      </c>
      <c r="AD133" s="606"/>
      <c r="AE133" s="199">
        <f>+IFERROR(MIN(AD133*(1+MTR!$C$28)*(1+MTR!$D$28),AB133+AC133*MTR!$D$35),0)</f>
        <v>0</v>
      </c>
      <c r="AG133" s="199" t="str">
        <f t="shared" si="103"/>
        <v/>
      </c>
      <c r="AH133" s="199" t="str">
        <f t="shared" si="95"/>
        <v/>
      </c>
      <c r="AI133" s="199" t="str">
        <f t="shared" si="96"/>
        <v/>
      </c>
      <c r="AJ133" s="199" t="str">
        <f t="shared" si="97"/>
        <v/>
      </c>
      <c r="AK133" s="199" t="str">
        <f t="shared" si="98"/>
        <v/>
      </c>
      <c r="AL133" s="199" t="str">
        <f t="shared" si="99"/>
        <v/>
      </c>
      <c r="AM133" s="199" t="str">
        <f t="shared" si="100"/>
        <v/>
      </c>
      <c r="AN133" s="199" t="str">
        <f t="shared" si="101"/>
        <v/>
      </c>
      <c r="AO133" s="199">
        <f t="shared" si="102"/>
        <v>0</v>
      </c>
      <c r="AP133" s="606"/>
      <c r="AQ133" s="199">
        <f>+IFERROR(MIN(AP133*(1+MTR!$E$28)*(1+MTR!$D$28),IF(C133&lt;2018,AN133+AO133*MTR!$D$35,AN133+AO133*MTR!$E$36)),0)</f>
        <v>0</v>
      </c>
      <c r="AS133" s="199" t="str">
        <f t="shared" si="94"/>
        <v/>
      </c>
      <c r="AT133" s="199" t="str">
        <f t="shared" si="108"/>
        <v/>
      </c>
      <c r="AU133" s="199" t="str">
        <f t="shared" si="104"/>
        <v/>
      </c>
      <c r="AV133" s="199" t="str">
        <f t="shared" si="109"/>
        <v/>
      </c>
      <c r="AW133" s="199" t="str">
        <f t="shared" si="105"/>
        <v/>
      </c>
      <c r="AX133" s="199" t="str">
        <f t="shared" si="106"/>
        <v/>
      </c>
      <c r="AY133" s="199" t="str">
        <f t="shared" si="107"/>
        <v/>
      </c>
      <c r="AZ133" s="199" t="str">
        <f t="shared" si="110"/>
        <v/>
      </c>
      <c r="BA133" s="199">
        <f t="shared" si="111"/>
        <v>0</v>
      </c>
      <c r="BB133" s="606"/>
      <c r="BC133" s="199">
        <f>+IFERROR(MIN(BB133*(1+MTR!$E$28)*(1+MTR!$F$28),IF(C133&lt;2018,AZ133+BA133*MTR!$D$35,AZ133+BA133*MTR!$E$36)),0)</f>
        <v>0</v>
      </c>
      <c r="BD133" s="190"/>
      <c r="BE133" s="608"/>
      <c r="BF133" s="190"/>
      <c r="BG133" s="190"/>
      <c r="BH133" s="190"/>
    </row>
    <row r="134" spans="1:60" s="179" customFormat="1">
      <c r="A134" s="607"/>
      <c r="B134" s="76"/>
      <c r="C134" s="77"/>
      <c r="D134" s="77"/>
      <c r="E134" s="77"/>
      <c r="F134" s="77"/>
      <c r="G134" s="76"/>
      <c r="H134" s="212" t="str">
        <f t="shared" si="4"/>
        <v/>
      </c>
      <c r="I134" s="199" t="str">
        <f t="shared" si="5"/>
        <v/>
      </c>
      <c r="J134" s="199" t="str">
        <f t="shared" si="6"/>
        <v/>
      </c>
      <c r="K134" s="199" t="str">
        <f t="shared" si="7"/>
        <v/>
      </c>
      <c r="L134" s="199" t="str">
        <f t="shared" si="8"/>
        <v/>
      </c>
      <c r="M134" s="199" t="str">
        <f t="shared" si="9"/>
        <v/>
      </c>
      <c r="N134" s="199" t="str">
        <f t="shared" si="10"/>
        <v/>
      </c>
      <c r="O134" s="199" t="str">
        <f t="shared" si="11"/>
        <v/>
      </c>
      <c r="P134" s="199" t="str">
        <f t="shared" si="12"/>
        <v/>
      </c>
      <c r="Q134" s="199">
        <f t="shared" si="13"/>
        <v>0</v>
      </c>
      <c r="R134" s="606"/>
      <c r="S134" s="199">
        <f>+IFERROR(MIN(R134*(1+MTR!$C$28),P134+Q134*MTR!$C$35),0)</f>
        <v>0</v>
      </c>
      <c r="U134" s="199" t="str">
        <f t="shared" si="14"/>
        <v/>
      </c>
      <c r="V134" s="199" t="str">
        <f t="shared" si="15"/>
        <v/>
      </c>
      <c r="W134" s="199" t="str">
        <f t="shared" si="16"/>
        <v/>
      </c>
      <c r="X134" s="199" t="str">
        <f t="shared" si="17"/>
        <v/>
      </c>
      <c r="Y134" s="199" t="str">
        <f t="shared" si="18"/>
        <v/>
      </c>
      <c r="Z134" s="199" t="str">
        <f t="shared" si="19"/>
        <v/>
      </c>
      <c r="AA134" s="199" t="str">
        <f t="shared" si="20"/>
        <v/>
      </c>
      <c r="AB134" s="199" t="str">
        <f t="shared" si="21"/>
        <v/>
      </c>
      <c r="AC134" s="199">
        <f t="shared" si="22"/>
        <v>0</v>
      </c>
      <c r="AD134" s="606"/>
      <c r="AE134" s="199">
        <f>+IFERROR(MIN(AD134*(1+MTR!$C$28)*(1+MTR!$D$28),AB134+AC134*MTR!$D$35),0)</f>
        <v>0</v>
      </c>
      <c r="AG134" s="199" t="str">
        <f t="shared" si="103"/>
        <v/>
      </c>
      <c r="AH134" s="199" t="str">
        <f t="shared" si="95"/>
        <v/>
      </c>
      <c r="AI134" s="199" t="str">
        <f t="shared" si="96"/>
        <v/>
      </c>
      <c r="AJ134" s="199" t="str">
        <f t="shared" si="97"/>
        <v/>
      </c>
      <c r="AK134" s="199" t="str">
        <f t="shared" si="98"/>
        <v/>
      </c>
      <c r="AL134" s="199" t="str">
        <f t="shared" si="99"/>
        <v/>
      </c>
      <c r="AM134" s="199" t="str">
        <f t="shared" si="100"/>
        <v/>
      </c>
      <c r="AN134" s="199" t="str">
        <f t="shared" si="101"/>
        <v/>
      </c>
      <c r="AO134" s="199">
        <f t="shared" si="102"/>
        <v>0</v>
      </c>
      <c r="AP134" s="606"/>
      <c r="AQ134" s="199">
        <f>+IFERROR(MIN(AP134*(1+MTR!$E$28)*(1+MTR!$D$28),IF(C134&lt;2018,AN134+AO134*MTR!$D$35,AN134+AO134*MTR!$E$36)),0)</f>
        <v>0</v>
      </c>
      <c r="AS134" s="199" t="str">
        <f t="shared" si="94"/>
        <v/>
      </c>
      <c r="AT134" s="199" t="str">
        <f t="shared" si="108"/>
        <v/>
      </c>
      <c r="AU134" s="199" t="str">
        <f t="shared" si="104"/>
        <v/>
      </c>
      <c r="AV134" s="199" t="str">
        <f t="shared" si="109"/>
        <v/>
      </c>
      <c r="AW134" s="199" t="str">
        <f t="shared" si="105"/>
        <v/>
      </c>
      <c r="AX134" s="199" t="str">
        <f t="shared" si="106"/>
        <v/>
      </c>
      <c r="AY134" s="199" t="str">
        <f t="shared" si="107"/>
        <v/>
      </c>
      <c r="AZ134" s="199" t="str">
        <f t="shared" si="110"/>
        <v/>
      </c>
      <c r="BA134" s="199">
        <f t="shared" si="111"/>
        <v>0</v>
      </c>
      <c r="BB134" s="606"/>
      <c r="BC134" s="199">
        <f>+IFERROR(MIN(BB134*(1+MTR!$E$28)*(1+MTR!$F$28),IF(C134&lt;2018,AZ134+BA134*MTR!$D$35,AZ134+BA134*MTR!$E$36)),0)</f>
        <v>0</v>
      </c>
      <c r="BD134" s="190"/>
      <c r="BE134" s="608"/>
      <c r="BF134" s="190"/>
      <c r="BG134" s="190"/>
      <c r="BH134" s="190"/>
    </row>
    <row r="135" spans="1:60" s="179" customFormat="1">
      <c r="A135" s="607"/>
      <c r="B135" s="76"/>
      <c r="C135" s="77"/>
      <c r="D135" s="77"/>
      <c r="E135" s="77"/>
      <c r="F135" s="77"/>
      <c r="G135" s="76"/>
      <c r="H135" s="212" t="str">
        <f t="shared" si="4"/>
        <v/>
      </c>
      <c r="I135" s="199" t="str">
        <f t="shared" si="5"/>
        <v/>
      </c>
      <c r="J135" s="199" t="str">
        <f t="shared" si="6"/>
        <v/>
      </c>
      <c r="K135" s="199" t="str">
        <f t="shared" si="7"/>
        <v/>
      </c>
      <c r="L135" s="199" t="str">
        <f t="shared" si="8"/>
        <v/>
      </c>
      <c r="M135" s="199" t="str">
        <f t="shared" si="9"/>
        <v/>
      </c>
      <c r="N135" s="199" t="str">
        <f t="shared" si="10"/>
        <v/>
      </c>
      <c r="O135" s="199" t="str">
        <f t="shared" si="11"/>
        <v/>
      </c>
      <c r="P135" s="199" t="str">
        <f t="shared" si="12"/>
        <v/>
      </c>
      <c r="Q135" s="199">
        <f t="shared" si="13"/>
        <v>0</v>
      </c>
      <c r="R135" s="606"/>
      <c r="S135" s="199">
        <f>+IFERROR(MIN(R135*(1+MTR!$C$28),P135+Q135*MTR!$C$35),0)</f>
        <v>0</v>
      </c>
      <c r="U135" s="199" t="str">
        <f t="shared" si="14"/>
        <v/>
      </c>
      <c r="V135" s="199" t="str">
        <f t="shared" si="15"/>
        <v/>
      </c>
      <c r="W135" s="199" t="str">
        <f t="shared" si="16"/>
        <v/>
      </c>
      <c r="X135" s="199" t="str">
        <f t="shared" si="17"/>
        <v/>
      </c>
      <c r="Y135" s="199" t="str">
        <f t="shared" si="18"/>
        <v/>
      </c>
      <c r="Z135" s="199" t="str">
        <f t="shared" si="19"/>
        <v/>
      </c>
      <c r="AA135" s="199" t="str">
        <f t="shared" si="20"/>
        <v/>
      </c>
      <c r="AB135" s="199" t="str">
        <f t="shared" si="21"/>
        <v/>
      </c>
      <c r="AC135" s="199">
        <f t="shared" si="22"/>
        <v>0</v>
      </c>
      <c r="AD135" s="606"/>
      <c r="AE135" s="199">
        <f>+IFERROR(MIN(AD135*(1+MTR!$C$28)*(1+MTR!$D$28),AB135+AC135*MTR!$D$35),0)</f>
        <v>0</v>
      </c>
      <c r="AG135" s="199" t="str">
        <f t="shared" si="103"/>
        <v/>
      </c>
      <c r="AH135" s="199" t="str">
        <f t="shared" si="95"/>
        <v/>
      </c>
      <c r="AI135" s="199" t="str">
        <f t="shared" si="96"/>
        <v/>
      </c>
      <c r="AJ135" s="199" t="str">
        <f t="shared" si="97"/>
        <v/>
      </c>
      <c r="AK135" s="199" t="str">
        <f t="shared" si="98"/>
        <v/>
      </c>
      <c r="AL135" s="199" t="str">
        <f t="shared" si="99"/>
        <v/>
      </c>
      <c r="AM135" s="199" t="str">
        <f t="shared" si="100"/>
        <v/>
      </c>
      <c r="AN135" s="199" t="str">
        <f t="shared" si="101"/>
        <v/>
      </c>
      <c r="AO135" s="199">
        <f t="shared" si="102"/>
        <v>0</v>
      </c>
      <c r="AP135" s="606"/>
      <c r="AQ135" s="199">
        <f>+IFERROR(MIN(AP135*(1+MTR!$E$28)*(1+MTR!$D$28),IF(C135&lt;2018,AN135+AO135*MTR!$D$35,AN135+AO135*MTR!$E$36)),0)</f>
        <v>0</v>
      </c>
      <c r="AS135" s="199" t="str">
        <f t="shared" si="94"/>
        <v/>
      </c>
      <c r="AT135" s="199" t="str">
        <f t="shared" si="108"/>
        <v/>
      </c>
      <c r="AU135" s="199" t="str">
        <f t="shared" si="104"/>
        <v/>
      </c>
      <c r="AV135" s="199" t="str">
        <f t="shared" si="109"/>
        <v/>
      </c>
      <c r="AW135" s="199" t="str">
        <f t="shared" si="105"/>
        <v/>
      </c>
      <c r="AX135" s="199" t="str">
        <f t="shared" si="106"/>
        <v/>
      </c>
      <c r="AY135" s="199" t="str">
        <f t="shared" si="107"/>
        <v/>
      </c>
      <c r="AZ135" s="199" t="str">
        <f t="shared" si="110"/>
        <v/>
      </c>
      <c r="BA135" s="199">
        <f t="shared" si="111"/>
        <v>0</v>
      </c>
      <c r="BB135" s="606"/>
      <c r="BC135" s="199">
        <f>+IFERROR(MIN(BB135*(1+MTR!$E$28)*(1+MTR!$F$28),IF(C135&lt;2018,AZ135+BA135*MTR!$D$35,AZ135+BA135*MTR!$E$36)),0)</f>
        <v>0</v>
      </c>
      <c r="BD135" s="190"/>
      <c r="BE135" s="608"/>
      <c r="BF135" s="190"/>
      <c r="BG135" s="190"/>
      <c r="BH135" s="190"/>
    </row>
    <row r="136" spans="1:60" s="179" customFormat="1">
      <c r="A136" s="607"/>
      <c r="B136" s="76"/>
      <c r="C136" s="77"/>
      <c r="D136" s="77"/>
      <c r="E136" s="77"/>
      <c r="F136" s="77"/>
      <c r="G136" s="76"/>
      <c r="H136" s="212" t="str">
        <f t="shared" si="4"/>
        <v/>
      </c>
      <c r="I136" s="199" t="str">
        <f t="shared" si="5"/>
        <v/>
      </c>
      <c r="J136" s="199" t="str">
        <f t="shared" si="6"/>
        <v/>
      </c>
      <c r="K136" s="199" t="str">
        <f t="shared" si="7"/>
        <v/>
      </c>
      <c r="L136" s="199" t="str">
        <f t="shared" si="8"/>
        <v/>
      </c>
      <c r="M136" s="199" t="str">
        <f t="shared" si="9"/>
        <v/>
      </c>
      <c r="N136" s="199" t="str">
        <f t="shared" si="10"/>
        <v/>
      </c>
      <c r="O136" s="199" t="str">
        <f t="shared" si="11"/>
        <v/>
      </c>
      <c r="P136" s="199" t="str">
        <f t="shared" si="12"/>
        <v/>
      </c>
      <c r="Q136" s="199">
        <f t="shared" si="13"/>
        <v>0</v>
      </c>
      <c r="R136" s="606"/>
      <c r="S136" s="199">
        <f>+IFERROR(MIN(R136*(1+MTR!$C$28),P136+Q136*MTR!$C$35),0)</f>
        <v>0</v>
      </c>
      <c r="U136" s="199" t="str">
        <f t="shared" si="14"/>
        <v/>
      </c>
      <c r="V136" s="199" t="str">
        <f t="shared" si="15"/>
        <v/>
      </c>
      <c r="W136" s="199" t="str">
        <f t="shared" si="16"/>
        <v/>
      </c>
      <c r="X136" s="199" t="str">
        <f t="shared" si="17"/>
        <v/>
      </c>
      <c r="Y136" s="199" t="str">
        <f t="shared" si="18"/>
        <v/>
      </c>
      <c r="Z136" s="199" t="str">
        <f t="shared" si="19"/>
        <v/>
      </c>
      <c r="AA136" s="199" t="str">
        <f t="shared" si="20"/>
        <v/>
      </c>
      <c r="AB136" s="199" t="str">
        <f t="shared" si="21"/>
        <v/>
      </c>
      <c r="AC136" s="199">
        <f t="shared" si="22"/>
        <v>0</v>
      </c>
      <c r="AD136" s="606"/>
      <c r="AE136" s="199">
        <f>+IFERROR(MIN(AD136*(1+MTR!$C$28)*(1+MTR!$D$28),AB136+AC136*MTR!$D$35),0)</f>
        <v>0</v>
      </c>
      <c r="AG136" s="199" t="str">
        <f t="shared" si="103"/>
        <v/>
      </c>
      <c r="AH136" s="199" t="str">
        <f t="shared" si="95"/>
        <v/>
      </c>
      <c r="AI136" s="199" t="str">
        <f t="shared" si="96"/>
        <v/>
      </c>
      <c r="AJ136" s="199" t="str">
        <f t="shared" si="97"/>
        <v/>
      </c>
      <c r="AK136" s="199" t="str">
        <f t="shared" si="98"/>
        <v/>
      </c>
      <c r="AL136" s="199" t="str">
        <f t="shared" si="99"/>
        <v/>
      </c>
      <c r="AM136" s="199" t="str">
        <f t="shared" si="100"/>
        <v/>
      </c>
      <c r="AN136" s="199" t="str">
        <f t="shared" si="101"/>
        <v/>
      </c>
      <c r="AO136" s="199">
        <f t="shared" si="102"/>
        <v>0</v>
      </c>
      <c r="AP136" s="606"/>
      <c r="AQ136" s="199">
        <f>+IFERROR(MIN(AP136*(1+MTR!$E$28)*(1+MTR!$D$28),IF(C136&lt;2018,AN136+AO136*MTR!$D$35,AN136+AO136*MTR!$E$36)),0)</f>
        <v>0</v>
      </c>
      <c r="AS136" s="199" t="str">
        <f t="shared" si="94"/>
        <v/>
      </c>
      <c r="AT136" s="199" t="str">
        <f t="shared" si="108"/>
        <v/>
      </c>
      <c r="AU136" s="199" t="str">
        <f t="shared" si="104"/>
        <v/>
      </c>
      <c r="AV136" s="199" t="str">
        <f t="shared" si="109"/>
        <v/>
      </c>
      <c r="AW136" s="199" t="str">
        <f t="shared" si="105"/>
        <v/>
      </c>
      <c r="AX136" s="199" t="str">
        <f t="shared" si="106"/>
        <v/>
      </c>
      <c r="AY136" s="199" t="str">
        <f t="shared" si="107"/>
        <v/>
      </c>
      <c r="AZ136" s="199" t="str">
        <f t="shared" si="110"/>
        <v/>
      </c>
      <c r="BA136" s="199">
        <f t="shared" si="111"/>
        <v>0</v>
      </c>
      <c r="BB136" s="606"/>
      <c r="BC136" s="199">
        <f>+IFERROR(MIN(BB136*(1+MTR!$E$28)*(1+MTR!$F$28),IF(C136&lt;2018,AZ136+BA136*MTR!$D$35,AZ136+BA136*MTR!$E$36)),0)</f>
        <v>0</v>
      </c>
      <c r="BD136" s="190"/>
      <c r="BE136" s="608"/>
      <c r="BF136" s="190"/>
      <c r="BG136" s="190"/>
      <c r="BH136" s="190"/>
    </row>
    <row r="137" spans="1:60" s="179" customFormat="1">
      <c r="A137" s="607"/>
      <c r="B137" s="76"/>
      <c r="C137" s="77"/>
      <c r="D137" s="77"/>
      <c r="E137" s="77"/>
      <c r="F137" s="77"/>
      <c r="G137" s="76"/>
      <c r="H137" s="212" t="str">
        <f t="shared" si="4"/>
        <v/>
      </c>
      <c r="I137" s="199" t="str">
        <f t="shared" si="5"/>
        <v/>
      </c>
      <c r="J137" s="199" t="str">
        <f t="shared" si="6"/>
        <v/>
      </c>
      <c r="K137" s="199" t="str">
        <f t="shared" si="7"/>
        <v/>
      </c>
      <c r="L137" s="199" t="str">
        <f t="shared" si="8"/>
        <v/>
      </c>
      <c r="M137" s="199" t="str">
        <f t="shared" si="9"/>
        <v/>
      </c>
      <c r="N137" s="199" t="str">
        <f t="shared" si="10"/>
        <v/>
      </c>
      <c r="O137" s="199" t="str">
        <f t="shared" si="11"/>
        <v/>
      </c>
      <c r="P137" s="199" t="str">
        <f t="shared" si="12"/>
        <v/>
      </c>
      <c r="Q137" s="199">
        <f t="shared" si="13"/>
        <v>0</v>
      </c>
      <c r="R137" s="606"/>
      <c r="S137" s="199">
        <f>+IFERROR(MIN(R137*(1+MTR!$C$28),P137+Q137*MTR!$C$35),0)</f>
        <v>0</v>
      </c>
      <c r="U137" s="199" t="str">
        <f t="shared" si="14"/>
        <v/>
      </c>
      <c r="V137" s="199" t="str">
        <f t="shared" si="15"/>
        <v/>
      </c>
      <c r="W137" s="199" t="str">
        <f t="shared" si="16"/>
        <v/>
      </c>
      <c r="X137" s="199" t="str">
        <f t="shared" si="17"/>
        <v/>
      </c>
      <c r="Y137" s="199" t="str">
        <f t="shared" si="18"/>
        <v/>
      </c>
      <c r="Z137" s="199" t="str">
        <f t="shared" si="19"/>
        <v/>
      </c>
      <c r="AA137" s="199" t="str">
        <f t="shared" si="20"/>
        <v/>
      </c>
      <c r="AB137" s="199" t="str">
        <f t="shared" si="21"/>
        <v/>
      </c>
      <c r="AC137" s="199">
        <f t="shared" si="22"/>
        <v>0</v>
      </c>
      <c r="AD137" s="606"/>
      <c r="AE137" s="199">
        <f>+IFERROR(MIN(AD137*(1+MTR!$C$28)*(1+MTR!$D$28),AB137+AC137*MTR!$D$35),0)</f>
        <v>0</v>
      </c>
      <c r="AG137" s="199" t="str">
        <f t="shared" si="103"/>
        <v/>
      </c>
      <c r="AH137" s="199" t="str">
        <f t="shared" si="95"/>
        <v/>
      </c>
      <c r="AI137" s="199" t="str">
        <f t="shared" si="96"/>
        <v/>
      </c>
      <c r="AJ137" s="199" t="str">
        <f t="shared" si="97"/>
        <v/>
      </c>
      <c r="AK137" s="199" t="str">
        <f t="shared" si="98"/>
        <v/>
      </c>
      <c r="AL137" s="199" t="str">
        <f t="shared" si="99"/>
        <v/>
      </c>
      <c r="AM137" s="199" t="str">
        <f t="shared" si="100"/>
        <v/>
      </c>
      <c r="AN137" s="199" t="str">
        <f t="shared" si="101"/>
        <v/>
      </c>
      <c r="AO137" s="199">
        <f t="shared" si="102"/>
        <v>0</v>
      </c>
      <c r="AP137" s="606"/>
      <c r="AQ137" s="199">
        <f>+IFERROR(MIN(AP137*(1+MTR!$E$28)*(1+MTR!$D$28),IF(C137&lt;2018,AN137+AO137*MTR!$D$35,AN137+AO137*MTR!$E$36)),0)</f>
        <v>0</v>
      </c>
      <c r="AS137" s="199" t="str">
        <f t="shared" si="94"/>
        <v/>
      </c>
      <c r="AT137" s="199" t="str">
        <f t="shared" si="108"/>
        <v/>
      </c>
      <c r="AU137" s="199" t="str">
        <f t="shared" si="104"/>
        <v/>
      </c>
      <c r="AV137" s="199" t="str">
        <f t="shared" si="109"/>
        <v/>
      </c>
      <c r="AW137" s="199" t="str">
        <f t="shared" si="105"/>
        <v/>
      </c>
      <c r="AX137" s="199" t="str">
        <f t="shared" si="106"/>
        <v/>
      </c>
      <c r="AY137" s="199" t="str">
        <f t="shared" si="107"/>
        <v/>
      </c>
      <c r="AZ137" s="199" t="str">
        <f t="shared" si="110"/>
        <v/>
      </c>
      <c r="BA137" s="199">
        <f t="shared" si="111"/>
        <v>0</v>
      </c>
      <c r="BB137" s="606"/>
      <c r="BC137" s="199">
        <f>+IFERROR(MIN(BB137*(1+MTR!$E$28)*(1+MTR!$F$28),IF(C137&lt;2018,AZ137+BA137*MTR!$D$35,AZ137+BA137*MTR!$E$36)),0)</f>
        <v>0</v>
      </c>
      <c r="BD137" s="190"/>
      <c r="BE137" s="608"/>
      <c r="BF137" s="190"/>
      <c r="BG137" s="190"/>
      <c r="BH137" s="190"/>
    </row>
    <row r="138" spans="1:60" s="179" customFormat="1">
      <c r="A138" s="607"/>
      <c r="B138" s="76"/>
      <c r="C138" s="77"/>
      <c r="D138" s="77"/>
      <c r="E138" s="77"/>
      <c r="F138" s="77"/>
      <c r="G138" s="76"/>
      <c r="H138" s="212" t="str">
        <f t="shared" si="4"/>
        <v/>
      </c>
      <c r="I138" s="199" t="str">
        <f t="shared" si="5"/>
        <v/>
      </c>
      <c r="J138" s="199" t="str">
        <f t="shared" si="6"/>
        <v/>
      </c>
      <c r="K138" s="199" t="str">
        <f t="shared" si="7"/>
        <v/>
      </c>
      <c r="L138" s="199" t="str">
        <f t="shared" si="8"/>
        <v/>
      </c>
      <c r="M138" s="199" t="str">
        <f t="shared" si="9"/>
        <v/>
      </c>
      <c r="N138" s="199" t="str">
        <f t="shared" si="10"/>
        <v/>
      </c>
      <c r="O138" s="199" t="str">
        <f t="shared" si="11"/>
        <v/>
      </c>
      <c r="P138" s="199" t="str">
        <f t="shared" si="12"/>
        <v/>
      </c>
      <c r="Q138" s="199">
        <f t="shared" si="13"/>
        <v>0</v>
      </c>
      <c r="R138" s="606"/>
      <c r="S138" s="199">
        <f>+IFERROR(MIN(R138*(1+MTR!$C$28),P138+Q138*MTR!$C$35),0)</f>
        <v>0</v>
      </c>
      <c r="U138" s="199" t="str">
        <f t="shared" si="14"/>
        <v/>
      </c>
      <c r="V138" s="199" t="str">
        <f t="shared" si="15"/>
        <v/>
      </c>
      <c r="W138" s="199" t="str">
        <f t="shared" si="16"/>
        <v/>
      </c>
      <c r="X138" s="199" t="str">
        <f t="shared" si="17"/>
        <v/>
      </c>
      <c r="Y138" s="199" t="str">
        <f t="shared" si="18"/>
        <v/>
      </c>
      <c r="Z138" s="199" t="str">
        <f t="shared" si="19"/>
        <v/>
      </c>
      <c r="AA138" s="199" t="str">
        <f t="shared" si="20"/>
        <v/>
      </c>
      <c r="AB138" s="199" t="str">
        <f t="shared" si="21"/>
        <v/>
      </c>
      <c r="AC138" s="199">
        <f t="shared" si="22"/>
        <v>0</v>
      </c>
      <c r="AD138" s="606"/>
      <c r="AE138" s="199">
        <f>+IFERROR(MIN(AD138*(1+MTR!$C$28)*(1+MTR!$D$28),AB138+AC138*MTR!$D$35),0)</f>
        <v>0</v>
      </c>
      <c r="AG138" s="199" t="str">
        <f t="shared" si="103"/>
        <v/>
      </c>
      <c r="AH138" s="199" t="str">
        <f t="shared" si="95"/>
        <v/>
      </c>
      <c r="AI138" s="199" t="str">
        <f t="shared" si="96"/>
        <v/>
      </c>
      <c r="AJ138" s="199" t="str">
        <f t="shared" si="97"/>
        <v/>
      </c>
      <c r="AK138" s="199" t="str">
        <f t="shared" si="98"/>
        <v/>
      </c>
      <c r="AL138" s="199" t="str">
        <f t="shared" si="99"/>
        <v/>
      </c>
      <c r="AM138" s="199" t="str">
        <f t="shared" si="100"/>
        <v/>
      </c>
      <c r="AN138" s="199" t="str">
        <f t="shared" si="101"/>
        <v/>
      </c>
      <c r="AO138" s="199">
        <f t="shared" si="102"/>
        <v>0</v>
      </c>
      <c r="AP138" s="606"/>
      <c r="AQ138" s="199">
        <f>+IFERROR(MIN(AP138*(1+MTR!$E$28)*(1+MTR!$D$28),IF(C138&lt;2018,AN138+AO138*MTR!$D$35,AN138+AO138*MTR!$E$36)),0)</f>
        <v>0</v>
      </c>
      <c r="AS138" s="199" t="str">
        <f t="shared" si="94"/>
        <v/>
      </c>
      <c r="AT138" s="199" t="str">
        <f t="shared" si="108"/>
        <v/>
      </c>
      <c r="AU138" s="199" t="str">
        <f t="shared" si="104"/>
        <v/>
      </c>
      <c r="AV138" s="199" t="str">
        <f t="shared" si="109"/>
        <v/>
      </c>
      <c r="AW138" s="199" t="str">
        <f t="shared" si="105"/>
        <v/>
      </c>
      <c r="AX138" s="199" t="str">
        <f t="shared" si="106"/>
        <v/>
      </c>
      <c r="AY138" s="199" t="str">
        <f t="shared" si="107"/>
        <v/>
      </c>
      <c r="AZ138" s="199" t="str">
        <f t="shared" si="110"/>
        <v/>
      </c>
      <c r="BA138" s="199">
        <f t="shared" si="111"/>
        <v>0</v>
      </c>
      <c r="BB138" s="606"/>
      <c r="BC138" s="199">
        <f>+IFERROR(MIN(BB138*(1+MTR!$E$28)*(1+MTR!$F$28),IF(C138&lt;2018,AZ138+BA138*MTR!$D$35,AZ138+BA138*MTR!$E$36)),0)</f>
        <v>0</v>
      </c>
      <c r="BD138" s="190"/>
      <c r="BE138" s="608"/>
      <c r="BF138" s="190"/>
      <c r="BG138" s="190"/>
      <c r="BH138" s="190"/>
    </row>
    <row r="139" spans="1:60" s="179" customFormat="1">
      <c r="A139" s="607"/>
      <c r="B139" s="76"/>
      <c r="C139" s="77"/>
      <c r="D139" s="77"/>
      <c r="E139" s="77"/>
      <c r="F139" s="77"/>
      <c r="G139" s="76"/>
      <c r="H139" s="212" t="str">
        <f t="shared" si="4"/>
        <v/>
      </c>
      <c r="I139" s="199" t="str">
        <f t="shared" si="5"/>
        <v/>
      </c>
      <c r="J139" s="199" t="str">
        <f t="shared" si="6"/>
        <v/>
      </c>
      <c r="K139" s="199" t="str">
        <f t="shared" si="7"/>
        <v/>
      </c>
      <c r="L139" s="199" t="str">
        <f t="shared" si="8"/>
        <v/>
      </c>
      <c r="M139" s="199" t="str">
        <f t="shared" si="9"/>
        <v/>
      </c>
      <c r="N139" s="199" t="str">
        <f t="shared" si="10"/>
        <v/>
      </c>
      <c r="O139" s="199" t="str">
        <f t="shared" si="11"/>
        <v/>
      </c>
      <c r="P139" s="199" t="str">
        <f t="shared" si="12"/>
        <v/>
      </c>
      <c r="Q139" s="199">
        <f t="shared" si="13"/>
        <v>0</v>
      </c>
      <c r="R139" s="606"/>
      <c r="S139" s="199">
        <f>+IFERROR(MIN(R139*(1+MTR!$C$28),P139+Q139*MTR!$C$35),0)</f>
        <v>0</v>
      </c>
      <c r="U139" s="199" t="str">
        <f t="shared" si="14"/>
        <v/>
      </c>
      <c r="V139" s="199" t="str">
        <f t="shared" si="15"/>
        <v/>
      </c>
      <c r="W139" s="199" t="str">
        <f t="shared" si="16"/>
        <v/>
      </c>
      <c r="X139" s="199" t="str">
        <f t="shared" si="17"/>
        <v/>
      </c>
      <c r="Y139" s="199" t="str">
        <f t="shared" si="18"/>
        <v/>
      </c>
      <c r="Z139" s="199" t="str">
        <f t="shared" si="19"/>
        <v/>
      </c>
      <c r="AA139" s="199" t="str">
        <f t="shared" si="20"/>
        <v/>
      </c>
      <c r="AB139" s="199" t="str">
        <f t="shared" si="21"/>
        <v/>
      </c>
      <c r="AC139" s="199">
        <f t="shared" si="22"/>
        <v>0</v>
      </c>
      <c r="AD139" s="606"/>
      <c r="AE139" s="199">
        <f>+IFERROR(MIN(AD139*(1+MTR!$C$28)*(1+MTR!$D$28),AB139+AC139*MTR!$D$35),0)</f>
        <v>0</v>
      </c>
      <c r="AG139" s="199" t="str">
        <f t="shared" si="103"/>
        <v/>
      </c>
      <c r="AH139" s="199" t="str">
        <f t="shared" si="95"/>
        <v/>
      </c>
      <c r="AI139" s="199" t="str">
        <f t="shared" si="96"/>
        <v/>
      </c>
      <c r="AJ139" s="199" t="str">
        <f t="shared" si="97"/>
        <v/>
      </c>
      <c r="AK139" s="199" t="str">
        <f t="shared" si="98"/>
        <v/>
      </c>
      <c r="AL139" s="199" t="str">
        <f t="shared" si="99"/>
        <v/>
      </c>
      <c r="AM139" s="199" t="str">
        <f t="shared" si="100"/>
        <v/>
      </c>
      <c r="AN139" s="199" t="str">
        <f t="shared" si="101"/>
        <v/>
      </c>
      <c r="AO139" s="199">
        <f t="shared" si="102"/>
        <v>0</v>
      </c>
      <c r="AP139" s="606"/>
      <c r="AQ139" s="199">
        <f>+IFERROR(MIN(AP139*(1+MTR!$E$28)*(1+MTR!$D$28),IF(C139&lt;2018,AN139+AO139*MTR!$D$35,AN139+AO139*MTR!$E$36)),0)</f>
        <v>0</v>
      </c>
      <c r="AS139" s="199" t="str">
        <f t="shared" si="94"/>
        <v/>
      </c>
      <c r="AT139" s="199" t="str">
        <f t="shared" si="108"/>
        <v/>
      </c>
      <c r="AU139" s="199" t="str">
        <f t="shared" si="104"/>
        <v/>
      </c>
      <c r="AV139" s="199" t="str">
        <f t="shared" si="109"/>
        <v/>
      </c>
      <c r="AW139" s="199" t="str">
        <f t="shared" si="105"/>
        <v/>
      </c>
      <c r="AX139" s="199" t="str">
        <f t="shared" si="106"/>
        <v/>
      </c>
      <c r="AY139" s="199" t="str">
        <f t="shared" si="107"/>
        <v/>
      </c>
      <c r="AZ139" s="199" t="str">
        <f t="shared" si="110"/>
        <v/>
      </c>
      <c r="BA139" s="199">
        <f t="shared" si="111"/>
        <v>0</v>
      </c>
      <c r="BB139" s="606"/>
      <c r="BC139" s="199">
        <f>+IFERROR(MIN(BB139*(1+MTR!$E$28)*(1+MTR!$F$28),IF(C139&lt;2018,AZ139+BA139*MTR!$D$35,AZ139+BA139*MTR!$E$36)),0)</f>
        <v>0</v>
      </c>
      <c r="BD139" s="190"/>
      <c r="BE139" s="608"/>
      <c r="BF139" s="190"/>
      <c r="BG139" s="190"/>
      <c r="BH139" s="190"/>
    </row>
    <row r="140" spans="1:60" s="179" customFormat="1">
      <c r="A140" s="607"/>
      <c r="B140" s="76"/>
      <c r="C140" s="77"/>
      <c r="D140" s="77"/>
      <c r="E140" s="77"/>
      <c r="F140" s="77"/>
      <c r="G140" s="76"/>
      <c r="H140" s="212" t="str">
        <f t="shared" si="4"/>
        <v/>
      </c>
      <c r="I140" s="199" t="str">
        <f t="shared" si="5"/>
        <v/>
      </c>
      <c r="J140" s="199" t="str">
        <f t="shared" si="6"/>
        <v/>
      </c>
      <c r="K140" s="199" t="str">
        <f t="shared" si="7"/>
        <v/>
      </c>
      <c r="L140" s="199" t="str">
        <f t="shared" si="8"/>
        <v/>
      </c>
      <c r="M140" s="199" t="str">
        <f t="shared" si="9"/>
        <v/>
      </c>
      <c r="N140" s="199" t="str">
        <f t="shared" si="10"/>
        <v/>
      </c>
      <c r="O140" s="199" t="str">
        <f t="shared" si="11"/>
        <v/>
      </c>
      <c r="P140" s="199" t="str">
        <f t="shared" si="12"/>
        <v/>
      </c>
      <c r="Q140" s="199">
        <f t="shared" si="13"/>
        <v>0</v>
      </c>
      <c r="R140" s="606"/>
      <c r="S140" s="199">
        <f>+IFERROR(MIN(R140*(1+MTR!$C$28),P140+Q140*MTR!$C$35),0)</f>
        <v>0</v>
      </c>
      <c r="U140" s="199" t="str">
        <f t="shared" si="14"/>
        <v/>
      </c>
      <c r="V140" s="199" t="str">
        <f t="shared" si="15"/>
        <v/>
      </c>
      <c r="W140" s="199" t="str">
        <f t="shared" si="16"/>
        <v/>
      </c>
      <c r="X140" s="199" t="str">
        <f t="shared" si="17"/>
        <v/>
      </c>
      <c r="Y140" s="199" t="str">
        <f t="shared" si="18"/>
        <v/>
      </c>
      <c r="Z140" s="199" t="str">
        <f t="shared" si="19"/>
        <v/>
      </c>
      <c r="AA140" s="199" t="str">
        <f t="shared" si="20"/>
        <v/>
      </c>
      <c r="AB140" s="199" t="str">
        <f t="shared" si="21"/>
        <v/>
      </c>
      <c r="AC140" s="199">
        <f t="shared" si="22"/>
        <v>0</v>
      </c>
      <c r="AD140" s="606"/>
      <c r="AE140" s="199">
        <f>+IFERROR(MIN(AD140*(1+MTR!$C$28)*(1+MTR!$D$28),AB140+AC140*MTR!$D$35),0)</f>
        <v>0</v>
      </c>
      <c r="AG140" s="199" t="str">
        <f t="shared" si="103"/>
        <v/>
      </c>
      <c r="AH140" s="199" t="str">
        <f t="shared" si="95"/>
        <v/>
      </c>
      <c r="AI140" s="199" t="str">
        <f t="shared" si="96"/>
        <v/>
      </c>
      <c r="AJ140" s="199" t="str">
        <f t="shared" si="97"/>
        <v/>
      </c>
      <c r="AK140" s="199" t="str">
        <f t="shared" si="98"/>
        <v/>
      </c>
      <c r="AL140" s="199" t="str">
        <f t="shared" si="99"/>
        <v/>
      </c>
      <c r="AM140" s="199" t="str">
        <f t="shared" si="100"/>
        <v/>
      </c>
      <c r="AN140" s="199" t="str">
        <f t="shared" si="101"/>
        <v/>
      </c>
      <c r="AO140" s="199">
        <f t="shared" si="102"/>
        <v>0</v>
      </c>
      <c r="AP140" s="606"/>
      <c r="AQ140" s="199">
        <f>+IFERROR(MIN(AP140*(1+MTR!$E$28)*(1+MTR!$D$28),IF(C140&lt;2018,AN140+AO140*MTR!$D$35,AN140+AO140*MTR!$E$36)),0)</f>
        <v>0</v>
      </c>
      <c r="AS140" s="199" t="str">
        <f t="shared" si="94"/>
        <v/>
      </c>
      <c r="AT140" s="199" t="str">
        <f t="shared" si="108"/>
        <v/>
      </c>
      <c r="AU140" s="199" t="str">
        <f t="shared" si="104"/>
        <v/>
      </c>
      <c r="AV140" s="199" t="str">
        <f t="shared" si="109"/>
        <v/>
      </c>
      <c r="AW140" s="199" t="str">
        <f t="shared" si="105"/>
        <v/>
      </c>
      <c r="AX140" s="199" t="str">
        <f t="shared" si="106"/>
        <v/>
      </c>
      <c r="AY140" s="199" t="str">
        <f t="shared" si="107"/>
        <v/>
      </c>
      <c r="AZ140" s="199" t="str">
        <f t="shared" si="110"/>
        <v/>
      </c>
      <c r="BA140" s="199">
        <f t="shared" si="111"/>
        <v>0</v>
      </c>
      <c r="BB140" s="606"/>
      <c r="BC140" s="199">
        <f>+IFERROR(MIN(BB140*(1+MTR!$E$28)*(1+MTR!$F$28),IF(C140&lt;2018,AZ140+BA140*MTR!$D$35,AZ140+BA140*MTR!$E$36)),0)</f>
        <v>0</v>
      </c>
      <c r="BD140" s="190"/>
      <c r="BE140" s="608"/>
      <c r="BF140" s="190"/>
      <c r="BG140" s="190"/>
      <c r="BH140" s="190"/>
    </row>
    <row r="141" spans="1:60" s="179" customFormat="1">
      <c r="A141" s="607"/>
      <c r="B141" s="76"/>
      <c r="C141" s="77"/>
      <c r="D141" s="77"/>
      <c r="E141" s="77"/>
      <c r="F141" s="77"/>
      <c r="G141" s="76"/>
      <c r="H141" s="212" t="str">
        <f t="shared" si="4"/>
        <v/>
      </c>
      <c r="I141" s="199" t="str">
        <f t="shared" si="5"/>
        <v/>
      </c>
      <c r="J141" s="199" t="str">
        <f t="shared" si="6"/>
        <v/>
      </c>
      <c r="K141" s="199" t="str">
        <f t="shared" si="7"/>
        <v/>
      </c>
      <c r="L141" s="199" t="str">
        <f t="shared" si="8"/>
        <v/>
      </c>
      <c r="M141" s="199" t="str">
        <f t="shared" si="9"/>
        <v/>
      </c>
      <c r="N141" s="199" t="str">
        <f t="shared" si="10"/>
        <v/>
      </c>
      <c r="O141" s="199" t="str">
        <f t="shared" si="11"/>
        <v/>
      </c>
      <c r="P141" s="199" t="str">
        <f t="shared" si="12"/>
        <v/>
      </c>
      <c r="Q141" s="199">
        <f t="shared" si="13"/>
        <v>0</v>
      </c>
      <c r="R141" s="606"/>
      <c r="S141" s="199">
        <f>+IFERROR(MIN(R141*(1+MTR!$C$28),P141+Q141*MTR!$C$35),0)</f>
        <v>0</v>
      </c>
      <c r="U141" s="199" t="str">
        <f t="shared" si="14"/>
        <v/>
      </c>
      <c r="V141" s="199" t="str">
        <f t="shared" si="15"/>
        <v/>
      </c>
      <c r="W141" s="199" t="str">
        <f t="shared" si="16"/>
        <v/>
      </c>
      <c r="X141" s="199" t="str">
        <f t="shared" si="17"/>
        <v/>
      </c>
      <c r="Y141" s="199" t="str">
        <f t="shared" si="18"/>
        <v/>
      </c>
      <c r="Z141" s="199" t="str">
        <f t="shared" si="19"/>
        <v/>
      </c>
      <c r="AA141" s="199" t="str">
        <f t="shared" si="20"/>
        <v/>
      </c>
      <c r="AB141" s="199" t="str">
        <f t="shared" si="21"/>
        <v/>
      </c>
      <c r="AC141" s="199">
        <f t="shared" si="22"/>
        <v>0</v>
      </c>
      <c r="AD141" s="606"/>
      <c r="AE141" s="199">
        <f>+IFERROR(MIN(AD141*(1+MTR!$C$28)*(1+MTR!$D$28),AB141+AC141*MTR!$D$35),0)</f>
        <v>0</v>
      </c>
      <c r="AG141" s="199" t="str">
        <f t="shared" si="103"/>
        <v/>
      </c>
      <c r="AH141" s="199" t="str">
        <f t="shared" si="95"/>
        <v/>
      </c>
      <c r="AI141" s="199" t="str">
        <f t="shared" si="96"/>
        <v/>
      </c>
      <c r="AJ141" s="199" t="str">
        <f t="shared" si="97"/>
        <v/>
      </c>
      <c r="AK141" s="199" t="str">
        <f t="shared" si="98"/>
        <v/>
      </c>
      <c r="AL141" s="199" t="str">
        <f t="shared" si="99"/>
        <v/>
      </c>
      <c r="AM141" s="199" t="str">
        <f t="shared" si="100"/>
        <v/>
      </c>
      <c r="AN141" s="199" t="str">
        <f t="shared" si="101"/>
        <v/>
      </c>
      <c r="AO141" s="199">
        <f t="shared" si="102"/>
        <v>0</v>
      </c>
      <c r="AP141" s="606"/>
      <c r="AQ141" s="199">
        <f>+IFERROR(MIN(AP141*(1+MTR!$E$28)*(1+MTR!$D$28),IF(C141&lt;2018,AN141+AO141*MTR!$D$35,AN141+AO141*MTR!$E$36)),0)</f>
        <v>0</v>
      </c>
      <c r="AS141" s="199" t="str">
        <f t="shared" si="94"/>
        <v/>
      </c>
      <c r="AT141" s="199" t="str">
        <f t="shared" si="108"/>
        <v/>
      </c>
      <c r="AU141" s="199" t="str">
        <f t="shared" si="104"/>
        <v/>
      </c>
      <c r="AV141" s="199" t="str">
        <f t="shared" si="109"/>
        <v/>
      </c>
      <c r="AW141" s="199" t="str">
        <f t="shared" si="105"/>
        <v/>
      </c>
      <c r="AX141" s="199" t="str">
        <f t="shared" si="106"/>
        <v/>
      </c>
      <c r="AY141" s="199" t="str">
        <f t="shared" si="107"/>
        <v/>
      </c>
      <c r="AZ141" s="199" t="str">
        <f t="shared" si="110"/>
        <v/>
      </c>
      <c r="BA141" s="199">
        <f t="shared" si="111"/>
        <v>0</v>
      </c>
      <c r="BB141" s="606"/>
      <c r="BC141" s="199">
        <f>+IFERROR(MIN(BB141*(1+MTR!$E$28)*(1+MTR!$F$28),IF(C141&lt;2018,AZ141+BA141*MTR!$D$35,AZ141+BA141*MTR!$E$36)),0)</f>
        <v>0</v>
      </c>
      <c r="BD141" s="190"/>
      <c r="BE141" s="608"/>
      <c r="BF141" s="190"/>
      <c r="BG141" s="190"/>
      <c r="BH141" s="190"/>
    </row>
    <row r="142" spans="1:60" s="179" customFormat="1">
      <c r="A142" s="607"/>
      <c r="B142" s="76"/>
      <c r="C142" s="77"/>
      <c r="D142" s="77"/>
      <c r="E142" s="77"/>
      <c r="F142" s="77"/>
      <c r="G142" s="76"/>
      <c r="H142" s="212" t="str">
        <f t="shared" si="4"/>
        <v/>
      </c>
      <c r="I142" s="199" t="str">
        <f t="shared" si="5"/>
        <v/>
      </c>
      <c r="J142" s="199" t="str">
        <f t="shared" si="6"/>
        <v/>
      </c>
      <c r="K142" s="199" t="str">
        <f t="shared" si="7"/>
        <v/>
      </c>
      <c r="L142" s="199" t="str">
        <f t="shared" si="8"/>
        <v/>
      </c>
      <c r="M142" s="199" t="str">
        <f t="shared" si="9"/>
        <v/>
      </c>
      <c r="N142" s="199" t="str">
        <f t="shared" si="10"/>
        <v/>
      </c>
      <c r="O142" s="199" t="str">
        <f t="shared" si="11"/>
        <v/>
      </c>
      <c r="P142" s="199" t="str">
        <f t="shared" si="12"/>
        <v/>
      </c>
      <c r="Q142" s="199">
        <f t="shared" si="13"/>
        <v>0</v>
      </c>
      <c r="R142" s="606"/>
      <c r="S142" s="199">
        <f>+IFERROR(MIN(R142*(1+MTR!$C$28),P142+Q142*MTR!$C$35),0)</f>
        <v>0</v>
      </c>
      <c r="U142" s="199" t="str">
        <f t="shared" si="14"/>
        <v/>
      </c>
      <c r="V142" s="199" t="str">
        <f t="shared" si="15"/>
        <v/>
      </c>
      <c r="W142" s="199" t="str">
        <f t="shared" si="16"/>
        <v/>
      </c>
      <c r="X142" s="199" t="str">
        <f t="shared" si="17"/>
        <v/>
      </c>
      <c r="Y142" s="199" t="str">
        <f t="shared" si="18"/>
        <v/>
      </c>
      <c r="Z142" s="199" t="str">
        <f t="shared" si="19"/>
        <v/>
      </c>
      <c r="AA142" s="199" t="str">
        <f t="shared" si="20"/>
        <v/>
      </c>
      <c r="AB142" s="199" t="str">
        <f t="shared" si="21"/>
        <v/>
      </c>
      <c r="AC142" s="199">
        <f t="shared" si="22"/>
        <v>0</v>
      </c>
      <c r="AD142" s="606"/>
      <c r="AE142" s="199">
        <f>+IFERROR(MIN(AD142*(1+MTR!$C$28)*(1+MTR!$D$28),AB142+AC142*MTR!$D$35),0)</f>
        <v>0</v>
      </c>
      <c r="AG142" s="199" t="str">
        <f t="shared" si="103"/>
        <v/>
      </c>
      <c r="AH142" s="199" t="str">
        <f t="shared" si="95"/>
        <v/>
      </c>
      <c r="AI142" s="199" t="str">
        <f t="shared" si="96"/>
        <v/>
      </c>
      <c r="AJ142" s="199" t="str">
        <f t="shared" si="97"/>
        <v/>
      </c>
      <c r="AK142" s="199" t="str">
        <f t="shared" si="98"/>
        <v/>
      </c>
      <c r="AL142" s="199" t="str">
        <f t="shared" si="99"/>
        <v/>
      </c>
      <c r="AM142" s="199" t="str">
        <f t="shared" si="100"/>
        <v/>
      </c>
      <c r="AN142" s="199" t="str">
        <f t="shared" si="101"/>
        <v/>
      </c>
      <c r="AO142" s="199">
        <f t="shared" si="102"/>
        <v>0</v>
      </c>
      <c r="AP142" s="606"/>
      <c r="AQ142" s="199">
        <f>+IFERROR(MIN(AP142*(1+MTR!$E$28)*(1+MTR!$D$28),IF(C142&lt;2018,AN142+AO142*MTR!$D$35,AN142+AO142*MTR!$E$36)),0)</f>
        <v>0</v>
      </c>
      <c r="AS142" s="199" t="str">
        <f t="shared" si="94"/>
        <v/>
      </c>
      <c r="AT142" s="199" t="str">
        <f t="shared" si="108"/>
        <v/>
      </c>
      <c r="AU142" s="199" t="str">
        <f t="shared" si="104"/>
        <v/>
      </c>
      <c r="AV142" s="199" t="str">
        <f t="shared" si="109"/>
        <v/>
      </c>
      <c r="AW142" s="199" t="str">
        <f t="shared" si="105"/>
        <v/>
      </c>
      <c r="AX142" s="199" t="str">
        <f t="shared" si="106"/>
        <v/>
      </c>
      <c r="AY142" s="199" t="str">
        <f t="shared" si="107"/>
        <v/>
      </c>
      <c r="AZ142" s="199" t="str">
        <f t="shared" si="110"/>
        <v/>
      </c>
      <c r="BA142" s="199">
        <f t="shared" si="111"/>
        <v>0</v>
      </c>
      <c r="BB142" s="606"/>
      <c r="BC142" s="199">
        <f>+IFERROR(MIN(BB142*(1+MTR!$E$28)*(1+MTR!$F$28),IF(C142&lt;2018,AZ142+BA142*MTR!$D$35,AZ142+BA142*MTR!$E$36)),0)</f>
        <v>0</v>
      </c>
      <c r="BD142" s="190"/>
      <c r="BE142" s="608"/>
      <c r="BF142" s="190"/>
      <c r="BG142" s="190"/>
      <c r="BH142" s="190"/>
    </row>
    <row r="143" spans="1:60" s="179" customFormat="1">
      <c r="A143" s="607"/>
      <c r="B143" s="76"/>
      <c r="C143" s="77"/>
      <c r="D143" s="77"/>
      <c r="E143" s="77"/>
      <c r="F143" s="77"/>
      <c r="G143" s="76"/>
      <c r="H143" s="212" t="str">
        <f t="shared" si="4"/>
        <v/>
      </c>
      <c r="I143" s="199" t="str">
        <f t="shared" si="5"/>
        <v/>
      </c>
      <c r="J143" s="199" t="str">
        <f t="shared" si="6"/>
        <v/>
      </c>
      <c r="K143" s="199" t="str">
        <f t="shared" si="7"/>
        <v/>
      </c>
      <c r="L143" s="199" t="str">
        <f t="shared" si="8"/>
        <v/>
      </c>
      <c r="M143" s="199" t="str">
        <f t="shared" si="9"/>
        <v/>
      </c>
      <c r="N143" s="199" t="str">
        <f t="shared" si="10"/>
        <v/>
      </c>
      <c r="O143" s="199" t="str">
        <f t="shared" si="11"/>
        <v/>
      </c>
      <c r="P143" s="199" t="str">
        <f t="shared" si="12"/>
        <v/>
      </c>
      <c r="Q143" s="199">
        <f t="shared" si="13"/>
        <v>0</v>
      </c>
      <c r="R143" s="606"/>
      <c r="S143" s="199">
        <f>+IFERROR(MIN(R143*(1+MTR!$C$28),P143+Q143*MTR!$C$35),0)</f>
        <v>0</v>
      </c>
      <c r="U143" s="199" t="str">
        <f t="shared" si="14"/>
        <v/>
      </c>
      <c r="V143" s="199" t="str">
        <f t="shared" si="15"/>
        <v/>
      </c>
      <c r="W143" s="199" t="str">
        <f t="shared" si="16"/>
        <v/>
      </c>
      <c r="X143" s="199" t="str">
        <f t="shared" si="17"/>
        <v/>
      </c>
      <c r="Y143" s="199" t="str">
        <f t="shared" si="18"/>
        <v/>
      </c>
      <c r="Z143" s="199" t="str">
        <f t="shared" si="19"/>
        <v/>
      </c>
      <c r="AA143" s="199" t="str">
        <f t="shared" si="20"/>
        <v/>
      </c>
      <c r="AB143" s="199" t="str">
        <f t="shared" si="21"/>
        <v/>
      </c>
      <c r="AC143" s="199">
        <f t="shared" si="22"/>
        <v>0</v>
      </c>
      <c r="AD143" s="606"/>
      <c r="AE143" s="199">
        <f>+IFERROR(MIN(AD143*(1+MTR!$C$28)*(1+MTR!$D$28),AB143+AC143*MTR!$D$35),0)</f>
        <v>0</v>
      </c>
      <c r="AG143" s="199" t="str">
        <f t="shared" si="103"/>
        <v/>
      </c>
      <c r="AH143" s="199" t="str">
        <f t="shared" si="95"/>
        <v/>
      </c>
      <c r="AI143" s="199" t="str">
        <f t="shared" si="96"/>
        <v/>
      </c>
      <c r="AJ143" s="199" t="str">
        <f t="shared" si="97"/>
        <v/>
      </c>
      <c r="AK143" s="199" t="str">
        <f t="shared" si="98"/>
        <v/>
      </c>
      <c r="AL143" s="199" t="str">
        <f t="shared" si="99"/>
        <v/>
      </c>
      <c r="AM143" s="199" t="str">
        <f t="shared" si="100"/>
        <v/>
      </c>
      <c r="AN143" s="199" t="str">
        <f t="shared" si="101"/>
        <v/>
      </c>
      <c r="AO143" s="199">
        <f t="shared" si="102"/>
        <v>0</v>
      </c>
      <c r="AP143" s="606"/>
      <c r="AQ143" s="199">
        <f>+IFERROR(MIN(AP143*(1+MTR!$E$28)*(1+MTR!$D$28),IF(C143&lt;2018,AN143+AO143*MTR!$D$35,AN143+AO143*MTR!$E$36)),0)</f>
        <v>0</v>
      </c>
      <c r="AS143" s="199" t="str">
        <f t="shared" ref="AS143:AS206" si="112">+IF(ISERROR(VLOOKUP($C143,DeflatoriCK,RIGHT(AS$14,4)-2016,0)),"",VLOOKUP($C143,DeflatoriCK,RIGHT(AS$14,4)-2016,0))</f>
        <v/>
      </c>
      <c r="AT143" s="199" t="str">
        <f t="shared" si="108"/>
        <v/>
      </c>
      <c r="AU143" s="199" t="str">
        <f t="shared" si="104"/>
        <v/>
      </c>
      <c r="AV143" s="199" t="str">
        <f t="shared" si="109"/>
        <v/>
      </c>
      <c r="AW143" s="199" t="str">
        <f t="shared" si="105"/>
        <v/>
      </c>
      <c r="AX143" s="199" t="str">
        <f t="shared" si="106"/>
        <v/>
      </c>
      <c r="AY143" s="199" t="str">
        <f t="shared" si="107"/>
        <v/>
      </c>
      <c r="AZ143" s="199" t="str">
        <f t="shared" si="110"/>
        <v/>
      </c>
      <c r="BA143" s="199">
        <f t="shared" si="111"/>
        <v>0</v>
      </c>
      <c r="BB143" s="606"/>
      <c r="BC143" s="199">
        <f>+IFERROR(MIN(BB143*(1+MTR!$E$28)*(1+MTR!$F$28),IF(C143&lt;2018,AZ143+BA143*MTR!$D$35,AZ143+BA143*MTR!$E$36)),0)</f>
        <v>0</v>
      </c>
      <c r="BD143" s="190"/>
      <c r="BE143" s="608"/>
      <c r="BF143" s="190"/>
      <c r="BG143" s="190"/>
      <c r="BH143" s="190"/>
    </row>
    <row r="144" spans="1:60" s="179" customFormat="1">
      <c r="A144" s="607"/>
      <c r="B144" s="76"/>
      <c r="C144" s="77"/>
      <c r="D144" s="77"/>
      <c r="E144" s="77"/>
      <c r="F144" s="77"/>
      <c r="G144" s="76"/>
      <c r="H144" s="212" t="str">
        <f t="shared" si="4"/>
        <v/>
      </c>
      <c r="I144" s="199" t="str">
        <f t="shared" si="5"/>
        <v/>
      </c>
      <c r="J144" s="199" t="str">
        <f t="shared" si="6"/>
        <v/>
      </c>
      <c r="K144" s="199" t="str">
        <f t="shared" si="7"/>
        <v/>
      </c>
      <c r="L144" s="199" t="str">
        <f t="shared" si="8"/>
        <v/>
      </c>
      <c r="M144" s="199" t="str">
        <f t="shared" si="9"/>
        <v/>
      </c>
      <c r="N144" s="199" t="str">
        <f t="shared" si="10"/>
        <v/>
      </c>
      <c r="O144" s="199" t="str">
        <f t="shared" si="11"/>
        <v/>
      </c>
      <c r="P144" s="199" t="str">
        <f t="shared" si="12"/>
        <v/>
      </c>
      <c r="Q144" s="199">
        <f t="shared" si="13"/>
        <v>0</v>
      </c>
      <c r="R144" s="606"/>
      <c r="S144" s="199">
        <f>+IFERROR(MIN(R144*(1+MTR!$C$28),P144+Q144*MTR!$C$35),0)</f>
        <v>0</v>
      </c>
      <c r="U144" s="199" t="str">
        <f t="shared" si="14"/>
        <v/>
      </c>
      <c r="V144" s="199" t="str">
        <f t="shared" si="15"/>
        <v/>
      </c>
      <c r="W144" s="199" t="str">
        <f t="shared" si="16"/>
        <v/>
      </c>
      <c r="X144" s="199" t="str">
        <f t="shared" si="17"/>
        <v/>
      </c>
      <c r="Y144" s="199" t="str">
        <f t="shared" si="18"/>
        <v/>
      </c>
      <c r="Z144" s="199" t="str">
        <f t="shared" si="19"/>
        <v/>
      </c>
      <c r="AA144" s="199" t="str">
        <f t="shared" si="20"/>
        <v/>
      </c>
      <c r="AB144" s="199" t="str">
        <f t="shared" si="21"/>
        <v/>
      </c>
      <c r="AC144" s="199">
        <f t="shared" si="22"/>
        <v>0</v>
      </c>
      <c r="AD144" s="606"/>
      <c r="AE144" s="199">
        <f>+IFERROR(MIN(AD144*(1+MTR!$C$28)*(1+MTR!$D$28),AB144+AC144*MTR!$D$35),0)</f>
        <v>0</v>
      </c>
      <c r="AG144" s="199" t="str">
        <f t="shared" si="103"/>
        <v/>
      </c>
      <c r="AH144" s="199" t="str">
        <f t="shared" ref="AH144:AH207" si="113">IFERROR(AG144*$D144,"")</f>
        <v/>
      </c>
      <c r="AI144" s="199" t="str">
        <f t="shared" ref="AI144:AI207" si="114">IFERROR(MIN((W144+Z144)*$Z$12,AH144),"")</f>
        <v/>
      </c>
      <c r="AJ144" s="199" t="str">
        <f t="shared" ref="AJ144:AJ207" si="115">IFERROR(AG144*$E144,"")</f>
        <v/>
      </c>
      <c r="AK144" s="199" t="str">
        <f t="shared" ref="AK144:AK207" si="116">IFERROR(MIN((Y144+AA144)*$Z$12,AJ144),"")</f>
        <v/>
      </c>
      <c r="AL144" s="199" t="str">
        <f t="shared" ref="AL144:AL207" si="117">IFERROR(IF($H144&gt;0,MAX(0,MIN(AH144/$H144,MAX(0,AH144-AI144))),0),"")</f>
        <v/>
      </c>
      <c r="AM144" s="199" t="str">
        <f t="shared" ref="AM144:AM207" si="118">IFERROR(IF($H144&gt;0,MAX(0,MIN(AJ144/$H144,MAX(0,AJ144-AK144))),0),"")</f>
        <v/>
      </c>
      <c r="AN144" s="199" t="str">
        <f t="shared" ref="AN144:AN207" si="119">IFERROR(AL144-AM144,"")</f>
        <v/>
      </c>
      <c r="AO144" s="199">
        <f t="shared" ref="AO144:AO207" si="120">IFERROR(AH144-AJ144-(AI144-AK144),0)</f>
        <v>0</v>
      </c>
      <c r="AP144" s="606"/>
      <c r="AQ144" s="199">
        <f>+IFERROR(MIN(AP144*(1+MTR!$E$28)*(1+MTR!$D$28),IF(C144&lt;2018,AN144+AO144*MTR!$D$35,AN144+AO144*MTR!$E$36)),0)</f>
        <v>0</v>
      </c>
      <c r="AS144" s="199" t="str">
        <f t="shared" si="112"/>
        <v/>
      </c>
      <c r="AT144" s="199" t="str">
        <f t="shared" si="108"/>
        <v/>
      </c>
      <c r="AU144" s="199" t="str">
        <f t="shared" si="104"/>
        <v/>
      </c>
      <c r="AV144" s="199" t="str">
        <f t="shared" si="109"/>
        <v/>
      </c>
      <c r="AW144" s="199" t="str">
        <f t="shared" si="105"/>
        <v/>
      </c>
      <c r="AX144" s="199" t="str">
        <f t="shared" si="106"/>
        <v/>
      </c>
      <c r="AY144" s="199" t="str">
        <f t="shared" si="107"/>
        <v/>
      </c>
      <c r="AZ144" s="199" t="str">
        <f t="shared" si="110"/>
        <v/>
      </c>
      <c r="BA144" s="199">
        <f t="shared" si="111"/>
        <v>0</v>
      </c>
      <c r="BB144" s="606"/>
      <c r="BC144" s="199">
        <f>+IFERROR(MIN(BB144*(1+MTR!$E$28)*(1+MTR!$F$28),IF(C144&lt;2018,AZ144+BA144*MTR!$D$35,AZ144+BA144*MTR!$E$36)),0)</f>
        <v>0</v>
      </c>
      <c r="BD144" s="190"/>
      <c r="BE144" s="608"/>
      <c r="BF144" s="190"/>
      <c r="BG144" s="190"/>
      <c r="BH144" s="190"/>
    </row>
    <row r="145" spans="1:60" s="179" customFormat="1">
      <c r="A145" s="607"/>
      <c r="B145" s="76"/>
      <c r="C145" s="77"/>
      <c r="D145" s="77"/>
      <c r="E145" s="77"/>
      <c r="F145" s="77"/>
      <c r="G145" s="76"/>
      <c r="H145" s="212" t="str">
        <f t="shared" si="4"/>
        <v/>
      </c>
      <c r="I145" s="199" t="str">
        <f t="shared" si="5"/>
        <v/>
      </c>
      <c r="J145" s="199" t="str">
        <f t="shared" si="6"/>
        <v/>
      </c>
      <c r="K145" s="199" t="str">
        <f t="shared" si="7"/>
        <v/>
      </c>
      <c r="L145" s="199" t="str">
        <f t="shared" si="8"/>
        <v/>
      </c>
      <c r="M145" s="199" t="str">
        <f t="shared" si="9"/>
        <v/>
      </c>
      <c r="N145" s="199" t="str">
        <f t="shared" si="10"/>
        <v/>
      </c>
      <c r="O145" s="199" t="str">
        <f t="shared" si="11"/>
        <v/>
      </c>
      <c r="P145" s="199" t="str">
        <f t="shared" si="12"/>
        <v/>
      </c>
      <c r="Q145" s="199">
        <f t="shared" si="13"/>
        <v>0</v>
      </c>
      <c r="R145" s="606"/>
      <c r="S145" s="199">
        <f>+IFERROR(MIN(R145*(1+MTR!$C$28),P145+Q145*MTR!$C$35),0)</f>
        <v>0</v>
      </c>
      <c r="U145" s="199" t="str">
        <f t="shared" si="14"/>
        <v/>
      </c>
      <c r="V145" s="199" t="str">
        <f t="shared" si="15"/>
        <v/>
      </c>
      <c r="W145" s="199" t="str">
        <f t="shared" si="16"/>
        <v/>
      </c>
      <c r="X145" s="199" t="str">
        <f t="shared" si="17"/>
        <v/>
      </c>
      <c r="Y145" s="199" t="str">
        <f t="shared" si="18"/>
        <v/>
      </c>
      <c r="Z145" s="199" t="str">
        <f t="shared" si="19"/>
        <v/>
      </c>
      <c r="AA145" s="199" t="str">
        <f t="shared" si="20"/>
        <v/>
      </c>
      <c r="AB145" s="199" t="str">
        <f t="shared" si="21"/>
        <v/>
      </c>
      <c r="AC145" s="199">
        <f t="shared" si="22"/>
        <v>0</v>
      </c>
      <c r="AD145" s="606"/>
      <c r="AE145" s="199">
        <f>+IFERROR(MIN(AD145*(1+MTR!$C$28)*(1+MTR!$D$28),AB145+AC145*MTR!$D$35),0)</f>
        <v>0</v>
      </c>
      <c r="AG145" s="199" t="str">
        <f t="shared" ref="AG145:AG208" si="121">+IF(ISERROR(VLOOKUP($C145,DeflatoriCK,RIGHT(AG$14,4)-2016,0)),"",VLOOKUP($C145,DeflatoriCK,RIGHT(AG$14,4)-2016,0))</f>
        <v/>
      </c>
      <c r="AH145" s="199" t="str">
        <f t="shared" si="113"/>
        <v/>
      </c>
      <c r="AI145" s="199" t="str">
        <f t="shared" si="114"/>
        <v/>
      </c>
      <c r="AJ145" s="199" t="str">
        <f t="shared" si="115"/>
        <v/>
      </c>
      <c r="AK145" s="199" t="str">
        <f t="shared" si="116"/>
        <v/>
      </c>
      <c r="AL145" s="199" t="str">
        <f t="shared" si="117"/>
        <v/>
      </c>
      <c r="AM145" s="199" t="str">
        <f t="shared" si="118"/>
        <v/>
      </c>
      <c r="AN145" s="199" t="str">
        <f t="shared" si="119"/>
        <v/>
      </c>
      <c r="AO145" s="199">
        <f t="shared" si="120"/>
        <v>0</v>
      </c>
      <c r="AP145" s="606"/>
      <c r="AQ145" s="199">
        <f>+IFERROR(MIN(AP145*(1+MTR!$E$28)*(1+MTR!$D$28),IF(C145&lt;2018,AN145+AO145*MTR!$D$35,AN145+AO145*MTR!$E$36)),0)</f>
        <v>0</v>
      </c>
      <c r="AS145" s="199" t="str">
        <f t="shared" si="112"/>
        <v/>
      </c>
      <c r="AT145" s="199" t="str">
        <f t="shared" si="108"/>
        <v/>
      </c>
      <c r="AU145" s="199" t="str">
        <f t="shared" si="104"/>
        <v/>
      </c>
      <c r="AV145" s="199" t="str">
        <f t="shared" si="109"/>
        <v/>
      </c>
      <c r="AW145" s="199" t="str">
        <f t="shared" si="105"/>
        <v/>
      </c>
      <c r="AX145" s="199" t="str">
        <f t="shared" si="106"/>
        <v/>
      </c>
      <c r="AY145" s="199" t="str">
        <f t="shared" si="107"/>
        <v/>
      </c>
      <c r="AZ145" s="199" t="str">
        <f t="shared" si="110"/>
        <v/>
      </c>
      <c r="BA145" s="199">
        <f t="shared" si="111"/>
        <v>0</v>
      </c>
      <c r="BB145" s="606"/>
      <c r="BC145" s="199">
        <f>+IFERROR(MIN(BB145*(1+MTR!$E$28)*(1+MTR!$F$28),IF(C145&lt;2018,AZ145+BA145*MTR!$D$35,AZ145+BA145*MTR!$E$36)),0)</f>
        <v>0</v>
      </c>
      <c r="BD145" s="190"/>
      <c r="BE145" s="608"/>
      <c r="BF145" s="190"/>
      <c r="BG145" s="190"/>
      <c r="BH145" s="190"/>
    </row>
    <row r="146" spans="1:60" s="179" customFormat="1">
      <c r="A146" s="607"/>
      <c r="B146" s="76"/>
      <c r="C146" s="77"/>
      <c r="D146" s="77"/>
      <c r="E146" s="77"/>
      <c r="F146" s="77"/>
      <c r="G146" s="76"/>
      <c r="H146" s="212" t="str">
        <f t="shared" si="4"/>
        <v/>
      </c>
      <c r="I146" s="199" t="str">
        <f t="shared" si="5"/>
        <v/>
      </c>
      <c r="J146" s="199" t="str">
        <f t="shared" si="6"/>
        <v/>
      </c>
      <c r="K146" s="199" t="str">
        <f t="shared" si="7"/>
        <v/>
      </c>
      <c r="L146" s="199" t="str">
        <f t="shared" si="8"/>
        <v/>
      </c>
      <c r="M146" s="199" t="str">
        <f t="shared" si="9"/>
        <v/>
      </c>
      <c r="N146" s="199" t="str">
        <f t="shared" si="10"/>
        <v/>
      </c>
      <c r="O146" s="199" t="str">
        <f t="shared" si="11"/>
        <v/>
      </c>
      <c r="P146" s="199" t="str">
        <f t="shared" si="12"/>
        <v/>
      </c>
      <c r="Q146" s="199">
        <f t="shared" si="13"/>
        <v>0</v>
      </c>
      <c r="R146" s="606"/>
      <c r="S146" s="199">
        <f>+IFERROR(MIN(R146*(1+MTR!$C$28),P146+Q146*MTR!$C$35),0)</f>
        <v>0</v>
      </c>
      <c r="U146" s="199" t="str">
        <f t="shared" si="14"/>
        <v/>
      </c>
      <c r="V146" s="199" t="str">
        <f t="shared" si="15"/>
        <v/>
      </c>
      <c r="W146" s="199" t="str">
        <f t="shared" si="16"/>
        <v/>
      </c>
      <c r="X146" s="199" t="str">
        <f t="shared" si="17"/>
        <v/>
      </c>
      <c r="Y146" s="199" t="str">
        <f t="shared" si="18"/>
        <v/>
      </c>
      <c r="Z146" s="199" t="str">
        <f t="shared" si="19"/>
        <v/>
      </c>
      <c r="AA146" s="199" t="str">
        <f t="shared" si="20"/>
        <v/>
      </c>
      <c r="AB146" s="199" t="str">
        <f t="shared" si="21"/>
        <v/>
      </c>
      <c r="AC146" s="199">
        <f t="shared" si="22"/>
        <v>0</v>
      </c>
      <c r="AD146" s="606"/>
      <c r="AE146" s="199">
        <f>+IFERROR(MIN(AD146*(1+MTR!$C$28)*(1+MTR!$D$28),AB146+AC146*MTR!$D$35),0)</f>
        <v>0</v>
      </c>
      <c r="AG146" s="199" t="str">
        <f t="shared" si="121"/>
        <v/>
      </c>
      <c r="AH146" s="199" t="str">
        <f t="shared" si="113"/>
        <v/>
      </c>
      <c r="AI146" s="199" t="str">
        <f t="shared" si="114"/>
        <v/>
      </c>
      <c r="AJ146" s="199" t="str">
        <f t="shared" si="115"/>
        <v/>
      </c>
      <c r="AK146" s="199" t="str">
        <f t="shared" si="116"/>
        <v/>
      </c>
      <c r="AL146" s="199" t="str">
        <f t="shared" si="117"/>
        <v/>
      </c>
      <c r="AM146" s="199" t="str">
        <f t="shared" si="118"/>
        <v/>
      </c>
      <c r="AN146" s="199" t="str">
        <f t="shared" si="119"/>
        <v/>
      </c>
      <c r="AO146" s="199">
        <f t="shared" si="120"/>
        <v>0</v>
      </c>
      <c r="AP146" s="606"/>
      <c r="AQ146" s="199">
        <f>+IFERROR(MIN(AP146*(1+MTR!$E$28)*(1+MTR!$D$28),IF(C146&lt;2018,AN146+AO146*MTR!$D$35,AN146+AO146*MTR!$E$36)),0)</f>
        <v>0</v>
      </c>
      <c r="AS146" s="199" t="str">
        <f t="shared" si="112"/>
        <v/>
      </c>
      <c r="AT146" s="199" t="str">
        <f t="shared" si="108"/>
        <v/>
      </c>
      <c r="AU146" s="199" t="str">
        <f t="shared" ref="AU146:AU209" si="122">IFERROR(MIN((AI146+AL146)*$AL$12,AT146),"")</f>
        <v/>
      </c>
      <c r="AV146" s="199" t="str">
        <f t="shared" si="109"/>
        <v/>
      </c>
      <c r="AW146" s="199" t="str">
        <f t="shared" ref="AW146:AW209" si="123">IFERROR(MIN((AK146+AM146)*$AL$12,AV146),"")</f>
        <v/>
      </c>
      <c r="AX146" s="199" t="str">
        <f t="shared" ref="AX146:AX209" si="124">IFERROR(IF($H146&gt;0,MAX(0,MIN(AT146/$H146,MAX(0,AT146-AU146))),0),"")</f>
        <v/>
      </c>
      <c r="AY146" s="199" t="str">
        <f t="shared" ref="AY146:AY209" si="125">IFERROR(IF($H146&gt;0,MAX(0,MIN(AV146/$H146,MAX(0,AV146-AW146))),0),"")</f>
        <v/>
      </c>
      <c r="AZ146" s="199" t="str">
        <f t="shared" si="110"/>
        <v/>
      </c>
      <c r="BA146" s="199">
        <f t="shared" si="111"/>
        <v>0</v>
      </c>
      <c r="BB146" s="606"/>
      <c r="BC146" s="199">
        <f>+IFERROR(MIN(BB146*(1+MTR!$E$28)*(1+MTR!$F$28),IF(C146&lt;2018,AZ146+BA146*MTR!$D$35,AZ146+BA146*MTR!$E$36)),0)</f>
        <v>0</v>
      </c>
      <c r="BD146" s="190"/>
      <c r="BE146" s="608"/>
      <c r="BF146" s="190"/>
      <c r="BG146" s="190"/>
      <c r="BH146" s="190"/>
    </row>
    <row r="147" spans="1:60" s="179" customFormat="1">
      <c r="A147" s="607"/>
      <c r="B147" s="76"/>
      <c r="C147" s="77"/>
      <c r="D147" s="77"/>
      <c r="E147" s="77"/>
      <c r="F147" s="77"/>
      <c r="G147" s="76"/>
      <c r="H147" s="212" t="str">
        <f t="shared" si="4"/>
        <v/>
      </c>
      <c r="I147" s="199" t="str">
        <f t="shared" si="5"/>
        <v/>
      </c>
      <c r="J147" s="199" t="str">
        <f t="shared" si="6"/>
        <v/>
      </c>
      <c r="K147" s="199" t="str">
        <f t="shared" si="7"/>
        <v/>
      </c>
      <c r="L147" s="199" t="str">
        <f t="shared" si="8"/>
        <v/>
      </c>
      <c r="M147" s="199" t="str">
        <f t="shared" si="9"/>
        <v/>
      </c>
      <c r="N147" s="199" t="str">
        <f t="shared" si="10"/>
        <v/>
      </c>
      <c r="O147" s="199" t="str">
        <f t="shared" si="11"/>
        <v/>
      </c>
      <c r="P147" s="199" t="str">
        <f t="shared" si="12"/>
        <v/>
      </c>
      <c r="Q147" s="199">
        <f t="shared" si="13"/>
        <v>0</v>
      </c>
      <c r="R147" s="606"/>
      <c r="S147" s="199">
        <f>+IFERROR(MIN(R147*(1+MTR!$C$28),P147+Q147*MTR!$C$35),0)</f>
        <v>0</v>
      </c>
      <c r="U147" s="199" t="str">
        <f t="shared" si="14"/>
        <v/>
      </c>
      <c r="V147" s="199" t="str">
        <f t="shared" si="15"/>
        <v/>
      </c>
      <c r="W147" s="199" t="str">
        <f t="shared" si="16"/>
        <v/>
      </c>
      <c r="X147" s="199" t="str">
        <f t="shared" si="17"/>
        <v/>
      </c>
      <c r="Y147" s="199" t="str">
        <f t="shared" si="18"/>
        <v/>
      </c>
      <c r="Z147" s="199" t="str">
        <f t="shared" si="19"/>
        <v/>
      </c>
      <c r="AA147" s="199" t="str">
        <f t="shared" si="20"/>
        <v/>
      </c>
      <c r="AB147" s="199" t="str">
        <f t="shared" si="21"/>
        <v/>
      </c>
      <c r="AC147" s="199">
        <f t="shared" si="22"/>
        <v>0</v>
      </c>
      <c r="AD147" s="606"/>
      <c r="AE147" s="199">
        <f>+IFERROR(MIN(AD147*(1+MTR!$C$28)*(1+MTR!$D$28),AB147+AC147*MTR!$D$35),0)</f>
        <v>0</v>
      </c>
      <c r="AG147" s="199" t="str">
        <f t="shared" si="121"/>
        <v/>
      </c>
      <c r="AH147" s="199" t="str">
        <f t="shared" si="113"/>
        <v/>
      </c>
      <c r="AI147" s="199" t="str">
        <f t="shared" si="114"/>
        <v/>
      </c>
      <c r="AJ147" s="199" t="str">
        <f t="shared" si="115"/>
        <v/>
      </c>
      <c r="AK147" s="199" t="str">
        <f t="shared" si="116"/>
        <v/>
      </c>
      <c r="AL147" s="199" t="str">
        <f t="shared" si="117"/>
        <v/>
      </c>
      <c r="AM147" s="199" t="str">
        <f t="shared" si="118"/>
        <v/>
      </c>
      <c r="AN147" s="199" t="str">
        <f t="shared" si="119"/>
        <v/>
      </c>
      <c r="AO147" s="199">
        <f t="shared" si="120"/>
        <v>0</v>
      </c>
      <c r="AP147" s="606"/>
      <c r="AQ147" s="199">
        <f>+IFERROR(MIN(AP147*(1+MTR!$E$28)*(1+MTR!$D$28),IF(C147&lt;2018,AN147+AO147*MTR!$D$35,AN147+AO147*MTR!$E$36)),0)</f>
        <v>0</v>
      </c>
      <c r="AS147" s="199" t="str">
        <f t="shared" si="112"/>
        <v/>
      </c>
      <c r="AT147" s="199" t="str">
        <f t="shared" si="108"/>
        <v/>
      </c>
      <c r="AU147" s="199" t="str">
        <f t="shared" si="122"/>
        <v/>
      </c>
      <c r="AV147" s="199" t="str">
        <f t="shared" si="109"/>
        <v/>
      </c>
      <c r="AW147" s="199" t="str">
        <f t="shared" si="123"/>
        <v/>
      </c>
      <c r="AX147" s="199" t="str">
        <f t="shared" si="124"/>
        <v/>
      </c>
      <c r="AY147" s="199" t="str">
        <f t="shared" si="125"/>
        <v/>
      </c>
      <c r="AZ147" s="199" t="str">
        <f t="shared" si="110"/>
        <v/>
      </c>
      <c r="BA147" s="199">
        <f t="shared" si="111"/>
        <v>0</v>
      </c>
      <c r="BB147" s="606"/>
      <c r="BC147" s="199">
        <f>+IFERROR(MIN(BB147*(1+MTR!$E$28)*(1+MTR!$F$28),IF(C147&lt;2018,AZ147+BA147*MTR!$D$35,AZ147+BA147*MTR!$E$36)),0)</f>
        <v>0</v>
      </c>
      <c r="BD147" s="190"/>
      <c r="BE147" s="608"/>
      <c r="BF147" s="190"/>
      <c r="BG147" s="190"/>
      <c r="BH147" s="190"/>
    </row>
    <row r="148" spans="1:60" s="179" customFormat="1">
      <c r="A148" s="607"/>
      <c r="B148" s="76"/>
      <c r="C148" s="77"/>
      <c r="D148" s="77"/>
      <c r="E148" s="77"/>
      <c r="F148" s="77"/>
      <c r="G148" s="76"/>
      <c r="H148" s="212" t="str">
        <f t="shared" si="4"/>
        <v/>
      </c>
      <c r="I148" s="199" t="str">
        <f t="shared" si="5"/>
        <v/>
      </c>
      <c r="J148" s="199" t="str">
        <f t="shared" si="6"/>
        <v/>
      </c>
      <c r="K148" s="199" t="str">
        <f t="shared" si="7"/>
        <v/>
      </c>
      <c r="L148" s="199" t="str">
        <f t="shared" si="8"/>
        <v/>
      </c>
      <c r="M148" s="199" t="str">
        <f t="shared" si="9"/>
        <v/>
      </c>
      <c r="N148" s="199" t="str">
        <f t="shared" si="10"/>
        <v/>
      </c>
      <c r="O148" s="199" t="str">
        <f t="shared" si="11"/>
        <v/>
      </c>
      <c r="P148" s="199" t="str">
        <f t="shared" si="12"/>
        <v/>
      </c>
      <c r="Q148" s="199">
        <f t="shared" si="13"/>
        <v>0</v>
      </c>
      <c r="R148" s="606"/>
      <c r="S148" s="199">
        <f>+IFERROR(MIN(R148*(1+MTR!$C$28),P148+Q148*MTR!$C$35),0)</f>
        <v>0</v>
      </c>
      <c r="U148" s="199" t="str">
        <f t="shared" si="14"/>
        <v/>
      </c>
      <c r="V148" s="199" t="str">
        <f t="shared" si="15"/>
        <v/>
      </c>
      <c r="W148" s="199" t="str">
        <f t="shared" si="16"/>
        <v/>
      </c>
      <c r="X148" s="199" t="str">
        <f t="shared" si="17"/>
        <v/>
      </c>
      <c r="Y148" s="199" t="str">
        <f t="shared" si="18"/>
        <v/>
      </c>
      <c r="Z148" s="199" t="str">
        <f t="shared" si="19"/>
        <v/>
      </c>
      <c r="AA148" s="199" t="str">
        <f t="shared" si="20"/>
        <v/>
      </c>
      <c r="AB148" s="199" t="str">
        <f t="shared" si="21"/>
        <v/>
      </c>
      <c r="AC148" s="199">
        <f t="shared" si="22"/>
        <v>0</v>
      </c>
      <c r="AD148" s="606"/>
      <c r="AE148" s="199">
        <f>+IFERROR(MIN(AD148*(1+MTR!$C$28)*(1+MTR!$D$28),AB148+AC148*MTR!$D$35),0)</f>
        <v>0</v>
      </c>
      <c r="AG148" s="199" t="str">
        <f t="shared" si="121"/>
        <v/>
      </c>
      <c r="AH148" s="199" t="str">
        <f t="shared" si="113"/>
        <v/>
      </c>
      <c r="AI148" s="199" t="str">
        <f t="shared" si="114"/>
        <v/>
      </c>
      <c r="AJ148" s="199" t="str">
        <f t="shared" si="115"/>
        <v/>
      </c>
      <c r="AK148" s="199" t="str">
        <f t="shared" si="116"/>
        <v/>
      </c>
      <c r="AL148" s="199" t="str">
        <f t="shared" si="117"/>
        <v/>
      </c>
      <c r="AM148" s="199" t="str">
        <f t="shared" si="118"/>
        <v/>
      </c>
      <c r="AN148" s="199" t="str">
        <f t="shared" si="119"/>
        <v/>
      </c>
      <c r="AO148" s="199">
        <f t="shared" si="120"/>
        <v>0</v>
      </c>
      <c r="AP148" s="606"/>
      <c r="AQ148" s="199">
        <f>+IFERROR(MIN(AP148*(1+MTR!$E$28)*(1+MTR!$D$28),IF(C148&lt;2018,AN148+AO148*MTR!$D$35,AN148+AO148*MTR!$E$36)),0)</f>
        <v>0</v>
      </c>
      <c r="AS148" s="199" t="str">
        <f t="shared" si="112"/>
        <v/>
      </c>
      <c r="AT148" s="199" t="str">
        <f t="shared" ref="AT148:AT211" si="126">IFERROR(AS148*$D148,"")</f>
        <v/>
      </c>
      <c r="AU148" s="199" t="str">
        <f t="shared" si="122"/>
        <v/>
      </c>
      <c r="AV148" s="199" t="str">
        <f t="shared" ref="AV148:AV211" si="127">IFERROR(AS148*$E148,"")</f>
        <v/>
      </c>
      <c r="AW148" s="199" t="str">
        <f t="shared" si="123"/>
        <v/>
      </c>
      <c r="AX148" s="199" t="str">
        <f t="shared" si="124"/>
        <v/>
      </c>
      <c r="AY148" s="199" t="str">
        <f t="shared" si="125"/>
        <v/>
      </c>
      <c r="AZ148" s="199" t="str">
        <f t="shared" ref="AZ148:AZ211" si="128">IFERROR(AX148-AY148,"")</f>
        <v/>
      </c>
      <c r="BA148" s="199">
        <f t="shared" ref="BA148:BA211" si="129">IFERROR(AT148-AV148-(AU148-AW148),0)</f>
        <v>0</v>
      </c>
      <c r="BB148" s="606"/>
      <c r="BC148" s="199">
        <f>+IFERROR(MIN(BB148*(1+MTR!$E$28)*(1+MTR!$F$28),IF(C148&lt;2018,AZ148+BA148*MTR!$D$35,AZ148+BA148*MTR!$E$36)),0)</f>
        <v>0</v>
      </c>
      <c r="BD148" s="190"/>
      <c r="BE148" s="608"/>
      <c r="BF148" s="190"/>
      <c r="BG148" s="190"/>
      <c r="BH148" s="190"/>
    </row>
    <row r="149" spans="1:60" s="179" customFormat="1">
      <c r="A149" s="607"/>
      <c r="B149" s="76"/>
      <c r="C149" s="77"/>
      <c r="D149" s="77"/>
      <c r="E149" s="77"/>
      <c r="F149" s="77"/>
      <c r="G149" s="76"/>
      <c r="H149" s="212" t="str">
        <f t="shared" si="4"/>
        <v/>
      </c>
      <c r="I149" s="199" t="str">
        <f t="shared" si="5"/>
        <v/>
      </c>
      <c r="J149" s="199" t="str">
        <f t="shared" si="6"/>
        <v/>
      </c>
      <c r="K149" s="199" t="str">
        <f t="shared" si="7"/>
        <v/>
      </c>
      <c r="L149" s="199" t="str">
        <f t="shared" si="8"/>
        <v/>
      </c>
      <c r="M149" s="199" t="str">
        <f t="shared" si="9"/>
        <v/>
      </c>
      <c r="N149" s="199" t="str">
        <f t="shared" si="10"/>
        <v/>
      </c>
      <c r="O149" s="199" t="str">
        <f t="shared" si="11"/>
        <v/>
      </c>
      <c r="P149" s="199" t="str">
        <f t="shared" si="12"/>
        <v/>
      </c>
      <c r="Q149" s="199">
        <f t="shared" si="13"/>
        <v>0</v>
      </c>
      <c r="R149" s="606"/>
      <c r="S149" s="199">
        <f>+IFERROR(MIN(R149*(1+MTR!$C$28),P149+Q149*MTR!$C$35),0)</f>
        <v>0</v>
      </c>
      <c r="U149" s="199" t="str">
        <f t="shared" si="14"/>
        <v/>
      </c>
      <c r="V149" s="199" t="str">
        <f t="shared" si="15"/>
        <v/>
      </c>
      <c r="W149" s="199" t="str">
        <f t="shared" si="16"/>
        <v/>
      </c>
      <c r="X149" s="199" t="str">
        <f t="shared" si="17"/>
        <v/>
      </c>
      <c r="Y149" s="199" t="str">
        <f t="shared" si="18"/>
        <v/>
      </c>
      <c r="Z149" s="199" t="str">
        <f t="shared" si="19"/>
        <v/>
      </c>
      <c r="AA149" s="199" t="str">
        <f t="shared" si="20"/>
        <v/>
      </c>
      <c r="AB149" s="199" t="str">
        <f t="shared" si="21"/>
        <v/>
      </c>
      <c r="AC149" s="199">
        <f t="shared" si="22"/>
        <v>0</v>
      </c>
      <c r="AD149" s="606"/>
      <c r="AE149" s="199">
        <f>+IFERROR(MIN(AD149*(1+MTR!$C$28)*(1+MTR!$D$28),AB149+AC149*MTR!$D$35),0)</f>
        <v>0</v>
      </c>
      <c r="AG149" s="199" t="str">
        <f t="shared" si="121"/>
        <v/>
      </c>
      <c r="AH149" s="199" t="str">
        <f t="shared" si="113"/>
        <v/>
      </c>
      <c r="AI149" s="199" t="str">
        <f t="shared" si="114"/>
        <v/>
      </c>
      <c r="AJ149" s="199" t="str">
        <f t="shared" si="115"/>
        <v/>
      </c>
      <c r="AK149" s="199" t="str">
        <f t="shared" si="116"/>
        <v/>
      </c>
      <c r="AL149" s="199" t="str">
        <f t="shared" si="117"/>
        <v/>
      </c>
      <c r="AM149" s="199" t="str">
        <f t="shared" si="118"/>
        <v/>
      </c>
      <c r="AN149" s="199" t="str">
        <f t="shared" si="119"/>
        <v/>
      </c>
      <c r="AO149" s="199">
        <f t="shared" si="120"/>
        <v>0</v>
      </c>
      <c r="AP149" s="606"/>
      <c r="AQ149" s="199">
        <f>+IFERROR(MIN(AP149*(1+MTR!$E$28)*(1+MTR!$D$28),IF(C149&lt;2018,AN149+AO149*MTR!$D$35,AN149+AO149*MTR!$E$36)),0)</f>
        <v>0</v>
      </c>
      <c r="AS149" s="199" t="str">
        <f t="shared" si="112"/>
        <v/>
      </c>
      <c r="AT149" s="199" t="str">
        <f t="shared" si="126"/>
        <v/>
      </c>
      <c r="AU149" s="199" t="str">
        <f t="shared" si="122"/>
        <v/>
      </c>
      <c r="AV149" s="199" t="str">
        <f t="shared" si="127"/>
        <v/>
      </c>
      <c r="AW149" s="199" t="str">
        <f t="shared" si="123"/>
        <v/>
      </c>
      <c r="AX149" s="199" t="str">
        <f t="shared" si="124"/>
        <v/>
      </c>
      <c r="AY149" s="199" t="str">
        <f t="shared" si="125"/>
        <v/>
      </c>
      <c r="AZ149" s="199" t="str">
        <f t="shared" si="128"/>
        <v/>
      </c>
      <c r="BA149" s="199">
        <f t="shared" si="129"/>
        <v>0</v>
      </c>
      <c r="BB149" s="606"/>
      <c r="BC149" s="199">
        <f>+IFERROR(MIN(BB149*(1+MTR!$E$28)*(1+MTR!$F$28),IF(C149&lt;2018,AZ149+BA149*MTR!$D$35,AZ149+BA149*MTR!$E$36)),0)</f>
        <v>0</v>
      </c>
      <c r="BD149" s="190"/>
      <c r="BE149" s="608"/>
      <c r="BF149" s="190"/>
      <c r="BG149" s="190"/>
      <c r="BH149" s="190"/>
    </row>
    <row r="150" spans="1:60" s="179" customFormat="1">
      <c r="A150" s="607"/>
      <c r="B150" s="76"/>
      <c r="C150" s="77"/>
      <c r="D150" s="77"/>
      <c r="E150" s="77"/>
      <c r="F150" s="77"/>
      <c r="G150" s="76"/>
      <c r="H150" s="212" t="str">
        <f t="shared" si="4"/>
        <v/>
      </c>
      <c r="I150" s="199" t="str">
        <f t="shared" si="5"/>
        <v/>
      </c>
      <c r="J150" s="199" t="str">
        <f t="shared" ref="J150:J599" si="130">IFERROR(I150*$D150,"")</f>
        <v/>
      </c>
      <c r="K150" s="199" t="str">
        <f t="shared" ref="K150:K599" si="131">IFERROR(MIN(F150*I150,J150),"")</f>
        <v/>
      </c>
      <c r="L150" s="199" t="str">
        <f t="shared" ref="L150:L599" si="132">IFERROR(I150*$E150,"")</f>
        <v/>
      </c>
      <c r="M150" s="199" t="str">
        <f t="shared" ref="M150:M599" si="133">IFERROR(MIN(G150*I150,L150),"")</f>
        <v/>
      </c>
      <c r="N150" s="199" t="str">
        <f t="shared" ref="N150:N599" si="134">IFERROR(IF($H150&gt;0,MAX(0,MIN(J150/$H150,MAX(0,J150-K150))),0),"")</f>
        <v/>
      </c>
      <c r="O150" s="199" t="str">
        <f t="shared" ref="O150:O599" si="135">IFERROR(IF($H150&gt;0,MAX(0,MIN(L150/$H150,MAX(0,L150-M150))),0),"")</f>
        <v/>
      </c>
      <c r="P150" s="199" t="str">
        <f t="shared" ref="P150:P599" si="136">IFERROR(N150-O150,"")</f>
        <v/>
      </c>
      <c r="Q150" s="199">
        <f t="shared" ref="Q150:Q599" si="137">IFERROR(J150-L150-(K150-M150),0)</f>
        <v>0</v>
      </c>
      <c r="R150" s="606"/>
      <c r="S150" s="199">
        <f>+IFERROR(MIN(R150*(1+MTR!$C$28),P150+Q150*MTR!$C$35),0)</f>
        <v>0</v>
      </c>
      <c r="U150" s="199" t="str">
        <f t="shared" si="14"/>
        <v/>
      </c>
      <c r="V150" s="199" t="str">
        <f t="shared" ref="V150:V599" si="138">IFERROR(U150*$D150,"")</f>
        <v/>
      </c>
      <c r="W150" s="199" t="str">
        <f t="shared" ref="W150:W599" si="139">IFERROR(MIN((K150+N150)*$N$12,V150),"")</f>
        <v/>
      </c>
      <c r="X150" s="199" t="str">
        <f t="shared" ref="X150:X599" si="140">IFERROR(U150*$E150,"")</f>
        <v/>
      </c>
      <c r="Y150" s="199" t="str">
        <f t="shared" ref="Y150:Y599" si="141">IFERROR(MIN((M150+O150)*$N$12,X150),"")</f>
        <v/>
      </c>
      <c r="Z150" s="199" t="str">
        <f t="shared" ref="Z150:Z599" si="142">IFERROR(IF($H150&gt;0,MAX(0,MIN(V150/$H150,MAX(0,V150-W150))),0),"")</f>
        <v/>
      </c>
      <c r="AA150" s="199" t="str">
        <f t="shared" ref="AA150:AA599" si="143">IFERROR(IF($H150&gt;0,MAX(0,MIN(X150/$H150,MAX(0,X150-Y150))),0),"")</f>
        <v/>
      </c>
      <c r="AB150" s="199" t="str">
        <f t="shared" ref="AB150:AB599" si="144">IFERROR(Z150-AA150,"")</f>
        <v/>
      </c>
      <c r="AC150" s="199">
        <f t="shared" ref="AC150:AC599" si="145">IFERROR(V150-X150-(W150-Y150),0)</f>
        <v>0</v>
      </c>
      <c r="AD150" s="606"/>
      <c r="AE150" s="199">
        <f>+IFERROR(MIN(AD150*(1+MTR!$C$28)*(1+MTR!$D$28),AB150+AC150*MTR!$D$35),0)</f>
        <v>0</v>
      </c>
      <c r="AG150" s="199" t="str">
        <f t="shared" si="121"/>
        <v/>
      </c>
      <c r="AH150" s="199" t="str">
        <f t="shared" si="113"/>
        <v/>
      </c>
      <c r="AI150" s="199" t="str">
        <f t="shared" si="114"/>
        <v/>
      </c>
      <c r="AJ150" s="199" t="str">
        <f t="shared" si="115"/>
        <v/>
      </c>
      <c r="AK150" s="199" t="str">
        <f t="shared" si="116"/>
        <v/>
      </c>
      <c r="AL150" s="199" t="str">
        <f t="shared" si="117"/>
        <v/>
      </c>
      <c r="AM150" s="199" t="str">
        <f t="shared" si="118"/>
        <v/>
      </c>
      <c r="AN150" s="199" t="str">
        <f t="shared" si="119"/>
        <v/>
      </c>
      <c r="AO150" s="199">
        <f t="shared" si="120"/>
        <v>0</v>
      </c>
      <c r="AP150" s="606"/>
      <c r="AQ150" s="199">
        <f>+IFERROR(MIN(AP150*(1+MTR!$E$28)*(1+MTR!$D$28),IF(C150&lt;2018,AN150+AO150*MTR!$D$35,AN150+AO150*MTR!$E$36)),0)</f>
        <v>0</v>
      </c>
      <c r="AS150" s="199" t="str">
        <f t="shared" si="112"/>
        <v/>
      </c>
      <c r="AT150" s="199" t="str">
        <f t="shared" si="126"/>
        <v/>
      </c>
      <c r="AU150" s="199" t="str">
        <f t="shared" si="122"/>
        <v/>
      </c>
      <c r="AV150" s="199" t="str">
        <f t="shared" si="127"/>
        <v/>
      </c>
      <c r="AW150" s="199" t="str">
        <f t="shared" si="123"/>
        <v/>
      </c>
      <c r="AX150" s="199" t="str">
        <f t="shared" si="124"/>
        <v/>
      </c>
      <c r="AY150" s="199" t="str">
        <f t="shared" si="125"/>
        <v/>
      </c>
      <c r="AZ150" s="199" t="str">
        <f t="shared" si="128"/>
        <v/>
      </c>
      <c r="BA150" s="199">
        <f t="shared" si="129"/>
        <v>0</v>
      </c>
      <c r="BB150" s="606"/>
      <c r="BC150" s="199">
        <f>+IFERROR(MIN(BB150*(1+MTR!$E$28)*(1+MTR!$F$28),IF(C150&lt;2018,AZ150+BA150*MTR!$D$35,AZ150+BA150*MTR!$E$36)),0)</f>
        <v>0</v>
      </c>
      <c r="BD150" s="190"/>
      <c r="BE150" s="608"/>
      <c r="BF150" s="190"/>
      <c r="BG150" s="190"/>
      <c r="BH150" s="190"/>
    </row>
    <row r="151" spans="1:60" s="179" customFormat="1">
      <c r="A151" s="607"/>
      <c r="B151" s="76"/>
      <c r="C151" s="77"/>
      <c r="D151" s="77"/>
      <c r="E151" s="77"/>
      <c r="F151" s="77"/>
      <c r="G151" s="76"/>
      <c r="H151" s="212" t="str">
        <f t="shared" si="4"/>
        <v/>
      </c>
      <c r="I151" s="199" t="str">
        <f t="shared" si="5"/>
        <v/>
      </c>
      <c r="J151" s="199" t="str">
        <f t="shared" si="130"/>
        <v/>
      </c>
      <c r="K151" s="199" t="str">
        <f t="shared" si="131"/>
        <v/>
      </c>
      <c r="L151" s="199" t="str">
        <f t="shared" si="132"/>
        <v/>
      </c>
      <c r="M151" s="199" t="str">
        <f t="shared" si="133"/>
        <v/>
      </c>
      <c r="N151" s="199" t="str">
        <f t="shared" si="134"/>
        <v/>
      </c>
      <c r="O151" s="199" t="str">
        <f t="shared" si="135"/>
        <v/>
      </c>
      <c r="P151" s="199" t="str">
        <f t="shared" si="136"/>
        <v/>
      </c>
      <c r="Q151" s="199">
        <f t="shared" si="137"/>
        <v>0</v>
      </c>
      <c r="R151" s="606"/>
      <c r="S151" s="199">
        <f>+IFERROR(MIN(R151*(1+MTR!$C$28),P151+Q151*MTR!$C$35),0)</f>
        <v>0</v>
      </c>
      <c r="U151" s="199" t="str">
        <f t="shared" si="14"/>
        <v/>
      </c>
      <c r="V151" s="199" t="str">
        <f t="shared" si="138"/>
        <v/>
      </c>
      <c r="W151" s="199" t="str">
        <f t="shared" si="139"/>
        <v/>
      </c>
      <c r="X151" s="199" t="str">
        <f t="shared" si="140"/>
        <v/>
      </c>
      <c r="Y151" s="199" t="str">
        <f t="shared" si="141"/>
        <v/>
      </c>
      <c r="Z151" s="199" t="str">
        <f t="shared" si="142"/>
        <v/>
      </c>
      <c r="AA151" s="199" t="str">
        <f t="shared" si="143"/>
        <v/>
      </c>
      <c r="AB151" s="199" t="str">
        <f t="shared" si="144"/>
        <v/>
      </c>
      <c r="AC151" s="199">
        <f t="shared" si="145"/>
        <v>0</v>
      </c>
      <c r="AD151" s="606"/>
      <c r="AE151" s="199">
        <f>+IFERROR(MIN(AD151*(1+MTR!$C$28)*(1+MTR!$D$28),AB151+AC151*MTR!$D$35),0)</f>
        <v>0</v>
      </c>
      <c r="AG151" s="199" t="str">
        <f t="shared" si="121"/>
        <v/>
      </c>
      <c r="AH151" s="199" t="str">
        <f t="shared" si="113"/>
        <v/>
      </c>
      <c r="AI151" s="199" t="str">
        <f t="shared" si="114"/>
        <v/>
      </c>
      <c r="AJ151" s="199" t="str">
        <f t="shared" si="115"/>
        <v/>
      </c>
      <c r="AK151" s="199" t="str">
        <f t="shared" si="116"/>
        <v/>
      </c>
      <c r="AL151" s="199" t="str">
        <f t="shared" si="117"/>
        <v/>
      </c>
      <c r="AM151" s="199" t="str">
        <f t="shared" si="118"/>
        <v/>
      </c>
      <c r="AN151" s="199" t="str">
        <f t="shared" si="119"/>
        <v/>
      </c>
      <c r="AO151" s="199">
        <f t="shared" si="120"/>
        <v>0</v>
      </c>
      <c r="AP151" s="606"/>
      <c r="AQ151" s="199">
        <f>+IFERROR(MIN(AP151*(1+MTR!$E$28)*(1+MTR!$D$28),IF(C151&lt;2018,AN151+AO151*MTR!$D$35,AN151+AO151*MTR!$E$36)),0)</f>
        <v>0</v>
      </c>
      <c r="AS151" s="199" t="str">
        <f t="shared" si="112"/>
        <v/>
      </c>
      <c r="AT151" s="199" t="str">
        <f t="shared" si="126"/>
        <v/>
      </c>
      <c r="AU151" s="199" t="str">
        <f t="shared" si="122"/>
        <v/>
      </c>
      <c r="AV151" s="199" t="str">
        <f t="shared" si="127"/>
        <v/>
      </c>
      <c r="AW151" s="199" t="str">
        <f t="shared" si="123"/>
        <v/>
      </c>
      <c r="AX151" s="199" t="str">
        <f t="shared" si="124"/>
        <v/>
      </c>
      <c r="AY151" s="199" t="str">
        <f t="shared" si="125"/>
        <v/>
      </c>
      <c r="AZ151" s="199" t="str">
        <f t="shared" si="128"/>
        <v/>
      </c>
      <c r="BA151" s="199">
        <f t="shared" si="129"/>
        <v>0</v>
      </c>
      <c r="BB151" s="606"/>
      <c r="BC151" s="199">
        <f>+IFERROR(MIN(BB151*(1+MTR!$E$28)*(1+MTR!$F$28),IF(C151&lt;2018,AZ151+BA151*MTR!$D$35,AZ151+BA151*MTR!$E$36)),0)</f>
        <v>0</v>
      </c>
      <c r="BD151" s="190"/>
      <c r="BE151" s="608"/>
      <c r="BF151" s="190"/>
      <c r="BG151" s="190"/>
      <c r="BH151" s="190"/>
    </row>
    <row r="152" spans="1:60" s="179" customFormat="1">
      <c r="A152" s="607"/>
      <c r="B152" s="76"/>
      <c r="C152" s="77"/>
      <c r="D152" s="77"/>
      <c r="E152" s="77"/>
      <c r="F152" s="77"/>
      <c r="G152" s="76"/>
      <c r="H152" s="212" t="str">
        <f t="shared" si="4"/>
        <v/>
      </c>
      <c r="I152" s="199" t="str">
        <f t="shared" si="5"/>
        <v/>
      </c>
      <c r="J152" s="199" t="str">
        <f t="shared" si="130"/>
        <v/>
      </c>
      <c r="K152" s="199" t="str">
        <f t="shared" si="131"/>
        <v/>
      </c>
      <c r="L152" s="199" t="str">
        <f t="shared" si="132"/>
        <v/>
      </c>
      <c r="M152" s="199" t="str">
        <f t="shared" si="133"/>
        <v/>
      </c>
      <c r="N152" s="199" t="str">
        <f t="shared" si="134"/>
        <v/>
      </c>
      <c r="O152" s="199" t="str">
        <f t="shared" si="135"/>
        <v/>
      </c>
      <c r="P152" s="199" t="str">
        <f t="shared" si="136"/>
        <v/>
      </c>
      <c r="Q152" s="199">
        <f t="shared" si="137"/>
        <v>0</v>
      </c>
      <c r="R152" s="606"/>
      <c r="S152" s="199">
        <f>+IFERROR(MIN(R152*(1+MTR!$C$28),P152+Q152*MTR!$C$35),0)</f>
        <v>0</v>
      </c>
      <c r="U152" s="199" t="str">
        <f t="shared" si="14"/>
        <v/>
      </c>
      <c r="V152" s="199" t="str">
        <f t="shared" si="138"/>
        <v/>
      </c>
      <c r="W152" s="199" t="str">
        <f t="shared" si="139"/>
        <v/>
      </c>
      <c r="X152" s="199" t="str">
        <f t="shared" si="140"/>
        <v/>
      </c>
      <c r="Y152" s="199" t="str">
        <f t="shared" si="141"/>
        <v/>
      </c>
      <c r="Z152" s="199" t="str">
        <f t="shared" si="142"/>
        <v/>
      </c>
      <c r="AA152" s="199" t="str">
        <f t="shared" si="143"/>
        <v/>
      </c>
      <c r="AB152" s="199" t="str">
        <f t="shared" si="144"/>
        <v/>
      </c>
      <c r="AC152" s="199">
        <f t="shared" si="145"/>
        <v>0</v>
      </c>
      <c r="AD152" s="606"/>
      <c r="AE152" s="199">
        <f>+IFERROR(MIN(AD152*(1+MTR!$C$28)*(1+MTR!$D$28),AB152+AC152*MTR!$D$35),0)</f>
        <v>0</v>
      </c>
      <c r="AG152" s="199" t="str">
        <f t="shared" si="121"/>
        <v/>
      </c>
      <c r="AH152" s="199" t="str">
        <f t="shared" si="113"/>
        <v/>
      </c>
      <c r="AI152" s="199" t="str">
        <f t="shared" si="114"/>
        <v/>
      </c>
      <c r="AJ152" s="199" t="str">
        <f t="shared" si="115"/>
        <v/>
      </c>
      <c r="AK152" s="199" t="str">
        <f t="shared" si="116"/>
        <v/>
      </c>
      <c r="AL152" s="199" t="str">
        <f t="shared" si="117"/>
        <v/>
      </c>
      <c r="AM152" s="199" t="str">
        <f t="shared" si="118"/>
        <v/>
      </c>
      <c r="AN152" s="199" t="str">
        <f t="shared" si="119"/>
        <v/>
      </c>
      <c r="AO152" s="199">
        <f t="shared" si="120"/>
        <v>0</v>
      </c>
      <c r="AP152" s="606"/>
      <c r="AQ152" s="199">
        <f>+IFERROR(MIN(AP152*(1+MTR!$E$28)*(1+MTR!$D$28),IF(C152&lt;2018,AN152+AO152*MTR!$D$35,AN152+AO152*MTR!$E$36)),0)</f>
        <v>0</v>
      </c>
      <c r="AS152" s="199" t="str">
        <f t="shared" si="112"/>
        <v/>
      </c>
      <c r="AT152" s="199" t="str">
        <f t="shared" si="126"/>
        <v/>
      </c>
      <c r="AU152" s="199" t="str">
        <f t="shared" si="122"/>
        <v/>
      </c>
      <c r="AV152" s="199" t="str">
        <f t="shared" si="127"/>
        <v/>
      </c>
      <c r="AW152" s="199" t="str">
        <f t="shared" si="123"/>
        <v/>
      </c>
      <c r="AX152" s="199" t="str">
        <f t="shared" si="124"/>
        <v/>
      </c>
      <c r="AY152" s="199" t="str">
        <f t="shared" si="125"/>
        <v/>
      </c>
      <c r="AZ152" s="199" t="str">
        <f t="shared" si="128"/>
        <v/>
      </c>
      <c r="BA152" s="199">
        <f t="shared" si="129"/>
        <v>0</v>
      </c>
      <c r="BB152" s="606"/>
      <c r="BC152" s="199">
        <f>+IFERROR(MIN(BB152*(1+MTR!$E$28)*(1+MTR!$F$28),IF(C152&lt;2018,AZ152+BA152*MTR!$D$35,AZ152+BA152*MTR!$E$36)),0)</f>
        <v>0</v>
      </c>
      <c r="BD152" s="190"/>
      <c r="BE152" s="608"/>
      <c r="BF152" s="190"/>
      <c r="BG152" s="190"/>
      <c r="BH152" s="190"/>
    </row>
    <row r="153" spans="1:60" s="179" customFormat="1">
      <c r="A153" s="607"/>
      <c r="B153" s="76"/>
      <c r="C153" s="77"/>
      <c r="D153" s="77"/>
      <c r="E153" s="77"/>
      <c r="F153" s="77"/>
      <c r="G153" s="76"/>
      <c r="H153" s="212" t="str">
        <f t="shared" si="4"/>
        <v/>
      </c>
      <c r="I153" s="199" t="str">
        <f t="shared" si="5"/>
        <v/>
      </c>
      <c r="J153" s="199" t="str">
        <f t="shared" si="130"/>
        <v/>
      </c>
      <c r="K153" s="199" t="str">
        <f t="shared" si="131"/>
        <v/>
      </c>
      <c r="L153" s="199" t="str">
        <f t="shared" si="132"/>
        <v/>
      </c>
      <c r="M153" s="199" t="str">
        <f t="shared" si="133"/>
        <v/>
      </c>
      <c r="N153" s="199" t="str">
        <f t="shared" si="134"/>
        <v/>
      </c>
      <c r="O153" s="199" t="str">
        <f t="shared" si="135"/>
        <v/>
      </c>
      <c r="P153" s="199" t="str">
        <f t="shared" si="136"/>
        <v/>
      </c>
      <c r="Q153" s="199">
        <f t="shared" si="137"/>
        <v>0</v>
      </c>
      <c r="R153" s="606"/>
      <c r="S153" s="199">
        <f>+IFERROR(MIN(R153*(1+MTR!$C$28),P153+Q153*MTR!$C$35),0)</f>
        <v>0</v>
      </c>
      <c r="U153" s="199" t="str">
        <f t="shared" si="14"/>
        <v/>
      </c>
      <c r="V153" s="199" t="str">
        <f t="shared" si="138"/>
        <v/>
      </c>
      <c r="W153" s="199" t="str">
        <f t="shared" si="139"/>
        <v/>
      </c>
      <c r="X153" s="199" t="str">
        <f t="shared" si="140"/>
        <v/>
      </c>
      <c r="Y153" s="199" t="str">
        <f t="shared" si="141"/>
        <v/>
      </c>
      <c r="Z153" s="199" t="str">
        <f t="shared" si="142"/>
        <v/>
      </c>
      <c r="AA153" s="199" t="str">
        <f t="shared" si="143"/>
        <v/>
      </c>
      <c r="AB153" s="199" t="str">
        <f t="shared" si="144"/>
        <v/>
      </c>
      <c r="AC153" s="199">
        <f t="shared" si="145"/>
        <v>0</v>
      </c>
      <c r="AD153" s="606"/>
      <c r="AE153" s="199">
        <f>+IFERROR(MIN(AD153*(1+MTR!$C$28)*(1+MTR!$D$28),AB153+AC153*MTR!$D$35),0)</f>
        <v>0</v>
      </c>
      <c r="AG153" s="199" t="str">
        <f t="shared" si="121"/>
        <v/>
      </c>
      <c r="AH153" s="199" t="str">
        <f t="shared" si="113"/>
        <v/>
      </c>
      <c r="AI153" s="199" t="str">
        <f t="shared" si="114"/>
        <v/>
      </c>
      <c r="AJ153" s="199" t="str">
        <f t="shared" si="115"/>
        <v/>
      </c>
      <c r="AK153" s="199" t="str">
        <f t="shared" si="116"/>
        <v/>
      </c>
      <c r="AL153" s="199" t="str">
        <f t="shared" si="117"/>
        <v/>
      </c>
      <c r="AM153" s="199" t="str">
        <f t="shared" si="118"/>
        <v/>
      </c>
      <c r="AN153" s="199" t="str">
        <f t="shared" si="119"/>
        <v/>
      </c>
      <c r="AO153" s="199">
        <f t="shared" si="120"/>
        <v>0</v>
      </c>
      <c r="AP153" s="606"/>
      <c r="AQ153" s="199">
        <f>+IFERROR(MIN(AP153*(1+MTR!$E$28)*(1+MTR!$D$28),IF(C153&lt;2018,AN153+AO153*MTR!$D$35,AN153+AO153*MTR!$E$36)),0)</f>
        <v>0</v>
      </c>
      <c r="AS153" s="199" t="str">
        <f t="shared" si="112"/>
        <v/>
      </c>
      <c r="AT153" s="199" t="str">
        <f t="shared" si="126"/>
        <v/>
      </c>
      <c r="AU153" s="199" t="str">
        <f t="shared" si="122"/>
        <v/>
      </c>
      <c r="AV153" s="199" t="str">
        <f t="shared" si="127"/>
        <v/>
      </c>
      <c r="AW153" s="199" t="str">
        <f t="shared" si="123"/>
        <v/>
      </c>
      <c r="AX153" s="199" t="str">
        <f t="shared" si="124"/>
        <v/>
      </c>
      <c r="AY153" s="199" t="str">
        <f t="shared" si="125"/>
        <v/>
      </c>
      <c r="AZ153" s="199" t="str">
        <f t="shared" si="128"/>
        <v/>
      </c>
      <c r="BA153" s="199">
        <f t="shared" si="129"/>
        <v>0</v>
      </c>
      <c r="BB153" s="606"/>
      <c r="BC153" s="199">
        <f>+IFERROR(MIN(BB153*(1+MTR!$E$28)*(1+MTR!$F$28),IF(C153&lt;2018,AZ153+BA153*MTR!$D$35,AZ153+BA153*MTR!$E$36)),0)</f>
        <v>0</v>
      </c>
      <c r="BD153" s="190"/>
      <c r="BE153" s="608"/>
      <c r="BF153" s="190"/>
      <c r="BG153" s="190"/>
      <c r="BH153" s="190"/>
    </row>
    <row r="154" spans="1:60" s="179" customFormat="1">
      <c r="A154" s="607"/>
      <c r="B154" s="76"/>
      <c r="C154" s="77"/>
      <c r="D154" s="77"/>
      <c r="E154" s="77"/>
      <c r="F154" s="77"/>
      <c r="G154" s="76"/>
      <c r="H154" s="212" t="str">
        <f t="shared" si="4"/>
        <v/>
      </c>
      <c r="I154" s="199" t="str">
        <f t="shared" si="5"/>
        <v/>
      </c>
      <c r="J154" s="199" t="str">
        <f t="shared" si="130"/>
        <v/>
      </c>
      <c r="K154" s="199" t="str">
        <f t="shared" si="131"/>
        <v/>
      </c>
      <c r="L154" s="199" t="str">
        <f t="shared" si="132"/>
        <v/>
      </c>
      <c r="M154" s="199" t="str">
        <f t="shared" si="133"/>
        <v/>
      </c>
      <c r="N154" s="199" t="str">
        <f t="shared" si="134"/>
        <v/>
      </c>
      <c r="O154" s="199" t="str">
        <f t="shared" si="135"/>
        <v/>
      </c>
      <c r="P154" s="199" t="str">
        <f t="shared" si="136"/>
        <v/>
      </c>
      <c r="Q154" s="199">
        <f t="shared" si="137"/>
        <v>0</v>
      </c>
      <c r="R154" s="606"/>
      <c r="S154" s="199">
        <f>+IFERROR(MIN(R154*(1+MTR!$C$28),P154+Q154*MTR!$C$35),0)</f>
        <v>0</v>
      </c>
      <c r="U154" s="199" t="str">
        <f t="shared" si="14"/>
        <v/>
      </c>
      <c r="V154" s="199" t="str">
        <f t="shared" si="138"/>
        <v/>
      </c>
      <c r="W154" s="199" t="str">
        <f t="shared" si="139"/>
        <v/>
      </c>
      <c r="X154" s="199" t="str">
        <f t="shared" si="140"/>
        <v/>
      </c>
      <c r="Y154" s="199" t="str">
        <f t="shared" si="141"/>
        <v/>
      </c>
      <c r="Z154" s="199" t="str">
        <f t="shared" si="142"/>
        <v/>
      </c>
      <c r="AA154" s="199" t="str">
        <f t="shared" si="143"/>
        <v/>
      </c>
      <c r="AB154" s="199" t="str">
        <f t="shared" si="144"/>
        <v/>
      </c>
      <c r="AC154" s="199">
        <f t="shared" si="145"/>
        <v>0</v>
      </c>
      <c r="AD154" s="606"/>
      <c r="AE154" s="199">
        <f>+IFERROR(MIN(AD154*(1+MTR!$C$28)*(1+MTR!$D$28),AB154+AC154*MTR!$D$35),0)</f>
        <v>0</v>
      </c>
      <c r="AG154" s="199" t="str">
        <f t="shared" si="121"/>
        <v/>
      </c>
      <c r="AH154" s="199" t="str">
        <f t="shared" si="113"/>
        <v/>
      </c>
      <c r="AI154" s="199" t="str">
        <f t="shared" si="114"/>
        <v/>
      </c>
      <c r="AJ154" s="199" t="str">
        <f t="shared" si="115"/>
        <v/>
      </c>
      <c r="AK154" s="199" t="str">
        <f t="shared" si="116"/>
        <v/>
      </c>
      <c r="AL154" s="199" t="str">
        <f t="shared" si="117"/>
        <v/>
      </c>
      <c r="AM154" s="199" t="str">
        <f t="shared" si="118"/>
        <v/>
      </c>
      <c r="AN154" s="199" t="str">
        <f t="shared" si="119"/>
        <v/>
      </c>
      <c r="AO154" s="199">
        <f t="shared" si="120"/>
        <v>0</v>
      </c>
      <c r="AP154" s="606"/>
      <c r="AQ154" s="199">
        <f>+IFERROR(MIN(AP154*(1+MTR!$E$28)*(1+MTR!$D$28),IF(C154&lt;2018,AN154+AO154*MTR!$D$35,AN154+AO154*MTR!$E$36)),0)</f>
        <v>0</v>
      </c>
      <c r="AS154" s="199" t="str">
        <f t="shared" si="112"/>
        <v/>
      </c>
      <c r="AT154" s="199" t="str">
        <f t="shared" si="126"/>
        <v/>
      </c>
      <c r="AU154" s="199" t="str">
        <f t="shared" si="122"/>
        <v/>
      </c>
      <c r="AV154" s="199" t="str">
        <f t="shared" si="127"/>
        <v/>
      </c>
      <c r="AW154" s="199" t="str">
        <f t="shared" si="123"/>
        <v/>
      </c>
      <c r="AX154" s="199" t="str">
        <f t="shared" si="124"/>
        <v/>
      </c>
      <c r="AY154" s="199" t="str">
        <f t="shared" si="125"/>
        <v/>
      </c>
      <c r="AZ154" s="199" t="str">
        <f t="shared" si="128"/>
        <v/>
      </c>
      <c r="BA154" s="199">
        <f t="shared" si="129"/>
        <v>0</v>
      </c>
      <c r="BB154" s="606"/>
      <c r="BC154" s="199">
        <f>+IFERROR(MIN(BB154*(1+MTR!$E$28)*(1+MTR!$F$28),IF(C154&lt;2018,AZ154+BA154*MTR!$D$35,AZ154+BA154*MTR!$E$36)),0)</f>
        <v>0</v>
      </c>
      <c r="BD154" s="190"/>
      <c r="BE154" s="608"/>
      <c r="BF154" s="190"/>
      <c r="BG154" s="190"/>
      <c r="BH154" s="190"/>
    </row>
    <row r="155" spans="1:60" s="179" customFormat="1">
      <c r="A155" s="607"/>
      <c r="B155" s="76"/>
      <c r="C155" s="77"/>
      <c r="D155" s="77"/>
      <c r="E155" s="77"/>
      <c r="F155" s="77"/>
      <c r="G155" s="76"/>
      <c r="H155" s="212" t="str">
        <f t="shared" si="4"/>
        <v/>
      </c>
      <c r="I155" s="199" t="str">
        <f t="shared" si="5"/>
        <v/>
      </c>
      <c r="J155" s="199" t="str">
        <f t="shared" si="130"/>
        <v/>
      </c>
      <c r="K155" s="199" t="str">
        <f t="shared" si="131"/>
        <v/>
      </c>
      <c r="L155" s="199" t="str">
        <f t="shared" si="132"/>
        <v/>
      </c>
      <c r="M155" s="199" t="str">
        <f t="shared" si="133"/>
        <v/>
      </c>
      <c r="N155" s="199" t="str">
        <f t="shared" si="134"/>
        <v/>
      </c>
      <c r="O155" s="199" t="str">
        <f t="shared" si="135"/>
        <v/>
      </c>
      <c r="P155" s="199" t="str">
        <f t="shared" si="136"/>
        <v/>
      </c>
      <c r="Q155" s="199">
        <f t="shared" si="137"/>
        <v>0</v>
      </c>
      <c r="R155" s="606"/>
      <c r="S155" s="199">
        <f>+IFERROR(MIN(R155*(1+MTR!$C$28),P155+Q155*MTR!$C$35),0)</f>
        <v>0</v>
      </c>
      <c r="U155" s="199" t="str">
        <f t="shared" si="14"/>
        <v/>
      </c>
      <c r="V155" s="199" t="str">
        <f t="shared" si="138"/>
        <v/>
      </c>
      <c r="W155" s="199" t="str">
        <f t="shared" si="139"/>
        <v/>
      </c>
      <c r="X155" s="199" t="str">
        <f t="shared" si="140"/>
        <v/>
      </c>
      <c r="Y155" s="199" t="str">
        <f t="shared" si="141"/>
        <v/>
      </c>
      <c r="Z155" s="199" t="str">
        <f t="shared" si="142"/>
        <v/>
      </c>
      <c r="AA155" s="199" t="str">
        <f t="shared" si="143"/>
        <v/>
      </c>
      <c r="AB155" s="199" t="str">
        <f t="shared" si="144"/>
        <v/>
      </c>
      <c r="AC155" s="199">
        <f t="shared" si="145"/>
        <v>0</v>
      </c>
      <c r="AD155" s="606"/>
      <c r="AE155" s="199">
        <f>+IFERROR(MIN(AD155*(1+MTR!$C$28)*(1+MTR!$D$28),AB155+AC155*MTR!$D$35),0)</f>
        <v>0</v>
      </c>
      <c r="AG155" s="199" t="str">
        <f t="shared" si="121"/>
        <v/>
      </c>
      <c r="AH155" s="199" t="str">
        <f t="shared" si="113"/>
        <v/>
      </c>
      <c r="AI155" s="199" t="str">
        <f t="shared" si="114"/>
        <v/>
      </c>
      <c r="AJ155" s="199" t="str">
        <f t="shared" si="115"/>
        <v/>
      </c>
      <c r="AK155" s="199" t="str">
        <f t="shared" si="116"/>
        <v/>
      </c>
      <c r="AL155" s="199" t="str">
        <f t="shared" si="117"/>
        <v/>
      </c>
      <c r="AM155" s="199" t="str">
        <f t="shared" si="118"/>
        <v/>
      </c>
      <c r="AN155" s="199" t="str">
        <f t="shared" si="119"/>
        <v/>
      </c>
      <c r="AO155" s="199">
        <f t="shared" si="120"/>
        <v>0</v>
      </c>
      <c r="AP155" s="606"/>
      <c r="AQ155" s="199">
        <f>+IFERROR(MIN(AP155*(1+MTR!$E$28)*(1+MTR!$D$28),IF(C155&lt;2018,AN155+AO155*MTR!$D$35,AN155+AO155*MTR!$E$36)),0)</f>
        <v>0</v>
      </c>
      <c r="AS155" s="199" t="str">
        <f t="shared" si="112"/>
        <v/>
      </c>
      <c r="AT155" s="199" t="str">
        <f t="shared" si="126"/>
        <v/>
      </c>
      <c r="AU155" s="199" t="str">
        <f t="shared" si="122"/>
        <v/>
      </c>
      <c r="AV155" s="199" t="str">
        <f t="shared" si="127"/>
        <v/>
      </c>
      <c r="AW155" s="199" t="str">
        <f t="shared" si="123"/>
        <v/>
      </c>
      <c r="AX155" s="199" t="str">
        <f t="shared" si="124"/>
        <v/>
      </c>
      <c r="AY155" s="199" t="str">
        <f t="shared" si="125"/>
        <v/>
      </c>
      <c r="AZ155" s="199" t="str">
        <f t="shared" si="128"/>
        <v/>
      </c>
      <c r="BA155" s="199">
        <f t="shared" si="129"/>
        <v>0</v>
      </c>
      <c r="BB155" s="606"/>
      <c r="BC155" s="199">
        <f>+IFERROR(MIN(BB155*(1+MTR!$E$28)*(1+MTR!$F$28),IF(C155&lt;2018,AZ155+BA155*MTR!$D$35,AZ155+BA155*MTR!$E$36)),0)</f>
        <v>0</v>
      </c>
      <c r="BD155" s="190"/>
      <c r="BE155" s="608"/>
      <c r="BF155" s="190"/>
      <c r="BG155" s="190"/>
      <c r="BH155" s="190"/>
    </row>
    <row r="156" spans="1:60" s="179" customFormat="1">
      <c r="A156" s="607"/>
      <c r="B156" s="76"/>
      <c r="C156" s="77"/>
      <c r="D156" s="77"/>
      <c r="E156" s="77"/>
      <c r="F156" s="77"/>
      <c r="G156" s="76"/>
      <c r="H156" s="212" t="str">
        <f t="shared" si="4"/>
        <v/>
      </c>
      <c r="I156" s="199" t="str">
        <f t="shared" si="5"/>
        <v/>
      </c>
      <c r="J156" s="199" t="str">
        <f t="shared" si="130"/>
        <v/>
      </c>
      <c r="K156" s="199" t="str">
        <f t="shared" si="131"/>
        <v/>
      </c>
      <c r="L156" s="199" t="str">
        <f t="shared" si="132"/>
        <v/>
      </c>
      <c r="M156" s="199" t="str">
        <f t="shared" si="133"/>
        <v/>
      </c>
      <c r="N156" s="199" t="str">
        <f t="shared" si="134"/>
        <v/>
      </c>
      <c r="O156" s="199" t="str">
        <f t="shared" si="135"/>
        <v/>
      </c>
      <c r="P156" s="199" t="str">
        <f t="shared" si="136"/>
        <v/>
      </c>
      <c r="Q156" s="199">
        <f t="shared" si="137"/>
        <v>0</v>
      </c>
      <c r="R156" s="606"/>
      <c r="S156" s="199">
        <f>+IFERROR(MIN(R156*(1+MTR!$C$28),P156+Q156*MTR!$C$35),0)</f>
        <v>0</v>
      </c>
      <c r="U156" s="199" t="str">
        <f t="shared" si="14"/>
        <v/>
      </c>
      <c r="V156" s="199" t="str">
        <f t="shared" si="138"/>
        <v/>
      </c>
      <c r="W156" s="199" t="str">
        <f t="shared" si="139"/>
        <v/>
      </c>
      <c r="X156" s="199" t="str">
        <f t="shared" si="140"/>
        <v/>
      </c>
      <c r="Y156" s="199" t="str">
        <f t="shared" si="141"/>
        <v/>
      </c>
      <c r="Z156" s="199" t="str">
        <f t="shared" si="142"/>
        <v/>
      </c>
      <c r="AA156" s="199" t="str">
        <f t="shared" si="143"/>
        <v/>
      </c>
      <c r="AB156" s="199" t="str">
        <f t="shared" si="144"/>
        <v/>
      </c>
      <c r="AC156" s="199">
        <f t="shared" si="145"/>
        <v>0</v>
      </c>
      <c r="AD156" s="606"/>
      <c r="AE156" s="199">
        <f>+IFERROR(MIN(AD156*(1+MTR!$C$28)*(1+MTR!$D$28),AB156+AC156*MTR!$D$35),0)</f>
        <v>0</v>
      </c>
      <c r="AG156" s="199" t="str">
        <f t="shared" si="121"/>
        <v/>
      </c>
      <c r="AH156" s="199" t="str">
        <f t="shared" si="113"/>
        <v/>
      </c>
      <c r="AI156" s="199" t="str">
        <f t="shared" si="114"/>
        <v/>
      </c>
      <c r="AJ156" s="199" t="str">
        <f t="shared" si="115"/>
        <v/>
      </c>
      <c r="AK156" s="199" t="str">
        <f t="shared" si="116"/>
        <v/>
      </c>
      <c r="AL156" s="199" t="str">
        <f t="shared" si="117"/>
        <v/>
      </c>
      <c r="AM156" s="199" t="str">
        <f t="shared" si="118"/>
        <v/>
      </c>
      <c r="AN156" s="199" t="str">
        <f t="shared" si="119"/>
        <v/>
      </c>
      <c r="AO156" s="199">
        <f t="shared" si="120"/>
        <v>0</v>
      </c>
      <c r="AP156" s="606"/>
      <c r="AQ156" s="199">
        <f>+IFERROR(MIN(AP156*(1+MTR!$E$28)*(1+MTR!$D$28),IF(C156&lt;2018,AN156+AO156*MTR!$D$35,AN156+AO156*MTR!$E$36)),0)</f>
        <v>0</v>
      </c>
      <c r="AS156" s="199" t="str">
        <f t="shared" si="112"/>
        <v/>
      </c>
      <c r="AT156" s="199" t="str">
        <f t="shared" si="126"/>
        <v/>
      </c>
      <c r="AU156" s="199" t="str">
        <f t="shared" si="122"/>
        <v/>
      </c>
      <c r="AV156" s="199" t="str">
        <f t="shared" si="127"/>
        <v/>
      </c>
      <c r="AW156" s="199" t="str">
        <f t="shared" si="123"/>
        <v/>
      </c>
      <c r="AX156" s="199" t="str">
        <f t="shared" si="124"/>
        <v/>
      </c>
      <c r="AY156" s="199" t="str">
        <f t="shared" si="125"/>
        <v/>
      </c>
      <c r="AZ156" s="199" t="str">
        <f t="shared" si="128"/>
        <v/>
      </c>
      <c r="BA156" s="199">
        <f t="shared" si="129"/>
        <v>0</v>
      </c>
      <c r="BB156" s="606"/>
      <c r="BC156" s="199">
        <f>+IFERROR(MIN(BB156*(1+MTR!$E$28)*(1+MTR!$F$28),IF(C156&lt;2018,AZ156+BA156*MTR!$D$35,AZ156+BA156*MTR!$E$36)),0)</f>
        <v>0</v>
      </c>
      <c r="BD156" s="190"/>
      <c r="BE156" s="608"/>
      <c r="BF156" s="190"/>
      <c r="BG156" s="190"/>
      <c r="BH156" s="190"/>
    </row>
    <row r="157" spans="1:60" s="179" customFormat="1">
      <c r="A157" s="607"/>
      <c r="B157" s="76"/>
      <c r="C157" s="77"/>
      <c r="D157" s="77"/>
      <c r="E157" s="77"/>
      <c r="F157" s="77"/>
      <c r="G157" s="76"/>
      <c r="H157" s="212" t="str">
        <f t="shared" si="4"/>
        <v/>
      </c>
      <c r="I157" s="199" t="str">
        <f t="shared" si="5"/>
        <v/>
      </c>
      <c r="J157" s="199" t="str">
        <f t="shared" ref="J157:J180" si="146">IFERROR(I157*$D157,"")</f>
        <v/>
      </c>
      <c r="K157" s="199" t="str">
        <f t="shared" ref="K157:K180" si="147">IFERROR(MIN(F157*I157,J157),"")</f>
        <v/>
      </c>
      <c r="L157" s="199" t="str">
        <f t="shared" ref="L157:L180" si="148">IFERROR(I157*$E157,"")</f>
        <v/>
      </c>
      <c r="M157" s="199" t="str">
        <f t="shared" ref="M157:M180" si="149">IFERROR(MIN(G157*I157,L157),"")</f>
        <v/>
      </c>
      <c r="N157" s="199" t="str">
        <f t="shared" ref="N157:N180" si="150">IFERROR(IF($H157&gt;0,MAX(0,MIN(J157/$H157,MAX(0,J157-K157))),0),"")</f>
        <v/>
      </c>
      <c r="O157" s="199" t="str">
        <f t="shared" ref="O157:O180" si="151">IFERROR(IF($H157&gt;0,MAX(0,MIN(L157/$H157,MAX(0,L157-M157))),0),"")</f>
        <v/>
      </c>
      <c r="P157" s="199" t="str">
        <f t="shared" ref="P157:P180" si="152">IFERROR(N157-O157,"")</f>
        <v/>
      </c>
      <c r="Q157" s="199">
        <f t="shared" ref="Q157:Q180" si="153">IFERROR(J157-L157-(K157-M157),0)</f>
        <v>0</v>
      </c>
      <c r="R157" s="606"/>
      <c r="S157" s="199">
        <f>+IFERROR(MIN(R157*(1+MTR!$C$28),P157+Q157*MTR!$C$35),0)</f>
        <v>0</v>
      </c>
      <c r="U157" s="199" t="str">
        <f t="shared" si="14"/>
        <v/>
      </c>
      <c r="V157" s="199" t="str">
        <f t="shared" ref="V157:V180" si="154">IFERROR(U157*$D157,"")</f>
        <v/>
      </c>
      <c r="W157" s="199" t="str">
        <f t="shared" ref="W157:W180" si="155">IFERROR(MIN((K157+N157)*$N$12,V157),"")</f>
        <v/>
      </c>
      <c r="X157" s="199" t="str">
        <f t="shared" ref="X157:X180" si="156">IFERROR(U157*$E157,"")</f>
        <v/>
      </c>
      <c r="Y157" s="199" t="str">
        <f t="shared" ref="Y157:Y180" si="157">IFERROR(MIN((M157+O157)*$N$12,X157),"")</f>
        <v/>
      </c>
      <c r="Z157" s="199" t="str">
        <f t="shared" ref="Z157:Z180" si="158">IFERROR(IF($H157&gt;0,MAX(0,MIN(V157/$H157,MAX(0,V157-W157))),0),"")</f>
        <v/>
      </c>
      <c r="AA157" s="199" t="str">
        <f t="shared" ref="AA157:AA180" si="159">IFERROR(IF($H157&gt;0,MAX(0,MIN(X157/$H157,MAX(0,X157-Y157))),0),"")</f>
        <v/>
      </c>
      <c r="AB157" s="199" t="str">
        <f t="shared" ref="AB157:AB180" si="160">IFERROR(Z157-AA157,"")</f>
        <v/>
      </c>
      <c r="AC157" s="199">
        <f t="shared" ref="AC157:AC180" si="161">IFERROR(V157-X157-(W157-Y157),0)</f>
        <v>0</v>
      </c>
      <c r="AD157" s="606"/>
      <c r="AE157" s="199">
        <f>+IFERROR(MIN(AD157*(1+MTR!$C$28)*(1+MTR!$D$28),AB157+AC157*MTR!$D$35),0)</f>
        <v>0</v>
      </c>
      <c r="AG157" s="199" t="str">
        <f t="shared" si="121"/>
        <v/>
      </c>
      <c r="AH157" s="199" t="str">
        <f t="shared" si="113"/>
        <v/>
      </c>
      <c r="AI157" s="199" t="str">
        <f t="shared" si="114"/>
        <v/>
      </c>
      <c r="AJ157" s="199" t="str">
        <f t="shared" si="115"/>
        <v/>
      </c>
      <c r="AK157" s="199" t="str">
        <f t="shared" si="116"/>
        <v/>
      </c>
      <c r="AL157" s="199" t="str">
        <f t="shared" si="117"/>
        <v/>
      </c>
      <c r="AM157" s="199" t="str">
        <f t="shared" si="118"/>
        <v/>
      </c>
      <c r="AN157" s="199" t="str">
        <f t="shared" si="119"/>
        <v/>
      </c>
      <c r="AO157" s="199">
        <f t="shared" si="120"/>
        <v>0</v>
      </c>
      <c r="AP157" s="606"/>
      <c r="AQ157" s="199">
        <f>+IFERROR(MIN(AP157*(1+MTR!$E$28)*(1+MTR!$D$28),IF(C157&lt;2018,AN157+AO157*MTR!$D$35,AN157+AO157*MTR!$E$36)),0)</f>
        <v>0</v>
      </c>
      <c r="AS157" s="199" t="str">
        <f t="shared" si="112"/>
        <v/>
      </c>
      <c r="AT157" s="199" t="str">
        <f t="shared" si="126"/>
        <v/>
      </c>
      <c r="AU157" s="199" t="str">
        <f t="shared" si="122"/>
        <v/>
      </c>
      <c r="AV157" s="199" t="str">
        <f t="shared" si="127"/>
        <v/>
      </c>
      <c r="AW157" s="199" t="str">
        <f t="shared" si="123"/>
        <v/>
      </c>
      <c r="AX157" s="199" t="str">
        <f t="shared" si="124"/>
        <v/>
      </c>
      <c r="AY157" s="199" t="str">
        <f t="shared" si="125"/>
        <v/>
      </c>
      <c r="AZ157" s="199" t="str">
        <f t="shared" si="128"/>
        <v/>
      </c>
      <c r="BA157" s="199">
        <f t="shared" si="129"/>
        <v>0</v>
      </c>
      <c r="BB157" s="606"/>
      <c r="BC157" s="199">
        <f>+IFERROR(MIN(BB157*(1+MTR!$E$28)*(1+MTR!$F$28),IF(C157&lt;2018,AZ157+BA157*MTR!$D$35,AZ157+BA157*MTR!$E$36)),0)</f>
        <v>0</v>
      </c>
      <c r="BD157" s="190"/>
      <c r="BE157" s="608"/>
      <c r="BF157" s="190"/>
      <c r="BG157" s="190"/>
      <c r="BH157" s="190"/>
    </row>
    <row r="158" spans="1:60" s="179" customFormat="1">
      <c r="A158" s="607"/>
      <c r="B158" s="76"/>
      <c r="C158" s="77"/>
      <c r="D158" s="77"/>
      <c r="E158" s="77"/>
      <c r="F158" s="77"/>
      <c r="G158" s="76"/>
      <c r="H158" s="212" t="str">
        <f t="shared" si="4"/>
        <v/>
      </c>
      <c r="I158" s="199" t="str">
        <f t="shared" si="5"/>
        <v/>
      </c>
      <c r="J158" s="199" t="str">
        <f t="shared" si="146"/>
        <v/>
      </c>
      <c r="K158" s="199" t="str">
        <f t="shared" si="147"/>
        <v/>
      </c>
      <c r="L158" s="199" t="str">
        <f t="shared" si="148"/>
        <v/>
      </c>
      <c r="M158" s="199" t="str">
        <f t="shared" si="149"/>
        <v/>
      </c>
      <c r="N158" s="199" t="str">
        <f t="shared" si="150"/>
        <v/>
      </c>
      <c r="O158" s="199" t="str">
        <f t="shared" si="151"/>
        <v/>
      </c>
      <c r="P158" s="199" t="str">
        <f t="shared" si="152"/>
        <v/>
      </c>
      <c r="Q158" s="199">
        <f t="shared" si="153"/>
        <v>0</v>
      </c>
      <c r="R158" s="606"/>
      <c r="S158" s="199">
        <f>+IFERROR(MIN(R158*(1+MTR!$C$28),P158+Q158*MTR!$C$35),0)</f>
        <v>0</v>
      </c>
      <c r="U158" s="199" t="str">
        <f t="shared" si="14"/>
        <v/>
      </c>
      <c r="V158" s="199" t="str">
        <f t="shared" si="154"/>
        <v/>
      </c>
      <c r="W158" s="199" t="str">
        <f t="shared" si="155"/>
        <v/>
      </c>
      <c r="X158" s="199" t="str">
        <f t="shared" si="156"/>
        <v/>
      </c>
      <c r="Y158" s="199" t="str">
        <f t="shared" si="157"/>
        <v/>
      </c>
      <c r="Z158" s="199" t="str">
        <f t="shared" si="158"/>
        <v/>
      </c>
      <c r="AA158" s="199" t="str">
        <f t="shared" si="159"/>
        <v/>
      </c>
      <c r="AB158" s="199" t="str">
        <f t="shared" si="160"/>
        <v/>
      </c>
      <c r="AC158" s="199">
        <f t="shared" si="161"/>
        <v>0</v>
      </c>
      <c r="AD158" s="606"/>
      <c r="AE158" s="199">
        <f>+IFERROR(MIN(AD158*(1+MTR!$C$28)*(1+MTR!$D$28),AB158+AC158*MTR!$D$35),0)</f>
        <v>0</v>
      </c>
      <c r="AG158" s="199" t="str">
        <f t="shared" si="121"/>
        <v/>
      </c>
      <c r="AH158" s="199" t="str">
        <f t="shared" si="113"/>
        <v/>
      </c>
      <c r="AI158" s="199" t="str">
        <f t="shared" si="114"/>
        <v/>
      </c>
      <c r="AJ158" s="199" t="str">
        <f t="shared" si="115"/>
        <v/>
      </c>
      <c r="AK158" s="199" t="str">
        <f t="shared" si="116"/>
        <v/>
      </c>
      <c r="AL158" s="199" t="str">
        <f t="shared" si="117"/>
        <v/>
      </c>
      <c r="AM158" s="199" t="str">
        <f t="shared" si="118"/>
        <v/>
      </c>
      <c r="AN158" s="199" t="str">
        <f t="shared" si="119"/>
        <v/>
      </c>
      <c r="AO158" s="199">
        <f t="shared" si="120"/>
        <v>0</v>
      </c>
      <c r="AP158" s="606"/>
      <c r="AQ158" s="199">
        <f>+IFERROR(MIN(AP158*(1+MTR!$E$28)*(1+MTR!$D$28),IF(C158&lt;2018,AN158+AO158*MTR!$D$35,AN158+AO158*MTR!$E$36)),0)</f>
        <v>0</v>
      </c>
      <c r="AS158" s="199" t="str">
        <f t="shared" si="112"/>
        <v/>
      </c>
      <c r="AT158" s="199" t="str">
        <f t="shared" si="126"/>
        <v/>
      </c>
      <c r="AU158" s="199" t="str">
        <f t="shared" si="122"/>
        <v/>
      </c>
      <c r="AV158" s="199" t="str">
        <f t="shared" si="127"/>
        <v/>
      </c>
      <c r="AW158" s="199" t="str">
        <f t="shared" si="123"/>
        <v/>
      </c>
      <c r="AX158" s="199" t="str">
        <f t="shared" si="124"/>
        <v/>
      </c>
      <c r="AY158" s="199" t="str">
        <f t="shared" si="125"/>
        <v/>
      </c>
      <c r="AZ158" s="199" t="str">
        <f t="shared" si="128"/>
        <v/>
      </c>
      <c r="BA158" s="199">
        <f t="shared" si="129"/>
        <v>0</v>
      </c>
      <c r="BB158" s="606"/>
      <c r="BC158" s="199">
        <f>+IFERROR(MIN(BB158*(1+MTR!$E$28)*(1+MTR!$F$28),IF(C158&lt;2018,AZ158+BA158*MTR!$D$35,AZ158+BA158*MTR!$E$36)),0)</f>
        <v>0</v>
      </c>
      <c r="BD158" s="190"/>
      <c r="BE158" s="608"/>
      <c r="BF158" s="190"/>
      <c r="BG158" s="190"/>
      <c r="BH158" s="190"/>
    </row>
    <row r="159" spans="1:60" s="179" customFormat="1">
      <c r="A159" s="607"/>
      <c r="B159" s="76"/>
      <c r="C159" s="77"/>
      <c r="D159" s="77"/>
      <c r="E159" s="77"/>
      <c r="F159" s="77"/>
      <c r="G159" s="76"/>
      <c r="H159" s="212" t="str">
        <f t="shared" si="4"/>
        <v/>
      </c>
      <c r="I159" s="199" t="str">
        <f t="shared" si="5"/>
        <v/>
      </c>
      <c r="J159" s="199" t="str">
        <f t="shared" si="146"/>
        <v/>
      </c>
      <c r="K159" s="199" t="str">
        <f t="shared" si="147"/>
        <v/>
      </c>
      <c r="L159" s="199" t="str">
        <f t="shared" si="148"/>
        <v/>
      </c>
      <c r="M159" s="199" t="str">
        <f t="shared" si="149"/>
        <v/>
      </c>
      <c r="N159" s="199" t="str">
        <f t="shared" si="150"/>
        <v/>
      </c>
      <c r="O159" s="199" t="str">
        <f t="shared" si="151"/>
        <v/>
      </c>
      <c r="P159" s="199" t="str">
        <f t="shared" si="152"/>
        <v/>
      </c>
      <c r="Q159" s="199">
        <f t="shared" si="153"/>
        <v>0</v>
      </c>
      <c r="R159" s="606"/>
      <c r="S159" s="199">
        <f>+IFERROR(MIN(R159*(1+MTR!$C$28),P159+Q159*MTR!$C$35),0)</f>
        <v>0</v>
      </c>
      <c r="U159" s="199" t="str">
        <f t="shared" si="14"/>
        <v/>
      </c>
      <c r="V159" s="199" t="str">
        <f t="shared" si="154"/>
        <v/>
      </c>
      <c r="W159" s="199" t="str">
        <f t="shared" si="155"/>
        <v/>
      </c>
      <c r="X159" s="199" t="str">
        <f t="shared" si="156"/>
        <v/>
      </c>
      <c r="Y159" s="199" t="str">
        <f t="shared" si="157"/>
        <v/>
      </c>
      <c r="Z159" s="199" t="str">
        <f t="shared" si="158"/>
        <v/>
      </c>
      <c r="AA159" s="199" t="str">
        <f t="shared" si="159"/>
        <v/>
      </c>
      <c r="AB159" s="199" t="str">
        <f t="shared" si="160"/>
        <v/>
      </c>
      <c r="AC159" s="199">
        <f t="shared" si="161"/>
        <v>0</v>
      </c>
      <c r="AD159" s="606"/>
      <c r="AE159" s="199">
        <f>+IFERROR(MIN(AD159*(1+MTR!$C$28)*(1+MTR!$D$28),AB159+AC159*MTR!$D$35),0)</f>
        <v>0</v>
      </c>
      <c r="AG159" s="199" t="str">
        <f t="shared" si="121"/>
        <v/>
      </c>
      <c r="AH159" s="199" t="str">
        <f t="shared" si="113"/>
        <v/>
      </c>
      <c r="AI159" s="199" t="str">
        <f t="shared" si="114"/>
        <v/>
      </c>
      <c r="AJ159" s="199" t="str">
        <f t="shared" si="115"/>
        <v/>
      </c>
      <c r="AK159" s="199" t="str">
        <f t="shared" si="116"/>
        <v/>
      </c>
      <c r="AL159" s="199" t="str">
        <f t="shared" si="117"/>
        <v/>
      </c>
      <c r="AM159" s="199" t="str">
        <f t="shared" si="118"/>
        <v/>
      </c>
      <c r="AN159" s="199" t="str">
        <f t="shared" si="119"/>
        <v/>
      </c>
      <c r="AO159" s="199">
        <f t="shared" si="120"/>
        <v>0</v>
      </c>
      <c r="AP159" s="606"/>
      <c r="AQ159" s="199">
        <f>+IFERROR(MIN(AP159*(1+MTR!$E$28)*(1+MTR!$D$28),IF(C159&lt;2018,AN159+AO159*MTR!$D$35,AN159+AO159*MTR!$E$36)),0)</f>
        <v>0</v>
      </c>
      <c r="AS159" s="199" t="str">
        <f t="shared" si="112"/>
        <v/>
      </c>
      <c r="AT159" s="199" t="str">
        <f t="shared" si="126"/>
        <v/>
      </c>
      <c r="AU159" s="199" t="str">
        <f t="shared" si="122"/>
        <v/>
      </c>
      <c r="AV159" s="199" t="str">
        <f t="shared" si="127"/>
        <v/>
      </c>
      <c r="AW159" s="199" t="str">
        <f t="shared" si="123"/>
        <v/>
      </c>
      <c r="AX159" s="199" t="str">
        <f t="shared" si="124"/>
        <v/>
      </c>
      <c r="AY159" s="199" t="str">
        <f t="shared" si="125"/>
        <v/>
      </c>
      <c r="AZ159" s="199" t="str">
        <f t="shared" si="128"/>
        <v/>
      </c>
      <c r="BA159" s="199">
        <f t="shared" si="129"/>
        <v>0</v>
      </c>
      <c r="BB159" s="606"/>
      <c r="BC159" s="199">
        <f>+IFERROR(MIN(BB159*(1+MTR!$E$28)*(1+MTR!$F$28),IF(C159&lt;2018,AZ159+BA159*MTR!$D$35,AZ159+BA159*MTR!$E$36)),0)</f>
        <v>0</v>
      </c>
      <c r="BD159" s="190"/>
      <c r="BE159" s="608"/>
      <c r="BF159" s="190"/>
      <c r="BG159" s="190"/>
      <c r="BH159" s="190"/>
    </row>
    <row r="160" spans="1:60" s="179" customFormat="1">
      <c r="A160" s="607"/>
      <c r="B160" s="76"/>
      <c r="C160" s="77"/>
      <c r="D160" s="77"/>
      <c r="E160" s="77"/>
      <c r="F160" s="77"/>
      <c r="G160" s="76"/>
      <c r="H160" s="212" t="str">
        <f t="shared" si="4"/>
        <v/>
      </c>
      <c r="I160" s="199" t="str">
        <f t="shared" si="5"/>
        <v/>
      </c>
      <c r="J160" s="199" t="str">
        <f t="shared" si="146"/>
        <v/>
      </c>
      <c r="K160" s="199" t="str">
        <f t="shared" si="147"/>
        <v/>
      </c>
      <c r="L160" s="199" t="str">
        <f t="shared" si="148"/>
        <v/>
      </c>
      <c r="M160" s="199" t="str">
        <f t="shared" si="149"/>
        <v/>
      </c>
      <c r="N160" s="199" t="str">
        <f t="shared" si="150"/>
        <v/>
      </c>
      <c r="O160" s="199" t="str">
        <f t="shared" si="151"/>
        <v/>
      </c>
      <c r="P160" s="199" t="str">
        <f t="shared" si="152"/>
        <v/>
      </c>
      <c r="Q160" s="199">
        <f t="shared" si="153"/>
        <v>0</v>
      </c>
      <c r="R160" s="606"/>
      <c r="S160" s="199">
        <f>+IFERROR(MIN(R160*(1+MTR!$C$28),P160+Q160*MTR!$C$35),0)</f>
        <v>0</v>
      </c>
      <c r="U160" s="199" t="str">
        <f t="shared" si="14"/>
        <v/>
      </c>
      <c r="V160" s="199" t="str">
        <f t="shared" si="154"/>
        <v/>
      </c>
      <c r="W160" s="199" t="str">
        <f t="shared" si="155"/>
        <v/>
      </c>
      <c r="X160" s="199" t="str">
        <f t="shared" si="156"/>
        <v/>
      </c>
      <c r="Y160" s="199" t="str">
        <f t="shared" si="157"/>
        <v/>
      </c>
      <c r="Z160" s="199" t="str">
        <f t="shared" si="158"/>
        <v/>
      </c>
      <c r="AA160" s="199" t="str">
        <f t="shared" si="159"/>
        <v/>
      </c>
      <c r="AB160" s="199" t="str">
        <f t="shared" si="160"/>
        <v/>
      </c>
      <c r="AC160" s="199">
        <f t="shared" si="161"/>
        <v>0</v>
      </c>
      <c r="AD160" s="606"/>
      <c r="AE160" s="199">
        <f>+IFERROR(MIN(AD160*(1+MTR!$C$28)*(1+MTR!$D$28),AB160+AC160*MTR!$D$35),0)</f>
        <v>0</v>
      </c>
      <c r="AG160" s="199" t="str">
        <f t="shared" si="121"/>
        <v/>
      </c>
      <c r="AH160" s="199" t="str">
        <f t="shared" si="113"/>
        <v/>
      </c>
      <c r="AI160" s="199" t="str">
        <f t="shared" si="114"/>
        <v/>
      </c>
      <c r="AJ160" s="199" t="str">
        <f t="shared" si="115"/>
        <v/>
      </c>
      <c r="AK160" s="199" t="str">
        <f t="shared" si="116"/>
        <v/>
      </c>
      <c r="AL160" s="199" t="str">
        <f t="shared" si="117"/>
        <v/>
      </c>
      <c r="AM160" s="199" t="str">
        <f t="shared" si="118"/>
        <v/>
      </c>
      <c r="AN160" s="199" t="str">
        <f t="shared" si="119"/>
        <v/>
      </c>
      <c r="AO160" s="199">
        <f t="shared" si="120"/>
        <v>0</v>
      </c>
      <c r="AP160" s="606"/>
      <c r="AQ160" s="199">
        <f>+IFERROR(MIN(AP160*(1+MTR!$E$28)*(1+MTR!$D$28),IF(C160&lt;2018,AN160+AO160*MTR!$D$35,AN160+AO160*MTR!$E$36)),0)</f>
        <v>0</v>
      </c>
      <c r="AS160" s="199" t="str">
        <f t="shared" si="112"/>
        <v/>
      </c>
      <c r="AT160" s="199" t="str">
        <f t="shared" si="126"/>
        <v/>
      </c>
      <c r="AU160" s="199" t="str">
        <f t="shared" si="122"/>
        <v/>
      </c>
      <c r="AV160" s="199" t="str">
        <f t="shared" si="127"/>
        <v/>
      </c>
      <c r="AW160" s="199" t="str">
        <f t="shared" si="123"/>
        <v/>
      </c>
      <c r="AX160" s="199" t="str">
        <f t="shared" si="124"/>
        <v/>
      </c>
      <c r="AY160" s="199" t="str">
        <f t="shared" si="125"/>
        <v/>
      </c>
      <c r="AZ160" s="199" t="str">
        <f t="shared" si="128"/>
        <v/>
      </c>
      <c r="BA160" s="199">
        <f t="shared" si="129"/>
        <v>0</v>
      </c>
      <c r="BB160" s="606"/>
      <c r="BC160" s="199">
        <f>+IFERROR(MIN(BB160*(1+MTR!$E$28)*(1+MTR!$F$28),IF(C160&lt;2018,AZ160+BA160*MTR!$D$35,AZ160+BA160*MTR!$E$36)),0)</f>
        <v>0</v>
      </c>
      <c r="BD160" s="190"/>
      <c r="BE160" s="608"/>
      <c r="BF160" s="190"/>
      <c r="BG160" s="190"/>
      <c r="BH160" s="190"/>
    </row>
    <row r="161" spans="1:60" s="179" customFormat="1">
      <c r="A161" s="607"/>
      <c r="B161" s="76"/>
      <c r="C161" s="77"/>
      <c r="D161" s="77"/>
      <c r="E161" s="77"/>
      <c r="F161" s="77"/>
      <c r="G161" s="76"/>
      <c r="H161" s="212" t="str">
        <f t="shared" si="4"/>
        <v/>
      </c>
      <c r="I161" s="199" t="str">
        <f t="shared" si="5"/>
        <v/>
      </c>
      <c r="J161" s="199" t="str">
        <f t="shared" si="146"/>
        <v/>
      </c>
      <c r="K161" s="199" t="str">
        <f t="shared" si="147"/>
        <v/>
      </c>
      <c r="L161" s="199" t="str">
        <f t="shared" si="148"/>
        <v/>
      </c>
      <c r="M161" s="199" t="str">
        <f t="shared" si="149"/>
        <v/>
      </c>
      <c r="N161" s="199" t="str">
        <f t="shared" si="150"/>
        <v/>
      </c>
      <c r="O161" s="199" t="str">
        <f t="shared" si="151"/>
        <v/>
      </c>
      <c r="P161" s="199" t="str">
        <f t="shared" si="152"/>
        <v/>
      </c>
      <c r="Q161" s="199">
        <f t="shared" si="153"/>
        <v>0</v>
      </c>
      <c r="R161" s="606"/>
      <c r="S161" s="199">
        <f>+IFERROR(MIN(R161*(1+MTR!$C$28),P161+Q161*MTR!$C$35),0)</f>
        <v>0</v>
      </c>
      <c r="U161" s="199" t="str">
        <f t="shared" si="14"/>
        <v/>
      </c>
      <c r="V161" s="199" t="str">
        <f t="shared" si="154"/>
        <v/>
      </c>
      <c r="W161" s="199" t="str">
        <f t="shared" si="155"/>
        <v/>
      </c>
      <c r="X161" s="199" t="str">
        <f t="shared" si="156"/>
        <v/>
      </c>
      <c r="Y161" s="199" t="str">
        <f t="shared" si="157"/>
        <v/>
      </c>
      <c r="Z161" s="199" t="str">
        <f t="shared" si="158"/>
        <v/>
      </c>
      <c r="AA161" s="199" t="str">
        <f t="shared" si="159"/>
        <v/>
      </c>
      <c r="AB161" s="199" t="str">
        <f t="shared" si="160"/>
        <v/>
      </c>
      <c r="AC161" s="199">
        <f t="shared" si="161"/>
        <v>0</v>
      </c>
      <c r="AD161" s="606"/>
      <c r="AE161" s="199">
        <f>+IFERROR(MIN(AD161*(1+MTR!$C$28)*(1+MTR!$D$28),AB161+AC161*MTR!$D$35),0)</f>
        <v>0</v>
      </c>
      <c r="AG161" s="199" t="str">
        <f t="shared" si="121"/>
        <v/>
      </c>
      <c r="AH161" s="199" t="str">
        <f t="shared" si="113"/>
        <v/>
      </c>
      <c r="AI161" s="199" t="str">
        <f t="shared" si="114"/>
        <v/>
      </c>
      <c r="AJ161" s="199" t="str">
        <f t="shared" si="115"/>
        <v/>
      </c>
      <c r="AK161" s="199" t="str">
        <f t="shared" si="116"/>
        <v/>
      </c>
      <c r="AL161" s="199" t="str">
        <f t="shared" si="117"/>
        <v/>
      </c>
      <c r="AM161" s="199" t="str">
        <f t="shared" si="118"/>
        <v/>
      </c>
      <c r="AN161" s="199" t="str">
        <f t="shared" si="119"/>
        <v/>
      </c>
      <c r="AO161" s="199">
        <f t="shared" si="120"/>
        <v>0</v>
      </c>
      <c r="AP161" s="606"/>
      <c r="AQ161" s="199">
        <f>+IFERROR(MIN(AP161*(1+MTR!$E$28)*(1+MTR!$D$28),IF(C161&lt;2018,AN161+AO161*MTR!$D$35,AN161+AO161*MTR!$E$36)),0)</f>
        <v>0</v>
      </c>
      <c r="AS161" s="199" t="str">
        <f t="shared" si="112"/>
        <v/>
      </c>
      <c r="AT161" s="199" t="str">
        <f t="shared" si="126"/>
        <v/>
      </c>
      <c r="AU161" s="199" t="str">
        <f t="shared" si="122"/>
        <v/>
      </c>
      <c r="AV161" s="199" t="str">
        <f t="shared" si="127"/>
        <v/>
      </c>
      <c r="AW161" s="199" t="str">
        <f t="shared" si="123"/>
        <v/>
      </c>
      <c r="AX161" s="199" t="str">
        <f t="shared" si="124"/>
        <v/>
      </c>
      <c r="AY161" s="199" t="str">
        <f t="shared" si="125"/>
        <v/>
      </c>
      <c r="AZ161" s="199" t="str">
        <f t="shared" si="128"/>
        <v/>
      </c>
      <c r="BA161" s="199">
        <f t="shared" si="129"/>
        <v>0</v>
      </c>
      <c r="BB161" s="606"/>
      <c r="BC161" s="199">
        <f>+IFERROR(MIN(BB161*(1+MTR!$E$28)*(1+MTR!$F$28),IF(C161&lt;2018,AZ161+BA161*MTR!$D$35,AZ161+BA161*MTR!$E$36)),0)</f>
        <v>0</v>
      </c>
      <c r="BD161" s="190"/>
      <c r="BE161" s="608"/>
      <c r="BF161" s="190"/>
      <c r="BG161" s="190"/>
      <c r="BH161" s="190"/>
    </row>
    <row r="162" spans="1:60" s="179" customFormat="1">
      <c r="A162" s="607"/>
      <c r="B162" s="76"/>
      <c r="C162" s="77"/>
      <c r="D162" s="77"/>
      <c r="E162" s="77"/>
      <c r="F162" s="77"/>
      <c r="G162" s="76"/>
      <c r="H162" s="212" t="str">
        <f t="shared" si="4"/>
        <v/>
      </c>
      <c r="I162" s="199" t="str">
        <f t="shared" si="5"/>
        <v/>
      </c>
      <c r="J162" s="199" t="str">
        <f t="shared" si="146"/>
        <v/>
      </c>
      <c r="K162" s="199" t="str">
        <f t="shared" si="147"/>
        <v/>
      </c>
      <c r="L162" s="199" t="str">
        <f t="shared" si="148"/>
        <v/>
      </c>
      <c r="M162" s="199" t="str">
        <f t="shared" si="149"/>
        <v/>
      </c>
      <c r="N162" s="199" t="str">
        <f t="shared" si="150"/>
        <v/>
      </c>
      <c r="O162" s="199" t="str">
        <f t="shared" si="151"/>
        <v/>
      </c>
      <c r="P162" s="199" t="str">
        <f t="shared" si="152"/>
        <v/>
      </c>
      <c r="Q162" s="199">
        <f t="shared" si="153"/>
        <v>0</v>
      </c>
      <c r="R162" s="606"/>
      <c r="S162" s="199">
        <f>+IFERROR(MIN(R162*(1+MTR!$C$28),P162+Q162*MTR!$C$35),0)</f>
        <v>0</v>
      </c>
      <c r="U162" s="199" t="str">
        <f t="shared" si="14"/>
        <v/>
      </c>
      <c r="V162" s="199" t="str">
        <f t="shared" si="154"/>
        <v/>
      </c>
      <c r="W162" s="199" t="str">
        <f t="shared" si="155"/>
        <v/>
      </c>
      <c r="X162" s="199" t="str">
        <f t="shared" si="156"/>
        <v/>
      </c>
      <c r="Y162" s="199" t="str">
        <f t="shared" si="157"/>
        <v/>
      </c>
      <c r="Z162" s="199" t="str">
        <f t="shared" si="158"/>
        <v/>
      </c>
      <c r="AA162" s="199" t="str">
        <f t="shared" si="159"/>
        <v/>
      </c>
      <c r="AB162" s="199" t="str">
        <f t="shared" si="160"/>
        <v/>
      </c>
      <c r="AC162" s="199">
        <f t="shared" si="161"/>
        <v>0</v>
      </c>
      <c r="AD162" s="606"/>
      <c r="AE162" s="199">
        <f>+IFERROR(MIN(AD162*(1+MTR!$C$28)*(1+MTR!$D$28),AB162+AC162*MTR!$D$35),0)</f>
        <v>0</v>
      </c>
      <c r="AG162" s="199" t="str">
        <f t="shared" si="121"/>
        <v/>
      </c>
      <c r="AH162" s="199" t="str">
        <f t="shared" si="113"/>
        <v/>
      </c>
      <c r="AI162" s="199" t="str">
        <f t="shared" si="114"/>
        <v/>
      </c>
      <c r="AJ162" s="199" t="str">
        <f t="shared" si="115"/>
        <v/>
      </c>
      <c r="AK162" s="199" t="str">
        <f t="shared" si="116"/>
        <v/>
      </c>
      <c r="AL162" s="199" t="str">
        <f t="shared" si="117"/>
        <v/>
      </c>
      <c r="AM162" s="199" t="str">
        <f t="shared" si="118"/>
        <v/>
      </c>
      <c r="AN162" s="199" t="str">
        <f t="shared" si="119"/>
        <v/>
      </c>
      <c r="AO162" s="199">
        <f t="shared" si="120"/>
        <v>0</v>
      </c>
      <c r="AP162" s="606"/>
      <c r="AQ162" s="199">
        <f>+IFERROR(MIN(AP162*(1+MTR!$E$28)*(1+MTR!$D$28),IF(C162&lt;2018,AN162+AO162*MTR!$D$35,AN162+AO162*MTR!$E$36)),0)</f>
        <v>0</v>
      </c>
      <c r="AS162" s="199" t="str">
        <f t="shared" si="112"/>
        <v/>
      </c>
      <c r="AT162" s="199" t="str">
        <f t="shared" si="126"/>
        <v/>
      </c>
      <c r="AU162" s="199" t="str">
        <f t="shared" si="122"/>
        <v/>
      </c>
      <c r="AV162" s="199" t="str">
        <f t="shared" si="127"/>
        <v/>
      </c>
      <c r="AW162" s="199" t="str">
        <f t="shared" si="123"/>
        <v/>
      </c>
      <c r="AX162" s="199" t="str">
        <f t="shared" si="124"/>
        <v/>
      </c>
      <c r="AY162" s="199" t="str">
        <f t="shared" si="125"/>
        <v/>
      </c>
      <c r="AZ162" s="199" t="str">
        <f t="shared" si="128"/>
        <v/>
      </c>
      <c r="BA162" s="199">
        <f t="shared" si="129"/>
        <v>0</v>
      </c>
      <c r="BB162" s="606"/>
      <c r="BC162" s="199">
        <f>+IFERROR(MIN(BB162*(1+MTR!$E$28)*(1+MTR!$F$28),IF(C162&lt;2018,AZ162+BA162*MTR!$D$35,AZ162+BA162*MTR!$E$36)),0)</f>
        <v>0</v>
      </c>
      <c r="BD162" s="190"/>
      <c r="BE162" s="608"/>
      <c r="BF162" s="190"/>
      <c r="BG162" s="190"/>
      <c r="BH162" s="190"/>
    </row>
    <row r="163" spans="1:60" s="179" customFormat="1">
      <c r="A163" s="607"/>
      <c r="B163" s="76"/>
      <c r="C163" s="77"/>
      <c r="D163" s="77"/>
      <c r="E163" s="77"/>
      <c r="F163" s="77"/>
      <c r="G163" s="76"/>
      <c r="H163" s="212" t="str">
        <f t="shared" si="4"/>
        <v/>
      </c>
      <c r="I163" s="199" t="str">
        <f t="shared" si="5"/>
        <v/>
      </c>
      <c r="J163" s="199" t="str">
        <f t="shared" si="146"/>
        <v/>
      </c>
      <c r="K163" s="199" t="str">
        <f t="shared" si="147"/>
        <v/>
      </c>
      <c r="L163" s="199" t="str">
        <f t="shared" si="148"/>
        <v/>
      </c>
      <c r="M163" s="199" t="str">
        <f t="shared" si="149"/>
        <v/>
      </c>
      <c r="N163" s="199" t="str">
        <f t="shared" si="150"/>
        <v/>
      </c>
      <c r="O163" s="199" t="str">
        <f t="shared" si="151"/>
        <v/>
      </c>
      <c r="P163" s="199" t="str">
        <f t="shared" si="152"/>
        <v/>
      </c>
      <c r="Q163" s="199">
        <f t="shared" si="153"/>
        <v>0</v>
      </c>
      <c r="R163" s="606"/>
      <c r="S163" s="199">
        <f>+IFERROR(MIN(R163*(1+MTR!$C$28),P163+Q163*MTR!$C$35),0)</f>
        <v>0</v>
      </c>
      <c r="U163" s="199" t="str">
        <f t="shared" si="14"/>
        <v/>
      </c>
      <c r="V163" s="199" t="str">
        <f t="shared" si="154"/>
        <v/>
      </c>
      <c r="W163" s="199" t="str">
        <f t="shared" si="155"/>
        <v/>
      </c>
      <c r="X163" s="199" t="str">
        <f t="shared" si="156"/>
        <v/>
      </c>
      <c r="Y163" s="199" t="str">
        <f t="shared" si="157"/>
        <v/>
      </c>
      <c r="Z163" s="199" t="str">
        <f t="shared" si="158"/>
        <v/>
      </c>
      <c r="AA163" s="199" t="str">
        <f t="shared" si="159"/>
        <v/>
      </c>
      <c r="AB163" s="199" t="str">
        <f t="shared" si="160"/>
        <v/>
      </c>
      <c r="AC163" s="199">
        <f t="shared" si="161"/>
        <v>0</v>
      </c>
      <c r="AD163" s="606"/>
      <c r="AE163" s="199">
        <f>+IFERROR(MIN(AD163*(1+MTR!$C$28)*(1+MTR!$D$28),AB163+AC163*MTR!$D$35),0)</f>
        <v>0</v>
      </c>
      <c r="AG163" s="199" t="str">
        <f t="shared" si="121"/>
        <v/>
      </c>
      <c r="AH163" s="199" t="str">
        <f t="shared" si="113"/>
        <v/>
      </c>
      <c r="AI163" s="199" t="str">
        <f t="shared" si="114"/>
        <v/>
      </c>
      <c r="AJ163" s="199" t="str">
        <f t="shared" si="115"/>
        <v/>
      </c>
      <c r="AK163" s="199" t="str">
        <f t="shared" si="116"/>
        <v/>
      </c>
      <c r="AL163" s="199" t="str">
        <f t="shared" si="117"/>
        <v/>
      </c>
      <c r="AM163" s="199" t="str">
        <f t="shared" si="118"/>
        <v/>
      </c>
      <c r="AN163" s="199" t="str">
        <f t="shared" si="119"/>
        <v/>
      </c>
      <c r="AO163" s="199">
        <f t="shared" si="120"/>
        <v>0</v>
      </c>
      <c r="AP163" s="606"/>
      <c r="AQ163" s="199">
        <f>+IFERROR(MIN(AP163*(1+MTR!$E$28)*(1+MTR!$D$28),IF(C163&lt;2018,AN163+AO163*MTR!$D$35,AN163+AO163*MTR!$E$36)),0)</f>
        <v>0</v>
      </c>
      <c r="AS163" s="199" t="str">
        <f t="shared" si="112"/>
        <v/>
      </c>
      <c r="AT163" s="199" t="str">
        <f t="shared" si="126"/>
        <v/>
      </c>
      <c r="AU163" s="199" t="str">
        <f t="shared" si="122"/>
        <v/>
      </c>
      <c r="AV163" s="199" t="str">
        <f t="shared" si="127"/>
        <v/>
      </c>
      <c r="AW163" s="199" t="str">
        <f t="shared" si="123"/>
        <v/>
      </c>
      <c r="AX163" s="199" t="str">
        <f t="shared" si="124"/>
        <v/>
      </c>
      <c r="AY163" s="199" t="str">
        <f t="shared" si="125"/>
        <v/>
      </c>
      <c r="AZ163" s="199" t="str">
        <f t="shared" si="128"/>
        <v/>
      </c>
      <c r="BA163" s="199">
        <f t="shared" si="129"/>
        <v>0</v>
      </c>
      <c r="BB163" s="606"/>
      <c r="BC163" s="199">
        <f>+IFERROR(MIN(BB163*(1+MTR!$E$28)*(1+MTR!$F$28),IF(C163&lt;2018,AZ163+BA163*MTR!$D$35,AZ163+BA163*MTR!$E$36)),0)</f>
        <v>0</v>
      </c>
      <c r="BD163" s="190"/>
      <c r="BE163" s="608"/>
      <c r="BF163" s="190"/>
      <c r="BG163" s="190"/>
      <c r="BH163" s="190"/>
    </row>
    <row r="164" spans="1:60" s="179" customFormat="1">
      <c r="A164" s="607"/>
      <c r="B164" s="76"/>
      <c r="C164" s="77"/>
      <c r="D164" s="77"/>
      <c r="E164" s="77"/>
      <c r="F164" s="77"/>
      <c r="G164" s="76"/>
      <c r="H164" s="212" t="str">
        <f t="shared" si="4"/>
        <v/>
      </c>
      <c r="I164" s="199" t="str">
        <f t="shared" si="5"/>
        <v/>
      </c>
      <c r="J164" s="199" t="str">
        <f t="shared" si="146"/>
        <v/>
      </c>
      <c r="K164" s="199" t="str">
        <f t="shared" si="147"/>
        <v/>
      </c>
      <c r="L164" s="199" t="str">
        <f t="shared" si="148"/>
        <v/>
      </c>
      <c r="M164" s="199" t="str">
        <f t="shared" si="149"/>
        <v/>
      </c>
      <c r="N164" s="199" t="str">
        <f t="shared" si="150"/>
        <v/>
      </c>
      <c r="O164" s="199" t="str">
        <f t="shared" si="151"/>
        <v/>
      </c>
      <c r="P164" s="199" t="str">
        <f t="shared" si="152"/>
        <v/>
      </c>
      <c r="Q164" s="199">
        <f t="shared" si="153"/>
        <v>0</v>
      </c>
      <c r="R164" s="606"/>
      <c r="S164" s="199">
        <f>+IFERROR(MIN(R164*(1+MTR!$C$28),P164+Q164*MTR!$C$35),0)</f>
        <v>0</v>
      </c>
      <c r="U164" s="199" t="str">
        <f t="shared" si="14"/>
        <v/>
      </c>
      <c r="V164" s="199" t="str">
        <f t="shared" si="154"/>
        <v/>
      </c>
      <c r="W164" s="199" t="str">
        <f t="shared" si="155"/>
        <v/>
      </c>
      <c r="X164" s="199" t="str">
        <f t="shared" si="156"/>
        <v/>
      </c>
      <c r="Y164" s="199" t="str">
        <f t="shared" si="157"/>
        <v/>
      </c>
      <c r="Z164" s="199" t="str">
        <f t="shared" si="158"/>
        <v/>
      </c>
      <c r="AA164" s="199" t="str">
        <f t="shared" si="159"/>
        <v/>
      </c>
      <c r="AB164" s="199" t="str">
        <f t="shared" si="160"/>
        <v/>
      </c>
      <c r="AC164" s="199">
        <f t="shared" si="161"/>
        <v>0</v>
      </c>
      <c r="AD164" s="606"/>
      <c r="AE164" s="199">
        <f>+IFERROR(MIN(AD164*(1+MTR!$C$28)*(1+MTR!$D$28),AB164+AC164*MTR!$D$35),0)</f>
        <v>0</v>
      </c>
      <c r="AG164" s="199" t="str">
        <f t="shared" si="121"/>
        <v/>
      </c>
      <c r="AH164" s="199" t="str">
        <f t="shared" si="113"/>
        <v/>
      </c>
      <c r="AI164" s="199" t="str">
        <f t="shared" si="114"/>
        <v/>
      </c>
      <c r="AJ164" s="199" t="str">
        <f t="shared" si="115"/>
        <v/>
      </c>
      <c r="AK164" s="199" t="str">
        <f t="shared" si="116"/>
        <v/>
      </c>
      <c r="AL164" s="199" t="str">
        <f t="shared" si="117"/>
        <v/>
      </c>
      <c r="AM164" s="199" t="str">
        <f t="shared" si="118"/>
        <v/>
      </c>
      <c r="AN164" s="199" t="str">
        <f t="shared" si="119"/>
        <v/>
      </c>
      <c r="AO164" s="199">
        <f t="shared" si="120"/>
        <v>0</v>
      </c>
      <c r="AP164" s="606"/>
      <c r="AQ164" s="199">
        <f>+IFERROR(MIN(AP164*(1+MTR!$E$28)*(1+MTR!$D$28),IF(C164&lt;2018,AN164+AO164*MTR!$D$35,AN164+AO164*MTR!$E$36)),0)</f>
        <v>0</v>
      </c>
      <c r="AS164" s="199" t="str">
        <f t="shared" si="112"/>
        <v/>
      </c>
      <c r="AT164" s="199" t="str">
        <f t="shared" si="126"/>
        <v/>
      </c>
      <c r="AU164" s="199" t="str">
        <f t="shared" si="122"/>
        <v/>
      </c>
      <c r="AV164" s="199" t="str">
        <f t="shared" si="127"/>
        <v/>
      </c>
      <c r="AW164" s="199" t="str">
        <f t="shared" si="123"/>
        <v/>
      </c>
      <c r="AX164" s="199" t="str">
        <f t="shared" si="124"/>
        <v/>
      </c>
      <c r="AY164" s="199" t="str">
        <f t="shared" si="125"/>
        <v/>
      </c>
      <c r="AZ164" s="199" t="str">
        <f t="shared" si="128"/>
        <v/>
      </c>
      <c r="BA164" s="199">
        <f t="shared" si="129"/>
        <v>0</v>
      </c>
      <c r="BB164" s="606"/>
      <c r="BC164" s="199">
        <f>+IFERROR(MIN(BB164*(1+MTR!$E$28)*(1+MTR!$F$28),IF(C164&lt;2018,AZ164+BA164*MTR!$D$35,AZ164+BA164*MTR!$E$36)),0)</f>
        <v>0</v>
      </c>
      <c r="BD164" s="190"/>
      <c r="BE164" s="608"/>
      <c r="BF164" s="190"/>
      <c r="BG164" s="190"/>
      <c r="BH164" s="190"/>
    </row>
    <row r="165" spans="1:60" s="179" customFormat="1">
      <c r="A165" s="607"/>
      <c r="B165" s="76"/>
      <c r="C165" s="77"/>
      <c r="D165" s="77"/>
      <c r="E165" s="77"/>
      <c r="F165" s="77"/>
      <c r="G165" s="76"/>
      <c r="H165" s="212" t="str">
        <f t="shared" si="4"/>
        <v/>
      </c>
      <c r="I165" s="199" t="str">
        <f t="shared" si="5"/>
        <v/>
      </c>
      <c r="J165" s="199" t="str">
        <f t="shared" si="146"/>
        <v/>
      </c>
      <c r="K165" s="199" t="str">
        <f t="shared" si="147"/>
        <v/>
      </c>
      <c r="L165" s="199" t="str">
        <f t="shared" si="148"/>
        <v/>
      </c>
      <c r="M165" s="199" t="str">
        <f t="shared" si="149"/>
        <v/>
      </c>
      <c r="N165" s="199" t="str">
        <f t="shared" si="150"/>
        <v/>
      </c>
      <c r="O165" s="199" t="str">
        <f t="shared" si="151"/>
        <v/>
      </c>
      <c r="P165" s="199" t="str">
        <f t="shared" si="152"/>
        <v/>
      </c>
      <c r="Q165" s="199">
        <f t="shared" si="153"/>
        <v>0</v>
      </c>
      <c r="R165" s="606"/>
      <c r="S165" s="199">
        <f>+IFERROR(MIN(R165*(1+MTR!$C$28),P165+Q165*MTR!$C$35),0)</f>
        <v>0</v>
      </c>
      <c r="U165" s="199" t="str">
        <f t="shared" si="14"/>
        <v/>
      </c>
      <c r="V165" s="199" t="str">
        <f t="shared" si="154"/>
        <v/>
      </c>
      <c r="W165" s="199" t="str">
        <f t="shared" si="155"/>
        <v/>
      </c>
      <c r="X165" s="199" t="str">
        <f t="shared" si="156"/>
        <v/>
      </c>
      <c r="Y165" s="199" t="str">
        <f t="shared" si="157"/>
        <v/>
      </c>
      <c r="Z165" s="199" t="str">
        <f t="shared" si="158"/>
        <v/>
      </c>
      <c r="AA165" s="199" t="str">
        <f t="shared" si="159"/>
        <v/>
      </c>
      <c r="AB165" s="199" t="str">
        <f t="shared" si="160"/>
        <v/>
      </c>
      <c r="AC165" s="199">
        <f t="shared" si="161"/>
        <v>0</v>
      </c>
      <c r="AD165" s="606"/>
      <c r="AE165" s="199">
        <f>+IFERROR(MIN(AD165*(1+MTR!$C$28)*(1+MTR!$D$28),AB165+AC165*MTR!$D$35),0)</f>
        <v>0</v>
      </c>
      <c r="AG165" s="199" t="str">
        <f t="shared" si="121"/>
        <v/>
      </c>
      <c r="AH165" s="199" t="str">
        <f t="shared" si="113"/>
        <v/>
      </c>
      <c r="AI165" s="199" t="str">
        <f t="shared" si="114"/>
        <v/>
      </c>
      <c r="AJ165" s="199" t="str">
        <f t="shared" si="115"/>
        <v/>
      </c>
      <c r="AK165" s="199" t="str">
        <f t="shared" si="116"/>
        <v/>
      </c>
      <c r="AL165" s="199" t="str">
        <f t="shared" si="117"/>
        <v/>
      </c>
      <c r="AM165" s="199" t="str">
        <f t="shared" si="118"/>
        <v/>
      </c>
      <c r="AN165" s="199" t="str">
        <f t="shared" si="119"/>
        <v/>
      </c>
      <c r="AO165" s="199">
        <f t="shared" si="120"/>
        <v>0</v>
      </c>
      <c r="AP165" s="606"/>
      <c r="AQ165" s="199">
        <f>+IFERROR(MIN(AP165*(1+MTR!$E$28)*(1+MTR!$D$28),IF(C165&lt;2018,AN165+AO165*MTR!$D$35,AN165+AO165*MTR!$E$36)),0)</f>
        <v>0</v>
      </c>
      <c r="AS165" s="199" t="str">
        <f t="shared" si="112"/>
        <v/>
      </c>
      <c r="AT165" s="199" t="str">
        <f t="shared" si="126"/>
        <v/>
      </c>
      <c r="AU165" s="199" t="str">
        <f t="shared" si="122"/>
        <v/>
      </c>
      <c r="AV165" s="199" t="str">
        <f t="shared" si="127"/>
        <v/>
      </c>
      <c r="AW165" s="199" t="str">
        <f t="shared" si="123"/>
        <v/>
      </c>
      <c r="AX165" s="199" t="str">
        <f t="shared" si="124"/>
        <v/>
      </c>
      <c r="AY165" s="199" t="str">
        <f t="shared" si="125"/>
        <v/>
      </c>
      <c r="AZ165" s="199" t="str">
        <f t="shared" si="128"/>
        <v/>
      </c>
      <c r="BA165" s="199">
        <f t="shared" si="129"/>
        <v>0</v>
      </c>
      <c r="BB165" s="606"/>
      <c r="BC165" s="199">
        <f>+IFERROR(MIN(BB165*(1+MTR!$E$28)*(1+MTR!$F$28),IF(C165&lt;2018,AZ165+BA165*MTR!$D$35,AZ165+BA165*MTR!$E$36)),0)</f>
        <v>0</v>
      </c>
      <c r="BD165" s="190"/>
      <c r="BE165" s="608"/>
      <c r="BF165" s="190"/>
      <c r="BG165" s="190"/>
      <c r="BH165" s="190"/>
    </row>
    <row r="166" spans="1:60" s="179" customFormat="1">
      <c r="A166" s="607"/>
      <c r="B166" s="76"/>
      <c r="C166" s="77"/>
      <c r="D166" s="77"/>
      <c r="E166" s="77"/>
      <c r="F166" s="77"/>
      <c r="G166" s="76"/>
      <c r="H166" s="212" t="str">
        <f t="shared" si="4"/>
        <v/>
      </c>
      <c r="I166" s="199" t="str">
        <f t="shared" si="5"/>
        <v/>
      </c>
      <c r="J166" s="199" t="str">
        <f t="shared" si="146"/>
        <v/>
      </c>
      <c r="K166" s="199" t="str">
        <f t="shared" si="147"/>
        <v/>
      </c>
      <c r="L166" s="199" t="str">
        <f t="shared" si="148"/>
        <v/>
      </c>
      <c r="M166" s="199" t="str">
        <f t="shared" si="149"/>
        <v/>
      </c>
      <c r="N166" s="199" t="str">
        <f t="shared" si="150"/>
        <v/>
      </c>
      <c r="O166" s="199" t="str">
        <f t="shared" si="151"/>
        <v/>
      </c>
      <c r="P166" s="199" t="str">
        <f t="shared" si="152"/>
        <v/>
      </c>
      <c r="Q166" s="199">
        <f t="shared" si="153"/>
        <v>0</v>
      </c>
      <c r="R166" s="606"/>
      <c r="S166" s="199">
        <f>+IFERROR(MIN(R166*(1+MTR!$C$28),P166+Q166*MTR!$C$35),0)</f>
        <v>0</v>
      </c>
      <c r="U166" s="199" t="str">
        <f t="shared" si="14"/>
        <v/>
      </c>
      <c r="V166" s="199" t="str">
        <f t="shared" si="154"/>
        <v/>
      </c>
      <c r="W166" s="199" t="str">
        <f t="shared" si="155"/>
        <v/>
      </c>
      <c r="X166" s="199" t="str">
        <f t="shared" si="156"/>
        <v/>
      </c>
      <c r="Y166" s="199" t="str">
        <f t="shared" si="157"/>
        <v/>
      </c>
      <c r="Z166" s="199" t="str">
        <f t="shared" si="158"/>
        <v/>
      </c>
      <c r="AA166" s="199" t="str">
        <f t="shared" si="159"/>
        <v/>
      </c>
      <c r="AB166" s="199" t="str">
        <f t="shared" si="160"/>
        <v/>
      </c>
      <c r="AC166" s="199">
        <f t="shared" si="161"/>
        <v>0</v>
      </c>
      <c r="AD166" s="606"/>
      <c r="AE166" s="199">
        <f>+IFERROR(MIN(AD166*(1+MTR!$C$28)*(1+MTR!$D$28),AB166+AC166*MTR!$D$35),0)</f>
        <v>0</v>
      </c>
      <c r="AG166" s="199" t="str">
        <f t="shared" si="121"/>
        <v/>
      </c>
      <c r="AH166" s="199" t="str">
        <f t="shared" si="113"/>
        <v/>
      </c>
      <c r="AI166" s="199" t="str">
        <f t="shared" si="114"/>
        <v/>
      </c>
      <c r="AJ166" s="199" t="str">
        <f t="shared" si="115"/>
        <v/>
      </c>
      <c r="AK166" s="199" t="str">
        <f t="shared" si="116"/>
        <v/>
      </c>
      <c r="AL166" s="199" t="str">
        <f t="shared" si="117"/>
        <v/>
      </c>
      <c r="AM166" s="199" t="str">
        <f t="shared" si="118"/>
        <v/>
      </c>
      <c r="AN166" s="199" t="str">
        <f t="shared" si="119"/>
        <v/>
      </c>
      <c r="AO166" s="199">
        <f t="shared" si="120"/>
        <v>0</v>
      </c>
      <c r="AP166" s="606"/>
      <c r="AQ166" s="199">
        <f>+IFERROR(MIN(AP166*(1+MTR!$E$28)*(1+MTR!$D$28),IF(C166&lt;2018,AN166+AO166*MTR!$D$35,AN166+AO166*MTR!$E$36)),0)</f>
        <v>0</v>
      </c>
      <c r="AS166" s="199" t="str">
        <f t="shared" si="112"/>
        <v/>
      </c>
      <c r="AT166" s="199" t="str">
        <f t="shared" si="126"/>
        <v/>
      </c>
      <c r="AU166" s="199" t="str">
        <f t="shared" si="122"/>
        <v/>
      </c>
      <c r="AV166" s="199" t="str">
        <f t="shared" si="127"/>
        <v/>
      </c>
      <c r="AW166" s="199" t="str">
        <f t="shared" si="123"/>
        <v/>
      </c>
      <c r="AX166" s="199" t="str">
        <f t="shared" si="124"/>
        <v/>
      </c>
      <c r="AY166" s="199" t="str">
        <f t="shared" si="125"/>
        <v/>
      </c>
      <c r="AZ166" s="199" t="str">
        <f t="shared" si="128"/>
        <v/>
      </c>
      <c r="BA166" s="199">
        <f t="shared" si="129"/>
        <v>0</v>
      </c>
      <c r="BB166" s="606"/>
      <c r="BC166" s="199">
        <f>+IFERROR(MIN(BB166*(1+MTR!$E$28)*(1+MTR!$F$28),IF(C166&lt;2018,AZ166+BA166*MTR!$D$35,AZ166+BA166*MTR!$E$36)),0)</f>
        <v>0</v>
      </c>
      <c r="BD166" s="190"/>
      <c r="BE166" s="608"/>
      <c r="BF166" s="190"/>
      <c r="BG166" s="190"/>
      <c r="BH166" s="190"/>
    </row>
    <row r="167" spans="1:60" s="179" customFormat="1">
      <c r="A167" s="607"/>
      <c r="B167" s="76"/>
      <c r="C167" s="77"/>
      <c r="D167" s="77"/>
      <c r="E167" s="77"/>
      <c r="F167" s="77"/>
      <c r="G167" s="76"/>
      <c r="H167" s="212" t="str">
        <f t="shared" si="4"/>
        <v/>
      </c>
      <c r="I167" s="199" t="str">
        <f t="shared" si="5"/>
        <v/>
      </c>
      <c r="J167" s="199" t="str">
        <f t="shared" si="146"/>
        <v/>
      </c>
      <c r="K167" s="199" t="str">
        <f t="shared" si="147"/>
        <v/>
      </c>
      <c r="L167" s="199" t="str">
        <f t="shared" si="148"/>
        <v/>
      </c>
      <c r="M167" s="199" t="str">
        <f t="shared" si="149"/>
        <v/>
      </c>
      <c r="N167" s="199" t="str">
        <f t="shared" si="150"/>
        <v/>
      </c>
      <c r="O167" s="199" t="str">
        <f t="shared" si="151"/>
        <v/>
      </c>
      <c r="P167" s="199" t="str">
        <f t="shared" si="152"/>
        <v/>
      </c>
      <c r="Q167" s="199">
        <f t="shared" si="153"/>
        <v>0</v>
      </c>
      <c r="R167" s="606"/>
      <c r="S167" s="199">
        <f>+IFERROR(MIN(R167*(1+MTR!$C$28),P167+Q167*MTR!$C$35),0)</f>
        <v>0</v>
      </c>
      <c r="U167" s="199" t="str">
        <f t="shared" si="14"/>
        <v/>
      </c>
      <c r="V167" s="199" t="str">
        <f t="shared" si="154"/>
        <v/>
      </c>
      <c r="W167" s="199" t="str">
        <f t="shared" si="155"/>
        <v/>
      </c>
      <c r="X167" s="199" t="str">
        <f t="shared" si="156"/>
        <v/>
      </c>
      <c r="Y167" s="199" t="str">
        <f t="shared" si="157"/>
        <v/>
      </c>
      <c r="Z167" s="199" t="str">
        <f t="shared" si="158"/>
        <v/>
      </c>
      <c r="AA167" s="199" t="str">
        <f t="shared" si="159"/>
        <v/>
      </c>
      <c r="AB167" s="199" t="str">
        <f t="shared" si="160"/>
        <v/>
      </c>
      <c r="AC167" s="199">
        <f t="shared" si="161"/>
        <v>0</v>
      </c>
      <c r="AD167" s="606"/>
      <c r="AE167" s="199">
        <f>+IFERROR(MIN(AD167*(1+MTR!$C$28)*(1+MTR!$D$28),AB167+AC167*MTR!$D$35),0)</f>
        <v>0</v>
      </c>
      <c r="AG167" s="199" t="str">
        <f t="shared" si="121"/>
        <v/>
      </c>
      <c r="AH167" s="199" t="str">
        <f t="shared" si="113"/>
        <v/>
      </c>
      <c r="AI167" s="199" t="str">
        <f t="shared" si="114"/>
        <v/>
      </c>
      <c r="AJ167" s="199" t="str">
        <f t="shared" si="115"/>
        <v/>
      </c>
      <c r="AK167" s="199" t="str">
        <f t="shared" si="116"/>
        <v/>
      </c>
      <c r="AL167" s="199" t="str">
        <f t="shared" si="117"/>
        <v/>
      </c>
      <c r="AM167" s="199" t="str">
        <f t="shared" si="118"/>
        <v/>
      </c>
      <c r="AN167" s="199" t="str">
        <f t="shared" si="119"/>
        <v/>
      </c>
      <c r="AO167" s="199">
        <f t="shared" si="120"/>
        <v>0</v>
      </c>
      <c r="AP167" s="606"/>
      <c r="AQ167" s="199">
        <f>+IFERROR(MIN(AP167*(1+MTR!$E$28)*(1+MTR!$D$28),IF(C167&lt;2018,AN167+AO167*MTR!$D$35,AN167+AO167*MTR!$E$36)),0)</f>
        <v>0</v>
      </c>
      <c r="AS167" s="199" t="str">
        <f t="shared" si="112"/>
        <v/>
      </c>
      <c r="AT167" s="199" t="str">
        <f t="shared" si="126"/>
        <v/>
      </c>
      <c r="AU167" s="199" t="str">
        <f t="shared" si="122"/>
        <v/>
      </c>
      <c r="AV167" s="199" t="str">
        <f t="shared" si="127"/>
        <v/>
      </c>
      <c r="AW167" s="199" t="str">
        <f t="shared" si="123"/>
        <v/>
      </c>
      <c r="AX167" s="199" t="str">
        <f t="shared" si="124"/>
        <v/>
      </c>
      <c r="AY167" s="199" t="str">
        <f t="shared" si="125"/>
        <v/>
      </c>
      <c r="AZ167" s="199" t="str">
        <f t="shared" si="128"/>
        <v/>
      </c>
      <c r="BA167" s="199">
        <f t="shared" si="129"/>
        <v>0</v>
      </c>
      <c r="BB167" s="606"/>
      <c r="BC167" s="199">
        <f>+IFERROR(MIN(BB167*(1+MTR!$E$28)*(1+MTR!$F$28),IF(C167&lt;2018,AZ167+BA167*MTR!$D$35,AZ167+BA167*MTR!$E$36)),0)</f>
        <v>0</v>
      </c>
      <c r="BD167" s="190"/>
      <c r="BE167" s="608"/>
      <c r="BF167" s="190"/>
      <c r="BG167" s="190"/>
      <c r="BH167" s="190"/>
    </row>
    <row r="168" spans="1:60" s="179" customFormat="1">
      <c r="A168" s="607"/>
      <c r="B168" s="76"/>
      <c r="C168" s="77"/>
      <c r="D168" s="77"/>
      <c r="E168" s="77"/>
      <c r="F168" s="77"/>
      <c r="G168" s="76"/>
      <c r="H168" s="212" t="str">
        <f t="shared" si="4"/>
        <v/>
      </c>
      <c r="I168" s="199" t="str">
        <f t="shared" si="5"/>
        <v/>
      </c>
      <c r="J168" s="199" t="str">
        <f t="shared" si="146"/>
        <v/>
      </c>
      <c r="K168" s="199" t="str">
        <f t="shared" si="147"/>
        <v/>
      </c>
      <c r="L168" s="199" t="str">
        <f t="shared" si="148"/>
        <v/>
      </c>
      <c r="M168" s="199" t="str">
        <f t="shared" si="149"/>
        <v/>
      </c>
      <c r="N168" s="199" t="str">
        <f t="shared" si="150"/>
        <v/>
      </c>
      <c r="O168" s="199" t="str">
        <f t="shared" si="151"/>
        <v/>
      </c>
      <c r="P168" s="199" t="str">
        <f t="shared" si="152"/>
        <v/>
      </c>
      <c r="Q168" s="199">
        <f t="shared" si="153"/>
        <v>0</v>
      </c>
      <c r="R168" s="606"/>
      <c r="S168" s="199">
        <f>+IFERROR(MIN(R168*(1+MTR!$C$28),P168+Q168*MTR!$C$35),0)</f>
        <v>0</v>
      </c>
      <c r="U168" s="199" t="str">
        <f t="shared" si="14"/>
        <v/>
      </c>
      <c r="V168" s="199" t="str">
        <f t="shared" si="154"/>
        <v/>
      </c>
      <c r="W168" s="199" t="str">
        <f t="shared" si="155"/>
        <v/>
      </c>
      <c r="X168" s="199" t="str">
        <f t="shared" si="156"/>
        <v/>
      </c>
      <c r="Y168" s="199" t="str">
        <f t="shared" si="157"/>
        <v/>
      </c>
      <c r="Z168" s="199" t="str">
        <f t="shared" si="158"/>
        <v/>
      </c>
      <c r="AA168" s="199" t="str">
        <f t="shared" si="159"/>
        <v/>
      </c>
      <c r="AB168" s="199" t="str">
        <f t="shared" si="160"/>
        <v/>
      </c>
      <c r="AC168" s="199">
        <f t="shared" si="161"/>
        <v>0</v>
      </c>
      <c r="AD168" s="606"/>
      <c r="AE168" s="199">
        <f>+IFERROR(MIN(AD168*(1+MTR!$C$28)*(1+MTR!$D$28),AB168+AC168*MTR!$D$35),0)</f>
        <v>0</v>
      </c>
      <c r="AG168" s="199" t="str">
        <f t="shared" si="121"/>
        <v/>
      </c>
      <c r="AH168" s="199" t="str">
        <f t="shared" si="113"/>
        <v/>
      </c>
      <c r="AI168" s="199" t="str">
        <f t="shared" si="114"/>
        <v/>
      </c>
      <c r="AJ168" s="199" t="str">
        <f t="shared" si="115"/>
        <v/>
      </c>
      <c r="AK168" s="199" t="str">
        <f t="shared" si="116"/>
        <v/>
      </c>
      <c r="AL168" s="199" t="str">
        <f t="shared" si="117"/>
        <v/>
      </c>
      <c r="AM168" s="199" t="str">
        <f t="shared" si="118"/>
        <v/>
      </c>
      <c r="AN168" s="199" t="str">
        <f t="shared" si="119"/>
        <v/>
      </c>
      <c r="AO168" s="199">
        <f t="shared" si="120"/>
        <v>0</v>
      </c>
      <c r="AP168" s="606"/>
      <c r="AQ168" s="199">
        <f>+IFERROR(MIN(AP168*(1+MTR!$E$28)*(1+MTR!$D$28),IF(C168&lt;2018,AN168+AO168*MTR!$D$35,AN168+AO168*MTR!$E$36)),0)</f>
        <v>0</v>
      </c>
      <c r="AS168" s="199" t="str">
        <f t="shared" si="112"/>
        <v/>
      </c>
      <c r="AT168" s="199" t="str">
        <f t="shared" si="126"/>
        <v/>
      </c>
      <c r="AU168" s="199" t="str">
        <f t="shared" si="122"/>
        <v/>
      </c>
      <c r="AV168" s="199" t="str">
        <f t="shared" si="127"/>
        <v/>
      </c>
      <c r="AW168" s="199" t="str">
        <f t="shared" si="123"/>
        <v/>
      </c>
      <c r="AX168" s="199" t="str">
        <f t="shared" si="124"/>
        <v/>
      </c>
      <c r="AY168" s="199" t="str">
        <f t="shared" si="125"/>
        <v/>
      </c>
      <c r="AZ168" s="199" t="str">
        <f t="shared" si="128"/>
        <v/>
      </c>
      <c r="BA168" s="199">
        <f t="shared" si="129"/>
        <v>0</v>
      </c>
      <c r="BB168" s="606"/>
      <c r="BC168" s="199">
        <f>+IFERROR(MIN(BB168*(1+MTR!$E$28)*(1+MTR!$F$28),IF(C168&lt;2018,AZ168+BA168*MTR!$D$35,AZ168+BA168*MTR!$E$36)),0)</f>
        <v>0</v>
      </c>
      <c r="BD168" s="190"/>
      <c r="BE168" s="608"/>
      <c r="BF168" s="190"/>
      <c r="BG168" s="190"/>
      <c r="BH168" s="190"/>
    </row>
    <row r="169" spans="1:60" s="179" customFormat="1">
      <c r="A169" s="607"/>
      <c r="B169" s="76"/>
      <c r="C169" s="77"/>
      <c r="D169" s="77"/>
      <c r="E169" s="77"/>
      <c r="F169" s="77"/>
      <c r="G169" s="76"/>
      <c r="H169" s="212" t="str">
        <f t="shared" si="4"/>
        <v/>
      </c>
      <c r="I169" s="199" t="str">
        <f t="shared" si="5"/>
        <v/>
      </c>
      <c r="J169" s="199" t="str">
        <f t="shared" si="146"/>
        <v/>
      </c>
      <c r="K169" s="199" t="str">
        <f t="shared" si="147"/>
        <v/>
      </c>
      <c r="L169" s="199" t="str">
        <f t="shared" si="148"/>
        <v/>
      </c>
      <c r="M169" s="199" t="str">
        <f t="shared" si="149"/>
        <v/>
      </c>
      <c r="N169" s="199" t="str">
        <f t="shared" si="150"/>
        <v/>
      </c>
      <c r="O169" s="199" t="str">
        <f t="shared" si="151"/>
        <v/>
      </c>
      <c r="P169" s="199" t="str">
        <f t="shared" si="152"/>
        <v/>
      </c>
      <c r="Q169" s="199">
        <f t="shared" si="153"/>
        <v>0</v>
      </c>
      <c r="R169" s="606"/>
      <c r="S169" s="199">
        <f>+IFERROR(MIN(R169*(1+MTR!$C$28),P169+Q169*MTR!$C$35),0)</f>
        <v>0</v>
      </c>
      <c r="U169" s="199" t="str">
        <f t="shared" si="14"/>
        <v/>
      </c>
      <c r="V169" s="199" t="str">
        <f t="shared" si="154"/>
        <v/>
      </c>
      <c r="W169" s="199" t="str">
        <f t="shared" si="155"/>
        <v/>
      </c>
      <c r="X169" s="199" t="str">
        <f t="shared" si="156"/>
        <v/>
      </c>
      <c r="Y169" s="199" t="str">
        <f t="shared" si="157"/>
        <v/>
      </c>
      <c r="Z169" s="199" t="str">
        <f t="shared" si="158"/>
        <v/>
      </c>
      <c r="AA169" s="199" t="str">
        <f t="shared" si="159"/>
        <v/>
      </c>
      <c r="AB169" s="199" t="str">
        <f t="shared" si="160"/>
        <v/>
      </c>
      <c r="AC169" s="199">
        <f t="shared" si="161"/>
        <v>0</v>
      </c>
      <c r="AD169" s="606"/>
      <c r="AE169" s="199">
        <f>+IFERROR(MIN(AD169*(1+MTR!$C$28)*(1+MTR!$D$28),AB169+AC169*MTR!$D$35),0)</f>
        <v>0</v>
      </c>
      <c r="AG169" s="199" t="str">
        <f t="shared" si="121"/>
        <v/>
      </c>
      <c r="AH169" s="199" t="str">
        <f t="shared" si="113"/>
        <v/>
      </c>
      <c r="AI169" s="199" t="str">
        <f t="shared" si="114"/>
        <v/>
      </c>
      <c r="AJ169" s="199" t="str">
        <f t="shared" si="115"/>
        <v/>
      </c>
      <c r="AK169" s="199" t="str">
        <f t="shared" si="116"/>
        <v/>
      </c>
      <c r="AL169" s="199" t="str">
        <f t="shared" si="117"/>
        <v/>
      </c>
      <c r="AM169" s="199" t="str">
        <f t="shared" si="118"/>
        <v/>
      </c>
      <c r="AN169" s="199" t="str">
        <f t="shared" si="119"/>
        <v/>
      </c>
      <c r="AO169" s="199">
        <f t="shared" si="120"/>
        <v>0</v>
      </c>
      <c r="AP169" s="606"/>
      <c r="AQ169" s="199">
        <f>+IFERROR(MIN(AP169*(1+MTR!$E$28)*(1+MTR!$D$28),IF(C169&lt;2018,AN169+AO169*MTR!$D$35,AN169+AO169*MTR!$E$36)),0)</f>
        <v>0</v>
      </c>
      <c r="AS169" s="199" t="str">
        <f t="shared" si="112"/>
        <v/>
      </c>
      <c r="AT169" s="199" t="str">
        <f t="shared" si="126"/>
        <v/>
      </c>
      <c r="AU169" s="199" t="str">
        <f t="shared" si="122"/>
        <v/>
      </c>
      <c r="AV169" s="199" t="str">
        <f t="shared" si="127"/>
        <v/>
      </c>
      <c r="AW169" s="199" t="str">
        <f t="shared" si="123"/>
        <v/>
      </c>
      <c r="AX169" s="199" t="str">
        <f t="shared" si="124"/>
        <v/>
      </c>
      <c r="AY169" s="199" t="str">
        <f t="shared" si="125"/>
        <v/>
      </c>
      <c r="AZ169" s="199" t="str">
        <f t="shared" si="128"/>
        <v/>
      </c>
      <c r="BA169" s="199">
        <f t="shared" si="129"/>
        <v>0</v>
      </c>
      <c r="BB169" s="606"/>
      <c r="BC169" s="199">
        <f>+IFERROR(MIN(BB169*(1+MTR!$E$28)*(1+MTR!$F$28),IF(C169&lt;2018,AZ169+BA169*MTR!$D$35,AZ169+BA169*MTR!$E$36)),0)</f>
        <v>0</v>
      </c>
      <c r="BD169" s="190"/>
      <c r="BE169" s="608"/>
      <c r="BF169" s="190"/>
      <c r="BG169" s="190"/>
      <c r="BH169" s="190"/>
    </row>
    <row r="170" spans="1:60" s="179" customFormat="1">
      <c r="A170" s="607"/>
      <c r="B170" s="76"/>
      <c r="C170" s="77"/>
      <c r="D170" s="77"/>
      <c r="E170" s="77"/>
      <c r="F170" s="77"/>
      <c r="G170" s="76"/>
      <c r="H170" s="212" t="str">
        <f t="shared" si="4"/>
        <v/>
      </c>
      <c r="I170" s="199" t="str">
        <f t="shared" si="5"/>
        <v/>
      </c>
      <c r="J170" s="199" t="str">
        <f t="shared" si="146"/>
        <v/>
      </c>
      <c r="K170" s="199" t="str">
        <f t="shared" si="147"/>
        <v/>
      </c>
      <c r="L170" s="199" t="str">
        <f t="shared" si="148"/>
        <v/>
      </c>
      <c r="M170" s="199" t="str">
        <f t="shared" si="149"/>
        <v/>
      </c>
      <c r="N170" s="199" t="str">
        <f t="shared" si="150"/>
        <v/>
      </c>
      <c r="O170" s="199" t="str">
        <f t="shared" si="151"/>
        <v/>
      </c>
      <c r="P170" s="199" t="str">
        <f t="shared" si="152"/>
        <v/>
      </c>
      <c r="Q170" s="199">
        <f t="shared" si="153"/>
        <v>0</v>
      </c>
      <c r="R170" s="606"/>
      <c r="S170" s="199">
        <f>+IFERROR(MIN(R170*(1+MTR!$C$28),P170+Q170*MTR!$C$35),0)</f>
        <v>0</v>
      </c>
      <c r="U170" s="199" t="str">
        <f t="shared" si="14"/>
        <v/>
      </c>
      <c r="V170" s="199" t="str">
        <f t="shared" si="154"/>
        <v/>
      </c>
      <c r="W170" s="199" t="str">
        <f t="shared" si="155"/>
        <v/>
      </c>
      <c r="X170" s="199" t="str">
        <f t="shared" si="156"/>
        <v/>
      </c>
      <c r="Y170" s="199" t="str">
        <f t="shared" si="157"/>
        <v/>
      </c>
      <c r="Z170" s="199" t="str">
        <f t="shared" si="158"/>
        <v/>
      </c>
      <c r="AA170" s="199" t="str">
        <f t="shared" si="159"/>
        <v/>
      </c>
      <c r="AB170" s="199" t="str">
        <f t="shared" si="160"/>
        <v/>
      </c>
      <c r="AC170" s="199">
        <f t="shared" si="161"/>
        <v>0</v>
      </c>
      <c r="AD170" s="606"/>
      <c r="AE170" s="199">
        <f>+IFERROR(MIN(AD170*(1+MTR!$C$28)*(1+MTR!$D$28),AB170+AC170*MTR!$D$35),0)</f>
        <v>0</v>
      </c>
      <c r="AG170" s="199" t="str">
        <f t="shared" si="121"/>
        <v/>
      </c>
      <c r="AH170" s="199" t="str">
        <f t="shared" si="113"/>
        <v/>
      </c>
      <c r="AI170" s="199" t="str">
        <f t="shared" si="114"/>
        <v/>
      </c>
      <c r="AJ170" s="199" t="str">
        <f t="shared" si="115"/>
        <v/>
      </c>
      <c r="AK170" s="199" t="str">
        <f t="shared" si="116"/>
        <v/>
      </c>
      <c r="AL170" s="199" t="str">
        <f t="shared" si="117"/>
        <v/>
      </c>
      <c r="AM170" s="199" t="str">
        <f t="shared" si="118"/>
        <v/>
      </c>
      <c r="AN170" s="199" t="str">
        <f t="shared" si="119"/>
        <v/>
      </c>
      <c r="AO170" s="199">
        <f t="shared" si="120"/>
        <v>0</v>
      </c>
      <c r="AP170" s="606"/>
      <c r="AQ170" s="199">
        <f>+IFERROR(MIN(AP170*(1+MTR!$E$28)*(1+MTR!$D$28),IF(C170&lt;2018,AN170+AO170*MTR!$D$35,AN170+AO170*MTR!$E$36)),0)</f>
        <v>0</v>
      </c>
      <c r="AS170" s="199" t="str">
        <f t="shared" si="112"/>
        <v/>
      </c>
      <c r="AT170" s="199" t="str">
        <f t="shared" si="126"/>
        <v/>
      </c>
      <c r="AU170" s="199" t="str">
        <f t="shared" si="122"/>
        <v/>
      </c>
      <c r="AV170" s="199" t="str">
        <f t="shared" si="127"/>
        <v/>
      </c>
      <c r="AW170" s="199" t="str">
        <f t="shared" si="123"/>
        <v/>
      </c>
      <c r="AX170" s="199" t="str">
        <f t="shared" si="124"/>
        <v/>
      </c>
      <c r="AY170" s="199" t="str">
        <f t="shared" si="125"/>
        <v/>
      </c>
      <c r="AZ170" s="199" t="str">
        <f t="shared" si="128"/>
        <v/>
      </c>
      <c r="BA170" s="199">
        <f t="shared" si="129"/>
        <v>0</v>
      </c>
      <c r="BB170" s="606"/>
      <c r="BC170" s="199">
        <f>+IFERROR(MIN(BB170*(1+MTR!$E$28)*(1+MTR!$F$28),IF(C170&lt;2018,AZ170+BA170*MTR!$D$35,AZ170+BA170*MTR!$E$36)),0)</f>
        <v>0</v>
      </c>
      <c r="BD170" s="190"/>
      <c r="BE170" s="608"/>
      <c r="BF170" s="190"/>
      <c r="BG170" s="190"/>
      <c r="BH170" s="190"/>
    </row>
    <row r="171" spans="1:60" s="179" customFormat="1">
      <c r="A171" s="607"/>
      <c r="B171" s="76"/>
      <c r="C171" s="77"/>
      <c r="D171" s="77"/>
      <c r="E171" s="77"/>
      <c r="F171" s="77"/>
      <c r="G171" s="76"/>
      <c r="H171" s="212" t="str">
        <f t="shared" si="4"/>
        <v/>
      </c>
      <c r="I171" s="199" t="str">
        <f t="shared" si="5"/>
        <v/>
      </c>
      <c r="J171" s="199" t="str">
        <f t="shared" si="146"/>
        <v/>
      </c>
      <c r="K171" s="199" t="str">
        <f t="shared" si="147"/>
        <v/>
      </c>
      <c r="L171" s="199" t="str">
        <f t="shared" si="148"/>
        <v/>
      </c>
      <c r="M171" s="199" t="str">
        <f t="shared" si="149"/>
        <v/>
      </c>
      <c r="N171" s="199" t="str">
        <f t="shared" si="150"/>
        <v/>
      </c>
      <c r="O171" s="199" t="str">
        <f t="shared" si="151"/>
        <v/>
      </c>
      <c r="P171" s="199" t="str">
        <f t="shared" si="152"/>
        <v/>
      </c>
      <c r="Q171" s="199">
        <f t="shared" si="153"/>
        <v>0</v>
      </c>
      <c r="R171" s="606"/>
      <c r="S171" s="199">
        <f>+IFERROR(MIN(R171*(1+MTR!$C$28),P171+Q171*MTR!$C$35),0)</f>
        <v>0</v>
      </c>
      <c r="U171" s="199" t="str">
        <f t="shared" si="14"/>
        <v/>
      </c>
      <c r="V171" s="199" t="str">
        <f t="shared" si="154"/>
        <v/>
      </c>
      <c r="W171" s="199" t="str">
        <f t="shared" si="155"/>
        <v/>
      </c>
      <c r="X171" s="199" t="str">
        <f t="shared" si="156"/>
        <v/>
      </c>
      <c r="Y171" s="199" t="str">
        <f t="shared" si="157"/>
        <v/>
      </c>
      <c r="Z171" s="199" t="str">
        <f t="shared" si="158"/>
        <v/>
      </c>
      <c r="AA171" s="199" t="str">
        <f t="shared" si="159"/>
        <v/>
      </c>
      <c r="AB171" s="199" t="str">
        <f t="shared" si="160"/>
        <v/>
      </c>
      <c r="AC171" s="199">
        <f t="shared" si="161"/>
        <v>0</v>
      </c>
      <c r="AD171" s="606"/>
      <c r="AE171" s="199">
        <f>+IFERROR(MIN(AD171*(1+MTR!$C$28)*(1+MTR!$D$28),AB171+AC171*MTR!$D$35),0)</f>
        <v>0</v>
      </c>
      <c r="AG171" s="199" t="str">
        <f t="shared" si="121"/>
        <v/>
      </c>
      <c r="AH171" s="199" t="str">
        <f t="shared" si="113"/>
        <v/>
      </c>
      <c r="AI171" s="199" t="str">
        <f t="shared" si="114"/>
        <v/>
      </c>
      <c r="AJ171" s="199" t="str">
        <f t="shared" si="115"/>
        <v/>
      </c>
      <c r="AK171" s="199" t="str">
        <f t="shared" si="116"/>
        <v/>
      </c>
      <c r="AL171" s="199" t="str">
        <f t="shared" si="117"/>
        <v/>
      </c>
      <c r="AM171" s="199" t="str">
        <f t="shared" si="118"/>
        <v/>
      </c>
      <c r="AN171" s="199" t="str">
        <f t="shared" si="119"/>
        <v/>
      </c>
      <c r="AO171" s="199">
        <f t="shared" si="120"/>
        <v>0</v>
      </c>
      <c r="AP171" s="606"/>
      <c r="AQ171" s="199">
        <f>+IFERROR(MIN(AP171*(1+MTR!$E$28)*(1+MTR!$D$28),IF(C171&lt;2018,AN171+AO171*MTR!$D$35,AN171+AO171*MTR!$E$36)),0)</f>
        <v>0</v>
      </c>
      <c r="AS171" s="199" t="str">
        <f t="shared" si="112"/>
        <v/>
      </c>
      <c r="AT171" s="199" t="str">
        <f t="shared" si="126"/>
        <v/>
      </c>
      <c r="AU171" s="199" t="str">
        <f t="shared" si="122"/>
        <v/>
      </c>
      <c r="AV171" s="199" t="str">
        <f t="shared" si="127"/>
        <v/>
      </c>
      <c r="AW171" s="199" t="str">
        <f t="shared" si="123"/>
        <v/>
      </c>
      <c r="AX171" s="199" t="str">
        <f t="shared" si="124"/>
        <v/>
      </c>
      <c r="AY171" s="199" t="str">
        <f t="shared" si="125"/>
        <v/>
      </c>
      <c r="AZ171" s="199" t="str">
        <f t="shared" si="128"/>
        <v/>
      </c>
      <c r="BA171" s="199">
        <f t="shared" si="129"/>
        <v>0</v>
      </c>
      <c r="BB171" s="606"/>
      <c r="BC171" s="199">
        <f>+IFERROR(MIN(BB171*(1+MTR!$E$28)*(1+MTR!$F$28),IF(C171&lt;2018,AZ171+BA171*MTR!$D$35,AZ171+BA171*MTR!$E$36)),0)</f>
        <v>0</v>
      </c>
      <c r="BD171" s="190"/>
      <c r="BE171" s="608"/>
      <c r="BF171" s="190"/>
      <c r="BG171" s="190"/>
      <c r="BH171" s="190"/>
    </row>
    <row r="172" spans="1:60" s="179" customFormat="1">
      <c r="A172" s="607"/>
      <c r="B172" s="76"/>
      <c r="C172" s="77"/>
      <c r="D172" s="77"/>
      <c r="E172" s="77"/>
      <c r="F172" s="77"/>
      <c r="G172" s="76"/>
      <c r="H172" s="212" t="str">
        <f t="shared" si="4"/>
        <v/>
      </c>
      <c r="I172" s="199" t="str">
        <f t="shared" si="5"/>
        <v/>
      </c>
      <c r="J172" s="199" t="str">
        <f t="shared" si="146"/>
        <v/>
      </c>
      <c r="K172" s="199" t="str">
        <f t="shared" si="147"/>
        <v/>
      </c>
      <c r="L172" s="199" t="str">
        <f t="shared" si="148"/>
        <v/>
      </c>
      <c r="M172" s="199" t="str">
        <f t="shared" si="149"/>
        <v/>
      </c>
      <c r="N172" s="199" t="str">
        <f t="shared" si="150"/>
        <v/>
      </c>
      <c r="O172" s="199" t="str">
        <f t="shared" si="151"/>
        <v/>
      </c>
      <c r="P172" s="199" t="str">
        <f t="shared" si="152"/>
        <v/>
      </c>
      <c r="Q172" s="199">
        <f t="shared" si="153"/>
        <v>0</v>
      </c>
      <c r="R172" s="606"/>
      <c r="S172" s="199">
        <f>+IFERROR(MIN(R172*(1+MTR!$C$28),P172+Q172*MTR!$C$35),0)</f>
        <v>0</v>
      </c>
      <c r="U172" s="199" t="str">
        <f t="shared" si="14"/>
        <v/>
      </c>
      <c r="V172" s="199" t="str">
        <f t="shared" si="154"/>
        <v/>
      </c>
      <c r="W172" s="199" t="str">
        <f t="shared" si="155"/>
        <v/>
      </c>
      <c r="X172" s="199" t="str">
        <f t="shared" si="156"/>
        <v/>
      </c>
      <c r="Y172" s="199" t="str">
        <f t="shared" si="157"/>
        <v/>
      </c>
      <c r="Z172" s="199" t="str">
        <f t="shared" si="158"/>
        <v/>
      </c>
      <c r="AA172" s="199" t="str">
        <f t="shared" si="159"/>
        <v/>
      </c>
      <c r="AB172" s="199" t="str">
        <f t="shared" si="160"/>
        <v/>
      </c>
      <c r="AC172" s="199">
        <f t="shared" si="161"/>
        <v>0</v>
      </c>
      <c r="AD172" s="606"/>
      <c r="AE172" s="199">
        <f>+IFERROR(MIN(AD172*(1+MTR!$C$28)*(1+MTR!$D$28),AB172+AC172*MTR!$D$35),0)</f>
        <v>0</v>
      </c>
      <c r="AG172" s="199" t="str">
        <f t="shared" si="121"/>
        <v/>
      </c>
      <c r="AH172" s="199" t="str">
        <f t="shared" si="113"/>
        <v/>
      </c>
      <c r="AI172" s="199" t="str">
        <f t="shared" si="114"/>
        <v/>
      </c>
      <c r="AJ172" s="199" t="str">
        <f t="shared" si="115"/>
        <v/>
      </c>
      <c r="AK172" s="199" t="str">
        <f t="shared" si="116"/>
        <v/>
      </c>
      <c r="AL172" s="199" t="str">
        <f t="shared" si="117"/>
        <v/>
      </c>
      <c r="AM172" s="199" t="str">
        <f t="shared" si="118"/>
        <v/>
      </c>
      <c r="AN172" s="199" t="str">
        <f t="shared" si="119"/>
        <v/>
      </c>
      <c r="AO172" s="199">
        <f t="shared" si="120"/>
        <v>0</v>
      </c>
      <c r="AP172" s="606"/>
      <c r="AQ172" s="199">
        <f>+IFERROR(MIN(AP172*(1+MTR!$E$28)*(1+MTR!$D$28),IF(C172&lt;2018,AN172+AO172*MTR!$D$35,AN172+AO172*MTR!$E$36)),0)</f>
        <v>0</v>
      </c>
      <c r="AS172" s="199" t="str">
        <f t="shared" si="112"/>
        <v/>
      </c>
      <c r="AT172" s="199" t="str">
        <f t="shared" si="126"/>
        <v/>
      </c>
      <c r="AU172" s="199" t="str">
        <f t="shared" si="122"/>
        <v/>
      </c>
      <c r="AV172" s="199" t="str">
        <f t="shared" si="127"/>
        <v/>
      </c>
      <c r="AW172" s="199" t="str">
        <f t="shared" si="123"/>
        <v/>
      </c>
      <c r="AX172" s="199" t="str">
        <f t="shared" si="124"/>
        <v/>
      </c>
      <c r="AY172" s="199" t="str">
        <f t="shared" si="125"/>
        <v/>
      </c>
      <c r="AZ172" s="199" t="str">
        <f t="shared" si="128"/>
        <v/>
      </c>
      <c r="BA172" s="199">
        <f t="shared" si="129"/>
        <v>0</v>
      </c>
      <c r="BB172" s="606"/>
      <c r="BC172" s="199">
        <f>+IFERROR(MIN(BB172*(1+MTR!$E$28)*(1+MTR!$F$28),IF(C172&lt;2018,AZ172+BA172*MTR!$D$35,AZ172+BA172*MTR!$E$36)),0)</f>
        <v>0</v>
      </c>
      <c r="BD172" s="190"/>
      <c r="BE172" s="608"/>
      <c r="BF172" s="190"/>
      <c r="BG172" s="190"/>
      <c r="BH172" s="190"/>
    </row>
    <row r="173" spans="1:60" s="179" customFormat="1">
      <c r="A173" s="607"/>
      <c r="B173" s="76"/>
      <c r="C173" s="77"/>
      <c r="D173" s="77"/>
      <c r="E173" s="77"/>
      <c r="F173" s="77"/>
      <c r="G173" s="76"/>
      <c r="H173" s="212" t="str">
        <f t="shared" si="4"/>
        <v/>
      </c>
      <c r="I173" s="199" t="str">
        <f t="shared" si="5"/>
        <v/>
      </c>
      <c r="J173" s="199" t="str">
        <f t="shared" si="146"/>
        <v/>
      </c>
      <c r="K173" s="199" t="str">
        <f t="shared" si="147"/>
        <v/>
      </c>
      <c r="L173" s="199" t="str">
        <f t="shared" si="148"/>
        <v/>
      </c>
      <c r="M173" s="199" t="str">
        <f t="shared" si="149"/>
        <v/>
      </c>
      <c r="N173" s="199" t="str">
        <f t="shared" si="150"/>
        <v/>
      </c>
      <c r="O173" s="199" t="str">
        <f t="shared" si="151"/>
        <v/>
      </c>
      <c r="P173" s="199" t="str">
        <f t="shared" si="152"/>
        <v/>
      </c>
      <c r="Q173" s="199">
        <f t="shared" si="153"/>
        <v>0</v>
      </c>
      <c r="R173" s="606"/>
      <c r="S173" s="199">
        <f>+IFERROR(MIN(R173*(1+MTR!$C$28),P173+Q173*MTR!$C$35),0)</f>
        <v>0</v>
      </c>
      <c r="U173" s="199" t="str">
        <f t="shared" si="14"/>
        <v/>
      </c>
      <c r="V173" s="199" t="str">
        <f t="shared" si="154"/>
        <v/>
      </c>
      <c r="W173" s="199" t="str">
        <f t="shared" si="155"/>
        <v/>
      </c>
      <c r="X173" s="199" t="str">
        <f t="shared" si="156"/>
        <v/>
      </c>
      <c r="Y173" s="199" t="str">
        <f t="shared" si="157"/>
        <v/>
      </c>
      <c r="Z173" s="199" t="str">
        <f t="shared" si="158"/>
        <v/>
      </c>
      <c r="AA173" s="199" t="str">
        <f t="shared" si="159"/>
        <v/>
      </c>
      <c r="AB173" s="199" t="str">
        <f t="shared" si="160"/>
        <v/>
      </c>
      <c r="AC173" s="199">
        <f t="shared" si="161"/>
        <v>0</v>
      </c>
      <c r="AD173" s="606"/>
      <c r="AE173" s="199">
        <f>+IFERROR(MIN(AD173*(1+MTR!$C$28)*(1+MTR!$D$28),AB173+AC173*MTR!$D$35),0)</f>
        <v>0</v>
      </c>
      <c r="AG173" s="199" t="str">
        <f t="shared" si="121"/>
        <v/>
      </c>
      <c r="AH173" s="199" t="str">
        <f t="shared" si="113"/>
        <v/>
      </c>
      <c r="AI173" s="199" t="str">
        <f t="shared" si="114"/>
        <v/>
      </c>
      <c r="AJ173" s="199" t="str">
        <f t="shared" si="115"/>
        <v/>
      </c>
      <c r="AK173" s="199" t="str">
        <f t="shared" si="116"/>
        <v/>
      </c>
      <c r="AL173" s="199" t="str">
        <f t="shared" si="117"/>
        <v/>
      </c>
      <c r="AM173" s="199" t="str">
        <f t="shared" si="118"/>
        <v/>
      </c>
      <c r="AN173" s="199" t="str">
        <f t="shared" si="119"/>
        <v/>
      </c>
      <c r="AO173" s="199">
        <f t="shared" si="120"/>
        <v>0</v>
      </c>
      <c r="AP173" s="606"/>
      <c r="AQ173" s="199">
        <f>+IFERROR(MIN(AP173*(1+MTR!$E$28)*(1+MTR!$D$28),IF(C173&lt;2018,AN173+AO173*MTR!$D$35,AN173+AO173*MTR!$E$36)),0)</f>
        <v>0</v>
      </c>
      <c r="AS173" s="199" t="str">
        <f t="shared" si="112"/>
        <v/>
      </c>
      <c r="AT173" s="199" t="str">
        <f t="shared" si="126"/>
        <v/>
      </c>
      <c r="AU173" s="199" t="str">
        <f t="shared" si="122"/>
        <v/>
      </c>
      <c r="AV173" s="199" t="str">
        <f t="shared" si="127"/>
        <v/>
      </c>
      <c r="AW173" s="199" t="str">
        <f t="shared" si="123"/>
        <v/>
      </c>
      <c r="AX173" s="199" t="str">
        <f t="shared" si="124"/>
        <v/>
      </c>
      <c r="AY173" s="199" t="str">
        <f t="shared" si="125"/>
        <v/>
      </c>
      <c r="AZ173" s="199" t="str">
        <f t="shared" si="128"/>
        <v/>
      </c>
      <c r="BA173" s="199">
        <f t="shared" si="129"/>
        <v>0</v>
      </c>
      <c r="BB173" s="606"/>
      <c r="BC173" s="199">
        <f>+IFERROR(MIN(BB173*(1+MTR!$E$28)*(1+MTR!$F$28),IF(C173&lt;2018,AZ173+BA173*MTR!$D$35,AZ173+BA173*MTR!$E$36)),0)</f>
        <v>0</v>
      </c>
      <c r="BD173" s="190"/>
      <c r="BE173" s="608"/>
      <c r="BF173" s="190"/>
      <c r="BG173" s="190"/>
      <c r="BH173" s="190"/>
    </row>
    <row r="174" spans="1:60" s="179" customFormat="1">
      <c r="A174" s="607"/>
      <c r="B174" s="76"/>
      <c r="C174" s="77"/>
      <c r="D174" s="77"/>
      <c r="E174" s="77"/>
      <c r="F174" s="77"/>
      <c r="G174" s="76"/>
      <c r="H174" s="212" t="str">
        <f t="shared" si="4"/>
        <v/>
      </c>
      <c r="I174" s="199" t="str">
        <f t="shared" si="5"/>
        <v/>
      </c>
      <c r="J174" s="199" t="str">
        <f t="shared" si="146"/>
        <v/>
      </c>
      <c r="K174" s="199" t="str">
        <f t="shared" si="147"/>
        <v/>
      </c>
      <c r="L174" s="199" t="str">
        <f t="shared" si="148"/>
        <v/>
      </c>
      <c r="M174" s="199" t="str">
        <f t="shared" si="149"/>
        <v/>
      </c>
      <c r="N174" s="199" t="str">
        <f t="shared" si="150"/>
        <v/>
      </c>
      <c r="O174" s="199" t="str">
        <f t="shared" si="151"/>
        <v/>
      </c>
      <c r="P174" s="199" t="str">
        <f t="shared" si="152"/>
        <v/>
      </c>
      <c r="Q174" s="199">
        <f t="shared" si="153"/>
        <v>0</v>
      </c>
      <c r="R174" s="606"/>
      <c r="S174" s="199">
        <f>+IFERROR(MIN(R174*(1+MTR!$C$28),P174+Q174*MTR!$C$35),0)</f>
        <v>0</v>
      </c>
      <c r="U174" s="199" t="str">
        <f t="shared" si="14"/>
        <v/>
      </c>
      <c r="V174" s="199" t="str">
        <f t="shared" si="154"/>
        <v/>
      </c>
      <c r="W174" s="199" t="str">
        <f t="shared" si="155"/>
        <v/>
      </c>
      <c r="X174" s="199" t="str">
        <f t="shared" si="156"/>
        <v/>
      </c>
      <c r="Y174" s="199" t="str">
        <f t="shared" si="157"/>
        <v/>
      </c>
      <c r="Z174" s="199" t="str">
        <f t="shared" si="158"/>
        <v/>
      </c>
      <c r="AA174" s="199" t="str">
        <f t="shared" si="159"/>
        <v/>
      </c>
      <c r="AB174" s="199" t="str">
        <f t="shared" si="160"/>
        <v/>
      </c>
      <c r="AC174" s="199">
        <f t="shared" si="161"/>
        <v>0</v>
      </c>
      <c r="AD174" s="606"/>
      <c r="AE174" s="199">
        <f>+IFERROR(MIN(AD174*(1+MTR!$C$28)*(1+MTR!$D$28),AB174+AC174*MTR!$D$35),0)</f>
        <v>0</v>
      </c>
      <c r="AG174" s="199" t="str">
        <f t="shared" si="121"/>
        <v/>
      </c>
      <c r="AH174" s="199" t="str">
        <f t="shared" si="113"/>
        <v/>
      </c>
      <c r="AI174" s="199" t="str">
        <f t="shared" si="114"/>
        <v/>
      </c>
      <c r="AJ174" s="199" t="str">
        <f t="shared" si="115"/>
        <v/>
      </c>
      <c r="AK174" s="199" t="str">
        <f t="shared" si="116"/>
        <v/>
      </c>
      <c r="AL174" s="199" t="str">
        <f t="shared" si="117"/>
        <v/>
      </c>
      <c r="AM174" s="199" t="str">
        <f t="shared" si="118"/>
        <v/>
      </c>
      <c r="AN174" s="199" t="str">
        <f t="shared" si="119"/>
        <v/>
      </c>
      <c r="AO174" s="199">
        <f t="shared" si="120"/>
        <v>0</v>
      </c>
      <c r="AP174" s="606"/>
      <c r="AQ174" s="199">
        <f>+IFERROR(MIN(AP174*(1+MTR!$E$28)*(1+MTR!$D$28),IF(C174&lt;2018,AN174+AO174*MTR!$D$35,AN174+AO174*MTR!$E$36)),0)</f>
        <v>0</v>
      </c>
      <c r="AS174" s="199" t="str">
        <f t="shared" si="112"/>
        <v/>
      </c>
      <c r="AT174" s="199" t="str">
        <f t="shared" si="126"/>
        <v/>
      </c>
      <c r="AU174" s="199" t="str">
        <f t="shared" si="122"/>
        <v/>
      </c>
      <c r="AV174" s="199" t="str">
        <f t="shared" si="127"/>
        <v/>
      </c>
      <c r="AW174" s="199" t="str">
        <f t="shared" si="123"/>
        <v/>
      </c>
      <c r="AX174" s="199" t="str">
        <f t="shared" si="124"/>
        <v/>
      </c>
      <c r="AY174" s="199" t="str">
        <f t="shared" si="125"/>
        <v/>
      </c>
      <c r="AZ174" s="199" t="str">
        <f t="shared" si="128"/>
        <v/>
      </c>
      <c r="BA174" s="199">
        <f t="shared" si="129"/>
        <v>0</v>
      </c>
      <c r="BB174" s="606"/>
      <c r="BC174" s="199">
        <f>+IFERROR(MIN(BB174*(1+MTR!$E$28)*(1+MTR!$F$28),IF(C174&lt;2018,AZ174+BA174*MTR!$D$35,AZ174+BA174*MTR!$E$36)),0)</f>
        <v>0</v>
      </c>
      <c r="BD174" s="190"/>
      <c r="BE174" s="608"/>
      <c r="BF174" s="190"/>
      <c r="BG174" s="190"/>
      <c r="BH174" s="190"/>
    </row>
    <row r="175" spans="1:60" s="179" customFormat="1">
      <c r="A175" s="607"/>
      <c r="B175" s="76"/>
      <c r="C175" s="77"/>
      <c r="D175" s="77"/>
      <c r="E175" s="77"/>
      <c r="F175" s="77"/>
      <c r="G175" s="76"/>
      <c r="H175" s="212" t="str">
        <f t="shared" si="4"/>
        <v/>
      </c>
      <c r="I175" s="199" t="str">
        <f t="shared" si="5"/>
        <v/>
      </c>
      <c r="J175" s="199" t="str">
        <f t="shared" si="146"/>
        <v/>
      </c>
      <c r="K175" s="199" t="str">
        <f t="shared" si="147"/>
        <v/>
      </c>
      <c r="L175" s="199" t="str">
        <f t="shared" si="148"/>
        <v/>
      </c>
      <c r="M175" s="199" t="str">
        <f t="shared" si="149"/>
        <v/>
      </c>
      <c r="N175" s="199" t="str">
        <f t="shared" si="150"/>
        <v/>
      </c>
      <c r="O175" s="199" t="str">
        <f t="shared" si="151"/>
        <v/>
      </c>
      <c r="P175" s="199" t="str">
        <f t="shared" si="152"/>
        <v/>
      </c>
      <c r="Q175" s="199">
        <f t="shared" si="153"/>
        <v>0</v>
      </c>
      <c r="R175" s="606"/>
      <c r="S175" s="199">
        <f>+IFERROR(MIN(R175*(1+MTR!$C$28),P175+Q175*MTR!$C$35),0)</f>
        <v>0</v>
      </c>
      <c r="U175" s="199" t="str">
        <f t="shared" si="14"/>
        <v/>
      </c>
      <c r="V175" s="199" t="str">
        <f t="shared" si="154"/>
        <v/>
      </c>
      <c r="W175" s="199" t="str">
        <f t="shared" si="155"/>
        <v/>
      </c>
      <c r="X175" s="199" t="str">
        <f t="shared" si="156"/>
        <v/>
      </c>
      <c r="Y175" s="199" t="str">
        <f t="shared" si="157"/>
        <v/>
      </c>
      <c r="Z175" s="199" t="str">
        <f t="shared" si="158"/>
        <v/>
      </c>
      <c r="AA175" s="199" t="str">
        <f t="shared" si="159"/>
        <v/>
      </c>
      <c r="AB175" s="199" t="str">
        <f t="shared" si="160"/>
        <v/>
      </c>
      <c r="AC175" s="199">
        <f t="shared" si="161"/>
        <v>0</v>
      </c>
      <c r="AD175" s="606"/>
      <c r="AE175" s="199">
        <f>+IFERROR(MIN(AD175*(1+MTR!$C$28)*(1+MTR!$D$28),AB175+AC175*MTR!$D$35),0)</f>
        <v>0</v>
      </c>
      <c r="AG175" s="199" t="str">
        <f t="shared" si="121"/>
        <v/>
      </c>
      <c r="AH175" s="199" t="str">
        <f t="shared" si="113"/>
        <v/>
      </c>
      <c r="AI175" s="199" t="str">
        <f t="shared" si="114"/>
        <v/>
      </c>
      <c r="AJ175" s="199" t="str">
        <f t="shared" si="115"/>
        <v/>
      </c>
      <c r="AK175" s="199" t="str">
        <f t="shared" si="116"/>
        <v/>
      </c>
      <c r="AL175" s="199" t="str">
        <f t="shared" si="117"/>
        <v/>
      </c>
      <c r="AM175" s="199" t="str">
        <f t="shared" si="118"/>
        <v/>
      </c>
      <c r="AN175" s="199" t="str">
        <f t="shared" si="119"/>
        <v/>
      </c>
      <c r="AO175" s="199">
        <f t="shared" si="120"/>
        <v>0</v>
      </c>
      <c r="AP175" s="606"/>
      <c r="AQ175" s="199">
        <f>+IFERROR(MIN(AP175*(1+MTR!$E$28)*(1+MTR!$D$28),IF(C175&lt;2018,AN175+AO175*MTR!$D$35,AN175+AO175*MTR!$E$36)),0)</f>
        <v>0</v>
      </c>
      <c r="AS175" s="199" t="str">
        <f t="shared" si="112"/>
        <v/>
      </c>
      <c r="AT175" s="199" t="str">
        <f t="shared" si="126"/>
        <v/>
      </c>
      <c r="AU175" s="199" t="str">
        <f t="shared" si="122"/>
        <v/>
      </c>
      <c r="AV175" s="199" t="str">
        <f t="shared" si="127"/>
        <v/>
      </c>
      <c r="AW175" s="199" t="str">
        <f t="shared" si="123"/>
        <v/>
      </c>
      <c r="AX175" s="199" t="str">
        <f t="shared" si="124"/>
        <v/>
      </c>
      <c r="AY175" s="199" t="str">
        <f t="shared" si="125"/>
        <v/>
      </c>
      <c r="AZ175" s="199" t="str">
        <f t="shared" si="128"/>
        <v/>
      </c>
      <c r="BA175" s="199">
        <f t="shared" si="129"/>
        <v>0</v>
      </c>
      <c r="BB175" s="606"/>
      <c r="BC175" s="199">
        <f>+IFERROR(MIN(BB175*(1+MTR!$E$28)*(1+MTR!$F$28),IF(C175&lt;2018,AZ175+BA175*MTR!$D$35,AZ175+BA175*MTR!$E$36)),0)</f>
        <v>0</v>
      </c>
      <c r="BD175" s="190"/>
      <c r="BE175" s="608"/>
      <c r="BF175" s="190"/>
      <c r="BG175" s="190"/>
      <c r="BH175" s="190"/>
    </row>
    <row r="176" spans="1:60" s="179" customFormat="1">
      <c r="A176" s="607"/>
      <c r="B176" s="76"/>
      <c r="C176" s="77"/>
      <c r="D176" s="77"/>
      <c r="E176" s="77"/>
      <c r="F176" s="77"/>
      <c r="G176" s="76"/>
      <c r="H176" s="212" t="str">
        <f t="shared" si="4"/>
        <v/>
      </c>
      <c r="I176" s="199" t="str">
        <f t="shared" si="5"/>
        <v/>
      </c>
      <c r="J176" s="199" t="str">
        <f t="shared" si="146"/>
        <v/>
      </c>
      <c r="K176" s="199" t="str">
        <f t="shared" si="147"/>
        <v/>
      </c>
      <c r="L176" s="199" t="str">
        <f t="shared" si="148"/>
        <v/>
      </c>
      <c r="M176" s="199" t="str">
        <f t="shared" si="149"/>
        <v/>
      </c>
      <c r="N176" s="199" t="str">
        <f t="shared" si="150"/>
        <v/>
      </c>
      <c r="O176" s="199" t="str">
        <f t="shared" si="151"/>
        <v/>
      </c>
      <c r="P176" s="199" t="str">
        <f t="shared" si="152"/>
        <v/>
      </c>
      <c r="Q176" s="199">
        <f t="shared" si="153"/>
        <v>0</v>
      </c>
      <c r="R176" s="606"/>
      <c r="S176" s="199">
        <f>+IFERROR(MIN(R176*(1+MTR!$C$28),P176+Q176*MTR!$C$35),0)</f>
        <v>0</v>
      </c>
      <c r="U176" s="199" t="str">
        <f t="shared" si="14"/>
        <v/>
      </c>
      <c r="V176" s="199" t="str">
        <f t="shared" si="154"/>
        <v/>
      </c>
      <c r="W176" s="199" t="str">
        <f t="shared" si="155"/>
        <v/>
      </c>
      <c r="X176" s="199" t="str">
        <f t="shared" si="156"/>
        <v/>
      </c>
      <c r="Y176" s="199" t="str">
        <f t="shared" si="157"/>
        <v/>
      </c>
      <c r="Z176" s="199" t="str">
        <f t="shared" si="158"/>
        <v/>
      </c>
      <c r="AA176" s="199" t="str">
        <f t="shared" si="159"/>
        <v/>
      </c>
      <c r="AB176" s="199" t="str">
        <f t="shared" si="160"/>
        <v/>
      </c>
      <c r="AC176" s="199">
        <f t="shared" si="161"/>
        <v>0</v>
      </c>
      <c r="AD176" s="606"/>
      <c r="AE176" s="199">
        <f>+IFERROR(MIN(AD176*(1+MTR!$C$28)*(1+MTR!$D$28),AB176+AC176*MTR!$D$35),0)</f>
        <v>0</v>
      </c>
      <c r="AG176" s="199" t="str">
        <f t="shared" si="121"/>
        <v/>
      </c>
      <c r="AH176" s="199" t="str">
        <f t="shared" si="113"/>
        <v/>
      </c>
      <c r="AI176" s="199" t="str">
        <f t="shared" si="114"/>
        <v/>
      </c>
      <c r="AJ176" s="199" t="str">
        <f t="shared" si="115"/>
        <v/>
      </c>
      <c r="AK176" s="199" t="str">
        <f t="shared" si="116"/>
        <v/>
      </c>
      <c r="AL176" s="199" t="str">
        <f t="shared" si="117"/>
        <v/>
      </c>
      <c r="AM176" s="199" t="str">
        <f t="shared" si="118"/>
        <v/>
      </c>
      <c r="AN176" s="199" t="str">
        <f t="shared" si="119"/>
        <v/>
      </c>
      <c r="AO176" s="199">
        <f t="shared" si="120"/>
        <v>0</v>
      </c>
      <c r="AP176" s="606"/>
      <c r="AQ176" s="199">
        <f>+IFERROR(MIN(AP176*(1+MTR!$E$28)*(1+MTR!$D$28),IF(C176&lt;2018,AN176+AO176*MTR!$D$35,AN176+AO176*MTR!$E$36)),0)</f>
        <v>0</v>
      </c>
      <c r="AS176" s="199" t="str">
        <f t="shared" si="112"/>
        <v/>
      </c>
      <c r="AT176" s="199" t="str">
        <f t="shared" si="126"/>
        <v/>
      </c>
      <c r="AU176" s="199" t="str">
        <f t="shared" si="122"/>
        <v/>
      </c>
      <c r="AV176" s="199" t="str">
        <f t="shared" si="127"/>
        <v/>
      </c>
      <c r="AW176" s="199" t="str">
        <f t="shared" si="123"/>
        <v/>
      </c>
      <c r="AX176" s="199" t="str">
        <f t="shared" si="124"/>
        <v/>
      </c>
      <c r="AY176" s="199" t="str">
        <f t="shared" si="125"/>
        <v/>
      </c>
      <c r="AZ176" s="199" t="str">
        <f t="shared" si="128"/>
        <v/>
      </c>
      <c r="BA176" s="199">
        <f t="shared" si="129"/>
        <v>0</v>
      </c>
      <c r="BB176" s="606"/>
      <c r="BC176" s="199">
        <f>+IFERROR(MIN(BB176*(1+MTR!$E$28)*(1+MTR!$F$28),IF(C176&lt;2018,AZ176+BA176*MTR!$D$35,AZ176+BA176*MTR!$E$36)),0)</f>
        <v>0</v>
      </c>
      <c r="BD176" s="190"/>
      <c r="BE176" s="608"/>
      <c r="BF176" s="190"/>
      <c r="BG176" s="190"/>
      <c r="BH176" s="190"/>
    </row>
    <row r="177" spans="1:60" s="179" customFormat="1">
      <c r="A177" s="607"/>
      <c r="B177" s="76"/>
      <c r="C177" s="77"/>
      <c r="D177" s="77"/>
      <c r="E177" s="77"/>
      <c r="F177" s="77"/>
      <c r="G177" s="76"/>
      <c r="H177" s="212" t="str">
        <f t="shared" si="4"/>
        <v/>
      </c>
      <c r="I177" s="199" t="str">
        <f t="shared" si="5"/>
        <v/>
      </c>
      <c r="J177" s="199" t="str">
        <f t="shared" si="146"/>
        <v/>
      </c>
      <c r="K177" s="199" t="str">
        <f t="shared" si="147"/>
        <v/>
      </c>
      <c r="L177" s="199" t="str">
        <f t="shared" si="148"/>
        <v/>
      </c>
      <c r="M177" s="199" t="str">
        <f t="shared" si="149"/>
        <v/>
      </c>
      <c r="N177" s="199" t="str">
        <f t="shared" si="150"/>
        <v/>
      </c>
      <c r="O177" s="199" t="str">
        <f t="shared" si="151"/>
        <v/>
      </c>
      <c r="P177" s="199" t="str">
        <f t="shared" si="152"/>
        <v/>
      </c>
      <c r="Q177" s="199">
        <f t="shared" si="153"/>
        <v>0</v>
      </c>
      <c r="R177" s="606"/>
      <c r="S177" s="199">
        <f>+IFERROR(MIN(R177*(1+MTR!$C$28),P177+Q177*MTR!$C$35),0)</f>
        <v>0</v>
      </c>
      <c r="U177" s="199" t="str">
        <f t="shared" si="14"/>
        <v/>
      </c>
      <c r="V177" s="199" t="str">
        <f t="shared" si="154"/>
        <v/>
      </c>
      <c r="W177" s="199" t="str">
        <f t="shared" si="155"/>
        <v/>
      </c>
      <c r="X177" s="199" t="str">
        <f t="shared" si="156"/>
        <v/>
      </c>
      <c r="Y177" s="199" t="str">
        <f t="shared" si="157"/>
        <v/>
      </c>
      <c r="Z177" s="199" t="str">
        <f t="shared" si="158"/>
        <v/>
      </c>
      <c r="AA177" s="199" t="str">
        <f t="shared" si="159"/>
        <v/>
      </c>
      <c r="AB177" s="199" t="str">
        <f t="shared" si="160"/>
        <v/>
      </c>
      <c r="AC177" s="199">
        <f t="shared" si="161"/>
        <v>0</v>
      </c>
      <c r="AD177" s="606"/>
      <c r="AE177" s="199">
        <f>+IFERROR(MIN(AD177*(1+MTR!$C$28)*(1+MTR!$D$28),AB177+AC177*MTR!$D$35),0)</f>
        <v>0</v>
      </c>
      <c r="AG177" s="199" t="str">
        <f t="shared" si="121"/>
        <v/>
      </c>
      <c r="AH177" s="199" t="str">
        <f t="shared" si="113"/>
        <v/>
      </c>
      <c r="AI177" s="199" t="str">
        <f t="shared" si="114"/>
        <v/>
      </c>
      <c r="AJ177" s="199" t="str">
        <f t="shared" si="115"/>
        <v/>
      </c>
      <c r="AK177" s="199" t="str">
        <f t="shared" si="116"/>
        <v/>
      </c>
      <c r="AL177" s="199" t="str">
        <f t="shared" si="117"/>
        <v/>
      </c>
      <c r="AM177" s="199" t="str">
        <f t="shared" si="118"/>
        <v/>
      </c>
      <c r="AN177" s="199" t="str">
        <f t="shared" si="119"/>
        <v/>
      </c>
      <c r="AO177" s="199">
        <f t="shared" si="120"/>
        <v>0</v>
      </c>
      <c r="AP177" s="606"/>
      <c r="AQ177" s="199">
        <f>+IFERROR(MIN(AP177*(1+MTR!$E$28)*(1+MTR!$D$28),IF(C177&lt;2018,AN177+AO177*MTR!$D$35,AN177+AO177*MTR!$E$36)),0)</f>
        <v>0</v>
      </c>
      <c r="AS177" s="199" t="str">
        <f t="shared" si="112"/>
        <v/>
      </c>
      <c r="AT177" s="199" t="str">
        <f t="shared" si="126"/>
        <v/>
      </c>
      <c r="AU177" s="199" t="str">
        <f t="shared" si="122"/>
        <v/>
      </c>
      <c r="AV177" s="199" t="str">
        <f t="shared" si="127"/>
        <v/>
      </c>
      <c r="AW177" s="199" t="str">
        <f t="shared" si="123"/>
        <v/>
      </c>
      <c r="AX177" s="199" t="str">
        <f t="shared" si="124"/>
        <v/>
      </c>
      <c r="AY177" s="199" t="str">
        <f t="shared" si="125"/>
        <v/>
      </c>
      <c r="AZ177" s="199" t="str">
        <f t="shared" si="128"/>
        <v/>
      </c>
      <c r="BA177" s="199">
        <f t="shared" si="129"/>
        <v>0</v>
      </c>
      <c r="BB177" s="606"/>
      <c r="BC177" s="199">
        <f>+IFERROR(MIN(BB177*(1+MTR!$E$28)*(1+MTR!$F$28),IF(C177&lt;2018,AZ177+BA177*MTR!$D$35,AZ177+BA177*MTR!$E$36)),0)</f>
        <v>0</v>
      </c>
      <c r="BD177" s="190"/>
      <c r="BE177" s="608"/>
      <c r="BF177" s="190"/>
      <c r="BG177" s="190"/>
      <c r="BH177" s="190"/>
    </row>
    <row r="178" spans="1:60" s="179" customFormat="1">
      <c r="A178" s="607"/>
      <c r="B178" s="76"/>
      <c r="C178" s="77"/>
      <c r="D178" s="77"/>
      <c r="E178" s="77"/>
      <c r="F178" s="77"/>
      <c r="G178" s="76"/>
      <c r="H178" s="212" t="str">
        <f t="shared" si="4"/>
        <v/>
      </c>
      <c r="I178" s="199" t="str">
        <f t="shared" si="5"/>
        <v/>
      </c>
      <c r="J178" s="199" t="str">
        <f t="shared" si="146"/>
        <v/>
      </c>
      <c r="K178" s="199" t="str">
        <f t="shared" si="147"/>
        <v/>
      </c>
      <c r="L178" s="199" t="str">
        <f t="shared" si="148"/>
        <v/>
      </c>
      <c r="M178" s="199" t="str">
        <f t="shared" si="149"/>
        <v/>
      </c>
      <c r="N178" s="199" t="str">
        <f t="shared" si="150"/>
        <v/>
      </c>
      <c r="O178" s="199" t="str">
        <f t="shared" si="151"/>
        <v/>
      </c>
      <c r="P178" s="199" t="str">
        <f t="shared" si="152"/>
        <v/>
      </c>
      <c r="Q178" s="199">
        <f t="shared" si="153"/>
        <v>0</v>
      </c>
      <c r="R178" s="606"/>
      <c r="S178" s="199">
        <f>+IFERROR(MIN(R178*(1+MTR!$C$28),P178+Q178*MTR!$C$35),0)</f>
        <v>0</v>
      </c>
      <c r="U178" s="199" t="str">
        <f t="shared" si="14"/>
        <v/>
      </c>
      <c r="V178" s="199" t="str">
        <f t="shared" si="154"/>
        <v/>
      </c>
      <c r="W178" s="199" t="str">
        <f t="shared" si="155"/>
        <v/>
      </c>
      <c r="X178" s="199" t="str">
        <f t="shared" si="156"/>
        <v/>
      </c>
      <c r="Y178" s="199" t="str">
        <f t="shared" si="157"/>
        <v/>
      </c>
      <c r="Z178" s="199" t="str">
        <f t="shared" si="158"/>
        <v/>
      </c>
      <c r="AA178" s="199" t="str">
        <f t="shared" si="159"/>
        <v/>
      </c>
      <c r="AB178" s="199" t="str">
        <f t="shared" si="160"/>
        <v/>
      </c>
      <c r="AC178" s="199">
        <f t="shared" si="161"/>
        <v>0</v>
      </c>
      <c r="AD178" s="606"/>
      <c r="AE178" s="199">
        <f>+IFERROR(MIN(AD178*(1+MTR!$C$28)*(1+MTR!$D$28),AB178+AC178*MTR!$D$35),0)</f>
        <v>0</v>
      </c>
      <c r="AG178" s="199" t="str">
        <f t="shared" si="121"/>
        <v/>
      </c>
      <c r="AH178" s="199" t="str">
        <f t="shared" si="113"/>
        <v/>
      </c>
      <c r="AI178" s="199" t="str">
        <f t="shared" si="114"/>
        <v/>
      </c>
      <c r="AJ178" s="199" t="str">
        <f t="shared" si="115"/>
        <v/>
      </c>
      <c r="AK178" s="199" t="str">
        <f t="shared" si="116"/>
        <v/>
      </c>
      <c r="AL178" s="199" t="str">
        <f t="shared" si="117"/>
        <v/>
      </c>
      <c r="AM178" s="199" t="str">
        <f t="shared" si="118"/>
        <v/>
      </c>
      <c r="AN178" s="199" t="str">
        <f t="shared" si="119"/>
        <v/>
      </c>
      <c r="AO178" s="199">
        <f t="shared" si="120"/>
        <v>0</v>
      </c>
      <c r="AP178" s="606"/>
      <c r="AQ178" s="199">
        <f>+IFERROR(MIN(AP178*(1+MTR!$E$28)*(1+MTR!$D$28),IF(C178&lt;2018,AN178+AO178*MTR!$D$35,AN178+AO178*MTR!$E$36)),0)</f>
        <v>0</v>
      </c>
      <c r="AS178" s="199" t="str">
        <f t="shared" si="112"/>
        <v/>
      </c>
      <c r="AT178" s="199" t="str">
        <f t="shared" si="126"/>
        <v/>
      </c>
      <c r="AU178" s="199" t="str">
        <f t="shared" si="122"/>
        <v/>
      </c>
      <c r="AV178" s="199" t="str">
        <f t="shared" si="127"/>
        <v/>
      </c>
      <c r="AW178" s="199" t="str">
        <f t="shared" si="123"/>
        <v/>
      </c>
      <c r="AX178" s="199" t="str">
        <f t="shared" si="124"/>
        <v/>
      </c>
      <c r="AY178" s="199" t="str">
        <f t="shared" si="125"/>
        <v/>
      </c>
      <c r="AZ178" s="199" t="str">
        <f t="shared" si="128"/>
        <v/>
      </c>
      <c r="BA178" s="199">
        <f t="shared" si="129"/>
        <v>0</v>
      </c>
      <c r="BB178" s="606"/>
      <c r="BC178" s="199">
        <f>+IFERROR(MIN(BB178*(1+MTR!$E$28)*(1+MTR!$F$28),IF(C178&lt;2018,AZ178+BA178*MTR!$D$35,AZ178+BA178*MTR!$E$36)),0)</f>
        <v>0</v>
      </c>
      <c r="BD178" s="190"/>
      <c r="BE178" s="608"/>
      <c r="BF178" s="190"/>
      <c r="BG178" s="190"/>
      <c r="BH178" s="190"/>
    </row>
    <row r="179" spans="1:60" s="179" customFormat="1">
      <c r="A179" s="607"/>
      <c r="B179" s="76"/>
      <c r="C179" s="77"/>
      <c r="D179" s="77"/>
      <c r="E179" s="77"/>
      <c r="F179" s="77"/>
      <c r="G179" s="76"/>
      <c r="H179" s="212" t="str">
        <f t="shared" si="4"/>
        <v/>
      </c>
      <c r="I179" s="199" t="str">
        <f t="shared" si="5"/>
        <v/>
      </c>
      <c r="J179" s="199" t="str">
        <f t="shared" si="146"/>
        <v/>
      </c>
      <c r="K179" s="199" t="str">
        <f t="shared" si="147"/>
        <v/>
      </c>
      <c r="L179" s="199" t="str">
        <f t="shared" si="148"/>
        <v/>
      </c>
      <c r="M179" s="199" t="str">
        <f t="shared" si="149"/>
        <v/>
      </c>
      <c r="N179" s="199" t="str">
        <f t="shared" si="150"/>
        <v/>
      </c>
      <c r="O179" s="199" t="str">
        <f t="shared" si="151"/>
        <v/>
      </c>
      <c r="P179" s="199" t="str">
        <f t="shared" si="152"/>
        <v/>
      </c>
      <c r="Q179" s="199">
        <f t="shared" si="153"/>
        <v>0</v>
      </c>
      <c r="R179" s="606"/>
      <c r="S179" s="199">
        <f>+IFERROR(MIN(R179*(1+MTR!$C$28),P179+Q179*MTR!$C$35),0)</f>
        <v>0</v>
      </c>
      <c r="U179" s="199" t="str">
        <f t="shared" si="14"/>
        <v/>
      </c>
      <c r="V179" s="199" t="str">
        <f t="shared" si="154"/>
        <v/>
      </c>
      <c r="W179" s="199" t="str">
        <f t="shared" si="155"/>
        <v/>
      </c>
      <c r="X179" s="199" t="str">
        <f t="shared" si="156"/>
        <v/>
      </c>
      <c r="Y179" s="199" t="str">
        <f t="shared" si="157"/>
        <v/>
      </c>
      <c r="Z179" s="199" t="str">
        <f t="shared" si="158"/>
        <v/>
      </c>
      <c r="AA179" s="199" t="str">
        <f t="shared" si="159"/>
        <v/>
      </c>
      <c r="AB179" s="199" t="str">
        <f t="shared" si="160"/>
        <v/>
      </c>
      <c r="AC179" s="199">
        <f t="shared" si="161"/>
        <v>0</v>
      </c>
      <c r="AD179" s="606"/>
      <c r="AE179" s="199">
        <f>+IFERROR(MIN(AD179*(1+MTR!$C$28)*(1+MTR!$D$28),AB179+AC179*MTR!$D$35),0)</f>
        <v>0</v>
      </c>
      <c r="AG179" s="199" t="str">
        <f t="shared" si="121"/>
        <v/>
      </c>
      <c r="AH179" s="199" t="str">
        <f t="shared" si="113"/>
        <v/>
      </c>
      <c r="AI179" s="199" t="str">
        <f t="shared" si="114"/>
        <v/>
      </c>
      <c r="AJ179" s="199" t="str">
        <f t="shared" si="115"/>
        <v/>
      </c>
      <c r="AK179" s="199" t="str">
        <f t="shared" si="116"/>
        <v/>
      </c>
      <c r="AL179" s="199" t="str">
        <f t="shared" si="117"/>
        <v/>
      </c>
      <c r="AM179" s="199" t="str">
        <f t="shared" si="118"/>
        <v/>
      </c>
      <c r="AN179" s="199" t="str">
        <f t="shared" si="119"/>
        <v/>
      </c>
      <c r="AO179" s="199">
        <f t="shared" si="120"/>
        <v>0</v>
      </c>
      <c r="AP179" s="606"/>
      <c r="AQ179" s="199">
        <f>+IFERROR(MIN(AP179*(1+MTR!$E$28)*(1+MTR!$D$28),IF(C179&lt;2018,AN179+AO179*MTR!$D$35,AN179+AO179*MTR!$E$36)),0)</f>
        <v>0</v>
      </c>
      <c r="AS179" s="199" t="str">
        <f t="shared" si="112"/>
        <v/>
      </c>
      <c r="AT179" s="199" t="str">
        <f t="shared" si="126"/>
        <v/>
      </c>
      <c r="AU179" s="199" t="str">
        <f t="shared" si="122"/>
        <v/>
      </c>
      <c r="AV179" s="199" t="str">
        <f t="shared" si="127"/>
        <v/>
      </c>
      <c r="AW179" s="199" t="str">
        <f t="shared" si="123"/>
        <v/>
      </c>
      <c r="AX179" s="199" t="str">
        <f t="shared" si="124"/>
        <v/>
      </c>
      <c r="AY179" s="199" t="str">
        <f t="shared" si="125"/>
        <v/>
      </c>
      <c r="AZ179" s="199" t="str">
        <f t="shared" si="128"/>
        <v/>
      </c>
      <c r="BA179" s="199">
        <f t="shared" si="129"/>
        <v>0</v>
      </c>
      <c r="BB179" s="606"/>
      <c r="BC179" s="199">
        <f>+IFERROR(MIN(BB179*(1+MTR!$E$28)*(1+MTR!$F$28),IF(C179&lt;2018,AZ179+BA179*MTR!$D$35,AZ179+BA179*MTR!$E$36)),0)</f>
        <v>0</v>
      </c>
      <c r="BD179" s="190"/>
      <c r="BE179" s="608"/>
      <c r="BF179" s="190"/>
      <c r="BG179" s="190"/>
      <c r="BH179" s="190"/>
    </row>
    <row r="180" spans="1:60" s="179" customFormat="1">
      <c r="A180" s="607"/>
      <c r="B180" s="76"/>
      <c r="C180" s="77"/>
      <c r="D180" s="77"/>
      <c r="E180" s="77"/>
      <c r="F180" s="77"/>
      <c r="G180" s="76"/>
      <c r="H180" s="212" t="str">
        <f t="shared" si="4"/>
        <v/>
      </c>
      <c r="I180" s="199" t="str">
        <f t="shared" si="5"/>
        <v/>
      </c>
      <c r="J180" s="199" t="str">
        <f t="shared" si="146"/>
        <v/>
      </c>
      <c r="K180" s="199" t="str">
        <f t="shared" si="147"/>
        <v/>
      </c>
      <c r="L180" s="199" t="str">
        <f t="shared" si="148"/>
        <v/>
      </c>
      <c r="M180" s="199" t="str">
        <f t="shared" si="149"/>
        <v/>
      </c>
      <c r="N180" s="199" t="str">
        <f t="shared" si="150"/>
        <v/>
      </c>
      <c r="O180" s="199" t="str">
        <f t="shared" si="151"/>
        <v/>
      </c>
      <c r="P180" s="199" t="str">
        <f t="shared" si="152"/>
        <v/>
      </c>
      <c r="Q180" s="199">
        <f t="shared" si="153"/>
        <v>0</v>
      </c>
      <c r="R180" s="606"/>
      <c r="S180" s="199">
        <f>+IFERROR(MIN(R180*(1+MTR!$C$28),P180+Q180*MTR!$C$35),0)</f>
        <v>0</v>
      </c>
      <c r="U180" s="199" t="str">
        <f t="shared" si="14"/>
        <v/>
      </c>
      <c r="V180" s="199" t="str">
        <f t="shared" si="154"/>
        <v/>
      </c>
      <c r="W180" s="199" t="str">
        <f t="shared" si="155"/>
        <v/>
      </c>
      <c r="X180" s="199" t="str">
        <f t="shared" si="156"/>
        <v/>
      </c>
      <c r="Y180" s="199" t="str">
        <f t="shared" si="157"/>
        <v/>
      </c>
      <c r="Z180" s="199" t="str">
        <f t="shared" si="158"/>
        <v/>
      </c>
      <c r="AA180" s="199" t="str">
        <f t="shared" si="159"/>
        <v/>
      </c>
      <c r="AB180" s="199" t="str">
        <f t="shared" si="160"/>
        <v/>
      </c>
      <c r="AC180" s="199">
        <f t="shared" si="161"/>
        <v>0</v>
      </c>
      <c r="AD180" s="606"/>
      <c r="AE180" s="199">
        <f>+IFERROR(MIN(AD180*(1+MTR!$C$28)*(1+MTR!$D$28),AB180+AC180*MTR!$D$35),0)</f>
        <v>0</v>
      </c>
      <c r="AG180" s="199" t="str">
        <f t="shared" si="121"/>
        <v/>
      </c>
      <c r="AH180" s="199" t="str">
        <f t="shared" si="113"/>
        <v/>
      </c>
      <c r="AI180" s="199" t="str">
        <f t="shared" si="114"/>
        <v/>
      </c>
      <c r="AJ180" s="199" t="str">
        <f t="shared" si="115"/>
        <v/>
      </c>
      <c r="AK180" s="199" t="str">
        <f t="shared" si="116"/>
        <v/>
      </c>
      <c r="AL180" s="199" t="str">
        <f t="shared" si="117"/>
        <v/>
      </c>
      <c r="AM180" s="199" t="str">
        <f t="shared" si="118"/>
        <v/>
      </c>
      <c r="AN180" s="199" t="str">
        <f t="shared" si="119"/>
        <v/>
      </c>
      <c r="AO180" s="199">
        <f t="shared" si="120"/>
        <v>0</v>
      </c>
      <c r="AP180" s="606"/>
      <c r="AQ180" s="199">
        <f>+IFERROR(MIN(AP180*(1+MTR!$E$28)*(1+MTR!$D$28),IF(C180&lt;2018,AN180+AO180*MTR!$D$35,AN180+AO180*MTR!$E$36)),0)</f>
        <v>0</v>
      </c>
      <c r="AS180" s="199" t="str">
        <f t="shared" si="112"/>
        <v/>
      </c>
      <c r="AT180" s="199" t="str">
        <f t="shared" si="126"/>
        <v/>
      </c>
      <c r="AU180" s="199" t="str">
        <f t="shared" si="122"/>
        <v/>
      </c>
      <c r="AV180" s="199" t="str">
        <f t="shared" si="127"/>
        <v/>
      </c>
      <c r="AW180" s="199" t="str">
        <f t="shared" si="123"/>
        <v/>
      </c>
      <c r="AX180" s="199" t="str">
        <f t="shared" si="124"/>
        <v/>
      </c>
      <c r="AY180" s="199" t="str">
        <f t="shared" si="125"/>
        <v/>
      </c>
      <c r="AZ180" s="199" t="str">
        <f t="shared" si="128"/>
        <v/>
      </c>
      <c r="BA180" s="199">
        <f t="shared" si="129"/>
        <v>0</v>
      </c>
      <c r="BB180" s="606"/>
      <c r="BC180" s="199">
        <f>+IFERROR(MIN(BB180*(1+MTR!$E$28)*(1+MTR!$F$28),IF(C180&lt;2018,AZ180+BA180*MTR!$D$35,AZ180+BA180*MTR!$E$36)),0)</f>
        <v>0</v>
      </c>
      <c r="BD180" s="190"/>
      <c r="BE180" s="608"/>
      <c r="BF180" s="190"/>
      <c r="BG180" s="190"/>
      <c r="BH180" s="190"/>
    </row>
    <row r="181" spans="1:60" s="179" customFormat="1">
      <c r="A181" s="607"/>
      <c r="B181" s="76"/>
      <c r="C181" s="77"/>
      <c r="D181" s="77"/>
      <c r="E181" s="77"/>
      <c r="F181" s="77"/>
      <c r="G181" s="76"/>
      <c r="H181" s="212" t="str">
        <f t="shared" si="4"/>
        <v/>
      </c>
      <c r="I181" s="199" t="str">
        <f t="shared" si="5"/>
        <v/>
      </c>
      <c r="J181" s="199" t="str">
        <f t="shared" si="130"/>
        <v/>
      </c>
      <c r="K181" s="199" t="str">
        <f t="shared" si="131"/>
        <v/>
      </c>
      <c r="L181" s="199" t="str">
        <f t="shared" si="132"/>
        <v/>
      </c>
      <c r="M181" s="199" t="str">
        <f t="shared" si="133"/>
        <v/>
      </c>
      <c r="N181" s="199" t="str">
        <f t="shared" si="134"/>
        <v/>
      </c>
      <c r="O181" s="199" t="str">
        <f t="shared" si="135"/>
        <v/>
      </c>
      <c r="P181" s="199" t="str">
        <f t="shared" si="136"/>
        <v/>
      </c>
      <c r="Q181" s="199">
        <f t="shared" si="137"/>
        <v>0</v>
      </c>
      <c r="R181" s="606"/>
      <c r="S181" s="199">
        <f>+IFERROR(MIN(R181*(1+MTR!$C$28),P181+Q181*MTR!$C$35),0)</f>
        <v>0</v>
      </c>
      <c r="U181" s="199" t="str">
        <f t="shared" si="14"/>
        <v/>
      </c>
      <c r="V181" s="199" t="str">
        <f t="shared" si="138"/>
        <v/>
      </c>
      <c r="W181" s="199" t="str">
        <f t="shared" si="139"/>
        <v/>
      </c>
      <c r="X181" s="199" t="str">
        <f t="shared" si="140"/>
        <v/>
      </c>
      <c r="Y181" s="199" t="str">
        <f t="shared" si="141"/>
        <v/>
      </c>
      <c r="Z181" s="199" t="str">
        <f t="shared" si="142"/>
        <v/>
      </c>
      <c r="AA181" s="199" t="str">
        <f t="shared" si="143"/>
        <v/>
      </c>
      <c r="AB181" s="199" t="str">
        <f t="shared" si="144"/>
        <v/>
      </c>
      <c r="AC181" s="199">
        <f t="shared" si="145"/>
        <v>0</v>
      </c>
      <c r="AD181" s="606"/>
      <c r="AE181" s="199">
        <f>+IFERROR(MIN(AD181*(1+MTR!$C$28)*(1+MTR!$D$28),AB181+AC181*MTR!$D$35),0)</f>
        <v>0</v>
      </c>
      <c r="AG181" s="199" t="str">
        <f t="shared" si="121"/>
        <v/>
      </c>
      <c r="AH181" s="199" t="str">
        <f t="shared" si="113"/>
        <v/>
      </c>
      <c r="AI181" s="199" t="str">
        <f t="shared" si="114"/>
        <v/>
      </c>
      <c r="AJ181" s="199" t="str">
        <f t="shared" si="115"/>
        <v/>
      </c>
      <c r="AK181" s="199" t="str">
        <f t="shared" si="116"/>
        <v/>
      </c>
      <c r="AL181" s="199" t="str">
        <f t="shared" si="117"/>
        <v/>
      </c>
      <c r="AM181" s="199" t="str">
        <f t="shared" si="118"/>
        <v/>
      </c>
      <c r="AN181" s="199" t="str">
        <f t="shared" si="119"/>
        <v/>
      </c>
      <c r="AO181" s="199">
        <f t="shared" si="120"/>
        <v>0</v>
      </c>
      <c r="AP181" s="606"/>
      <c r="AQ181" s="199">
        <f>+IFERROR(MIN(AP181*(1+MTR!$E$28)*(1+MTR!$D$28),IF(C181&lt;2018,AN181+AO181*MTR!$D$35,AN181+AO181*MTR!$E$36)),0)</f>
        <v>0</v>
      </c>
      <c r="AS181" s="199" t="str">
        <f t="shared" si="112"/>
        <v/>
      </c>
      <c r="AT181" s="199" t="str">
        <f t="shared" si="126"/>
        <v/>
      </c>
      <c r="AU181" s="199" t="str">
        <f t="shared" si="122"/>
        <v/>
      </c>
      <c r="AV181" s="199" t="str">
        <f t="shared" si="127"/>
        <v/>
      </c>
      <c r="AW181" s="199" t="str">
        <f t="shared" si="123"/>
        <v/>
      </c>
      <c r="AX181" s="199" t="str">
        <f t="shared" si="124"/>
        <v/>
      </c>
      <c r="AY181" s="199" t="str">
        <f t="shared" si="125"/>
        <v/>
      </c>
      <c r="AZ181" s="199" t="str">
        <f t="shared" si="128"/>
        <v/>
      </c>
      <c r="BA181" s="199">
        <f t="shared" si="129"/>
        <v>0</v>
      </c>
      <c r="BB181" s="606"/>
      <c r="BC181" s="199">
        <f>+IFERROR(MIN(BB181*(1+MTR!$E$28)*(1+MTR!$F$28),IF(C181&lt;2018,AZ181+BA181*MTR!$D$35,AZ181+BA181*MTR!$E$36)),0)</f>
        <v>0</v>
      </c>
      <c r="BD181" s="190"/>
      <c r="BE181" s="608"/>
      <c r="BF181" s="190"/>
      <c r="BG181" s="190"/>
      <c r="BH181" s="190"/>
    </row>
    <row r="182" spans="1:60" s="179" customFormat="1">
      <c r="A182" s="607"/>
      <c r="B182" s="76"/>
      <c r="C182" s="77"/>
      <c r="D182" s="77"/>
      <c r="E182" s="77"/>
      <c r="F182" s="77"/>
      <c r="G182" s="76"/>
      <c r="H182" s="212" t="str">
        <f t="shared" si="4"/>
        <v/>
      </c>
      <c r="I182" s="199" t="str">
        <f t="shared" si="5"/>
        <v/>
      </c>
      <c r="J182" s="199" t="str">
        <f t="shared" si="130"/>
        <v/>
      </c>
      <c r="K182" s="199" t="str">
        <f t="shared" si="131"/>
        <v/>
      </c>
      <c r="L182" s="199" t="str">
        <f t="shared" si="132"/>
        <v/>
      </c>
      <c r="M182" s="199" t="str">
        <f t="shared" si="133"/>
        <v/>
      </c>
      <c r="N182" s="199" t="str">
        <f t="shared" si="134"/>
        <v/>
      </c>
      <c r="O182" s="199" t="str">
        <f t="shared" si="135"/>
        <v/>
      </c>
      <c r="P182" s="199" t="str">
        <f t="shared" si="136"/>
        <v/>
      </c>
      <c r="Q182" s="199">
        <f t="shared" si="137"/>
        <v>0</v>
      </c>
      <c r="R182" s="606"/>
      <c r="S182" s="199">
        <f>+IFERROR(MIN(R182*(1+MTR!$C$28),P182+Q182*MTR!$C$35),0)</f>
        <v>0</v>
      </c>
      <c r="U182" s="199" t="str">
        <f t="shared" si="14"/>
        <v/>
      </c>
      <c r="V182" s="199" t="str">
        <f t="shared" si="138"/>
        <v/>
      </c>
      <c r="W182" s="199" t="str">
        <f t="shared" si="139"/>
        <v/>
      </c>
      <c r="X182" s="199" t="str">
        <f t="shared" si="140"/>
        <v/>
      </c>
      <c r="Y182" s="199" t="str">
        <f t="shared" si="141"/>
        <v/>
      </c>
      <c r="Z182" s="199" t="str">
        <f t="shared" si="142"/>
        <v/>
      </c>
      <c r="AA182" s="199" t="str">
        <f t="shared" si="143"/>
        <v/>
      </c>
      <c r="AB182" s="199" t="str">
        <f t="shared" si="144"/>
        <v/>
      </c>
      <c r="AC182" s="199">
        <f t="shared" si="145"/>
        <v>0</v>
      </c>
      <c r="AD182" s="606"/>
      <c r="AE182" s="199">
        <f>+IFERROR(MIN(AD182*(1+MTR!$C$28)*(1+MTR!$D$28),AB182+AC182*MTR!$D$35),0)</f>
        <v>0</v>
      </c>
      <c r="AG182" s="199" t="str">
        <f t="shared" si="121"/>
        <v/>
      </c>
      <c r="AH182" s="199" t="str">
        <f t="shared" si="113"/>
        <v/>
      </c>
      <c r="AI182" s="199" t="str">
        <f t="shared" si="114"/>
        <v/>
      </c>
      <c r="AJ182" s="199" t="str">
        <f t="shared" si="115"/>
        <v/>
      </c>
      <c r="AK182" s="199" t="str">
        <f t="shared" si="116"/>
        <v/>
      </c>
      <c r="AL182" s="199" t="str">
        <f t="shared" si="117"/>
        <v/>
      </c>
      <c r="AM182" s="199" t="str">
        <f t="shared" si="118"/>
        <v/>
      </c>
      <c r="AN182" s="199" t="str">
        <f t="shared" si="119"/>
        <v/>
      </c>
      <c r="AO182" s="199">
        <f t="shared" si="120"/>
        <v>0</v>
      </c>
      <c r="AP182" s="606"/>
      <c r="AQ182" s="199">
        <f>+IFERROR(MIN(AP182*(1+MTR!$E$28)*(1+MTR!$D$28),IF(C182&lt;2018,AN182+AO182*MTR!$D$35,AN182+AO182*MTR!$E$36)),0)</f>
        <v>0</v>
      </c>
      <c r="AS182" s="199" t="str">
        <f t="shared" si="112"/>
        <v/>
      </c>
      <c r="AT182" s="199" t="str">
        <f t="shared" si="126"/>
        <v/>
      </c>
      <c r="AU182" s="199" t="str">
        <f t="shared" si="122"/>
        <v/>
      </c>
      <c r="AV182" s="199" t="str">
        <f t="shared" si="127"/>
        <v/>
      </c>
      <c r="AW182" s="199" t="str">
        <f t="shared" si="123"/>
        <v/>
      </c>
      <c r="AX182" s="199" t="str">
        <f t="shared" si="124"/>
        <v/>
      </c>
      <c r="AY182" s="199" t="str">
        <f t="shared" si="125"/>
        <v/>
      </c>
      <c r="AZ182" s="199" t="str">
        <f t="shared" si="128"/>
        <v/>
      </c>
      <c r="BA182" s="199">
        <f t="shared" si="129"/>
        <v>0</v>
      </c>
      <c r="BB182" s="606"/>
      <c r="BC182" s="199">
        <f>+IFERROR(MIN(BB182*(1+MTR!$E$28)*(1+MTR!$F$28),IF(C182&lt;2018,AZ182+BA182*MTR!$D$35,AZ182+BA182*MTR!$E$36)),0)</f>
        <v>0</v>
      </c>
      <c r="BD182" s="190"/>
      <c r="BE182" s="608"/>
      <c r="BF182" s="190"/>
      <c r="BG182" s="190"/>
      <c r="BH182" s="190"/>
    </row>
    <row r="183" spans="1:60" s="179" customFormat="1">
      <c r="A183" s="607"/>
      <c r="B183" s="76"/>
      <c r="C183" s="77"/>
      <c r="D183" s="77"/>
      <c r="E183" s="77"/>
      <c r="F183" s="77"/>
      <c r="G183" s="76"/>
      <c r="H183" s="212" t="str">
        <f t="shared" si="4"/>
        <v/>
      </c>
      <c r="I183" s="199" t="str">
        <f t="shared" si="5"/>
        <v/>
      </c>
      <c r="J183" s="199" t="str">
        <f t="shared" si="130"/>
        <v/>
      </c>
      <c r="K183" s="199" t="str">
        <f t="shared" si="131"/>
        <v/>
      </c>
      <c r="L183" s="199" t="str">
        <f t="shared" si="132"/>
        <v/>
      </c>
      <c r="M183" s="199" t="str">
        <f t="shared" si="133"/>
        <v/>
      </c>
      <c r="N183" s="199" t="str">
        <f t="shared" si="134"/>
        <v/>
      </c>
      <c r="O183" s="199" t="str">
        <f t="shared" si="135"/>
        <v/>
      </c>
      <c r="P183" s="199" t="str">
        <f t="shared" si="136"/>
        <v/>
      </c>
      <c r="Q183" s="199">
        <f t="shared" si="137"/>
        <v>0</v>
      </c>
      <c r="R183" s="606"/>
      <c r="S183" s="199">
        <f>+IFERROR(MIN(R183*(1+MTR!$C$28),P183+Q183*MTR!$C$35),0)</f>
        <v>0</v>
      </c>
      <c r="U183" s="199" t="str">
        <f t="shared" si="14"/>
        <v/>
      </c>
      <c r="V183" s="199" t="str">
        <f t="shared" si="138"/>
        <v/>
      </c>
      <c r="W183" s="199" t="str">
        <f t="shared" si="139"/>
        <v/>
      </c>
      <c r="X183" s="199" t="str">
        <f t="shared" si="140"/>
        <v/>
      </c>
      <c r="Y183" s="199" t="str">
        <f t="shared" si="141"/>
        <v/>
      </c>
      <c r="Z183" s="199" t="str">
        <f t="shared" si="142"/>
        <v/>
      </c>
      <c r="AA183" s="199" t="str">
        <f t="shared" si="143"/>
        <v/>
      </c>
      <c r="AB183" s="199" t="str">
        <f t="shared" si="144"/>
        <v/>
      </c>
      <c r="AC183" s="199">
        <f t="shared" si="145"/>
        <v>0</v>
      </c>
      <c r="AD183" s="606"/>
      <c r="AE183" s="199">
        <f>+IFERROR(MIN(AD183*(1+MTR!$C$28)*(1+MTR!$D$28),AB183+AC183*MTR!$D$35),0)</f>
        <v>0</v>
      </c>
      <c r="AG183" s="199" t="str">
        <f t="shared" si="121"/>
        <v/>
      </c>
      <c r="AH183" s="199" t="str">
        <f t="shared" si="113"/>
        <v/>
      </c>
      <c r="AI183" s="199" t="str">
        <f t="shared" si="114"/>
        <v/>
      </c>
      <c r="AJ183" s="199" t="str">
        <f t="shared" si="115"/>
        <v/>
      </c>
      <c r="AK183" s="199" t="str">
        <f t="shared" si="116"/>
        <v/>
      </c>
      <c r="AL183" s="199" t="str">
        <f t="shared" si="117"/>
        <v/>
      </c>
      <c r="AM183" s="199" t="str">
        <f t="shared" si="118"/>
        <v/>
      </c>
      <c r="AN183" s="199" t="str">
        <f t="shared" si="119"/>
        <v/>
      </c>
      <c r="AO183" s="199">
        <f t="shared" si="120"/>
        <v>0</v>
      </c>
      <c r="AP183" s="606"/>
      <c r="AQ183" s="199">
        <f>+IFERROR(MIN(AP183*(1+MTR!$E$28)*(1+MTR!$D$28),IF(C183&lt;2018,AN183+AO183*MTR!$D$35,AN183+AO183*MTR!$E$36)),0)</f>
        <v>0</v>
      </c>
      <c r="AS183" s="199" t="str">
        <f t="shared" si="112"/>
        <v/>
      </c>
      <c r="AT183" s="199" t="str">
        <f t="shared" si="126"/>
        <v/>
      </c>
      <c r="AU183" s="199" t="str">
        <f t="shared" si="122"/>
        <v/>
      </c>
      <c r="AV183" s="199" t="str">
        <f t="shared" si="127"/>
        <v/>
      </c>
      <c r="AW183" s="199" t="str">
        <f t="shared" si="123"/>
        <v/>
      </c>
      <c r="AX183" s="199" t="str">
        <f t="shared" si="124"/>
        <v/>
      </c>
      <c r="AY183" s="199" t="str">
        <f t="shared" si="125"/>
        <v/>
      </c>
      <c r="AZ183" s="199" t="str">
        <f t="shared" si="128"/>
        <v/>
      </c>
      <c r="BA183" s="199">
        <f t="shared" si="129"/>
        <v>0</v>
      </c>
      <c r="BB183" s="606"/>
      <c r="BC183" s="199">
        <f>+IFERROR(MIN(BB183*(1+MTR!$E$28)*(1+MTR!$F$28),IF(C183&lt;2018,AZ183+BA183*MTR!$D$35,AZ183+BA183*MTR!$E$36)),0)</f>
        <v>0</v>
      </c>
      <c r="BD183" s="190"/>
      <c r="BE183" s="608"/>
      <c r="BF183" s="190"/>
      <c r="BG183" s="190"/>
      <c r="BH183" s="190"/>
    </row>
    <row r="184" spans="1:60" s="179" customFormat="1">
      <c r="A184" s="607"/>
      <c r="B184" s="76"/>
      <c r="C184" s="77"/>
      <c r="D184" s="77"/>
      <c r="E184" s="77"/>
      <c r="F184" s="77"/>
      <c r="G184" s="76"/>
      <c r="H184" s="212" t="str">
        <f t="shared" ref="H184:H219" si="162">+IF(ISERROR(VLOOKUP($A184,ViteUtili,2,0)),"",VLOOKUP($A184,ViteUtili,2,0))</f>
        <v/>
      </c>
      <c r="I184" s="199" t="str">
        <f t="shared" ref="I184:I219" si="163">+IF(ISERROR(VLOOKUP($C184,DeflatoriCK,RIGHT(I$14,4)-2016,0)),"",VLOOKUP($C184,DeflatoriCK,RIGHT(I$14,4)-2016,0))</f>
        <v/>
      </c>
      <c r="J184" s="199" t="str">
        <f t="shared" ref="J184:J219" si="164">IFERROR(I184*$D184,"")</f>
        <v/>
      </c>
      <c r="K184" s="199" t="str">
        <f t="shared" ref="K184:K219" si="165">IFERROR(MIN(F184*I184,J184),"")</f>
        <v/>
      </c>
      <c r="L184" s="199" t="str">
        <f t="shared" ref="L184:L219" si="166">IFERROR(I184*$E184,"")</f>
        <v/>
      </c>
      <c r="M184" s="199" t="str">
        <f t="shared" ref="M184:M219" si="167">IFERROR(MIN(G184*I184,L184),"")</f>
        <v/>
      </c>
      <c r="N184" s="199" t="str">
        <f t="shared" ref="N184:N219" si="168">IFERROR(IF($H184&gt;0,MAX(0,MIN(J184/$H184,MAX(0,J184-K184))),0),"")</f>
        <v/>
      </c>
      <c r="O184" s="199" t="str">
        <f t="shared" ref="O184:O219" si="169">IFERROR(IF($H184&gt;0,MAX(0,MIN(L184/$H184,MAX(0,L184-M184))),0),"")</f>
        <v/>
      </c>
      <c r="P184" s="199" t="str">
        <f t="shared" ref="P184:P219" si="170">IFERROR(N184-O184,"")</f>
        <v/>
      </c>
      <c r="Q184" s="199">
        <f t="shared" ref="Q184:Q219" si="171">IFERROR(J184-L184-(K184-M184),0)</f>
        <v>0</v>
      </c>
      <c r="R184" s="606"/>
      <c r="S184" s="199">
        <f>+IFERROR(MIN(R184*(1+MTR!$C$28),P184+Q184*MTR!$C$35),0)</f>
        <v>0</v>
      </c>
      <c r="U184" s="199" t="str">
        <f t="shared" ref="U184:U219" si="172">+IF(ISERROR(VLOOKUP($C184,DeflatoriCK,RIGHT(U$14,4)-2016,0)),"",VLOOKUP($C184,DeflatoriCK,RIGHT(U$14,4)-2016,0))</f>
        <v/>
      </c>
      <c r="V184" s="199" t="str">
        <f t="shared" ref="V184:V219" si="173">IFERROR(U184*$D184,"")</f>
        <v/>
      </c>
      <c r="W184" s="199" t="str">
        <f t="shared" ref="W184:W219" si="174">IFERROR(MIN((K184+N184)*$N$12,V184),"")</f>
        <v/>
      </c>
      <c r="X184" s="199" t="str">
        <f t="shared" ref="X184:X219" si="175">IFERROR(U184*$E184,"")</f>
        <v/>
      </c>
      <c r="Y184" s="199" t="str">
        <f t="shared" ref="Y184:Y219" si="176">IFERROR(MIN((M184+O184)*$N$12,X184),"")</f>
        <v/>
      </c>
      <c r="Z184" s="199" t="str">
        <f t="shared" ref="Z184:Z219" si="177">IFERROR(IF($H184&gt;0,MAX(0,MIN(V184/$H184,MAX(0,V184-W184))),0),"")</f>
        <v/>
      </c>
      <c r="AA184" s="199" t="str">
        <f t="shared" ref="AA184:AA219" si="178">IFERROR(IF($H184&gt;0,MAX(0,MIN(X184/$H184,MAX(0,X184-Y184))),0),"")</f>
        <v/>
      </c>
      <c r="AB184" s="199" t="str">
        <f t="shared" ref="AB184:AB219" si="179">IFERROR(Z184-AA184,"")</f>
        <v/>
      </c>
      <c r="AC184" s="199">
        <f t="shared" ref="AC184:AC219" si="180">IFERROR(V184-X184-(W184-Y184),0)</f>
        <v>0</v>
      </c>
      <c r="AD184" s="606"/>
      <c r="AE184" s="199">
        <f>+IFERROR(MIN(AD184*(1+MTR!$C$28)*(1+MTR!$D$28),AB184+AC184*MTR!$D$35),0)</f>
        <v>0</v>
      </c>
      <c r="AG184" s="199" t="str">
        <f t="shared" si="121"/>
        <v/>
      </c>
      <c r="AH184" s="199" t="str">
        <f t="shared" si="113"/>
        <v/>
      </c>
      <c r="AI184" s="199" t="str">
        <f t="shared" si="114"/>
        <v/>
      </c>
      <c r="AJ184" s="199" t="str">
        <f t="shared" si="115"/>
        <v/>
      </c>
      <c r="AK184" s="199" t="str">
        <f t="shared" si="116"/>
        <v/>
      </c>
      <c r="AL184" s="199" t="str">
        <f t="shared" si="117"/>
        <v/>
      </c>
      <c r="AM184" s="199" t="str">
        <f t="shared" si="118"/>
        <v/>
      </c>
      <c r="AN184" s="199" t="str">
        <f t="shared" si="119"/>
        <v/>
      </c>
      <c r="AO184" s="199">
        <f t="shared" si="120"/>
        <v>0</v>
      </c>
      <c r="AP184" s="606"/>
      <c r="AQ184" s="199">
        <f>+IFERROR(MIN(AP184*(1+MTR!$E$28)*(1+MTR!$D$28),IF(C184&lt;2018,AN184+AO184*MTR!$D$35,AN184+AO184*MTR!$E$36)),0)</f>
        <v>0</v>
      </c>
      <c r="AS184" s="199" t="str">
        <f t="shared" si="112"/>
        <v/>
      </c>
      <c r="AT184" s="199" t="str">
        <f t="shared" si="126"/>
        <v/>
      </c>
      <c r="AU184" s="199" t="str">
        <f t="shared" si="122"/>
        <v/>
      </c>
      <c r="AV184" s="199" t="str">
        <f t="shared" si="127"/>
        <v/>
      </c>
      <c r="AW184" s="199" t="str">
        <f t="shared" si="123"/>
        <v/>
      </c>
      <c r="AX184" s="199" t="str">
        <f t="shared" si="124"/>
        <v/>
      </c>
      <c r="AY184" s="199" t="str">
        <f t="shared" si="125"/>
        <v/>
      </c>
      <c r="AZ184" s="199" t="str">
        <f t="shared" si="128"/>
        <v/>
      </c>
      <c r="BA184" s="199">
        <f t="shared" si="129"/>
        <v>0</v>
      </c>
      <c r="BB184" s="606"/>
      <c r="BC184" s="199">
        <f>+IFERROR(MIN(BB184*(1+MTR!$E$28)*(1+MTR!$F$28),IF(C184&lt;2018,AZ184+BA184*MTR!$D$35,AZ184+BA184*MTR!$E$36)),0)</f>
        <v>0</v>
      </c>
      <c r="BD184" s="190"/>
      <c r="BE184" s="608"/>
      <c r="BF184" s="190"/>
      <c r="BG184" s="190"/>
      <c r="BH184" s="190"/>
    </row>
    <row r="185" spans="1:60" s="179" customFormat="1">
      <c r="A185" s="607"/>
      <c r="B185" s="76"/>
      <c r="C185" s="77"/>
      <c r="D185" s="77"/>
      <c r="E185" s="77"/>
      <c r="F185" s="77"/>
      <c r="G185" s="76"/>
      <c r="H185" s="212" t="str">
        <f t="shared" si="162"/>
        <v/>
      </c>
      <c r="I185" s="199" t="str">
        <f t="shared" si="163"/>
        <v/>
      </c>
      <c r="J185" s="199" t="str">
        <f t="shared" si="164"/>
        <v/>
      </c>
      <c r="K185" s="199" t="str">
        <f t="shared" si="165"/>
        <v/>
      </c>
      <c r="L185" s="199" t="str">
        <f t="shared" si="166"/>
        <v/>
      </c>
      <c r="M185" s="199" t="str">
        <f t="shared" si="167"/>
        <v/>
      </c>
      <c r="N185" s="199" t="str">
        <f t="shared" si="168"/>
        <v/>
      </c>
      <c r="O185" s="199" t="str">
        <f t="shared" si="169"/>
        <v/>
      </c>
      <c r="P185" s="199" t="str">
        <f t="shared" si="170"/>
        <v/>
      </c>
      <c r="Q185" s="199">
        <f t="shared" si="171"/>
        <v>0</v>
      </c>
      <c r="R185" s="606"/>
      <c r="S185" s="199">
        <f>+IFERROR(MIN(R185*(1+MTR!$C$28),P185+Q185*MTR!$C$35),0)</f>
        <v>0</v>
      </c>
      <c r="U185" s="199" t="str">
        <f t="shared" si="172"/>
        <v/>
      </c>
      <c r="V185" s="199" t="str">
        <f t="shared" si="173"/>
        <v/>
      </c>
      <c r="W185" s="199" t="str">
        <f t="shared" si="174"/>
        <v/>
      </c>
      <c r="X185" s="199" t="str">
        <f t="shared" si="175"/>
        <v/>
      </c>
      <c r="Y185" s="199" t="str">
        <f t="shared" si="176"/>
        <v/>
      </c>
      <c r="Z185" s="199" t="str">
        <f t="shared" si="177"/>
        <v/>
      </c>
      <c r="AA185" s="199" t="str">
        <f t="shared" si="178"/>
        <v/>
      </c>
      <c r="AB185" s="199" t="str">
        <f t="shared" si="179"/>
        <v/>
      </c>
      <c r="AC185" s="199">
        <f t="shared" si="180"/>
        <v>0</v>
      </c>
      <c r="AD185" s="606"/>
      <c r="AE185" s="199">
        <f>+IFERROR(MIN(AD185*(1+MTR!$C$28)*(1+MTR!$D$28),AB185+AC185*MTR!$D$35),0)</f>
        <v>0</v>
      </c>
      <c r="AG185" s="199" t="str">
        <f t="shared" si="121"/>
        <v/>
      </c>
      <c r="AH185" s="199" t="str">
        <f t="shared" si="113"/>
        <v/>
      </c>
      <c r="AI185" s="199" t="str">
        <f t="shared" si="114"/>
        <v/>
      </c>
      <c r="AJ185" s="199" t="str">
        <f t="shared" si="115"/>
        <v/>
      </c>
      <c r="AK185" s="199" t="str">
        <f t="shared" si="116"/>
        <v/>
      </c>
      <c r="AL185" s="199" t="str">
        <f t="shared" si="117"/>
        <v/>
      </c>
      <c r="AM185" s="199" t="str">
        <f t="shared" si="118"/>
        <v/>
      </c>
      <c r="AN185" s="199" t="str">
        <f t="shared" si="119"/>
        <v/>
      </c>
      <c r="AO185" s="199">
        <f t="shared" si="120"/>
        <v>0</v>
      </c>
      <c r="AP185" s="606"/>
      <c r="AQ185" s="199">
        <f>+IFERROR(MIN(AP185*(1+MTR!$E$28)*(1+MTR!$D$28),IF(C185&lt;2018,AN185+AO185*MTR!$D$35,AN185+AO185*MTR!$E$36)),0)</f>
        <v>0</v>
      </c>
      <c r="AS185" s="199" t="str">
        <f t="shared" si="112"/>
        <v/>
      </c>
      <c r="AT185" s="199" t="str">
        <f t="shared" si="126"/>
        <v/>
      </c>
      <c r="AU185" s="199" t="str">
        <f t="shared" si="122"/>
        <v/>
      </c>
      <c r="AV185" s="199" t="str">
        <f t="shared" si="127"/>
        <v/>
      </c>
      <c r="AW185" s="199" t="str">
        <f t="shared" si="123"/>
        <v/>
      </c>
      <c r="AX185" s="199" t="str">
        <f t="shared" si="124"/>
        <v/>
      </c>
      <c r="AY185" s="199" t="str">
        <f t="shared" si="125"/>
        <v/>
      </c>
      <c r="AZ185" s="199" t="str">
        <f t="shared" si="128"/>
        <v/>
      </c>
      <c r="BA185" s="199">
        <f t="shared" si="129"/>
        <v>0</v>
      </c>
      <c r="BB185" s="606"/>
      <c r="BC185" s="199">
        <f>+IFERROR(MIN(BB185*(1+MTR!$E$28)*(1+MTR!$F$28),IF(C185&lt;2018,AZ185+BA185*MTR!$D$35,AZ185+BA185*MTR!$E$36)),0)</f>
        <v>0</v>
      </c>
      <c r="BD185" s="190"/>
      <c r="BE185" s="608"/>
      <c r="BF185" s="190"/>
      <c r="BG185" s="190"/>
      <c r="BH185" s="190"/>
    </row>
    <row r="186" spans="1:60" s="179" customFormat="1">
      <c r="A186" s="607"/>
      <c r="B186" s="76"/>
      <c r="C186" s="77"/>
      <c r="D186" s="77"/>
      <c r="E186" s="77"/>
      <c r="F186" s="77"/>
      <c r="G186" s="76"/>
      <c r="H186" s="212" t="str">
        <f t="shared" si="162"/>
        <v/>
      </c>
      <c r="I186" s="199" t="str">
        <f t="shared" si="163"/>
        <v/>
      </c>
      <c r="J186" s="199" t="str">
        <f t="shared" si="164"/>
        <v/>
      </c>
      <c r="K186" s="199" t="str">
        <f t="shared" si="165"/>
        <v/>
      </c>
      <c r="L186" s="199" t="str">
        <f t="shared" si="166"/>
        <v/>
      </c>
      <c r="M186" s="199" t="str">
        <f t="shared" si="167"/>
        <v/>
      </c>
      <c r="N186" s="199" t="str">
        <f t="shared" si="168"/>
        <v/>
      </c>
      <c r="O186" s="199" t="str">
        <f t="shared" si="169"/>
        <v/>
      </c>
      <c r="P186" s="199" t="str">
        <f t="shared" si="170"/>
        <v/>
      </c>
      <c r="Q186" s="199">
        <f t="shared" si="171"/>
        <v>0</v>
      </c>
      <c r="R186" s="606"/>
      <c r="S186" s="199">
        <f>+IFERROR(MIN(R186*(1+MTR!$C$28),P186+Q186*MTR!$C$35),0)</f>
        <v>0</v>
      </c>
      <c r="U186" s="199" t="str">
        <f t="shared" si="172"/>
        <v/>
      </c>
      <c r="V186" s="199" t="str">
        <f t="shared" si="173"/>
        <v/>
      </c>
      <c r="W186" s="199" t="str">
        <f t="shared" si="174"/>
        <v/>
      </c>
      <c r="X186" s="199" t="str">
        <f t="shared" si="175"/>
        <v/>
      </c>
      <c r="Y186" s="199" t="str">
        <f t="shared" si="176"/>
        <v/>
      </c>
      <c r="Z186" s="199" t="str">
        <f t="shared" si="177"/>
        <v/>
      </c>
      <c r="AA186" s="199" t="str">
        <f t="shared" si="178"/>
        <v/>
      </c>
      <c r="AB186" s="199" t="str">
        <f t="shared" si="179"/>
        <v/>
      </c>
      <c r="AC186" s="199">
        <f t="shared" si="180"/>
        <v>0</v>
      </c>
      <c r="AD186" s="606"/>
      <c r="AE186" s="199">
        <f>+IFERROR(MIN(AD186*(1+MTR!$C$28)*(1+MTR!$D$28),AB186+AC186*MTR!$D$35),0)</f>
        <v>0</v>
      </c>
      <c r="AG186" s="199" t="str">
        <f t="shared" si="121"/>
        <v/>
      </c>
      <c r="AH186" s="199" t="str">
        <f t="shared" si="113"/>
        <v/>
      </c>
      <c r="AI186" s="199" t="str">
        <f t="shared" si="114"/>
        <v/>
      </c>
      <c r="AJ186" s="199" t="str">
        <f t="shared" si="115"/>
        <v/>
      </c>
      <c r="AK186" s="199" t="str">
        <f t="shared" si="116"/>
        <v/>
      </c>
      <c r="AL186" s="199" t="str">
        <f t="shared" si="117"/>
        <v/>
      </c>
      <c r="AM186" s="199" t="str">
        <f t="shared" si="118"/>
        <v/>
      </c>
      <c r="AN186" s="199" t="str">
        <f t="shared" si="119"/>
        <v/>
      </c>
      <c r="AO186" s="199">
        <f t="shared" si="120"/>
        <v>0</v>
      </c>
      <c r="AP186" s="606"/>
      <c r="AQ186" s="199">
        <f>+IFERROR(MIN(AP186*(1+MTR!$E$28)*(1+MTR!$D$28),IF(C186&lt;2018,AN186+AO186*MTR!$D$35,AN186+AO186*MTR!$E$36)),0)</f>
        <v>0</v>
      </c>
      <c r="AS186" s="199" t="str">
        <f t="shared" si="112"/>
        <v/>
      </c>
      <c r="AT186" s="199" t="str">
        <f t="shared" si="126"/>
        <v/>
      </c>
      <c r="AU186" s="199" t="str">
        <f t="shared" si="122"/>
        <v/>
      </c>
      <c r="AV186" s="199" t="str">
        <f t="shared" si="127"/>
        <v/>
      </c>
      <c r="AW186" s="199" t="str">
        <f t="shared" si="123"/>
        <v/>
      </c>
      <c r="AX186" s="199" t="str">
        <f t="shared" si="124"/>
        <v/>
      </c>
      <c r="AY186" s="199" t="str">
        <f t="shared" si="125"/>
        <v/>
      </c>
      <c r="AZ186" s="199" t="str">
        <f t="shared" si="128"/>
        <v/>
      </c>
      <c r="BA186" s="199">
        <f t="shared" si="129"/>
        <v>0</v>
      </c>
      <c r="BB186" s="606"/>
      <c r="BC186" s="199">
        <f>+IFERROR(MIN(BB186*(1+MTR!$E$28)*(1+MTR!$F$28),IF(C186&lt;2018,AZ186+BA186*MTR!$D$35,AZ186+BA186*MTR!$E$36)),0)</f>
        <v>0</v>
      </c>
      <c r="BD186" s="190"/>
      <c r="BE186" s="608"/>
      <c r="BF186" s="190"/>
      <c r="BG186" s="190"/>
      <c r="BH186" s="190"/>
    </row>
    <row r="187" spans="1:60" s="179" customFormat="1">
      <c r="A187" s="607"/>
      <c r="B187" s="76"/>
      <c r="C187" s="77"/>
      <c r="D187" s="77"/>
      <c r="E187" s="77"/>
      <c r="F187" s="77"/>
      <c r="G187" s="76"/>
      <c r="H187" s="212" t="str">
        <f t="shared" si="162"/>
        <v/>
      </c>
      <c r="I187" s="199" t="str">
        <f t="shared" si="163"/>
        <v/>
      </c>
      <c r="J187" s="199" t="str">
        <f t="shared" si="164"/>
        <v/>
      </c>
      <c r="K187" s="199" t="str">
        <f t="shared" si="165"/>
        <v/>
      </c>
      <c r="L187" s="199" t="str">
        <f t="shared" si="166"/>
        <v/>
      </c>
      <c r="M187" s="199" t="str">
        <f t="shared" si="167"/>
        <v/>
      </c>
      <c r="N187" s="199" t="str">
        <f t="shared" si="168"/>
        <v/>
      </c>
      <c r="O187" s="199" t="str">
        <f t="shared" si="169"/>
        <v/>
      </c>
      <c r="P187" s="199" t="str">
        <f t="shared" si="170"/>
        <v/>
      </c>
      <c r="Q187" s="199">
        <f t="shared" si="171"/>
        <v>0</v>
      </c>
      <c r="R187" s="606"/>
      <c r="S187" s="199">
        <f>+IFERROR(MIN(R187*(1+MTR!$C$28),P187+Q187*MTR!$C$35),0)</f>
        <v>0</v>
      </c>
      <c r="U187" s="199" t="str">
        <f t="shared" si="172"/>
        <v/>
      </c>
      <c r="V187" s="199" t="str">
        <f t="shared" si="173"/>
        <v/>
      </c>
      <c r="W187" s="199" t="str">
        <f t="shared" si="174"/>
        <v/>
      </c>
      <c r="X187" s="199" t="str">
        <f t="shared" si="175"/>
        <v/>
      </c>
      <c r="Y187" s="199" t="str">
        <f t="shared" si="176"/>
        <v/>
      </c>
      <c r="Z187" s="199" t="str">
        <f t="shared" si="177"/>
        <v/>
      </c>
      <c r="AA187" s="199" t="str">
        <f t="shared" si="178"/>
        <v/>
      </c>
      <c r="AB187" s="199" t="str">
        <f t="shared" si="179"/>
        <v/>
      </c>
      <c r="AC187" s="199">
        <f t="shared" si="180"/>
        <v>0</v>
      </c>
      <c r="AD187" s="606"/>
      <c r="AE187" s="199">
        <f>+IFERROR(MIN(AD187*(1+MTR!$C$28)*(1+MTR!$D$28),AB187+AC187*MTR!$D$35),0)</f>
        <v>0</v>
      </c>
      <c r="AG187" s="199" t="str">
        <f t="shared" si="121"/>
        <v/>
      </c>
      <c r="AH187" s="199" t="str">
        <f t="shared" si="113"/>
        <v/>
      </c>
      <c r="AI187" s="199" t="str">
        <f t="shared" si="114"/>
        <v/>
      </c>
      <c r="AJ187" s="199" t="str">
        <f t="shared" si="115"/>
        <v/>
      </c>
      <c r="AK187" s="199" t="str">
        <f t="shared" si="116"/>
        <v/>
      </c>
      <c r="AL187" s="199" t="str">
        <f t="shared" si="117"/>
        <v/>
      </c>
      <c r="AM187" s="199" t="str">
        <f t="shared" si="118"/>
        <v/>
      </c>
      <c r="AN187" s="199" t="str">
        <f t="shared" si="119"/>
        <v/>
      </c>
      <c r="AO187" s="199">
        <f t="shared" si="120"/>
        <v>0</v>
      </c>
      <c r="AP187" s="606"/>
      <c r="AQ187" s="199">
        <f>+IFERROR(MIN(AP187*(1+MTR!$E$28)*(1+MTR!$D$28),IF(C187&lt;2018,AN187+AO187*MTR!$D$35,AN187+AO187*MTR!$E$36)),0)</f>
        <v>0</v>
      </c>
      <c r="AS187" s="199" t="str">
        <f t="shared" si="112"/>
        <v/>
      </c>
      <c r="AT187" s="199" t="str">
        <f t="shared" si="126"/>
        <v/>
      </c>
      <c r="AU187" s="199" t="str">
        <f t="shared" si="122"/>
        <v/>
      </c>
      <c r="AV187" s="199" t="str">
        <f t="shared" si="127"/>
        <v/>
      </c>
      <c r="AW187" s="199" t="str">
        <f t="shared" si="123"/>
        <v/>
      </c>
      <c r="AX187" s="199" t="str">
        <f t="shared" si="124"/>
        <v/>
      </c>
      <c r="AY187" s="199" t="str">
        <f t="shared" si="125"/>
        <v/>
      </c>
      <c r="AZ187" s="199" t="str">
        <f t="shared" si="128"/>
        <v/>
      </c>
      <c r="BA187" s="199">
        <f t="shared" si="129"/>
        <v>0</v>
      </c>
      <c r="BB187" s="606"/>
      <c r="BC187" s="199">
        <f>+IFERROR(MIN(BB187*(1+MTR!$E$28)*(1+MTR!$F$28),IF(C187&lt;2018,AZ187+BA187*MTR!$D$35,AZ187+BA187*MTR!$E$36)),0)</f>
        <v>0</v>
      </c>
      <c r="BD187" s="190"/>
      <c r="BE187" s="608"/>
      <c r="BF187" s="190"/>
      <c r="BG187" s="190"/>
      <c r="BH187" s="190"/>
    </row>
    <row r="188" spans="1:60" s="179" customFormat="1">
      <c r="A188" s="607"/>
      <c r="B188" s="76"/>
      <c r="C188" s="77"/>
      <c r="D188" s="77"/>
      <c r="E188" s="77"/>
      <c r="F188" s="77"/>
      <c r="G188" s="76"/>
      <c r="H188" s="212" t="str">
        <f t="shared" si="162"/>
        <v/>
      </c>
      <c r="I188" s="199" t="str">
        <f t="shared" si="163"/>
        <v/>
      </c>
      <c r="J188" s="199" t="str">
        <f t="shared" si="164"/>
        <v/>
      </c>
      <c r="K188" s="199" t="str">
        <f t="shared" si="165"/>
        <v/>
      </c>
      <c r="L188" s="199" t="str">
        <f t="shared" si="166"/>
        <v/>
      </c>
      <c r="M188" s="199" t="str">
        <f t="shared" si="167"/>
        <v/>
      </c>
      <c r="N188" s="199" t="str">
        <f t="shared" si="168"/>
        <v/>
      </c>
      <c r="O188" s="199" t="str">
        <f t="shared" si="169"/>
        <v/>
      </c>
      <c r="P188" s="199" t="str">
        <f t="shared" si="170"/>
        <v/>
      </c>
      <c r="Q188" s="199">
        <f t="shared" si="171"/>
        <v>0</v>
      </c>
      <c r="R188" s="606"/>
      <c r="S188" s="199">
        <f>+IFERROR(MIN(R188*(1+MTR!$C$28),P188+Q188*MTR!$C$35),0)</f>
        <v>0</v>
      </c>
      <c r="U188" s="199" t="str">
        <f t="shared" si="172"/>
        <v/>
      </c>
      <c r="V188" s="199" t="str">
        <f t="shared" si="173"/>
        <v/>
      </c>
      <c r="W188" s="199" t="str">
        <f t="shared" si="174"/>
        <v/>
      </c>
      <c r="X188" s="199" t="str">
        <f t="shared" si="175"/>
        <v/>
      </c>
      <c r="Y188" s="199" t="str">
        <f t="shared" si="176"/>
        <v/>
      </c>
      <c r="Z188" s="199" t="str">
        <f t="shared" si="177"/>
        <v/>
      </c>
      <c r="AA188" s="199" t="str">
        <f t="shared" si="178"/>
        <v/>
      </c>
      <c r="AB188" s="199" t="str">
        <f t="shared" si="179"/>
        <v/>
      </c>
      <c r="AC188" s="199">
        <f t="shared" si="180"/>
        <v>0</v>
      </c>
      <c r="AD188" s="606"/>
      <c r="AE188" s="199">
        <f>+IFERROR(MIN(AD188*(1+MTR!$C$28)*(1+MTR!$D$28),AB188+AC188*MTR!$D$35),0)</f>
        <v>0</v>
      </c>
      <c r="AG188" s="199" t="str">
        <f t="shared" si="121"/>
        <v/>
      </c>
      <c r="AH188" s="199" t="str">
        <f t="shared" si="113"/>
        <v/>
      </c>
      <c r="AI188" s="199" t="str">
        <f t="shared" si="114"/>
        <v/>
      </c>
      <c r="AJ188" s="199" t="str">
        <f t="shared" si="115"/>
        <v/>
      </c>
      <c r="AK188" s="199" t="str">
        <f t="shared" si="116"/>
        <v/>
      </c>
      <c r="AL188" s="199" t="str">
        <f t="shared" si="117"/>
        <v/>
      </c>
      <c r="AM188" s="199" t="str">
        <f t="shared" si="118"/>
        <v/>
      </c>
      <c r="AN188" s="199" t="str">
        <f t="shared" si="119"/>
        <v/>
      </c>
      <c r="AO188" s="199">
        <f t="shared" si="120"/>
        <v>0</v>
      </c>
      <c r="AP188" s="606"/>
      <c r="AQ188" s="199">
        <f>+IFERROR(MIN(AP188*(1+MTR!$E$28)*(1+MTR!$D$28),IF(C188&lt;2018,AN188+AO188*MTR!$D$35,AN188+AO188*MTR!$E$36)),0)</f>
        <v>0</v>
      </c>
      <c r="AS188" s="199" t="str">
        <f t="shared" si="112"/>
        <v/>
      </c>
      <c r="AT188" s="199" t="str">
        <f t="shared" si="126"/>
        <v/>
      </c>
      <c r="AU188" s="199" t="str">
        <f t="shared" si="122"/>
        <v/>
      </c>
      <c r="AV188" s="199" t="str">
        <f t="shared" si="127"/>
        <v/>
      </c>
      <c r="AW188" s="199" t="str">
        <f t="shared" si="123"/>
        <v/>
      </c>
      <c r="AX188" s="199" t="str">
        <f t="shared" si="124"/>
        <v/>
      </c>
      <c r="AY188" s="199" t="str">
        <f t="shared" si="125"/>
        <v/>
      </c>
      <c r="AZ188" s="199" t="str">
        <f t="shared" si="128"/>
        <v/>
      </c>
      <c r="BA188" s="199">
        <f t="shared" si="129"/>
        <v>0</v>
      </c>
      <c r="BB188" s="606"/>
      <c r="BC188" s="199">
        <f>+IFERROR(MIN(BB188*(1+MTR!$E$28)*(1+MTR!$F$28),IF(C188&lt;2018,AZ188+BA188*MTR!$D$35,AZ188+BA188*MTR!$E$36)),0)</f>
        <v>0</v>
      </c>
      <c r="BD188" s="190"/>
      <c r="BE188" s="608"/>
      <c r="BF188" s="190"/>
      <c r="BG188" s="190"/>
      <c r="BH188" s="190"/>
    </row>
    <row r="189" spans="1:60" s="179" customFormat="1">
      <c r="A189" s="607"/>
      <c r="B189" s="76"/>
      <c r="C189" s="77"/>
      <c r="D189" s="77"/>
      <c r="E189" s="77"/>
      <c r="F189" s="77"/>
      <c r="G189" s="76"/>
      <c r="H189" s="212" t="str">
        <f t="shared" si="162"/>
        <v/>
      </c>
      <c r="I189" s="199" t="str">
        <f t="shared" si="163"/>
        <v/>
      </c>
      <c r="J189" s="199" t="str">
        <f t="shared" si="164"/>
        <v/>
      </c>
      <c r="K189" s="199" t="str">
        <f t="shared" si="165"/>
        <v/>
      </c>
      <c r="L189" s="199" t="str">
        <f t="shared" si="166"/>
        <v/>
      </c>
      <c r="M189" s="199" t="str">
        <f t="shared" si="167"/>
        <v/>
      </c>
      <c r="N189" s="199" t="str">
        <f t="shared" si="168"/>
        <v/>
      </c>
      <c r="O189" s="199" t="str">
        <f t="shared" si="169"/>
        <v/>
      </c>
      <c r="P189" s="199" t="str">
        <f t="shared" si="170"/>
        <v/>
      </c>
      <c r="Q189" s="199">
        <f t="shared" si="171"/>
        <v>0</v>
      </c>
      <c r="R189" s="606"/>
      <c r="S189" s="199">
        <f>+IFERROR(MIN(R189*(1+MTR!$C$28),P189+Q189*MTR!$C$35),0)</f>
        <v>0</v>
      </c>
      <c r="U189" s="199" t="str">
        <f t="shared" si="172"/>
        <v/>
      </c>
      <c r="V189" s="199" t="str">
        <f t="shared" si="173"/>
        <v/>
      </c>
      <c r="W189" s="199" t="str">
        <f t="shared" si="174"/>
        <v/>
      </c>
      <c r="X189" s="199" t="str">
        <f t="shared" si="175"/>
        <v/>
      </c>
      <c r="Y189" s="199" t="str">
        <f t="shared" si="176"/>
        <v/>
      </c>
      <c r="Z189" s="199" t="str">
        <f t="shared" si="177"/>
        <v/>
      </c>
      <c r="AA189" s="199" t="str">
        <f t="shared" si="178"/>
        <v/>
      </c>
      <c r="AB189" s="199" t="str">
        <f t="shared" si="179"/>
        <v/>
      </c>
      <c r="AC189" s="199">
        <f t="shared" si="180"/>
        <v>0</v>
      </c>
      <c r="AD189" s="606"/>
      <c r="AE189" s="199">
        <f>+IFERROR(MIN(AD189*(1+MTR!$C$28)*(1+MTR!$D$28),AB189+AC189*MTR!$D$35),0)</f>
        <v>0</v>
      </c>
      <c r="AG189" s="199" t="str">
        <f t="shared" si="121"/>
        <v/>
      </c>
      <c r="AH189" s="199" t="str">
        <f t="shared" si="113"/>
        <v/>
      </c>
      <c r="AI189" s="199" t="str">
        <f t="shared" si="114"/>
        <v/>
      </c>
      <c r="AJ189" s="199" t="str">
        <f t="shared" si="115"/>
        <v/>
      </c>
      <c r="AK189" s="199" t="str">
        <f t="shared" si="116"/>
        <v/>
      </c>
      <c r="AL189" s="199" t="str">
        <f t="shared" si="117"/>
        <v/>
      </c>
      <c r="AM189" s="199" t="str">
        <f t="shared" si="118"/>
        <v/>
      </c>
      <c r="AN189" s="199" t="str">
        <f t="shared" si="119"/>
        <v/>
      </c>
      <c r="AO189" s="199">
        <f t="shared" si="120"/>
        <v>0</v>
      </c>
      <c r="AP189" s="606"/>
      <c r="AQ189" s="199">
        <f>+IFERROR(MIN(AP189*(1+MTR!$E$28)*(1+MTR!$D$28),IF(C189&lt;2018,AN189+AO189*MTR!$D$35,AN189+AO189*MTR!$E$36)),0)</f>
        <v>0</v>
      </c>
      <c r="AS189" s="199" t="str">
        <f t="shared" si="112"/>
        <v/>
      </c>
      <c r="AT189" s="199" t="str">
        <f t="shared" si="126"/>
        <v/>
      </c>
      <c r="AU189" s="199" t="str">
        <f t="shared" si="122"/>
        <v/>
      </c>
      <c r="AV189" s="199" t="str">
        <f t="shared" si="127"/>
        <v/>
      </c>
      <c r="AW189" s="199" t="str">
        <f t="shared" si="123"/>
        <v/>
      </c>
      <c r="AX189" s="199" t="str">
        <f t="shared" si="124"/>
        <v/>
      </c>
      <c r="AY189" s="199" t="str">
        <f t="shared" si="125"/>
        <v/>
      </c>
      <c r="AZ189" s="199" t="str">
        <f t="shared" si="128"/>
        <v/>
      </c>
      <c r="BA189" s="199">
        <f t="shared" si="129"/>
        <v>0</v>
      </c>
      <c r="BB189" s="606"/>
      <c r="BC189" s="199">
        <f>+IFERROR(MIN(BB189*(1+MTR!$E$28)*(1+MTR!$F$28),IF(C189&lt;2018,AZ189+BA189*MTR!$D$35,AZ189+BA189*MTR!$E$36)),0)</f>
        <v>0</v>
      </c>
      <c r="BD189" s="190"/>
      <c r="BE189" s="608"/>
      <c r="BF189" s="190"/>
      <c r="BG189" s="190"/>
      <c r="BH189" s="190"/>
    </row>
    <row r="190" spans="1:60" s="179" customFormat="1">
      <c r="A190" s="607"/>
      <c r="B190" s="76"/>
      <c r="C190" s="77"/>
      <c r="D190" s="77"/>
      <c r="E190" s="77"/>
      <c r="F190" s="77"/>
      <c r="G190" s="76"/>
      <c r="H190" s="212" t="str">
        <f t="shared" si="162"/>
        <v/>
      </c>
      <c r="I190" s="199" t="str">
        <f t="shared" si="163"/>
        <v/>
      </c>
      <c r="J190" s="199" t="str">
        <f t="shared" si="164"/>
        <v/>
      </c>
      <c r="K190" s="199" t="str">
        <f t="shared" si="165"/>
        <v/>
      </c>
      <c r="L190" s="199" t="str">
        <f t="shared" si="166"/>
        <v/>
      </c>
      <c r="M190" s="199" t="str">
        <f t="shared" si="167"/>
        <v/>
      </c>
      <c r="N190" s="199" t="str">
        <f t="shared" si="168"/>
        <v/>
      </c>
      <c r="O190" s="199" t="str">
        <f t="shared" si="169"/>
        <v/>
      </c>
      <c r="P190" s="199" t="str">
        <f t="shared" si="170"/>
        <v/>
      </c>
      <c r="Q190" s="199">
        <f t="shared" si="171"/>
        <v>0</v>
      </c>
      <c r="R190" s="606"/>
      <c r="S190" s="199">
        <f>+IFERROR(MIN(R190*(1+MTR!$C$28),P190+Q190*MTR!$C$35),0)</f>
        <v>0</v>
      </c>
      <c r="U190" s="199" t="str">
        <f t="shared" si="172"/>
        <v/>
      </c>
      <c r="V190" s="199" t="str">
        <f t="shared" si="173"/>
        <v/>
      </c>
      <c r="W190" s="199" t="str">
        <f t="shared" si="174"/>
        <v/>
      </c>
      <c r="X190" s="199" t="str">
        <f t="shared" si="175"/>
        <v/>
      </c>
      <c r="Y190" s="199" t="str">
        <f t="shared" si="176"/>
        <v/>
      </c>
      <c r="Z190" s="199" t="str">
        <f t="shared" si="177"/>
        <v/>
      </c>
      <c r="AA190" s="199" t="str">
        <f t="shared" si="178"/>
        <v/>
      </c>
      <c r="AB190" s="199" t="str">
        <f t="shared" si="179"/>
        <v/>
      </c>
      <c r="AC190" s="199">
        <f t="shared" si="180"/>
        <v>0</v>
      </c>
      <c r="AD190" s="606"/>
      <c r="AE190" s="199">
        <f>+IFERROR(MIN(AD190*(1+MTR!$C$28)*(1+MTR!$D$28),AB190+AC190*MTR!$D$35),0)</f>
        <v>0</v>
      </c>
      <c r="AG190" s="199" t="str">
        <f t="shared" si="121"/>
        <v/>
      </c>
      <c r="AH190" s="199" t="str">
        <f t="shared" si="113"/>
        <v/>
      </c>
      <c r="AI190" s="199" t="str">
        <f t="shared" si="114"/>
        <v/>
      </c>
      <c r="AJ190" s="199" t="str">
        <f t="shared" si="115"/>
        <v/>
      </c>
      <c r="AK190" s="199" t="str">
        <f t="shared" si="116"/>
        <v/>
      </c>
      <c r="AL190" s="199" t="str">
        <f t="shared" si="117"/>
        <v/>
      </c>
      <c r="AM190" s="199" t="str">
        <f t="shared" si="118"/>
        <v/>
      </c>
      <c r="AN190" s="199" t="str">
        <f t="shared" si="119"/>
        <v/>
      </c>
      <c r="AO190" s="199">
        <f t="shared" si="120"/>
        <v>0</v>
      </c>
      <c r="AP190" s="606"/>
      <c r="AQ190" s="199">
        <f>+IFERROR(MIN(AP190*(1+MTR!$E$28)*(1+MTR!$D$28),IF(C190&lt;2018,AN190+AO190*MTR!$D$35,AN190+AO190*MTR!$E$36)),0)</f>
        <v>0</v>
      </c>
      <c r="AS190" s="199" t="str">
        <f t="shared" si="112"/>
        <v/>
      </c>
      <c r="AT190" s="199" t="str">
        <f t="shared" si="126"/>
        <v/>
      </c>
      <c r="AU190" s="199" t="str">
        <f t="shared" si="122"/>
        <v/>
      </c>
      <c r="AV190" s="199" t="str">
        <f t="shared" si="127"/>
        <v/>
      </c>
      <c r="AW190" s="199" t="str">
        <f t="shared" si="123"/>
        <v/>
      </c>
      <c r="AX190" s="199" t="str">
        <f t="shared" si="124"/>
        <v/>
      </c>
      <c r="AY190" s="199" t="str">
        <f t="shared" si="125"/>
        <v/>
      </c>
      <c r="AZ190" s="199" t="str">
        <f t="shared" si="128"/>
        <v/>
      </c>
      <c r="BA190" s="199">
        <f t="shared" si="129"/>
        <v>0</v>
      </c>
      <c r="BB190" s="606"/>
      <c r="BC190" s="199">
        <f>+IFERROR(MIN(BB190*(1+MTR!$E$28)*(1+MTR!$F$28),IF(C190&lt;2018,AZ190+BA190*MTR!$D$35,AZ190+BA190*MTR!$E$36)),0)</f>
        <v>0</v>
      </c>
      <c r="BD190" s="190"/>
      <c r="BE190" s="608"/>
      <c r="BF190" s="190"/>
      <c r="BG190" s="190"/>
      <c r="BH190" s="190"/>
    </row>
    <row r="191" spans="1:60" s="179" customFormat="1">
      <c r="A191" s="607"/>
      <c r="B191" s="76"/>
      <c r="C191" s="77"/>
      <c r="D191" s="77"/>
      <c r="E191" s="77"/>
      <c r="F191" s="77"/>
      <c r="G191" s="76"/>
      <c r="H191" s="212" t="str">
        <f t="shared" si="162"/>
        <v/>
      </c>
      <c r="I191" s="199" t="str">
        <f t="shared" si="163"/>
        <v/>
      </c>
      <c r="J191" s="199" t="str">
        <f t="shared" si="164"/>
        <v/>
      </c>
      <c r="K191" s="199" t="str">
        <f t="shared" si="165"/>
        <v/>
      </c>
      <c r="L191" s="199" t="str">
        <f t="shared" si="166"/>
        <v/>
      </c>
      <c r="M191" s="199" t="str">
        <f t="shared" si="167"/>
        <v/>
      </c>
      <c r="N191" s="199" t="str">
        <f t="shared" si="168"/>
        <v/>
      </c>
      <c r="O191" s="199" t="str">
        <f t="shared" si="169"/>
        <v/>
      </c>
      <c r="P191" s="199" t="str">
        <f t="shared" si="170"/>
        <v/>
      </c>
      <c r="Q191" s="199">
        <f t="shared" si="171"/>
        <v>0</v>
      </c>
      <c r="R191" s="606"/>
      <c r="S191" s="199">
        <f>+IFERROR(MIN(R191*(1+MTR!$C$28),P191+Q191*MTR!$C$35),0)</f>
        <v>0</v>
      </c>
      <c r="U191" s="199" t="str">
        <f t="shared" si="172"/>
        <v/>
      </c>
      <c r="V191" s="199" t="str">
        <f t="shared" si="173"/>
        <v/>
      </c>
      <c r="W191" s="199" t="str">
        <f t="shared" si="174"/>
        <v/>
      </c>
      <c r="X191" s="199" t="str">
        <f t="shared" si="175"/>
        <v/>
      </c>
      <c r="Y191" s="199" t="str">
        <f t="shared" si="176"/>
        <v/>
      </c>
      <c r="Z191" s="199" t="str">
        <f t="shared" si="177"/>
        <v/>
      </c>
      <c r="AA191" s="199" t="str">
        <f t="shared" si="178"/>
        <v/>
      </c>
      <c r="AB191" s="199" t="str">
        <f t="shared" si="179"/>
        <v/>
      </c>
      <c r="AC191" s="199">
        <f t="shared" si="180"/>
        <v>0</v>
      </c>
      <c r="AD191" s="606"/>
      <c r="AE191" s="199">
        <f>+IFERROR(MIN(AD191*(1+MTR!$C$28)*(1+MTR!$D$28),AB191+AC191*MTR!$D$35),0)</f>
        <v>0</v>
      </c>
      <c r="AG191" s="199" t="str">
        <f t="shared" si="121"/>
        <v/>
      </c>
      <c r="AH191" s="199" t="str">
        <f t="shared" si="113"/>
        <v/>
      </c>
      <c r="AI191" s="199" t="str">
        <f t="shared" si="114"/>
        <v/>
      </c>
      <c r="AJ191" s="199" t="str">
        <f t="shared" si="115"/>
        <v/>
      </c>
      <c r="AK191" s="199" t="str">
        <f t="shared" si="116"/>
        <v/>
      </c>
      <c r="AL191" s="199" t="str">
        <f t="shared" si="117"/>
        <v/>
      </c>
      <c r="AM191" s="199" t="str">
        <f t="shared" si="118"/>
        <v/>
      </c>
      <c r="AN191" s="199" t="str">
        <f t="shared" si="119"/>
        <v/>
      </c>
      <c r="AO191" s="199">
        <f t="shared" si="120"/>
        <v>0</v>
      </c>
      <c r="AP191" s="606"/>
      <c r="AQ191" s="199">
        <f>+IFERROR(MIN(AP191*(1+MTR!$E$28)*(1+MTR!$D$28),IF(C191&lt;2018,AN191+AO191*MTR!$D$35,AN191+AO191*MTR!$E$36)),0)</f>
        <v>0</v>
      </c>
      <c r="AS191" s="199" t="str">
        <f t="shared" si="112"/>
        <v/>
      </c>
      <c r="AT191" s="199" t="str">
        <f t="shared" si="126"/>
        <v/>
      </c>
      <c r="AU191" s="199" t="str">
        <f t="shared" si="122"/>
        <v/>
      </c>
      <c r="AV191" s="199" t="str">
        <f t="shared" si="127"/>
        <v/>
      </c>
      <c r="AW191" s="199" t="str">
        <f t="shared" si="123"/>
        <v/>
      </c>
      <c r="AX191" s="199" t="str">
        <f t="shared" si="124"/>
        <v/>
      </c>
      <c r="AY191" s="199" t="str">
        <f t="shared" si="125"/>
        <v/>
      </c>
      <c r="AZ191" s="199" t="str">
        <f t="shared" si="128"/>
        <v/>
      </c>
      <c r="BA191" s="199">
        <f t="shared" si="129"/>
        <v>0</v>
      </c>
      <c r="BB191" s="606"/>
      <c r="BC191" s="199">
        <f>+IFERROR(MIN(BB191*(1+MTR!$E$28)*(1+MTR!$F$28),IF(C191&lt;2018,AZ191+BA191*MTR!$D$35,AZ191+BA191*MTR!$E$36)),0)</f>
        <v>0</v>
      </c>
      <c r="BD191" s="190"/>
      <c r="BE191" s="608"/>
      <c r="BF191" s="190"/>
      <c r="BG191" s="190"/>
      <c r="BH191" s="190"/>
    </row>
    <row r="192" spans="1:60" s="179" customFormat="1">
      <c r="A192" s="607"/>
      <c r="B192" s="76"/>
      <c r="C192" s="77"/>
      <c r="D192" s="77"/>
      <c r="E192" s="77"/>
      <c r="F192" s="77"/>
      <c r="G192" s="76"/>
      <c r="H192" s="212" t="str">
        <f t="shared" si="162"/>
        <v/>
      </c>
      <c r="I192" s="199" t="str">
        <f t="shared" si="163"/>
        <v/>
      </c>
      <c r="J192" s="199" t="str">
        <f t="shared" si="164"/>
        <v/>
      </c>
      <c r="K192" s="199" t="str">
        <f t="shared" si="165"/>
        <v/>
      </c>
      <c r="L192" s="199" t="str">
        <f t="shared" si="166"/>
        <v/>
      </c>
      <c r="M192" s="199" t="str">
        <f t="shared" si="167"/>
        <v/>
      </c>
      <c r="N192" s="199" t="str">
        <f t="shared" si="168"/>
        <v/>
      </c>
      <c r="O192" s="199" t="str">
        <f t="shared" si="169"/>
        <v/>
      </c>
      <c r="P192" s="199" t="str">
        <f t="shared" si="170"/>
        <v/>
      </c>
      <c r="Q192" s="199">
        <f t="shared" si="171"/>
        <v>0</v>
      </c>
      <c r="R192" s="606"/>
      <c r="S192" s="199">
        <f>+IFERROR(MIN(R192*(1+MTR!$C$28),P192+Q192*MTR!$C$35),0)</f>
        <v>0</v>
      </c>
      <c r="U192" s="199" t="str">
        <f t="shared" si="172"/>
        <v/>
      </c>
      <c r="V192" s="199" t="str">
        <f t="shared" si="173"/>
        <v/>
      </c>
      <c r="W192" s="199" t="str">
        <f t="shared" si="174"/>
        <v/>
      </c>
      <c r="X192" s="199" t="str">
        <f t="shared" si="175"/>
        <v/>
      </c>
      <c r="Y192" s="199" t="str">
        <f t="shared" si="176"/>
        <v/>
      </c>
      <c r="Z192" s="199" t="str">
        <f t="shared" si="177"/>
        <v/>
      </c>
      <c r="AA192" s="199" t="str">
        <f t="shared" si="178"/>
        <v/>
      </c>
      <c r="AB192" s="199" t="str">
        <f t="shared" si="179"/>
        <v/>
      </c>
      <c r="AC192" s="199">
        <f t="shared" si="180"/>
        <v>0</v>
      </c>
      <c r="AD192" s="606"/>
      <c r="AE192" s="199">
        <f>+IFERROR(MIN(AD192*(1+MTR!$C$28)*(1+MTR!$D$28),AB192+AC192*MTR!$D$35),0)</f>
        <v>0</v>
      </c>
      <c r="AG192" s="199" t="str">
        <f t="shared" si="121"/>
        <v/>
      </c>
      <c r="AH192" s="199" t="str">
        <f t="shared" si="113"/>
        <v/>
      </c>
      <c r="AI192" s="199" t="str">
        <f t="shared" si="114"/>
        <v/>
      </c>
      <c r="AJ192" s="199" t="str">
        <f t="shared" si="115"/>
        <v/>
      </c>
      <c r="AK192" s="199" t="str">
        <f t="shared" si="116"/>
        <v/>
      </c>
      <c r="AL192" s="199" t="str">
        <f t="shared" si="117"/>
        <v/>
      </c>
      <c r="AM192" s="199" t="str">
        <f t="shared" si="118"/>
        <v/>
      </c>
      <c r="AN192" s="199" t="str">
        <f t="shared" si="119"/>
        <v/>
      </c>
      <c r="AO192" s="199">
        <f t="shared" si="120"/>
        <v>0</v>
      </c>
      <c r="AP192" s="606"/>
      <c r="AQ192" s="199">
        <f>+IFERROR(MIN(AP192*(1+MTR!$E$28)*(1+MTR!$D$28),IF(C192&lt;2018,AN192+AO192*MTR!$D$35,AN192+AO192*MTR!$E$36)),0)</f>
        <v>0</v>
      </c>
      <c r="AS192" s="199" t="str">
        <f t="shared" si="112"/>
        <v/>
      </c>
      <c r="AT192" s="199" t="str">
        <f t="shared" si="126"/>
        <v/>
      </c>
      <c r="AU192" s="199" t="str">
        <f t="shared" si="122"/>
        <v/>
      </c>
      <c r="AV192" s="199" t="str">
        <f t="shared" si="127"/>
        <v/>
      </c>
      <c r="AW192" s="199" t="str">
        <f t="shared" si="123"/>
        <v/>
      </c>
      <c r="AX192" s="199" t="str">
        <f t="shared" si="124"/>
        <v/>
      </c>
      <c r="AY192" s="199" t="str">
        <f t="shared" si="125"/>
        <v/>
      </c>
      <c r="AZ192" s="199" t="str">
        <f t="shared" si="128"/>
        <v/>
      </c>
      <c r="BA192" s="199">
        <f t="shared" si="129"/>
        <v>0</v>
      </c>
      <c r="BB192" s="606"/>
      <c r="BC192" s="199">
        <f>+IFERROR(MIN(BB192*(1+MTR!$E$28)*(1+MTR!$F$28),IF(C192&lt;2018,AZ192+BA192*MTR!$D$35,AZ192+BA192*MTR!$E$36)),0)</f>
        <v>0</v>
      </c>
      <c r="BD192" s="190"/>
      <c r="BE192" s="608"/>
      <c r="BF192" s="190"/>
      <c r="BG192" s="190"/>
      <c r="BH192" s="190"/>
    </row>
    <row r="193" spans="1:60" s="179" customFormat="1">
      <c r="A193" s="607"/>
      <c r="B193" s="76"/>
      <c r="C193" s="77"/>
      <c r="D193" s="77"/>
      <c r="E193" s="77"/>
      <c r="F193" s="77"/>
      <c r="G193" s="76"/>
      <c r="H193" s="212" t="str">
        <f t="shared" si="162"/>
        <v/>
      </c>
      <c r="I193" s="199" t="str">
        <f t="shared" si="163"/>
        <v/>
      </c>
      <c r="J193" s="199" t="str">
        <f t="shared" si="164"/>
        <v/>
      </c>
      <c r="K193" s="199" t="str">
        <f t="shared" si="165"/>
        <v/>
      </c>
      <c r="L193" s="199" t="str">
        <f t="shared" si="166"/>
        <v/>
      </c>
      <c r="M193" s="199" t="str">
        <f t="shared" si="167"/>
        <v/>
      </c>
      <c r="N193" s="199" t="str">
        <f t="shared" si="168"/>
        <v/>
      </c>
      <c r="O193" s="199" t="str">
        <f t="shared" si="169"/>
        <v/>
      </c>
      <c r="P193" s="199" t="str">
        <f t="shared" si="170"/>
        <v/>
      </c>
      <c r="Q193" s="199">
        <f t="shared" si="171"/>
        <v>0</v>
      </c>
      <c r="R193" s="606"/>
      <c r="S193" s="199">
        <f>+IFERROR(MIN(R193*(1+MTR!$C$28),P193+Q193*MTR!$C$35),0)</f>
        <v>0</v>
      </c>
      <c r="U193" s="199" t="str">
        <f t="shared" si="172"/>
        <v/>
      </c>
      <c r="V193" s="199" t="str">
        <f t="shared" si="173"/>
        <v/>
      </c>
      <c r="W193" s="199" t="str">
        <f t="shared" si="174"/>
        <v/>
      </c>
      <c r="X193" s="199" t="str">
        <f t="shared" si="175"/>
        <v/>
      </c>
      <c r="Y193" s="199" t="str">
        <f t="shared" si="176"/>
        <v/>
      </c>
      <c r="Z193" s="199" t="str">
        <f t="shared" si="177"/>
        <v/>
      </c>
      <c r="AA193" s="199" t="str">
        <f t="shared" si="178"/>
        <v/>
      </c>
      <c r="AB193" s="199" t="str">
        <f t="shared" si="179"/>
        <v/>
      </c>
      <c r="AC193" s="199">
        <f t="shared" si="180"/>
        <v>0</v>
      </c>
      <c r="AD193" s="606"/>
      <c r="AE193" s="199">
        <f>+IFERROR(MIN(AD193*(1+MTR!$C$28)*(1+MTR!$D$28),AB193+AC193*MTR!$D$35),0)</f>
        <v>0</v>
      </c>
      <c r="AG193" s="199" t="str">
        <f t="shared" si="121"/>
        <v/>
      </c>
      <c r="AH193" s="199" t="str">
        <f t="shared" si="113"/>
        <v/>
      </c>
      <c r="AI193" s="199" t="str">
        <f t="shared" si="114"/>
        <v/>
      </c>
      <c r="AJ193" s="199" t="str">
        <f t="shared" si="115"/>
        <v/>
      </c>
      <c r="AK193" s="199" t="str">
        <f t="shared" si="116"/>
        <v/>
      </c>
      <c r="AL193" s="199" t="str">
        <f t="shared" si="117"/>
        <v/>
      </c>
      <c r="AM193" s="199" t="str">
        <f t="shared" si="118"/>
        <v/>
      </c>
      <c r="AN193" s="199" t="str">
        <f t="shared" si="119"/>
        <v/>
      </c>
      <c r="AO193" s="199">
        <f t="shared" si="120"/>
        <v>0</v>
      </c>
      <c r="AP193" s="606"/>
      <c r="AQ193" s="199">
        <f>+IFERROR(MIN(AP193*(1+MTR!$E$28)*(1+MTR!$D$28),IF(C193&lt;2018,AN193+AO193*MTR!$D$35,AN193+AO193*MTR!$E$36)),0)</f>
        <v>0</v>
      </c>
      <c r="AS193" s="199" t="str">
        <f t="shared" si="112"/>
        <v/>
      </c>
      <c r="AT193" s="199" t="str">
        <f t="shared" si="126"/>
        <v/>
      </c>
      <c r="AU193" s="199" t="str">
        <f t="shared" si="122"/>
        <v/>
      </c>
      <c r="AV193" s="199" t="str">
        <f t="shared" si="127"/>
        <v/>
      </c>
      <c r="AW193" s="199" t="str">
        <f t="shared" si="123"/>
        <v/>
      </c>
      <c r="AX193" s="199" t="str">
        <f t="shared" si="124"/>
        <v/>
      </c>
      <c r="AY193" s="199" t="str">
        <f t="shared" si="125"/>
        <v/>
      </c>
      <c r="AZ193" s="199" t="str">
        <f t="shared" si="128"/>
        <v/>
      </c>
      <c r="BA193" s="199">
        <f t="shared" si="129"/>
        <v>0</v>
      </c>
      <c r="BB193" s="606"/>
      <c r="BC193" s="199">
        <f>+IFERROR(MIN(BB193*(1+MTR!$E$28)*(1+MTR!$F$28),IF(C193&lt;2018,AZ193+BA193*MTR!$D$35,AZ193+BA193*MTR!$E$36)),0)</f>
        <v>0</v>
      </c>
      <c r="BD193" s="190"/>
      <c r="BE193" s="608"/>
      <c r="BF193" s="190"/>
      <c r="BG193" s="190"/>
      <c r="BH193" s="190"/>
    </row>
    <row r="194" spans="1:60" s="179" customFormat="1">
      <c r="A194" s="607"/>
      <c r="B194" s="76"/>
      <c r="C194" s="77"/>
      <c r="D194" s="77"/>
      <c r="E194" s="77"/>
      <c r="F194" s="77"/>
      <c r="G194" s="76"/>
      <c r="H194" s="212" t="str">
        <f t="shared" si="162"/>
        <v/>
      </c>
      <c r="I194" s="199" t="str">
        <f t="shared" si="163"/>
        <v/>
      </c>
      <c r="J194" s="199" t="str">
        <f t="shared" si="164"/>
        <v/>
      </c>
      <c r="K194" s="199" t="str">
        <f t="shared" si="165"/>
        <v/>
      </c>
      <c r="L194" s="199" t="str">
        <f t="shared" si="166"/>
        <v/>
      </c>
      <c r="M194" s="199" t="str">
        <f t="shared" si="167"/>
        <v/>
      </c>
      <c r="N194" s="199" t="str">
        <f t="shared" si="168"/>
        <v/>
      </c>
      <c r="O194" s="199" t="str">
        <f t="shared" si="169"/>
        <v/>
      </c>
      <c r="P194" s="199" t="str">
        <f t="shared" si="170"/>
        <v/>
      </c>
      <c r="Q194" s="199">
        <f t="shared" si="171"/>
        <v>0</v>
      </c>
      <c r="R194" s="606"/>
      <c r="S194" s="199">
        <f>+IFERROR(MIN(R194*(1+MTR!$C$28),P194+Q194*MTR!$C$35),0)</f>
        <v>0</v>
      </c>
      <c r="U194" s="199" t="str">
        <f t="shared" si="172"/>
        <v/>
      </c>
      <c r="V194" s="199" t="str">
        <f t="shared" si="173"/>
        <v/>
      </c>
      <c r="W194" s="199" t="str">
        <f t="shared" si="174"/>
        <v/>
      </c>
      <c r="X194" s="199" t="str">
        <f t="shared" si="175"/>
        <v/>
      </c>
      <c r="Y194" s="199" t="str">
        <f t="shared" si="176"/>
        <v/>
      </c>
      <c r="Z194" s="199" t="str">
        <f t="shared" si="177"/>
        <v/>
      </c>
      <c r="AA194" s="199" t="str">
        <f t="shared" si="178"/>
        <v/>
      </c>
      <c r="AB194" s="199" t="str">
        <f t="shared" si="179"/>
        <v/>
      </c>
      <c r="AC194" s="199">
        <f t="shared" si="180"/>
        <v>0</v>
      </c>
      <c r="AD194" s="606"/>
      <c r="AE194" s="199">
        <f>+IFERROR(MIN(AD194*(1+MTR!$C$28)*(1+MTR!$D$28),AB194+AC194*MTR!$D$35),0)</f>
        <v>0</v>
      </c>
      <c r="AG194" s="199" t="str">
        <f t="shared" si="121"/>
        <v/>
      </c>
      <c r="AH194" s="199" t="str">
        <f t="shared" si="113"/>
        <v/>
      </c>
      <c r="AI194" s="199" t="str">
        <f t="shared" si="114"/>
        <v/>
      </c>
      <c r="AJ194" s="199" t="str">
        <f t="shared" si="115"/>
        <v/>
      </c>
      <c r="AK194" s="199" t="str">
        <f t="shared" si="116"/>
        <v/>
      </c>
      <c r="AL194" s="199" t="str">
        <f t="shared" si="117"/>
        <v/>
      </c>
      <c r="AM194" s="199" t="str">
        <f t="shared" si="118"/>
        <v/>
      </c>
      <c r="AN194" s="199" t="str">
        <f t="shared" si="119"/>
        <v/>
      </c>
      <c r="AO194" s="199">
        <f t="shared" si="120"/>
        <v>0</v>
      </c>
      <c r="AP194" s="606"/>
      <c r="AQ194" s="199">
        <f>+IFERROR(MIN(AP194*(1+MTR!$E$28)*(1+MTR!$D$28),IF(C194&lt;2018,AN194+AO194*MTR!$D$35,AN194+AO194*MTR!$E$36)),0)</f>
        <v>0</v>
      </c>
      <c r="AS194" s="199" t="str">
        <f t="shared" si="112"/>
        <v/>
      </c>
      <c r="AT194" s="199" t="str">
        <f t="shared" si="126"/>
        <v/>
      </c>
      <c r="AU194" s="199" t="str">
        <f t="shared" si="122"/>
        <v/>
      </c>
      <c r="AV194" s="199" t="str">
        <f t="shared" si="127"/>
        <v/>
      </c>
      <c r="AW194" s="199" t="str">
        <f t="shared" si="123"/>
        <v/>
      </c>
      <c r="AX194" s="199" t="str">
        <f t="shared" si="124"/>
        <v/>
      </c>
      <c r="AY194" s="199" t="str">
        <f t="shared" si="125"/>
        <v/>
      </c>
      <c r="AZ194" s="199" t="str">
        <f t="shared" si="128"/>
        <v/>
      </c>
      <c r="BA194" s="199">
        <f t="shared" si="129"/>
        <v>0</v>
      </c>
      <c r="BB194" s="606"/>
      <c r="BC194" s="199">
        <f>+IFERROR(MIN(BB194*(1+MTR!$E$28)*(1+MTR!$F$28),IF(C194&lt;2018,AZ194+BA194*MTR!$D$35,AZ194+BA194*MTR!$E$36)),0)</f>
        <v>0</v>
      </c>
      <c r="BD194" s="190"/>
      <c r="BE194" s="608"/>
      <c r="BF194" s="190"/>
      <c r="BG194" s="190"/>
      <c r="BH194" s="190"/>
    </row>
    <row r="195" spans="1:60" s="179" customFormat="1">
      <c r="A195" s="607"/>
      <c r="B195" s="76"/>
      <c r="C195" s="77"/>
      <c r="D195" s="77"/>
      <c r="E195" s="77"/>
      <c r="F195" s="77"/>
      <c r="G195" s="76"/>
      <c r="H195" s="212" t="str">
        <f t="shared" si="162"/>
        <v/>
      </c>
      <c r="I195" s="199" t="str">
        <f t="shared" si="163"/>
        <v/>
      </c>
      <c r="J195" s="199" t="str">
        <f t="shared" si="164"/>
        <v/>
      </c>
      <c r="K195" s="199" t="str">
        <f t="shared" si="165"/>
        <v/>
      </c>
      <c r="L195" s="199" t="str">
        <f t="shared" si="166"/>
        <v/>
      </c>
      <c r="M195" s="199" t="str">
        <f t="shared" si="167"/>
        <v/>
      </c>
      <c r="N195" s="199" t="str">
        <f t="shared" si="168"/>
        <v/>
      </c>
      <c r="O195" s="199" t="str">
        <f t="shared" si="169"/>
        <v/>
      </c>
      <c r="P195" s="199" t="str">
        <f t="shared" si="170"/>
        <v/>
      </c>
      <c r="Q195" s="199">
        <f t="shared" si="171"/>
        <v>0</v>
      </c>
      <c r="R195" s="606"/>
      <c r="S195" s="199">
        <f>+IFERROR(MIN(R195*(1+MTR!$C$28),P195+Q195*MTR!$C$35),0)</f>
        <v>0</v>
      </c>
      <c r="U195" s="199" t="str">
        <f t="shared" si="172"/>
        <v/>
      </c>
      <c r="V195" s="199" t="str">
        <f t="shared" si="173"/>
        <v/>
      </c>
      <c r="W195" s="199" t="str">
        <f t="shared" si="174"/>
        <v/>
      </c>
      <c r="X195" s="199" t="str">
        <f t="shared" si="175"/>
        <v/>
      </c>
      <c r="Y195" s="199" t="str">
        <f t="shared" si="176"/>
        <v/>
      </c>
      <c r="Z195" s="199" t="str">
        <f t="shared" si="177"/>
        <v/>
      </c>
      <c r="AA195" s="199" t="str">
        <f t="shared" si="178"/>
        <v/>
      </c>
      <c r="AB195" s="199" t="str">
        <f t="shared" si="179"/>
        <v/>
      </c>
      <c r="AC195" s="199">
        <f t="shared" si="180"/>
        <v>0</v>
      </c>
      <c r="AD195" s="606"/>
      <c r="AE195" s="199">
        <f>+IFERROR(MIN(AD195*(1+MTR!$C$28)*(1+MTR!$D$28),AB195+AC195*MTR!$D$35),0)</f>
        <v>0</v>
      </c>
      <c r="AG195" s="199" t="str">
        <f t="shared" si="121"/>
        <v/>
      </c>
      <c r="AH195" s="199" t="str">
        <f t="shared" si="113"/>
        <v/>
      </c>
      <c r="AI195" s="199" t="str">
        <f t="shared" si="114"/>
        <v/>
      </c>
      <c r="AJ195" s="199" t="str">
        <f t="shared" si="115"/>
        <v/>
      </c>
      <c r="AK195" s="199" t="str">
        <f t="shared" si="116"/>
        <v/>
      </c>
      <c r="AL195" s="199" t="str">
        <f t="shared" si="117"/>
        <v/>
      </c>
      <c r="AM195" s="199" t="str">
        <f t="shared" si="118"/>
        <v/>
      </c>
      <c r="AN195" s="199" t="str">
        <f t="shared" si="119"/>
        <v/>
      </c>
      <c r="AO195" s="199">
        <f t="shared" si="120"/>
        <v>0</v>
      </c>
      <c r="AP195" s="606"/>
      <c r="AQ195" s="199">
        <f>+IFERROR(MIN(AP195*(1+MTR!$E$28)*(1+MTR!$D$28),IF(C195&lt;2018,AN195+AO195*MTR!$D$35,AN195+AO195*MTR!$E$36)),0)</f>
        <v>0</v>
      </c>
      <c r="AS195" s="199" t="str">
        <f t="shared" si="112"/>
        <v/>
      </c>
      <c r="AT195" s="199" t="str">
        <f t="shared" si="126"/>
        <v/>
      </c>
      <c r="AU195" s="199" t="str">
        <f t="shared" si="122"/>
        <v/>
      </c>
      <c r="AV195" s="199" t="str">
        <f t="shared" si="127"/>
        <v/>
      </c>
      <c r="AW195" s="199" t="str">
        <f t="shared" si="123"/>
        <v/>
      </c>
      <c r="AX195" s="199" t="str">
        <f t="shared" si="124"/>
        <v/>
      </c>
      <c r="AY195" s="199" t="str">
        <f t="shared" si="125"/>
        <v/>
      </c>
      <c r="AZ195" s="199" t="str">
        <f t="shared" si="128"/>
        <v/>
      </c>
      <c r="BA195" s="199">
        <f t="shared" si="129"/>
        <v>0</v>
      </c>
      <c r="BB195" s="606"/>
      <c r="BC195" s="199">
        <f>+IFERROR(MIN(BB195*(1+MTR!$E$28)*(1+MTR!$F$28),IF(C195&lt;2018,AZ195+BA195*MTR!$D$35,AZ195+BA195*MTR!$E$36)),0)</f>
        <v>0</v>
      </c>
      <c r="BD195" s="190"/>
      <c r="BE195" s="608"/>
      <c r="BF195" s="190"/>
      <c r="BG195" s="190"/>
      <c r="BH195" s="190"/>
    </row>
    <row r="196" spans="1:60" s="179" customFormat="1">
      <c r="A196" s="607"/>
      <c r="B196" s="76"/>
      <c r="C196" s="77"/>
      <c r="D196" s="77"/>
      <c r="E196" s="77"/>
      <c r="F196" s="77"/>
      <c r="G196" s="76"/>
      <c r="H196" s="212" t="str">
        <f t="shared" si="162"/>
        <v/>
      </c>
      <c r="I196" s="199" t="str">
        <f t="shared" si="163"/>
        <v/>
      </c>
      <c r="J196" s="199" t="str">
        <f t="shared" si="164"/>
        <v/>
      </c>
      <c r="K196" s="199" t="str">
        <f t="shared" si="165"/>
        <v/>
      </c>
      <c r="L196" s="199" t="str">
        <f t="shared" si="166"/>
        <v/>
      </c>
      <c r="M196" s="199" t="str">
        <f t="shared" si="167"/>
        <v/>
      </c>
      <c r="N196" s="199" t="str">
        <f t="shared" si="168"/>
        <v/>
      </c>
      <c r="O196" s="199" t="str">
        <f t="shared" si="169"/>
        <v/>
      </c>
      <c r="P196" s="199" t="str">
        <f t="shared" si="170"/>
        <v/>
      </c>
      <c r="Q196" s="199">
        <f t="shared" si="171"/>
        <v>0</v>
      </c>
      <c r="R196" s="606"/>
      <c r="S196" s="199">
        <f>+IFERROR(MIN(R196*(1+MTR!$C$28),P196+Q196*MTR!$C$35),0)</f>
        <v>0</v>
      </c>
      <c r="U196" s="199" t="str">
        <f t="shared" si="172"/>
        <v/>
      </c>
      <c r="V196" s="199" t="str">
        <f t="shared" si="173"/>
        <v/>
      </c>
      <c r="W196" s="199" t="str">
        <f t="shared" si="174"/>
        <v/>
      </c>
      <c r="X196" s="199" t="str">
        <f t="shared" si="175"/>
        <v/>
      </c>
      <c r="Y196" s="199" t="str">
        <f t="shared" si="176"/>
        <v/>
      </c>
      <c r="Z196" s="199" t="str">
        <f t="shared" si="177"/>
        <v/>
      </c>
      <c r="AA196" s="199" t="str">
        <f t="shared" si="178"/>
        <v/>
      </c>
      <c r="AB196" s="199" t="str">
        <f t="shared" si="179"/>
        <v/>
      </c>
      <c r="AC196" s="199">
        <f t="shared" si="180"/>
        <v>0</v>
      </c>
      <c r="AD196" s="606"/>
      <c r="AE196" s="199">
        <f>+IFERROR(MIN(AD196*(1+MTR!$C$28)*(1+MTR!$D$28),AB196+AC196*MTR!$D$35),0)</f>
        <v>0</v>
      </c>
      <c r="AG196" s="199" t="str">
        <f t="shared" si="121"/>
        <v/>
      </c>
      <c r="AH196" s="199" t="str">
        <f t="shared" si="113"/>
        <v/>
      </c>
      <c r="AI196" s="199" t="str">
        <f t="shared" si="114"/>
        <v/>
      </c>
      <c r="AJ196" s="199" t="str">
        <f t="shared" si="115"/>
        <v/>
      </c>
      <c r="AK196" s="199" t="str">
        <f t="shared" si="116"/>
        <v/>
      </c>
      <c r="AL196" s="199" t="str">
        <f t="shared" si="117"/>
        <v/>
      </c>
      <c r="AM196" s="199" t="str">
        <f t="shared" si="118"/>
        <v/>
      </c>
      <c r="AN196" s="199" t="str">
        <f t="shared" si="119"/>
        <v/>
      </c>
      <c r="AO196" s="199">
        <f t="shared" si="120"/>
        <v>0</v>
      </c>
      <c r="AP196" s="606"/>
      <c r="AQ196" s="199">
        <f>+IFERROR(MIN(AP196*(1+MTR!$E$28)*(1+MTR!$D$28),IF(C196&lt;2018,AN196+AO196*MTR!$D$35,AN196+AO196*MTR!$E$36)),0)</f>
        <v>0</v>
      </c>
      <c r="AS196" s="199" t="str">
        <f t="shared" si="112"/>
        <v/>
      </c>
      <c r="AT196" s="199" t="str">
        <f t="shared" si="126"/>
        <v/>
      </c>
      <c r="AU196" s="199" t="str">
        <f t="shared" si="122"/>
        <v/>
      </c>
      <c r="AV196" s="199" t="str">
        <f t="shared" si="127"/>
        <v/>
      </c>
      <c r="AW196" s="199" t="str">
        <f t="shared" si="123"/>
        <v/>
      </c>
      <c r="AX196" s="199" t="str">
        <f t="shared" si="124"/>
        <v/>
      </c>
      <c r="AY196" s="199" t="str">
        <f t="shared" si="125"/>
        <v/>
      </c>
      <c r="AZ196" s="199" t="str">
        <f t="shared" si="128"/>
        <v/>
      </c>
      <c r="BA196" s="199">
        <f t="shared" si="129"/>
        <v>0</v>
      </c>
      <c r="BB196" s="606"/>
      <c r="BC196" s="199">
        <f>+IFERROR(MIN(BB196*(1+MTR!$E$28)*(1+MTR!$F$28),IF(C196&lt;2018,AZ196+BA196*MTR!$D$35,AZ196+BA196*MTR!$E$36)),0)</f>
        <v>0</v>
      </c>
      <c r="BD196" s="190"/>
      <c r="BE196" s="608"/>
      <c r="BF196" s="190"/>
      <c r="BG196" s="190"/>
      <c r="BH196" s="190"/>
    </row>
    <row r="197" spans="1:60" s="179" customFormat="1">
      <c r="A197" s="607"/>
      <c r="B197" s="76"/>
      <c r="C197" s="77"/>
      <c r="D197" s="77"/>
      <c r="E197" s="77"/>
      <c r="F197" s="77"/>
      <c r="G197" s="76"/>
      <c r="H197" s="212" t="str">
        <f t="shared" si="162"/>
        <v/>
      </c>
      <c r="I197" s="199" t="str">
        <f t="shared" si="163"/>
        <v/>
      </c>
      <c r="J197" s="199" t="str">
        <f t="shared" si="164"/>
        <v/>
      </c>
      <c r="K197" s="199" t="str">
        <f t="shared" si="165"/>
        <v/>
      </c>
      <c r="L197" s="199" t="str">
        <f t="shared" si="166"/>
        <v/>
      </c>
      <c r="M197" s="199" t="str">
        <f t="shared" si="167"/>
        <v/>
      </c>
      <c r="N197" s="199" t="str">
        <f t="shared" si="168"/>
        <v/>
      </c>
      <c r="O197" s="199" t="str">
        <f t="shared" si="169"/>
        <v/>
      </c>
      <c r="P197" s="199" t="str">
        <f t="shared" si="170"/>
        <v/>
      </c>
      <c r="Q197" s="199">
        <f t="shared" si="171"/>
        <v>0</v>
      </c>
      <c r="R197" s="606"/>
      <c r="S197" s="199">
        <f>+IFERROR(MIN(R197*(1+MTR!$C$28),P197+Q197*MTR!$C$35),0)</f>
        <v>0</v>
      </c>
      <c r="U197" s="199" t="str">
        <f t="shared" si="172"/>
        <v/>
      </c>
      <c r="V197" s="199" t="str">
        <f t="shared" si="173"/>
        <v/>
      </c>
      <c r="W197" s="199" t="str">
        <f t="shared" si="174"/>
        <v/>
      </c>
      <c r="X197" s="199" t="str">
        <f t="shared" si="175"/>
        <v/>
      </c>
      <c r="Y197" s="199" t="str">
        <f t="shared" si="176"/>
        <v/>
      </c>
      <c r="Z197" s="199" t="str">
        <f t="shared" si="177"/>
        <v/>
      </c>
      <c r="AA197" s="199" t="str">
        <f t="shared" si="178"/>
        <v/>
      </c>
      <c r="AB197" s="199" t="str">
        <f t="shared" si="179"/>
        <v/>
      </c>
      <c r="AC197" s="199">
        <f t="shared" si="180"/>
        <v>0</v>
      </c>
      <c r="AD197" s="606"/>
      <c r="AE197" s="199">
        <f>+IFERROR(MIN(AD197*(1+MTR!$C$28)*(1+MTR!$D$28),AB197+AC197*MTR!$D$35),0)</f>
        <v>0</v>
      </c>
      <c r="AG197" s="199" t="str">
        <f t="shared" si="121"/>
        <v/>
      </c>
      <c r="AH197" s="199" t="str">
        <f t="shared" si="113"/>
        <v/>
      </c>
      <c r="AI197" s="199" t="str">
        <f t="shared" si="114"/>
        <v/>
      </c>
      <c r="AJ197" s="199" t="str">
        <f t="shared" si="115"/>
        <v/>
      </c>
      <c r="AK197" s="199" t="str">
        <f t="shared" si="116"/>
        <v/>
      </c>
      <c r="AL197" s="199" t="str">
        <f t="shared" si="117"/>
        <v/>
      </c>
      <c r="AM197" s="199" t="str">
        <f t="shared" si="118"/>
        <v/>
      </c>
      <c r="AN197" s="199" t="str">
        <f t="shared" si="119"/>
        <v/>
      </c>
      <c r="AO197" s="199">
        <f t="shared" si="120"/>
        <v>0</v>
      </c>
      <c r="AP197" s="606"/>
      <c r="AQ197" s="199">
        <f>+IFERROR(MIN(AP197*(1+MTR!$E$28)*(1+MTR!$D$28),IF(C197&lt;2018,AN197+AO197*MTR!$D$35,AN197+AO197*MTR!$E$36)),0)</f>
        <v>0</v>
      </c>
      <c r="AS197" s="199" t="str">
        <f t="shared" si="112"/>
        <v/>
      </c>
      <c r="AT197" s="199" t="str">
        <f t="shared" si="126"/>
        <v/>
      </c>
      <c r="AU197" s="199" t="str">
        <f t="shared" si="122"/>
        <v/>
      </c>
      <c r="AV197" s="199" t="str">
        <f t="shared" si="127"/>
        <v/>
      </c>
      <c r="AW197" s="199" t="str">
        <f t="shared" si="123"/>
        <v/>
      </c>
      <c r="AX197" s="199" t="str">
        <f t="shared" si="124"/>
        <v/>
      </c>
      <c r="AY197" s="199" t="str">
        <f t="shared" si="125"/>
        <v/>
      </c>
      <c r="AZ197" s="199" t="str">
        <f t="shared" si="128"/>
        <v/>
      </c>
      <c r="BA197" s="199">
        <f t="shared" si="129"/>
        <v>0</v>
      </c>
      <c r="BB197" s="606"/>
      <c r="BC197" s="199">
        <f>+IFERROR(MIN(BB197*(1+MTR!$E$28)*(1+MTR!$F$28),IF(C197&lt;2018,AZ197+BA197*MTR!$D$35,AZ197+BA197*MTR!$E$36)),0)</f>
        <v>0</v>
      </c>
      <c r="BD197" s="190"/>
      <c r="BE197" s="608"/>
      <c r="BF197" s="190"/>
      <c r="BG197" s="190"/>
      <c r="BH197" s="190"/>
    </row>
    <row r="198" spans="1:60" s="179" customFormat="1">
      <c r="A198" s="607"/>
      <c r="B198" s="76"/>
      <c r="C198" s="77"/>
      <c r="D198" s="77"/>
      <c r="E198" s="77"/>
      <c r="F198" s="77"/>
      <c r="G198" s="76"/>
      <c r="H198" s="212" t="str">
        <f t="shared" si="162"/>
        <v/>
      </c>
      <c r="I198" s="199" t="str">
        <f t="shared" si="163"/>
        <v/>
      </c>
      <c r="J198" s="199" t="str">
        <f t="shared" si="164"/>
        <v/>
      </c>
      <c r="K198" s="199" t="str">
        <f t="shared" si="165"/>
        <v/>
      </c>
      <c r="L198" s="199" t="str">
        <f t="shared" si="166"/>
        <v/>
      </c>
      <c r="M198" s="199" t="str">
        <f t="shared" si="167"/>
        <v/>
      </c>
      <c r="N198" s="199" t="str">
        <f t="shared" si="168"/>
        <v/>
      </c>
      <c r="O198" s="199" t="str">
        <f t="shared" si="169"/>
        <v/>
      </c>
      <c r="P198" s="199" t="str">
        <f t="shared" si="170"/>
        <v/>
      </c>
      <c r="Q198" s="199">
        <f t="shared" si="171"/>
        <v>0</v>
      </c>
      <c r="R198" s="606"/>
      <c r="S198" s="199">
        <f>+IFERROR(MIN(R198*(1+MTR!$C$28),P198+Q198*MTR!$C$35),0)</f>
        <v>0</v>
      </c>
      <c r="U198" s="199" t="str">
        <f t="shared" si="172"/>
        <v/>
      </c>
      <c r="V198" s="199" t="str">
        <f t="shared" si="173"/>
        <v/>
      </c>
      <c r="W198" s="199" t="str">
        <f t="shared" si="174"/>
        <v/>
      </c>
      <c r="X198" s="199" t="str">
        <f t="shared" si="175"/>
        <v/>
      </c>
      <c r="Y198" s="199" t="str">
        <f t="shared" si="176"/>
        <v/>
      </c>
      <c r="Z198" s="199" t="str">
        <f t="shared" si="177"/>
        <v/>
      </c>
      <c r="AA198" s="199" t="str">
        <f t="shared" si="178"/>
        <v/>
      </c>
      <c r="AB198" s="199" t="str">
        <f t="shared" si="179"/>
        <v/>
      </c>
      <c r="AC198" s="199">
        <f t="shared" si="180"/>
        <v>0</v>
      </c>
      <c r="AD198" s="606"/>
      <c r="AE198" s="199">
        <f>+IFERROR(MIN(AD198*(1+MTR!$C$28)*(1+MTR!$D$28),AB198+AC198*MTR!$D$35),0)</f>
        <v>0</v>
      </c>
      <c r="AG198" s="199" t="str">
        <f t="shared" si="121"/>
        <v/>
      </c>
      <c r="AH198" s="199" t="str">
        <f t="shared" si="113"/>
        <v/>
      </c>
      <c r="AI198" s="199" t="str">
        <f t="shared" si="114"/>
        <v/>
      </c>
      <c r="AJ198" s="199" t="str">
        <f t="shared" si="115"/>
        <v/>
      </c>
      <c r="AK198" s="199" t="str">
        <f t="shared" si="116"/>
        <v/>
      </c>
      <c r="AL198" s="199" t="str">
        <f t="shared" si="117"/>
        <v/>
      </c>
      <c r="AM198" s="199" t="str">
        <f t="shared" si="118"/>
        <v/>
      </c>
      <c r="AN198" s="199" t="str">
        <f t="shared" si="119"/>
        <v/>
      </c>
      <c r="AO198" s="199">
        <f t="shared" si="120"/>
        <v>0</v>
      </c>
      <c r="AP198" s="606"/>
      <c r="AQ198" s="199">
        <f>+IFERROR(MIN(AP198*(1+MTR!$E$28)*(1+MTR!$D$28),IF(C198&lt;2018,AN198+AO198*MTR!$D$35,AN198+AO198*MTR!$E$36)),0)</f>
        <v>0</v>
      </c>
      <c r="AS198" s="199" t="str">
        <f t="shared" si="112"/>
        <v/>
      </c>
      <c r="AT198" s="199" t="str">
        <f t="shared" si="126"/>
        <v/>
      </c>
      <c r="AU198" s="199" t="str">
        <f t="shared" si="122"/>
        <v/>
      </c>
      <c r="AV198" s="199" t="str">
        <f t="shared" si="127"/>
        <v/>
      </c>
      <c r="AW198" s="199" t="str">
        <f t="shared" si="123"/>
        <v/>
      </c>
      <c r="AX198" s="199" t="str">
        <f t="shared" si="124"/>
        <v/>
      </c>
      <c r="AY198" s="199" t="str">
        <f t="shared" si="125"/>
        <v/>
      </c>
      <c r="AZ198" s="199" t="str">
        <f t="shared" si="128"/>
        <v/>
      </c>
      <c r="BA198" s="199">
        <f t="shared" si="129"/>
        <v>0</v>
      </c>
      <c r="BB198" s="606"/>
      <c r="BC198" s="199">
        <f>+IFERROR(MIN(BB198*(1+MTR!$E$28)*(1+MTR!$F$28),IF(C198&lt;2018,AZ198+BA198*MTR!$D$35,AZ198+BA198*MTR!$E$36)),0)</f>
        <v>0</v>
      </c>
      <c r="BD198" s="190"/>
      <c r="BE198" s="608"/>
      <c r="BF198" s="190"/>
      <c r="BG198" s="190"/>
      <c r="BH198" s="190"/>
    </row>
    <row r="199" spans="1:60" s="179" customFormat="1">
      <c r="A199" s="607"/>
      <c r="B199" s="76"/>
      <c r="C199" s="77"/>
      <c r="D199" s="77"/>
      <c r="E199" s="77"/>
      <c r="F199" s="77"/>
      <c r="G199" s="76"/>
      <c r="H199" s="212" t="str">
        <f t="shared" si="162"/>
        <v/>
      </c>
      <c r="I199" s="199" t="str">
        <f t="shared" si="163"/>
        <v/>
      </c>
      <c r="J199" s="199" t="str">
        <f t="shared" si="164"/>
        <v/>
      </c>
      <c r="K199" s="199" t="str">
        <f t="shared" si="165"/>
        <v/>
      </c>
      <c r="L199" s="199" t="str">
        <f t="shared" si="166"/>
        <v/>
      </c>
      <c r="M199" s="199" t="str">
        <f t="shared" si="167"/>
        <v/>
      </c>
      <c r="N199" s="199" t="str">
        <f t="shared" si="168"/>
        <v/>
      </c>
      <c r="O199" s="199" t="str">
        <f t="shared" si="169"/>
        <v/>
      </c>
      <c r="P199" s="199" t="str">
        <f t="shared" si="170"/>
        <v/>
      </c>
      <c r="Q199" s="199">
        <f t="shared" si="171"/>
        <v>0</v>
      </c>
      <c r="R199" s="606"/>
      <c r="S199" s="199">
        <f>+IFERROR(MIN(R199*(1+MTR!$C$28),P199+Q199*MTR!$C$35),0)</f>
        <v>0</v>
      </c>
      <c r="U199" s="199" t="str">
        <f t="shared" si="172"/>
        <v/>
      </c>
      <c r="V199" s="199" t="str">
        <f t="shared" si="173"/>
        <v/>
      </c>
      <c r="W199" s="199" t="str">
        <f t="shared" si="174"/>
        <v/>
      </c>
      <c r="X199" s="199" t="str">
        <f t="shared" si="175"/>
        <v/>
      </c>
      <c r="Y199" s="199" t="str">
        <f t="shared" si="176"/>
        <v/>
      </c>
      <c r="Z199" s="199" t="str">
        <f t="shared" si="177"/>
        <v/>
      </c>
      <c r="AA199" s="199" t="str">
        <f t="shared" si="178"/>
        <v/>
      </c>
      <c r="AB199" s="199" t="str">
        <f t="shared" si="179"/>
        <v/>
      </c>
      <c r="AC199" s="199">
        <f t="shared" si="180"/>
        <v>0</v>
      </c>
      <c r="AD199" s="606"/>
      <c r="AE199" s="199">
        <f>+IFERROR(MIN(AD199*(1+MTR!$C$28)*(1+MTR!$D$28),AB199+AC199*MTR!$D$35),0)</f>
        <v>0</v>
      </c>
      <c r="AG199" s="199" t="str">
        <f t="shared" si="121"/>
        <v/>
      </c>
      <c r="AH199" s="199" t="str">
        <f t="shared" si="113"/>
        <v/>
      </c>
      <c r="AI199" s="199" t="str">
        <f t="shared" si="114"/>
        <v/>
      </c>
      <c r="AJ199" s="199" t="str">
        <f t="shared" si="115"/>
        <v/>
      </c>
      <c r="AK199" s="199" t="str">
        <f t="shared" si="116"/>
        <v/>
      </c>
      <c r="AL199" s="199" t="str">
        <f t="shared" si="117"/>
        <v/>
      </c>
      <c r="AM199" s="199" t="str">
        <f t="shared" si="118"/>
        <v/>
      </c>
      <c r="AN199" s="199" t="str">
        <f t="shared" si="119"/>
        <v/>
      </c>
      <c r="AO199" s="199">
        <f t="shared" si="120"/>
        <v>0</v>
      </c>
      <c r="AP199" s="606"/>
      <c r="AQ199" s="199">
        <f>+IFERROR(MIN(AP199*(1+MTR!$E$28)*(1+MTR!$D$28),IF(C199&lt;2018,AN199+AO199*MTR!$D$35,AN199+AO199*MTR!$E$36)),0)</f>
        <v>0</v>
      </c>
      <c r="AS199" s="199" t="str">
        <f t="shared" si="112"/>
        <v/>
      </c>
      <c r="AT199" s="199" t="str">
        <f t="shared" si="126"/>
        <v/>
      </c>
      <c r="AU199" s="199" t="str">
        <f t="shared" si="122"/>
        <v/>
      </c>
      <c r="AV199" s="199" t="str">
        <f t="shared" si="127"/>
        <v/>
      </c>
      <c r="AW199" s="199" t="str">
        <f t="shared" si="123"/>
        <v/>
      </c>
      <c r="AX199" s="199" t="str">
        <f t="shared" si="124"/>
        <v/>
      </c>
      <c r="AY199" s="199" t="str">
        <f t="shared" si="125"/>
        <v/>
      </c>
      <c r="AZ199" s="199" t="str">
        <f t="shared" si="128"/>
        <v/>
      </c>
      <c r="BA199" s="199">
        <f t="shared" si="129"/>
        <v>0</v>
      </c>
      <c r="BB199" s="606"/>
      <c r="BC199" s="199">
        <f>+IFERROR(MIN(BB199*(1+MTR!$E$28)*(1+MTR!$F$28),IF(C199&lt;2018,AZ199+BA199*MTR!$D$35,AZ199+BA199*MTR!$E$36)),0)</f>
        <v>0</v>
      </c>
      <c r="BD199" s="190"/>
      <c r="BE199" s="608"/>
      <c r="BF199" s="190"/>
      <c r="BG199" s="190"/>
      <c r="BH199" s="190"/>
    </row>
    <row r="200" spans="1:60" s="179" customFormat="1">
      <c r="A200" s="607"/>
      <c r="B200" s="76"/>
      <c r="C200" s="77"/>
      <c r="D200" s="77"/>
      <c r="E200" s="77"/>
      <c r="F200" s="77"/>
      <c r="G200" s="76"/>
      <c r="H200" s="212" t="str">
        <f t="shared" si="162"/>
        <v/>
      </c>
      <c r="I200" s="199" t="str">
        <f t="shared" si="163"/>
        <v/>
      </c>
      <c r="J200" s="199" t="str">
        <f t="shared" si="164"/>
        <v/>
      </c>
      <c r="K200" s="199" t="str">
        <f t="shared" si="165"/>
        <v/>
      </c>
      <c r="L200" s="199" t="str">
        <f t="shared" si="166"/>
        <v/>
      </c>
      <c r="M200" s="199" t="str">
        <f t="shared" si="167"/>
        <v/>
      </c>
      <c r="N200" s="199" t="str">
        <f t="shared" si="168"/>
        <v/>
      </c>
      <c r="O200" s="199" t="str">
        <f t="shared" si="169"/>
        <v/>
      </c>
      <c r="P200" s="199" t="str">
        <f t="shared" si="170"/>
        <v/>
      </c>
      <c r="Q200" s="199">
        <f t="shared" si="171"/>
        <v>0</v>
      </c>
      <c r="R200" s="606"/>
      <c r="S200" s="199">
        <f>+IFERROR(MIN(R200*(1+MTR!$C$28),P200+Q200*MTR!$C$35),0)</f>
        <v>0</v>
      </c>
      <c r="U200" s="199" t="str">
        <f t="shared" si="172"/>
        <v/>
      </c>
      <c r="V200" s="199" t="str">
        <f t="shared" si="173"/>
        <v/>
      </c>
      <c r="W200" s="199" t="str">
        <f t="shared" si="174"/>
        <v/>
      </c>
      <c r="X200" s="199" t="str">
        <f t="shared" si="175"/>
        <v/>
      </c>
      <c r="Y200" s="199" t="str">
        <f t="shared" si="176"/>
        <v/>
      </c>
      <c r="Z200" s="199" t="str">
        <f t="shared" si="177"/>
        <v/>
      </c>
      <c r="AA200" s="199" t="str">
        <f t="shared" si="178"/>
        <v/>
      </c>
      <c r="AB200" s="199" t="str">
        <f t="shared" si="179"/>
        <v/>
      </c>
      <c r="AC200" s="199">
        <f t="shared" si="180"/>
        <v>0</v>
      </c>
      <c r="AD200" s="606"/>
      <c r="AE200" s="199">
        <f>+IFERROR(MIN(AD200*(1+MTR!$C$28)*(1+MTR!$D$28),AB200+AC200*MTR!$D$35),0)</f>
        <v>0</v>
      </c>
      <c r="AG200" s="199" t="str">
        <f t="shared" si="121"/>
        <v/>
      </c>
      <c r="AH200" s="199" t="str">
        <f t="shared" si="113"/>
        <v/>
      </c>
      <c r="AI200" s="199" t="str">
        <f t="shared" si="114"/>
        <v/>
      </c>
      <c r="AJ200" s="199" t="str">
        <f t="shared" si="115"/>
        <v/>
      </c>
      <c r="AK200" s="199" t="str">
        <f t="shared" si="116"/>
        <v/>
      </c>
      <c r="AL200" s="199" t="str">
        <f t="shared" si="117"/>
        <v/>
      </c>
      <c r="AM200" s="199" t="str">
        <f t="shared" si="118"/>
        <v/>
      </c>
      <c r="AN200" s="199" t="str">
        <f t="shared" si="119"/>
        <v/>
      </c>
      <c r="AO200" s="199">
        <f t="shared" si="120"/>
        <v>0</v>
      </c>
      <c r="AP200" s="606"/>
      <c r="AQ200" s="199">
        <f>+IFERROR(MIN(AP200*(1+MTR!$E$28)*(1+MTR!$D$28),IF(C200&lt;2018,AN200+AO200*MTR!$D$35,AN200+AO200*MTR!$E$36)),0)</f>
        <v>0</v>
      </c>
      <c r="AS200" s="199" t="str">
        <f t="shared" si="112"/>
        <v/>
      </c>
      <c r="AT200" s="199" t="str">
        <f t="shared" si="126"/>
        <v/>
      </c>
      <c r="AU200" s="199" t="str">
        <f t="shared" si="122"/>
        <v/>
      </c>
      <c r="AV200" s="199" t="str">
        <f t="shared" si="127"/>
        <v/>
      </c>
      <c r="AW200" s="199" t="str">
        <f t="shared" si="123"/>
        <v/>
      </c>
      <c r="AX200" s="199" t="str">
        <f t="shared" si="124"/>
        <v/>
      </c>
      <c r="AY200" s="199" t="str">
        <f t="shared" si="125"/>
        <v/>
      </c>
      <c r="AZ200" s="199" t="str">
        <f t="shared" si="128"/>
        <v/>
      </c>
      <c r="BA200" s="199">
        <f t="shared" si="129"/>
        <v>0</v>
      </c>
      <c r="BB200" s="606"/>
      <c r="BC200" s="199">
        <f>+IFERROR(MIN(BB200*(1+MTR!$E$28)*(1+MTR!$F$28),IF(C200&lt;2018,AZ200+BA200*MTR!$D$35,AZ200+BA200*MTR!$E$36)),0)</f>
        <v>0</v>
      </c>
      <c r="BD200" s="190"/>
      <c r="BE200" s="608"/>
      <c r="BF200" s="190"/>
      <c r="BG200" s="190"/>
      <c r="BH200" s="190"/>
    </row>
    <row r="201" spans="1:60" s="179" customFormat="1">
      <c r="A201" s="607"/>
      <c r="B201" s="76"/>
      <c r="C201" s="77"/>
      <c r="D201" s="77"/>
      <c r="E201" s="77"/>
      <c r="F201" s="77"/>
      <c r="G201" s="76"/>
      <c r="H201" s="212" t="str">
        <f t="shared" si="162"/>
        <v/>
      </c>
      <c r="I201" s="199" t="str">
        <f t="shared" si="163"/>
        <v/>
      </c>
      <c r="J201" s="199" t="str">
        <f t="shared" si="164"/>
        <v/>
      </c>
      <c r="K201" s="199" t="str">
        <f t="shared" si="165"/>
        <v/>
      </c>
      <c r="L201" s="199" t="str">
        <f t="shared" si="166"/>
        <v/>
      </c>
      <c r="M201" s="199" t="str">
        <f t="shared" si="167"/>
        <v/>
      </c>
      <c r="N201" s="199" t="str">
        <f t="shared" si="168"/>
        <v/>
      </c>
      <c r="O201" s="199" t="str">
        <f t="shared" si="169"/>
        <v/>
      </c>
      <c r="P201" s="199" t="str">
        <f t="shared" si="170"/>
        <v/>
      </c>
      <c r="Q201" s="199">
        <f t="shared" si="171"/>
        <v>0</v>
      </c>
      <c r="R201" s="606"/>
      <c r="S201" s="199">
        <f>+IFERROR(MIN(R201*(1+MTR!$C$28),P201+Q201*MTR!$C$35),0)</f>
        <v>0</v>
      </c>
      <c r="U201" s="199" t="str">
        <f t="shared" si="172"/>
        <v/>
      </c>
      <c r="V201" s="199" t="str">
        <f t="shared" si="173"/>
        <v/>
      </c>
      <c r="W201" s="199" t="str">
        <f t="shared" si="174"/>
        <v/>
      </c>
      <c r="X201" s="199" t="str">
        <f t="shared" si="175"/>
        <v/>
      </c>
      <c r="Y201" s="199" t="str">
        <f t="shared" si="176"/>
        <v/>
      </c>
      <c r="Z201" s="199" t="str">
        <f t="shared" si="177"/>
        <v/>
      </c>
      <c r="AA201" s="199" t="str">
        <f t="shared" si="178"/>
        <v/>
      </c>
      <c r="AB201" s="199" t="str">
        <f t="shared" si="179"/>
        <v/>
      </c>
      <c r="AC201" s="199">
        <f t="shared" si="180"/>
        <v>0</v>
      </c>
      <c r="AD201" s="606"/>
      <c r="AE201" s="199">
        <f>+IFERROR(MIN(AD201*(1+MTR!$C$28)*(1+MTR!$D$28),AB201+AC201*MTR!$D$35),0)</f>
        <v>0</v>
      </c>
      <c r="AG201" s="199" t="str">
        <f t="shared" si="121"/>
        <v/>
      </c>
      <c r="AH201" s="199" t="str">
        <f t="shared" si="113"/>
        <v/>
      </c>
      <c r="AI201" s="199" t="str">
        <f t="shared" si="114"/>
        <v/>
      </c>
      <c r="AJ201" s="199" t="str">
        <f t="shared" si="115"/>
        <v/>
      </c>
      <c r="AK201" s="199" t="str">
        <f t="shared" si="116"/>
        <v/>
      </c>
      <c r="AL201" s="199" t="str">
        <f t="shared" si="117"/>
        <v/>
      </c>
      <c r="AM201" s="199" t="str">
        <f t="shared" si="118"/>
        <v/>
      </c>
      <c r="AN201" s="199" t="str">
        <f t="shared" si="119"/>
        <v/>
      </c>
      <c r="AO201" s="199">
        <f t="shared" si="120"/>
        <v>0</v>
      </c>
      <c r="AP201" s="606"/>
      <c r="AQ201" s="199">
        <f>+IFERROR(MIN(AP201*(1+MTR!$E$28)*(1+MTR!$D$28),IF(C201&lt;2018,AN201+AO201*MTR!$D$35,AN201+AO201*MTR!$E$36)),0)</f>
        <v>0</v>
      </c>
      <c r="AS201" s="199" t="str">
        <f t="shared" si="112"/>
        <v/>
      </c>
      <c r="AT201" s="199" t="str">
        <f t="shared" si="126"/>
        <v/>
      </c>
      <c r="AU201" s="199" t="str">
        <f t="shared" si="122"/>
        <v/>
      </c>
      <c r="AV201" s="199" t="str">
        <f t="shared" si="127"/>
        <v/>
      </c>
      <c r="AW201" s="199" t="str">
        <f t="shared" si="123"/>
        <v/>
      </c>
      <c r="AX201" s="199" t="str">
        <f t="shared" si="124"/>
        <v/>
      </c>
      <c r="AY201" s="199" t="str">
        <f t="shared" si="125"/>
        <v/>
      </c>
      <c r="AZ201" s="199" t="str">
        <f t="shared" si="128"/>
        <v/>
      </c>
      <c r="BA201" s="199">
        <f t="shared" si="129"/>
        <v>0</v>
      </c>
      <c r="BB201" s="606"/>
      <c r="BC201" s="199">
        <f>+IFERROR(MIN(BB201*(1+MTR!$E$28)*(1+MTR!$F$28),IF(C201&lt;2018,AZ201+BA201*MTR!$D$35,AZ201+BA201*MTR!$E$36)),0)</f>
        <v>0</v>
      </c>
      <c r="BD201" s="190"/>
      <c r="BE201" s="608"/>
      <c r="BF201" s="190"/>
      <c r="BG201" s="190"/>
      <c r="BH201" s="190"/>
    </row>
    <row r="202" spans="1:60" s="179" customFormat="1">
      <c r="A202" s="607"/>
      <c r="B202" s="76"/>
      <c r="C202" s="77"/>
      <c r="D202" s="77"/>
      <c r="E202" s="77"/>
      <c r="F202" s="77"/>
      <c r="G202" s="76"/>
      <c r="H202" s="212" t="str">
        <f t="shared" si="162"/>
        <v/>
      </c>
      <c r="I202" s="199" t="str">
        <f t="shared" si="163"/>
        <v/>
      </c>
      <c r="J202" s="199" t="str">
        <f t="shared" si="164"/>
        <v/>
      </c>
      <c r="K202" s="199" t="str">
        <f t="shared" si="165"/>
        <v/>
      </c>
      <c r="L202" s="199" t="str">
        <f t="shared" si="166"/>
        <v/>
      </c>
      <c r="M202" s="199" t="str">
        <f t="shared" si="167"/>
        <v/>
      </c>
      <c r="N202" s="199" t="str">
        <f t="shared" si="168"/>
        <v/>
      </c>
      <c r="O202" s="199" t="str">
        <f t="shared" si="169"/>
        <v/>
      </c>
      <c r="P202" s="199" t="str">
        <f t="shared" si="170"/>
        <v/>
      </c>
      <c r="Q202" s="199">
        <f t="shared" si="171"/>
        <v>0</v>
      </c>
      <c r="R202" s="606"/>
      <c r="S202" s="199">
        <f>+IFERROR(MIN(R202*(1+MTR!$C$28),P202+Q202*MTR!$C$35),0)</f>
        <v>0</v>
      </c>
      <c r="U202" s="199" t="str">
        <f t="shared" si="172"/>
        <v/>
      </c>
      <c r="V202" s="199" t="str">
        <f t="shared" si="173"/>
        <v/>
      </c>
      <c r="W202" s="199" t="str">
        <f t="shared" si="174"/>
        <v/>
      </c>
      <c r="X202" s="199" t="str">
        <f t="shared" si="175"/>
        <v/>
      </c>
      <c r="Y202" s="199" t="str">
        <f t="shared" si="176"/>
        <v/>
      </c>
      <c r="Z202" s="199" t="str">
        <f t="shared" si="177"/>
        <v/>
      </c>
      <c r="AA202" s="199" t="str">
        <f t="shared" si="178"/>
        <v/>
      </c>
      <c r="AB202" s="199" t="str">
        <f t="shared" si="179"/>
        <v/>
      </c>
      <c r="AC202" s="199">
        <f t="shared" si="180"/>
        <v>0</v>
      </c>
      <c r="AD202" s="606"/>
      <c r="AE202" s="199">
        <f>+IFERROR(MIN(AD202*(1+MTR!$C$28)*(1+MTR!$D$28),AB202+AC202*MTR!$D$35),0)</f>
        <v>0</v>
      </c>
      <c r="AG202" s="199" t="str">
        <f t="shared" si="121"/>
        <v/>
      </c>
      <c r="AH202" s="199" t="str">
        <f t="shared" si="113"/>
        <v/>
      </c>
      <c r="AI202" s="199" t="str">
        <f t="shared" si="114"/>
        <v/>
      </c>
      <c r="AJ202" s="199" t="str">
        <f t="shared" si="115"/>
        <v/>
      </c>
      <c r="AK202" s="199" t="str">
        <f t="shared" si="116"/>
        <v/>
      </c>
      <c r="AL202" s="199" t="str">
        <f t="shared" si="117"/>
        <v/>
      </c>
      <c r="AM202" s="199" t="str">
        <f t="shared" si="118"/>
        <v/>
      </c>
      <c r="AN202" s="199" t="str">
        <f t="shared" si="119"/>
        <v/>
      </c>
      <c r="AO202" s="199">
        <f t="shared" si="120"/>
        <v>0</v>
      </c>
      <c r="AP202" s="606"/>
      <c r="AQ202" s="199">
        <f>+IFERROR(MIN(AP202*(1+MTR!$E$28)*(1+MTR!$D$28),IF(C202&lt;2018,AN202+AO202*MTR!$D$35,AN202+AO202*MTR!$E$36)),0)</f>
        <v>0</v>
      </c>
      <c r="AS202" s="199" t="str">
        <f t="shared" si="112"/>
        <v/>
      </c>
      <c r="AT202" s="199" t="str">
        <f t="shared" si="126"/>
        <v/>
      </c>
      <c r="AU202" s="199" t="str">
        <f t="shared" si="122"/>
        <v/>
      </c>
      <c r="AV202" s="199" t="str">
        <f t="shared" si="127"/>
        <v/>
      </c>
      <c r="AW202" s="199" t="str">
        <f t="shared" si="123"/>
        <v/>
      </c>
      <c r="AX202" s="199" t="str">
        <f t="shared" si="124"/>
        <v/>
      </c>
      <c r="AY202" s="199" t="str">
        <f t="shared" si="125"/>
        <v/>
      </c>
      <c r="AZ202" s="199" t="str">
        <f t="shared" si="128"/>
        <v/>
      </c>
      <c r="BA202" s="199">
        <f t="shared" si="129"/>
        <v>0</v>
      </c>
      <c r="BB202" s="606"/>
      <c r="BC202" s="199">
        <f>+IFERROR(MIN(BB202*(1+MTR!$E$28)*(1+MTR!$F$28),IF(C202&lt;2018,AZ202+BA202*MTR!$D$35,AZ202+BA202*MTR!$E$36)),0)</f>
        <v>0</v>
      </c>
      <c r="BD202" s="190"/>
      <c r="BE202" s="608"/>
      <c r="BF202" s="190"/>
      <c r="BG202" s="190"/>
      <c r="BH202" s="190"/>
    </row>
    <row r="203" spans="1:60" s="179" customFormat="1">
      <c r="A203" s="607"/>
      <c r="B203" s="76"/>
      <c r="C203" s="77"/>
      <c r="D203" s="77"/>
      <c r="E203" s="77"/>
      <c r="F203" s="77"/>
      <c r="G203" s="76"/>
      <c r="H203" s="212" t="str">
        <f t="shared" si="162"/>
        <v/>
      </c>
      <c r="I203" s="199" t="str">
        <f t="shared" si="163"/>
        <v/>
      </c>
      <c r="J203" s="199" t="str">
        <f t="shared" si="164"/>
        <v/>
      </c>
      <c r="K203" s="199" t="str">
        <f t="shared" si="165"/>
        <v/>
      </c>
      <c r="L203" s="199" t="str">
        <f t="shared" si="166"/>
        <v/>
      </c>
      <c r="M203" s="199" t="str">
        <f t="shared" si="167"/>
        <v/>
      </c>
      <c r="N203" s="199" t="str">
        <f t="shared" si="168"/>
        <v/>
      </c>
      <c r="O203" s="199" t="str">
        <f t="shared" si="169"/>
        <v/>
      </c>
      <c r="P203" s="199" t="str">
        <f t="shared" si="170"/>
        <v/>
      </c>
      <c r="Q203" s="199">
        <f t="shared" si="171"/>
        <v>0</v>
      </c>
      <c r="R203" s="606"/>
      <c r="S203" s="199">
        <f>+IFERROR(MIN(R203*(1+MTR!$C$28),P203+Q203*MTR!$C$35),0)</f>
        <v>0</v>
      </c>
      <c r="U203" s="199" t="str">
        <f t="shared" si="172"/>
        <v/>
      </c>
      <c r="V203" s="199" t="str">
        <f t="shared" si="173"/>
        <v/>
      </c>
      <c r="W203" s="199" t="str">
        <f t="shared" si="174"/>
        <v/>
      </c>
      <c r="X203" s="199" t="str">
        <f t="shared" si="175"/>
        <v/>
      </c>
      <c r="Y203" s="199" t="str">
        <f t="shared" si="176"/>
        <v/>
      </c>
      <c r="Z203" s="199" t="str">
        <f t="shared" si="177"/>
        <v/>
      </c>
      <c r="AA203" s="199" t="str">
        <f t="shared" si="178"/>
        <v/>
      </c>
      <c r="AB203" s="199" t="str">
        <f t="shared" si="179"/>
        <v/>
      </c>
      <c r="AC203" s="199">
        <f t="shared" si="180"/>
        <v>0</v>
      </c>
      <c r="AD203" s="606"/>
      <c r="AE203" s="199">
        <f>+IFERROR(MIN(AD203*(1+MTR!$C$28)*(1+MTR!$D$28),AB203+AC203*MTR!$D$35),0)</f>
        <v>0</v>
      </c>
      <c r="AG203" s="199" t="str">
        <f t="shared" si="121"/>
        <v/>
      </c>
      <c r="AH203" s="199" t="str">
        <f t="shared" si="113"/>
        <v/>
      </c>
      <c r="AI203" s="199" t="str">
        <f t="shared" si="114"/>
        <v/>
      </c>
      <c r="AJ203" s="199" t="str">
        <f t="shared" si="115"/>
        <v/>
      </c>
      <c r="AK203" s="199" t="str">
        <f t="shared" si="116"/>
        <v/>
      </c>
      <c r="AL203" s="199" t="str">
        <f t="shared" si="117"/>
        <v/>
      </c>
      <c r="AM203" s="199" t="str">
        <f t="shared" si="118"/>
        <v/>
      </c>
      <c r="AN203" s="199" t="str">
        <f t="shared" si="119"/>
        <v/>
      </c>
      <c r="AO203" s="199">
        <f t="shared" si="120"/>
        <v>0</v>
      </c>
      <c r="AP203" s="606"/>
      <c r="AQ203" s="199">
        <f>+IFERROR(MIN(AP203*(1+MTR!$E$28)*(1+MTR!$D$28),IF(C203&lt;2018,AN203+AO203*MTR!$D$35,AN203+AO203*MTR!$E$36)),0)</f>
        <v>0</v>
      </c>
      <c r="AS203" s="199" t="str">
        <f t="shared" si="112"/>
        <v/>
      </c>
      <c r="AT203" s="199" t="str">
        <f t="shared" si="126"/>
        <v/>
      </c>
      <c r="AU203" s="199" t="str">
        <f t="shared" si="122"/>
        <v/>
      </c>
      <c r="AV203" s="199" t="str">
        <f t="shared" si="127"/>
        <v/>
      </c>
      <c r="AW203" s="199" t="str">
        <f t="shared" si="123"/>
        <v/>
      </c>
      <c r="AX203" s="199" t="str">
        <f t="shared" si="124"/>
        <v/>
      </c>
      <c r="AY203" s="199" t="str">
        <f t="shared" si="125"/>
        <v/>
      </c>
      <c r="AZ203" s="199" t="str">
        <f t="shared" si="128"/>
        <v/>
      </c>
      <c r="BA203" s="199">
        <f t="shared" si="129"/>
        <v>0</v>
      </c>
      <c r="BB203" s="606"/>
      <c r="BC203" s="199">
        <f>+IFERROR(MIN(BB203*(1+MTR!$E$28)*(1+MTR!$F$28),IF(C203&lt;2018,AZ203+BA203*MTR!$D$35,AZ203+BA203*MTR!$E$36)),0)</f>
        <v>0</v>
      </c>
      <c r="BD203" s="190"/>
      <c r="BE203" s="608"/>
      <c r="BF203" s="190"/>
      <c r="BG203" s="190"/>
      <c r="BH203" s="190"/>
    </row>
    <row r="204" spans="1:60" s="179" customFormat="1">
      <c r="A204" s="607"/>
      <c r="B204" s="76"/>
      <c r="C204" s="77"/>
      <c r="D204" s="77"/>
      <c r="E204" s="77"/>
      <c r="F204" s="77"/>
      <c r="G204" s="76"/>
      <c r="H204" s="212" t="str">
        <f t="shared" si="162"/>
        <v/>
      </c>
      <c r="I204" s="199" t="str">
        <f t="shared" si="163"/>
        <v/>
      </c>
      <c r="J204" s="199" t="str">
        <f t="shared" si="164"/>
        <v/>
      </c>
      <c r="K204" s="199" t="str">
        <f t="shared" si="165"/>
        <v/>
      </c>
      <c r="L204" s="199" t="str">
        <f t="shared" si="166"/>
        <v/>
      </c>
      <c r="M204" s="199" t="str">
        <f t="shared" si="167"/>
        <v/>
      </c>
      <c r="N204" s="199" t="str">
        <f t="shared" si="168"/>
        <v/>
      </c>
      <c r="O204" s="199" t="str">
        <f t="shared" si="169"/>
        <v/>
      </c>
      <c r="P204" s="199" t="str">
        <f t="shared" si="170"/>
        <v/>
      </c>
      <c r="Q204" s="199">
        <f t="shared" si="171"/>
        <v>0</v>
      </c>
      <c r="R204" s="606"/>
      <c r="S204" s="199">
        <f>+IFERROR(MIN(R204*(1+MTR!$C$28),P204+Q204*MTR!$C$35),0)</f>
        <v>0</v>
      </c>
      <c r="U204" s="199" t="str">
        <f t="shared" si="172"/>
        <v/>
      </c>
      <c r="V204" s="199" t="str">
        <f t="shared" si="173"/>
        <v/>
      </c>
      <c r="W204" s="199" t="str">
        <f t="shared" si="174"/>
        <v/>
      </c>
      <c r="X204" s="199" t="str">
        <f t="shared" si="175"/>
        <v/>
      </c>
      <c r="Y204" s="199" t="str">
        <f t="shared" si="176"/>
        <v/>
      </c>
      <c r="Z204" s="199" t="str">
        <f t="shared" si="177"/>
        <v/>
      </c>
      <c r="AA204" s="199" t="str">
        <f t="shared" si="178"/>
        <v/>
      </c>
      <c r="AB204" s="199" t="str">
        <f t="shared" si="179"/>
        <v/>
      </c>
      <c r="AC204" s="199">
        <f t="shared" si="180"/>
        <v>0</v>
      </c>
      <c r="AD204" s="606"/>
      <c r="AE204" s="199">
        <f>+IFERROR(MIN(AD204*(1+MTR!$C$28)*(1+MTR!$D$28),AB204+AC204*MTR!$D$35),0)</f>
        <v>0</v>
      </c>
      <c r="AG204" s="199" t="str">
        <f t="shared" si="121"/>
        <v/>
      </c>
      <c r="AH204" s="199" t="str">
        <f t="shared" si="113"/>
        <v/>
      </c>
      <c r="AI204" s="199" t="str">
        <f t="shared" si="114"/>
        <v/>
      </c>
      <c r="AJ204" s="199" t="str">
        <f t="shared" si="115"/>
        <v/>
      </c>
      <c r="AK204" s="199" t="str">
        <f t="shared" si="116"/>
        <v/>
      </c>
      <c r="AL204" s="199" t="str">
        <f t="shared" si="117"/>
        <v/>
      </c>
      <c r="AM204" s="199" t="str">
        <f t="shared" si="118"/>
        <v/>
      </c>
      <c r="AN204" s="199" t="str">
        <f t="shared" si="119"/>
        <v/>
      </c>
      <c r="AO204" s="199">
        <f t="shared" si="120"/>
        <v>0</v>
      </c>
      <c r="AP204" s="606"/>
      <c r="AQ204" s="199">
        <f>+IFERROR(MIN(AP204*(1+MTR!$E$28)*(1+MTR!$D$28),IF(C204&lt;2018,AN204+AO204*MTR!$D$35,AN204+AO204*MTR!$E$36)),0)</f>
        <v>0</v>
      </c>
      <c r="AS204" s="199" t="str">
        <f t="shared" si="112"/>
        <v/>
      </c>
      <c r="AT204" s="199" t="str">
        <f t="shared" si="126"/>
        <v/>
      </c>
      <c r="AU204" s="199" t="str">
        <f t="shared" si="122"/>
        <v/>
      </c>
      <c r="AV204" s="199" t="str">
        <f t="shared" si="127"/>
        <v/>
      </c>
      <c r="AW204" s="199" t="str">
        <f t="shared" si="123"/>
        <v/>
      </c>
      <c r="AX204" s="199" t="str">
        <f t="shared" si="124"/>
        <v/>
      </c>
      <c r="AY204" s="199" t="str">
        <f t="shared" si="125"/>
        <v/>
      </c>
      <c r="AZ204" s="199" t="str">
        <f t="shared" si="128"/>
        <v/>
      </c>
      <c r="BA204" s="199">
        <f t="shared" si="129"/>
        <v>0</v>
      </c>
      <c r="BB204" s="606"/>
      <c r="BC204" s="199">
        <f>+IFERROR(MIN(BB204*(1+MTR!$E$28)*(1+MTR!$F$28),IF(C204&lt;2018,AZ204+BA204*MTR!$D$35,AZ204+BA204*MTR!$E$36)),0)</f>
        <v>0</v>
      </c>
      <c r="BD204" s="190"/>
      <c r="BE204" s="608"/>
      <c r="BF204" s="190"/>
      <c r="BG204" s="190"/>
      <c r="BH204" s="190"/>
    </row>
    <row r="205" spans="1:60" s="179" customFormat="1">
      <c r="A205" s="607"/>
      <c r="B205" s="76"/>
      <c r="C205" s="77"/>
      <c r="D205" s="77"/>
      <c r="E205" s="77"/>
      <c r="F205" s="77"/>
      <c r="G205" s="76"/>
      <c r="H205" s="212" t="str">
        <f t="shared" si="162"/>
        <v/>
      </c>
      <c r="I205" s="199" t="str">
        <f t="shared" si="163"/>
        <v/>
      </c>
      <c r="J205" s="199" t="str">
        <f t="shared" si="164"/>
        <v/>
      </c>
      <c r="K205" s="199" t="str">
        <f t="shared" si="165"/>
        <v/>
      </c>
      <c r="L205" s="199" t="str">
        <f t="shared" si="166"/>
        <v/>
      </c>
      <c r="M205" s="199" t="str">
        <f t="shared" si="167"/>
        <v/>
      </c>
      <c r="N205" s="199" t="str">
        <f t="shared" si="168"/>
        <v/>
      </c>
      <c r="O205" s="199" t="str">
        <f t="shared" si="169"/>
        <v/>
      </c>
      <c r="P205" s="199" t="str">
        <f t="shared" si="170"/>
        <v/>
      </c>
      <c r="Q205" s="199">
        <f t="shared" si="171"/>
        <v>0</v>
      </c>
      <c r="R205" s="606"/>
      <c r="S205" s="199">
        <f>+IFERROR(MIN(R205*(1+MTR!$C$28),P205+Q205*MTR!$C$35),0)</f>
        <v>0</v>
      </c>
      <c r="U205" s="199" t="str">
        <f t="shared" si="172"/>
        <v/>
      </c>
      <c r="V205" s="199" t="str">
        <f t="shared" si="173"/>
        <v/>
      </c>
      <c r="W205" s="199" t="str">
        <f t="shared" si="174"/>
        <v/>
      </c>
      <c r="X205" s="199" t="str">
        <f t="shared" si="175"/>
        <v/>
      </c>
      <c r="Y205" s="199" t="str">
        <f t="shared" si="176"/>
        <v/>
      </c>
      <c r="Z205" s="199" t="str">
        <f t="shared" si="177"/>
        <v/>
      </c>
      <c r="AA205" s="199" t="str">
        <f t="shared" si="178"/>
        <v/>
      </c>
      <c r="AB205" s="199" t="str">
        <f t="shared" si="179"/>
        <v/>
      </c>
      <c r="AC205" s="199">
        <f t="shared" si="180"/>
        <v>0</v>
      </c>
      <c r="AD205" s="606"/>
      <c r="AE205" s="199">
        <f>+IFERROR(MIN(AD205*(1+MTR!$C$28)*(1+MTR!$D$28),AB205+AC205*MTR!$D$35),0)</f>
        <v>0</v>
      </c>
      <c r="AG205" s="199" t="str">
        <f t="shared" si="121"/>
        <v/>
      </c>
      <c r="AH205" s="199" t="str">
        <f t="shared" si="113"/>
        <v/>
      </c>
      <c r="AI205" s="199" t="str">
        <f t="shared" si="114"/>
        <v/>
      </c>
      <c r="AJ205" s="199" t="str">
        <f t="shared" si="115"/>
        <v/>
      </c>
      <c r="AK205" s="199" t="str">
        <f t="shared" si="116"/>
        <v/>
      </c>
      <c r="AL205" s="199" t="str">
        <f t="shared" si="117"/>
        <v/>
      </c>
      <c r="AM205" s="199" t="str">
        <f t="shared" si="118"/>
        <v/>
      </c>
      <c r="AN205" s="199" t="str">
        <f t="shared" si="119"/>
        <v/>
      </c>
      <c r="AO205" s="199">
        <f t="shared" si="120"/>
        <v>0</v>
      </c>
      <c r="AP205" s="606"/>
      <c r="AQ205" s="199">
        <f>+IFERROR(MIN(AP205*(1+MTR!$E$28)*(1+MTR!$D$28),IF(C205&lt;2018,AN205+AO205*MTR!$D$35,AN205+AO205*MTR!$E$36)),0)</f>
        <v>0</v>
      </c>
      <c r="AS205" s="199" t="str">
        <f t="shared" si="112"/>
        <v/>
      </c>
      <c r="AT205" s="199" t="str">
        <f t="shared" si="126"/>
        <v/>
      </c>
      <c r="AU205" s="199" t="str">
        <f t="shared" si="122"/>
        <v/>
      </c>
      <c r="AV205" s="199" t="str">
        <f t="shared" si="127"/>
        <v/>
      </c>
      <c r="AW205" s="199" t="str">
        <f t="shared" si="123"/>
        <v/>
      </c>
      <c r="AX205" s="199" t="str">
        <f t="shared" si="124"/>
        <v/>
      </c>
      <c r="AY205" s="199" t="str">
        <f t="shared" si="125"/>
        <v/>
      </c>
      <c r="AZ205" s="199" t="str">
        <f t="shared" si="128"/>
        <v/>
      </c>
      <c r="BA205" s="199">
        <f t="shared" si="129"/>
        <v>0</v>
      </c>
      <c r="BB205" s="606"/>
      <c r="BC205" s="199">
        <f>+IFERROR(MIN(BB205*(1+MTR!$E$28)*(1+MTR!$F$28),IF(C205&lt;2018,AZ205+BA205*MTR!$D$35,AZ205+BA205*MTR!$E$36)),0)</f>
        <v>0</v>
      </c>
      <c r="BD205" s="190"/>
      <c r="BE205" s="608"/>
      <c r="BF205" s="190"/>
      <c r="BG205" s="190"/>
      <c r="BH205" s="190"/>
    </row>
    <row r="206" spans="1:60" s="179" customFormat="1">
      <c r="A206" s="607"/>
      <c r="B206" s="76"/>
      <c r="C206" s="77"/>
      <c r="D206" s="77"/>
      <c r="E206" s="77"/>
      <c r="F206" s="77"/>
      <c r="G206" s="76"/>
      <c r="H206" s="212" t="str">
        <f t="shared" si="162"/>
        <v/>
      </c>
      <c r="I206" s="199" t="str">
        <f t="shared" si="163"/>
        <v/>
      </c>
      <c r="J206" s="199" t="str">
        <f t="shared" si="164"/>
        <v/>
      </c>
      <c r="K206" s="199" t="str">
        <f t="shared" si="165"/>
        <v/>
      </c>
      <c r="L206" s="199" t="str">
        <f t="shared" si="166"/>
        <v/>
      </c>
      <c r="M206" s="199" t="str">
        <f t="shared" si="167"/>
        <v/>
      </c>
      <c r="N206" s="199" t="str">
        <f t="shared" si="168"/>
        <v/>
      </c>
      <c r="O206" s="199" t="str">
        <f t="shared" si="169"/>
        <v/>
      </c>
      <c r="P206" s="199" t="str">
        <f t="shared" si="170"/>
        <v/>
      </c>
      <c r="Q206" s="199">
        <f t="shared" si="171"/>
        <v>0</v>
      </c>
      <c r="R206" s="606"/>
      <c r="S206" s="199">
        <f>+IFERROR(MIN(R206*(1+MTR!$C$28),P206+Q206*MTR!$C$35),0)</f>
        <v>0</v>
      </c>
      <c r="U206" s="199" t="str">
        <f t="shared" si="172"/>
        <v/>
      </c>
      <c r="V206" s="199" t="str">
        <f t="shared" si="173"/>
        <v/>
      </c>
      <c r="W206" s="199" t="str">
        <f t="shared" si="174"/>
        <v/>
      </c>
      <c r="X206" s="199" t="str">
        <f t="shared" si="175"/>
        <v/>
      </c>
      <c r="Y206" s="199" t="str">
        <f t="shared" si="176"/>
        <v/>
      </c>
      <c r="Z206" s="199" t="str">
        <f t="shared" si="177"/>
        <v/>
      </c>
      <c r="AA206" s="199" t="str">
        <f t="shared" si="178"/>
        <v/>
      </c>
      <c r="AB206" s="199" t="str">
        <f t="shared" si="179"/>
        <v/>
      </c>
      <c r="AC206" s="199">
        <f t="shared" si="180"/>
        <v>0</v>
      </c>
      <c r="AD206" s="606"/>
      <c r="AE206" s="199">
        <f>+IFERROR(MIN(AD206*(1+MTR!$C$28)*(1+MTR!$D$28),AB206+AC206*MTR!$D$35),0)</f>
        <v>0</v>
      </c>
      <c r="AG206" s="199" t="str">
        <f t="shared" si="121"/>
        <v/>
      </c>
      <c r="AH206" s="199" t="str">
        <f t="shared" si="113"/>
        <v/>
      </c>
      <c r="AI206" s="199" t="str">
        <f t="shared" si="114"/>
        <v/>
      </c>
      <c r="AJ206" s="199" t="str">
        <f t="shared" si="115"/>
        <v/>
      </c>
      <c r="AK206" s="199" t="str">
        <f t="shared" si="116"/>
        <v/>
      </c>
      <c r="AL206" s="199" t="str">
        <f t="shared" si="117"/>
        <v/>
      </c>
      <c r="AM206" s="199" t="str">
        <f t="shared" si="118"/>
        <v/>
      </c>
      <c r="AN206" s="199" t="str">
        <f t="shared" si="119"/>
        <v/>
      </c>
      <c r="AO206" s="199">
        <f t="shared" si="120"/>
        <v>0</v>
      </c>
      <c r="AP206" s="606"/>
      <c r="AQ206" s="199">
        <f>+IFERROR(MIN(AP206*(1+MTR!$E$28)*(1+MTR!$D$28),IF(C206&lt;2018,AN206+AO206*MTR!$D$35,AN206+AO206*MTR!$E$36)),0)</f>
        <v>0</v>
      </c>
      <c r="AS206" s="199" t="str">
        <f t="shared" si="112"/>
        <v/>
      </c>
      <c r="AT206" s="199" t="str">
        <f t="shared" si="126"/>
        <v/>
      </c>
      <c r="AU206" s="199" t="str">
        <f t="shared" si="122"/>
        <v/>
      </c>
      <c r="AV206" s="199" t="str">
        <f t="shared" si="127"/>
        <v/>
      </c>
      <c r="AW206" s="199" t="str">
        <f t="shared" si="123"/>
        <v/>
      </c>
      <c r="AX206" s="199" t="str">
        <f t="shared" si="124"/>
        <v/>
      </c>
      <c r="AY206" s="199" t="str">
        <f t="shared" si="125"/>
        <v/>
      </c>
      <c r="AZ206" s="199" t="str">
        <f t="shared" si="128"/>
        <v/>
      </c>
      <c r="BA206" s="199">
        <f t="shared" si="129"/>
        <v>0</v>
      </c>
      <c r="BB206" s="606"/>
      <c r="BC206" s="199">
        <f>+IFERROR(MIN(BB206*(1+MTR!$E$28)*(1+MTR!$F$28),IF(C206&lt;2018,AZ206+BA206*MTR!$D$35,AZ206+BA206*MTR!$E$36)),0)</f>
        <v>0</v>
      </c>
      <c r="BD206" s="190"/>
      <c r="BE206" s="608"/>
      <c r="BF206" s="190"/>
      <c r="BG206" s="190"/>
      <c r="BH206" s="190"/>
    </row>
    <row r="207" spans="1:60" s="179" customFormat="1">
      <c r="A207" s="607"/>
      <c r="B207" s="76"/>
      <c r="C207" s="77"/>
      <c r="D207" s="77"/>
      <c r="E207" s="77"/>
      <c r="F207" s="77"/>
      <c r="G207" s="76"/>
      <c r="H207" s="212" t="str">
        <f t="shared" si="162"/>
        <v/>
      </c>
      <c r="I207" s="199" t="str">
        <f t="shared" si="163"/>
        <v/>
      </c>
      <c r="J207" s="199" t="str">
        <f t="shared" si="164"/>
        <v/>
      </c>
      <c r="K207" s="199" t="str">
        <f t="shared" si="165"/>
        <v/>
      </c>
      <c r="L207" s="199" t="str">
        <f t="shared" si="166"/>
        <v/>
      </c>
      <c r="M207" s="199" t="str">
        <f t="shared" si="167"/>
        <v/>
      </c>
      <c r="N207" s="199" t="str">
        <f t="shared" si="168"/>
        <v/>
      </c>
      <c r="O207" s="199" t="str">
        <f t="shared" si="169"/>
        <v/>
      </c>
      <c r="P207" s="199" t="str">
        <f t="shared" si="170"/>
        <v/>
      </c>
      <c r="Q207" s="199">
        <f t="shared" si="171"/>
        <v>0</v>
      </c>
      <c r="R207" s="606"/>
      <c r="S207" s="199">
        <f>+IFERROR(MIN(R207*(1+MTR!$C$28),P207+Q207*MTR!$C$35),0)</f>
        <v>0</v>
      </c>
      <c r="U207" s="199" t="str">
        <f t="shared" si="172"/>
        <v/>
      </c>
      <c r="V207" s="199" t="str">
        <f t="shared" si="173"/>
        <v/>
      </c>
      <c r="W207" s="199" t="str">
        <f t="shared" si="174"/>
        <v/>
      </c>
      <c r="X207" s="199" t="str">
        <f t="shared" si="175"/>
        <v/>
      </c>
      <c r="Y207" s="199" t="str">
        <f t="shared" si="176"/>
        <v/>
      </c>
      <c r="Z207" s="199" t="str">
        <f t="shared" si="177"/>
        <v/>
      </c>
      <c r="AA207" s="199" t="str">
        <f t="shared" si="178"/>
        <v/>
      </c>
      <c r="AB207" s="199" t="str">
        <f t="shared" si="179"/>
        <v/>
      </c>
      <c r="AC207" s="199">
        <f t="shared" si="180"/>
        <v>0</v>
      </c>
      <c r="AD207" s="606"/>
      <c r="AE207" s="199">
        <f>+IFERROR(MIN(AD207*(1+MTR!$C$28)*(1+MTR!$D$28),AB207+AC207*MTR!$D$35),0)</f>
        <v>0</v>
      </c>
      <c r="AG207" s="199" t="str">
        <f t="shared" si="121"/>
        <v/>
      </c>
      <c r="AH207" s="199" t="str">
        <f t="shared" si="113"/>
        <v/>
      </c>
      <c r="AI207" s="199" t="str">
        <f t="shared" si="114"/>
        <v/>
      </c>
      <c r="AJ207" s="199" t="str">
        <f t="shared" si="115"/>
        <v/>
      </c>
      <c r="AK207" s="199" t="str">
        <f t="shared" si="116"/>
        <v/>
      </c>
      <c r="AL207" s="199" t="str">
        <f t="shared" si="117"/>
        <v/>
      </c>
      <c r="AM207" s="199" t="str">
        <f t="shared" si="118"/>
        <v/>
      </c>
      <c r="AN207" s="199" t="str">
        <f t="shared" si="119"/>
        <v/>
      </c>
      <c r="AO207" s="199">
        <f t="shared" si="120"/>
        <v>0</v>
      </c>
      <c r="AP207" s="606"/>
      <c r="AQ207" s="199">
        <f>+IFERROR(MIN(AP207*(1+MTR!$E$28)*(1+MTR!$D$28),IF(C207&lt;2018,AN207+AO207*MTR!$D$35,AN207+AO207*MTR!$E$36)),0)</f>
        <v>0</v>
      </c>
      <c r="AS207" s="199" t="str">
        <f t="shared" ref="AS207:AS270" si="181">+IF(ISERROR(VLOOKUP($C207,DeflatoriCK,RIGHT(AS$14,4)-2016,0)),"",VLOOKUP($C207,DeflatoriCK,RIGHT(AS$14,4)-2016,0))</f>
        <v/>
      </c>
      <c r="AT207" s="199" t="str">
        <f t="shared" si="126"/>
        <v/>
      </c>
      <c r="AU207" s="199" t="str">
        <f t="shared" si="122"/>
        <v/>
      </c>
      <c r="AV207" s="199" t="str">
        <f t="shared" si="127"/>
        <v/>
      </c>
      <c r="AW207" s="199" t="str">
        <f t="shared" si="123"/>
        <v/>
      </c>
      <c r="AX207" s="199" t="str">
        <f t="shared" si="124"/>
        <v/>
      </c>
      <c r="AY207" s="199" t="str">
        <f t="shared" si="125"/>
        <v/>
      </c>
      <c r="AZ207" s="199" t="str">
        <f t="shared" si="128"/>
        <v/>
      </c>
      <c r="BA207" s="199">
        <f t="shared" si="129"/>
        <v>0</v>
      </c>
      <c r="BB207" s="606"/>
      <c r="BC207" s="199">
        <f>+IFERROR(MIN(BB207*(1+MTR!$E$28)*(1+MTR!$F$28),IF(C207&lt;2018,AZ207+BA207*MTR!$D$35,AZ207+BA207*MTR!$E$36)),0)</f>
        <v>0</v>
      </c>
      <c r="BD207" s="190"/>
      <c r="BE207" s="608"/>
      <c r="BF207" s="190"/>
      <c r="BG207" s="190"/>
      <c r="BH207" s="190"/>
    </row>
    <row r="208" spans="1:60" s="179" customFormat="1">
      <c r="A208" s="607"/>
      <c r="B208" s="76"/>
      <c r="C208" s="77"/>
      <c r="D208" s="77"/>
      <c r="E208" s="77"/>
      <c r="F208" s="77"/>
      <c r="G208" s="76"/>
      <c r="H208" s="212" t="str">
        <f t="shared" si="162"/>
        <v/>
      </c>
      <c r="I208" s="199" t="str">
        <f t="shared" si="163"/>
        <v/>
      </c>
      <c r="J208" s="199" t="str">
        <f t="shared" si="164"/>
        <v/>
      </c>
      <c r="K208" s="199" t="str">
        <f t="shared" si="165"/>
        <v/>
      </c>
      <c r="L208" s="199" t="str">
        <f t="shared" si="166"/>
        <v/>
      </c>
      <c r="M208" s="199" t="str">
        <f t="shared" si="167"/>
        <v/>
      </c>
      <c r="N208" s="199" t="str">
        <f t="shared" si="168"/>
        <v/>
      </c>
      <c r="O208" s="199" t="str">
        <f t="shared" si="169"/>
        <v/>
      </c>
      <c r="P208" s="199" t="str">
        <f t="shared" si="170"/>
        <v/>
      </c>
      <c r="Q208" s="199">
        <f t="shared" si="171"/>
        <v>0</v>
      </c>
      <c r="R208" s="606"/>
      <c r="S208" s="199">
        <f>+IFERROR(MIN(R208*(1+MTR!$C$28),P208+Q208*MTR!$C$35),0)</f>
        <v>0</v>
      </c>
      <c r="U208" s="199" t="str">
        <f t="shared" si="172"/>
        <v/>
      </c>
      <c r="V208" s="199" t="str">
        <f t="shared" si="173"/>
        <v/>
      </c>
      <c r="W208" s="199" t="str">
        <f t="shared" si="174"/>
        <v/>
      </c>
      <c r="X208" s="199" t="str">
        <f t="shared" si="175"/>
        <v/>
      </c>
      <c r="Y208" s="199" t="str">
        <f t="shared" si="176"/>
        <v/>
      </c>
      <c r="Z208" s="199" t="str">
        <f t="shared" si="177"/>
        <v/>
      </c>
      <c r="AA208" s="199" t="str">
        <f t="shared" si="178"/>
        <v/>
      </c>
      <c r="AB208" s="199" t="str">
        <f t="shared" si="179"/>
        <v/>
      </c>
      <c r="AC208" s="199">
        <f t="shared" si="180"/>
        <v>0</v>
      </c>
      <c r="AD208" s="606"/>
      <c r="AE208" s="199">
        <f>+IFERROR(MIN(AD208*(1+MTR!$C$28)*(1+MTR!$D$28),AB208+AC208*MTR!$D$35),0)</f>
        <v>0</v>
      </c>
      <c r="AG208" s="199" t="str">
        <f t="shared" si="121"/>
        <v/>
      </c>
      <c r="AH208" s="199" t="str">
        <f t="shared" ref="AH208:AH271" si="182">IFERROR(AG208*$D208,"")</f>
        <v/>
      </c>
      <c r="AI208" s="199" t="str">
        <f t="shared" ref="AI208:AI271" si="183">IFERROR(MIN((W208+Z208)*$Z$12,AH208),"")</f>
        <v/>
      </c>
      <c r="AJ208" s="199" t="str">
        <f t="shared" ref="AJ208:AJ271" si="184">IFERROR(AG208*$E208,"")</f>
        <v/>
      </c>
      <c r="AK208" s="199" t="str">
        <f t="shared" ref="AK208:AK271" si="185">IFERROR(MIN((Y208+AA208)*$Z$12,AJ208),"")</f>
        <v/>
      </c>
      <c r="AL208" s="199" t="str">
        <f t="shared" ref="AL208:AL271" si="186">IFERROR(IF($H208&gt;0,MAX(0,MIN(AH208/$H208,MAX(0,AH208-AI208))),0),"")</f>
        <v/>
      </c>
      <c r="AM208" s="199" t="str">
        <f t="shared" ref="AM208:AM271" si="187">IFERROR(IF($H208&gt;0,MAX(0,MIN(AJ208/$H208,MAX(0,AJ208-AK208))),0),"")</f>
        <v/>
      </c>
      <c r="AN208" s="199" t="str">
        <f t="shared" ref="AN208:AN271" si="188">IFERROR(AL208-AM208,"")</f>
        <v/>
      </c>
      <c r="AO208" s="199">
        <f t="shared" ref="AO208:AO271" si="189">IFERROR(AH208-AJ208-(AI208-AK208),0)</f>
        <v>0</v>
      </c>
      <c r="AP208" s="606"/>
      <c r="AQ208" s="199">
        <f>+IFERROR(MIN(AP208*(1+MTR!$E$28)*(1+MTR!$D$28),IF(C208&lt;2018,AN208+AO208*MTR!$D$35,AN208+AO208*MTR!$E$36)),0)</f>
        <v>0</v>
      </c>
      <c r="AS208" s="199" t="str">
        <f t="shared" si="181"/>
        <v/>
      </c>
      <c r="AT208" s="199" t="str">
        <f t="shared" si="126"/>
        <v/>
      </c>
      <c r="AU208" s="199" t="str">
        <f t="shared" si="122"/>
        <v/>
      </c>
      <c r="AV208" s="199" t="str">
        <f t="shared" si="127"/>
        <v/>
      </c>
      <c r="AW208" s="199" t="str">
        <f t="shared" si="123"/>
        <v/>
      </c>
      <c r="AX208" s="199" t="str">
        <f t="shared" si="124"/>
        <v/>
      </c>
      <c r="AY208" s="199" t="str">
        <f t="shared" si="125"/>
        <v/>
      </c>
      <c r="AZ208" s="199" t="str">
        <f t="shared" si="128"/>
        <v/>
      </c>
      <c r="BA208" s="199">
        <f t="shared" si="129"/>
        <v>0</v>
      </c>
      <c r="BB208" s="606"/>
      <c r="BC208" s="199">
        <f>+IFERROR(MIN(BB208*(1+MTR!$E$28)*(1+MTR!$F$28),IF(C208&lt;2018,AZ208+BA208*MTR!$D$35,AZ208+BA208*MTR!$E$36)),0)</f>
        <v>0</v>
      </c>
      <c r="BD208" s="190"/>
      <c r="BE208" s="608"/>
      <c r="BF208" s="190"/>
      <c r="BG208" s="190"/>
      <c r="BH208" s="190"/>
    </row>
    <row r="209" spans="1:60" s="179" customFormat="1">
      <c r="A209" s="607"/>
      <c r="B209" s="76"/>
      <c r="C209" s="77"/>
      <c r="D209" s="77"/>
      <c r="E209" s="77"/>
      <c r="F209" s="77"/>
      <c r="G209" s="76"/>
      <c r="H209" s="212" t="str">
        <f t="shared" si="162"/>
        <v/>
      </c>
      <c r="I209" s="199" t="str">
        <f t="shared" si="163"/>
        <v/>
      </c>
      <c r="J209" s="199" t="str">
        <f t="shared" si="164"/>
        <v/>
      </c>
      <c r="K209" s="199" t="str">
        <f t="shared" si="165"/>
        <v/>
      </c>
      <c r="L209" s="199" t="str">
        <f t="shared" si="166"/>
        <v/>
      </c>
      <c r="M209" s="199" t="str">
        <f t="shared" si="167"/>
        <v/>
      </c>
      <c r="N209" s="199" t="str">
        <f t="shared" si="168"/>
        <v/>
      </c>
      <c r="O209" s="199" t="str">
        <f t="shared" si="169"/>
        <v/>
      </c>
      <c r="P209" s="199" t="str">
        <f t="shared" si="170"/>
        <v/>
      </c>
      <c r="Q209" s="199">
        <f t="shared" si="171"/>
        <v>0</v>
      </c>
      <c r="R209" s="606"/>
      <c r="S209" s="199">
        <f>+IFERROR(MIN(R209*(1+MTR!$C$28),P209+Q209*MTR!$C$35),0)</f>
        <v>0</v>
      </c>
      <c r="U209" s="199" t="str">
        <f t="shared" si="172"/>
        <v/>
      </c>
      <c r="V209" s="199" t="str">
        <f t="shared" si="173"/>
        <v/>
      </c>
      <c r="W209" s="199" t="str">
        <f t="shared" si="174"/>
        <v/>
      </c>
      <c r="X209" s="199" t="str">
        <f t="shared" si="175"/>
        <v/>
      </c>
      <c r="Y209" s="199" t="str">
        <f t="shared" si="176"/>
        <v/>
      </c>
      <c r="Z209" s="199" t="str">
        <f t="shared" si="177"/>
        <v/>
      </c>
      <c r="AA209" s="199" t="str">
        <f t="shared" si="178"/>
        <v/>
      </c>
      <c r="AB209" s="199" t="str">
        <f t="shared" si="179"/>
        <v/>
      </c>
      <c r="AC209" s="199">
        <f t="shared" si="180"/>
        <v>0</v>
      </c>
      <c r="AD209" s="606"/>
      <c r="AE209" s="199">
        <f>+IFERROR(MIN(AD209*(1+MTR!$C$28)*(1+MTR!$D$28),AB209+AC209*MTR!$D$35),0)</f>
        <v>0</v>
      </c>
      <c r="AG209" s="199" t="str">
        <f t="shared" ref="AG209:AG272" si="190">+IF(ISERROR(VLOOKUP($C209,DeflatoriCK,RIGHT(AG$14,4)-2016,0)),"",VLOOKUP($C209,DeflatoriCK,RIGHT(AG$14,4)-2016,0))</f>
        <v/>
      </c>
      <c r="AH209" s="199" t="str">
        <f t="shared" si="182"/>
        <v/>
      </c>
      <c r="AI209" s="199" t="str">
        <f t="shared" si="183"/>
        <v/>
      </c>
      <c r="AJ209" s="199" t="str">
        <f t="shared" si="184"/>
        <v/>
      </c>
      <c r="AK209" s="199" t="str">
        <f t="shared" si="185"/>
        <v/>
      </c>
      <c r="AL209" s="199" t="str">
        <f t="shared" si="186"/>
        <v/>
      </c>
      <c r="AM209" s="199" t="str">
        <f t="shared" si="187"/>
        <v/>
      </c>
      <c r="AN209" s="199" t="str">
        <f t="shared" si="188"/>
        <v/>
      </c>
      <c r="AO209" s="199">
        <f t="shared" si="189"/>
        <v>0</v>
      </c>
      <c r="AP209" s="606"/>
      <c r="AQ209" s="199">
        <f>+IFERROR(MIN(AP209*(1+MTR!$E$28)*(1+MTR!$D$28),IF(C209&lt;2018,AN209+AO209*MTR!$D$35,AN209+AO209*MTR!$E$36)),0)</f>
        <v>0</v>
      </c>
      <c r="AS209" s="199" t="str">
        <f t="shared" si="181"/>
        <v/>
      </c>
      <c r="AT209" s="199" t="str">
        <f t="shared" si="126"/>
        <v/>
      </c>
      <c r="AU209" s="199" t="str">
        <f t="shared" si="122"/>
        <v/>
      </c>
      <c r="AV209" s="199" t="str">
        <f t="shared" si="127"/>
        <v/>
      </c>
      <c r="AW209" s="199" t="str">
        <f t="shared" si="123"/>
        <v/>
      </c>
      <c r="AX209" s="199" t="str">
        <f t="shared" si="124"/>
        <v/>
      </c>
      <c r="AY209" s="199" t="str">
        <f t="shared" si="125"/>
        <v/>
      </c>
      <c r="AZ209" s="199" t="str">
        <f t="shared" si="128"/>
        <v/>
      </c>
      <c r="BA209" s="199">
        <f t="shared" si="129"/>
        <v>0</v>
      </c>
      <c r="BB209" s="606"/>
      <c r="BC209" s="199">
        <f>+IFERROR(MIN(BB209*(1+MTR!$E$28)*(1+MTR!$F$28),IF(C209&lt;2018,AZ209+BA209*MTR!$D$35,AZ209+BA209*MTR!$E$36)),0)</f>
        <v>0</v>
      </c>
      <c r="BD209" s="190"/>
      <c r="BE209" s="608"/>
      <c r="BF209" s="190"/>
      <c r="BG209" s="190"/>
      <c r="BH209" s="190"/>
    </row>
    <row r="210" spans="1:60" s="179" customFormat="1">
      <c r="A210" s="607"/>
      <c r="B210" s="76"/>
      <c r="C210" s="77"/>
      <c r="D210" s="77"/>
      <c r="E210" s="77"/>
      <c r="F210" s="77"/>
      <c r="G210" s="76"/>
      <c r="H210" s="212" t="str">
        <f t="shared" si="162"/>
        <v/>
      </c>
      <c r="I210" s="199" t="str">
        <f t="shared" si="163"/>
        <v/>
      </c>
      <c r="J210" s="199" t="str">
        <f t="shared" si="164"/>
        <v/>
      </c>
      <c r="K210" s="199" t="str">
        <f t="shared" si="165"/>
        <v/>
      </c>
      <c r="L210" s="199" t="str">
        <f t="shared" si="166"/>
        <v/>
      </c>
      <c r="M210" s="199" t="str">
        <f t="shared" si="167"/>
        <v/>
      </c>
      <c r="N210" s="199" t="str">
        <f t="shared" si="168"/>
        <v/>
      </c>
      <c r="O210" s="199" t="str">
        <f t="shared" si="169"/>
        <v/>
      </c>
      <c r="P210" s="199" t="str">
        <f t="shared" si="170"/>
        <v/>
      </c>
      <c r="Q210" s="199">
        <f t="shared" si="171"/>
        <v>0</v>
      </c>
      <c r="R210" s="606"/>
      <c r="S210" s="199">
        <f>+IFERROR(MIN(R210*(1+MTR!$C$28),P210+Q210*MTR!$C$35),0)</f>
        <v>0</v>
      </c>
      <c r="U210" s="199" t="str">
        <f t="shared" si="172"/>
        <v/>
      </c>
      <c r="V210" s="199" t="str">
        <f t="shared" si="173"/>
        <v/>
      </c>
      <c r="W210" s="199" t="str">
        <f t="shared" si="174"/>
        <v/>
      </c>
      <c r="X210" s="199" t="str">
        <f t="shared" si="175"/>
        <v/>
      </c>
      <c r="Y210" s="199" t="str">
        <f t="shared" si="176"/>
        <v/>
      </c>
      <c r="Z210" s="199" t="str">
        <f t="shared" si="177"/>
        <v/>
      </c>
      <c r="AA210" s="199" t="str">
        <f t="shared" si="178"/>
        <v/>
      </c>
      <c r="AB210" s="199" t="str">
        <f t="shared" si="179"/>
        <v/>
      </c>
      <c r="AC210" s="199">
        <f t="shared" si="180"/>
        <v>0</v>
      </c>
      <c r="AD210" s="606"/>
      <c r="AE210" s="199">
        <f>+IFERROR(MIN(AD210*(1+MTR!$C$28)*(1+MTR!$D$28),AB210+AC210*MTR!$D$35),0)</f>
        <v>0</v>
      </c>
      <c r="AG210" s="199" t="str">
        <f t="shared" si="190"/>
        <v/>
      </c>
      <c r="AH210" s="199" t="str">
        <f t="shared" si="182"/>
        <v/>
      </c>
      <c r="AI210" s="199" t="str">
        <f t="shared" si="183"/>
        <v/>
      </c>
      <c r="AJ210" s="199" t="str">
        <f t="shared" si="184"/>
        <v/>
      </c>
      <c r="AK210" s="199" t="str">
        <f t="shared" si="185"/>
        <v/>
      </c>
      <c r="AL210" s="199" t="str">
        <f t="shared" si="186"/>
        <v/>
      </c>
      <c r="AM210" s="199" t="str">
        <f t="shared" si="187"/>
        <v/>
      </c>
      <c r="AN210" s="199" t="str">
        <f t="shared" si="188"/>
        <v/>
      </c>
      <c r="AO210" s="199">
        <f t="shared" si="189"/>
        <v>0</v>
      </c>
      <c r="AP210" s="606"/>
      <c r="AQ210" s="199">
        <f>+IFERROR(MIN(AP210*(1+MTR!$E$28)*(1+MTR!$D$28),IF(C210&lt;2018,AN210+AO210*MTR!$D$35,AN210+AO210*MTR!$E$36)),0)</f>
        <v>0</v>
      </c>
      <c r="AS210" s="199" t="str">
        <f t="shared" si="181"/>
        <v/>
      </c>
      <c r="AT210" s="199" t="str">
        <f t="shared" si="126"/>
        <v/>
      </c>
      <c r="AU210" s="199" t="str">
        <f t="shared" ref="AU210:AU273" si="191">IFERROR(MIN((AI210+AL210)*$AL$12,AT210),"")</f>
        <v/>
      </c>
      <c r="AV210" s="199" t="str">
        <f t="shared" si="127"/>
        <v/>
      </c>
      <c r="AW210" s="199" t="str">
        <f t="shared" ref="AW210:AW273" si="192">IFERROR(MIN((AK210+AM210)*$AL$12,AV210),"")</f>
        <v/>
      </c>
      <c r="AX210" s="199" t="str">
        <f t="shared" ref="AX210:AX273" si="193">IFERROR(IF($H210&gt;0,MAX(0,MIN(AT210/$H210,MAX(0,AT210-AU210))),0),"")</f>
        <v/>
      </c>
      <c r="AY210" s="199" t="str">
        <f t="shared" ref="AY210:AY273" si="194">IFERROR(IF($H210&gt;0,MAX(0,MIN(AV210/$H210,MAX(0,AV210-AW210))),0),"")</f>
        <v/>
      </c>
      <c r="AZ210" s="199" t="str">
        <f t="shared" si="128"/>
        <v/>
      </c>
      <c r="BA210" s="199">
        <f t="shared" si="129"/>
        <v>0</v>
      </c>
      <c r="BB210" s="606"/>
      <c r="BC210" s="199">
        <f>+IFERROR(MIN(BB210*(1+MTR!$E$28)*(1+MTR!$F$28),IF(C210&lt;2018,AZ210+BA210*MTR!$D$35,AZ210+BA210*MTR!$E$36)),0)</f>
        <v>0</v>
      </c>
      <c r="BD210" s="190"/>
      <c r="BE210" s="608"/>
      <c r="BF210" s="190"/>
      <c r="BG210" s="190"/>
      <c r="BH210" s="190"/>
    </row>
    <row r="211" spans="1:60" s="179" customFormat="1">
      <c r="A211" s="607"/>
      <c r="B211" s="76"/>
      <c r="C211" s="77"/>
      <c r="D211" s="77"/>
      <c r="E211" s="77"/>
      <c r="F211" s="77"/>
      <c r="G211" s="76"/>
      <c r="H211" s="212" t="str">
        <f t="shared" si="162"/>
        <v/>
      </c>
      <c r="I211" s="199" t="str">
        <f t="shared" si="163"/>
        <v/>
      </c>
      <c r="J211" s="199" t="str">
        <f t="shared" si="164"/>
        <v/>
      </c>
      <c r="K211" s="199" t="str">
        <f t="shared" si="165"/>
        <v/>
      </c>
      <c r="L211" s="199" t="str">
        <f t="shared" si="166"/>
        <v/>
      </c>
      <c r="M211" s="199" t="str">
        <f t="shared" si="167"/>
        <v/>
      </c>
      <c r="N211" s="199" t="str">
        <f t="shared" si="168"/>
        <v/>
      </c>
      <c r="O211" s="199" t="str">
        <f t="shared" si="169"/>
        <v/>
      </c>
      <c r="P211" s="199" t="str">
        <f t="shared" si="170"/>
        <v/>
      </c>
      <c r="Q211" s="199">
        <f t="shared" si="171"/>
        <v>0</v>
      </c>
      <c r="R211" s="606"/>
      <c r="S211" s="199">
        <f>+IFERROR(MIN(R211*(1+MTR!$C$28),P211+Q211*MTR!$C$35),0)</f>
        <v>0</v>
      </c>
      <c r="U211" s="199" t="str">
        <f t="shared" si="172"/>
        <v/>
      </c>
      <c r="V211" s="199" t="str">
        <f t="shared" si="173"/>
        <v/>
      </c>
      <c r="W211" s="199" t="str">
        <f t="shared" si="174"/>
        <v/>
      </c>
      <c r="X211" s="199" t="str">
        <f t="shared" si="175"/>
        <v/>
      </c>
      <c r="Y211" s="199" t="str">
        <f t="shared" si="176"/>
        <v/>
      </c>
      <c r="Z211" s="199" t="str">
        <f t="shared" si="177"/>
        <v/>
      </c>
      <c r="AA211" s="199" t="str">
        <f t="shared" si="178"/>
        <v/>
      </c>
      <c r="AB211" s="199" t="str">
        <f t="shared" si="179"/>
        <v/>
      </c>
      <c r="AC211" s="199">
        <f t="shared" si="180"/>
        <v>0</v>
      </c>
      <c r="AD211" s="606"/>
      <c r="AE211" s="199">
        <f>+IFERROR(MIN(AD211*(1+MTR!$C$28)*(1+MTR!$D$28),AB211+AC211*MTR!$D$35),0)</f>
        <v>0</v>
      </c>
      <c r="AG211" s="199" t="str">
        <f t="shared" si="190"/>
        <v/>
      </c>
      <c r="AH211" s="199" t="str">
        <f t="shared" si="182"/>
        <v/>
      </c>
      <c r="AI211" s="199" t="str">
        <f t="shared" si="183"/>
        <v/>
      </c>
      <c r="AJ211" s="199" t="str">
        <f t="shared" si="184"/>
        <v/>
      </c>
      <c r="AK211" s="199" t="str">
        <f t="shared" si="185"/>
        <v/>
      </c>
      <c r="AL211" s="199" t="str">
        <f t="shared" si="186"/>
        <v/>
      </c>
      <c r="AM211" s="199" t="str">
        <f t="shared" si="187"/>
        <v/>
      </c>
      <c r="AN211" s="199" t="str">
        <f t="shared" si="188"/>
        <v/>
      </c>
      <c r="AO211" s="199">
        <f t="shared" si="189"/>
        <v>0</v>
      </c>
      <c r="AP211" s="606"/>
      <c r="AQ211" s="199">
        <f>+IFERROR(MIN(AP211*(1+MTR!$E$28)*(1+MTR!$D$28),IF(C211&lt;2018,AN211+AO211*MTR!$D$35,AN211+AO211*MTR!$E$36)),0)</f>
        <v>0</v>
      </c>
      <c r="AS211" s="199" t="str">
        <f t="shared" si="181"/>
        <v/>
      </c>
      <c r="AT211" s="199" t="str">
        <f t="shared" si="126"/>
        <v/>
      </c>
      <c r="AU211" s="199" t="str">
        <f t="shared" si="191"/>
        <v/>
      </c>
      <c r="AV211" s="199" t="str">
        <f t="shared" si="127"/>
        <v/>
      </c>
      <c r="AW211" s="199" t="str">
        <f t="shared" si="192"/>
        <v/>
      </c>
      <c r="AX211" s="199" t="str">
        <f t="shared" si="193"/>
        <v/>
      </c>
      <c r="AY211" s="199" t="str">
        <f t="shared" si="194"/>
        <v/>
      </c>
      <c r="AZ211" s="199" t="str">
        <f t="shared" si="128"/>
        <v/>
      </c>
      <c r="BA211" s="199">
        <f t="shared" si="129"/>
        <v>0</v>
      </c>
      <c r="BB211" s="606"/>
      <c r="BC211" s="199">
        <f>+IFERROR(MIN(BB211*(1+MTR!$E$28)*(1+MTR!$F$28),IF(C211&lt;2018,AZ211+BA211*MTR!$D$35,AZ211+BA211*MTR!$E$36)),0)</f>
        <v>0</v>
      </c>
      <c r="BD211" s="190"/>
      <c r="BE211" s="608"/>
      <c r="BF211" s="190"/>
      <c r="BG211" s="190"/>
      <c r="BH211" s="190"/>
    </row>
    <row r="212" spans="1:60" s="179" customFormat="1">
      <c r="A212" s="607"/>
      <c r="B212" s="76"/>
      <c r="C212" s="77"/>
      <c r="D212" s="77"/>
      <c r="E212" s="77"/>
      <c r="F212" s="77"/>
      <c r="G212" s="76"/>
      <c r="H212" s="212" t="str">
        <f t="shared" si="162"/>
        <v/>
      </c>
      <c r="I212" s="199" t="str">
        <f t="shared" si="163"/>
        <v/>
      </c>
      <c r="J212" s="199" t="str">
        <f t="shared" si="164"/>
        <v/>
      </c>
      <c r="K212" s="199" t="str">
        <f t="shared" si="165"/>
        <v/>
      </c>
      <c r="L212" s="199" t="str">
        <f t="shared" si="166"/>
        <v/>
      </c>
      <c r="M212" s="199" t="str">
        <f t="shared" si="167"/>
        <v/>
      </c>
      <c r="N212" s="199" t="str">
        <f t="shared" si="168"/>
        <v/>
      </c>
      <c r="O212" s="199" t="str">
        <f t="shared" si="169"/>
        <v/>
      </c>
      <c r="P212" s="199" t="str">
        <f t="shared" si="170"/>
        <v/>
      </c>
      <c r="Q212" s="199">
        <f t="shared" si="171"/>
        <v>0</v>
      </c>
      <c r="R212" s="606"/>
      <c r="S212" s="199">
        <f>+IFERROR(MIN(R212*(1+MTR!$C$28),P212+Q212*MTR!$C$35),0)</f>
        <v>0</v>
      </c>
      <c r="U212" s="199" t="str">
        <f t="shared" si="172"/>
        <v/>
      </c>
      <c r="V212" s="199" t="str">
        <f t="shared" si="173"/>
        <v/>
      </c>
      <c r="W212" s="199" t="str">
        <f t="shared" si="174"/>
        <v/>
      </c>
      <c r="X212" s="199" t="str">
        <f t="shared" si="175"/>
        <v/>
      </c>
      <c r="Y212" s="199" t="str">
        <f t="shared" si="176"/>
        <v/>
      </c>
      <c r="Z212" s="199" t="str">
        <f t="shared" si="177"/>
        <v/>
      </c>
      <c r="AA212" s="199" t="str">
        <f t="shared" si="178"/>
        <v/>
      </c>
      <c r="AB212" s="199" t="str">
        <f t="shared" si="179"/>
        <v/>
      </c>
      <c r="AC212" s="199">
        <f t="shared" si="180"/>
        <v>0</v>
      </c>
      <c r="AD212" s="606"/>
      <c r="AE212" s="199">
        <f>+IFERROR(MIN(AD212*(1+MTR!$C$28)*(1+MTR!$D$28),AB212+AC212*MTR!$D$35),0)</f>
        <v>0</v>
      </c>
      <c r="AG212" s="199" t="str">
        <f t="shared" si="190"/>
        <v/>
      </c>
      <c r="AH212" s="199" t="str">
        <f t="shared" si="182"/>
        <v/>
      </c>
      <c r="AI212" s="199" t="str">
        <f t="shared" si="183"/>
        <v/>
      </c>
      <c r="AJ212" s="199" t="str">
        <f t="shared" si="184"/>
        <v/>
      </c>
      <c r="AK212" s="199" t="str">
        <f t="shared" si="185"/>
        <v/>
      </c>
      <c r="AL212" s="199" t="str">
        <f t="shared" si="186"/>
        <v/>
      </c>
      <c r="AM212" s="199" t="str">
        <f t="shared" si="187"/>
        <v/>
      </c>
      <c r="AN212" s="199" t="str">
        <f t="shared" si="188"/>
        <v/>
      </c>
      <c r="AO212" s="199">
        <f t="shared" si="189"/>
        <v>0</v>
      </c>
      <c r="AP212" s="606"/>
      <c r="AQ212" s="199">
        <f>+IFERROR(MIN(AP212*(1+MTR!$E$28)*(1+MTR!$D$28),IF(C212&lt;2018,AN212+AO212*MTR!$D$35,AN212+AO212*MTR!$E$36)),0)</f>
        <v>0</v>
      </c>
      <c r="AS212" s="199" t="str">
        <f t="shared" si="181"/>
        <v/>
      </c>
      <c r="AT212" s="199" t="str">
        <f t="shared" ref="AT212:AT275" si="195">IFERROR(AS212*$D212,"")</f>
        <v/>
      </c>
      <c r="AU212" s="199" t="str">
        <f t="shared" si="191"/>
        <v/>
      </c>
      <c r="AV212" s="199" t="str">
        <f t="shared" ref="AV212:AV275" si="196">IFERROR(AS212*$E212,"")</f>
        <v/>
      </c>
      <c r="AW212" s="199" t="str">
        <f t="shared" si="192"/>
        <v/>
      </c>
      <c r="AX212" s="199" t="str">
        <f t="shared" si="193"/>
        <v/>
      </c>
      <c r="AY212" s="199" t="str">
        <f t="shared" si="194"/>
        <v/>
      </c>
      <c r="AZ212" s="199" t="str">
        <f t="shared" ref="AZ212:AZ275" si="197">IFERROR(AX212-AY212,"")</f>
        <v/>
      </c>
      <c r="BA212" s="199">
        <f t="shared" ref="BA212:BA275" si="198">IFERROR(AT212-AV212-(AU212-AW212),0)</f>
        <v>0</v>
      </c>
      <c r="BB212" s="606"/>
      <c r="BC212" s="199">
        <f>+IFERROR(MIN(BB212*(1+MTR!$E$28)*(1+MTR!$F$28),IF(C212&lt;2018,AZ212+BA212*MTR!$D$35,AZ212+BA212*MTR!$E$36)),0)</f>
        <v>0</v>
      </c>
      <c r="BD212" s="190"/>
      <c r="BE212" s="608"/>
      <c r="BF212" s="190"/>
      <c r="BG212" s="190"/>
      <c r="BH212" s="190"/>
    </row>
    <row r="213" spans="1:60" s="179" customFormat="1">
      <c r="A213" s="607"/>
      <c r="B213" s="76"/>
      <c r="C213" s="77"/>
      <c r="D213" s="77"/>
      <c r="E213" s="77"/>
      <c r="F213" s="77"/>
      <c r="G213" s="76"/>
      <c r="H213" s="212" t="str">
        <f t="shared" si="162"/>
        <v/>
      </c>
      <c r="I213" s="199" t="str">
        <f t="shared" si="163"/>
        <v/>
      </c>
      <c r="J213" s="199" t="str">
        <f t="shared" si="164"/>
        <v/>
      </c>
      <c r="K213" s="199" t="str">
        <f t="shared" si="165"/>
        <v/>
      </c>
      <c r="L213" s="199" t="str">
        <f t="shared" si="166"/>
        <v/>
      </c>
      <c r="M213" s="199" t="str">
        <f t="shared" si="167"/>
        <v/>
      </c>
      <c r="N213" s="199" t="str">
        <f t="shared" si="168"/>
        <v/>
      </c>
      <c r="O213" s="199" t="str">
        <f t="shared" si="169"/>
        <v/>
      </c>
      <c r="P213" s="199" t="str">
        <f t="shared" si="170"/>
        <v/>
      </c>
      <c r="Q213" s="199">
        <f t="shared" si="171"/>
        <v>0</v>
      </c>
      <c r="R213" s="606"/>
      <c r="S213" s="199">
        <f>+IFERROR(MIN(R213*(1+MTR!$C$28),P213+Q213*MTR!$C$35),0)</f>
        <v>0</v>
      </c>
      <c r="U213" s="199" t="str">
        <f t="shared" si="172"/>
        <v/>
      </c>
      <c r="V213" s="199" t="str">
        <f t="shared" si="173"/>
        <v/>
      </c>
      <c r="W213" s="199" t="str">
        <f t="shared" si="174"/>
        <v/>
      </c>
      <c r="X213" s="199" t="str">
        <f t="shared" si="175"/>
        <v/>
      </c>
      <c r="Y213" s="199" t="str">
        <f t="shared" si="176"/>
        <v/>
      </c>
      <c r="Z213" s="199" t="str">
        <f t="shared" si="177"/>
        <v/>
      </c>
      <c r="AA213" s="199" t="str">
        <f t="shared" si="178"/>
        <v/>
      </c>
      <c r="AB213" s="199" t="str">
        <f t="shared" si="179"/>
        <v/>
      </c>
      <c r="AC213" s="199">
        <f t="shared" si="180"/>
        <v>0</v>
      </c>
      <c r="AD213" s="606"/>
      <c r="AE213" s="199">
        <f>+IFERROR(MIN(AD213*(1+MTR!$C$28)*(1+MTR!$D$28),AB213+AC213*MTR!$D$35),0)</f>
        <v>0</v>
      </c>
      <c r="AG213" s="199" t="str">
        <f t="shared" si="190"/>
        <v/>
      </c>
      <c r="AH213" s="199" t="str">
        <f t="shared" si="182"/>
        <v/>
      </c>
      <c r="AI213" s="199" t="str">
        <f t="shared" si="183"/>
        <v/>
      </c>
      <c r="AJ213" s="199" t="str">
        <f t="shared" si="184"/>
        <v/>
      </c>
      <c r="AK213" s="199" t="str">
        <f t="shared" si="185"/>
        <v/>
      </c>
      <c r="AL213" s="199" t="str">
        <f t="shared" si="186"/>
        <v/>
      </c>
      <c r="AM213" s="199" t="str">
        <f t="shared" si="187"/>
        <v/>
      </c>
      <c r="AN213" s="199" t="str">
        <f t="shared" si="188"/>
        <v/>
      </c>
      <c r="AO213" s="199">
        <f t="shared" si="189"/>
        <v>0</v>
      </c>
      <c r="AP213" s="606"/>
      <c r="AQ213" s="199">
        <f>+IFERROR(MIN(AP213*(1+MTR!$E$28)*(1+MTR!$D$28),IF(C213&lt;2018,AN213+AO213*MTR!$D$35,AN213+AO213*MTR!$E$36)),0)</f>
        <v>0</v>
      </c>
      <c r="AS213" s="199" t="str">
        <f t="shared" si="181"/>
        <v/>
      </c>
      <c r="AT213" s="199" t="str">
        <f t="shared" si="195"/>
        <v/>
      </c>
      <c r="AU213" s="199" t="str">
        <f t="shared" si="191"/>
        <v/>
      </c>
      <c r="AV213" s="199" t="str">
        <f t="shared" si="196"/>
        <v/>
      </c>
      <c r="AW213" s="199" t="str">
        <f t="shared" si="192"/>
        <v/>
      </c>
      <c r="AX213" s="199" t="str">
        <f t="shared" si="193"/>
        <v/>
      </c>
      <c r="AY213" s="199" t="str">
        <f t="shared" si="194"/>
        <v/>
      </c>
      <c r="AZ213" s="199" t="str">
        <f t="shared" si="197"/>
        <v/>
      </c>
      <c r="BA213" s="199">
        <f t="shared" si="198"/>
        <v>0</v>
      </c>
      <c r="BB213" s="606"/>
      <c r="BC213" s="199">
        <f>+IFERROR(MIN(BB213*(1+MTR!$E$28)*(1+MTR!$F$28),IF(C213&lt;2018,AZ213+BA213*MTR!$D$35,AZ213+BA213*MTR!$E$36)),0)</f>
        <v>0</v>
      </c>
      <c r="BD213" s="190"/>
      <c r="BE213" s="608"/>
      <c r="BF213" s="190"/>
      <c r="BG213" s="190"/>
      <c r="BH213" s="190"/>
    </row>
    <row r="214" spans="1:60" s="179" customFormat="1">
      <c r="A214" s="607"/>
      <c r="B214" s="76"/>
      <c r="C214" s="77"/>
      <c r="D214" s="77"/>
      <c r="E214" s="77"/>
      <c r="F214" s="77"/>
      <c r="G214" s="76"/>
      <c r="H214" s="212" t="str">
        <f t="shared" si="162"/>
        <v/>
      </c>
      <c r="I214" s="199" t="str">
        <f t="shared" si="163"/>
        <v/>
      </c>
      <c r="J214" s="199" t="str">
        <f t="shared" si="164"/>
        <v/>
      </c>
      <c r="K214" s="199" t="str">
        <f t="shared" si="165"/>
        <v/>
      </c>
      <c r="L214" s="199" t="str">
        <f t="shared" si="166"/>
        <v/>
      </c>
      <c r="M214" s="199" t="str">
        <f t="shared" si="167"/>
        <v/>
      </c>
      <c r="N214" s="199" t="str">
        <f t="shared" si="168"/>
        <v/>
      </c>
      <c r="O214" s="199" t="str">
        <f t="shared" si="169"/>
        <v/>
      </c>
      <c r="P214" s="199" t="str">
        <f t="shared" si="170"/>
        <v/>
      </c>
      <c r="Q214" s="199">
        <f t="shared" si="171"/>
        <v>0</v>
      </c>
      <c r="R214" s="606"/>
      <c r="S214" s="199">
        <f>+IFERROR(MIN(R214*(1+MTR!$C$28),P214+Q214*MTR!$C$35),0)</f>
        <v>0</v>
      </c>
      <c r="U214" s="199" t="str">
        <f t="shared" si="172"/>
        <v/>
      </c>
      <c r="V214" s="199" t="str">
        <f t="shared" si="173"/>
        <v/>
      </c>
      <c r="W214" s="199" t="str">
        <f t="shared" si="174"/>
        <v/>
      </c>
      <c r="X214" s="199" t="str">
        <f t="shared" si="175"/>
        <v/>
      </c>
      <c r="Y214" s="199" t="str">
        <f t="shared" si="176"/>
        <v/>
      </c>
      <c r="Z214" s="199" t="str">
        <f t="shared" si="177"/>
        <v/>
      </c>
      <c r="AA214" s="199" t="str">
        <f t="shared" si="178"/>
        <v/>
      </c>
      <c r="AB214" s="199" t="str">
        <f t="shared" si="179"/>
        <v/>
      </c>
      <c r="AC214" s="199">
        <f t="shared" si="180"/>
        <v>0</v>
      </c>
      <c r="AD214" s="606"/>
      <c r="AE214" s="199">
        <f>+IFERROR(MIN(AD214*(1+MTR!$C$28)*(1+MTR!$D$28),AB214+AC214*MTR!$D$35),0)</f>
        <v>0</v>
      </c>
      <c r="AG214" s="199" t="str">
        <f t="shared" si="190"/>
        <v/>
      </c>
      <c r="AH214" s="199" t="str">
        <f t="shared" si="182"/>
        <v/>
      </c>
      <c r="AI214" s="199" t="str">
        <f t="shared" si="183"/>
        <v/>
      </c>
      <c r="AJ214" s="199" t="str">
        <f t="shared" si="184"/>
        <v/>
      </c>
      <c r="AK214" s="199" t="str">
        <f t="shared" si="185"/>
        <v/>
      </c>
      <c r="AL214" s="199" t="str">
        <f t="shared" si="186"/>
        <v/>
      </c>
      <c r="AM214" s="199" t="str">
        <f t="shared" si="187"/>
        <v/>
      </c>
      <c r="AN214" s="199" t="str">
        <f t="shared" si="188"/>
        <v/>
      </c>
      <c r="AO214" s="199">
        <f t="shared" si="189"/>
        <v>0</v>
      </c>
      <c r="AP214" s="606"/>
      <c r="AQ214" s="199">
        <f>+IFERROR(MIN(AP214*(1+MTR!$E$28)*(1+MTR!$D$28),IF(C214&lt;2018,AN214+AO214*MTR!$D$35,AN214+AO214*MTR!$E$36)),0)</f>
        <v>0</v>
      </c>
      <c r="AS214" s="199" t="str">
        <f t="shared" si="181"/>
        <v/>
      </c>
      <c r="AT214" s="199" t="str">
        <f t="shared" si="195"/>
        <v/>
      </c>
      <c r="AU214" s="199" t="str">
        <f t="shared" si="191"/>
        <v/>
      </c>
      <c r="AV214" s="199" t="str">
        <f t="shared" si="196"/>
        <v/>
      </c>
      <c r="AW214" s="199" t="str">
        <f t="shared" si="192"/>
        <v/>
      </c>
      <c r="AX214" s="199" t="str">
        <f t="shared" si="193"/>
        <v/>
      </c>
      <c r="AY214" s="199" t="str">
        <f t="shared" si="194"/>
        <v/>
      </c>
      <c r="AZ214" s="199" t="str">
        <f t="shared" si="197"/>
        <v/>
      </c>
      <c r="BA214" s="199">
        <f t="shared" si="198"/>
        <v>0</v>
      </c>
      <c r="BB214" s="606"/>
      <c r="BC214" s="199">
        <f>+IFERROR(MIN(BB214*(1+MTR!$E$28)*(1+MTR!$F$28),IF(C214&lt;2018,AZ214+BA214*MTR!$D$35,AZ214+BA214*MTR!$E$36)),0)</f>
        <v>0</v>
      </c>
      <c r="BD214" s="190"/>
      <c r="BE214" s="608"/>
      <c r="BF214" s="190"/>
      <c r="BG214" s="190"/>
      <c r="BH214" s="190"/>
    </row>
    <row r="215" spans="1:60" s="179" customFormat="1">
      <c r="A215" s="607"/>
      <c r="B215" s="76"/>
      <c r="C215" s="77"/>
      <c r="D215" s="77"/>
      <c r="E215" s="77"/>
      <c r="F215" s="77"/>
      <c r="G215" s="76"/>
      <c r="H215" s="212" t="str">
        <f t="shared" si="162"/>
        <v/>
      </c>
      <c r="I215" s="199" t="str">
        <f t="shared" si="163"/>
        <v/>
      </c>
      <c r="J215" s="199" t="str">
        <f t="shared" si="164"/>
        <v/>
      </c>
      <c r="K215" s="199" t="str">
        <f t="shared" si="165"/>
        <v/>
      </c>
      <c r="L215" s="199" t="str">
        <f t="shared" si="166"/>
        <v/>
      </c>
      <c r="M215" s="199" t="str">
        <f t="shared" si="167"/>
        <v/>
      </c>
      <c r="N215" s="199" t="str">
        <f t="shared" si="168"/>
        <v/>
      </c>
      <c r="O215" s="199" t="str">
        <f t="shared" si="169"/>
        <v/>
      </c>
      <c r="P215" s="199" t="str">
        <f t="shared" si="170"/>
        <v/>
      </c>
      <c r="Q215" s="199">
        <f t="shared" si="171"/>
        <v>0</v>
      </c>
      <c r="R215" s="606"/>
      <c r="S215" s="199">
        <f>+IFERROR(MIN(R215*(1+MTR!$C$28),P215+Q215*MTR!$C$35),0)</f>
        <v>0</v>
      </c>
      <c r="U215" s="199" t="str">
        <f t="shared" si="172"/>
        <v/>
      </c>
      <c r="V215" s="199" t="str">
        <f t="shared" si="173"/>
        <v/>
      </c>
      <c r="W215" s="199" t="str">
        <f t="shared" si="174"/>
        <v/>
      </c>
      <c r="X215" s="199" t="str">
        <f t="shared" si="175"/>
        <v/>
      </c>
      <c r="Y215" s="199" t="str">
        <f t="shared" si="176"/>
        <v/>
      </c>
      <c r="Z215" s="199" t="str">
        <f t="shared" si="177"/>
        <v/>
      </c>
      <c r="AA215" s="199" t="str">
        <f t="shared" si="178"/>
        <v/>
      </c>
      <c r="AB215" s="199" t="str">
        <f t="shared" si="179"/>
        <v/>
      </c>
      <c r="AC215" s="199">
        <f t="shared" si="180"/>
        <v>0</v>
      </c>
      <c r="AD215" s="606"/>
      <c r="AE215" s="199">
        <f>+IFERROR(MIN(AD215*(1+MTR!$C$28)*(1+MTR!$D$28),AB215+AC215*MTR!$D$35),0)</f>
        <v>0</v>
      </c>
      <c r="AG215" s="199" t="str">
        <f t="shared" si="190"/>
        <v/>
      </c>
      <c r="AH215" s="199" t="str">
        <f t="shared" si="182"/>
        <v/>
      </c>
      <c r="AI215" s="199" t="str">
        <f t="shared" si="183"/>
        <v/>
      </c>
      <c r="AJ215" s="199" t="str">
        <f t="shared" si="184"/>
        <v/>
      </c>
      <c r="AK215" s="199" t="str">
        <f t="shared" si="185"/>
        <v/>
      </c>
      <c r="AL215" s="199" t="str">
        <f t="shared" si="186"/>
        <v/>
      </c>
      <c r="AM215" s="199" t="str">
        <f t="shared" si="187"/>
        <v/>
      </c>
      <c r="AN215" s="199" t="str">
        <f t="shared" si="188"/>
        <v/>
      </c>
      <c r="AO215" s="199">
        <f t="shared" si="189"/>
        <v>0</v>
      </c>
      <c r="AP215" s="606"/>
      <c r="AQ215" s="199">
        <f>+IFERROR(MIN(AP215*(1+MTR!$E$28)*(1+MTR!$D$28),IF(C215&lt;2018,AN215+AO215*MTR!$D$35,AN215+AO215*MTR!$E$36)),0)</f>
        <v>0</v>
      </c>
      <c r="AS215" s="199" t="str">
        <f t="shared" si="181"/>
        <v/>
      </c>
      <c r="AT215" s="199" t="str">
        <f t="shared" si="195"/>
        <v/>
      </c>
      <c r="AU215" s="199" t="str">
        <f t="shared" si="191"/>
        <v/>
      </c>
      <c r="AV215" s="199" t="str">
        <f t="shared" si="196"/>
        <v/>
      </c>
      <c r="AW215" s="199" t="str">
        <f t="shared" si="192"/>
        <v/>
      </c>
      <c r="AX215" s="199" t="str">
        <f t="shared" si="193"/>
        <v/>
      </c>
      <c r="AY215" s="199" t="str">
        <f t="shared" si="194"/>
        <v/>
      </c>
      <c r="AZ215" s="199" t="str">
        <f t="shared" si="197"/>
        <v/>
      </c>
      <c r="BA215" s="199">
        <f t="shared" si="198"/>
        <v>0</v>
      </c>
      <c r="BB215" s="606"/>
      <c r="BC215" s="199">
        <f>+IFERROR(MIN(BB215*(1+MTR!$E$28)*(1+MTR!$F$28),IF(C215&lt;2018,AZ215+BA215*MTR!$D$35,AZ215+BA215*MTR!$E$36)),0)</f>
        <v>0</v>
      </c>
      <c r="BD215" s="190"/>
      <c r="BE215" s="608"/>
      <c r="BF215" s="190"/>
      <c r="BG215" s="190"/>
      <c r="BH215" s="190"/>
    </row>
    <row r="216" spans="1:60" s="179" customFormat="1">
      <c r="A216" s="607"/>
      <c r="B216" s="76"/>
      <c r="C216" s="77"/>
      <c r="D216" s="77"/>
      <c r="E216" s="77"/>
      <c r="F216" s="77"/>
      <c r="G216" s="76"/>
      <c r="H216" s="212" t="str">
        <f t="shared" si="162"/>
        <v/>
      </c>
      <c r="I216" s="199" t="str">
        <f t="shared" si="163"/>
        <v/>
      </c>
      <c r="J216" s="199" t="str">
        <f t="shared" si="164"/>
        <v/>
      </c>
      <c r="K216" s="199" t="str">
        <f t="shared" si="165"/>
        <v/>
      </c>
      <c r="L216" s="199" t="str">
        <f t="shared" si="166"/>
        <v/>
      </c>
      <c r="M216" s="199" t="str">
        <f t="shared" si="167"/>
        <v/>
      </c>
      <c r="N216" s="199" t="str">
        <f t="shared" si="168"/>
        <v/>
      </c>
      <c r="O216" s="199" t="str">
        <f t="shared" si="169"/>
        <v/>
      </c>
      <c r="P216" s="199" t="str">
        <f t="shared" si="170"/>
        <v/>
      </c>
      <c r="Q216" s="199">
        <f t="shared" si="171"/>
        <v>0</v>
      </c>
      <c r="R216" s="606"/>
      <c r="S216" s="199">
        <f>+IFERROR(MIN(R216*(1+MTR!$C$28),P216+Q216*MTR!$C$35),0)</f>
        <v>0</v>
      </c>
      <c r="U216" s="199" t="str">
        <f t="shared" si="172"/>
        <v/>
      </c>
      <c r="V216" s="199" t="str">
        <f t="shared" si="173"/>
        <v/>
      </c>
      <c r="W216" s="199" t="str">
        <f t="shared" si="174"/>
        <v/>
      </c>
      <c r="X216" s="199" t="str">
        <f t="shared" si="175"/>
        <v/>
      </c>
      <c r="Y216" s="199" t="str">
        <f t="shared" si="176"/>
        <v/>
      </c>
      <c r="Z216" s="199" t="str">
        <f t="shared" si="177"/>
        <v/>
      </c>
      <c r="AA216" s="199" t="str">
        <f t="shared" si="178"/>
        <v/>
      </c>
      <c r="AB216" s="199" t="str">
        <f t="shared" si="179"/>
        <v/>
      </c>
      <c r="AC216" s="199">
        <f t="shared" si="180"/>
        <v>0</v>
      </c>
      <c r="AD216" s="606"/>
      <c r="AE216" s="199">
        <f>+IFERROR(MIN(AD216*(1+MTR!$C$28)*(1+MTR!$D$28),AB216+AC216*MTR!$D$35),0)</f>
        <v>0</v>
      </c>
      <c r="AG216" s="199" t="str">
        <f t="shared" si="190"/>
        <v/>
      </c>
      <c r="AH216" s="199" t="str">
        <f t="shared" si="182"/>
        <v/>
      </c>
      <c r="AI216" s="199" t="str">
        <f t="shared" si="183"/>
        <v/>
      </c>
      <c r="AJ216" s="199" t="str">
        <f t="shared" si="184"/>
        <v/>
      </c>
      <c r="AK216" s="199" t="str">
        <f t="shared" si="185"/>
        <v/>
      </c>
      <c r="AL216" s="199" t="str">
        <f t="shared" si="186"/>
        <v/>
      </c>
      <c r="AM216" s="199" t="str">
        <f t="shared" si="187"/>
        <v/>
      </c>
      <c r="AN216" s="199" t="str">
        <f t="shared" si="188"/>
        <v/>
      </c>
      <c r="AO216" s="199">
        <f t="shared" si="189"/>
        <v>0</v>
      </c>
      <c r="AP216" s="606"/>
      <c r="AQ216" s="199">
        <f>+IFERROR(MIN(AP216*(1+MTR!$E$28)*(1+MTR!$D$28),IF(C216&lt;2018,AN216+AO216*MTR!$D$35,AN216+AO216*MTR!$E$36)),0)</f>
        <v>0</v>
      </c>
      <c r="AS216" s="199" t="str">
        <f t="shared" si="181"/>
        <v/>
      </c>
      <c r="AT216" s="199" t="str">
        <f t="shared" si="195"/>
        <v/>
      </c>
      <c r="AU216" s="199" t="str">
        <f t="shared" si="191"/>
        <v/>
      </c>
      <c r="AV216" s="199" t="str">
        <f t="shared" si="196"/>
        <v/>
      </c>
      <c r="AW216" s="199" t="str">
        <f t="shared" si="192"/>
        <v/>
      </c>
      <c r="AX216" s="199" t="str">
        <f t="shared" si="193"/>
        <v/>
      </c>
      <c r="AY216" s="199" t="str">
        <f t="shared" si="194"/>
        <v/>
      </c>
      <c r="AZ216" s="199" t="str">
        <f t="shared" si="197"/>
        <v/>
      </c>
      <c r="BA216" s="199">
        <f t="shared" si="198"/>
        <v>0</v>
      </c>
      <c r="BB216" s="606"/>
      <c r="BC216" s="199">
        <f>+IFERROR(MIN(BB216*(1+MTR!$E$28)*(1+MTR!$F$28),IF(C216&lt;2018,AZ216+BA216*MTR!$D$35,AZ216+BA216*MTR!$E$36)),0)</f>
        <v>0</v>
      </c>
      <c r="BD216" s="190"/>
      <c r="BE216" s="608"/>
      <c r="BF216" s="190"/>
      <c r="BG216" s="190"/>
      <c r="BH216" s="190"/>
    </row>
    <row r="217" spans="1:60" s="179" customFormat="1">
      <c r="A217" s="607"/>
      <c r="B217" s="76"/>
      <c r="C217" s="77"/>
      <c r="D217" s="77"/>
      <c r="E217" s="77"/>
      <c r="F217" s="77"/>
      <c r="G217" s="76"/>
      <c r="H217" s="212" t="str">
        <f t="shared" si="162"/>
        <v/>
      </c>
      <c r="I217" s="199" t="str">
        <f t="shared" si="163"/>
        <v/>
      </c>
      <c r="J217" s="199" t="str">
        <f t="shared" si="164"/>
        <v/>
      </c>
      <c r="K217" s="199" t="str">
        <f t="shared" si="165"/>
        <v/>
      </c>
      <c r="L217" s="199" t="str">
        <f t="shared" si="166"/>
        <v/>
      </c>
      <c r="M217" s="199" t="str">
        <f t="shared" si="167"/>
        <v/>
      </c>
      <c r="N217" s="199" t="str">
        <f t="shared" si="168"/>
        <v/>
      </c>
      <c r="O217" s="199" t="str">
        <f t="shared" si="169"/>
        <v/>
      </c>
      <c r="P217" s="199" t="str">
        <f t="shared" si="170"/>
        <v/>
      </c>
      <c r="Q217" s="199">
        <f t="shared" si="171"/>
        <v>0</v>
      </c>
      <c r="R217" s="606"/>
      <c r="S217" s="199">
        <f>+IFERROR(MIN(R217*(1+MTR!$C$28),P217+Q217*MTR!$C$35),0)</f>
        <v>0</v>
      </c>
      <c r="U217" s="199" t="str">
        <f t="shared" si="172"/>
        <v/>
      </c>
      <c r="V217" s="199" t="str">
        <f t="shared" si="173"/>
        <v/>
      </c>
      <c r="W217" s="199" t="str">
        <f t="shared" si="174"/>
        <v/>
      </c>
      <c r="X217" s="199" t="str">
        <f t="shared" si="175"/>
        <v/>
      </c>
      <c r="Y217" s="199" t="str">
        <f t="shared" si="176"/>
        <v/>
      </c>
      <c r="Z217" s="199" t="str">
        <f t="shared" si="177"/>
        <v/>
      </c>
      <c r="AA217" s="199" t="str">
        <f t="shared" si="178"/>
        <v/>
      </c>
      <c r="AB217" s="199" t="str">
        <f t="shared" si="179"/>
        <v/>
      </c>
      <c r="AC217" s="199">
        <f t="shared" si="180"/>
        <v>0</v>
      </c>
      <c r="AD217" s="606"/>
      <c r="AE217" s="199">
        <f>+IFERROR(MIN(AD217*(1+MTR!$C$28)*(1+MTR!$D$28),AB217+AC217*MTR!$D$35),0)</f>
        <v>0</v>
      </c>
      <c r="AG217" s="199" t="str">
        <f t="shared" si="190"/>
        <v/>
      </c>
      <c r="AH217" s="199" t="str">
        <f t="shared" si="182"/>
        <v/>
      </c>
      <c r="AI217" s="199" t="str">
        <f t="shared" si="183"/>
        <v/>
      </c>
      <c r="AJ217" s="199" t="str">
        <f t="shared" si="184"/>
        <v/>
      </c>
      <c r="AK217" s="199" t="str">
        <f t="shared" si="185"/>
        <v/>
      </c>
      <c r="AL217" s="199" t="str">
        <f t="shared" si="186"/>
        <v/>
      </c>
      <c r="AM217" s="199" t="str">
        <f t="shared" si="187"/>
        <v/>
      </c>
      <c r="AN217" s="199" t="str">
        <f t="shared" si="188"/>
        <v/>
      </c>
      <c r="AO217" s="199">
        <f t="shared" si="189"/>
        <v>0</v>
      </c>
      <c r="AP217" s="606"/>
      <c r="AQ217" s="199">
        <f>+IFERROR(MIN(AP217*(1+MTR!$E$28)*(1+MTR!$D$28),IF(C217&lt;2018,AN217+AO217*MTR!$D$35,AN217+AO217*MTR!$E$36)),0)</f>
        <v>0</v>
      </c>
      <c r="AS217" s="199" t="str">
        <f t="shared" si="181"/>
        <v/>
      </c>
      <c r="AT217" s="199" t="str">
        <f t="shared" si="195"/>
        <v/>
      </c>
      <c r="AU217" s="199" t="str">
        <f t="shared" si="191"/>
        <v/>
      </c>
      <c r="AV217" s="199" t="str">
        <f t="shared" si="196"/>
        <v/>
      </c>
      <c r="AW217" s="199" t="str">
        <f t="shared" si="192"/>
        <v/>
      </c>
      <c r="AX217" s="199" t="str">
        <f t="shared" si="193"/>
        <v/>
      </c>
      <c r="AY217" s="199" t="str">
        <f t="shared" si="194"/>
        <v/>
      </c>
      <c r="AZ217" s="199" t="str">
        <f t="shared" si="197"/>
        <v/>
      </c>
      <c r="BA217" s="199">
        <f t="shared" si="198"/>
        <v>0</v>
      </c>
      <c r="BB217" s="606"/>
      <c r="BC217" s="199">
        <f>+IFERROR(MIN(BB217*(1+MTR!$E$28)*(1+MTR!$F$28),IF(C217&lt;2018,AZ217+BA217*MTR!$D$35,AZ217+BA217*MTR!$E$36)),0)</f>
        <v>0</v>
      </c>
      <c r="BD217" s="190"/>
      <c r="BE217" s="608"/>
      <c r="BF217" s="190"/>
      <c r="BG217" s="190"/>
      <c r="BH217" s="190"/>
    </row>
    <row r="218" spans="1:60" s="179" customFormat="1">
      <c r="A218" s="607"/>
      <c r="B218" s="76"/>
      <c r="C218" s="77"/>
      <c r="D218" s="77"/>
      <c r="E218" s="77"/>
      <c r="F218" s="77"/>
      <c r="G218" s="76"/>
      <c r="H218" s="212" t="str">
        <f t="shared" si="162"/>
        <v/>
      </c>
      <c r="I218" s="199" t="str">
        <f t="shared" si="163"/>
        <v/>
      </c>
      <c r="J218" s="199" t="str">
        <f t="shared" si="164"/>
        <v/>
      </c>
      <c r="K218" s="199" t="str">
        <f t="shared" si="165"/>
        <v/>
      </c>
      <c r="L218" s="199" t="str">
        <f t="shared" si="166"/>
        <v/>
      </c>
      <c r="M218" s="199" t="str">
        <f t="shared" si="167"/>
        <v/>
      </c>
      <c r="N218" s="199" t="str">
        <f t="shared" si="168"/>
        <v/>
      </c>
      <c r="O218" s="199" t="str">
        <f t="shared" si="169"/>
        <v/>
      </c>
      <c r="P218" s="199" t="str">
        <f t="shared" si="170"/>
        <v/>
      </c>
      <c r="Q218" s="199">
        <f t="shared" si="171"/>
        <v>0</v>
      </c>
      <c r="R218" s="606"/>
      <c r="S218" s="199">
        <f>+IFERROR(MIN(R218*(1+MTR!$C$28),P218+Q218*MTR!$C$35),0)</f>
        <v>0</v>
      </c>
      <c r="U218" s="199" t="str">
        <f t="shared" si="172"/>
        <v/>
      </c>
      <c r="V218" s="199" t="str">
        <f t="shared" si="173"/>
        <v/>
      </c>
      <c r="W218" s="199" t="str">
        <f t="shared" si="174"/>
        <v/>
      </c>
      <c r="X218" s="199" t="str">
        <f t="shared" si="175"/>
        <v/>
      </c>
      <c r="Y218" s="199" t="str">
        <f t="shared" si="176"/>
        <v/>
      </c>
      <c r="Z218" s="199" t="str">
        <f t="shared" si="177"/>
        <v/>
      </c>
      <c r="AA218" s="199" t="str">
        <f t="shared" si="178"/>
        <v/>
      </c>
      <c r="AB218" s="199" t="str">
        <f t="shared" si="179"/>
        <v/>
      </c>
      <c r="AC218" s="199">
        <f t="shared" si="180"/>
        <v>0</v>
      </c>
      <c r="AD218" s="606"/>
      <c r="AE218" s="199">
        <f>+IFERROR(MIN(AD218*(1+MTR!$C$28)*(1+MTR!$D$28),AB218+AC218*MTR!$D$35),0)</f>
        <v>0</v>
      </c>
      <c r="AG218" s="199" t="str">
        <f t="shared" si="190"/>
        <v/>
      </c>
      <c r="AH218" s="199" t="str">
        <f t="shared" si="182"/>
        <v/>
      </c>
      <c r="AI218" s="199" t="str">
        <f t="shared" si="183"/>
        <v/>
      </c>
      <c r="AJ218" s="199" t="str">
        <f t="shared" si="184"/>
        <v/>
      </c>
      <c r="AK218" s="199" t="str">
        <f t="shared" si="185"/>
        <v/>
      </c>
      <c r="AL218" s="199" t="str">
        <f t="shared" si="186"/>
        <v/>
      </c>
      <c r="AM218" s="199" t="str">
        <f t="shared" si="187"/>
        <v/>
      </c>
      <c r="AN218" s="199" t="str">
        <f t="shared" si="188"/>
        <v/>
      </c>
      <c r="AO218" s="199">
        <f t="shared" si="189"/>
        <v>0</v>
      </c>
      <c r="AP218" s="606"/>
      <c r="AQ218" s="199">
        <f>+IFERROR(MIN(AP218*(1+MTR!$E$28)*(1+MTR!$D$28),IF(C218&lt;2018,AN218+AO218*MTR!$D$35,AN218+AO218*MTR!$E$36)),0)</f>
        <v>0</v>
      </c>
      <c r="AS218" s="199" t="str">
        <f t="shared" si="181"/>
        <v/>
      </c>
      <c r="AT218" s="199" t="str">
        <f t="shared" si="195"/>
        <v/>
      </c>
      <c r="AU218" s="199" t="str">
        <f t="shared" si="191"/>
        <v/>
      </c>
      <c r="AV218" s="199" t="str">
        <f t="shared" si="196"/>
        <v/>
      </c>
      <c r="AW218" s="199" t="str">
        <f t="shared" si="192"/>
        <v/>
      </c>
      <c r="AX218" s="199" t="str">
        <f t="shared" si="193"/>
        <v/>
      </c>
      <c r="AY218" s="199" t="str">
        <f t="shared" si="194"/>
        <v/>
      </c>
      <c r="AZ218" s="199" t="str">
        <f t="shared" si="197"/>
        <v/>
      </c>
      <c r="BA218" s="199">
        <f t="shared" si="198"/>
        <v>0</v>
      </c>
      <c r="BB218" s="606"/>
      <c r="BC218" s="199">
        <f>+IFERROR(MIN(BB218*(1+MTR!$E$28)*(1+MTR!$F$28),IF(C218&lt;2018,AZ218+BA218*MTR!$D$35,AZ218+BA218*MTR!$E$36)),0)</f>
        <v>0</v>
      </c>
      <c r="BD218" s="190"/>
      <c r="BE218" s="608"/>
      <c r="BF218" s="190"/>
      <c r="BG218" s="190"/>
      <c r="BH218" s="190"/>
    </row>
    <row r="219" spans="1:60" s="179" customFormat="1">
      <c r="A219" s="607"/>
      <c r="B219" s="76"/>
      <c r="C219" s="77"/>
      <c r="D219" s="77"/>
      <c r="E219" s="77"/>
      <c r="F219" s="77"/>
      <c r="G219" s="76"/>
      <c r="H219" s="212" t="str">
        <f t="shared" si="162"/>
        <v/>
      </c>
      <c r="I219" s="199" t="str">
        <f t="shared" si="163"/>
        <v/>
      </c>
      <c r="J219" s="199" t="str">
        <f t="shared" si="164"/>
        <v/>
      </c>
      <c r="K219" s="199" t="str">
        <f t="shared" si="165"/>
        <v/>
      </c>
      <c r="L219" s="199" t="str">
        <f t="shared" si="166"/>
        <v/>
      </c>
      <c r="M219" s="199" t="str">
        <f t="shared" si="167"/>
        <v/>
      </c>
      <c r="N219" s="199" t="str">
        <f t="shared" si="168"/>
        <v/>
      </c>
      <c r="O219" s="199" t="str">
        <f t="shared" si="169"/>
        <v/>
      </c>
      <c r="P219" s="199" t="str">
        <f t="shared" si="170"/>
        <v/>
      </c>
      <c r="Q219" s="199">
        <f t="shared" si="171"/>
        <v>0</v>
      </c>
      <c r="R219" s="606"/>
      <c r="S219" s="199">
        <f>+IFERROR(MIN(R219*(1+MTR!$C$28),P219+Q219*MTR!$C$35),0)</f>
        <v>0</v>
      </c>
      <c r="U219" s="199" t="str">
        <f t="shared" si="172"/>
        <v/>
      </c>
      <c r="V219" s="199" t="str">
        <f t="shared" si="173"/>
        <v/>
      </c>
      <c r="W219" s="199" t="str">
        <f t="shared" si="174"/>
        <v/>
      </c>
      <c r="X219" s="199" t="str">
        <f t="shared" si="175"/>
        <v/>
      </c>
      <c r="Y219" s="199" t="str">
        <f t="shared" si="176"/>
        <v/>
      </c>
      <c r="Z219" s="199" t="str">
        <f t="shared" si="177"/>
        <v/>
      </c>
      <c r="AA219" s="199" t="str">
        <f t="shared" si="178"/>
        <v/>
      </c>
      <c r="AB219" s="199" t="str">
        <f t="shared" si="179"/>
        <v/>
      </c>
      <c r="AC219" s="199">
        <f t="shared" si="180"/>
        <v>0</v>
      </c>
      <c r="AD219" s="606"/>
      <c r="AE219" s="199">
        <f>+IFERROR(MIN(AD219*(1+MTR!$C$28)*(1+MTR!$D$28),AB219+AC219*MTR!$D$35),0)</f>
        <v>0</v>
      </c>
      <c r="AG219" s="199" t="str">
        <f t="shared" si="190"/>
        <v/>
      </c>
      <c r="AH219" s="199" t="str">
        <f t="shared" si="182"/>
        <v/>
      </c>
      <c r="AI219" s="199" t="str">
        <f t="shared" si="183"/>
        <v/>
      </c>
      <c r="AJ219" s="199" t="str">
        <f t="shared" si="184"/>
        <v/>
      </c>
      <c r="AK219" s="199" t="str">
        <f t="shared" si="185"/>
        <v/>
      </c>
      <c r="AL219" s="199" t="str">
        <f t="shared" si="186"/>
        <v/>
      </c>
      <c r="AM219" s="199" t="str">
        <f t="shared" si="187"/>
        <v/>
      </c>
      <c r="AN219" s="199" t="str">
        <f t="shared" si="188"/>
        <v/>
      </c>
      <c r="AO219" s="199">
        <f t="shared" si="189"/>
        <v>0</v>
      </c>
      <c r="AP219" s="606"/>
      <c r="AQ219" s="199">
        <f>+IFERROR(MIN(AP219*(1+MTR!$E$28)*(1+MTR!$D$28),IF(C219&lt;2018,AN219+AO219*MTR!$D$35,AN219+AO219*MTR!$E$36)),0)</f>
        <v>0</v>
      </c>
      <c r="AS219" s="199" t="str">
        <f t="shared" si="181"/>
        <v/>
      </c>
      <c r="AT219" s="199" t="str">
        <f t="shared" si="195"/>
        <v/>
      </c>
      <c r="AU219" s="199" t="str">
        <f t="shared" si="191"/>
        <v/>
      </c>
      <c r="AV219" s="199" t="str">
        <f t="shared" si="196"/>
        <v/>
      </c>
      <c r="AW219" s="199" t="str">
        <f t="shared" si="192"/>
        <v/>
      </c>
      <c r="AX219" s="199" t="str">
        <f t="shared" si="193"/>
        <v/>
      </c>
      <c r="AY219" s="199" t="str">
        <f t="shared" si="194"/>
        <v/>
      </c>
      <c r="AZ219" s="199" t="str">
        <f t="shared" si="197"/>
        <v/>
      </c>
      <c r="BA219" s="199">
        <f t="shared" si="198"/>
        <v>0</v>
      </c>
      <c r="BB219" s="606"/>
      <c r="BC219" s="199">
        <f>+IFERROR(MIN(BB219*(1+MTR!$E$28)*(1+MTR!$F$28),IF(C219&lt;2018,AZ219+BA219*MTR!$D$35,AZ219+BA219*MTR!$E$36)),0)</f>
        <v>0</v>
      </c>
      <c r="BD219" s="190"/>
      <c r="BE219" s="608"/>
      <c r="BF219" s="190"/>
      <c r="BG219" s="190"/>
      <c r="BH219" s="190"/>
    </row>
    <row r="220" spans="1:60" s="179" customFormat="1">
      <c r="A220" s="607"/>
      <c r="B220" s="76"/>
      <c r="C220" s="77"/>
      <c r="D220" s="77"/>
      <c r="E220" s="77"/>
      <c r="F220" s="77"/>
      <c r="G220" s="76"/>
      <c r="H220" s="212" t="str">
        <f t="shared" si="4"/>
        <v/>
      </c>
      <c r="I220" s="199" t="str">
        <f t="shared" si="5"/>
        <v/>
      </c>
      <c r="J220" s="199" t="str">
        <f t="shared" si="130"/>
        <v/>
      </c>
      <c r="K220" s="199" t="str">
        <f t="shared" si="131"/>
        <v/>
      </c>
      <c r="L220" s="199" t="str">
        <f t="shared" si="132"/>
        <v/>
      </c>
      <c r="M220" s="199" t="str">
        <f t="shared" si="133"/>
        <v/>
      </c>
      <c r="N220" s="199" t="str">
        <f t="shared" si="134"/>
        <v/>
      </c>
      <c r="O220" s="199" t="str">
        <f t="shared" si="135"/>
        <v/>
      </c>
      <c r="P220" s="199" t="str">
        <f t="shared" si="136"/>
        <v/>
      </c>
      <c r="Q220" s="199">
        <f t="shared" si="137"/>
        <v>0</v>
      </c>
      <c r="R220" s="606"/>
      <c r="S220" s="199">
        <f>+IFERROR(MIN(R220*(1+MTR!$C$28),P220+Q220*MTR!$C$35),0)</f>
        <v>0</v>
      </c>
      <c r="U220" s="199" t="str">
        <f t="shared" si="14"/>
        <v/>
      </c>
      <c r="V220" s="199" t="str">
        <f t="shared" si="138"/>
        <v/>
      </c>
      <c r="W220" s="199" t="str">
        <f t="shared" si="139"/>
        <v/>
      </c>
      <c r="X220" s="199" t="str">
        <f t="shared" si="140"/>
        <v/>
      </c>
      <c r="Y220" s="199" t="str">
        <f t="shared" si="141"/>
        <v/>
      </c>
      <c r="Z220" s="199" t="str">
        <f t="shared" si="142"/>
        <v/>
      </c>
      <c r="AA220" s="199" t="str">
        <f t="shared" si="143"/>
        <v/>
      </c>
      <c r="AB220" s="199" t="str">
        <f t="shared" si="144"/>
        <v/>
      </c>
      <c r="AC220" s="199">
        <f t="shared" si="145"/>
        <v>0</v>
      </c>
      <c r="AD220" s="606"/>
      <c r="AE220" s="199">
        <f>+IFERROR(MIN(AD220*(1+MTR!$C$28)*(1+MTR!$D$28),AB220+AC220*MTR!$D$35),0)</f>
        <v>0</v>
      </c>
      <c r="AG220" s="199" t="str">
        <f t="shared" si="190"/>
        <v/>
      </c>
      <c r="AH220" s="199" t="str">
        <f t="shared" si="182"/>
        <v/>
      </c>
      <c r="AI220" s="199" t="str">
        <f t="shared" si="183"/>
        <v/>
      </c>
      <c r="AJ220" s="199" t="str">
        <f t="shared" si="184"/>
        <v/>
      </c>
      <c r="AK220" s="199" t="str">
        <f t="shared" si="185"/>
        <v/>
      </c>
      <c r="AL220" s="199" t="str">
        <f t="shared" si="186"/>
        <v/>
      </c>
      <c r="AM220" s="199" t="str">
        <f t="shared" si="187"/>
        <v/>
      </c>
      <c r="AN220" s="199" t="str">
        <f t="shared" si="188"/>
        <v/>
      </c>
      <c r="AO220" s="199">
        <f t="shared" si="189"/>
        <v>0</v>
      </c>
      <c r="AP220" s="606"/>
      <c r="AQ220" s="199">
        <f>+IFERROR(MIN(AP220*(1+MTR!$E$28)*(1+MTR!$D$28),IF(C220&lt;2018,AN220+AO220*MTR!$D$35,AN220+AO220*MTR!$E$36)),0)</f>
        <v>0</v>
      </c>
      <c r="AS220" s="199" t="str">
        <f t="shared" si="181"/>
        <v/>
      </c>
      <c r="AT220" s="199" t="str">
        <f t="shared" si="195"/>
        <v/>
      </c>
      <c r="AU220" s="199" t="str">
        <f t="shared" si="191"/>
        <v/>
      </c>
      <c r="AV220" s="199" t="str">
        <f t="shared" si="196"/>
        <v/>
      </c>
      <c r="AW220" s="199" t="str">
        <f t="shared" si="192"/>
        <v/>
      </c>
      <c r="AX220" s="199" t="str">
        <f t="shared" si="193"/>
        <v/>
      </c>
      <c r="AY220" s="199" t="str">
        <f t="shared" si="194"/>
        <v/>
      </c>
      <c r="AZ220" s="199" t="str">
        <f t="shared" si="197"/>
        <v/>
      </c>
      <c r="BA220" s="199">
        <f t="shared" si="198"/>
        <v>0</v>
      </c>
      <c r="BB220" s="606"/>
      <c r="BC220" s="199">
        <f>+IFERROR(MIN(BB220*(1+MTR!$E$28)*(1+MTR!$F$28),IF(C220&lt;2018,AZ220+BA220*MTR!$D$35,AZ220+BA220*MTR!$E$36)),0)</f>
        <v>0</v>
      </c>
      <c r="BD220" s="190"/>
      <c r="BE220" s="608"/>
      <c r="BF220" s="190"/>
      <c r="BG220" s="190"/>
      <c r="BH220" s="190"/>
    </row>
    <row r="221" spans="1:60" s="179" customFormat="1">
      <c r="A221" s="607"/>
      <c r="B221" s="76"/>
      <c r="C221" s="77"/>
      <c r="D221" s="77"/>
      <c r="E221" s="77"/>
      <c r="F221" s="77"/>
      <c r="G221" s="76"/>
      <c r="H221" s="212" t="str">
        <f t="shared" si="4"/>
        <v/>
      </c>
      <c r="I221" s="199" t="str">
        <f t="shared" si="5"/>
        <v/>
      </c>
      <c r="J221" s="199" t="str">
        <f t="shared" si="130"/>
        <v/>
      </c>
      <c r="K221" s="199" t="str">
        <f t="shared" si="131"/>
        <v/>
      </c>
      <c r="L221" s="199" t="str">
        <f t="shared" si="132"/>
        <v/>
      </c>
      <c r="M221" s="199" t="str">
        <f t="shared" si="133"/>
        <v/>
      </c>
      <c r="N221" s="199" t="str">
        <f t="shared" si="134"/>
        <v/>
      </c>
      <c r="O221" s="199" t="str">
        <f t="shared" si="135"/>
        <v/>
      </c>
      <c r="P221" s="199" t="str">
        <f t="shared" si="136"/>
        <v/>
      </c>
      <c r="Q221" s="199">
        <f t="shared" si="137"/>
        <v>0</v>
      </c>
      <c r="R221" s="606"/>
      <c r="S221" s="199">
        <f>+IFERROR(MIN(R221*(1+MTR!$C$28),P221+Q221*MTR!$C$35),0)</f>
        <v>0</v>
      </c>
      <c r="U221" s="199" t="str">
        <f t="shared" si="14"/>
        <v/>
      </c>
      <c r="V221" s="199" t="str">
        <f t="shared" si="138"/>
        <v/>
      </c>
      <c r="W221" s="199" t="str">
        <f t="shared" si="139"/>
        <v/>
      </c>
      <c r="X221" s="199" t="str">
        <f t="shared" si="140"/>
        <v/>
      </c>
      <c r="Y221" s="199" t="str">
        <f t="shared" si="141"/>
        <v/>
      </c>
      <c r="Z221" s="199" t="str">
        <f t="shared" si="142"/>
        <v/>
      </c>
      <c r="AA221" s="199" t="str">
        <f t="shared" si="143"/>
        <v/>
      </c>
      <c r="AB221" s="199" t="str">
        <f t="shared" si="144"/>
        <v/>
      </c>
      <c r="AC221" s="199">
        <f t="shared" si="145"/>
        <v>0</v>
      </c>
      <c r="AD221" s="606"/>
      <c r="AE221" s="199">
        <f>+IFERROR(MIN(AD221*(1+MTR!$C$28)*(1+MTR!$D$28),AB221+AC221*MTR!$D$35),0)</f>
        <v>0</v>
      </c>
      <c r="AG221" s="199" t="str">
        <f t="shared" si="190"/>
        <v/>
      </c>
      <c r="AH221" s="199" t="str">
        <f t="shared" si="182"/>
        <v/>
      </c>
      <c r="AI221" s="199" t="str">
        <f t="shared" si="183"/>
        <v/>
      </c>
      <c r="AJ221" s="199" t="str">
        <f t="shared" si="184"/>
        <v/>
      </c>
      <c r="AK221" s="199" t="str">
        <f t="shared" si="185"/>
        <v/>
      </c>
      <c r="AL221" s="199" t="str">
        <f t="shared" si="186"/>
        <v/>
      </c>
      <c r="AM221" s="199" t="str">
        <f t="shared" si="187"/>
        <v/>
      </c>
      <c r="AN221" s="199" t="str">
        <f t="shared" si="188"/>
        <v/>
      </c>
      <c r="AO221" s="199">
        <f t="shared" si="189"/>
        <v>0</v>
      </c>
      <c r="AP221" s="606"/>
      <c r="AQ221" s="199">
        <f>+IFERROR(MIN(AP221*(1+MTR!$E$28)*(1+MTR!$D$28),IF(C221&lt;2018,AN221+AO221*MTR!$D$35,AN221+AO221*MTR!$E$36)),0)</f>
        <v>0</v>
      </c>
      <c r="AS221" s="199" t="str">
        <f t="shared" si="181"/>
        <v/>
      </c>
      <c r="AT221" s="199" t="str">
        <f t="shared" si="195"/>
        <v/>
      </c>
      <c r="AU221" s="199" t="str">
        <f t="shared" si="191"/>
        <v/>
      </c>
      <c r="AV221" s="199" t="str">
        <f t="shared" si="196"/>
        <v/>
      </c>
      <c r="AW221" s="199" t="str">
        <f t="shared" si="192"/>
        <v/>
      </c>
      <c r="AX221" s="199" t="str">
        <f t="shared" si="193"/>
        <v/>
      </c>
      <c r="AY221" s="199" t="str">
        <f t="shared" si="194"/>
        <v/>
      </c>
      <c r="AZ221" s="199" t="str">
        <f t="shared" si="197"/>
        <v/>
      </c>
      <c r="BA221" s="199">
        <f t="shared" si="198"/>
        <v>0</v>
      </c>
      <c r="BB221" s="606"/>
      <c r="BC221" s="199">
        <f>+IFERROR(MIN(BB221*(1+MTR!$E$28)*(1+MTR!$F$28),IF(C221&lt;2018,AZ221+BA221*MTR!$D$35,AZ221+BA221*MTR!$E$36)),0)</f>
        <v>0</v>
      </c>
      <c r="BD221" s="190"/>
      <c r="BE221" s="608"/>
      <c r="BF221" s="190"/>
      <c r="BG221" s="190"/>
      <c r="BH221" s="190"/>
    </row>
    <row r="222" spans="1:60" s="179" customFormat="1">
      <c r="A222" s="607"/>
      <c r="B222" s="76"/>
      <c r="C222" s="77"/>
      <c r="D222" s="77"/>
      <c r="E222" s="77"/>
      <c r="F222" s="77"/>
      <c r="G222" s="76"/>
      <c r="H222" s="212" t="str">
        <f t="shared" si="4"/>
        <v/>
      </c>
      <c r="I222" s="199" t="str">
        <f t="shared" si="5"/>
        <v/>
      </c>
      <c r="J222" s="199" t="str">
        <f t="shared" si="130"/>
        <v/>
      </c>
      <c r="K222" s="199" t="str">
        <f t="shared" si="131"/>
        <v/>
      </c>
      <c r="L222" s="199" t="str">
        <f t="shared" si="132"/>
        <v/>
      </c>
      <c r="M222" s="199" t="str">
        <f t="shared" si="133"/>
        <v/>
      </c>
      <c r="N222" s="199" t="str">
        <f t="shared" si="134"/>
        <v/>
      </c>
      <c r="O222" s="199" t="str">
        <f t="shared" si="135"/>
        <v/>
      </c>
      <c r="P222" s="199" t="str">
        <f t="shared" si="136"/>
        <v/>
      </c>
      <c r="Q222" s="199">
        <f t="shared" si="137"/>
        <v>0</v>
      </c>
      <c r="R222" s="606"/>
      <c r="S222" s="199">
        <f>+IFERROR(MIN(R222*(1+MTR!$C$28),P222+Q222*MTR!$C$35),0)</f>
        <v>0</v>
      </c>
      <c r="U222" s="199" t="str">
        <f t="shared" si="14"/>
        <v/>
      </c>
      <c r="V222" s="199" t="str">
        <f t="shared" si="138"/>
        <v/>
      </c>
      <c r="W222" s="199" t="str">
        <f t="shared" si="139"/>
        <v/>
      </c>
      <c r="X222" s="199" t="str">
        <f t="shared" si="140"/>
        <v/>
      </c>
      <c r="Y222" s="199" t="str">
        <f t="shared" si="141"/>
        <v/>
      </c>
      <c r="Z222" s="199" t="str">
        <f t="shared" si="142"/>
        <v/>
      </c>
      <c r="AA222" s="199" t="str">
        <f t="shared" si="143"/>
        <v/>
      </c>
      <c r="AB222" s="199" t="str">
        <f t="shared" si="144"/>
        <v/>
      </c>
      <c r="AC222" s="199">
        <f t="shared" si="145"/>
        <v>0</v>
      </c>
      <c r="AD222" s="606"/>
      <c r="AE222" s="199">
        <f>+IFERROR(MIN(AD222*(1+MTR!$C$28)*(1+MTR!$D$28),AB222+AC222*MTR!$D$35),0)</f>
        <v>0</v>
      </c>
      <c r="AG222" s="199" t="str">
        <f t="shared" si="190"/>
        <v/>
      </c>
      <c r="AH222" s="199" t="str">
        <f t="shared" si="182"/>
        <v/>
      </c>
      <c r="AI222" s="199" t="str">
        <f t="shared" si="183"/>
        <v/>
      </c>
      <c r="AJ222" s="199" t="str">
        <f t="shared" si="184"/>
        <v/>
      </c>
      <c r="AK222" s="199" t="str">
        <f t="shared" si="185"/>
        <v/>
      </c>
      <c r="AL222" s="199" t="str">
        <f t="shared" si="186"/>
        <v/>
      </c>
      <c r="AM222" s="199" t="str">
        <f t="shared" si="187"/>
        <v/>
      </c>
      <c r="AN222" s="199" t="str">
        <f t="shared" si="188"/>
        <v/>
      </c>
      <c r="AO222" s="199">
        <f t="shared" si="189"/>
        <v>0</v>
      </c>
      <c r="AP222" s="606"/>
      <c r="AQ222" s="199">
        <f>+IFERROR(MIN(AP222*(1+MTR!$E$28)*(1+MTR!$D$28),IF(C222&lt;2018,AN222+AO222*MTR!$D$35,AN222+AO222*MTR!$E$36)),0)</f>
        <v>0</v>
      </c>
      <c r="AS222" s="199" t="str">
        <f t="shared" si="181"/>
        <v/>
      </c>
      <c r="AT222" s="199" t="str">
        <f t="shared" si="195"/>
        <v/>
      </c>
      <c r="AU222" s="199" t="str">
        <f t="shared" si="191"/>
        <v/>
      </c>
      <c r="AV222" s="199" t="str">
        <f t="shared" si="196"/>
        <v/>
      </c>
      <c r="AW222" s="199" t="str">
        <f t="shared" si="192"/>
        <v/>
      </c>
      <c r="AX222" s="199" t="str">
        <f t="shared" si="193"/>
        <v/>
      </c>
      <c r="AY222" s="199" t="str">
        <f t="shared" si="194"/>
        <v/>
      </c>
      <c r="AZ222" s="199" t="str">
        <f t="shared" si="197"/>
        <v/>
      </c>
      <c r="BA222" s="199">
        <f t="shared" si="198"/>
        <v>0</v>
      </c>
      <c r="BB222" s="606"/>
      <c r="BC222" s="199">
        <f>+IFERROR(MIN(BB222*(1+MTR!$E$28)*(1+MTR!$F$28),IF(C222&lt;2018,AZ222+BA222*MTR!$D$35,AZ222+BA222*MTR!$E$36)),0)</f>
        <v>0</v>
      </c>
      <c r="BD222" s="190"/>
      <c r="BE222" s="608"/>
      <c r="BF222" s="190"/>
      <c r="BG222" s="190"/>
      <c r="BH222" s="190"/>
    </row>
    <row r="223" spans="1:60" s="179" customFormat="1">
      <c r="A223" s="607"/>
      <c r="B223" s="76"/>
      <c r="C223" s="77"/>
      <c r="D223" s="77"/>
      <c r="E223" s="77"/>
      <c r="F223" s="77"/>
      <c r="G223" s="76"/>
      <c r="H223" s="212" t="str">
        <f t="shared" si="4"/>
        <v/>
      </c>
      <c r="I223" s="199" t="str">
        <f t="shared" si="5"/>
        <v/>
      </c>
      <c r="J223" s="199" t="str">
        <f t="shared" si="130"/>
        <v/>
      </c>
      <c r="K223" s="199" t="str">
        <f t="shared" si="131"/>
        <v/>
      </c>
      <c r="L223" s="199" t="str">
        <f t="shared" si="132"/>
        <v/>
      </c>
      <c r="M223" s="199" t="str">
        <f t="shared" si="133"/>
        <v/>
      </c>
      <c r="N223" s="199" t="str">
        <f t="shared" si="134"/>
        <v/>
      </c>
      <c r="O223" s="199" t="str">
        <f t="shared" si="135"/>
        <v/>
      </c>
      <c r="P223" s="199" t="str">
        <f t="shared" si="136"/>
        <v/>
      </c>
      <c r="Q223" s="199">
        <f t="shared" si="137"/>
        <v>0</v>
      </c>
      <c r="R223" s="606"/>
      <c r="S223" s="199">
        <f>+IFERROR(MIN(R223*(1+MTR!$C$28),P223+Q223*MTR!$C$35),0)</f>
        <v>0</v>
      </c>
      <c r="U223" s="199" t="str">
        <f t="shared" si="14"/>
        <v/>
      </c>
      <c r="V223" s="199" t="str">
        <f t="shared" si="138"/>
        <v/>
      </c>
      <c r="W223" s="199" t="str">
        <f t="shared" si="139"/>
        <v/>
      </c>
      <c r="X223" s="199" t="str">
        <f t="shared" si="140"/>
        <v/>
      </c>
      <c r="Y223" s="199" t="str">
        <f t="shared" si="141"/>
        <v/>
      </c>
      <c r="Z223" s="199" t="str">
        <f t="shared" si="142"/>
        <v/>
      </c>
      <c r="AA223" s="199" t="str">
        <f t="shared" si="143"/>
        <v/>
      </c>
      <c r="AB223" s="199" t="str">
        <f t="shared" si="144"/>
        <v/>
      </c>
      <c r="AC223" s="199">
        <f t="shared" si="145"/>
        <v>0</v>
      </c>
      <c r="AD223" s="606"/>
      <c r="AE223" s="199">
        <f>+IFERROR(MIN(AD223*(1+MTR!$C$28)*(1+MTR!$D$28),AB223+AC223*MTR!$D$35),0)</f>
        <v>0</v>
      </c>
      <c r="AG223" s="199" t="str">
        <f t="shared" si="190"/>
        <v/>
      </c>
      <c r="AH223" s="199" t="str">
        <f t="shared" si="182"/>
        <v/>
      </c>
      <c r="AI223" s="199" t="str">
        <f t="shared" si="183"/>
        <v/>
      </c>
      <c r="AJ223" s="199" t="str">
        <f t="shared" si="184"/>
        <v/>
      </c>
      <c r="AK223" s="199" t="str">
        <f t="shared" si="185"/>
        <v/>
      </c>
      <c r="AL223" s="199" t="str">
        <f t="shared" si="186"/>
        <v/>
      </c>
      <c r="AM223" s="199" t="str">
        <f t="shared" si="187"/>
        <v/>
      </c>
      <c r="AN223" s="199" t="str">
        <f t="shared" si="188"/>
        <v/>
      </c>
      <c r="AO223" s="199">
        <f t="shared" si="189"/>
        <v>0</v>
      </c>
      <c r="AP223" s="606"/>
      <c r="AQ223" s="199">
        <f>+IFERROR(MIN(AP223*(1+MTR!$E$28)*(1+MTR!$D$28),IF(C223&lt;2018,AN223+AO223*MTR!$D$35,AN223+AO223*MTR!$E$36)),0)</f>
        <v>0</v>
      </c>
      <c r="AS223" s="199" t="str">
        <f t="shared" si="181"/>
        <v/>
      </c>
      <c r="AT223" s="199" t="str">
        <f t="shared" si="195"/>
        <v/>
      </c>
      <c r="AU223" s="199" t="str">
        <f t="shared" si="191"/>
        <v/>
      </c>
      <c r="AV223" s="199" t="str">
        <f t="shared" si="196"/>
        <v/>
      </c>
      <c r="AW223" s="199" t="str">
        <f t="shared" si="192"/>
        <v/>
      </c>
      <c r="AX223" s="199" t="str">
        <f t="shared" si="193"/>
        <v/>
      </c>
      <c r="AY223" s="199" t="str">
        <f t="shared" si="194"/>
        <v/>
      </c>
      <c r="AZ223" s="199" t="str">
        <f t="shared" si="197"/>
        <v/>
      </c>
      <c r="BA223" s="199">
        <f t="shared" si="198"/>
        <v>0</v>
      </c>
      <c r="BB223" s="606"/>
      <c r="BC223" s="199">
        <f>+IFERROR(MIN(BB223*(1+MTR!$E$28)*(1+MTR!$F$28),IF(C223&lt;2018,AZ223+BA223*MTR!$D$35,AZ223+BA223*MTR!$E$36)),0)</f>
        <v>0</v>
      </c>
      <c r="BD223" s="190"/>
      <c r="BE223" s="608"/>
      <c r="BF223" s="190"/>
      <c r="BG223" s="190"/>
      <c r="BH223" s="190"/>
    </row>
    <row r="224" spans="1:60" s="179" customFormat="1">
      <c r="A224" s="607"/>
      <c r="B224" s="76"/>
      <c r="C224" s="77"/>
      <c r="D224" s="77"/>
      <c r="E224" s="77"/>
      <c r="F224" s="77"/>
      <c r="G224" s="76"/>
      <c r="H224" s="212" t="str">
        <f t="shared" si="4"/>
        <v/>
      </c>
      <c r="I224" s="199" t="str">
        <f t="shared" si="5"/>
        <v/>
      </c>
      <c r="J224" s="199" t="str">
        <f t="shared" si="130"/>
        <v/>
      </c>
      <c r="K224" s="199" t="str">
        <f t="shared" si="131"/>
        <v/>
      </c>
      <c r="L224" s="199" t="str">
        <f t="shared" si="132"/>
        <v/>
      </c>
      <c r="M224" s="199" t="str">
        <f t="shared" si="133"/>
        <v/>
      </c>
      <c r="N224" s="199" t="str">
        <f t="shared" si="134"/>
        <v/>
      </c>
      <c r="O224" s="199" t="str">
        <f t="shared" si="135"/>
        <v/>
      </c>
      <c r="P224" s="199" t="str">
        <f t="shared" si="136"/>
        <v/>
      </c>
      <c r="Q224" s="199">
        <f t="shared" si="137"/>
        <v>0</v>
      </c>
      <c r="R224" s="606"/>
      <c r="S224" s="199">
        <f>+IFERROR(MIN(R224*(1+MTR!$C$28),P224+Q224*MTR!$C$35),0)</f>
        <v>0</v>
      </c>
      <c r="U224" s="199" t="str">
        <f t="shared" si="14"/>
        <v/>
      </c>
      <c r="V224" s="199" t="str">
        <f t="shared" si="138"/>
        <v/>
      </c>
      <c r="W224" s="199" t="str">
        <f t="shared" si="139"/>
        <v/>
      </c>
      <c r="X224" s="199" t="str">
        <f t="shared" si="140"/>
        <v/>
      </c>
      <c r="Y224" s="199" t="str">
        <f t="shared" si="141"/>
        <v/>
      </c>
      <c r="Z224" s="199" t="str">
        <f t="shared" si="142"/>
        <v/>
      </c>
      <c r="AA224" s="199" t="str">
        <f t="shared" si="143"/>
        <v/>
      </c>
      <c r="AB224" s="199" t="str">
        <f t="shared" si="144"/>
        <v/>
      </c>
      <c r="AC224" s="199">
        <f t="shared" si="145"/>
        <v>0</v>
      </c>
      <c r="AD224" s="606"/>
      <c r="AE224" s="199">
        <f>+IFERROR(MIN(AD224*(1+MTR!$C$28)*(1+MTR!$D$28),AB224+AC224*MTR!$D$35),0)</f>
        <v>0</v>
      </c>
      <c r="AG224" s="199" t="str">
        <f t="shared" si="190"/>
        <v/>
      </c>
      <c r="AH224" s="199" t="str">
        <f t="shared" si="182"/>
        <v/>
      </c>
      <c r="AI224" s="199" t="str">
        <f t="shared" si="183"/>
        <v/>
      </c>
      <c r="AJ224" s="199" t="str">
        <f t="shared" si="184"/>
        <v/>
      </c>
      <c r="AK224" s="199" t="str">
        <f t="shared" si="185"/>
        <v/>
      </c>
      <c r="AL224" s="199" t="str">
        <f t="shared" si="186"/>
        <v/>
      </c>
      <c r="AM224" s="199" t="str">
        <f t="shared" si="187"/>
        <v/>
      </c>
      <c r="AN224" s="199" t="str">
        <f t="shared" si="188"/>
        <v/>
      </c>
      <c r="AO224" s="199">
        <f t="shared" si="189"/>
        <v>0</v>
      </c>
      <c r="AP224" s="606"/>
      <c r="AQ224" s="199">
        <f>+IFERROR(MIN(AP224*(1+MTR!$E$28)*(1+MTR!$D$28),IF(C224&lt;2018,AN224+AO224*MTR!$D$35,AN224+AO224*MTR!$E$36)),0)</f>
        <v>0</v>
      </c>
      <c r="AS224" s="199" t="str">
        <f t="shared" si="181"/>
        <v/>
      </c>
      <c r="AT224" s="199" t="str">
        <f t="shared" si="195"/>
        <v/>
      </c>
      <c r="AU224" s="199" t="str">
        <f t="shared" si="191"/>
        <v/>
      </c>
      <c r="AV224" s="199" t="str">
        <f t="shared" si="196"/>
        <v/>
      </c>
      <c r="AW224" s="199" t="str">
        <f t="shared" si="192"/>
        <v/>
      </c>
      <c r="AX224" s="199" t="str">
        <f t="shared" si="193"/>
        <v/>
      </c>
      <c r="AY224" s="199" t="str">
        <f t="shared" si="194"/>
        <v/>
      </c>
      <c r="AZ224" s="199" t="str">
        <f t="shared" si="197"/>
        <v/>
      </c>
      <c r="BA224" s="199">
        <f t="shared" si="198"/>
        <v>0</v>
      </c>
      <c r="BB224" s="606"/>
      <c r="BC224" s="199">
        <f>+IFERROR(MIN(BB224*(1+MTR!$E$28)*(1+MTR!$F$28),IF(C224&lt;2018,AZ224+BA224*MTR!$D$35,AZ224+BA224*MTR!$E$36)),0)</f>
        <v>0</v>
      </c>
      <c r="BD224" s="190"/>
      <c r="BE224" s="608"/>
      <c r="BF224" s="190"/>
      <c r="BG224" s="190"/>
      <c r="BH224" s="190"/>
    </row>
    <row r="225" spans="1:60" s="179" customFormat="1">
      <c r="A225" s="607"/>
      <c r="B225" s="76"/>
      <c r="C225" s="77"/>
      <c r="D225" s="77"/>
      <c r="E225" s="77"/>
      <c r="F225" s="77"/>
      <c r="G225" s="76"/>
      <c r="H225" s="212" t="str">
        <f t="shared" si="4"/>
        <v/>
      </c>
      <c r="I225" s="199" t="str">
        <f t="shared" si="5"/>
        <v/>
      </c>
      <c r="J225" s="199" t="str">
        <f t="shared" si="130"/>
        <v/>
      </c>
      <c r="K225" s="199" t="str">
        <f t="shared" si="131"/>
        <v/>
      </c>
      <c r="L225" s="199" t="str">
        <f t="shared" si="132"/>
        <v/>
      </c>
      <c r="M225" s="199" t="str">
        <f t="shared" si="133"/>
        <v/>
      </c>
      <c r="N225" s="199" t="str">
        <f t="shared" si="134"/>
        <v/>
      </c>
      <c r="O225" s="199" t="str">
        <f t="shared" si="135"/>
        <v/>
      </c>
      <c r="P225" s="199" t="str">
        <f t="shared" si="136"/>
        <v/>
      </c>
      <c r="Q225" s="199">
        <f t="shared" si="137"/>
        <v>0</v>
      </c>
      <c r="R225" s="606"/>
      <c r="S225" s="199">
        <f>+IFERROR(MIN(R225*(1+MTR!$C$28),P225+Q225*MTR!$C$35),0)</f>
        <v>0</v>
      </c>
      <c r="U225" s="199" t="str">
        <f t="shared" si="14"/>
        <v/>
      </c>
      <c r="V225" s="199" t="str">
        <f t="shared" si="138"/>
        <v/>
      </c>
      <c r="W225" s="199" t="str">
        <f t="shared" si="139"/>
        <v/>
      </c>
      <c r="X225" s="199" t="str">
        <f t="shared" si="140"/>
        <v/>
      </c>
      <c r="Y225" s="199" t="str">
        <f t="shared" si="141"/>
        <v/>
      </c>
      <c r="Z225" s="199" t="str">
        <f t="shared" si="142"/>
        <v/>
      </c>
      <c r="AA225" s="199" t="str">
        <f t="shared" si="143"/>
        <v/>
      </c>
      <c r="AB225" s="199" t="str">
        <f t="shared" si="144"/>
        <v/>
      </c>
      <c r="AC225" s="199">
        <f t="shared" si="145"/>
        <v>0</v>
      </c>
      <c r="AD225" s="606"/>
      <c r="AE225" s="199">
        <f>+IFERROR(MIN(AD225*(1+MTR!$C$28)*(1+MTR!$D$28),AB225+AC225*MTR!$D$35),0)</f>
        <v>0</v>
      </c>
      <c r="AG225" s="199" t="str">
        <f t="shared" si="190"/>
        <v/>
      </c>
      <c r="AH225" s="199" t="str">
        <f t="shared" si="182"/>
        <v/>
      </c>
      <c r="AI225" s="199" t="str">
        <f t="shared" si="183"/>
        <v/>
      </c>
      <c r="AJ225" s="199" t="str">
        <f t="shared" si="184"/>
        <v/>
      </c>
      <c r="AK225" s="199" t="str">
        <f t="shared" si="185"/>
        <v/>
      </c>
      <c r="AL225" s="199" t="str">
        <f t="shared" si="186"/>
        <v/>
      </c>
      <c r="AM225" s="199" t="str">
        <f t="shared" si="187"/>
        <v/>
      </c>
      <c r="AN225" s="199" t="str">
        <f t="shared" si="188"/>
        <v/>
      </c>
      <c r="AO225" s="199">
        <f t="shared" si="189"/>
        <v>0</v>
      </c>
      <c r="AP225" s="606"/>
      <c r="AQ225" s="199">
        <f>+IFERROR(MIN(AP225*(1+MTR!$E$28)*(1+MTR!$D$28),IF(C225&lt;2018,AN225+AO225*MTR!$D$35,AN225+AO225*MTR!$E$36)),0)</f>
        <v>0</v>
      </c>
      <c r="AS225" s="199" t="str">
        <f t="shared" si="181"/>
        <v/>
      </c>
      <c r="AT225" s="199" t="str">
        <f t="shared" si="195"/>
        <v/>
      </c>
      <c r="AU225" s="199" t="str">
        <f t="shared" si="191"/>
        <v/>
      </c>
      <c r="AV225" s="199" t="str">
        <f t="shared" si="196"/>
        <v/>
      </c>
      <c r="AW225" s="199" t="str">
        <f t="shared" si="192"/>
        <v/>
      </c>
      <c r="AX225" s="199" t="str">
        <f t="shared" si="193"/>
        <v/>
      </c>
      <c r="AY225" s="199" t="str">
        <f t="shared" si="194"/>
        <v/>
      </c>
      <c r="AZ225" s="199" t="str">
        <f t="shared" si="197"/>
        <v/>
      </c>
      <c r="BA225" s="199">
        <f t="shared" si="198"/>
        <v>0</v>
      </c>
      <c r="BB225" s="606"/>
      <c r="BC225" s="199">
        <f>+IFERROR(MIN(BB225*(1+MTR!$E$28)*(1+MTR!$F$28),IF(C225&lt;2018,AZ225+BA225*MTR!$D$35,AZ225+BA225*MTR!$E$36)),0)</f>
        <v>0</v>
      </c>
      <c r="BD225" s="190"/>
      <c r="BE225" s="608"/>
      <c r="BF225" s="190"/>
      <c r="BG225" s="190"/>
      <c r="BH225" s="190"/>
    </row>
    <row r="226" spans="1:60" s="179" customFormat="1">
      <c r="A226" s="607"/>
      <c r="B226" s="76"/>
      <c r="C226" s="77"/>
      <c r="D226" s="77"/>
      <c r="E226" s="77"/>
      <c r="F226" s="77"/>
      <c r="G226" s="76"/>
      <c r="H226" s="212" t="str">
        <f t="shared" si="4"/>
        <v/>
      </c>
      <c r="I226" s="199" t="str">
        <f t="shared" si="5"/>
        <v/>
      </c>
      <c r="J226" s="199" t="str">
        <f t="shared" si="130"/>
        <v/>
      </c>
      <c r="K226" s="199" t="str">
        <f t="shared" si="131"/>
        <v/>
      </c>
      <c r="L226" s="199" t="str">
        <f t="shared" si="132"/>
        <v/>
      </c>
      <c r="M226" s="199" t="str">
        <f t="shared" si="133"/>
        <v/>
      </c>
      <c r="N226" s="199" t="str">
        <f t="shared" si="134"/>
        <v/>
      </c>
      <c r="O226" s="199" t="str">
        <f t="shared" si="135"/>
        <v/>
      </c>
      <c r="P226" s="199" t="str">
        <f t="shared" si="136"/>
        <v/>
      </c>
      <c r="Q226" s="199">
        <f t="shared" si="137"/>
        <v>0</v>
      </c>
      <c r="R226" s="606"/>
      <c r="S226" s="199">
        <f>+IFERROR(MIN(R226*(1+MTR!$C$28),P226+Q226*MTR!$C$35),0)</f>
        <v>0</v>
      </c>
      <c r="U226" s="199" t="str">
        <f t="shared" si="14"/>
        <v/>
      </c>
      <c r="V226" s="199" t="str">
        <f t="shared" si="138"/>
        <v/>
      </c>
      <c r="W226" s="199" t="str">
        <f t="shared" si="139"/>
        <v/>
      </c>
      <c r="X226" s="199" t="str">
        <f t="shared" si="140"/>
        <v/>
      </c>
      <c r="Y226" s="199" t="str">
        <f t="shared" si="141"/>
        <v/>
      </c>
      <c r="Z226" s="199" t="str">
        <f t="shared" si="142"/>
        <v/>
      </c>
      <c r="AA226" s="199" t="str">
        <f t="shared" si="143"/>
        <v/>
      </c>
      <c r="AB226" s="199" t="str">
        <f t="shared" si="144"/>
        <v/>
      </c>
      <c r="AC226" s="199">
        <f t="shared" si="145"/>
        <v>0</v>
      </c>
      <c r="AD226" s="606"/>
      <c r="AE226" s="199">
        <f>+IFERROR(MIN(AD226*(1+MTR!$C$28)*(1+MTR!$D$28),AB226+AC226*MTR!$D$35),0)</f>
        <v>0</v>
      </c>
      <c r="AG226" s="199" t="str">
        <f t="shared" si="190"/>
        <v/>
      </c>
      <c r="AH226" s="199" t="str">
        <f t="shared" si="182"/>
        <v/>
      </c>
      <c r="AI226" s="199" t="str">
        <f t="shared" si="183"/>
        <v/>
      </c>
      <c r="AJ226" s="199" t="str">
        <f t="shared" si="184"/>
        <v/>
      </c>
      <c r="AK226" s="199" t="str">
        <f t="shared" si="185"/>
        <v/>
      </c>
      <c r="AL226" s="199" t="str">
        <f t="shared" si="186"/>
        <v/>
      </c>
      <c r="AM226" s="199" t="str">
        <f t="shared" si="187"/>
        <v/>
      </c>
      <c r="AN226" s="199" t="str">
        <f t="shared" si="188"/>
        <v/>
      </c>
      <c r="AO226" s="199">
        <f t="shared" si="189"/>
        <v>0</v>
      </c>
      <c r="AP226" s="606"/>
      <c r="AQ226" s="199">
        <f>+IFERROR(MIN(AP226*(1+MTR!$E$28)*(1+MTR!$D$28),IF(C226&lt;2018,AN226+AO226*MTR!$D$35,AN226+AO226*MTR!$E$36)),0)</f>
        <v>0</v>
      </c>
      <c r="AS226" s="199" t="str">
        <f t="shared" si="181"/>
        <v/>
      </c>
      <c r="AT226" s="199" t="str">
        <f t="shared" si="195"/>
        <v/>
      </c>
      <c r="AU226" s="199" t="str">
        <f t="shared" si="191"/>
        <v/>
      </c>
      <c r="AV226" s="199" t="str">
        <f t="shared" si="196"/>
        <v/>
      </c>
      <c r="AW226" s="199" t="str">
        <f t="shared" si="192"/>
        <v/>
      </c>
      <c r="AX226" s="199" t="str">
        <f t="shared" si="193"/>
        <v/>
      </c>
      <c r="AY226" s="199" t="str">
        <f t="shared" si="194"/>
        <v/>
      </c>
      <c r="AZ226" s="199" t="str">
        <f t="shared" si="197"/>
        <v/>
      </c>
      <c r="BA226" s="199">
        <f t="shared" si="198"/>
        <v>0</v>
      </c>
      <c r="BB226" s="606"/>
      <c r="BC226" s="199">
        <f>+IFERROR(MIN(BB226*(1+MTR!$E$28)*(1+MTR!$F$28),IF(C226&lt;2018,AZ226+BA226*MTR!$D$35,AZ226+BA226*MTR!$E$36)),0)</f>
        <v>0</v>
      </c>
      <c r="BD226" s="190"/>
      <c r="BE226" s="608"/>
      <c r="BF226" s="190"/>
      <c r="BG226" s="190"/>
      <c r="BH226" s="190"/>
    </row>
    <row r="227" spans="1:60" s="179" customFormat="1">
      <c r="A227" s="607"/>
      <c r="B227" s="76"/>
      <c r="C227" s="77"/>
      <c r="D227" s="77"/>
      <c r="E227" s="77"/>
      <c r="F227" s="77"/>
      <c r="G227" s="76"/>
      <c r="H227" s="212" t="str">
        <f t="shared" si="4"/>
        <v/>
      </c>
      <c r="I227" s="199" t="str">
        <f t="shared" si="5"/>
        <v/>
      </c>
      <c r="J227" s="199" t="str">
        <f t="shared" si="130"/>
        <v/>
      </c>
      <c r="K227" s="199" t="str">
        <f t="shared" si="131"/>
        <v/>
      </c>
      <c r="L227" s="199" t="str">
        <f t="shared" si="132"/>
        <v/>
      </c>
      <c r="M227" s="199" t="str">
        <f t="shared" si="133"/>
        <v/>
      </c>
      <c r="N227" s="199" t="str">
        <f t="shared" si="134"/>
        <v/>
      </c>
      <c r="O227" s="199" t="str">
        <f t="shared" si="135"/>
        <v/>
      </c>
      <c r="P227" s="199" t="str">
        <f t="shared" si="136"/>
        <v/>
      </c>
      <c r="Q227" s="199">
        <f t="shared" si="137"/>
        <v>0</v>
      </c>
      <c r="R227" s="606"/>
      <c r="S227" s="199">
        <f>+IFERROR(MIN(R227*(1+MTR!$C$28),P227+Q227*MTR!$C$35),0)</f>
        <v>0</v>
      </c>
      <c r="U227" s="199" t="str">
        <f t="shared" si="14"/>
        <v/>
      </c>
      <c r="V227" s="199" t="str">
        <f t="shared" si="138"/>
        <v/>
      </c>
      <c r="W227" s="199" t="str">
        <f t="shared" si="139"/>
        <v/>
      </c>
      <c r="X227" s="199" t="str">
        <f t="shared" si="140"/>
        <v/>
      </c>
      <c r="Y227" s="199" t="str">
        <f t="shared" si="141"/>
        <v/>
      </c>
      <c r="Z227" s="199" t="str">
        <f t="shared" si="142"/>
        <v/>
      </c>
      <c r="AA227" s="199" t="str">
        <f t="shared" si="143"/>
        <v/>
      </c>
      <c r="AB227" s="199" t="str">
        <f t="shared" si="144"/>
        <v/>
      </c>
      <c r="AC227" s="199">
        <f t="shared" si="145"/>
        <v>0</v>
      </c>
      <c r="AD227" s="606"/>
      <c r="AE227" s="199">
        <f>+IFERROR(MIN(AD227*(1+MTR!$C$28)*(1+MTR!$D$28),AB227+AC227*MTR!$D$35),0)</f>
        <v>0</v>
      </c>
      <c r="AG227" s="199" t="str">
        <f t="shared" si="190"/>
        <v/>
      </c>
      <c r="AH227" s="199" t="str">
        <f t="shared" si="182"/>
        <v/>
      </c>
      <c r="AI227" s="199" t="str">
        <f t="shared" si="183"/>
        <v/>
      </c>
      <c r="AJ227" s="199" t="str">
        <f t="shared" si="184"/>
        <v/>
      </c>
      <c r="AK227" s="199" t="str">
        <f t="shared" si="185"/>
        <v/>
      </c>
      <c r="AL227" s="199" t="str">
        <f t="shared" si="186"/>
        <v/>
      </c>
      <c r="AM227" s="199" t="str">
        <f t="shared" si="187"/>
        <v/>
      </c>
      <c r="AN227" s="199" t="str">
        <f t="shared" si="188"/>
        <v/>
      </c>
      <c r="AO227" s="199">
        <f t="shared" si="189"/>
        <v>0</v>
      </c>
      <c r="AP227" s="606"/>
      <c r="AQ227" s="199">
        <f>+IFERROR(MIN(AP227*(1+MTR!$E$28)*(1+MTR!$D$28),IF(C227&lt;2018,AN227+AO227*MTR!$D$35,AN227+AO227*MTR!$E$36)),0)</f>
        <v>0</v>
      </c>
      <c r="AS227" s="199" t="str">
        <f t="shared" si="181"/>
        <v/>
      </c>
      <c r="AT227" s="199" t="str">
        <f t="shared" si="195"/>
        <v/>
      </c>
      <c r="AU227" s="199" t="str">
        <f t="shared" si="191"/>
        <v/>
      </c>
      <c r="AV227" s="199" t="str">
        <f t="shared" si="196"/>
        <v/>
      </c>
      <c r="AW227" s="199" t="str">
        <f t="shared" si="192"/>
        <v/>
      </c>
      <c r="AX227" s="199" t="str">
        <f t="shared" si="193"/>
        <v/>
      </c>
      <c r="AY227" s="199" t="str">
        <f t="shared" si="194"/>
        <v/>
      </c>
      <c r="AZ227" s="199" t="str">
        <f t="shared" si="197"/>
        <v/>
      </c>
      <c r="BA227" s="199">
        <f t="shared" si="198"/>
        <v>0</v>
      </c>
      <c r="BB227" s="606"/>
      <c r="BC227" s="199">
        <f>+IFERROR(MIN(BB227*(1+MTR!$E$28)*(1+MTR!$F$28),IF(C227&lt;2018,AZ227+BA227*MTR!$D$35,AZ227+BA227*MTR!$E$36)),0)</f>
        <v>0</v>
      </c>
      <c r="BD227" s="190"/>
      <c r="BE227" s="608"/>
      <c r="BF227" s="190"/>
      <c r="BG227" s="190"/>
      <c r="BH227" s="190"/>
    </row>
    <row r="228" spans="1:60" s="179" customFormat="1">
      <c r="A228" s="607"/>
      <c r="B228" s="76"/>
      <c r="C228" s="77"/>
      <c r="D228" s="77"/>
      <c r="E228" s="77"/>
      <c r="F228" s="77"/>
      <c r="G228" s="76"/>
      <c r="H228" s="212" t="str">
        <f t="shared" si="4"/>
        <v/>
      </c>
      <c r="I228" s="199" t="str">
        <f t="shared" si="5"/>
        <v/>
      </c>
      <c r="J228" s="199" t="str">
        <f t="shared" si="130"/>
        <v/>
      </c>
      <c r="K228" s="199" t="str">
        <f t="shared" si="131"/>
        <v/>
      </c>
      <c r="L228" s="199" t="str">
        <f t="shared" si="132"/>
        <v/>
      </c>
      <c r="M228" s="199" t="str">
        <f t="shared" si="133"/>
        <v/>
      </c>
      <c r="N228" s="199" t="str">
        <f t="shared" si="134"/>
        <v/>
      </c>
      <c r="O228" s="199" t="str">
        <f t="shared" si="135"/>
        <v/>
      </c>
      <c r="P228" s="199" t="str">
        <f t="shared" si="136"/>
        <v/>
      </c>
      <c r="Q228" s="199">
        <f t="shared" si="137"/>
        <v>0</v>
      </c>
      <c r="R228" s="606"/>
      <c r="S228" s="199">
        <f>+IFERROR(MIN(R228*(1+MTR!$C$28),P228+Q228*MTR!$C$35),0)</f>
        <v>0</v>
      </c>
      <c r="U228" s="199" t="str">
        <f t="shared" si="14"/>
        <v/>
      </c>
      <c r="V228" s="199" t="str">
        <f t="shared" si="138"/>
        <v/>
      </c>
      <c r="W228" s="199" t="str">
        <f t="shared" si="139"/>
        <v/>
      </c>
      <c r="X228" s="199" t="str">
        <f t="shared" si="140"/>
        <v/>
      </c>
      <c r="Y228" s="199" t="str">
        <f t="shared" si="141"/>
        <v/>
      </c>
      <c r="Z228" s="199" t="str">
        <f t="shared" si="142"/>
        <v/>
      </c>
      <c r="AA228" s="199" t="str">
        <f t="shared" si="143"/>
        <v/>
      </c>
      <c r="AB228" s="199" t="str">
        <f t="shared" si="144"/>
        <v/>
      </c>
      <c r="AC228" s="199">
        <f t="shared" si="145"/>
        <v>0</v>
      </c>
      <c r="AD228" s="606"/>
      <c r="AE228" s="199">
        <f>+IFERROR(MIN(AD228*(1+MTR!$C$28)*(1+MTR!$D$28),AB228+AC228*MTR!$D$35),0)</f>
        <v>0</v>
      </c>
      <c r="AG228" s="199" t="str">
        <f t="shared" si="190"/>
        <v/>
      </c>
      <c r="AH228" s="199" t="str">
        <f t="shared" si="182"/>
        <v/>
      </c>
      <c r="AI228" s="199" t="str">
        <f t="shared" si="183"/>
        <v/>
      </c>
      <c r="AJ228" s="199" t="str">
        <f t="shared" si="184"/>
        <v/>
      </c>
      <c r="AK228" s="199" t="str">
        <f t="shared" si="185"/>
        <v/>
      </c>
      <c r="AL228" s="199" t="str">
        <f t="shared" si="186"/>
        <v/>
      </c>
      <c r="AM228" s="199" t="str">
        <f t="shared" si="187"/>
        <v/>
      </c>
      <c r="AN228" s="199" t="str">
        <f t="shared" si="188"/>
        <v/>
      </c>
      <c r="AO228" s="199">
        <f t="shared" si="189"/>
        <v>0</v>
      </c>
      <c r="AP228" s="606"/>
      <c r="AQ228" s="199">
        <f>+IFERROR(MIN(AP228*(1+MTR!$E$28)*(1+MTR!$D$28),IF(C228&lt;2018,AN228+AO228*MTR!$D$35,AN228+AO228*MTR!$E$36)),0)</f>
        <v>0</v>
      </c>
      <c r="AS228" s="199" t="str">
        <f t="shared" si="181"/>
        <v/>
      </c>
      <c r="AT228" s="199" t="str">
        <f t="shared" si="195"/>
        <v/>
      </c>
      <c r="AU228" s="199" t="str">
        <f t="shared" si="191"/>
        <v/>
      </c>
      <c r="AV228" s="199" t="str">
        <f t="shared" si="196"/>
        <v/>
      </c>
      <c r="AW228" s="199" t="str">
        <f t="shared" si="192"/>
        <v/>
      </c>
      <c r="AX228" s="199" t="str">
        <f t="shared" si="193"/>
        <v/>
      </c>
      <c r="AY228" s="199" t="str">
        <f t="shared" si="194"/>
        <v/>
      </c>
      <c r="AZ228" s="199" t="str">
        <f t="shared" si="197"/>
        <v/>
      </c>
      <c r="BA228" s="199">
        <f t="shared" si="198"/>
        <v>0</v>
      </c>
      <c r="BB228" s="606"/>
      <c r="BC228" s="199">
        <f>+IFERROR(MIN(BB228*(1+MTR!$E$28)*(1+MTR!$F$28),IF(C228&lt;2018,AZ228+BA228*MTR!$D$35,AZ228+BA228*MTR!$E$36)),0)</f>
        <v>0</v>
      </c>
      <c r="BD228" s="190"/>
      <c r="BE228" s="608"/>
      <c r="BF228" s="190"/>
      <c r="BG228" s="190"/>
      <c r="BH228" s="190"/>
    </row>
    <row r="229" spans="1:60" s="179" customFormat="1">
      <c r="A229" s="607"/>
      <c r="B229" s="76"/>
      <c r="C229" s="77"/>
      <c r="D229" s="77"/>
      <c r="E229" s="77"/>
      <c r="F229" s="77"/>
      <c r="G229" s="76"/>
      <c r="H229" s="212" t="str">
        <f t="shared" si="4"/>
        <v/>
      </c>
      <c r="I229" s="199" t="str">
        <f t="shared" si="5"/>
        <v/>
      </c>
      <c r="J229" s="199" t="str">
        <f t="shared" si="130"/>
        <v/>
      </c>
      <c r="K229" s="199" t="str">
        <f t="shared" si="131"/>
        <v/>
      </c>
      <c r="L229" s="199" t="str">
        <f t="shared" si="132"/>
        <v/>
      </c>
      <c r="M229" s="199" t="str">
        <f t="shared" si="133"/>
        <v/>
      </c>
      <c r="N229" s="199" t="str">
        <f t="shared" si="134"/>
        <v/>
      </c>
      <c r="O229" s="199" t="str">
        <f t="shared" si="135"/>
        <v/>
      </c>
      <c r="P229" s="199" t="str">
        <f t="shared" si="136"/>
        <v/>
      </c>
      <c r="Q229" s="199">
        <f t="shared" si="137"/>
        <v>0</v>
      </c>
      <c r="R229" s="606"/>
      <c r="S229" s="199">
        <f>+IFERROR(MIN(R229*(1+MTR!$C$28),P229+Q229*MTR!$C$35),0)</f>
        <v>0</v>
      </c>
      <c r="U229" s="199" t="str">
        <f t="shared" si="14"/>
        <v/>
      </c>
      <c r="V229" s="199" t="str">
        <f t="shared" si="138"/>
        <v/>
      </c>
      <c r="W229" s="199" t="str">
        <f t="shared" si="139"/>
        <v/>
      </c>
      <c r="X229" s="199" t="str">
        <f t="shared" si="140"/>
        <v/>
      </c>
      <c r="Y229" s="199" t="str">
        <f t="shared" si="141"/>
        <v/>
      </c>
      <c r="Z229" s="199" t="str">
        <f t="shared" si="142"/>
        <v/>
      </c>
      <c r="AA229" s="199" t="str">
        <f t="shared" si="143"/>
        <v/>
      </c>
      <c r="AB229" s="199" t="str">
        <f t="shared" si="144"/>
        <v/>
      </c>
      <c r="AC229" s="199">
        <f t="shared" si="145"/>
        <v>0</v>
      </c>
      <c r="AD229" s="606"/>
      <c r="AE229" s="199">
        <f>+IFERROR(MIN(AD229*(1+MTR!$C$28)*(1+MTR!$D$28),AB229+AC229*MTR!$D$35),0)</f>
        <v>0</v>
      </c>
      <c r="AG229" s="199" t="str">
        <f t="shared" si="190"/>
        <v/>
      </c>
      <c r="AH229" s="199" t="str">
        <f t="shared" si="182"/>
        <v/>
      </c>
      <c r="AI229" s="199" t="str">
        <f t="shared" si="183"/>
        <v/>
      </c>
      <c r="AJ229" s="199" t="str">
        <f t="shared" si="184"/>
        <v/>
      </c>
      <c r="AK229" s="199" t="str">
        <f t="shared" si="185"/>
        <v/>
      </c>
      <c r="AL229" s="199" t="str">
        <f t="shared" si="186"/>
        <v/>
      </c>
      <c r="AM229" s="199" t="str">
        <f t="shared" si="187"/>
        <v/>
      </c>
      <c r="AN229" s="199" t="str">
        <f t="shared" si="188"/>
        <v/>
      </c>
      <c r="AO229" s="199">
        <f t="shared" si="189"/>
        <v>0</v>
      </c>
      <c r="AP229" s="606"/>
      <c r="AQ229" s="199">
        <f>+IFERROR(MIN(AP229*(1+MTR!$E$28)*(1+MTR!$D$28),IF(C229&lt;2018,AN229+AO229*MTR!$D$35,AN229+AO229*MTR!$E$36)),0)</f>
        <v>0</v>
      </c>
      <c r="AS229" s="199" t="str">
        <f t="shared" si="181"/>
        <v/>
      </c>
      <c r="AT229" s="199" t="str">
        <f t="shared" si="195"/>
        <v/>
      </c>
      <c r="AU229" s="199" t="str">
        <f t="shared" si="191"/>
        <v/>
      </c>
      <c r="AV229" s="199" t="str">
        <f t="shared" si="196"/>
        <v/>
      </c>
      <c r="AW229" s="199" t="str">
        <f t="shared" si="192"/>
        <v/>
      </c>
      <c r="AX229" s="199" t="str">
        <f t="shared" si="193"/>
        <v/>
      </c>
      <c r="AY229" s="199" t="str">
        <f t="shared" si="194"/>
        <v/>
      </c>
      <c r="AZ229" s="199" t="str">
        <f t="shared" si="197"/>
        <v/>
      </c>
      <c r="BA229" s="199">
        <f t="shared" si="198"/>
        <v>0</v>
      </c>
      <c r="BB229" s="606"/>
      <c r="BC229" s="199">
        <f>+IFERROR(MIN(BB229*(1+MTR!$E$28)*(1+MTR!$F$28),IF(C229&lt;2018,AZ229+BA229*MTR!$D$35,AZ229+BA229*MTR!$E$36)),0)</f>
        <v>0</v>
      </c>
      <c r="BD229" s="190"/>
      <c r="BE229" s="608"/>
      <c r="BF229" s="190"/>
      <c r="BG229" s="190"/>
      <c r="BH229" s="190"/>
    </row>
    <row r="230" spans="1:60" s="179" customFormat="1">
      <c r="A230" s="607"/>
      <c r="B230" s="76"/>
      <c r="C230" s="77"/>
      <c r="D230" s="77"/>
      <c r="E230" s="77"/>
      <c r="F230" s="77"/>
      <c r="G230" s="76"/>
      <c r="H230" s="212" t="str">
        <f t="shared" si="4"/>
        <v/>
      </c>
      <c r="I230" s="199" t="str">
        <f t="shared" si="5"/>
        <v/>
      </c>
      <c r="J230" s="199" t="str">
        <f t="shared" si="130"/>
        <v/>
      </c>
      <c r="K230" s="199" t="str">
        <f t="shared" si="131"/>
        <v/>
      </c>
      <c r="L230" s="199" t="str">
        <f t="shared" si="132"/>
        <v/>
      </c>
      <c r="M230" s="199" t="str">
        <f t="shared" si="133"/>
        <v/>
      </c>
      <c r="N230" s="199" t="str">
        <f t="shared" si="134"/>
        <v/>
      </c>
      <c r="O230" s="199" t="str">
        <f t="shared" si="135"/>
        <v/>
      </c>
      <c r="P230" s="199" t="str">
        <f t="shared" si="136"/>
        <v/>
      </c>
      <c r="Q230" s="199">
        <f t="shared" si="137"/>
        <v>0</v>
      </c>
      <c r="R230" s="606"/>
      <c r="S230" s="199">
        <f>+IFERROR(MIN(R230*(1+MTR!$C$28),P230+Q230*MTR!$C$35),0)</f>
        <v>0</v>
      </c>
      <c r="U230" s="199" t="str">
        <f t="shared" si="14"/>
        <v/>
      </c>
      <c r="V230" s="199" t="str">
        <f t="shared" si="138"/>
        <v/>
      </c>
      <c r="W230" s="199" t="str">
        <f t="shared" si="139"/>
        <v/>
      </c>
      <c r="X230" s="199" t="str">
        <f t="shared" si="140"/>
        <v/>
      </c>
      <c r="Y230" s="199" t="str">
        <f t="shared" si="141"/>
        <v/>
      </c>
      <c r="Z230" s="199" t="str">
        <f t="shared" si="142"/>
        <v/>
      </c>
      <c r="AA230" s="199" t="str">
        <f t="shared" si="143"/>
        <v/>
      </c>
      <c r="AB230" s="199" t="str">
        <f t="shared" si="144"/>
        <v/>
      </c>
      <c r="AC230" s="199">
        <f t="shared" si="145"/>
        <v>0</v>
      </c>
      <c r="AD230" s="606"/>
      <c r="AE230" s="199">
        <f>+IFERROR(MIN(AD230*(1+MTR!$C$28)*(1+MTR!$D$28),AB230+AC230*MTR!$D$35),0)</f>
        <v>0</v>
      </c>
      <c r="AG230" s="199" t="str">
        <f t="shared" si="190"/>
        <v/>
      </c>
      <c r="AH230" s="199" t="str">
        <f t="shared" si="182"/>
        <v/>
      </c>
      <c r="AI230" s="199" t="str">
        <f t="shared" si="183"/>
        <v/>
      </c>
      <c r="AJ230" s="199" t="str">
        <f t="shared" si="184"/>
        <v/>
      </c>
      <c r="AK230" s="199" t="str">
        <f t="shared" si="185"/>
        <v/>
      </c>
      <c r="AL230" s="199" t="str">
        <f t="shared" si="186"/>
        <v/>
      </c>
      <c r="AM230" s="199" t="str">
        <f t="shared" si="187"/>
        <v/>
      </c>
      <c r="AN230" s="199" t="str">
        <f t="shared" si="188"/>
        <v/>
      </c>
      <c r="AO230" s="199">
        <f t="shared" si="189"/>
        <v>0</v>
      </c>
      <c r="AP230" s="606"/>
      <c r="AQ230" s="199">
        <f>+IFERROR(MIN(AP230*(1+MTR!$E$28)*(1+MTR!$D$28),IF(C230&lt;2018,AN230+AO230*MTR!$D$35,AN230+AO230*MTR!$E$36)),0)</f>
        <v>0</v>
      </c>
      <c r="AS230" s="199" t="str">
        <f t="shared" si="181"/>
        <v/>
      </c>
      <c r="AT230" s="199" t="str">
        <f t="shared" si="195"/>
        <v/>
      </c>
      <c r="AU230" s="199" t="str">
        <f t="shared" si="191"/>
        <v/>
      </c>
      <c r="AV230" s="199" t="str">
        <f t="shared" si="196"/>
        <v/>
      </c>
      <c r="AW230" s="199" t="str">
        <f t="shared" si="192"/>
        <v/>
      </c>
      <c r="AX230" s="199" t="str">
        <f t="shared" si="193"/>
        <v/>
      </c>
      <c r="AY230" s="199" t="str">
        <f t="shared" si="194"/>
        <v/>
      </c>
      <c r="AZ230" s="199" t="str">
        <f t="shared" si="197"/>
        <v/>
      </c>
      <c r="BA230" s="199">
        <f t="shared" si="198"/>
        <v>0</v>
      </c>
      <c r="BB230" s="606"/>
      <c r="BC230" s="199">
        <f>+IFERROR(MIN(BB230*(1+MTR!$E$28)*(1+MTR!$F$28),IF(C230&lt;2018,AZ230+BA230*MTR!$D$35,AZ230+BA230*MTR!$E$36)),0)</f>
        <v>0</v>
      </c>
      <c r="BD230" s="190"/>
      <c r="BE230" s="608"/>
      <c r="BF230" s="190"/>
      <c r="BG230" s="190"/>
      <c r="BH230" s="190"/>
    </row>
    <row r="231" spans="1:60" s="179" customFormat="1">
      <c r="A231" s="607"/>
      <c r="B231" s="76"/>
      <c r="C231" s="77"/>
      <c r="D231" s="77"/>
      <c r="E231" s="77"/>
      <c r="F231" s="77"/>
      <c r="G231" s="76"/>
      <c r="H231" s="212" t="str">
        <f t="shared" si="4"/>
        <v/>
      </c>
      <c r="I231" s="199" t="str">
        <f t="shared" si="5"/>
        <v/>
      </c>
      <c r="J231" s="199" t="str">
        <f t="shared" si="130"/>
        <v/>
      </c>
      <c r="K231" s="199" t="str">
        <f t="shared" si="131"/>
        <v/>
      </c>
      <c r="L231" s="199" t="str">
        <f t="shared" si="132"/>
        <v/>
      </c>
      <c r="M231" s="199" t="str">
        <f t="shared" si="133"/>
        <v/>
      </c>
      <c r="N231" s="199" t="str">
        <f t="shared" si="134"/>
        <v/>
      </c>
      <c r="O231" s="199" t="str">
        <f t="shared" si="135"/>
        <v/>
      </c>
      <c r="P231" s="199" t="str">
        <f t="shared" si="136"/>
        <v/>
      </c>
      <c r="Q231" s="199">
        <f t="shared" si="137"/>
        <v>0</v>
      </c>
      <c r="R231" s="606"/>
      <c r="S231" s="199">
        <f>+IFERROR(MIN(R231*(1+MTR!$C$28),P231+Q231*MTR!$C$35),0)</f>
        <v>0</v>
      </c>
      <c r="U231" s="199" t="str">
        <f t="shared" si="14"/>
        <v/>
      </c>
      <c r="V231" s="199" t="str">
        <f t="shared" si="138"/>
        <v/>
      </c>
      <c r="W231" s="199" t="str">
        <f t="shared" si="139"/>
        <v/>
      </c>
      <c r="X231" s="199" t="str">
        <f t="shared" si="140"/>
        <v/>
      </c>
      <c r="Y231" s="199" t="str">
        <f t="shared" si="141"/>
        <v/>
      </c>
      <c r="Z231" s="199" t="str">
        <f t="shared" si="142"/>
        <v/>
      </c>
      <c r="AA231" s="199" t="str">
        <f t="shared" si="143"/>
        <v/>
      </c>
      <c r="AB231" s="199" t="str">
        <f t="shared" si="144"/>
        <v/>
      </c>
      <c r="AC231" s="199">
        <f t="shared" si="145"/>
        <v>0</v>
      </c>
      <c r="AD231" s="606"/>
      <c r="AE231" s="199">
        <f>+IFERROR(MIN(AD231*(1+MTR!$C$28)*(1+MTR!$D$28),AB231+AC231*MTR!$D$35),0)</f>
        <v>0</v>
      </c>
      <c r="AG231" s="199" t="str">
        <f t="shared" si="190"/>
        <v/>
      </c>
      <c r="AH231" s="199" t="str">
        <f t="shared" si="182"/>
        <v/>
      </c>
      <c r="AI231" s="199" t="str">
        <f t="shared" si="183"/>
        <v/>
      </c>
      <c r="AJ231" s="199" t="str">
        <f t="shared" si="184"/>
        <v/>
      </c>
      <c r="AK231" s="199" t="str">
        <f t="shared" si="185"/>
        <v/>
      </c>
      <c r="AL231" s="199" t="str">
        <f t="shared" si="186"/>
        <v/>
      </c>
      <c r="AM231" s="199" t="str">
        <f t="shared" si="187"/>
        <v/>
      </c>
      <c r="AN231" s="199" t="str">
        <f t="shared" si="188"/>
        <v/>
      </c>
      <c r="AO231" s="199">
        <f t="shared" si="189"/>
        <v>0</v>
      </c>
      <c r="AP231" s="606"/>
      <c r="AQ231" s="199">
        <f>+IFERROR(MIN(AP231*(1+MTR!$E$28)*(1+MTR!$D$28),IF(C231&lt;2018,AN231+AO231*MTR!$D$35,AN231+AO231*MTR!$E$36)),0)</f>
        <v>0</v>
      </c>
      <c r="AS231" s="199" t="str">
        <f t="shared" si="181"/>
        <v/>
      </c>
      <c r="AT231" s="199" t="str">
        <f t="shared" si="195"/>
        <v/>
      </c>
      <c r="AU231" s="199" t="str">
        <f t="shared" si="191"/>
        <v/>
      </c>
      <c r="AV231" s="199" t="str">
        <f t="shared" si="196"/>
        <v/>
      </c>
      <c r="AW231" s="199" t="str">
        <f t="shared" si="192"/>
        <v/>
      </c>
      <c r="AX231" s="199" t="str">
        <f t="shared" si="193"/>
        <v/>
      </c>
      <c r="AY231" s="199" t="str">
        <f t="shared" si="194"/>
        <v/>
      </c>
      <c r="AZ231" s="199" t="str">
        <f t="shared" si="197"/>
        <v/>
      </c>
      <c r="BA231" s="199">
        <f t="shared" si="198"/>
        <v>0</v>
      </c>
      <c r="BB231" s="606"/>
      <c r="BC231" s="199">
        <f>+IFERROR(MIN(BB231*(1+MTR!$E$28)*(1+MTR!$F$28),IF(C231&lt;2018,AZ231+BA231*MTR!$D$35,AZ231+BA231*MTR!$E$36)),0)</f>
        <v>0</v>
      </c>
      <c r="BD231" s="190"/>
      <c r="BE231" s="608"/>
      <c r="BF231" s="190"/>
      <c r="BG231" s="190"/>
      <c r="BH231" s="190"/>
    </row>
    <row r="232" spans="1:60" s="179" customFormat="1">
      <c r="A232" s="607"/>
      <c r="B232" s="76"/>
      <c r="C232" s="77"/>
      <c r="D232" s="77"/>
      <c r="E232" s="77"/>
      <c r="F232" s="77"/>
      <c r="G232" s="76"/>
      <c r="H232" s="212" t="str">
        <f t="shared" si="4"/>
        <v/>
      </c>
      <c r="I232" s="199" t="str">
        <f t="shared" si="5"/>
        <v/>
      </c>
      <c r="J232" s="199" t="str">
        <f t="shared" si="130"/>
        <v/>
      </c>
      <c r="K232" s="199" t="str">
        <f t="shared" si="131"/>
        <v/>
      </c>
      <c r="L232" s="199" t="str">
        <f t="shared" si="132"/>
        <v/>
      </c>
      <c r="M232" s="199" t="str">
        <f t="shared" si="133"/>
        <v/>
      </c>
      <c r="N232" s="199" t="str">
        <f t="shared" si="134"/>
        <v/>
      </c>
      <c r="O232" s="199" t="str">
        <f t="shared" si="135"/>
        <v/>
      </c>
      <c r="P232" s="199" t="str">
        <f t="shared" si="136"/>
        <v/>
      </c>
      <c r="Q232" s="199">
        <f t="shared" si="137"/>
        <v>0</v>
      </c>
      <c r="R232" s="606"/>
      <c r="S232" s="199">
        <f>+IFERROR(MIN(R232*(1+MTR!$C$28),P232+Q232*MTR!$C$35),0)</f>
        <v>0</v>
      </c>
      <c r="U232" s="199" t="str">
        <f t="shared" si="14"/>
        <v/>
      </c>
      <c r="V232" s="199" t="str">
        <f t="shared" si="138"/>
        <v/>
      </c>
      <c r="W232" s="199" t="str">
        <f t="shared" si="139"/>
        <v/>
      </c>
      <c r="X232" s="199" t="str">
        <f t="shared" si="140"/>
        <v/>
      </c>
      <c r="Y232" s="199" t="str">
        <f t="shared" si="141"/>
        <v/>
      </c>
      <c r="Z232" s="199" t="str">
        <f t="shared" si="142"/>
        <v/>
      </c>
      <c r="AA232" s="199" t="str">
        <f t="shared" si="143"/>
        <v/>
      </c>
      <c r="AB232" s="199" t="str">
        <f t="shared" si="144"/>
        <v/>
      </c>
      <c r="AC232" s="199">
        <f t="shared" si="145"/>
        <v>0</v>
      </c>
      <c r="AD232" s="606"/>
      <c r="AE232" s="199">
        <f>+IFERROR(MIN(AD232*(1+MTR!$C$28)*(1+MTR!$D$28),AB232+AC232*MTR!$D$35),0)</f>
        <v>0</v>
      </c>
      <c r="AG232" s="199" t="str">
        <f t="shared" si="190"/>
        <v/>
      </c>
      <c r="AH232" s="199" t="str">
        <f t="shared" si="182"/>
        <v/>
      </c>
      <c r="AI232" s="199" t="str">
        <f t="shared" si="183"/>
        <v/>
      </c>
      <c r="AJ232" s="199" t="str">
        <f t="shared" si="184"/>
        <v/>
      </c>
      <c r="AK232" s="199" t="str">
        <f t="shared" si="185"/>
        <v/>
      </c>
      <c r="AL232" s="199" t="str">
        <f t="shared" si="186"/>
        <v/>
      </c>
      <c r="AM232" s="199" t="str">
        <f t="shared" si="187"/>
        <v/>
      </c>
      <c r="AN232" s="199" t="str">
        <f t="shared" si="188"/>
        <v/>
      </c>
      <c r="AO232" s="199">
        <f t="shared" si="189"/>
        <v>0</v>
      </c>
      <c r="AP232" s="606"/>
      <c r="AQ232" s="199">
        <f>+IFERROR(MIN(AP232*(1+MTR!$E$28)*(1+MTR!$D$28),IF(C232&lt;2018,AN232+AO232*MTR!$D$35,AN232+AO232*MTR!$E$36)),0)</f>
        <v>0</v>
      </c>
      <c r="AS232" s="199" t="str">
        <f t="shared" si="181"/>
        <v/>
      </c>
      <c r="AT232" s="199" t="str">
        <f t="shared" si="195"/>
        <v/>
      </c>
      <c r="AU232" s="199" t="str">
        <f t="shared" si="191"/>
        <v/>
      </c>
      <c r="AV232" s="199" t="str">
        <f t="shared" si="196"/>
        <v/>
      </c>
      <c r="AW232" s="199" t="str">
        <f t="shared" si="192"/>
        <v/>
      </c>
      <c r="AX232" s="199" t="str">
        <f t="shared" si="193"/>
        <v/>
      </c>
      <c r="AY232" s="199" t="str">
        <f t="shared" si="194"/>
        <v/>
      </c>
      <c r="AZ232" s="199" t="str">
        <f t="shared" si="197"/>
        <v/>
      </c>
      <c r="BA232" s="199">
        <f t="shared" si="198"/>
        <v>0</v>
      </c>
      <c r="BB232" s="606"/>
      <c r="BC232" s="199">
        <f>+IFERROR(MIN(BB232*(1+MTR!$E$28)*(1+MTR!$F$28),IF(C232&lt;2018,AZ232+BA232*MTR!$D$35,AZ232+BA232*MTR!$E$36)),0)</f>
        <v>0</v>
      </c>
      <c r="BD232" s="190"/>
      <c r="BE232" s="608"/>
      <c r="BF232" s="190"/>
      <c r="BG232" s="190"/>
      <c r="BH232" s="190"/>
    </row>
    <row r="233" spans="1:60" s="179" customFormat="1">
      <c r="A233" s="607"/>
      <c r="B233" s="76"/>
      <c r="C233" s="77"/>
      <c r="D233" s="77"/>
      <c r="E233" s="77"/>
      <c r="F233" s="77"/>
      <c r="G233" s="76"/>
      <c r="H233" s="212" t="str">
        <f t="shared" si="4"/>
        <v/>
      </c>
      <c r="I233" s="199" t="str">
        <f t="shared" si="5"/>
        <v/>
      </c>
      <c r="J233" s="199" t="str">
        <f t="shared" si="130"/>
        <v/>
      </c>
      <c r="K233" s="199" t="str">
        <f t="shared" si="131"/>
        <v/>
      </c>
      <c r="L233" s="199" t="str">
        <f t="shared" si="132"/>
        <v/>
      </c>
      <c r="M233" s="199" t="str">
        <f t="shared" si="133"/>
        <v/>
      </c>
      <c r="N233" s="199" t="str">
        <f t="shared" si="134"/>
        <v/>
      </c>
      <c r="O233" s="199" t="str">
        <f t="shared" si="135"/>
        <v/>
      </c>
      <c r="P233" s="199" t="str">
        <f t="shared" si="136"/>
        <v/>
      </c>
      <c r="Q233" s="199">
        <f t="shared" si="137"/>
        <v>0</v>
      </c>
      <c r="R233" s="606"/>
      <c r="S233" s="199">
        <f>+IFERROR(MIN(R233*(1+MTR!$C$28),P233+Q233*MTR!$C$35),0)</f>
        <v>0</v>
      </c>
      <c r="U233" s="199" t="str">
        <f t="shared" si="14"/>
        <v/>
      </c>
      <c r="V233" s="199" t="str">
        <f t="shared" si="138"/>
        <v/>
      </c>
      <c r="W233" s="199" t="str">
        <f t="shared" si="139"/>
        <v/>
      </c>
      <c r="X233" s="199" t="str">
        <f t="shared" si="140"/>
        <v/>
      </c>
      <c r="Y233" s="199" t="str">
        <f t="shared" si="141"/>
        <v/>
      </c>
      <c r="Z233" s="199" t="str">
        <f t="shared" si="142"/>
        <v/>
      </c>
      <c r="AA233" s="199" t="str">
        <f t="shared" si="143"/>
        <v/>
      </c>
      <c r="AB233" s="199" t="str">
        <f t="shared" si="144"/>
        <v/>
      </c>
      <c r="AC233" s="199">
        <f t="shared" si="145"/>
        <v>0</v>
      </c>
      <c r="AD233" s="606"/>
      <c r="AE233" s="199">
        <f>+IFERROR(MIN(AD233*(1+MTR!$C$28)*(1+MTR!$D$28),AB233+AC233*MTR!$D$35),0)</f>
        <v>0</v>
      </c>
      <c r="AG233" s="199" t="str">
        <f t="shared" si="190"/>
        <v/>
      </c>
      <c r="AH233" s="199" t="str">
        <f t="shared" si="182"/>
        <v/>
      </c>
      <c r="AI233" s="199" t="str">
        <f t="shared" si="183"/>
        <v/>
      </c>
      <c r="AJ233" s="199" t="str">
        <f t="shared" si="184"/>
        <v/>
      </c>
      <c r="AK233" s="199" t="str">
        <f t="shared" si="185"/>
        <v/>
      </c>
      <c r="AL233" s="199" t="str">
        <f t="shared" si="186"/>
        <v/>
      </c>
      <c r="AM233" s="199" t="str">
        <f t="shared" si="187"/>
        <v/>
      </c>
      <c r="AN233" s="199" t="str">
        <f t="shared" si="188"/>
        <v/>
      </c>
      <c r="AO233" s="199">
        <f t="shared" si="189"/>
        <v>0</v>
      </c>
      <c r="AP233" s="606"/>
      <c r="AQ233" s="199">
        <f>+IFERROR(MIN(AP233*(1+MTR!$E$28)*(1+MTR!$D$28),IF(C233&lt;2018,AN233+AO233*MTR!$D$35,AN233+AO233*MTR!$E$36)),0)</f>
        <v>0</v>
      </c>
      <c r="AS233" s="199" t="str">
        <f t="shared" si="181"/>
        <v/>
      </c>
      <c r="AT233" s="199" t="str">
        <f t="shared" si="195"/>
        <v/>
      </c>
      <c r="AU233" s="199" t="str">
        <f t="shared" si="191"/>
        <v/>
      </c>
      <c r="AV233" s="199" t="str">
        <f t="shared" si="196"/>
        <v/>
      </c>
      <c r="AW233" s="199" t="str">
        <f t="shared" si="192"/>
        <v/>
      </c>
      <c r="AX233" s="199" t="str">
        <f t="shared" si="193"/>
        <v/>
      </c>
      <c r="AY233" s="199" t="str">
        <f t="shared" si="194"/>
        <v/>
      </c>
      <c r="AZ233" s="199" t="str">
        <f t="shared" si="197"/>
        <v/>
      </c>
      <c r="BA233" s="199">
        <f t="shared" si="198"/>
        <v>0</v>
      </c>
      <c r="BB233" s="606"/>
      <c r="BC233" s="199">
        <f>+IFERROR(MIN(BB233*(1+MTR!$E$28)*(1+MTR!$F$28),IF(C233&lt;2018,AZ233+BA233*MTR!$D$35,AZ233+BA233*MTR!$E$36)),0)</f>
        <v>0</v>
      </c>
      <c r="BD233" s="190"/>
      <c r="BE233" s="608"/>
      <c r="BF233" s="190"/>
      <c r="BG233" s="190"/>
      <c r="BH233" s="190"/>
    </row>
    <row r="234" spans="1:60" s="179" customFormat="1">
      <c r="A234" s="607"/>
      <c r="B234" s="76"/>
      <c r="C234" s="77"/>
      <c r="D234" s="77"/>
      <c r="E234" s="77"/>
      <c r="F234" s="77"/>
      <c r="G234" s="76"/>
      <c r="H234" s="212" t="str">
        <f t="shared" ref="H234:H255" si="199">+IF(ISERROR(VLOOKUP($A234,ViteUtili,2,0)),"",VLOOKUP($A234,ViteUtili,2,0))</f>
        <v/>
      </c>
      <c r="I234" s="199" t="str">
        <f t="shared" ref="I234:I255" si="200">+IF(ISERROR(VLOOKUP($C234,DeflatoriCK,RIGHT(I$14,4)-2016,0)),"",VLOOKUP($C234,DeflatoriCK,RIGHT(I$14,4)-2016,0))</f>
        <v/>
      </c>
      <c r="J234" s="199" t="str">
        <f t="shared" si="130"/>
        <v/>
      </c>
      <c r="K234" s="199" t="str">
        <f t="shared" si="131"/>
        <v/>
      </c>
      <c r="L234" s="199" t="str">
        <f t="shared" si="132"/>
        <v/>
      </c>
      <c r="M234" s="199" t="str">
        <f t="shared" si="133"/>
        <v/>
      </c>
      <c r="N234" s="199" t="str">
        <f t="shared" si="134"/>
        <v/>
      </c>
      <c r="O234" s="199" t="str">
        <f t="shared" si="135"/>
        <v/>
      </c>
      <c r="P234" s="199" t="str">
        <f t="shared" si="136"/>
        <v/>
      </c>
      <c r="Q234" s="199">
        <f t="shared" si="137"/>
        <v>0</v>
      </c>
      <c r="R234" s="606"/>
      <c r="S234" s="199">
        <f>+IFERROR(MIN(R234*(1+MTR!$C$28),P234+Q234*MTR!$C$35),0)</f>
        <v>0</v>
      </c>
      <c r="U234" s="199" t="str">
        <f t="shared" ref="U234:U255" si="201">+IF(ISERROR(VLOOKUP($C234,DeflatoriCK,RIGHT(U$14,4)-2016,0)),"",VLOOKUP($C234,DeflatoriCK,RIGHT(U$14,4)-2016,0))</f>
        <v/>
      </c>
      <c r="V234" s="199" t="str">
        <f t="shared" si="138"/>
        <v/>
      </c>
      <c r="W234" s="199" t="str">
        <f t="shared" si="139"/>
        <v/>
      </c>
      <c r="X234" s="199" t="str">
        <f t="shared" si="140"/>
        <v/>
      </c>
      <c r="Y234" s="199" t="str">
        <f t="shared" si="141"/>
        <v/>
      </c>
      <c r="Z234" s="199" t="str">
        <f t="shared" si="142"/>
        <v/>
      </c>
      <c r="AA234" s="199" t="str">
        <f t="shared" si="143"/>
        <v/>
      </c>
      <c r="AB234" s="199" t="str">
        <f t="shared" si="144"/>
        <v/>
      </c>
      <c r="AC234" s="199">
        <f t="shared" si="145"/>
        <v>0</v>
      </c>
      <c r="AD234" s="606"/>
      <c r="AE234" s="199">
        <f>+IFERROR(MIN(AD234*(1+MTR!$C$28)*(1+MTR!$D$28),AB234+AC234*MTR!$D$35),0)</f>
        <v>0</v>
      </c>
      <c r="AG234" s="199" t="str">
        <f t="shared" si="190"/>
        <v/>
      </c>
      <c r="AH234" s="199" t="str">
        <f t="shared" si="182"/>
        <v/>
      </c>
      <c r="AI234" s="199" t="str">
        <f t="shared" si="183"/>
        <v/>
      </c>
      <c r="AJ234" s="199" t="str">
        <f t="shared" si="184"/>
        <v/>
      </c>
      <c r="AK234" s="199" t="str">
        <f t="shared" si="185"/>
        <v/>
      </c>
      <c r="AL234" s="199" t="str">
        <f t="shared" si="186"/>
        <v/>
      </c>
      <c r="AM234" s="199" t="str">
        <f t="shared" si="187"/>
        <v/>
      </c>
      <c r="AN234" s="199" t="str">
        <f t="shared" si="188"/>
        <v/>
      </c>
      <c r="AO234" s="199">
        <f t="shared" si="189"/>
        <v>0</v>
      </c>
      <c r="AP234" s="606"/>
      <c r="AQ234" s="199">
        <f>+IFERROR(MIN(AP234*(1+MTR!$E$28)*(1+MTR!$D$28),IF(C234&lt;2018,AN234+AO234*MTR!$D$35,AN234+AO234*MTR!$E$36)),0)</f>
        <v>0</v>
      </c>
      <c r="AS234" s="199" t="str">
        <f t="shared" si="181"/>
        <v/>
      </c>
      <c r="AT234" s="199" t="str">
        <f t="shared" si="195"/>
        <v/>
      </c>
      <c r="AU234" s="199" t="str">
        <f t="shared" si="191"/>
        <v/>
      </c>
      <c r="AV234" s="199" t="str">
        <f t="shared" si="196"/>
        <v/>
      </c>
      <c r="AW234" s="199" t="str">
        <f t="shared" si="192"/>
        <v/>
      </c>
      <c r="AX234" s="199" t="str">
        <f t="shared" si="193"/>
        <v/>
      </c>
      <c r="AY234" s="199" t="str">
        <f t="shared" si="194"/>
        <v/>
      </c>
      <c r="AZ234" s="199" t="str">
        <f t="shared" si="197"/>
        <v/>
      </c>
      <c r="BA234" s="199">
        <f t="shared" si="198"/>
        <v>0</v>
      </c>
      <c r="BB234" s="606"/>
      <c r="BC234" s="199">
        <f>+IFERROR(MIN(BB234*(1+MTR!$E$28)*(1+MTR!$F$28),IF(C234&lt;2018,AZ234+BA234*MTR!$D$35,AZ234+BA234*MTR!$E$36)),0)</f>
        <v>0</v>
      </c>
      <c r="BD234" s="190"/>
      <c r="BE234" s="608"/>
      <c r="BF234" s="190"/>
      <c r="BG234" s="190"/>
      <c r="BH234" s="190"/>
    </row>
    <row r="235" spans="1:60" s="179" customFormat="1">
      <c r="A235" s="607"/>
      <c r="B235" s="76"/>
      <c r="C235" s="77"/>
      <c r="D235" s="77"/>
      <c r="E235" s="77"/>
      <c r="F235" s="77"/>
      <c r="G235" s="76"/>
      <c r="H235" s="212" t="str">
        <f t="shared" si="199"/>
        <v/>
      </c>
      <c r="I235" s="199" t="str">
        <f t="shared" si="200"/>
        <v/>
      </c>
      <c r="J235" s="199" t="str">
        <f t="shared" si="130"/>
        <v/>
      </c>
      <c r="K235" s="199" t="str">
        <f t="shared" si="131"/>
        <v/>
      </c>
      <c r="L235" s="199" t="str">
        <f t="shared" si="132"/>
        <v/>
      </c>
      <c r="M235" s="199" t="str">
        <f t="shared" si="133"/>
        <v/>
      </c>
      <c r="N235" s="199" t="str">
        <f t="shared" si="134"/>
        <v/>
      </c>
      <c r="O235" s="199" t="str">
        <f t="shared" si="135"/>
        <v/>
      </c>
      <c r="P235" s="199" t="str">
        <f t="shared" si="136"/>
        <v/>
      </c>
      <c r="Q235" s="199">
        <f t="shared" si="137"/>
        <v>0</v>
      </c>
      <c r="R235" s="606"/>
      <c r="S235" s="199">
        <f>+IFERROR(MIN(R235*(1+MTR!$C$28),P235+Q235*MTR!$C$35),0)</f>
        <v>0</v>
      </c>
      <c r="U235" s="199" t="str">
        <f t="shared" si="201"/>
        <v/>
      </c>
      <c r="V235" s="199" t="str">
        <f t="shared" si="138"/>
        <v/>
      </c>
      <c r="W235" s="199" t="str">
        <f t="shared" si="139"/>
        <v/>
      </c>
      <c r="X235" s="199" t="str">
        <f t="shared" si="140"/>
        <v/>
      </c>
      <c r="Y235" s="199" t="str">
        <f t="shared" si="141"/>
        <v/>
      </c>
      <c r="Z235" s="199" t="str">
        <f t="shared" si="142"/>
        <v/>
      </c>
      <c r="AA235" s="199" t="str">
        <f t="shared" si="143"/>
        <v/>
      </c>
      <c r="AB235" s="199" t="str">
        <f t="shared" si="144"/>
        <v/>
      </c>
      <c r="AC235" s="199">
        <f t="shared" si="145"/>
        <v>0</v>
      </c>
      <c r="AD235" s="606"/>
      <c r="AE235" s="199">
        <f>+IFERROR(MIN(AD235*(1+MTR!$C$28)*(1+MTR!$D$28),AB235+AC235*MTR!$D$35),0)</f>
        <v>0</v>
      </c>
      <c r="AG235" s="199" t="str">
        <f t="shared" si="190"/>
        <v/>
      </c>
      <c r="AH235" s="199" t="str">
        <f t="shared" si="182"/>
        <v/>
      </c>
      <c r="AI235" s="199" t="str">
        <f t="shared" si="183"/>
        <v/>
      </c>
      <c r="AJ235" s="199" t="str">
        <f t="shared" si="184"/>
        <v/>
      </c>
      <c r="AK235" s="199" t="str">
        <f t="shared" si="185"/>
        <v/>
      </c>
      <c r="AL235" s="199" t="str">
        <f t="shared" si="186"/>
        <v/>
      </c>
      <c r="AM235" s="199" t="str">
        <f t="shared" si="187"/>
        <v/>
      </c>
      <c r="AN235" s="199" t="str">
        <f t="shared" si="188"/>
        <v/>
      </c>
      <c r="AO235" s="199">
        <f t="shared" si="189"/>
        <v>0</v>
      </c>
      <c r="AP235" s="606"/>
      <c r="AQ235" s="199">
        <f>+IFERROR(MIN(AP235*(1+MTR!$E$28)*(1+MTR!$D$28),IF(C235&lt;2018,AN235+AO235*MTR!$D$35,AN235+AO235*MTR!$E$36)),0)</f>
        <v>0</v>
      </c>
      <c r="AS235" s="199" t="str">
        <f t="shared" si="181"/>
        <v/>
      </c>
      <c r="AT235" s="199" t="str">
        <f t="shared" si="195"/>
        <v/>
      </c>
      <c r="AU235" s="199" t="str">
        <f t="shared" si="191"/>
        <v/>
      </c>
      <c r="AV235" s="199" t="str">
        <f t="shared" si="196"/>
        <v/>
      </c>
      <c r="AW235" s="199" t="str">
        <f t="shared" si="192"/>
        <v/>
      </c>
      <c r="AX235" s="199" t="str">
        <f t="shared" si="193"/>
        <v/>
      </c>
      <c r="AY235" s="199" t="str">
        <f t="shared" si="194"/>
        <v/>
      </c>
      <c r="AZ235" s="199" t="str">
        <f t="shared" si="197"/>
        <v/>
      </c>
      <c r="BA235" s="199">
        <f t="shared" si="198"/>
        <v>0</v>
      </c>
      <c r="BB235" s="606"/>
      <c r="BC235" s="199">
        <f>+IFERROR(MIN(BB235*(1+MTR!$E$28)*(1+MTR!$F$28),IF(C235&lt;2018,AZ235+BA235*MTR!$D$35,AZ235+BA235*MTR!$E$36)),0)</f>
        <v>0</v>
      </c>
      <c r="BD235" s="190"/>
      <c r="BE235" s="608"/>
      <c r="BF235" s="190"/>
      <c r="BG235" s="190"/>
      <c r="BH235" s="190"/>
    </row>
    <row r="236" spans="1:60" s="179" customFormat="1">
      <c r="A236" s="607"/>
      <c r="B236" s="76"/>
      <c r="C236" s="77"/>
      <c r="D236" s="77"/>
      <c r="E236" s="77"/>
      <c r="F236" s="77"/>
      <c r="G236" s="76"/>
      <c r="H236" s="212" t="str">
        <f t="shared" si="199"/>
        <v/>
      </c>
      <c r="I236" s="199" t="str">
        <f t="shared" si="200"/>
        <v/>
      </c>
      <c r="J236" s="199" t="str">
        <f t="shared" si="130"/>
        <v/>
      </c>
      <c r="K236" s="199" t="str">
        <f t="shared" si="131"/>
        <v/>
      </c>
      <c r="L236" s="199" t="str">
        <f t="shared" si="132"/>
        <v/>
      </c>
      <c r="M236" s="199" t="str">
        <f t="shared" si="133"/>
        <v/>
      </c>
      <c r="N236" s="199" t="str">
        <f t="shared" si="134"/>
        <v/>
      </c>
      <c r="O236" s="199" t="str">
        <f t="shared" si="135"/>
        <v/>
      </c>
      <c r="P236" s="199" t="str">
        <f t="shared" si="136"/>
        <v/>
      </c>
      <c r="Q236" s="199">
        <f t="shared" si="137"/>
        <v>0</v>
      </c>
      <c r="R236" s="606"/>
      <c r="S236" s="199">
        <f>+IFERROR(MIN(R236*(1+MTR!$C$28),P236+Q236*MTR!$C$35),0)</f>
        <v>0</v>
      </c>
      <c r="U236" s="199" t="str">
        <f t="shared" si="201"/>
        <v/>
      </c>
      <c r="V236" s="199" t="str">
        <f t="shared" si="138"/>
        <v/>
      </c>
      <c r="W236" s="199" t="str">
        <f t="shared" si="139"/>
        <v/>
      </c>
      <c r="X236" s="199" t="str">
        <f t="shared" si="140"/>
        <v/>
      </c>
      <c r="Y236" s="199" t="str">
        <f t="shared" si="141"/>
        <v/>
      </c>
      <c r="Z236" s="199" t="str">
        <f t="shared" si="142"/>
        <v/>
      </c>
      <c r="AA236" s="199" t="str">
        <f t="shared" si="143"/>
        <v/>
      </c>
      <c r="AB236" s="199" t="str">
        <f t="shared" si="144"/>
        <v/>
      </c>
      <c r="AC236" s="199">
        <f t="shared" si="145"/>
        <v>0</v>
      </c>
      <c r="AD236" s="606"/>
      <c r="AE236" s="199">
        <f>+IFERROR(MIN(AD236*(1+MTR!$C$28)*(1+MTR!$D$28),AB236+AC236*MTR!$D$35),0)</f>
        <v>0</v>
      </c>
      <c r="AG236" s="199" t="str">
        <f t="shared" si="190"/>
        <v/>
      </c>
      <c r="AH236" s="199" t="str">
        <f t="shared" si="182"/>
        <v/>
      </c>
      <c r="AI236" s="199" t="str">
        <f t="shared" si="183"/>
        <v/>
      </c>
      <c r="AJ236" s="199" t="str">
        <f t="shared" si="184"/>
        <v/>
      </c>
      <c r="AK236" s="199" t="str">
        <f t="shared" si="185"/>
        <v/>
      </c>
      <c r="AL236" s="199" t="str">
        <f t="shared" si="186"/>
        <v/>
      </c>
      <c r="AM236" s="199" t="str">
        <f t="shared" si="187"/>
        <v/>
      </c>
      <c r="AN236" s="199" t="str">
        <f t="shared" si="188"/>
        <v/>
      </c>
      <c r="AO236" s="199">
        <f t="shared" si="189"/>
        <v>0</v>
      </c>
      <c r="AP236" s="606"/>
      <c r="AQ236" s="199">
        <f>+IFERROR(MIN(AP236*(1+MTR!$E$28)*(1+MTR!$D$28),IF(C236&lt;2018,AN236+AO236*MTR!$D$35,AN236+AO236*MTR!$E$36)),0)</f>
        <v>0</v>
      </c>
      <c r="AS236" s="199" t="str">
        <f t="shared" si="181"/>
        <v/>
      </c>
      <c r="AT236" s="199" t="str">
        <f t="shared" si="195"/>
        <v/>
      </c>
      <c r="AU236" s="199" t="str">
        <f t="shared" si="191"/>
        <v/>
      </c>
      <c r="AV236" s="199" t="str">
        <f t="shared" si="196"/>
        <v/>
      </c>
      <c r="AW236" s="199" t="str">
        <f t="shared" si="192"/>
        <v/>
      </c>
      <c r="AX236" s="199" t="str">
        <f t="shared" si="193"/>
        <v/>
      </c>
      <c r="AY236" s="199" t="str">
        <f t="shared" si="194"/>
        <v/>
      </c>
      <c r="AZ236" s="199" t="str">
        <f t="shared" si="197"/>
        <v/>
      </c>
      <c r="BA236" s="199">
        <f t="shared" si="198"/>
        <v>0</v>
      </c>
      <c r="BB236" s="606"/>
      <c r="BC236" s="199">
        <f>+IFERROR(MIN(BB236*(1+MTR!$E$28)*(1+MTR!$F$28),IF(C236&lt;2018,AZ236+BA236*MTR!$D$35,AZ236+BA236*MTR!$E$36)),0)</f>
        <v>0</v>
      </c>
      <c r="BD236" s="190"/>
      <c r="BE236" s="608"/>
      <c r="BF236" s="190"/>
      <c r="BG236" s="190"/>
      <c r="BH236" s="190"/>
    </row>
    <row r="237" spans="1:60" s="179" customFormat="1">
      <c r="A237" s="607"/>
      <c r="B237" s="76"/>
      <c r="C237" s="77"/>
      <c r="D237" s="77"/>
      <c r="E237" s="77"/>
      <c r="F237" s="77"/>
      <c r="G237" s="76"/>
      <c r="H237" s="212" t="str">
        <f t="shared" si="199"/>
        <v/>
      </c>
      <c r="I237" s="199" t="str">
        <f t="shared" si="200"/>
        <v/>
      </c>
      <c r="J237" s="199" t="str">
        <f t="shared" si="130"/>
        <v/>
      </c>
      <c r="K237" s="199" t="str">
        <f t="shared" si="131"/>
        <v/>
      </c>
      <c r="L237" s="199" t="str">
        <f t="shared" si="132"/>
        <v/>
      </c>
      <c r="M237" s="199" t="str">
        <f t="shared" si="133"/>
        <v/>
      </c>
      <c r="N237" s="199" t="str">
        <f t="shared" si="134"/>
        <v/>
      </c>
      <c r="O237" s="199" t="str">
        <f t="shared" si="135"/>
        <v/>
      </c>
      <c r="P237" s="199" t="str">
        <f t="shared" si="136"/>
        <v/>
      </c>
      <c r="Q237" s="199">
        <f t="shared" si="137"/>
        <v>0</v>
      </c>
      <c r="R237" s="606"/>
      <c r="S237" s="199">
        <f>+IFERROR(MIN(R237*(1+MTR!$C$28),P237+Q237*MTR!$C$35),0)</f>
        <v>0</v>
      </c>
      <c r="U237" s="199" t="str">
        <f t="shared" si="201"/>
        <v/>
      </c>
      <c r="V237" s="199" t="str">
        <f t="shared" si="138"/>
        <v/>
      </c>
      <c r="W237" s="199" t="str">
        <f t="shared" si="139"/>
        <v/>
      </c>
      <c r="X237" s="199" t="str">
        <f t="shared" si="140"/>
        <v/>
      </c>
      <c r="Y237" s="199" t="str">
        <f t="shared" si="141"/>
        <v/>
      </c>
      <c r="Z237" s="199" t="str">
        <f t="shared" si="142"/>
        <v/>
      </c>
      <c r="AA237" s="199" t="str">
        <f t="shared" si="143"/>
        <v/>
      </c>
      <c r="AB237" s="199" t="str">
        <f t="shared" si="144"/>
        <v/>
      </c>
      <c r="AC237" s="199">
        <f t="shared" si="145"/>
        <v>0</v>
      </c>
      <c r="AD237" s="606"/>
      <c r="AE237" s="199">
        <f>+IFERROR(MIN(AD237*(1+MTR!$C$28)*(1+MTR!$D$28),AB237+AC237*MTR!$D$35),0)</f>
        <v>0</v>
      </c>
      <c r="AG237" s="199" t="str">
        <f t="shared" si="190"/>
        <v/>
      </c>
      <c r="AH237" s="199" t="str">
        <f t="shared" si="182"/>
        <v/>
      </c>
      <c r="AI237" s="199" t="str">
        <f t="shared" si="183"/>
        <v/>
      </c>
      <c r="AJ237" s="199" t="str">
        <f t="shared" si="184"/>
        <v/>
      </c>
      <c r="AK237" s="199" t="str">
        <f t="shared" si="185"/>
        <v/>
      </c>
      <c r="AL237" s="199" t="str">
        <f t="shared" si="186"/>
        <v/>
      </c>
      <c r="AM237" s="199" t="str">
        <f t="shared" si="187"/>
        <v/>
      </c>
      <c r="AN237" s="199" t="str">
        <f t="shared" si="188"/>
        <v/>
      </c>
      <c r="AO237" s="199">
        <f t="shared" si="189"/>
        <v>0</v>
      </c>
      <c r="AP237" s="606"/>
      <c r="AQ237" s="199">
        <f>+IFERROR(MIN(AP237*(1+MTR!$E$28)*(1+MTR!$D$28),IF(C237&lt;2018,AN237+AO237*MTR!$D$35,AN237+AO237*MTR!$E$36)),0)</f>
        <v>0</v>
      </c>
      <c r="AS237" s="199" t="str">
        <f t="shared" si="181"/>
        <v/>
      </c>
      <c r="AT237" s="199" t="str">
        <f t="shared" si="195"/>
        <v/>
      </c>
      <c r="AU237" s="199" t="str">
        <f t="shared" si="191"/>
        <v/>
      </c>
      <c r="AV237" s="199" t="str">
        <f t="shared" si="196"/>
        <v/>
      </c>
      <c r="AW237" s="199" t="str">
        <f t="shared" si="192"/>
        <v/>
      </c>
      <c r="AX237" s="199" t="str">
        <f t="shared" si="193"/>
        <v/>
      </c>
      <c r="AY237" s="199" t="str">
        <f t="shared" si="194"/>
        <v/>
      </c>
      <c r="AZ237" s="199" t="str">
        <f t="shared" si="197"/>
        <v/>
      </c>
      <c r="BA237" s="199">
        <f t="shared" si="198"/>
        <v>0</v>
      </c>
      <c r="BB237" s="606"/>
      <c r="BC237" s="199">
        <f>+IFERROR(MIN(BB237*(1+MTR!$E$28)*(1+MTR!$F$28),IF(C237&lt;2018,AZ237+BA237*MTR!$D$35,AZ237+BA237*MTR!$E$36)),0)</f>
        <v>0</v>
      </c>
      <c r="BD237" s="190"/>
      <c r="BE237" s="608"/>
      <c r="BF237" s="190"/>
      <c r="BG237" s="190"/>
      <c r="BH237" s="190"/>
    </row>
    <row r="238" spans="1:60" s="179" customFormat="1">
      <c r="A238" s="607"/>
      <c r="B238" s="76"/>
      <c r="C238" s="77"/>
      <c r="D238" s="77"/>
      <c r="E238" s="77"/>
      <c r="F238" s="77"/>
      <c r="G238" s="76"/>
      <c r="H238" s="212" t="str">
        <f t="shared" si="199"/>
        <v/>
      </c>
      <c r="I238" s="199" t="str">
        <f t="shared" si="200"/>
        <v/>
      </c>
      <c r="J238" s="199" t="str">
        <f t="shared" si="130"/>
        <v/>
      </c>
      <c r="K238" s="199" t="str">
        <f t="shared" si="131"/>
        <v/>
      </c>
      <c r="L238" s="199" t="str">
        <f t="shared" si="132"/>
        <v/>
      </c>
      <c r="M238" s="199" t="str">
        <f t="shared" si="133"/>
        <v/>
      </c>
      <c r="N238" s="199" t="str">
        <f t="shared" si="134"/>
        <v/>
      </c>
      <c r="O238" s="199" t="str">
        <f t="shared" si="135"/>
        <v/>
      </c>
      <c r="P238" s="199" t="str">
        <f t="shared" si="136"/>
        <v/>
      </c>
      <c r="Q238" s="199">
        <f t="shared" si="137"/>
        <v>0</v>
      </c>
      <c r="R238" s="606"/>
      <c r="S238" s="199">
        <f>+IFERROR(MIN(R238*(1+MTR!$C$28),P238+Q238*MTR!$C$35),0)</f>
        <v>0</v>
      </c>
      <c r="U238" s="199" t="str">
        <f t="shared" si="201"/>
        <v/>
      </c>
      <c r="V238" s="199" t="str">
        <f t="shared" si="138"/>
        <v/>
      </c>
      <c r="W238" s="199" t="str">
        <f t="shared" si="139"/>
        <v/>
      </c>
      <c r="X238" s="199" t="str">
        <f t="shared" si="140"/>
        <v/>
      </c>
      <c r="Y238" s="199" t="str">
        <f t="shared" si="141"/>
        <v/>
      </c>
      <c r="Z238" s="199" t="str">
        <f t="shared" si="142"/>
        <v/>
      </c>
      <c r="AA238" s="199" t="str">
        <f t="shared" si="143"/>
        <v/>
      </c>
      <c r="AB238" s="199" t="str">
        <f t="shared" si="144"/>
        <v/>
      </c>
      <c r="AC238" s="199">
        <f t="shared" si="145"/>
        <v>0</v>
      </c>
      <c r="AD238" s="606"/>
      <c r="AE238" s="199">
        <f>+IFERROR(MIN(AD238*(1+MTR!$C$28)*(1+MTR!$D$28),AB238+AC238*MTR!$D$35),0)</f>
        <v>0</v>
      </c>
      <c r="AG238" s="199" t="str">
        <f t="shared" si="190"/>
        <v/>
      </c>
      <c r="AH238" s="199" t="str">
        <f t="shared" si="182"/>
        <v/>
      </c>
      <c r="AI238" s="199" t="str">
        <f t="shared" si="183"/>
        <v/>
      </c>
      <c r="AJ238" s="199" t="str">
        <f t="shared" si="184"/>
        <v/>
      </c>
      <c r="AK238" s="199" t="str">
        <f t="shared" si="185"/>
        <v/>
      </c>
      <c r="AL238" s="199" t="str">
        <f t="shared" si="186"/>
        <v/>
      </c>
      <c r="AM238" s="199" t="str">
        <f t="shared" si="187"/>
        <v/>
      </c>
      <c r="AN238" s="199" t="str">
        <f t="shared" si="188"/>
        <v/>
      </c>
      <c r="AO238" s="199">
        <f t="shared" si="189"/>
        <v>0</v>
      </c>
      <c r="AP238" s="606"/>
      <c r="AQ238" s="199">
        <f>+IFERROR(MIN(AP238*(1+MTR!$E$28)*(1+MTR!$D$28),IF(C238&lt;2018,AN238+AO238*MTR!$D$35,AN238+AO238*MTR!$E$36)),0)</f>
        <v>0</v>
      </c>
      <c r="AS238" s="199" t="str">
        <f t="shared" si="181"/>
        <v/>
      </c>
      <c r="AT238" s="199" t="str">
        <f t="shared" si="195"/>
        <v/>
      </c>
      <c r="AU238" s="199" t="str">
        <f t="shared" si="191"/>
        <v/>
      </c>
      <c r="AV238" s="199" t="str">
        <f t="shared" si="196"/>
        <v/>
      </c>
      <c r="AW238" s="199" t="str">
        <f t="shared" si="192"/>
        <v/>
      </c>
      <c r="AX238" s="199" t="str">
        <f t="shared" si="193"/>
        <v/>
      </c>
      <c r="AY238" s="199" t="str">
        <f t="shared" si="194"/>
        <v/>
      </c>
      <c r="AZ238" s="199" t="str">
        <f t="shared" si="197"/>
        <v/>
      </c>
      <c r="BA238" s="199">
        <f t="shared" si="198"/>
        <v>0</v>
      </c>
      <c r="BB238" s="606"/>
      <c r="BC238" s="199">
        <f>+IFERROR(MIN(BB238*(1+MTR!$E$28)*(1+MTR!$F$28),IF(C238&lt;2018,AZ238+BA238*MTR!$D$35,AZ238+BA238*MTR!$E$36)),0)</f>
        <v>0</v>
      </c>
      <c r="BD238" s="190"/>
      <c r="BE238" s="608"/>
      <c r="BF238" s="190"/>
      <c r="BG238" s="190"/>
      <c r="BH238" s="190"/>
    </row>
    <row r="239" spans="1:60" s="179" customFormat="1">
      <c r="A239" s="607"/>
      <c r="B239" s="76"/>
      <c r="C239" s="77"/>
      <c r="D239" s="77"/>
      <c r="E239" s="77"/>
      <c r="F239" s="77"/>
      <c r="G239" s="76"/>
      <c r="H239" s="212" t="str">
        <f t="shared" si="199"/>
        <v/>
      </c>
      <c r="I239" s="199" t="str">
        <f t="shared" si="200"/>
        <v/>
      </c>
      <c r="J239" s="199" t="str">
        <f t="shared" si="130"/>
        <v/>
      </c>
      <c r="K239" s="199" t="str">
        <f t="shared" si="131"/>
        <v/>
      </c>
      <c r="L239" s="199" t="str">
        <f t="shared" si="132"/>
        <v/>
      </c>
      <c r="M239" s="199" t="str">
        <f t="shared" si="133"/>
        <v/>
      </c>
      <c r="N239" s="199" t="str">
        <f t="shared" si="134"/>
        <v/>
      </c>
      <c r="O239" s="199" t="str">
        <f t="shared" si="135"/>
        <v/>
      </c>
      <c r="P239" s="199" t="str">
        <f t="shared" si="136"/>
        <v/>
      </c>
      <c r="Q239" s="199">
        <f t="shared" si="137"/>
        <v>0</v>
      </c>
      <c r="R239" s="606"/>
      <c r="S239" s="199">
        <f>+IFERROR(MIN(R239*(1+MTR!$C$28),P239+Q239*MTR!$C$35),0)</f>
        <v>0</v>
      </c>
      <c r="U239" s="199" t="str">
        <f t="shared" si="201"/>
        <v/>
      </c>
      <c r="V239" s="199" t="str">
        <f t="shared" si="138"/>
        <v/>
      </c>
      <c r="W239" s="199" t="str">
        <f t="shared" si="139"/>
        <v/>
      </c>
      <c r="X239" s="199" t="str">
        <f t="shared" si="140"/>
        <v/>
      </c>
      <c r="Y239" s="199" t="str">
        <f t="shared" si="141"/>
        <v/>
      </c>
      <c r="Z239" s="199" t="str">
        <f t="shared" si="142"/>
        <v/>
      </c>
      <c r="AA239" s="199" t="str">
        <f t="shared" si="143"/>
        <v/>
      </c>
      <c r="AB239" s="199" t="str">
        <f t="shared" si="144"/>
        <v/>
      </c>
      <c r="AC239" s="199">
        <f t="shared" si="145"/>
        <v>0</v>
      </c>
      <c r="AD239" s="606"/>
      <c r="AE239" s="199">
        <f>+IFERROR(MIN(AD239*(1+MTR!$C$28)*(1+MTR!$D$28),AB239+AC239*MTR!$D$35),0)</f>
        <v>0</v>
      </c>
      <c r="AG239" s="199" t="str">
        <f t="shared" si="190"/>
        <v/>
      </c>
      <c r="AH239" s="199" t="str">
        <f t="shared" si="182"/>
        <v/>
      </c>
      <c r="AI239" s="199" t="str">
        <f t="shared" si="183"/>
        <v/>
      </c>
      <c r="AJ239" s="199" t="str">
        <f t="shared" si="184"/>
        <v/>
      </c>
      <c r="AK239" s="199" t="str">
        <f t="shared" si="185"/>
        <v/>
      </c>
      <c r="AL239" s="199" t="str">
        <f t="shared" si="186"/>
        <v/>
      </c>
      <c r="AM239" s="199" t="str">
        <f t="shared" si="187"/>
        <v/>
      </c>
      <c r="AN239" s="199" t="str">
        <f t="shared" si="188"/>
        <v/>
      </c>
      <c r="AO239" s="199">
        <f t="shared" si="189"/>
        <v>0</v>
      </c>
      <c r="AP239" s="606"/>
      <c r="AQ239" s="199">
        <f>+IFERROR(MIN(AP239*(1+MTR!$E$28)*(1+MTR!$D$28),IF(C239&lt;2018,AN239+AO239*MTR!$D$35,AN239+AO239*MTR!$E$36)),0)</f>
        <v>0</v>
      </c>
      <c r="AS239" s="199" t="str">
        <f t="shared" si="181"/>
        <v/>
      </c>
      <c r="AT239" s="199" t="str">
        <f t="shared" si="195"/>
        <v/>
      </c>
      <c r="AU239" s="199" t="str">
        <f t="shared" si="191"/>
        <v/>
      </c>
      <c r="AV239" s="199" t="str">
        <f t="shared" si="196"/>
        <v/>
      </c>
      <c r="AW239" s="199" t="str">
        <f t="shared" si="192"/>
        <v/>
      </c>
      <c r="AX239" s="199" t="str">
        <f t="shared" si="193"/>
        <v/>
      </c>
      <c r="AY239" s="199" t="str">
        <f t="shared" si="194"/>
        <v/>
      </c>
      <c r="AZ239" s="199" t="str">
        <f t="shared" si="197"/>
        <v/>
      </c>
      <c r="BA239" s="199">
        <f t="shared" si="198"/>
        <v>0</v>
      </c>
      <c r="BB239" s="606"/>
      <c r="BC239" s="199">
        <f>+IFERROR(MIN(BB239*(1+MTR!$E$28)*(1+MTR!$F$28),IF(C239&lt;2018,AZ239+BA239*MTR!$D$35,AZ239+BA239*MTR!$E$36)),0)</f>
        <v>0</v>
      </c>
      <c r="BD239" s="190"/>
      <c r="BE239" s="608"/>
      <c r="BF239" s="190"/>
      <c r="BG239" s="190"/>
      <c r="BH239" s="190"/>
    </row>
    <row r="240" spans="1:60" s="179" customFormat="1">
      <c r="A240" s="607"/>
      <c r="B240" s="76"/>
      <c r="C240" s="77"/>
      <c r="D240" s="77"/>
      <c r="E240" s="77"/>
      <c r="F240" s="77"/>
      <c r="G240" s="76"/>
      <c r="H240" s="212" t="str">
        <f t="shared" si="199"/>
        <v/>
      </c>
      <c r="I240" s="199" t="str">
        <f t="shared" si="200"/>
        <v/>
      </c>
      <c r="J240" s="199" t="str">
        <f t="shared" si="130"/>
        <v/>
      </c>
      <c r="K240" s="199" t="str">
        <f t="shared" si="131"/>
        <v/>
      </c>
      <c r="L240" s="199" t="str">
        <f t="shared" si="132"/>
        <v/>
      </c>
      <c r="M240" s="199" t="str">
        <f t="shared" si="133"/>
        <v/>
      </c>
      <c r="N240" s="199" t="str">
        <f t="shared" si="134"/>
        <v/>
      </c>
      <c r="O240" s="199" t="str">
        <f t="shared" si="135"/>
        <v/>
      </c>
      <c r="P240" s="199" t="str">
        <f t="shared" si="136"/>
        <v/>
      </c>
      <c r="Q240" s="199">
        <f t="shared" si="137"/>
        <v>0</v>
      </c>
      <c r="R240" s="606"/>
      <c r="S240" s="199">
        <f>+IFERROR(MIN(R240*(1+MTR!$C$28),P240+Q240*MTR!$C$35),0)</f>
        <v>0</v>
      </c>
      <c r="U240" s="199" t="str">
        <f t="shared" si="201"/>
        <v/>
      </c>
      <c r="V240" s="199" t="str">
        <f t="shared" si="138"/>
        <v/>
      </c>
      <c r="W240" s="199" t="str">
        <f t="shared" si="139"/>
        <v/>
      </c>
      <c r="X240" s="199" t="str">
        <f t="shared" si="140"/>
        <v/>
      </c>
      <c r="Y240" s="199" t="str">
        <f t="shared" si="141"/>
        <v/>
      </c>
      <c r="Z240" s="199" t="str">
        <f t="shared" si="142"/>
        <v/>
      </c>
      <c r="AA240" s="199" t="str">
        <f t="shared" si="143"/>
        <v/>
      </c>
      <c r="AB240" s="199" t="str">
        <f t="shared" si="144"/>
        <v/>
      </c>
      <c r="AC240" s="199">
        <f t="shared" si="145"/>
        <v>0</v>
      </c>
      <c r="AD240" s="606"/>
      <c r="AE240" s="199">
        <f>+IFERROR(MIN(AD240*(1+MTR!$C$28)*(1+MTR!$D$28),AB240+AC240*MTR!$D$35),0)</f>
        <v>0</v>
      </c>
      <c r="AG240" s="199" t="str">
        <f t="shared" si="190"/>
        <v/>
      </c>
      <c r="AH240" s="199" t="str">
        <f t="shared" si="182"/>
        <v/>
      </c>
      <c r="AI240" s="199" t="str">
        <f t="shared" si="183"/>
        <v/>
      </c>
      <c r="AJ240" s="199" t="str">
        <f t="shared" si="184"/>
        <v/>
      </c>
      <c r="AK240" s="199" t="str">
        <f t="shared" si="185"/>
        <v/>
      </c>
      <c r="AL240" s="199" t="str">
        <f t="shared" si="186"/>
        <v/>
      </c>
      <c r="AM240" s="199" t="str">
        <f t="shared" si="187"/>
        <v/>
      </c>
      <c r="AN240" s="199" t="str">
        <f t="shared" si="188"/>
        <v/>
      </c>
      <c r="AO240" s="199">
        <f t="shared" si="189"/>
        <v>0</v>
      </c>
      <c r="AP240" s="606"/>
      <c r="AQ240" s="199">
        <f>+IFERROR(MIN(AP240*(1+MTR!$E$28)*(1+MTR!$D$28),IF(C240&lt;2018,AN240+AO240*MTR!$D$35,AN240+AO240*MTR!$E$36)),0)</f>
        <v>0</v>
      </c>
      <c r="AS240" s="199" t="str">
        <f t="shared" si="181"/>
        <v/>
      </c>
      <c r="AT240" s="199" t="str">
        <f t="shared" si="195"/>
        <v/>
      </c>
      <c r="AU240" s="199" t="str">
        <f t="shared" si="191"/>
        <v/>
      </c>
      <c r="AV240" s="199" t="str">
        <f t="shared" si="196"/>
        <v/>
      </c>
      <c r="AW240" s="199" t="str">
        <f t="shared" si="192"/>
        <v/>
      </c>
      <c r="AX240" s="199" t="str">
        <f t="shared" si="193"/>
        <v/>
      </c>
      <c r="AY240" s="199" t="str">
        <f t="shared" si="194"/>
        <v/>
      </c>
      <c r="AZ240" s="199" t="str">
        <f t="shared" si="197"/>
        <v/>
      </c>
      <c r="BA240" s="199">
        <f t="shared" si="198"/>
        <v>0</v>
      </c>
      <c r="BB240" s="606"/>
      <c r="BC240" s="199">
        <f>+IFERROR(MIN(BB240*(1+MTR!$E$28)*(1+MTR!$F$28),IF(C240&lt;2018,AZ240+BA240*MTR!$D$35,AZ240+BA240*MTR!$E$36)),0)</f>
        <v>0</v>
      </c>
      <c r="BD240" s="190"/>
      <c r="BE240" s="608"/>
      <c r="BF240" s="190"/>
      <c r="BG240" s="190"/>
      <c r="BH240" s="190"/>
    </row>
    <row r="241" spans="1:60" s="179" customFormat="1">
      <c r="A241" s="607"/>
      <c r="B241" s="76"/>
      <c r="C241" s="77"/>
      <c r="D241" s="77"/>
      <c r="E241" s="77"/>
      <c r="F241" s="77"/>
      <c r="G241" s="76"/>
      <c r="H241" s="212" t="str">
        <f t="shared" si="199"/>
        <v/>
      </c>
      <c r="I241" s="199" t="str">
        <f t="shared" si="200"/>
        <v/>
      </c>
      <c r="J241" s="199" t="str">
        <f t="shared" si="130"/>
        <v/>
      </c>
      <c r="K241" s="199" t="str">
        <f t="shared" si="131"/>
        <v/>
      </c>
      <c r="L241" s="199" t="str">
        <f t="shared" si="132"/>
        <v/>
      </c>
      <c r="M241" s="199" t="str">
        <f t="shared" si="133"/>
        <v/>
      </c>
      <c r="N241" s="199" t="str">
        <f t="shared" si="134"/>
        <v/>
      </c>
      <c r="O241" s="199" t="str">
        <f t="shared" si="135"/>
        <v/>
      </c>
      <c r="P241" s="199" t="str">
        <f t="shared" si="136"/>
        <v/>
      </c>
      <c r="Q241" s="199">
        <f t="shared" si="137"/>
        <v>0</v>
      </c>
      <c r="R241" s="606"/>
      <c r="S241" s="199">
        <f>+IFERROR(MIN(R241*(1+MTR!$C$28),P241+Q241*MTR!$C$35),0)</f>
        <v>0</v>
      </c>
      <c r="U241" s="199" t="str">
        <f t="shared" si="201"/>
        <v/>
      </c>
      <c r="V241" s="199" t="str">
        <f t="shared" si="138"/>
        <v/>
      </c>
      <c r="W241" s="199" t="str">
        <f t="shared" si="139"/>
        <v/>
      </c>
      <c r="X241" s="199" t="str">
        <f t="shared" si="140"/>
        <v/>
      </c>
      <c r="Y241" s="199" t="str">
        <f t="shared" si="141"/>
        <v/>
      </c>
      <c r="Z241" s="199" t="str">
        <f t="shared" si="142"/>
        <v/>
      </c>
      <c r="AA241" s="199" t="str">
        <f t="shared" si="143"/>
        <v/>
      </c>
      <c r="AB241" s="199" t="str">
        <f t="shared" si="144"/>
        <v/>
      </c>
      <c r="AC241" s="199">
        <f t="shared" si="145"/>
        <v>0</v>
      </c>
      <c r="AD241" s="606"/>
      <c r="AE241" s="199">
        <f>+IFERROR(MIN(AD241*(1+MTR!$C$28)*(1+MTR!$D$28),AB241+AC241*MTR!$D$35),0)</f>
        <v>0</v>
      </c>
      <c r="AG241" s="199" t="str">
        <f t="shared" si="190"/>
        <v/>
      </c>
      <c r="AH241" s="199" t="str">
        <f t="shared" si="182"/>
        <v/>
      </c>
      <c r="AI241" s="199" t="str">
        <f t="shared" si="183"/>
        <v/>
      </c>
      <c r="AJ241" s="199" t="str">
        <f t="shared" si="184"/>
        <v/>
      </c>
      <c r="AK241" s="199" t="str">
        <f t="shared" si="185"/>
        <v/>
      </c>
      <c r="AL241" s="199" t="str">
        <f t="shared" si="186"/>
        <v/>
      </c>
      <c r="AM241" s="199" t="str">
        <f t="shared" si="187"/>
        <v/>
      </c>
      <c r="AN241" s="199" t="str">
        <f t="shared" si="188"/>
        <v/>
      </c>
      <c r="AO241" s="199">
        <f t="shared" si="189"/>
        <v>0</v>
      </c>
      <c r="AP241" s="606"/>
      <c r="AQ241" s="199">
        <f>+IFERROR(MIN(AP241*(1+MTR!$E$28)*(1+MTR!$D$28),IF(C241&lt;2018,AN241+AO241*MTR!$D$35,AN241+AO241*MTR!$E$36)),0)</f>
        <v>0</v>
      </c>
      <c r="AS241" s="199" t="str">
        <f t="shared" si="181"/>
        <v/>
      </c>
      <c r="AT241" s="199" t="str">
        <f t="shared" si="195"/>
        <v/>
      </c>
      <c r="AU241" s="199" t="str">
        <f t="shared" si="191"/>
        <v/>
      </c>
      <c r="AV241" s="199" t="str">
        <f t="shared" si="196"/>
        <v/>
      </c>
      <c r="AW241" s="199" t="str">
        <f t="shared" si="192"/>
        <v/>
      </c>
      <c r="AX241" s="199" t="str">
        <f t="shared" si="193"/>
        <v/>
      </c>
      <c r="AY241" s="199" t="str">
        <f t="shared" si="194"/>
        <v/>
      </c>
      <c r="AZ241" s="199" t="str">
        <f t="shared" si="197"/>
        <v/>
      </c>
      <c r="BA241" s="199">
        <f t="shared" si="198"/>
        <v>0</v>
      </c>
      <c r="BB241" s="606"/>
      <c r="BC241" s="199">
        <f>+IFERROR(MIN(BB241*(1+MTR!$E$28)*(1+MTR!$F$28),IF(C241&lt;2018,AZ241+BA241*MTR!$D$35,AZ241+BA241*MTR!$E$36)),0)</f>
        <v>0</v>
      </c>
      <c r="BD241" s="190"/>
      <c r="BE241" s="608"/>
      <c r="BF241" s="190"/>
      <c r="BG241" s="190"/>
      <c r="BH241" s="190"/>
    </row>
    <row r="242" spans="1:60" s="179" customFormat="1">
      <c r="A242" s="607"/>
      <c r="B242" s="76"/>
      <c r="C242" s="77"/>
      <c r="D242" s="77"/>
      <c r="E242" s="77"/>
      <c r="F242" s="77"/>
      <c r="G242" s="76"/>
      <c r="H242" s="212" t="str">
        <f t="shared" si="199"/>
        <v/>
      </c>
      <c r="I242" s="199" t="str">
        <f t="shared" si="200"/>
        <v/>
      </c>
      <c r="J242" s="199" t="str">
        <f t="shared" si="130"/>
        <v/>
      </c>
      <c r="K242" s="199" t="str">
        <f t="shared" si="131"/>
        <v/>
      </c>
      <c r="L242" s="199" t="str">
        <f t="shared" si="132"/>
        <v/>
      </c>
      <c r="M242" s="199" t="str">
        <f t="shared" si="133"/>
        <v/>
      </c>
      <c r="N242" s="199" t="str">
        <f t="shared" si="134"/>
        <v/>
      </c>
      <c r="O242" s="199" t="str">
        <f t="shared" si="135"/>
        <v/>
      </c>
      <c r="P242" s="199" t="str">
        <f t="shared" si="136"/>
        <v/>
      </c>
      <c r="Q242" s="199">
        <f t="shared" si="137"/>
        <v>0</v>
      </c>
      <c r="R242" s="606"/>
      <c r="S242" s="199">
        <f>+IFERROR(MIN(R242*(1+MTR!$C$28),P242+Q242*MTR!$C$35),0)</f>
        <v>0</v>
      </c>
      <c r="U242" s="199" t="str">
        <f t="shared" si="201"/>
        <v/>
      </c>
      <c r="V242" s="199" t="str">
        <f t="shared" si="138"/>
        <v/>
      </c>
      <c r="W242" s="199" t="str">
        <f t="shared" si="139"/>
        <v/>
      </c>
      <c r="X242" s="199" t="str">
        <f t="shared" si="140"/>
        <v/>
      </c>
      <c r="Y242" s="199" t="str">
        <f t="shared" si="141"/>
        <v/>
      </c>
      <c r="Z242" s="199" t="str">
        <f t="shared" si="142"/>
        <v/>
      </c>
      <c r="AA242" s="199" t="str">
        <f t="shared" si="143"/>
        <v/>
      </c>
      <c r="AB242" s="199" t="str">
        <f t="shared" si="144"/>
        <v/>
      </c>
      <c r="AC242" s="199">
        <f t="shared" si="145"/>
        <v>0</v>
      </c>
      <c r="AD242" s="606"/>
      <c r="AE242" s="199">
        <f>+IFERROR(MIN(AD242*(1+MTR!$C$28)*(1+MTR!$D$28),AB242+AC242*MTR!$D$35),0)</f>
        <v>0</v>
      </c>
      <c r="AG242" s="199" t="str">
        <f t="shared" si="190"/>
        <v/>
      </c>
      <c r="AH242" s="199" t="str">
        <f t="shared" si="182"/>
        <v/>
      </c>
      <c r="AI242" s="199" t="str">
        <f t="shared" si="183"/>
        <v/>
      </c>
      <c r="AJ242" s="199" t="str">
        <f t="shared" si="184"/>
        <v/>
      </c>
      <c r="AK242" s="199" t="str">
        <f t="shared" si="185"/>
        <v/>
      </c>
      <c r="AL242" s="199" t="str">
        <f t="shared" si="186"/>
        <v/>
      </c>
      <c r="AM242" s="199" t="str">
        <f t="shared" si="187"/>
        <v/>
      </c>
      <c r="AN242" s="199" t="str">
        <f t="shared" si="188"/>
        <v/>
      </c>
      <c r="AO242" s="199">
        <f t="shared" si="189"/>
        <v>0</v>
      </c>
      <c r="AP242" s="606"/>
      <c r="AQ242" s="199">
        <f>+IFERROR(MIN(AP242*(1+MTR!$E$28)*(1+MTR!$D$28),IF(C242&lt;2018,AN242+AO242*MTR!$D$35,AN242+AO242*MTR!$E$36)),0)</f>
        <v>0</v>
      </c>
      <c r="AS242" s="199" t="str">
        <f t="shared" si="181"/>
        <v/>
      </c>
      <c r="AT242" s="199" t="str">
        <f t="shared" si="195"/>
        <v/>
      </c>
      <c r="AU242" s="199" t="str">
        <f t="shared" si="191"/>
        <v/>
      </c>
      <c r="AV242" s="199" t="str">
        <f t="shared" si="196"/>
        <v/>
      </c>
      <c r="AW242" s="199" t="str">
        <f t="shared" si="192"/>
        <v/>
      </c>
      <c r="AX242" s="199" t="str">
        <f t="shared" si="193"/>
        <v/>
      </c>
      <c r="AY242" s="199" t="str">
        <f t="shared" si="194"/>
        <v/>
      </c>
      <c r="AZ242" s="199" t="str">
        <f t="shared" si="197"/>
        <v/>
      </c>
      <c r="BA242" s="199">
        <f t="shared" si="198"/>
        <v>0</v>
      </c>
      <c r="BB242" s="606"/>
      <c r="BC242" s="199">
        <f>+IFERROR(MIN(BB242*(1+MTR!$E$28)*(1+MTR!$F$28),IF(C242&lt;2018,AZ242+BA242*MTR!$D$35,AZ242+BA242*MTR!$E$36)),0)</f>
        <v>0</v>
      </c>
      <c r="BD242" s="190"/>
      <c r="BE242" s="608"/>
      <c r="BF242" s="190"/>
      <c r="BG242" s="190"/>
      <c r="BH242" s="190"/>
    </row>
    <row r="243" spans="1:60" s="179" customFormat="1">
      <c r="A243" s="607"/>
      <c r="B243" s="76"/>
      <c r="C243" s="77"/>
      <c r="D243" s="77"/>
      <c r="E243" s="77"/>
      <c r="F243" s="77"/>
      <c r="G243" s="76"/>
      <c r="H243" s="212" t="str">
        <f t="shared" si="199"/>
        <v/>
      </c>
      <c r="I243" s="199" t="str">
        <f t="shared" si="200"/>
        <v/>
      </c>
      <c r="J243" s="199" t="str">
        <f t="shared" si="130"/>
        <v/>
      </c>
      <c r="K243" s="199" t="str">
        <f t="shared" si="131"/>
        <v/>
      </c>
      <c r="L243" s="199" t="str">
        <f t="shared" si="132"/>
        <v/>
      </c>
      <c r="M243" s="199" t="str">
        <f t="shared" si="133"/>
        <v/>
      </c>
      <c r="N243" s="199" t="str">
        <f t="shared" si="134"/>
        <v/>
      </c>
      <c r="O243" s="199" t="str">
        <f t="shared" si="135"/>
        <v/>
      </c>
      <c r="P243" s="199" t="str">
        <f t="shared" si="136"/>
        <v/>
      </c>
      <c r="Q243" s="199">
        <f t="shared" si="137"/>
        <v>0</v>
      </c>
      <c r="R243" s="606"/>
      <c r="S243" s="199">
        <f>+IFERROR(MIN(R243*(1+MTR!$C$28),P243+Q243*MTR!$C$35),0)</f>
        <v>0</v>
      </c>
      <c r="U243" s="199" t="str">
        <f t="shared" si="201"/>
        <v/>
      </c>
      <c r="V243" s="199" t="str">
        <f t="shared" si="138"/>
        <v/>
      </c>
      <c r="W243" s="199" t="str">
        <f t="shared" si="139"/>
        <v/>
      </c>
      <c r="X243" s="199" t="str">
        <f t="shared" si="140"/>
        <v/>
      </c>
      <c r="Y243" s="199" t="str">
        <f t="shared" si="141"/>
        <v/>
      </c>
      <c r="Z243" s="199" t="str">
        <f t="shared" si="142"/>
        <v/>
      </c>
      <c r="AA243" s="199" t="str">
        <f t="shared" si="143"/>
        <v/>
      </c>
      <c r="AB243" s="199" t="str">
        <f t="shared" si="144"/>
        <v/>
      </c>
      <c r="AC243" s="199">
        <f t="shared" si="145"/>
        <v>0</v>
      </c>
      <c r="AD243" s="606"/>
      <c r="AE243" s="199">
        <f>+IFERROR(MIN(AD243*(1+MTR!$C$28)*(1+MTR!$D$28),AB243+AC243*MTR!$D$35),0)</f>
        <v>0</v>
      </c>
      <c r="AG243" s="199" t="str">
        <f t="shared" si="190"/>
        <v/>
      </c>
      <c r="AH243" s="199" t="str">
        <f t="shared" si="182"/>
        <v/>
      </c>
      <c r="AI243" s="199" t="str">
        <f t="shared" si="183"/>
        <v/>
      </c>
      <c r="AJ243" s="199" t="str">
        <f t="shared" si="184"/>
        <v/>
      </c>
      <c r="AK243" s="199" t="str">
        <f t="shared" si="185"/>
        <v/>
      </c>
      <c r="AL243" s="199" t="str">
        <f t="shared" si="186"/>
        <v/>
      </c>
      <c r="AM243" s="199" t="str">
        <f t="shared" si="187"/>
        <v/>
      </c>
      <c r="AN243" s="199" t="str">
        <f t="shared" si="188"/>
        <v/>
      </c>
      <c r="AO243" s="199">
        <f t="shared" si="189"/>
        <v>0</v>
      </c>
      <c r="AP243" s="606"/>
      <c r="AQ243" s="199">
        <f>+IFERROR(MIN(AP243*(1+MTR!$E$28)*(1+MTR!$D$28),IF(C243&lt;2018,AN243+AO243*MTR!$D$35,AN243+AO243*MTR!$E$36)),0)</f>
        <v>0</v>
      </c>
      <c r="AS243" s="199" t="str">
        <f t="shared" si="181"/>
        <v/>
      </c>
      <c r="AT243" s="199" t="str">
        <f t="shared" si="195"/>
        <v/>
      </c>
      <c r="AU243" s="199" t="str">
        <f t="shared" si="191"/>
        <v/>
      </c>
      <c r="AV243" s="199" t="str">
        <f t="shared" si="196"/>
        <v/>
      </c>
      <c r="AW243" s="199" t="str">
        <f t="shared" si="192"/>
        <v/>
      </c>
      <c r="AX243" s="199" t="str">
        <f t="shared" si="193"/>
        <v/>
      </c>
      <c r="AY243" s="199" t="str">
        <f t="shared" si="194"/>
        <v/>
      </c>
      <c r="AZ243" s="199" t="str">
        <f t="shared" si="197"/>
        <v/>
      </c>
      <c r="BA243" s="199">
        <f t="shared" si="198"/>
        <v>0</v>
      </c>
      <c r="BB243" s="606"/>
      <c r="BC243" s="199">
        <f>+IFERROR(MIN(BB243*(1+MTR!$E$28)*(1+MTR!$F$28),IF(C243&lt;2018,AZ243+BA243*MTR!$D$35,AZ243+BA243*MTR!$E$36)),0)</f>
        <v>0</v>
      </c>
      <c r="BD243" s="190"/>
      <c r="BE243" s="608"/>
      <c r="BF243" s="190"/>
      <c r="BG243" s="190"/>
      <c r="BH243" s="190"/>
    </row>
    <row r="244" spans="1:60" s="179" customFormat="1">
      <c r="A244" s="607"/>
      <c r="B244" s="76"/>
      <c r="C244" s="77"/>
      <c r="D244" s="77"/>
      <c r="E244" s="77"/>
      <c r="F244" s="77"/>
      <c r="G244" s="76"/>
      <c r="H244" s="212" t="str">
        <f t="shared" si="199"/>
        <v/>
      </c>
      <c r="I244" s="199" t="str">
        <f t="shared" si="200"/>
        <v/>
      </c>
      <c r="J244" s="199" t="str">
        <f t="shared" si="130"/>
        <v/>
      </c>
      <c r="K244" s="199" t="str">
        <f t="shared" si="131"/>
        <v/>
      </c>
      <c r="L244" s="199" t="str">
        <f t="shared" si="132"/>
        <v/>
      </c>
      <c r="M244" s="199" t="str">
        <f t="shared" si="133"/>
        <v/>
      </c>
      <c r="N244" s="199" t="str">
        <f t="shared" si="134"/>
        <v/>
      </c>
      <c r="O244" s="199" t="str">
        <f t="shared" si="135"/>
        <v/>
      </c>
      <c r="P244" s="199" t="str">
        <f t="shared" si="136"/>
        <v/>
      </c>
      <c r="Q244" s="199">
        <f t="shared" si="137"/>
        <v>0</v>
      </c>
      <c r="R244" s="606"/>
      <c r="S244" s="199">
        <f>+IFERROR(MIN(R244*(1+MTR!$C$28),P244+Q244*MTR!$C$35),0)</f>
        <v>0</v>
      </c>
      <c r="U244" s="199" t="str">
        <f t="shared" si="201"/>
        <v/>
      </c>
      <c r="V244" s="199" t="str">
        <f t="shared" si="138"/>
        <v/>
      </c>
      <c r="W244" s="199" t="str">
        <f t="shared" si="139"/>
        <v/>
      </c>
      <c r="X244" s="199" t="str">
        <f t="shared" si="140"/>
        <v/>
      </c>
      <c r="Y244" s="199" t="str">
        <f t="shared" si="141"/>
        <v/>
      </c>
      <c r="Z244" s="199" t="str">
        <f t="shared" si="142"/>
        <v/>
      </c>
      <c r="AA244" s="199" t="str">
        <f t="shared" si="143"/>
        <v/>
      </c>
      <c r="AB244" s="199" t="str">
        <f t="shared" si="144"/>
        <v/>
      </c>
      <c r="AC244" s="199">
        <f t="shared" si="145"/>
        <v>0</v>
      </c>
      <c r="AD244" s="606"/>
      <c r="AE244" s="199">
        <f>+IFERROR(MIN(AD244*(1+MTR!$C$28)*(1+MTR!$D$28),AB244+AC244*MTR!$D$35),0)</f>
        <v>0</v>
      </c>
      <c r="AG244" s="199" t="str">
        <f t="shared" si="190"/>
        <v/>
      </c>
      <c r="AH244" s="199" t="str">
        <f t="shared" si="182"/>
        <v/>
      </c>
      <c r="AI244" s="199" t="str">
        <f t="shared" si="183"/>
        <v/>
      </c>
      <c r="AJ244" s="199" t="str">
        <f t="shared" si="184"/>
        <v/>
      </c>
      <c r="AK244" s="199" t="str">
        <f t="shared" si="185"/>
        <v/>
      </c>
      <c r="AL244" s="199" t="str">
        <f t="shared" si="186"/>
        <v/>
      </c>
      <c r="AM244" s="199" t="str">
        <f t="shared" si="187"/>
        <v/>
      </c>
      <c r="AN244" s="199" t="str">
        <f t="shared" si="188"/>
        <v/>
      </c>
      <c r="AO244" s="199">
        <f t="shared" si="189"/>
        <v>0</v>
      </c>
      <c r="AP244" s="606"/>
      <c r="AQ244" s="199">
        <f>+IFERROR(MIN(AP244*(1+MTR!$E$28)*(1+MTR!$D$28),IF(C244&lt;2018,AN244+AO244*MTR!$D$35,AN244+AO244*MTR!$E$36)),0)</f>
        <v>0</v>
      </c>
      <c r="AS244" s="199" t="str">
        <f t="shared" si="181"/>
        <v/>
      </c>
      <c r="AT244" s="199" t="str">
        <f t="shared" si="195"/>
        <v/>
      </c>
      <c r="AU244" s="199" t="str">
        <f t="shared" si="191"/>
        <v/>
      </c>
      <c r="AV244" s="199" t="str">
        <f t="shared" si="196"/>
        <v/>
      </c>
      <c r="AW244" s="199" t="str">
        <f t="shared" si="192"/>
        <v/>
      </c>
      <c r="AX244" s="199" t="str">
        <f t="shared" si="193"/>
        <v/>
      </c>
      <c r="AY244" s="199" t="str">
        <f t="shared" si="194"/>
        <v/>
      </c>
      <c r="AZ244" s="199" t="str">
        <f t="shared" si="197"/>
        <v/>
      </c>
      <c r="BA244" s="199">
        <f t="shared" si="198"/>
        <v>0</v>
      </c>
      <c r="BB244" s="606"/>
      <c r="BC244" s="199">
        <f>+IFERROR(MIN(BB244*(1+MTR!$E$28)*(1+MTR!$F$28),IF(C244&lt;2018,AZ244+BA244*MTR!$D$35,AZ244+BA244*MTR!$E$36)),0)</f>
        <v>0</v>
      </c>
      <c r="BD244" s="190"/>
      <c r="BE244" s="608"/>
      <c r="BF244" s="190"/>
      <c r="BG244" s="190"/>
      <c r="BH244" s="190"/>
    </row>
    <row r="245" spans="1:60" s="179" customFormat="1">
      <c r="A245" s="607"/>
      <c r="B245" s="76"/>
      <c r="C245" s="77"/>
      <c r="D245" s="77"/>
      <c r="E245" s="77"/>
      <c r="F245" s="77"/>
      <c r="G245" s="76"/>
      <c r="H245" s="212" t="str">
        <f t="shared" si="199"/>
        <v/>
      </c>
      <c r="I245" s="199" t="str">
        <f t="shared" si="200"/>
        <v/>
      </c>
      <c r="J245" s="199" t="str">
        <f t="shared" si="130"/>
        <v/>
      </c>
      <c r="K245" s="199" t="str">
        <f t="shared" si="131"/>
        <v/>
      </c>
      <c r="L245" s="199" t="str">
        <f t="shared" si="132"/>
        <v/>
      </c>
      <c r="M245" s="199" t="str">
        <f t="shared" si="133"/>
        <v/>
      </c>
      <c r="N245" s="199" t="str">
        <f t="shared" si="134"/>
        <v/>
      </c>
      <c r="O245" s="199" t="str">
        <f t="shared" si="135"/>
        <v/>
      </c>
      <c r="P245" s="199" t="str">
        <f t="shared" si="136"/>
        <v/>
      </c>
      <c r="Q245" s="199">
        <f t="shared" si="137"/>
        <v>0</v>
      </c>
      <c r="R245" s="606"/>
      <c r="S245" s="199">
        <f>+IFERROR(MIN(R245*(1+MTR!$C$28),P245+Q245*MTR!$C$35),0)</f>
        <v>0</v>
      </c>
      <c r="U245" s="199" t="str">
        <f t="shared" si="201"/>
        <v/>
      </c>
      <c r="V245" s="199" t="str">
        <f t="shared" si="138"/>
        <v/>
      </c>
      <c r="W245" s="199" t="str">
        <f t="shared" si="139"/>
        <v/>
      </c>
      <c r="X245" s="199" t="str">
        <f t="shared" si="140"/>
        <v/>
      </c>
      <c r="Y245" s="199" t="str">
        <f t="shared" si="141"/>
        <v/>
      </c>
      <c r="Z245" s="199" t="str">
        <f t="shared" si="142"/>
        <v/>
      </c>
      <c r="AA245" s="199" t="str">
        <f t="shared" si="143"/>
        <v/>
      </c>
      <c r="AB245" s="199" t="str">
        <f t="shared" si="144"/>
        <v/>
      </c>
      <c r="AC245" s="199">
        <f t="shared" si="145"/>
        <v>0</v>
      </c>
      <c r="AD245" s="606"/>
      <c r="AE245" s="199">
        <f>+IFERROR(MIN(AD245*(1+MTR!$C$28)*(1+MTR!$D$28),AB245+AC245*MTR!$D$35),0)</f>
        <v>0</v>
      </c>
      <c r="AG245" s="199" t="str">
        <f t="shared" si="190"/>
        <v/>
      </c>
      <c r="AH245" s="199" t="str">
        <f t="shared" si="182"/>
        <v/>
      </c>
      <c r="AI245" s="199" t="str">
        <f t="shared" si="183"/>
        <v/>
      </c>
      <c r="AJ245" s="199" t="str">
        <f t="shared" si="184"/>
        <v/>
      </c>
      <c r="AK245" s="199" t="str">
        <f t="shared" si="185"/>
        <v/>
      </c>
      <c r="AL245" s="199" t="str">
        <f t="shared" si="186"/>
        <v/>
      </c>
      <c r="AM245" s="199" t="str">
        <f t="shared" si="187"/>
        <v/>
      </c>
      <c r="AN245" s="199" t="str">
        <f t="shared" si="188"/>
        <v/>
      </c>
      <c r="AO245" s="199">
        <f t="shared" si="189"/>
        <v>0</v>
      </c>
      <c r="AP245" s="606"/>
      <c r="AQ245" s="199">
        <f>+IFERROR(MIN(AP245*(1+MTR!$E$28)*(1+MTR!$D$28),IF(C245&lt;2018,AN245+AO245*MTR!$D$35,AN245+AO245*MTR!$E$36)),0)</f>
        <v>0</v>
      </c>
      <c r="AS245" s="199" t="str">
        <f t="shared" si="181"/>
        <v/>
      </c>
      <c r="AT245" s="199" t="str">
        <f t="shared" si="195"/>
        <v/>
      </c>
      <c r="AU245" s="199" t="str">
        <f t="shared" si="191"/>
        <v/>
      </c>
      <c r="AV245" s="199" t="str">
        <f t="shared" si="196"/>
        <v/>
      </c>
      <c r="AW245" s="199" t="str">
        <f t="shared" si="192"/>
        <v/>
      </c>
      <c r="AX245" s="199" t="str">
        <f t="shared" si="193"/>
        <v/>
      </c>
      <c r="AY245" s="199" t="str">
        <f t="shared" si="194"/>
        <v/>
      </c>
      <c r="AZ245" s="199" t="str">
        <f t="shared" si="197"/>
        <v/>
      </c>
      <c r="BA245" s="199">
        <f t="shared" si="198"/>
        <v>0</v>
      </c>
      <c r="BB245" s="606"/>
      <c r="BC245" s="199">
        <f>+IFERROR(MIN(BB245*(1+MTR!$E$28)*(1+MTR!$F$28),IF(C245&lt;2018,AZ245+BA245*MTR!$D$35,AZ245+BA245*MTR!$E$36)),0)</f>
        <v>0</v>
      </c>
      <c r="BD245" s="190"/>
      <c r="BE245" s="608"/>
      <c r="BF245" s="190"/>
      <c r="BG245" s="190"/>
      <c r="BH245" s="190"/>
    </row>
    <row r="246" spans="1:60" s="179" customFormat="1">
      <c r="A246" s="607"/>
      <c r="B246" s="76"/>
      <c r="C246" s="77"/>
      <c r="D246" s="77"/>
      <c r="E246" s="77"/>
      <c r="F246" s="77"/>
      <c r="G246" s="76"/>
      <c r="H246" s="212" t="str">
        <f t="shared" si="199"/>
        <v/>
      </c>
      <c r="I246" s="199" t="str">
        <f t="shared" si="200"/>
        <v/>
      </c>
      <c r="J246" s="199" t="str">
        <f t="shared" si="130"/>
        <v/>
      </c>
      <c r="K246" s="199" t="str">
        <f t="shared" si="131"/>
        <v/>
      </c>
      <c r="L246" s="199" t="str">
        <f t="shared" si="132"/>
        <v/>
      </c>
      <c r="M246" s="199" t="str">
        <f t="shared" si="133"/>
        <v/>
      </c>
      <c r="N246" s="199" t="str">
        <f t="shared" si="134"/>
        <v/>
      </c>
      <c r="O246" s="199" t="str">
        <f t="shared" si="135"/>
        <v/>
      </c>
      <c r="P246" s="199" t="str">
        <f t="shared" si="136"/>
        <v/>
      </c>
      <c r="Q246" s="199">
        <f t="shared" si="137"/>
        <v>0</v>
      </c>
      <c r="R246" s="606"/>
      <c r="S246" s="199">
        <f>+IFERROR(MIN(R246*(1+MTR!$C$28),P246+Q246*MTR!$C$35),0)</f>
        <v>0</v>
      </c>
      <c r="U246" s="199" t="str">
        <f t="shared" si="201"/>
        <v/>
      </c>
      <c r="V246" s="199" t="str">
        <f t="shared" si="138"/>
        <v/>
      </c>
      <c r="W246" s="199" t="str">
        <f t="shared" si="139"/>
        <v/>
      </c>
      <c r="X246" s="199" t="str">
        <f t="shared" si="140"/>
        <v/>
      </c>
      <c r="Y246" s="199" t="str">
        <f t="shared" si="141"/>
        <v/>
      </c>
      <c r="Z246" s="199" t="str">
        <f t="shared" si="142"/>
        <v/>
      </c>
      <c r="AA246" s="199" t="str">
        <f t="shared" si="143"/>
        <v/>
      </c>
      <c r="AB246" s="199" t="str">
        <f t="shared" si="144"/>
        <v/>
      </c>
      <c r="AC246" s="199">
        <f t="shared" si="145"/>
        <v>0</v>
      </c>
      <c r="AD246" s="606"/>
      <c r="AE246" s="199">
        <f>+IFERROR(MIN(AD246*(1+MTR!$C$28)*(1+MTR!$D$28),AB246+AC246*MTR!$D$35),0)</f>
        <v>0</v>
      </c>
      <c r="AG246" s="199" t="str">
        <f t="shared" si="190"/>
        <v/>
      </c>
      <c r="AH246" s="199" t="str">
        <f t="shared" si="182"/>
        <v/>
      </c>
      <c r="AI246" s="199" t="str">
        <f t="shared" si="183"/>
        <v/>
      </c>
      <c r="AJ246" s="199" t="str">
        <f t="shared" si="184"/>
        <v/>
      </c>
      <c r="AK246" s="199" t="str">
        <f t="shared" si="185"/>
        <v/>
      </c>
      <c r="AL246" s="199" t="str">
        <f t="shared" si="186"/>
        <v/>
      </c>
      <c r="AM246" s="199" t="str">
        <f t="shared" si="187"/>
        <v/>
      </c>
      <c r="AN246" s="199" t="str">
        <f t="shared" si="188"/>
        <v/>
      </c>
      <c r="AO246" s="199">
        <f t="shared" si="189"/>
        <v>0</v>
      </c>
      <c r="AP246" s="606"/>
      <c r="AQ246" s="199">
        <f>+IFERROR(MIN(AP246*(1+MTR!$E$28)*(1+MTR!$D$28),IF(C246&lt;2018,AN246+AO246*MTR!$D$35,AN246+AO246*MTR!$E$36)),0)</f>
        <v>0</v>
      </c>
      <c r="AS246" s="199" t="str">
        <f t="shared" si="181"/>
        <v/>
      </c>
      <c r="AT246" s="199" t="str">
        <f t="shared" si="195"/>
        <v/>
      </c>
      <c r="AU246" s="199" t="str">
        <f t="shared" si="191"/>
        <v/>
      </c>
      <c r="AV246" s="199" t="str">
        <f t="shared" si="196"/>
        <v/>
      </c>
      <c r="AW246" s="199" t="str">
        <f t="shared" si="192"/>
        <v/>
      </c>
      <c r="AX246" s="199" t="str">
        <f t="shared" si="193"/>
        <v/>
      </c>
      <c r="AY246" s="199" t="str">
        <f t="shared" si="194"/>
        <v/>
      </c>
      <c r="AZ246" s="199" t="str">
        <f t="shared" si="197"/>
        <v/>
      </c>
      <c r="BA246" s="199">
        <f t="shared" si="198"/>
        <v>0</v>
      </c>
      <c r="BB246" s="606"/>
      <c r="BC246" s="199">
        <f>+IFERROR(MIN(BB246*(1+MTR!$E$28)*(1+MTR!$F$28),IF(C246&lt;2018,AZ246+BA246*MTR!$D$35,AZ246+BA246*MTR!$E$36)),0)</f>
        <v>0</v>
      </c>
      <c r="BD246" s="190"/>
      <c r="BE246" s="608"/>
      <c r="BF246" s="190"/>
      <c r="BG246" s="190"/>
      <c r="BH246" s="190"/>
    </row>
    <row r="247" spans="1:60" s="179" customFormat="1">
      <c r="A247" s="607"/>
      <c r="B247" s="76"/>
      <c r="C247" s="77"/>
      <c r="D247" s="77"/>
      <c r="E247" s="77"/>
      <c r="F247" s="77"/>
      <c r="G247" s="76"/>
      <c r="H247" s="212" t="str">
        <f t="shared" si="199"/>
        <v/>
      </c>
      <c r="I247" s="199" t="str">
        <f t="shared" si="200"/>
        <v/>
      </c>
      <c r="J247" s="199" t="str">
        <f t="shared" si="130"/>
        <v/>
      </c>
      <c r="K247" s="199" t="str">
        <f t="shared" si="131"/>
        <v/>
      </c>
      <c r="L247" s="199" t="str">
        <f t="shared" si="132"/>
        <v/>
      </c>
      <c r="M247" s="199" t="str">
        <f t="shared" si="133"/>
        <v/>
      </c>
      <c r="N247" s="199" t="str">
        <f t="shared" si="134"/>
        <v/>
      </c>
      <c r="O247" s="199" t="str">
        <f t="shared" si="135"/>
        <v/>
      </c>
      <c r="P247" s="199" t="str">
        <f t="shared" si="136"/>
        <v/>
      </c>
      <c r="Q247" s="199">
        <f t="shared" si="137"/>
        <v>0</v>
      </c>
      <c r="R247" s="606"/>
      <c r="S247" s="199">
        <f>+IFERROR(MIN(R247*(1+MTR!$C$28),P247+Q247*MTR!$C$35),0)</f>
        <v>0</v>
      </c>
      <c r="U247" s="199" t="str">
        <f t="shared" si="201"/>
        <v/>
      </c>
      <c r="V247" s="199" t="str">
        <f t="shared" si="138"/>
        <v/>
      </c>
      <c r="W247" s="199" t="str">
        <f t="shared" si="139"/>
        <v/>
      </c>
      <c r="X247" s="199" t="str">
        <f t="shared" si="140"/>
        <v/>
      </c>
      <c r="Y247" s="199" t="str">
        <f t="shared" si="141"/>
        <v/>
      </c>
      <c r="Z247" s="199" t="str">
        <f t="shared" si="142"/>
        <v/>
      </c>
      <c r="AA247" s="199" t="str">
        <f t="shared" si="143"/>
        <v/>
      </c>
      <c r="AB247" s="199" t="str">
        <f t="shared" si="144"/>
        <v/>
      </c>
      <c r="AC247" s="199">
        <f t="shared" si="145"/>
        <v>0</v>
      </c>
      <c r="AD247" s="606"/>
      <c r="AE247" s="199">
        <f>+IFERROR(MIN(AD247*(1+MTR!$C$28)*(1+MTR!$D$28),AB247+AC247*MTR!$D$35),0)</f>
        <v>0</v>
      </c>
      <c r="AG247" s="199" t="str">
        <f t="shared" si="190"/>
        <v/>
      </c>
      <c r="AH247" s="199" t="str">
        <f t="shared" si="182"/>
        <v/>
      </c>
      <c r="AI247" s="199" t="str">
        <f t="shared" si="183"/>
        <v/>
      </c>
      <c r="AJ247" s="199" t="str">
        <f t="shared" si="184"/>
        <v/>
      </c>
      <c r="AK247" s="199" t="str">
        <f t="shared" si="185"/>
        <v/>
      </c>
      <c r="AL247" s="199" t="str">
        <f t="shared" si="186"/>
        <v/>
      </c>
      <c r="AM247" s="199" t="str">
        <f t="shared" si="187"/>
        <v/>
      </c>
      <c r="AN247" s="199" t="str">
        <f t="shared" si="188"/>
        <v/>
      </c>
      <c r="AO247" s="199">
        <f t="shared" si="189"/>
        <v>0</v>
      </c>
      <c r="AP247" s="606"/>
      <c r="AQ247" s="199">
        <f>+IFERROR(MIN(AP247*(1+MTR!$E$28)*(1+MTR!$D$28),IF(C247&lt;2018,AN247+AO247*MTR!$D$35,AN247+AO247*MTR!$E$36)),0)</f>
        <v>0</v>
      </c>
      <c r="AS247" s="199" t="str">
        <f t="shared" si="181"/>
        <v/>
      </c>
      <c r="AT247" s="199" t="str">
        <f t="shared" si="195"/>
        <v/>
      </c>
      <c r="AU247" s="199" t="str">
        <f t="shared" si="191"/>
        <v/>
      </c>
      <c r="AV247" s="199" t="str">
        <f t="shared" si="196"/>
        <v/>
      </c>
      <c r="AW247" s="199" t="str">
        <f t="shared" si="192"/>
        <v/>
      </c>
      <c r="AX247" s="199" t="str">
        <f t="shared" si="193"/>
        <v/>
      </c>
      <c r="AY247" s="199" t="str">
        <f t="shared" si="194"/>
        <v/>
      </c>
      <c r="AZ247" s="199" t="str">
        <f t="shared" si="197"/>
        <v/>
      </c>
      <c r="BA247" s="199">
        <f t="shared" si="198"/>
        <v>0</v>
      </c>
      <c r="BB247" s="606"/>
      <c r="BC247" s="199">
        <f>+IFERROR(MIN(BB247*(1+MTR!$E$28)*(1+MTR!$F$28),IF(C247&lt;2018,AZ247+BA247*MTR!$D$35,AZ247+BA247*MTR!$E$36)),0)</f>
        <v>0</v>
      </c>
      <c r="BD247" s="190"/>
      <c r="BE247" s="608"/>
      <c r="BF247" s="190"/>
      <c r="BG247" s="190"/>
      <c r="BH247" s="190"/>
    </row>
    <row r="248" spans="1:60" s="179" customFormat="1">
      <c r="A248" s="607"/>
      <c r="B248" s="76"/>
      <c r="C248" s="77"/>
      <c r="D248" s="77"/>
      <c r="E248" s="77"/>
      <c r="F248" s="77"/>
      <c r="G248" s="76"/>
      <c r="H248" s="212" t="str">
        <f t="shared" si="199"/>
        <v/>
      </c>
      <c r="I248" s="199" t="str">
        <f t="shared" si="200"/>
        <v/>
      </c>
      <c r="J248" s="199" t="str">
        <f t="shared" si="130"/>
        <v/>
      </c>
      <c r="K248" s="199" t="str">
        <f t="shared" si="131"/>
        <v/>
      </c>
      <c r="L248" s="199" t="str">
        <f t="shared" si="132"/>
        <v/>
      </c>
      <c r="M248" s="199" t="str">
        <f t="shared" si="133"/>
        <v/>
      </c>
      <c r="N248" s="199" t="str">
        <f t="shared" si="134"/>
        <v/>
      </c>
      <c r="O248" s="199" t="str">
        <f t="shared" si="135"/>
        <v/>
      </c>
      <c r="P248" s="199" t="str">
        <f t="shared" si="136"/>
        <v/>
      </c>
      <c r="Q248" s="199">
        <f t="shared" si="137"/>
        <v>0</v>
      </c>
      <c r="R248" s="606"/>
      <c r="S248" s="199">
        <f>+IFERROR(MIN(R248*(1+MTR!$C$28),P248+Q248*MTR!$C$35),0)</f>
        <v>0</v>
      </c>
      <c r="U248" s="199" t="str">
        <f t="shared" si="201"/>
        <v/>
      </c>
      <c r="V248" s="199" t="str">
        <f t="shared" si="138"/>
        <v/>
      </c>
      <c r="W248" s="199" t="str">
        <f t="shared" si="139"/>
        <v/>
      </c>
      <c r="X248" s="199" t="str">
        <f t="shared" si="140"/>
        <v/>
      </c>
      <c r="Y248" s="199" t="str">
        <f t="shared" si="141"/>
        <v/>
      </c>
      <c r="Z248" s="199" t="str">
        <f t="shared" si="142"/>
        <v/>
      </c>
      <c r="AA248" s="199" t="str">
        <f t="shared" si="143"/>
        <v/>
      </c>
      <c r="AB248" s="199" t="str">
        <f t="shared" si="144"/>
        <v/>
      </c>
      <c r="AC248" s="199">
        <f t="shared" si="145"/>
        <v>0</v>
      </c>
      <c r="AD248" s="606"/>
      <c r="AE248" s="199">
        <f>+IFERROR(MIN(AD248*(1+MTR!$C$28)*(1+MTR!$D$28),AB248+AC248*MTR!$D$35),0)</f>
        <v>0</v>
      </c>
      <c r="AG248" s="199" t="str">
        <f t="shared" si="190"/>
        <v/>
      </c>
      <c r="AH248" s="199" t="str">
        <f t="shared" si="182"/>
        <v/>
      </c>
      <c r="AI248" s="199" t="str">
        <f t="shared" si="183"/>
        <v/>
      </c>
      <c r="AJ248" s="199" t="str">
        <f t="shared" si="184"/>
        <v/>
      </c>
      <c r="AK248" s="199" t="str">
        <f t="shared" si="185"/>
        <v/>
      </c>
      <c r="AL248" s="199" t="str">
        <f t="shared" si="186"/>
        <v/>
      </c>
      <c r="AM248" s="199" t="str">
        <f t="shared" si="187"/>
        <v/>
      </c>
      <c r="AN248" s="199" t="str">
        <f t="shared" si="188"/>
        <v/>
      </c>
      <c r="AO248" s="199">
        <f t="shared" si="189"/>
        <v>0</v>
      </c>
      <c r="AP248" s="606"/>
      <c r="AQ248" s="199">
        <f>+IFERROR(MIN(AP248*(1+MTR!$E$28)*(1+MTR!$D$28),IF(C248&lt;2018,AN248+AO248*MTR!$D$35,AN248+AO248*MTR!$E$36)),0)</f>
        <v>0</v>
      </c>
      <c r="AS248" s="199" t="str">
        <f t="shared" si="181"/>
        <v/>
      </c>
      <c r="AT248" s="199" t="str">
        <f t="shared" si="195"/>
        <v/>
      </c>
      <c r="AU248" s="199" t="str">
        <f t="shared" si="191"/>
        <v/>
      </c>
      <c r="AV248" s="199" t="str">
        <f t="shared" si="196"/>
        <v/>
      </c>
      <c r="AW248" s="199" t="str">
        <f t="shared" si="192"/>
        <v/>
      </c>
      <c r="AX248" s="199" t="str">
        <f t="shared" si="193"/>
        <v/>
      </c>
      <c r="AY248" s="199" t="str">
        <f t="shared" si="194"/>
        <v/>
      </c>
      <c r="AZ248" s="199" t="str">
        <f t="shared" si="197"/>
        <v/>
      </c>
      <c r="BA248" s="199">
        <f t="shared" si="198"/>
        <v>0</v>
      </c>
      <c r="BB248" s="606"/>
      <c r="BC248" s="199">
        <f>+IFERROR(MIN(BB248*(1+MTR!$E$28)*(1+MTR!$F$28),IF(C248&lt;2018,AZ248+BA248*MTR!$D$35,AZ248+BA248*MTR!$E$36)),0)</f>
        <v>0</v>
      </c>
      <c r="BD248" s="190"/>
      <c r="BE248" s="608"/>
      <c r="BF248" s="190"/>
      <c r="BG248" s="190"/>
      <c r="BH248" s="190"/>
    </row>
    <row r="249" spans="1:60" s="179" customFormat="1">
      <c r="A249" s="607"/>
      <c r="B249" s="76"/>
      <c r="C249" s="77"/>
      <c r="D249" s="77"/>
      <c r="E249" s="77"/>
      <c r="F249" s="77"/>
      <c r="G249" s="76"/>
      <c r="H249" s="212" t="str">
        <f t="shared" si="199"/>
        <v/>
      </c>
      <c r="I249" s="199" t="str">
        <f t="shared" si="200"/>
        <v/>
      </c>
      <c r="J249" s="199" t="str">
        <f t="shared" si="130"/>
        <v/>
      </c>
      <c r="K249" s="199" t="str">
        <f t="shared" si="131"/>
        <v/>
      </c>
      <c r="L249" s="199" t="str">
        <f t="shared" si="132"/>
        <v/>
      </c>
      <c r="M249" s="199" t="str">
        <f t="shared" si="133"/>
        <v/>
      </c>
      <c r="N249" s="199" t="str">
        <f t="shared" si="134"/>
        <v/>
      </c>
      <c r="O249" s="199" t="str">
        <f t="shared" si="135"/>
        <v/>
      </c>
      <c r="P249" s="199" t="str">
        <f t="shared" si="136"/>
        <v/>
      </c>
      <c r="Q249" s="199">
        <f t="shared" si="137"/>
        <v>0</v>
      </c>
      <c r="R249" s="606"/>
      <c r="S249" s="199">
        <f>+IFERROR(MIN(R249*(1+MTR!$C$28),P249+Q249*MTR!$C$35),0)</f>
        <v>0</v>
      </c>
      <c r="U249" s="199" t="str">
        <f t="shared" si="201"/>
        <v/>
      </c>
      <c r="V249" s="199" t="str">
        <f t="shared" si="138"/>
        <v/>
      </c>
      <c r="W249" s="199" t="str">
        <f t="shared" si="139"/>
        <v/>
      </c>
      <c r="X249" s="199" t="str">
        <f t="shared" si="140"/>
        <v/>
      </c>
      <c r="Y249" s="199" t="str">
        <f t="shared" si="141"/>
        <v/>
      </c>
      <c r="Z249" s="199" t="str">
        <f t="shared" si="142"/>
        <v/>
      </c>
      <c r="AA249" s="199" t="str">
        <f t="shared" si="143"/>
        <v/>
      </c>
      <c r="AB249" s="199" t="str">
        <f t="shared" si="144"/>
        <v/>
      </c>
      <c r="AC249" s="199">
        <f t="shared" si="145"/>
        <v>0</v>
      </c>
      <c r="AD249" s="606"/>
      <c r="AE249" s="199">
        <f>+IFERROR(MIN(AD249*(1+MTR!$C$28)*(1+MTR!$D$28),AB249+AC249*MTR!$D$35),0)</f>
        <v>0</v>
      </c>
      <c r="AG249" s="199" t="str">
        <f t="shared" si="190"/>
        <v/>
      </c>
      <c r="AH249" s="199" t="str">
        <f t="shared" si="182"/>
        <v/>
      </c>
      <c r="AI249" s="199" t="str">
        <f t="shared" si="183"/>
        <v/>
      </c>
      <c r="AJ249" s="199" t="str">
        <f t="shared" si="184"/>
        <v/>
      </c>
      <c r="AK249" s="199" t="str">
        <f t="shared" si="185"/>
        <v/>
      </c>
      <c r="AL249" s="199" t="str">
        <f t="shared" si="186"/>
        <v/>
      </c>
      <c r="AM249" s="199" t="str">
        <f t="shared" si="187"/>
        <v/>
      </c>
      <c r="AN249" s="199" t="str">
        <f t="shared" si="188"/>
        <v/>
      </c>
      <c r="AO249" s="199">
        <f t="shared" si="189"/>
        <v>0</v>
      </c>
      <c r="AP249" s="606"/>
      <c r="AQ249" s="199">
        <f>+IFERROR(MIN(AP249*(1+MTR!$E$28)*(1+MTR!$D$28),IF(C249&lt;2018,AN249+AO249*MTR!$D$35,AN249+AO249*MTR!$E$36)),0)</f>
        <v>0</v>
      </c>
      <c r="AS249" s="199" t="str">
        <f t="shared" si="181"/>
        <v/>
      </c>
      <c r="AT249" s="199" t="str">
        <f t="shared" si="195"/>
        <v/>
      </c>
      <c r="AU249" s="199" t="str">
        <f t="shared" si="191"/>
        <v/>
      </c>
      <c r="AV249" s="199" t="str">
        <f t="shared" si="196"/>
        <v/>
      </c>
      <c r="AW249" s="199" t="str">
        <f t="shared" si="192"/>
        <v/>
      </c>
      <c r="AX249" s="199" t="str">
        <f t="shared" si="193"/>
        <v/>
      </c>
      <c r="AY249" s="199" t="str">
        <f t="shared" si="194"/>
        <v/>
      </c>
      <c r="AZ249" s="199" t="str">
        <f t="shared" si="197"/>
        <v/>
      </c>
      <c r="BA249" s="199">
        <f t="shared" si="198"/>
        <v>0</v>
      </c>
      <c r="BB249" s="606"/>
      <c r="BC249" s="199">
        <f>+IFERROR(MIN(BB249*(1+MTR!$E$28)*(1+MTR!$F$28),IF(C249&lt;2018,AZ249+BA249*MTR!$D$35,AZ249+BA249*MTR!$E$36)),0)</f>
        <v>0</v>
      </c>
      <c r="BD249" s="190"/>
      <c r="BE249" s="608"/>
      <c r="BF249" s="190"/>
      <c r="BG249" s="190"/>
      <c r="BH249" s="190"/>
    </row>
    <row r="250" spans="1:60" s="179" customFormat="1">
      <c r="A250" s="607"/>
      <c r="B250" s="76"/>
      <c r="C250" s="77"/>
      <c r="D250" s="77"/>
      <c r="E250" s="77"/>
      <c r="F250" s="77"/>
      <c r="G250" s="76"/>
      <c r="H250" s="212" t="str">
        <f t="shared" si="199"/>
        <v/>
      </c>
      <c r="I250" s="199" t="str">
        <f t="shared" si="200"/>
        <v/>
      </c>
      <c r="J250" s="199" t="str">
        <f t="shared" si="130"/>
        <v/>
      </c>
      <c r="K250" s="199" t="str">
        <f t="shared" si="131"/>
        <v/>
      </c>
      <c r="L250" s="199" t="str">
        <f t="shared" si="132"/>
        <v/>
      </c>
      <c r="M250" s="199" t="str">
        <f t="shared" si="133"/>
        <v/>
      </c>
      <c r="N250" s="199" t="str">
        <f t="shared" si="134"/>
        <v/>
      </c>
      <c r="O250" s="199" t="str">
        <f t="shared" si="135"/>
        <v/>
      </c>
      <c r="P250" s="199" t="str">
        <f t="shared" si="136"/>
        <v/>
      </c>
      <c r="Q250" s="199">
        <f t="shared" si="137"/>
        <v>0</v>
      </c>
      <c r="R250" s="606"/>
      <c r="S250" s="199">
        <f>+IFERROR(MIN(R250*(1+MTR!$C$28),P250+Q250*MTR!$C$35),0)</f>
        <v>0</v>
      </c>
      <c r="U250" s="199" t="str">
        <f t="shared" si="201"/>
        <v/>
      </c>
      <c r="V250" s="199" t="str">
        <f t="shared" si="138"/>
        <v/>
      </c>
      <c r="W250" s="199" t="str">
        <f t="shared" si="139"/>
        <v/>
      </c>
      <c r="X250" s="199" t="str">
        <f t="shared" si="140"/>
        <v/>
      </c>
      <c r="Y250" s="199" t="str">
        <f t="shared" si="141"/>
        <v/>
      </c>
      <c r="Z250" s="199" t="str">
        <f t="shared" si="142"/>
        <v/>
      </c>
      <c r="AA250" s="199" t="str">
        <f t="shared" si="143"/>
        <v/>
      </c>
      <c r="AB250" s="199" t="str">
        <f t="shared" si="144"/>
        <v/>
      </c>
      <c r="AC250" s="199">
        <f t="shared" si="145"/>
        <v>0</v>
      </c>
      <c r="AD250" s="606"/>
      <c r="AE250" s="199">
        <f>+IFERROR(MIN(AD250*(1+MTR!$C$28)*(1+MTR!$D$28),AB250+AC250*MTR!$D$35),0)</f>
        <v>0</v>
      </c>
      <c r="AG250" s="199" t="str">
        <f t="shared" si="190"/>
        <v/>
      </c>
      <c r="AH250" s="199" t="str">
        <f t="shared" si="182"/>
        <v/>
      </c>
      <c r="AI250" s="199" t="str">
        <f t="shared" si="183"/>
        <v/>
      </c>
      <c r="AJ250" s="199" t="str">
        <f t="shared" si="184"/>
        <v/>
      </c>
      <c r="AK250" s="199" t="str">
        <f t="shared" si="185"/>
        <v/>
      </c>
      <c r="AL250" s="199" t="str">
        <f t="shared" si="186"/>
        <v/>
      </c>
      <c r="AM250" s="199" t="str">
        <f t="shared" si="187"/>
        <v/>
      </c>
      <c r="AN250" s="199" t="str">
        <f t="shared" si="188"/>
        <v/>
      </c>
      <c r="AO250" s="199">
        <f t="shared" si="189"/>
        <v>0</v>
      </c>
      <c r="AP250" s="606"/>
      <c r="AQ250" s="199">
        <f>+IFERROR(MIN(AP250*(1+MTR!$E$28)*(1+MTR!$D$28),IF(C250&lt;2018,AN250+AO250*MTR!$D$35,AN250+AO250*MTR!$E$36)),0)</f>
        <v>0</v>
      </c>
      <c r="AS250" s="199" t="str">
        <f t="shared" si="181"/>
        <v/>
      </c>
      <c r="AT250" s="199" t="str">
        <f t="shared" si="195"/>
        <v/>
      </c>
      <c r="AU250" s="199" t="str">
        <f t="shared" si="191"/>
        <v/>
      </c>
      <c r="AV250" s="199" t="str">
        <f t="shared" si="196"/>
        <v/>
      </c>
      <c r="AW250" s="199" t="str">
        <f t="shared" si="192"/>
        <v/>
      </c>
      <c r="AX250" s="199" t="str">
        <f t="shared" si="193"/>
        <v/>
      </c>
      <c r="AY250" s="199" t="str">
        <f t="shared" si="194"/>
        <v/>
      </c>
      <c r="AZ250" s="199" t="str">
        <f t="shared" si="197"/>
        <v/>
      </c>
      <c r="BA250" s="199">
        <f t="shared" si="198"/>
        <v>0</v>
      </c>
      <c r="BB250" s="606"/>
      <c r="BC250" s="199">
        <f>+IFERROR(MIN(BB250*(1+MTR!$E$28)*(1+MTR!$F$28),IF(C250&lt;2018,AZ250+BA250*MTR!$D$35,AZ250+BA250*MTR!$E$36)),0)</f>
        <v>0</v>
      </c>
      <c r="BD250" s="190"/>
      <c r="BE250" s="608"/>
      <c r="BF250" s="190"/>
      <c r="BG250" s="190"/>
      <c r="BH250" s="190"/>
    </row>
    <row r="251" spans="1:60" s="179" customFormat="1">
      <c r="A251" s="607"/>
      <c r="B251" s="76"/>
      <c r="C251" s="77"/>
      <c r="D251" s="77"/>
      <c r="E251" s="77"/>
      <c r="F251" s="77"/>
      <c r="G251" s="76"/>
      <c r="H251" s="212" t="str">
        <f t="shared" si="199"/>
        <v/>
      </c>
      <c r="I251" s="199" t="str">
        <f t="shared" si="200"/>
        <v/>
      </c>
      <c r="J251" s="199" t="str">
        <f t="shared" si="130"/>
        <v/>
      </c>
      <c r="K251" s="199" t="str">
        <f t="shared" si="131"/>
        <v/>
      </c>
      <c r="L251" s="199" t="str">
        <f t="shared" si="132"/>
        <v/>
      </c>
      <c r="M251" s="199" t="str">
        <f t="shared" si="133"/>
        <v/>
      </c>
      <c r="N251" s="199" t="str">
        <f t="shared" si="134"/>
        <v/>
      </c>
      <c r="O251" s="199" t="str">
        <f t="shared" si="135"/>
        <v/>
      </c>
      <c r="P251" s="199" t="str">
        <f t="shared" si="136"/>
        <v/>
      </c>
      <c r="Q251" s="199">
        <f t="shared" si="137"/>
        <v>0</v>
      </c>
      <c r="R251" s="606"/>
      <c r="S251" s="199">
        <f>+IFERROR(MIN(R251*(1+MTR!$C$28),P251+Q251*MTR!$C$35),0)</f>
        <v>0</v>
      </c>
      <c r="U251" s="199" t="str">
        <f t="shared" si="201"/>
        <v/>
      </c>
      <c r="V251" s="199" t="str">
        <f t="shared" si="138"/>
        <v/>
      </c>
      <c r="W251" s="199" t="str">
        <f t="shared" si="139"/>
        <v/>
      </c>
      <c r="X251" s="199" t="str">
        <f t="shared" si="140"/>
        <v/>
      </c>
      <c r="Y251" s="199" t="str">
        <f t="shared" si="141"/>
        <v/>
      </c>
      <c r="Z251" s="199" t="str">
        <f t="shared" si="142"/>
        <v/>
      </c>
      <c r="AA251" s="199" t="str">
        <f t="shared" si="143"/>
        <v/>
      </c>
      <c r="AB251" s="199" t="str">
        <f t="shared" si="144"/>
        <v/>
      </c>
      <c r="AC251" s="199">
        <f t="shared" si="145"/>
        <v>0</v>
      </c>
      <c r="AD251" s="606"/>
      <c r="AE251" s="199">
        <f>+IFERROR(MIN(AD251*(1+MTR!$C$28)*(1+MTR!$D$28),AB251+AC251*MTR!$D$35),0)</f>
        <v>0</v>
      </c>
      <c r="AG251" s="199" t="str">
        <f t="shared" si="190"/>
        <v/>
      </c>
      <c r="AH251" s="199" t="str">
        <f t="shared" si="182"/>
        <v/>
      </c>
      <c r="AI251" s="199" t="str">
        <f t="shared" si="183"/>
        <v/>
      </c>
      <c r="AJ251" s="199" t="str">
        <f t="shared" si="184"/>
        <v/>
      </c>
      <c r="AK251" s="199" t="str">
        <f t="shared" si="185"/>
        <v/>
      </c>
      <c r="AL251" s="199" t="str">
        <f t="shared" si="186"/>
        <v/>
      </c>
      <c r="AM251" s="199" t="str">
        <f t="shared" si="187"/>
        <v/>
      </c>
      <c r="AN251" s="199" t="str">
        <f t="shared" si="188"/>
        <v/>
      </c>
      <c r="AO251" s="199">
        <f t="shared" si="189"/>
        <v>0</v>
      </c>
      <c r="AP251" s="606"/>
      <c r="AQ251" s="199">
        <f>+IFERROR(MIN(AP251*(1+MTR!$E$28)*(1+MTR!$D$28),IF(C251&lt;2018,AN251+AO251*MTR!$D$35,AN251+AO251*MTR!$E$36)),0)</f>
        <v>0</v>
      </c>
      <c r="AS251" s="199" t="str">
        <f t="shared" si="181"/>
        <v/>
      </c>
      <c r="AT251" s="199" t="str">
        <f t="shared" si="195"/>
        <v/>
      </c>
      <c r="AU251" s="199" t="str">
        <f t="shared" si="191"/>
        <v/>
      </c>
      <c r="AV251" s="199" t="str">
        <f t="shared" si="196"/>
        <v/>
      </c>
      <c r="AW251" s="199" t="str">
        <f t="shared" si="192"/>
        <v/>
      </c>
      <c r="AX251" s="199" t="str">
        <f t="shared" si="193"/>
        <v/>
      </c>
      <c r="AY251" s="199" t="str">
        <f t="shared" si="194"/>
        <v/>
      </c>
      <c r="AZ251" s="199" t="str">
        <f t="shared" si="197"/>
        <v/>
      </c>
      <c r="BA251" s="199">
        <f t="shared" si="198"/>
        <v>0</v>
      </c>
      <c r="BB251" s="606"/>
      <c r="BC251" s="199">
        <f>+IFERROR(MIN(BB251*(1+MTR!$E$28)*(1+MTR!$F$28),IF(C251&lt;2018,AZ251+BA251*MTR!$D$35,AZ251+BA251*MTR!$E$36)),0)</f>
        <v>0</v>
      </c>
      <c r="BD251" s="190"/>
      <c r="BE251" s="608"/>
      <c r="BF251" s="190"/>
      <c r="BG251" s="190"/>
      <c r="BH251" s="190"/>
    </row>
    <row r="252" spans="1:60" s="179" customFormat="1">
      <c r="A252" s="607"/>
      <c r="B252" s="76"/>
      <c r="C252" s="77"/>
      <c r="D252" s="77"/>
      <c r="E252" s="77"/>
      <c r="F252" s="77"/>
      <c r="G252" s="76"/>
      <c r="H252" s="212" t="str">
        <f t="shared" si="199"/>
        <v/>
      </c>
      <c r="I252" s="199" t="str">
        <f t="shared" si="200"/>
        <v/>
      </c>
      <c r="J252" s="199" t="str">
        <f t="shared" si="130"/>
        <v/>
      </c>
      <c r="K252" s="199" t="str">
        <f t="shared" si="131"/>
        <v/>
      </c>
      <c r="L252" s="199" t="str">
        <f t="shared" si="132"/>
        <v/>
      </c>
      <c r="M252" s="199" t="str">
        <f t="shared" si="133"/>
        <v/>
      </c>
      <c r="N252" s="199" t="str">
        <f t="shared" si="134"/>
        <v/>
      </c>
      <c r="O252" s="199" t="str">
        <f t="shared" si="135"/>
        <v/>
      </c>
      <c r="P252" s="199" t="str">
        <f t="shared" si="136"/>
        <v/>
      </c>
      <c r="Q252" s="199">
        <f t="shared" si="137"/>
        <v>0</v>
      </c>
      <c r="R252" s="606"/>
      <c r="S252" s="199">
        <f>+IFERROR(MIN(R252*(1+MTR!$C$28),P252+Q252*MTR!$C$35),0)</f>
        <v>0</v>
      </c>
      <c r="U252" s="199" t="str">
        <f t="shared" si="201"/>
        <v/>
      </c>
      <c r="V252" s="199" t="str">
        <f t="shared" si="138"/>
        <v/>
      </c>
      <c r="W252" s="199" t="str">
        <f t="shared" si="139"/>
        <v/>
      </c>
      <c r="X252" s="199" t="str">
        <f t="shared" si="140"/>
        <v/>
      </c>
      <c r="Y252" s="199" t="str">
        <f t="shared" si="141"/>
        <v/>
      </c>
      <c r="Z252" s="199" t="str">
        <f t="shared" si="142"/>
        <v/>
      </c>
      <c r="AA252" s="199" t="str">
        <f t="shared" si="143"/>
        <v/>
      </c>
      <c r="AB252" s="199" t="str">
        <f t="shared" si="144"/>
        <v/>
      </c>
      <c r="AC252" s="199">
        <f t="shared" si="145"/>
        <v>0</v>
      </c>
      <c r="AD252" s="606"/>
      <c r="AE252" s="199">
        <f>+IFERROR(MIN(AD252*(1+MTR!$C$28)*(1+MTR!$D$28),AB252+AC252*MTR!$D$35),0)</f>
        <v>0</v>
      </c>
      <c r="AG252" s="199" t="str">
        <f t="shared" si="190"/>
        <v/>
      </c>
      <c r="AH252" s="199" t="str">
        <f t="shared" si="182"/>
        <v/>
      </c>
      <c r="AI252" s="199" t="str">
        <f t="shared" si="183"/>
        <v/>
      </c>
      <c r="AJ252" s="199" t="str">
        <f t="shared" si="184"/>
        <v/>
      </c>
      <c r="AK252" s="199" t="str">
        <f t="shared" si="185"/>
        <v/>
      </c>
      <c r="AL252" s="199" t="str">
        <f t="shared" si="186"/>
        <v/>
      </c>
      <c r="AM252" s="199" t="str">
        <f t="shared" si="187"/>
        <v/>
      </c>
      <c r="AN252" s="199" t="str">
        <f t="shared" si="188"/>
        <v/>
      </c>
      <c r="AO252" s="199">
        <f t="shared" si="189"/>
        <v>0</v>
      </c>
      <c r="AP252" s="606"/>
      <c r="AQ252" s="199">
        <f>+IFERROR(MIN(AP252*(1+MTR!$E$28)*(1+MTR!$D$28),IF(C252&lt;2018,AN252+AO252*MTR!$D$35,AN252+AO252*MTR!$E$36)),0)</f>
        <v>0</v>
      </c>
      <c r="AS252" s="199" t="str">
        <f t="shared" si="181"/>
        <v/>
      </c>
      <c r="AT252" s="199" t="str">
        <f t="shared" si="195"/>
        <v/>
      </c>
      <c r="AU252" s="199" t="str">
        <f t="shared" si="191"/>
        <v/>
      </c>
      <c r="AV252" s="199" t="str">
        <f t="shared" si="196"/>
        <v/>
      </c>
      <c r="AW252" s="199" t="str">
        <f t="shared" si="192"/>
        <v/>
      </c>
      <c r="AX252" s="199" t="str">
        <f t="shared" si="193"/>
        <v/>
      </c>
      <c r="AY252" s="199" t="str">
        <f t="shared" si="194"/>
        <v/>
      </c>
      <c r="AZ252" s="199" t="str">
        <f t="shared" si="197"/>
        <v/>
      </c>
      <c r="BA252" s="199">
        <f t="shared" si="198"/>
        <v>0</v>
      </c>
      <c r="BB252" s="606"/>
      <c r="BC252" s="199">
        <f>+IFERROR(MIN(BB252*(1+MTR!$E$28)*(1+MTR!$F$28),IF(C252&lt;2018,AZ252+BA252*MTR!$D$35,AZ252+BA252*MTR!$E$36)),0)</f>
        <v>0</v>
      </c>
      <c r="BD252" s="190"/>
      <c r="BE252" s="608"/>
      <c r="BF252" s="190"/>
      <c r="BG252" s="190"/>
      <c r="BH252" s="190"/>
    </row>
    <row r="253" spans="1:60" s="179" customFormat="1">
      <c r="A253" s="607"/>
      <c r="B253" s="76"/>
      <c r="C253" s="77"/>
      <c r="D253" s="77"/>
      <c r="E253" s="77"/>
      <c r="F253" s="77"/>
      <c r="G253" s="76"/>
      <c r="H253" s="212" t="str">
        <f t="shared" si="199"/>
        <v/>
      </c>
      <c r="I253" s="199" t="str">
        <f t="shared" si="200"/>
        <v/>
      </c>
      <c r="J253" s="199" t="str">
        <f t="shared" si="130"/>
        <v/>
      </c>
      <c r="K253" s="199" t="str">
        <f t="shared" si="131"/>
        <v/>
      </c>
      <c r="L253" s="199" t="str">
        <f t="shared" si="132"/>
        <v/>
      </c>
      <c r="M253" s="199" t="str">
        <f t="shared" si="133"/>
        <v/>
      </c>
      <c r="N253" s="199" t="str">
        <f t="shared" si="134"/>
        <v/>
      </c>
      <c r="O253" s="199" t="str">
        <f t="shared" si="135"/>
        <v/>
      </c>
      <c r="P253" s="199" t="str">
        <f t="shared" si="136"/>
        <v/>
      </c>
      <c r="Q253" s="199">
        <f t="shared" si="137"/>
        <v>0</v>
      </c>
      <c r="R253" s="606"/>
      <c r="S253" s="199">
        <f>+IFERROR(MIN(R253*(1+MTR!$C$28),P253+Q253*MTR!$C$35),0)</f>
        <v>0</v>
      </c>
      <c r="U253" s="199" t="str">
        <f t="shared" si="201"/>
        <v/>
      </c>
      <c r="V253" s="199" t="str">
        <f t="shared" si="138"/>
        <v/>
      </c>
      <c r="W253" s="199" t="str">
        <f t="shared" si="139"/>
        <v/>
      </c>
      <c r="X253" s="199" t="str">
        <f t="shared" si="140"/>
        <v/>
      </c>
      <c r="Y253" s="199" t="str">
        <f t="shared" si="141"/>
        <v/>
      </c>
      <c r="Z253" s="199" t="str">
        <f t="shared" si="142"/>
        <v/>
      </c>
      <c r="AA253" s="199" t="str">
        <f t="shared" si="143"/>
        <v/>
      </c>
      <c r="AB253" s="199" t="str">
        <f t="shared" si="144"/>
        <v/>
      </c>
      <c r="AC253" s="199">
        <f t="shared" si="145"/>
        <v>0</v>
      </c>
      <c r="AD253" s="606"/>
      <c r="AE253" s="199">
        <f>+IFERROR(MIN(AD253*(1+MTR!$C$28)*(1+MTR!$D$28),AB253+AC253*MTR!$D$35),0)</f>
        <v>0</v>
      </c>
      <c r="AG253" s="199" t="str">
        <f t="shared" si="190"/>
        <v/>
      </c>
      <c r="AH253" s="199" t="str">
        <f t="shared" si="182"/>
        <v/>
      </c>
      <c r="AI253" s="199" t="str">
        <f t="shared" si="183"/>
        <v/>
      </c>
      <c r="AJ253" s="199" t="str">
        <f t="shared" si="184"/>
        <v/>
      </c>
      <c r="AK253" s="199" t="str">
        <f t="shared" si="185"/>
        <v/>
      </c>
      <c r="AL253" s="199" t="str">
        <f t="shared" si="186"/>
        <v/>
      </c>
      <c r="AM253" s="199" t="str">
        <f t="shared" si="187"/>
        <v/>
      </c>
      <c r="AN253" s="199" t="str">
        <f t="shared" si="188"/>
        <v/>
      </c>
      <c r="AO253" s="199">
        <f t="shared" si="189"/>
        <v>0</v>
      </c>
      <c r="AP253" s="606"/>
      <c r="AQ253" s="199">
        <f>+IFERROR(MIN(AP253*(1+MTR!$E$28)*(1+MTR!$D$28),IF(C253&lt;2018,AN253+AO253*MTR!$D$35,AN253+AO253*MTR!$E$36)),0)</f>
        <v>0</v>
      </c>
      <c r="AS253" s="199" t="str">
        <f t="shared" si="181"/>
        <v/>
      </c>
      <c r="AT253" s="199" t="str">
        <f t="shared" si="195"/>
        <v/>
      </c>
      <c r="AU253" s="199" t="str">
        <f t="shared" si="191"/>
        <v/>
      </c>
      <c r="AV253" s="199" t="str">
        <f t="shared" si="196"/>
        <v/>
      </c>
      <c r="AW253" s="199" t="str">
        <f t="shared" si="192"/>
        <v/>
      </c>
      <c r="AX253" s="199" t="str">
        <f t="shared" si="193"/>
        <v/>
      </c>
      <c r="AY253" s="199" t="str">
        <f t="shared" si="194"/>
        <v/>
      </c>
      <c r="AZ253" s="199" t="str">
        <f t="shared" si="197"/>
        <v/>
      </c>
      <c r="BA253" s="199">
        <f t="shared" si="198"/>
        <v>0</v>
      </c>
      <c r="BB253" s="606"/>
      <c r="BC253" s="199">
        <f>+IFERROR(MIN(BB253*(1+MTR!$E$28)*(1+MTR!$F$28),IF(C253&lt;2018,AZ253+BA253*MTR!$D$35,AZ253+BA253*MTR!$E$36)),0)</f>
        <v>0</v>
      </c>
      <c r="BD253" s="190"/>
      <c r="BE253" s="608"/>
      <c r="BF253" s="190"/>
      <c r="BG253" s="190"/>
      <c r="BH253" s="190"/>
    </row>
    <row r="254" spans="1:60" s="179" customFormat="1">
      <c r="A254" s="607"/>
      <c r="B254" s="76"/>
      <c r="C254" s="77"/>
      <c r="D254" s="77"/>
      <c r="E254" s="77"/>
      <c r="F254" s="77"/>
      <c r="G254" s="76"/>
      <c r="H254" s="212" t="str">
        <f t="shared" si="199"/>
        <v/>
      </c>
      <c r="I254" s="199" t="str">
        <f t="shared" si="200"/>
        <v/>
      </c>
      <c r="J254" s="199" t="str">
        <f t="shared" si="130"/>
        <v/>
      </c>
      <c r="K254" s="199" t="str">
        <f t="shared" si="131"/>
        <v/>
      </c>
      <c r="L254" s="199" t="str">
        <f t="shared" si="132"/>
        <v/>
      </c>
      <c r="M254" s="199" t="str">
        <f t="shared" si="133"/>
        <v/>
      </c>
      <c r="N254" s="199" t="str">
        <f t="shared" si="134"/>
        <v/>
      </c>
      <c r="O254" s="199" t="str">
        <f t="shared" si="135"/>
        <v/>
      </c>
      <c r="P254" s="199" t="str">
        <f t="shared" si="136"/>
        <v/>
      </c>
      <c r="Q254" s="199">
        <f t="shared" si="137"/>
        <v>0</v>
      </c>
      <c r="R254" s="606"/>
      <c r="S254" s="199">
        <f>+IFERROR(MIN(R254*(1+MTR!$C$28),P254+Q254*MTR!$C$35),0)</f>
        <v>0</v>
      </c>
      <c r="U254" s="199" t="str">
        <f t="shared" si="201"/>
        <v/>
      </c>
      <c r="V254" s="199" t="str">
        <f t="shared" si="138"/>
        <v/>
      </c>
      <c r="W254" s="199" t="str">
        <f t="shared" si="139"/>
        <v/>
      </c>
      <c r="X254" s="199" t="str">
        <f t="shared" si="140"/>
        <v/>
      </c>
      <c r="Y254" s="199" t="str">
        <f t="shared" si="141"/>
        <v/>
      </c>
      <c r="Z254" s="199" t="str">
        <f t="shared" si="142"/>
        <v/>
      </c>
      <c r="AA254" s="199" t="str">
        <f t="shared" si="143"/>
        <v/>
      </c>
      <c r="AB254" s="199" t="str">
        <f t="shared" si="144"/>
        <v/>
      </c>
      <c r="AC254" s="199">
        <f t="shared" si="145"/>
        <v>0</v>
      </c>
      <c r="AD254" s="606"/>
      <c r="AE254" s="199">
        <f>+IFERROR(MIN(AD254*(1+MTR!$C$28)*(1+MTR!$D$28),AB254+AC254*MTR!$D$35),0)</f>
        <v>0</v>
      </c>
      <c r="AG254" s="199" t="str">
        <f t="shared" si="190"/>
        <v/>
      </c>
      <c r="AH254" s="199" t="str">
        <f t="shared" si="182"/>
        <v/>
      </c>
      <c r="AI254" s="199" t="str">
        <f t="shared" si="183"/>
        <v/>
      </c>
      <c r="AJ254" s="199" t="str">
        <f t="shared" si="184"/>
        <v/>
      </c>
      <c r="AK254" s="199" t="str">
        <f t="shared" si="185"/>
        <v/>
      </c>
      <c r="AL254" s="199" t="str">
        <f t="shared" si="186"/>
        <v/>
      </c>
      <c r="AM254" s="199" t="str">
        <f t="shared" si="187"/>
        <v/>
      </c>
      <c r="AN254" s="199" t="str">
        <f t="shared" si="188"/>
        <v/>
      </c>
      <c r="AO254" s="199">
        <f t="shared" si="189"/>
        <v>0</v>
      </c>
      <c r="AP254" s="606"/>
      <c r="AQ254" s="199">
        <f>+IFERROR(MIN(AP254*(1+MTR!$E$28)*(1+MTR!$D$28),IF(C254&lt;2018,AN254+AO254*MTR!$D$35,AN254+AO254*MTR!$E$36)),0)</f>
        <v>0</v>
      </c>
      <c r="AS254" s="199" t="str">
        <f t="shared" si="181"/>
        <v/>
      </c>
      <c r="AT254" s="199" t="str">
        <f t="shared" si="195"/>
        <v/>
      </c>
      <c r="AU254" s="199" t="str">
        <f t="shared" si="191"/>
        <v/>
      </c>
      <c r="AV254" s="199" t="str">
        <f t="shared" si="196"/>
        <v/>
      </c>
      <c r="AW254" s="199" t="str">
        <f t="shared" si="192"/>
        <v/>
      </c>
      <c r="AX254" s="199" t="str">
        <f t="shared" si="193"/>
        <v/>
      </c>
      <c r="AY254" s="199" t="str">
        <f t="shared" si="194"/>
        <v/>
      </c>
      <c r="AZ254" s="199" t="str">
        <f t="shared" si="197"/>
        <v/>
      </c>
      <c r="BA254" s="199">
        <f t="shared" si="198"/>
        <v>0</v>
      </c>
      <c r="BB254" s="606"/>
      <c r="BC254" s="199">
        <f>+IFERROR(MIN(BB254*(1+MTR!$E$28)*(1+MTR!$F$28),IF(C254&lt;2018,AZ254+BA254*MTR!$D$35,AZ254+BA254*MTR!$E$36)),0)</f>
        <v>0</v>
      </c>
      <c r="BD254" s="190"/>
      <c r="BE254" s="608"/>
      <c r="BF254" s="190"/>
      <c r="BG254" s="190"/>
      <c r="BH254" s="190"/>
    </row>
    <row r="255" spans="1:60" s="179" customFormat="1">
      <c r="A255" s="607"/>
      <c r="B255" s="76"/>
      <c r="C255" s="77"/>
      <c r="D255" s="77"/>
      <c r="E255" s="77"/>
      <c r="F255" s="77"/>
      <c r="G255" s="76"/>
      <c r="H255" s="212" t="str">
        <f t="shared" si="199"/>
        <v/>
      </c>
      <c r="I255" s="199" t="str">
        <f t="shared" si="200"/>
        <v/>
      </c>
      <c r="J255" s="199" t="str">
        <f t="shared" si="130"/>
        <v/>
      </c>
      <c r="K255" s="199" t="str">
        <f t="shared" si="131"/>
        <v/>
      </c>
      <c r="L255" s="199" t="str">
        <f t="shared" si="132"/>
        <v/>
      </c>
      <c r="M255" s="199" t="str">
        <f t="shared" si="133"/>
        <v/>
      </c>
      <c r="N255" s="199" t="str">
        <f t="shared" si="134"/>
        <v/>
      </c>
      <c r="O255" s="199" t="str">
        <f t="shared" si="135"/>
        <v/>
      </c>
      <c r="P255" s="199" t="str">
        <f t="shared" si="136"/>
        <v/>
      </c>
      <c r="Q255" s="199">
        <f t="shared" si="137"/>
        <v>0</v>
      </c>
      <c r="R255" s="606"/>
      <c r="S255" s="199">
        <f>+IFERROR(MIN(R255*(1+MTR!$C$28),P255+Q255*MTR!$C$35),0)</f>
        <v>0</v>
      </c>
      <c r="U255" s="199" t="str">
        <f t="shared" si="201"/>
        <v/>
      </c>
      <c r="V255" s="199" t="str">
        <f t="shared" si="138"/>
        <v/>
      </c>
      <c r="W255" s="199" t="str">
        <f t="shared" si="139"/>
        <v/>
      </c>
      <c r="X255" s="199" t="str">
        <f t="shared" si="140"/>
        <v/>
      </c>
      <c r="Y255" s="199" t="str">
        <f t="shared" si="141"/>
        <v/>
      </c>
      <c r="Z255" s="199" t="str">
        <f t="shared" si="142"/>
        <v/>
      </c>
      <c r="AA255" s="199" t="str">
        <f t="shared" si="143"/>
        <v/>
      </c>
      <c r="AB255" s="199" t="str">
        <f t="shared" si="144"/>
        <v/>
      </c>
      <c r="AC255" s="199">
        <f t="shared" si="145"/>
        <v>0</v>
      </c>
      <c r="AD255" s="606"/>
      <c r="AE255" s="199">
        <f>+IFERROR(MIN(AD255*(1+MTR!$C$28)*(1+MTR!$D$28),AB255+AC255*MTR!$D$35),0)</f>
        <v>0</v>
      </c>
      <c r="AG255" s="199" t="str">
        <f t="shared" si="190"/>
        <v/>
      </c>
      <c r="AH255" s="199" t="str">
        <f t="shared" si="182"/>
        <v/>
      </c>
      <c r="AI255" s="199" t="str">
        <f t="shared" si="183"/>
        <v/>
      </c>
      <c r="AJ255" s="199" t="str">
        <f t="shared" si="184"/>
        <v/>
      </c>
      <c r="AK255" s="199" t="str">
        <f t="shared" si="185"/>
        <v/>
      </c>
      <c r="AL255" s="199" t="str">
        <f t="shared" si="186"/>
        <v/>
      </c>
      <c r="AM255" s="199" t="str">
        <f t="shared" si="187"/>
        <v/>
      </c>
      <c r="AN255" s="199" t="str">
        <f t="shared" si="188"/>
        <v/>
      </c>
      <c r="AO255" s="199">
        <f t="shared" si="189"/>
        <v>0</v>
      </c>
      <c r="AP255" s="606"/>
      <c r="AQ255" s="199">
        <f>+IFERROR(MIN(AP255*(1+MTR!$E$28)*(1+MTR!$D$28),IF(C255&lt;2018,AN255+AO255*MTR!$D$35,AN255+AO255*MTR!$E$36)),0)</f>
        <v>0</v>
      </c>
      <c r="AS255" s="199" t="str">
        <f t="shared" si="181"/>
        <v/>
      </c>
      <c r="AT255" s="199" t="str">
        <f t="shared" si="195"/>
        <v/>
      </c>
      <c r="AU255" s="199" t="str">
        <f t="shared" si="191"/>
        <v/>
      </c>
      <c r="AV255" s="199" t="str">
        <f t="shared" si="196"/>
        <v/>
      </c>
      <c r="AW255" s="199" t="str">
        <f t="shared" si="192"/>
        <v/>
      </c>
      <c r="AX255" s="199" t="str">
        <f t="shared" si="193"/>
        <v/>
      </c>
      <c r="AY255" s="199" t="str">
        <f t="shared" si="194"/>
        <v/>
      </c>
      <c r="AZ255" s="199" t="str">
        <f t="shared" si="197"/>
        <v/>
      </c>
      <c r="BA255" s="199">
        <f t="shared" si="198"/>
        <v>0</v>
      </c>
      <c r="BB255" s="606"/>
      <c r="BC255" s="199">
        <f>+IFERROR(MIN(BB255*(1+MTR!$E$28)*(1+MTR!$F$28),IF(C255&lt;2018,AZ255+BA255*MTR!$D$35,AZ255+BA255*MTR!$E$36)),0)</f>
        <v>0</v>
      </c>
      <c r="BD255" s="190"/>
      <c r="BE255" s="608"/>
      <c r="BF255" s="190"/>
      <c r="BG255" s="190"/>
      <c r="BH255" s="190"/>
    </row>
    <row r="256" spans="1:60" s="179" customFormat="1">
      <c r="A256" s="607"/>
      <c r="B256" s="76"/>
      <c r="C256" s="77"/>
      <c r="D256" s="77"/>
      <c r="E256" s="77"/>
      <c r="F256" s="77"/>
      <c r="G256" s="76"/>
      <c r="H256" s="212" t="str">
        <f t="shared" si="4"/>
        <v/>
      </c>
      <c r="I256" s="199" t="str">
        <f t="shared" si="5"/>
        <v/>
      </c>
      <c r="J256" s="199" t="str">
        <f t="shared" ref="J256:J553" si="202">IFERROR(I256*$D256,"")</f>
        <v/>
      </c>
      <c r="K256" s="199" t="str">
        <f t="shared" ref="K256:K553" si="203">IFERROR(MIN(F256*I256,J256),"")</f>
        <v/>
      </c>
      <c r="L256" s="199" t="str">
        <f t="shared" ref="L256:L553" si="204">IFERROR(I256*$E256,"")</f>
        <v/>
      </c>
      <c r="M256" s="199" t="str">
        <f t="shared" ref="M256:M553" si="205">IFERROR(MIN(G256*I256,L256),"")</f>
        <v/>
      </c>
      <c r="N256" s="199" t="str">
        <f t="shared" ref="N256:N553" si="206">IFERROR(IF($H256&gt;0,MAX(0,MIN(J256/$H256,MAX(0,J256-K256))),0),"")</f>
        <v/>
      </c>
      <c r="O256" s="199" t="str">
        <f t="shared" ref="O256:O553" si="207">IFERROR(IF($H256&gt;0,MAX(0,MIN(L256/$H256,MAX(0,L256-M256))),0),"")</f>
        <v/>
      </c>
      <c r="P256" s="199" t="str">
        <f t="shared" ref="P256:P553" si="208">IFERROR(N256-O256,"")</f>
        <v/>
      </c>
      <c r="Q256" s="199">
        <f t="shared" ref="Q256:Q553" si="209">IFERROR(J256-L256-(K256-M256),0)</f>
        <v>0</v>
      </c>
      <c r="R256" s="606"/>
      <c r="S256" s="199">
        <f>+IFERROR(MIN(R256*(1+MTR!$C$28),P256+Q256*MTR!$C$35),0)</f>
        <v>0</v>
      </c>
      <c r="U256" s="199" t="str">
        <f t="shared" si="14"/>
        <v/>
      </c>
      <c r="V256" s="199" t="str">
        <f t="shared" ref="V256:V553" si="210">IFERROR(U256*$D256,"")</f>
        <v/>
      </c>
      <c r="W256" s="199" t="str">
        <f t="shared" ref="W256:W553" si="211">IFERROR(MIN((K256+N256)*$N$12,V256),"")</f>
        <v/>
      </c>
      <c r="X256" s="199" t="str">
        <f t="shared" ref="X256:X553" si="212">IFERROR(U256*$E256,"")</f>
        <v/>
      </c>
      <c r="Y256" s="199" t="str">
        <f t="shared" ref="Y256:Y553" si="213">IFERROR(MIN((M256+O256)*$N$12,X256),"")</f>
        <v/>
      </c>
      <c r="Z256" s="199" t="str">
        <f t="shared" ref="Z256:Z553" si="214">IFERROR(IF($H256&gt;0,MAX(0,MIN(V256/$H256,MAX(0,V256-W256))),0),"")</f>
        <v/>
      </c>
      <c r="AA256" s="199" t="str">
        <f t="shared" ref="AA256:AA553" si="215">IFERROR(IF($H256&gt;0,MAX(0,MIN(X256/$H256,MAX(0,X256-Y256))),0),"")</f>
        <v/>
      </c>
      <c r="AB256" s="199" t="str">
        <f t="shared" ref="AB256:AB553" si="216">IFERROR(Z256-AA256,"")</f>
        <v/>
      </c>
      <c r="AC256" s="199">
        <f t="shared" ref="AC256:AC553" si="217">IFERROR(V256-X256-(W256-Y256),0)</f>
        <v>0</v>
      </c>
      <c r="AD256" s="606"/>
      <c r="AE256" s="199">
        <f>+IFERROR(MIN(AD256*(1+MTR!$C$28)*(1+MTR!$D$28),AB256+AC256*MTR!$D$35),0)</f>
        <v>0</v>
      </c>
      <c r="AG256" s="199" t="str">
        <f t="shared" si="190"/>
        <v/>
      </c>
      <c r="AH256" s="199" t="str">
        <f t="shared" si="182"/>
        <v/>
      </c>
      <c r="AI256" s="199" t="str">
        <f t="shared" si="183"/>
        <v/>
      </c>
      <c r="AJ256" s="199" t="str">
        <f t="shared" si="184"/>
        <v/>
      </c>
      <c r="AK256" s="199" t="str">
        <f t="shared" si="185"/>
        <v/>
      </c>
      <c r="AL256" s="199" t="str">
        <f t="shared" si="186"/>
        <v/>
      </c>
      <c r="AM256" s="199" t="str">
        <f t="shared" si="187"/>
        <v/>
      </c>
      <c r="AN256" s="199" t="str">
        <f t="shared" si="188"/>
        <v/>
      </c>
      <c r="AO256" s="199">
        <f t="shared" si="189"/>
        <v>0</v>
      </c>
      <c r="AP256" s="606"/>
      <c r="AQ256" s="199">
        <f>+IFERROR(MIN(AP256*(1+MTR!$E$28)*(1+MTR!$D$28),IF(C256&lt;2018,AN256+AO256*MTR!$D$35,AN256+AO256*MTR!$E$36)),0)</f>
        <v>0</v>
      </c>
      <c r="AS256" s="199" t="str">
        <f t="shared" si="181"/>
        <v/>
      </c>
      <c r="AT256" s="199" t="str">
        <f t="shared" si="195"/>
        <v/>
      </c>
      <c r="AU256" s="199" t="str">
        <f t="shared" si="191"/>
        <v/>
      </c>
      <c r="AV256" s="199" t="str">
        <f t="shared" si="196"/>
        <v/>
      </c>
      <c r="AW256" s="199" t="str">
        <f t="shared" si="192"/>
        <v/>
      </c>
      <c r="AX256" s="199" t="str">
        <f t="shared" si="193"/>
        <v/>
      </c>
      <c r="AY256" s="199" t="str">
        <f t="shared" si="194"/>
        <v/>
      </c>
      <c r="AZ256" s="199" t="str">
        <f t="shared" si="197"/>
        <v/>
      </c>
      <c r="BA256" s="199">
        <f t="shared" si="198"/>
        <v>0</v>
      </c>
      <c r="BB256" s="606"/>
      <c r="BC256" s="199">
        <f>+IFERROR(MIN(BB256*(1+MTR!$E$28)*(1+MTR!$F$28),IF(C256&lt;2018,AZ256+BA256*MTR!$D$35,AZ256+BA256*MTR!$E$36)),0)</f>
        <v>0</v>
      </c>
      <c r="BD256" s="190"/>
      <c r="BE256" s="608"/>
      <c r="BF256" s="190"/>
      <c r="BG256" s="190"/>
      <c r="BH256" s="190"/>
    </row>
    <row r="257" spans="1:60" s="179" customFormat="1">
      <c r="A257" s="607"/>
      <c r="B257" s="76"/>
      <c r="C257" s="77"/>
      <c r="D257" s="77"/>
      <c r="E257" s="77"/>
      <c r="F257" s="77"/>
      <c r="G257" s="76"/>
      <c r="H257" s="212" t="str">
        <f t="shared" si="4"/>
        <v/>
      </c>
      <c r="I257" s="199" t="str">
        <f t="shared" si="5"/>
        <v/>
      </c>
      <c r="J257" s="199" t="str">
        <f t="shared" si="202"/>
        <v/>
      </c>
      <c r="K257" s="199" t="str">
        <f t="shared" si="203"/>
        <v/>
      </c>
      <c r="L257" s="199" t="str">
        <f t="shared" si="204"/>
        <v/>
      </c>
      <c r="M257" s="199" t="str">
        <f t="shared" si="205"/>
        <v/>
      </c>
      <c r="N257" s="199" t="str">
        <f t="shared" si="206"/>
        <v/>
      </c>
      <c r="O257" s="199" t="str">
        <f t="shared" si="207"/>
        <v/>
      </c>
      <c r="P257" s="199" t="str">
        <f t="shared" si="208"/>
        <v/>
      </c>
      <c r="Q257" s="199">
        <f t="shared" si="209"/>
        <v>0</v>
      </c>
      <c r="R257" s="606"/>
      <c r="S257" s="199">
        <f>+IFERROR(MIN(R257*(1+MTR!$C$28),P257+Q257*MTR!$C$35),0)</f>
        <v>0</v>
      </c>
      <c r="U257" s="199" t="str">
        <f t="shared" si="14"/>
        <v/>
      </c>
      <c r="V257" s="199" t="str">
        <f t="shared" si="210"/>
        <v/>
      </c>
      <c r="W257" s="199" t="str">
        <f t="shared" si="211"/>
        <v/>
      </c>
      <c r="X257" s="199" t="str">
        <f t="shared" si="212"/>
        <v/>
      </c>
      <c r="Y257" s="199" t="str">
        <f t="shared" si="213"/>
        <v/>
      </c>
      <c r="Z257" s="199" t="str">
        <f t="shared" si="214"/>
        <v/>
      </c>
      <c r="AA257" s="199" t="str">
        <f t="shared" si="215"/>
        <v/>
      </c>
      <c r="AB257" s="199" t="str">
        <f t="shared" si="216"/>
        <v/>
      </c>
      <c r="AC257" s="199">
        <f t="shared" si="217"/>
        <v>0</v>
      </c>
      <c r="AD257" s="606"/>
      <c r="AE257" s="199">
        <f>+IFERROR(MIN(AD257*(1+MTR!$C$28)*(1+MTR!$D$28),AB257+AC257*MTR!$D$35),0)</f>
        <v>0</v>
      </c>
      <c r="AG257" s="199" t="str">
        <f t="shared" si="190"/>
        <v/>
      </c>
      <c r="AH257" s="199" t="str">
        <f t="shared" si="182"/>
        <v/>
      </c>
      <c r="AI257" s="199" t="str">
        <f t="shared" si="183"/>
        <v/>
      </c>
      <c r="AJ257" s="199" t="str">
        <f t="shared" si="184"/>
        <v/>
      </c>
      <c r="AK257" s="199" t="str">
        <f t="shared" si="185"/>
        <v/>
      </c>
      <c r="AL257" s="199" t="str">
        <f t="shared" si="186"/>
        <v/>
      </c>
      <c r="AM257" s="199" t="str">
        <f t="shared" si="187"/>
        <v/>
      </c>
      <c r="AN257" s="199" t="str">
        <f t="shared" si="188"/>
        <v/>
      </c>
      <c r="AO257" s="199">
        <f t="shared" si="189"/>
        <v>0</v>
      </c>
      <c r="AP257" s="606"/>
      <c r="AQ257" s="199">
        <f>+IFERROR(MIN(AP257*(1+MTR!$E$28)*(1+MTR!$D$28),IF(C257&lt;2018,AN257+AO257*MTR!$D$35,AN257+AO257*MTR!$E$36)),0)</f>
        <v>0</v>
      </c>
      <c r="AS257" s="199" t="str">
        <f t="shared" si="181"/>
        <v/>
      </c>
      <c r="AT257" s="199" t="str">
        <f t="shared" si="195"/>
        <v/>
      </c>
      <c r="AU257" s="199" t="str">
        <f t="shared" si="191"/>
        <v/>
      </c>
      <c r="AV257" s="199" t="str">
        <f t="shared" si="196"/>
        <v/>
      </c>
      <c r="AW257" s="199" t="str">
        <f t="shared" si="192"/>
        <v/>
      </c>
      <c r="AX257" s="199" t="str">
        <f t="shared" si="193"/>
        <v/>
      </c>
      <c r="AY257" s="199" t="str">
        <f t="shared" si="194"/>
        <v/>
      </c>
      <c r="AZ257" s="199" t="str">
        <f t="shared" si="197"/>
        <v/>
      </c>
      <c r="BA257" s="199">
        <f t="shared" si="198"/>
        <v>0</v>
      </c>
      <c r="BB257" s="606"/>
      <c r="BC257" s="199">
        <f>+IFERROR(MIN(BB257*(1+MTR!$E$28)*(1+MTR!$F$28),IF(C257&lt;2018,AZ257+BA257*MTR!$D$35,AZ257+BA257*MTR!$E$36)),0)</f>
        <v>0</v>
      </c>
      <c r="BD257" s="190"/>
      <c r="BE257" s="608"/>
      <c r="BF257" s="190"/>
      <c r="BG257" s="190"/>
      <c r="BH257" s="190"/>
    </row>
    <row r="258" spans="1:60" s="179" customFormat="1">
      <c r="A258" s="607"/>
      <c r="B258" s="76"/>
      <c r="C258" s="77"/>
      <c r="D258" s="77"/>
      <c r="E258" s="77"/>
      <c r="F258" s="77"/>
      <c r="G258" s="76"/>
      <c r="H258" s="212" t="str">
        <f t="shared" si="4"/>
        <v/>
      </c>
      <c r="I258" s="199" t="str">
        <f t="shared" si="5"/>
        <v/>
      </c>
      <c r="J258" s="199" t="str">
        <f t="shared" si="202"/>
        <v/>
      </c>
      <c r="K258" s="199" t="str">
        <f t="shared" si="203"/>
        <v/>
      </c>
      <c r="L258" s="199" t="str">
        <f t="shared" si="204"/>
        <v/>
      </c>
      <c r="M258" s="199" t="str">
        <f t="shared" si="205"/>
        <v/>
      </c>
      <c r="N258" s="199" t="str">
        <f t="shared" si="206"/>
        <v/>
      </c>
      <c r="O258" s="199" t="str">
        <f t="shared" si="207"/>
        <v/>
      </c>
      <c r="P258" s="199" t="str">
        <f t="shared" si="208"/>
        <v/>
      </c>
      <c r="Q258" s="199">
        <f t="shared" si="209"/>
        <v>0</v>
      </c>
      <c r="R258" s="606"/>
      <c r="S258" s="199">
        <f>+IFERROR(MIN(R258*(1+MTR!$C$28),P258+Q258*MTR!$C$35),0)</f>
        <v>0</v>
      </c>
      <c r="U258" s="199" t="str">
        <f t="shared" si="14"/>
        <v/>
      </c>
      <c r="V258" s="199" t="str">
        <f t="shared" si="210"/>
        <v/>
      </c>
      <c r="W258" s="199" t="str">
        <f t="shared" si="211"/>
        <v/>
      </c>
      <c r="X258" s="199" t="str">
        <f t="shared" si="212"/>
        <v/>
      </c>
      <c r="Y258" s="199" t="str">
        <f t="shared" si="213"/>
        <v/>
      </c>
      <c r="Z258" s="199" t="str">
        <f t="shared" si="214"/>
        <v/>
      </c>
      <c r="AA258" s="199" t="str">
        <f t="shared" si="215"/>
        <v/>
      </c>
      <c r="AB258" s="199" t="str">
        <f t="shared" si="216"/>
        <v/>
      </c>
      <c r="AC258" s="199">
        <f t="shared" si="217"/>
        <v>0</v>
      </c>
      <c r="AD258" s="606"/>
      <c r="AE258" s="199">
        <f>+IFERROR(MIN(AD258*(1+MTR!$C$28)*(1+MTR!$D$28),AB258+AC258*MTR!$D$35),0)</f>
        <v>0</v>
      </c>
      <c r="AG258" s="199" t="str">
        <f t="shared" si="190"/>
        <v/>
      </c>
      <c r="AH258" s="199" t="str">
        <f t="shared" si="182"/>
        <v/>
      </c>
      <c r="AI258" s="199" t="str">
        <f t="shared" si="183"/>
        <v/>
      </c>
      <c r="AJ258" s="199" t="str">
        <f t="shared" si="184"/>
        <v/>
      </c>
      <c r="AK258" s="199" t="str">
        <f t="shared" si="185"/>
        <v/>
      </c>
      <c r="AL258" s="199" t="str">
        <f t="shared" si="186"/>
        <v/>
      </c>
      <c r="AM258" s="199" t="str">
        <f t="shared" si="187"/>
        <v/>
      </c>
      <c r="AN258" s="199" t="str">
        <f t="shared" si="188"/>
        <v/>
      </c>
      <c r="AO258" s="199">
        <f t="shared" si="189"/>
        <v>0</v>
      </c>
      <c r="AP258" s="606"/>
      <c r="AQ258" s="199">
        <f>+IFERROR(MIN(AP258*(1+MTR!$E$28)*(1+MTR!$D$28),IF(C258&lt;2018,AN258+AO258*MTR!$D$35,AN258+AO258*MTR!$E$36)),0)</f>
        <v>0</v>
      </c>
      <c r="AS258" s="199" t="str">
        <f t="shared" si="181"/>
        <v/>
      </c>
      <c r="AT258" s="199" t="str">
        <f t="shared" si="195"/>
        <v/>
      </c>
      <c r="AU258" s="199" t="str">
        <f t="shared" si="191"/>
        <v/>
      </c>
      <c r="AV258" s="199" t="str">
        <f t="shared" si="196"/>
        <v/>
      </c>
      <c r="AW258" s="199" t="str">
        <f t="shared" si="192"/>
        <v/>
      </c>
      <c r="AX258" s="199" t="str">
        <f t="shared" si="193"/>
        <v/>
      </c>
      <c r="AY258" s="199" t="str">
        <f t="shared" si="194"/>
        <v/>
      </c>
      <c r="AZ258" s="199" t="str">
        <f t="shared" si="197"/>
        <v/>
      </c>
      <c r="BA258" s="199">
        <f t="shared" si="198"/>
        <v>0</v>
      </c>
      <c r="BB258" s="606"/>
      <c r="BC258" s="199">
        <f>+IFERROR(MIN(BB258*(1+MTR!$E$28)*(1+MTR!$F$28),IF(C258&lt;2018,AZ258+BA258*MTR!$D$35,AZ258+BA258*MTR!$E$36)),0)</f>
        <v>0</v>
      </c>
      <c r="BD258" s="190"/>
      <c r="BE258" s="608"/>
      <c r="BF258" s="190"/>
      <c r="BG258" s="190"/>
      <c r="BH258" s="190"/>
    </row>
    <row r="259" spans="1:60" s="179" customFormat="1">
      <c r="A259" s="607"/>
      <c r="B259" s="76"/>
      <c r="C259" s="77"/>
      <c r="D259" s="77"/>
      <c r="E259" s="77"/>
      <c r="F259" s="77"/>
      <c r="G259" s="76"/>
      <c r="H259" s="212" t="str">
        <f t="shared" si="4"/>
        <v/>
      </c>
      <c r="I259" s="199" t="str">
        <f t="shared" si="5"/>
        <v/>
      </c>
      <c r="J259" s="199" t="str">
        <f t="shared" si="202"/>
        <v/>
      </c>
      <c r="K259" s="199" t="str">
        <f t="shared" si="203"/>
        <v/>
      </c>
      <c r="L259" s="199" t="str">
        <f t="shared" si="204"/>
        <v/>
      </c>
      <c r="M259" s="199" t="str">
        <f t="shared" si="205"/>
        <v/>
      </c>
      <c r="N259" s="199" t="str">
        <f t="shared" si="206"/>
        <v/>
      </c>
      <c r="O259" s="199" t="str">
        <f t="shared" si="207"/>
        <v/>
      </c>
      <c r="P259" s="199" t="str">
        <f t="shared" si="208"/>
        <v/>
      </c>
      <c r="Q259" s="199">
        <f t="shared" si="209"/>
        <v>0</v>
      </c>
      <c r="R259" s="606"/>
      <c r="S259" s="199">
        <f>+IFERROR(MIN(R259*(1+MTR!$C$28),P259+Q259*MTR!$C$35),0)</f>
        <v>0</v>
      </c>
      <c r="U259" s="199" t="str">
        <f t="shared" si="14"/>
        <v/>
      </c>
      <c r="V259" s="199" t="str">
        <f t="shared" si="210"/>
        <v/>
      </c>
      <c r="W259" s="199" t="str">
        <f t="shared" si="211"/>
        <v/>
      </c>
      <c r="X259" s="199" t="str">
        <f t="shared" si="212"/>
        <v/>
      </c>
      <c r="Y259" s="199" t="str">
        <f t="shared" si="213"/>
        <v/>
      </c>
      <c r="Z259" s="199" t="str">
        <f t="shared" si="214"/>
        <v/>
      </c>
      <c r="AA259" s="199" t="str">
        <f t="shared" si="215"/>
        <v/>
      </c>
      <c r="AB259" s="199" t="str">
        <f t="shared" si="216"/>
        <v/>
      </c>
      <c r="AC259" s="199">
        <f t="shared" si="217"/>
        <v>0</v>
      </c>
      <c r="AD259" s="606"/>
      <c r="AE259" s="199">
        <f>+IFERROR(MIN(AD259*(1+MTR!$C$28)*(1+MTR!$D$28),AB259+AC259*MTR!$D$35),0)</f>
        <v>0</v>
      </c>
      <c r="AG259" s="199" t="str">
        <f t="shared" si="190"/>
        <v/>
      </c>
      <c r="AH259" s="199" t="str">
        <f t="shared" si="182"/>
        <v/>
      </c>
      <c r="AI259" s="199" t="str">
        <f t="shared" si="183"/>
        <v/>
      </c>
      <c r="AJ259" s="199" t="str">
        <f t="shared" si="184"/>
        <v/>
      </c>
      <c r="AK259" s="199" t="str">
        <f t="shared" si="185"/>
        <v/>
      </c>
      <c r="AL259" s="199" t="str">
        <f t="shared" si="186"/>
        <v/>
      </c>
      <c r="AM259" s="199" t="str">
        <f t="shared" si="187"/>
        <v/>
      </c>
      <c r="AN259" s="199" t="str">
        <f t="shared" si="188"/>
        <v/>
      </c>
      <c r="AO259" s="199">
        <f t="shared" si="189"/>
        <v>0</v>
      </c>
      <c r="AP259" s="606"/>
      <c r="AQ259" s="199">
        <f>+IFERROR(MIN(AP259*(1+MTR!$E$28)*(1+MTR!$D$28),IF(C259&lt;2018,AN259+AO259*MTR!$D$35,AN259+AO259*MTR!$E$36)),0)</f>
        <v>0</v>
      </c>
      <c r="AS259" s="199" t="str">
        <f t="shared" si="181"/>
        <v/>
      </c>
      <c r="AT259" s="199" t="str">
        <f t="shared" si="195"/>
        <v/>
      </c>
      <c r="AU259" s="199" t="str">
        <f t="shared" si="191"/>
        <v/>
      </c>
      <c r="AV259" s="199" t="str">
        <f t="shared" si="196"/>
        <v/>
      </c>
      <c r="AW259" s="199" t="str">
        <f t="shared" si="192"/>
        <v/>
      </c>
      <c r="AX259" s="199" t="str">
        <f t="shared" si="193"/>
        <v/>
      </c>
      <c r="AY259" s="199" t="str">
        <f t="shared" si="194"/>
        <v/>
      </c>
      <c r="AZ259" s="199" t="str">
        <f t="shared" si="197"/>
        <v/>
      </c>
      <c r="BA259" s="199">
        <f t="shared" si="198"/>
        <v>0</v>
      </c>
      <c r="BB259" s="606"/>
      <c r="BC259" s="199">
        <f>+IFERROR(MIN(BB259*(1+MTR!$E$28)*(1+MTR!$F$28),IF(C259&lt;2018,AZ259+BA259*MTR!$D$35,AZ259+BA259*MTR!$E$36)),0)</f>
        <v>0</v>
      </c>
      <c r="BD259" s="190"/>
      <c r="BE259" s="608"/>
      <c r="BF259" s="190"/>
      <c r="BG259" s="190"/>
      <c r="BH259" s="190"/>
    </row>
    <row r="260" spans="1:60" s="179" customFormat="1">
      <c r="A260" s="607"/>
      <c r="B260" s="76"/>
      <c r="C260" s="77"/>
      <c r="D260" s="77"/>
      <c r="E260" s="77"/>
      <c r="F260" s="77"/>
      <c r="G260" s="76"/>
      <c r="H260" s="212" t="str">
        <f t="shared" si="4"/>
        <v/>
      </c>
      <c r="I260" s="199" t="str">
        <f t="shared" si="5"/>
        <v/>
      </c>
      <c r="J260" s="199" t="str">
        <f t="shared" si="202"/>
        <v/>
      </c>
      <c r="K260" s="199" t="str">
        <f t="shared" si="203"/>
        <v/>
      </c>
      <c r="L260" s="199" t="str">
        <f t="shared" si="204"/>
        <v/>
      </c>
      <c r="M260" s="199" t="str">
        <f t="shared" si="205"/>
        <v/>
      </c>
      <c r="N260" s="199" t="str">
        <f t="shared" si="206"/>
        <v/>
      </c>
      <c r="O260" s="199" t="str">
        <f t="shared" si="207"/>
        <v/>
      </c>
      <c r="P260" s="199" t="str">
        <f t="shared" si="208"/>
        <v/>
      </c>
      <c r="Q260" s="199">
        <f t="shared" si="209"/>
        <v>0</v>
      </c>
      <c r="R260" s="606"/>
      <c r="S260" s="199">
        <f>+IFERROR(MIN(R260*(1+MTR!$C$28),P260+Q260*MTR!$C$35),0)</f>
        <v>0</v>
      </c>
      <c r="U260" s="199" t="str">
        <f t="shared" si="14"/>
        <v/>
      </c>
      <c r="V260" s="199" t="str">
        <f t="shared" si="210"/>
        <v/>
      </c>
      <c r="W260" s="199" t="str">
        <f t="shared" si="211"/>
        <v/>
      </c>
      <c r="X260" s="199" t="str">
        <f t="shared" si="212"/>
        <v/>
      </c>
      <c r="Y260" s="199" t="str">
        <f t="shared" si="213"/>
        <v/>
      </c>
      <c r="Z260" s="199" t="str">
        <f t="shared" si="214"/>
        <v/>
      </c>
      <c r="AA260" s="199" t="str">
        <f t="shared" si="215"/>
        <v/>
      </c>
      <c r="AB260" s="199" t="str">
        <f t="shared" si="216"/>
        <v/>
      </c>
      <c r="AC260" s="199">
        <f t="shared" si="217"/>
        <v>0</v>
      </c>
      <c r="AD260" s="606"/>
      <c r="AE260" s="199">
        <f>+IFERROR(MIN(AD260*(1+MTR!$C$28)*(1+MTR!$D$28),AB260+AC260*MTR!$D$35),0)</f>
        <v>0</v>
      </c>
      <c r="AG260" s="199" t="str">
        <f t="shared" si="190"/>
        <v/>
      </c>
      <c r="AH260" s="199" t="str">
        <f t="shared" si="182"/>
        <v/>
      </c>
      <c r="AI260" s="199" t="str">
        <f t="shared" si="183"/>
        <v/>
      </c>
      <c r="AJ260" s="199" t="str">
        <f t="shared" si="184"/>
        <v/>
      </c>
      <c r="AK260" s="199" t="str">
        <f t="shared" si="185"/>
        <v/>
      </c>
      <c r="AL260" s="199" t="str">
        <f t="shared" si="186"/>
        <v/>
      </c>
      <c r="AM260" s="199" t="str">
        <f t="shared" si="187"/>
        <v/>
      </c>
      <c r="AN260" s="199" t="str">
        <f t="shared" si="188"/>
        <v/>
      </c>
      <c r="AO260" s="199">
        <f t="shared" si="189"/>
        <v>0</v>
      </c>
      <c r="AP260" s="606"/>
      <c r="AQ260" s="199">
        <f>+IFERROR(MIN(AP260*(1+MTR!$E$28)*(1+MTR!$D$28),IF(C260&lt;2018,AN260+AO260*MTR!$D$35,AN260+AO260*MTR!$E$36)),0)</f>
        <v>0</v>
      </c>
      <c r="AS260" s="199" t="str">
        <f t="shared" si="181"/>
        <v/>
      </c>
      <c r="AT260" s="199" t="str">
        <f t="shared" si="195"/>
        <v/>
      </c>
      <c r="AU260" s="199" t="str">
        <f t="shared" si="191"/>
        <v/>
      </c>
      <c r="AV260" s="199" t="str">
        <f t="shared" si="196"/>
        <v/>
      </c>
      <c r="AW260" s="199" t="str">
        <f t="shared" si="192"/>
        <v/>
      </c>
      <c r="AX260" s="199" t="str">
        <f t="shared" si="193"/>
        <v/>
      </c>
      <c r="AY260" s="199" t="str">
        <f t="shared" si="194"/>
        <v/>
      </c>
      <c r="AZ260" s="199" t="str">
        <f t="shared" si="197"/>
        <v/>
      </c>
      <c r="BA260" s="199">
        <f t="shared" si="198"/>
        <v>0</v>
      </c>
      <c r="BB260" s="606"/>
      <c r="BC260" s="199">
        <f>+IFERROR(MIN(BB260*(1+MTR!$E$28)*(1+MTR!$F$28),IF(C260&lt;2018,AZ260+BA260*MTR!$D$35,AZ260+BA260*MTR!$E$36)),0)</f>
        <v>0</v>
      </c>
      <c r="BD260" s="190"/>
      <c r="BE260" s="608"/>
      <c r="BF260" s="190"/>
      <c r="BG260" s="190"/>
      <c r="BH260" s="190"/>
    </row>
    <row r="261" spans="1:60" s="179" customFormat="1">
      <c r="A261" s="607"/>
      <c r="B261" s="76"/>
      <c r="C261" s="77"/>
      <c r="D261" s="77"/>
      <c r="E261" s="77"/>
      <c r="F261" s="77"/>
      <c r="G261" s="76"/>
      <c r="H261" s="212" t="str">
        <f t="shared" si="4"/>
        <v/>
      </c>
      <c r="I261" s="199" t="str">
        <f t="shared" si="5"/>
        <v/>
      </c>
      <c r="J261" s="199" t="str">
        <f t="shared" si="202"/>
        <v/>
      </c>
      <c r="K261" s="199" t="str">
        <f t="shared" si="203"/>
        <v/>
      </c>
      <c r="L261" s="199" t="str">
        <f t="shared" si="204"/>
        <v/>
      </c>
      <c r="M261" s="199" t="str">
        <f t="shared" si="205"/>
        <v/>
      </c>
      <c r="N261" s="199" t="str">
        <f t="shared" si="206"/>
        <v/>
      </c>
      <c r="O261" s="199" t="str">
        <f t="shared" si="207"/>
        <v/>
      </c>
      <c r="P261" s="199" t="str">
        <f t="shared" si="208"/>
        <v/>
      </c>
      <c r="Q261" s="199">
        <f t="shared" si="209"/>
        <v>0</v>
      </c>
      <c r="R261" s="606"/>
      <c r="S261" s="199">
        <f>+IFERROR(MIN(R261*(1+MTR!$C$28),P261+Q261*MTR!$C$35),0)</f>
        <v>0</v>
      </c>
      <c r="U261" s="199" t="str">
        <f t="shared" si="14"/>
        <v/>
      </c>
      <c r="V261" s="199" t="str">
        <f t="shared" si="210"/>
        <v/>
      </c>
      <c r="W261" s="199" t="str">
        <f t="shared" si="211"/>
        <v/>
      </c>
      <c r="X261" s="199" t="str">
        <f t="shared" si="212"/>
        <v/>
      </c>
      <c r="Y261" s="199" t="str">
        <f t="shared" si="213"/>
        <v/>
      </c>
      <c r="Z261" s="199" t="str">
        <f t="shared" si="214"/>
        <v/>
      </c>
      <c r="AA261" s="199" t="str">
        <f t="shared" si="215"/>
        <v/>
      </c>
      <c r="AB261" s="199" t="str">
        <f t="shared" si="216"/>
        <v/>
      </c>
      <c r="AC261" s="199">
        <f t="shared" si="217"/>
        <v>0</v>
      </c>
      <c r="AD261" s="606"/>
      <c r="AE261" s="199">
        <f>+IFERROR(MIN(AD261*(1+MTR!$C$28)*(1+MTR!$D$28),AB261+AC261*MTR!$D$35),0)</f>
        <v>0</v>
      </c>
      <c r="AG261" s="199" t="str">
        <f t="shared" si="190"/>
        <v/>
      </c>
      <c r="AH261" s="199" t="str">
        <f t="shared" si="182"/>
        <v/>
      </c>
      <c r="AI261" s="199" t="str">
        <f t="shared" si="183"/>
        <v/>
      </c>
      <c r="AJ261" s="199" t="str">
        <f t="shared" si="184"/>
        <v/>
      </c>
      <c r="AK261" s="199" t="str">
        <f t="shared" si="185"/>
        <v/>
      </c>
      <c r="AL261" s="199" t="str">
        <f t="shared" si="186"/>
        <v/>
      </c>
      <c r="AM261" s="199" t="str">
        <f t="shared" si="187"/>
        <v/>
      </c>
      <c r="AN261" s="199" t="str">
        <f t="shared" si="188"/>
        <v/>
      </c>
      <c r="AO261" s="199">
        <f t="shared" si="189"/>
        <v>0</v>
      </c>
      <c r="AP261" s="606"/>
      <c r="AQ261" s="199">
        <f>+IFERROR(MIN(AP261*(1+MTR!$E$28)*(1+MTR!$D$28),IF(C261&lt;2018,AN261+AO261*MTR!$D$35,AN261+AO261*MTR!$E$36)),0)</f>
        <v>0</v>
      </c>
      <c r="AS261" s="199" t="str">
        <f t="shared" si="181"/>
        <v/>
      </c>
      <c r="AT261" s="199" t="str">
        <f t="shared" si="195"/>
        <v/>
      </c>
      <c r="AU261" s="199" t="str">
        <f t="shared" si="191"/>
        <v/>
      </c>
      <c r="AV261" s="199" t="str">
        <f t="shared" si="196"/>
        <v/>
      </c>
      <c r="AW261" s="199" t="str">
        <f t="shared" si="192"/>
        <v/>
      </c>
      <c r="AX261" s="199" t="str">
        <f t="shared" si="193"/>
        <v/>
      </c>
      <c r="AY261" s="199" t="str">
        <f t="shared" si="194"/>
        <v/>
      </c>
      <c r="AZ261" s="199" t="str">
        <f t="shared" si="197"/>
        <v/>
      </c>
      <c r="BA261" s="199">
        <f t="shared" si="198"/>
        <v>0</v>
      </c>
      <c r="BB261" s="606"/>
      <c r="BC261" s="199">
        <f>+IFERROR(MIN(BB261*(1+MTR!$E$28)*(1+MTR!$F$28),IF(C261&lt;2018,AZ261+BA261*MTR!$D$35,AZ261+BA261*MTR!$E$36)),0)</f>
        <v>0</v>
      </c>
      <c r="BD261" s="190"/>
      <c r="BE261" s="608"/>
      <c r="BF261" s="190"/>
      <c r="BG261" s="190"/>
      <c r="BH261" s="190"/>
    </row>
    <row r="262" spans="1:60" s="179" customFormat="1">
      <c r="A262" s="607"/>
      <c r="B262" s="76"/>
      <c r="C262" s="77"/>
      <c r="D262" s="77"/>
      <c r="E262" s="77"/>
      <c r="F262" s="77"/>
      <c r="G262" s="76"/>
      <c r="H262" s="212" t="str">
        <f t="shared" si="4"/>
        <v/>
      </c>
      <c r="I262" s="199" t="str">
        <f t="shared" si="5"/>
        <v/>
      </c>
      <c r="J262" s="199" t="str">
        <f t="shared" si="202"/>
        <v/>
      </c>
      <c r="K262" s="199" t="str">
        <f t="shared" si="203"/>
        <v/>
      </c>
      <c r="L262" s="199" t="str">
        <f t="shared" si="204"/>
        <v/>
      </c>
      <c r="M262" s="199" t="str">
        <f t="shared" si="205"/>
        <v/>
      </c>
      <c r="N262" s="199" t="str">
        <f t="shared" si="206"/>
        <v/>
      </c>
      <c r="O262" s="199" t="str">
        <f t="shared" si="207"/>
        <v/>
      </c>
      <c r="P262" s="199" t="str">
        <f t="shared" si="208"/>
        <v/>
      </c>
      <c r="Q262" s="199">
        <f t="shared" si="209"/>
        <v>0</v>
      </c>
      <c r="R262" s="606"/>
      <c r="S262" s="199">
        <f>+IFERROR(MIN(R262*(1+MTR!$C$28),P262+Q262*MTR!$C$35),0)</f>
        <v>0</v>
      </c>
      <c r="U262" s="199" t="str">
        <f t="shared" si="14"/>
        <v/>
      </c>
      <c r="V262" s="199" t="str">
        <f t="shared" si="210"/>
        <v/>
      </c>
      <c r="W262" s="199" t="str">
        <f t="shared" si="211"/>
        <v/>
      </c>
      <c r="X262" s="199" t="str">
        <f t="shared" si="212"/>
        <v/>
      </c>
      <c r="Y262" s="199" t="str">
        <f t="shared" si="213"/>
        <v/>
      </c>
      <c r="Z262" s="199" t="str">
        <f t="shared" si="214"/>
        <v/>
      </c>
      <c r="AA262" s="199" t="str">
        <f t="shared" si="215"/>
        <v/>
      </c>
      <c r="AB262" s="199" t="str">
        <f t="shared" si="216"/>
        <v/>
      </c>
      <c r="AC262" s="199">
        <f t="shared" si="217"/>
        <v>0</v>
      </c>
      <c r="AD262" s="606"/>
      <c r="AE262" s="199">
        <f>+IFERROR(MIN(AD262*(1+MTR!$C$28)*(1+MTR!$D$28),AB262+AC262*MTR!$D$35),0)</f>
        <v>0</v>
      </c>
      <c r="AG262" s="199" t="str">
        <f t="shared" si="190"/>
        <v/>
      </c>
      <c r="AH262" s="199" t="str">
        <f t="shared" si="182"/>
        <v/>
      </c>
      <c r="AI262" s="199" t="str">
        <f t="shared" si="183"/>
        <v/>
      </c>
      <c r="AJ262" s="199" t="str">
        <f t="shared" si="184"/>
        <v/>
      </c>
      <c r="AK262" s="199" t="str">
        <f t="shared" si="185"/>
        <v/>
      </c>
      <c r="AL262" s="199" t="str">
        <f t="shared" si="186"/>
        <v/>
      </c>
      <c r="AM262" s="199" t="str">
        <f t="shared" si="187"/>
        <v/>
      </c>
      <c r="AN262" s="199" t="str">
        <f t="shared" si="188"/>
        <v/>
      </c>
      <c r="AO262" s="199">
        <f t="shared" si="189"/>
        <v>0</v>
      </c>
      <c r="AP262" s="606"/>
      <c r="AQ262" s="199">
        <f>+IFERROR(MIN(AP262*(1+MTR!$E$28)*(1+MTR!$D$28),IF(C262&lt;2018,AN262+AO262*MTR!$D$35,AN262+AO262*MTR!$E$36)),0)</f>
        <v>0</v>
      </c>
      <c r="AS262" s="199" t="str">
        <f t="shared" si="181"/>
        <v/>
      </c>
      <c r="AT262" s="199" t="str">
        <f t="shared" si="195"/>
        <v/>
      </c>
      <c r="AU262" s="199" t="str">
        <f t="shared" si="191"/>
        <v/>
      </c>
      <c r="AV262" s="199" t="str">
        <f t="shared" si="196"/>
        <v/>
      </c>
      <c r="AW262" s="199" t="str">
        <f t="shared" si="192"/>
        <v/>
      </c>
      <c r="AX262" s="199" t="str">
        <f t="shared" si="193"/>
        <v/>
      </c>
      <c r="AY262" s="199" t="str">
        <f t="shared" si="194"/>
        <v/>
      </c>
      <c r="AZ262" s="199" t="str">
        <f t="shared" si="197"/>
        <v/>
      </c>
      <c r="BA262" s="199">
        <f t="shared" si="198"/>
        <v>0</v>
      </c>
      <c r="BB262" s="606"/>
      <c r="BC262" s="199">
        <f>+IFERROR(MIN(BB262*(1+MTR!$E$28)*(1+MTR!$F$28),IF(C262&lt;2018,AZ262+BA262*MTR!$D$35,AZ262+BA262*MTR!$E$36)),0)</f>
        <v>0</v>
      </c>
      <c r="BD262" s="190"/>
      <c r="BE262" s="608"/>
      <c r="BF262" s="190"/>
      <c r="BG262" s="190"/>
      <c r="BH262" s="190"/>
    </row>
    <row r="263" spans="1:60" s="179" customFormat="1">
      <c r="A263" s="607"/>
      <c r="B263" s="76"/>
      <c r="C263" s="77"/>
      <c r="D263" s="77"/>
      <c r="E263" s="77"/>
      <c r="F263" s="77"/>
      <c r="G263" s="76"/>
      <c r="H263" s="212" t="str">
        <f t="shared" si="4"/>
        <v/>
      </c>
      <c r="I263" s="199" t="str">
        <f t="shared" si="5"/>
        <v/>
      </c>
      <c r="J263" s="199" t="str">
        <f t="shared" si="202"/>
        <v/>
      </c>
      <c r="K263" s="199" t="str">
        <f t="shared" si="203"/>
        <v/>
      </c>
      <c r="L263" s="199" t="str">
        <f t="shared" si="204"/>
        <v/>
      </c>
      <c r="M263" s="199" t="str">
        <f t="shared" si="205"/>
        <v/>
      </c>
      <c r="N263" s="199" t="str">
        <f t="shared" si="206"/>
        <v/>
      </c>
      <c r="O263" s="199" t="str">
        <f t="shared" si="207"/>
        <v/>
      </c>
      <c r="P263" s="199" t="str">
        <f t="shared" si="208"/>
        <v/>
      </c>
      <c r="Q263" s="199">
        <f t="shared" si="209"/>
        <v>0</v>
      </c>
      <c r="R263" s="606"/>
      <c r="S263" s="199">
        <f>+IFERROR(MIN(R263*(1+MTR!$C$28),P263+Q263*MTR!$C$35),0)</f>
        <v>0</v>
      </c>
      <c r="U263" s="199" t="str">
        <f t="shared" si="14"/>
        <v/>
      </c>
      <c r="V263" s="199" t="str">
        <f t="shared" si="210"/>
        <v/>
      </c>
      <c r="W263" s="199" t="str">
        <f t="shared" si="211"/>
        <v/>
      </c>
      <c r="X263" s="199" t="str">
        <f t="shared" si="212"/>
        <v/>
      </c>
      <c r="Y263" s="199" t="str">
        <f t="shared" si="213"/>
        <v/>
      </c>
      <c r="Z263" s="199" t="str">
        <f t="shared" si="214"/>
        <v/>
      </c>
      <c r="AA263" s="199" t="str">
        <f t="shared" si="215"/>
        <v/>
      </c>
      <c r="AB263" s="199" t="str">
        <f t="shared" si="216"/>
        <v/>
      </c>
      <c r="AC263" s="199">
        <f t="shared" si="217"/>
        <v>0</v>
      </c>
      <c r="AD263" s="606"/>
      <c r="AE263" s="199">
        <f>+IFERROR(MIN(AD263*(1+MTR!$C$28)*(1+MTR!$D$28),AB263+AC263*MTR!$D$35),0)</f>
        <v>0</v>
      </c>
      <c r="AG263" s="199" t="str">
        <f t="shared" si="190"/>
        <v/>
      </c>
      <c r="AH263" s="199" t="str">
        <f t="shared" si="182"/>
        <v/>
      </c>
      <c r="AI263" s="199" t="str">
        <f t="shared" si="183"/>
        <v/>
      </c>
      <c r="AJ263" s="199" t="str">
        <f t="shared" si="184"/>
        <v/>
      </c>
      <c r="AK263" s="199" t="str">
        <f t="shared" si="185"/>
        <v/>
      </c>
      <c r="AL263" s="199" t="str">
        <f t="shared" si="186"/>
        <v/>
      </c>
      <c r="AM263" s="199" t="str">
        <f t="shared" si="187"/>
        <v/>
      </c>
      <c r="AN263" s="199" t="str">
        <f t="shared" si="188"/>
        <v/>
      </c>
      <c r="AO263" s="199">
        <f t="shared" si="189"/>
        <v>0</v>
      </c>
      <c r="AP263" s="606"/>
      <c r="AQ263" s="199">
        <f>+IFERROR(MIN(AP263*(1+MTR!$E$28)*(1+MTR!$D$28),IF(C263&lt;2018,AN263+AO263*MTR!$D$35,AN263+AO263*MTR!$E$36)),0)</f>
        <v>0</v>
      </c>
      <c r="AS263" s="199" t="str">
        <f t="shared" si="181"/>
        <v/>
      </c>
      <c r="AT263" s="199" t="str">
        <f t="shared" si="195"/>
        <v/>
      </c>
      <c r="AU263" s="199" t="str">
        <f t="shared" si="191"/>
        <v/>
      </c>
      <c r="AV263" s="199" t="str">
        <f t="shared" si="196"/>
        <v/>
      </c>
      <c r="AW263" s="199" t="str">
        <f t="shared" si="192"/>
        <v/>
      </c>
      <c r="AX263" s="199" t="str">
        <f t="shared" si="193"/>
        <v/>
      </c>
      <c r="AY263" s="199" t="str">
        <f t="shared" si="194"/>
        <v/>
      </c>
      <c r="AZ263" s="199" t="str">
        <f t="shared" si="197"/>
        <v/>
      </c>
      <c r="BA263" s="199">
        <f t="shared" si="198"/>
        <v>0</v>
      </c>
      <c r="BB263" s="606"/>
      <c r="BC263" s="199">
        <f>+IFERROR(MIN(BB263*(1+MTR!$E$28)*(1+MTR!$F$28),IF(C263&lt;2018,AZ263+BA263*MTR!$D$35,AZ263+BA263*MTR!$E$36)),0)</f>
        <v>0</v>
      </c>
      <c r="BD263" s="190"/>
      <c r="BE263" s="608"/>
      <c r="BF263" s="190"/>
      <c r="BG263" s="190"/>
      <c r="BH263" s="190"/>
    </row>
    <row r="264" spans="1:60" s="179" customFormat="1">
      <c r="A264" s="607"/>
      <c r="B264" s="76"/>
      <c r="C264" s="77"/>
      <c r="D264" s="77"/>
      <c r="E264" s="77"/>
      <c r="F264" s="77"/>
      <c r="G264" s="76"/>
      <c r="H264" s="212" t="str">
        <f t="shared" si="4"/>
        <v/>
      </c>
      <c r="I264" s="199" t="str">
        <f t="shared" si="5"/>
        <v/>
      </c>
      <c r="J264" s="199" t="str">
        <f t="shared" si="202"/>
        <v/>
      </c>
      <c r="K264" s="199" t="str">
        <f t="shared" si="203"/>
        <v/>
      </c>
      <c r="L264" s="199" t="str">
        <f t="shared" si="204"/>
        <v/>
      </c>
      <c r="M264" s="199" t="str">
        <f t="shared" si="205"/>
        <v/>
      </c>
      <c r="N264" s="199" t="str">
        <f t="shared" si="206"/>
        <v/>
      </c>
      <c r="O264" s="199" t="str">
        <f t="shared" si="207"/>
        <v/>
      </c>
      <c r="P264" s="199" t="str">
        <f t="shared" si="208"/>
        <v/>
      </c>
      <c r="Q264" s="199">
        <f t="shared" si="209"/>
        <v>0</v>
      </c>
      <c r="R264" s="606"/>
      <c r="S264" s="199">
        <f>+IFERROR(MIN(R264*(1+MTR!$C$28),P264+Q264*MTR!$C$35),0)</f>
        <v>0</v>
      </c>
      <c r="U264" s="199" t="str">
        <f t="shared" si="14"/>
        <v/>
      </c>
      <c r="V264" s="199" t="str">
        <f t="shared" si="210"/>
        <v/>
      </c>
      <c r="W264" s="199" t="str">
        <f t="shared" si="211"/>
        <v/>
      </c>
      <c r="X264" s="199" t="str">
        <f t="shared" si="212"/>
        <v/>
      </c>
      <c r="Y264" s="199" t="str">
        <f t="shared" si="213"/>
        <v/>
      </c>
      <c r="Z264" s="199" t="str">
        <f t="shared" si="214"/>
        <v/>
      </c>
      <c r="AA264" s="199" t="str">
        <f t="shared" si="215"/>
        <v/>
      </c>
      <c r="AB264" s="199" t="str">
        <f t="shared" si="216"/>
        <v/>
      </c>
      <c r="AC264" s="199">
        <f t="shared" si="217"/>
        <v>0</v>
      </c>
      <c r="AD264" s="606"/>
      <c r="AE264" s="199">
        <f>+IFERROR(MIN(AD264*(1+MTR!$C$28)*(1+MTR!$D$28),AB264+AC264*MTR!$D$35),0)</f>
        <v>0</v>
      </c>
      <c r="AG264" s="199" t="str">
        <f t="shared" si="190"/>
        <v/>
      </c>
      <c r="AH264" s="199" t="str">
        <f t="shared" si="182"/>
        <v/>
      </c>
      <c r="AI264" s="199" t="str">
        <f t="shared" si="183"/>
        <v/>
      </c>
      <c r="AJ264" s="199" t="str">
        <f t="shared" si="184"/>
        <v/>
      </c>
      <c r="AK264" s="199" t="str">
        <f t="shared" si="185"/>
        <v/>
      </c>
      <c r="AL264" s="199" t="str">
        <f t="shared" si="186"/>
        <v/>
      </c>
      <c r="AM264" s="199" t="str">
        <f t="shared" si="187"/>
        <v/>
      </c>
      <c r="AN264" s="199" t="str">
        <f t="shared" si="188"/>
        <v/>
      </c>
      <c r="AO264" s="199">
        <f t="shared" si="189"/>
        <v>0</v>
      </c>
      <c r="AP264" s="606"/>
      <c r="AQ264" s="199">
        <f>+IFERROR(MIN(AP264*(1+MTR!$E$28)*(1+MTR!$D$28),IF(C264&lt;2018,AN264+AO264*MTR!$D$35,AN264+AO264*MTR!$E$36)),0)</f>
        <v>0</v>
      </c>
      <c r="AS264" s="199" t="str">
        <f t="shared" si="181"/>
        <v/>
      </c>
      <c r="AT264" s="199" t="str">
        <f t="shared" si="195"/>
        <v/>
      </c>
      <c r="AU264" s="199" t="str">
        <f t="shared" si="191"/>
        <v/>
      </c>
      <c r="AV264" s="199" t="str">
        <f t="shared" si="196"/>
        <v/>
      </c>
      <c r="AW264" s="199" t="str">
        <f t="shared" si="192"/>
        <v/>
      </c>
      <c r="AX264" s="199" t="str">
        <f t="shared" si="193"/>
        <v/>
      </c>
      <c r="AY264" s="199" t="str">
        <f t="shared" si="194"/>
        <v/>
      </c>
      <c r="AZ264" s="199" t="str">
        <f t="shared" si="197"/>
        <v/>
      </c>
      <c r="BA264" s="199">
        <f t="shared" si="198"/>
        <v>0</v>
      </c>
      <c r="BB264" s="606"/>
      <c r="BC264" s="199">
        <f>+IFERROR(MIN(BB264*(1+MTR!$E$28)*(1+MTR!$F$28),IF(C264&lt;2018,AZ264+BA264*MTR!$D$35,AZ264+BA264*MTR!$E$36)),0)</f>
        <v>0</v>
      </c>
      <c r="BD264" s="190"/>
      <c r="BE264" s="608"/>
      <c r="BF264" s="190"/>
      <c r="BG264" s="190"/>
      <c r="BH264" s="190"/>
    </row>
    <row r="265" spans="1:60" s="179" customFormat="1">
      <c r="A265" s="607"/>
      <c r="B265" s="76"/>
      <c r="C265" s="77"/>
      <c r="D265" s="77"/>
      <c r="E265" s="77"/>
      <c r="F265" s="77"/>
      <c r="G265" s="76"/>
      <c r="H265" s="212" t="str">
        <f t="shared" si="4"/>
        <v/>
      </c>
      <c r="I265" s="199" t="str">
        <f t="shared" si="5"/>
        <v/>
      </c>
      <c r="J265" s="199" t="str">
        <f t="shared" si="202"/>
        <v/>
      </c>
      <c r="K265" s="199" t="str">
        <f t="shared" si="203"/>
        <v/>
      </c>
      <c r="L265" s="199" t="str">
        <f t="shared" si="204"/>
        <v/>
      </c>
      <c r="M265" s="199" t="str">
        <f t="shared" si="205"/>
        <v/>
      </c>
      <c r="N265" s="199" t="str">
        <f t="shared" si="206"/>
        <v/>
      </c>
      <c r="O265" s="199" t="str">
        <f t="shared" si="207"/>
        <v/>
      </c>
      <c r="P265" s="199" t="str">
        <f t="shared" si="208"/>
        <v/>
      </c>
      <c r="Q265" s="199">
        <f t="shared" si="209"/>
        <v>0</v>
      </c>
      <c r="R265" s="606"/>
      <c r="S265" s="199">
        <f>+IFERROR(MIN(R265*(1+MTR!$C$28),P265+Q265*MTR!$C$35),0)</f>
        <v>0</v>
      </c>
      <c r="U265" s="199" t="str">
        <f t="shared" si="14"/>
        <v/>
      </c>
      <c r="V265" s="199" t="str">
        <f t="shared" si="210"/>
        <v/>
      </c>
      <c r="W265" s="199" t="str">
        <f t="shared" si="211"/>
        <v/>
      </c>
      <c r="X265" s="199" t="str">
        <f t="shared" si="212"/>
        <v/>
      </c>
      <c r="Y265" s="199" t="str">
        <f t="shared" si="213"/>
        <v/>
      </c>
      <c r="Z265" s="199" t="str">
        <f t="shared" si="214"/>
        <v/>
      </c>
      <c r="AA265" s="199" t="str">
        <f t="shared" si="215"/>
        <v/>
      </c>
      <c r="AB265" s="199" t="str">
        <f t="shared" si="216"/>
        <v/>
      </c>
      <c r="AC265" s="199">
        <f t="shared" si="217"/>
        <v>0</v>
      </c>
      <c r="AD265" s="606"/>
      <c r="AE265" s="199">
        <f>+IFERROR(MIN(AD265*(1+MTR!$C$28)*(1+MTR!$D$28),AB265+AC265*MTR!$D$35),0)</f>
        <v>0</v>
      </c>
      <c r="AG265" s="199" t="str">
        <f t="shared" si="190"/>
        <v/>
      </c>
      <c r="AH265" s="199" t="str">
        <f t="shared" si="182"/>
        <v/>
      </c>
      <c r="AI265" s="199" t="str">
        <f t="shared" si="183"/>
        <v/>
      </c>
      <c r="AJ265" s="199" t="str">
        <f t="shared" si="184"/>
        <v/>
      </c>
      <c r="AK265" s="199" t="str">
        <f t="shared" si="185"/>
        <v/>
      </c>
      <c r="AL265" s="199" t="str">
        <f t="shared" si="186"/>
        <v/>
      </c>
      <c r="AM265" s="199" t="str">
        <f t="shared" si="187"/>
        <v/>
      </c>
      <c r="AN265" s="199" t="str">
        <f t="shared" si="188"/>
        <v/>
      </c>
      <c r="AO265" s="199">
        <f t="shared" si="189"/>
        <v>0</v>
      </c>
      <c r="AP265" s="606"/>
      <c r="AQ265" s="199">
        <f>+IFERROR(MIN(AP265*(1+MTR!$E$28)*(1+MTR!$D$28),IF(C265&lt;2018,AN265+AO265*MTR!$D$35,AN265+AO265*MTR!$E$36)),0)</f>
        <v>0</v>
      </c>
      <c r="AS265" s="199" t="str">
        <f t="shared" si="181"/>
        <v/>
      </c>
      <c r="AT265" s="199" t="str">
        <f t="shared" si="195"/>
        <v/>
      </c>
      <c r="AU265" s="199" t="str">
        <f t="shared" si="191"/>
        <v/>
      </c>
      <c r="AV265" s="199" t="str">
        <f t="shared" si="196"/>
        <v/>
      </c>
      <c r="AW265" s="199" t="str">
        <f t="shared" si="192"/>
        <v/>
      </c>
      <c r="AX265" s="199" t="str">
        <f t="shared" si="193"/>
        <v/>
      </c>
      <c r="AY265" s="199" t="str">
        <f t="shared" si="194"/>
        <v/>
      </c>
      <c r="AZ265" s="199" t="str">
        <f t="shared" si="197"/>
        <v/>
      </c>
      <c r="BA265" s="199">
        <f t="shared" si="198"/>
        <v>0</v>
      </c>
      <c r="BB265" s="606"/>
      <c r="BC265" s="199">
        <f>+IFERROR(MIN(BB265*(1+MTR!$E$28)*(1+MTR!$F$28),IF(C265&lt;2018,AZ265+BA265*MTR!$D$35,AZ265+BA265*MTR!$E$36)),0)</f>
        <v>0</v>
      </c>
      <c r="BD265" s="190"/>
      <c r="BE265" s="608"/>
      <c r="BF265" s="190"/>
      <c r="BG265" s="190"/>
      <c r="BH265" s="190"/>
    </row>
    <row r="266" spans="1:60" s="179" customFormat="1">
      <c r="A266" s="607"/>
      <c r="B266" s="76"/>
      <c r="C266" s="77"/>
      <c r="D266" s="77"/>
      <c r="E266" s="77"/>
      <c r="F266" s="77"/>
      <c r="G266" s="76"/>
      <c r="H266" s="212" t="str">
        <f t="shared" si="4"/>
        <v/>
      </c>
      <c r="I266" s="199" t="str">
        <f t="shared" si="5"/>
        <v/>
      </c>
      <c r="J266" s="199" t="str">
        <f t="shared" si="202"/>
        <v/>
      </c>
      <c r="K266" s="199" t="str">
        <f t="shared" si="203"/>
        <v/>
      </c>
      <c r="L266" s="199" t="str">
        <f t="shared" si="204"/>
        <v/>
      </c>
      <c r="M266" s="199" t="str">
        <f t="shared" si="205"/>
        <v/>
      </c>
      <c r="N266" s="199" t="str">
        <f t="shared" si="206"/>
        <v/>
      </c>
      <c r="O266" s="199" t="str">
        <f t="shared" si="207"/>
        <v/>
      </c>
      <c r="P266" s="199" t="str">
        <f t="shared" si="208"/>
        <v/>
      </c>
      <c r="Q266" s="199">
        <f t="shared" si="209"/>
        <v>0</v>
      </c>
      <c r="R266" s="606"/>
      <c r="S266" s="199">
        <f>+IFERROR(MIN(R266*(1+MTR!$C$28),P266+Q266*MTR!$C$35),0)</f>
        <v>0</v>
      </c>
      <c r="U266" s="199" t="str">
        <f t="shared" si="14"/>
        <v/>
      </c>
      <c r="V266" s="199" t="str">
        <f t="shared" si="210"/>
        <v/>
      </c>
      <c r="W266" s="199" t="str">
        <f t="shared" si="211"/>
        <v/>
      </c>
      <c r="X266" s="199" t="str">
        <f t="shared" si="212"/>
        <v/>
      </c>
      <c r="Y266" s="199" t="str">
        <f t="shared" si="213"/>
        <v/>
      </c>
      <c r="Z266" s="199" t="str">
        <f t="shared" si="214"/>
        <v/>
      </c>
      <c r="AA266" s="199" t="str">
        <f t="shared" si="215"/>
        <v/>
      </c>
      <c r="AB266" s="199" t="str">
        <f t="shared" si="216"/>
        <v/>
      </c>
      <c r="AC266" s="199">
        <f t="shared" si="217"/>
        <v>0</v>
      </c>
      <c r="AD266" s="606"/>
      <c r="AE266" s="199">
        <f>+IFERROR(MIN(AD266*(1+MTR!$C$28)*(1+MTR!$D$28),AB266+AC266*MTR!$D$35),0)</f>
        <v>0</v>
      </c>
      <c r="AG266" s="199" t="str">
        <f t="shared" si="190"/>
        <v/>
      </c>
      <c r="AH266" s="199" t="str">
        <f t="shared" si="182"/>
        <v/>
      </c>
      <c r="AI266" s="199" t="str">
        <f t="shared" si="183"/>
        <v/>
      </c>
      <c r="AJ266" s="199" t="str">
        <f t="shared" si="184"/>
        <v/>
      </c>
      <c r="AK266" s="199" t="str">
        <f t="shared" si="185"/>
        <v/>
      </c>
      <c r="AL266" s="199" t="str">
        <f t="shared" si="186"/>
        <v/>
      </c>
      <c r="AM266" s="199" t="str">
        <f t="shared" si="187"/>
        <v/>
      </c>
      <c r="AN266" s="199" t="str">
        <f t="shared" si="188"/>
        <v/>
      </c>
      <c r="AO266" s="199">
        <f t="shared" si="189"/>
        <v>0</v>
      </c>
      <c r="AP266" s="606"/>
      <c r="AQ266" s="199">
        <f>+IFERROR(MIN(AP266*(1+MTR!$E$28)*(1+MTR!$D$28),IF(C266&lt;2018,AN266+AO266*MTR!$D$35,AN266+AO266*MTR!$E$36)),0)</f>
        <v>0</v>
      </c>
      <c r="AS266" s="199" t="str">
        <f t="shared" si="181"/>
        <v/>
      </c>
      <c r="AT266" s="199" t="str">
        <f t="shared" si="195"/>
        <v/>
      </c>
      <c r="AU266" s="199" t="str">
        <f t="shared" si="191"/>
        <v/>
      </c>
      <c r="AV266" s="199" t="str">
        <f t="shared" si="196"/>
        <v/>
      </c>
      <c r="AW266" s="199" t="str">
        <f t="shared" si="192"/>
        <v/>
      </c>
      <c r="AX266" s="199" t="str">
        <f t="shared" si="193"/>
        <v/>
      </c>
      <c r="AY266" s="199" t="str">
        <f t="shared" si="194"/>
        <v/>
      </c>
      <c r="AZ266" s="199" t="str">
        <f t="shared" si="197"/>
        <v/>
      </c>
      <c r="BA266" s="199">
        <f t="shared" si="198"/>
        <v>0</v>
      </c>
      <c r="BB266" s="606"/>
      <c r="BC266" s="199">
        <f>+IFERROR(MIN(BB266*(1+MTR!$E$28)*(1+MTR!$F$28),IF(C266&lt;2018,AZ266+BA266*MTR!$D$35,AZ266+BA266*MTR!$E$36)),0)</f>
        <v>0</v>
      </c>
      <c r="BD266" s="190"/>
      <c r="BE266" s="608"/>
      <c r="BF266" s="190"/>
      <c r="BG266" s="190"/>
      <c r="BH266" s="190"/>
    </row>
    <row r="267" spans="1:60" s="179" customFormat="1">
      <c r="A267" s="607"/>
      <c r="B267" s="76"/>
      <c r="C267" s="77"/>
      <c r="D267" s="77"/>
      <c r="E267" s="77"/>
      <c r="F267" s="77"/>
      <c r="G267" s="76"/>
      <c r="H267" s="212" t="str">
        <f t="shared" si="4"/>
        <v/>
      </c>
      <c r="I267" s="199" t="str">
        <f t="shared" si="5"/>
        <v/>
      </c>
      <c r="J267" s="199" t="str">
        <f t="shared" si="202"/>
        <v/>
      </c>
      <c r="K267" s="199" t="str">
        <f t="shared" si="203"/>
        <v/>
      </c>
      <c r="L267" s="199" t="str">
        <f t="shared" si="204"/>
        <v/>
      </c>
      <c r="M267" s="199" t="str">
        <f t="shared" si="205"/>
        <v/>
      </c>
      <c r="N267" s="199" t="str">
        <f t="shared" si="206"/>
        <v/>
      </c>
      <c r="O267" s="199" t="str">
        <f t="shared" si="207"/>
        <v/>
      </c>
      <c r="P267" s="199" t="str">
        <f t="shared" si="208"/>
        <v/>
      </c>
      <c r="Q267" s="199">
        <f t="shared" si="209"/>
        <v>0</v>
      </c>
      <c r="R267" s="606"/>
      <c r="S267" s="199">
        <f>+IFERROR(MIN(R267*(1+MTR!$C$28),P267+Q267*MTR!$C$35),0)</f>
        <v>0</v>
      </c>
      <c r="U267" s="199" t="str">
        <f t="shared" si="14"/>
        <v/>
      </c>
      <c r="V267" s="199" t="str">
        <f t="shared" si="210"/>
        <v/>
      </c>
      <c r="W267" s="199" t="str">
        <f t="shared" si="211"/>
        <v/>
      </c>
      <c r="X267" s="199" t="str">
        <f t="shared" si="212"/>
        <v/>
      </c>
      <c r="Y267" s="199" t="str">
        <f t="shared" si="213"/>
        <v/>
      </c>
      <c r="Z267" s="199" t="str">
        <f t="shared" si="214"/>
        <v/>
      </c>
      <c r="AA267" s="199" t="str">
        <f t="shared" si="215"/>
        <v/>
      </c>
      <c r="AB267" s="199" t="str">
        <f t="shared" si="216"/>
        <v/>
      </c>
      <c r="AC267" s="199">
        <f t="shared" si="217"/>
        <v>0</v>
      </c>
      <c r="AD267" s="606"/>
      <c r="AE267" s="199">
        <f>+IFERROR(MIN(AD267*(1+MTR!$C$28)*(1+MTR!$D$28),AB267+AC267*MTR!$D$35),0)</f>
        <v>0</v>
      </c>
      <c r="AG267" s="199" t="str">
        <f t="shared" si="190"/>
        <v/>
      </c>
      <c r="AH267" s="199" t="str">
        <f t="shared" si="182"/>
        <v/>
      </c>
      <c r="AI267" s="199" t="str">
        <f t="shared" si="183"/>
        <v/>
      </c>
      <c r="AJ267" s="199" t="str">
        <f t="shared" si="184"/>
        <v/>
      </c>
      <c r="AK267" s="199" t="str">
        <f t="shared" si="185"/>
        <v/>
      </c>
      <c r="AL267" s="199" t="str">
        <f t="shared" si="186"/>
        <v/>
      </c>
      <c r="AM267" s="199" t="str">
        <f t="shared" si="187"/>
        <v/>
      </c>
      <c r="AN267" s="199" t="str">
        <f t="shared" si="188"/>
        <v/>
      </c>
      <c r="AO267" s="199">
        <f t="shared" si="189"/>
        <v>0</v>
      </c>
      <c r="AP267" s="606"/>
      <c r="AQ267" s="199">
        <f>+IFERROR(MIN(AP267*(1+MTR!$E$28)*(1+MTR!$D$28),IF(C267&lt;2018,AN267+AO267*MTR!$D$35,AN267+AO267*MTR!$E$36)),0)</f>
        <v>0</v>
      </c>
      <c r="AS267" s="199" t="str">
        <f t="shared" si="181"/>
        <v/>
      </c>
      <c r="AT267" s="199" t="str">
        <f t="shared" si="195"/>
        <v/>
      </c>
      <c r="AU267" s="199" t="str">
        <f t="shared" si="191"/>
        <v/>
      </c>
      <c r="AV267" s="199" t="str">
        <f t="shared" si="196"/>
        <v/>
      </c>
      <c r="AW267" s="199" t="str">
        <f t="shared" si="192"/>
        <v/>
      </c>
      <c r="AX267" s="199" t="str">
        <f t="shared" si="193"/>
        <v/>
      </c>
      <c r="AY267" s="199" t="str">
        <f t="shared" si="194"/>
        <v/>
      </c>
      <c r="AZ267" s="199" t="str">
        <f t="shared" si="197"/>
        <v/>
      </c>
      <c r="BA267" s="199">
        <f t="shared" si="198"/>
        <v>0</v>
      </c>
      <c r="BB267" s="606"/>
      <c r="BC267" s="199">
        <f>+IFERROR(MIN(BB267*(1+MTR!$E$28)*(1+MTR!$F$28),IF(C267&lt;2018,AZ267+BA267*MTR!$D$35,AZ267+BA267*MTR!$E$36)),0)</f>
        <v>0</v>
      </c>
      <c r="BD267" s="190"/>
      <c r="BE267" s="608"/>
      <c r="BF267" s="190"/>
      <c r="BG267" s="190"/>
      <c r="BH267" s="190"/>
    </row>
    <row r="268" spans="1:60" s="179" customFormat="1">
      <c r="A268" s="607"/>
      <c r="B268" s="76"/>
      <c r="C268" s="77"/>
      <c r="D268" s="77"/>
      <c r="E268" s="77"/>
      <c r="F268" s="77"/>
      <c r="G268" s="76"/>
      <c r="H268" s="212" t="str">
        <f t="shared" si="4"/>
        <v/>
      </c>
      <c r="I268" s="199" t="str">
        <f t="shared" si="5"/>
        <v/>
      </c>
      <c r="J268" s="199" t="str">
        <f t="shared" si="202"/>
        <v/>
      </c>
      <c r="K268" s="199" t="str">
        <f t="shared" si="203"/>
        <v/>
      </c>
      <c r="L268" s="199" t="str">
        <f t="shared" si="204"/>
        <v/>
      </c>
      <c r="M268" s="199" t="str">
        <f t="shared" si="205"/>
        <v/>
      </c>
      <c r="N268" s="199" t="str">
        <f t="shared" si="206"/>
        <v/>
      </c>
      <c r="O268" s="199" t="str">
        <f t="shared" si="207"/>
        <v/>
      </c>
      <c r="P268" s="199" t="str">
        <f t="shared" si="208"/>
        <v/>
      </c>
      <c r="Q268" s="199">
        <f t="shared" si="209"/>
        <v>0</v>
      </c>
      <c r="R268" s="606"/>
      <c r="S268" s="199">
        <f>+IFERROR(MIN(R268*(1+MTR!$C$28),P268+Q268*MTR!$C$35),0)</f>
        <v>0</v>
      </c>
      <c r="U268" s="199" t="str">
        <f t="shared" si="14"/>
        <v/>
      </c>
      <c r="V268" s="199" t="str">
        <f t="shared" si="210"/>
        <v/>
      </c>
      <c r="W268" s="199" t="str">
        <f t="shared" si="211"/>
        <v/>
      </c>
      <c r="X268" s="199" t="str">
        <f t="shared" si="212"/>
        <v/>
      </c>
      <c r="Y268" s="199" t="str">
        <f t="shared" si="213"/>
        <v/>
      </c>
      <c r="Z268" s="199" t="str">
        <f t="shared" si="214"/>
        <v/>
      </c>
      <c r="AA268" s="199" t="str">
        <f t="shared" si="215"/>
        <v/>
      </c>
      <c r="AB268" s="199" t="str">
        <f t="shared" si="216"/>
        <v/>
      </c>
      <c r="AC268" s="199">
        <f t="shared" si="217"/>
        <v>0</v>
      </c>
      <c r="AD268" s="606"/>
      <c r="AE268" s="199">
        <f>+IFERROR(MIN(AD268*(1+MTR!$C$28)*(1+MTR!$D$28),AB268+AC268*MTR!$D$35),0)</f>
        <v>0</v>
      </c>
      <c r="AG268" s="199" t="str">
        <f t="shared" si="190"/>
        <v/>
      </c>
      <c r="AH268" s="199" t="str">
        <f t="shared" si="182"/>
        <v/>
      </c>
      <c r="AI268" s="199" t="str">
        <f t="shared" si="183"/>
        <v/>
      </c>
      <c r="AJ268" s="199" t="str">
        <f t="shared" si="184"/>
        <v/>
      </c>
      <c r="AK268" s="199" t="str">
        <f t="shared" si="185"/>
        <v/>
      </c>
      <c r="AL268" s="199" t="str">
        <f t="shared" si="186"/>
        <v/>
      </c>
      <c r="AM268" s="199" t="str">
        <f t="shared" si="187"/>
        <v/>
      </c>
      <c r="AN268" s="199" t="str">
        <f t="shared" si="188"/>
        <v/>
      </c>
      <c r="AO268" s="199">
        <f t="shared" si="189"/>
        <v>0</v>
      </c>
      <c r="AP268" s="606"/>
      <c r="AQ268" s="199">
        <f>+IFERROR(MIN(AP268*(1+MTR!$E$28)*(1+MTR!$D$28),IF(C268&lt;2018,AN268+AO268*MTR!$D$35,AN268+AO268*MTR!$E$36)),0)</f>
        <v>0</v>
      </c>
      <c r="AS268" s="199" t="str">
        <f t="shared" si="181"/>
        <v/>
      </c>
      <c r="AT268" s="199" t="str">
        <f t="shared" si="195"/>
        <v/>
      </c>
      <c r="AU268" s="199" t="str">
        <f t="shared" si="191"/>
        <v/>
      </c>
      <c r="AV268" s="199" t="str">
        <f t="shared" si="196"/>
        <v/>
      </c>
      <c r="AW268" s="199" t="str">
        <f t="shared" si="192"/>
        <v/>
      </c>
      <c r="AX268" s="199" t="str">
        <f t="shared" si="193"/>
        <v/>
      </c>
      <c r="AY268" s="199" t="str">
        <f t="shared" si="194"/>
        <v/>
      </c>
      <c r="AZ268" s="199" t="str">
        <f t="shared" si="197"/>
        <v/>
      </c>
      <c r="BA268" s="199">
        <f t="shared" si="198"/>
        <v>0</v>
      </c>
      <c r="BB268" s="606"/>
      <c r="BC268" s="199">
        <f>+IFERROR(MIN(BB268*(1+MTR!$E$28)*(1+MTR!$F$28),IF(C268&lt;2018,AZ268+BA268*MTR!$D$35,AZ268+BA268*MTR!$E$36)),0)</f>
        <v>0</v>
      </c>
      <c r="BD268" s="190"/>
      <c r="BE268" s="608"/>
      <c r="BF268" s="190"/>
      <c r="BG268" s="190"/>
      <c r="BH268" s="190"/>
    </row>
    <row r="269" spans="1:60" s="179" customFormat="1">
      <c r="A269" s="607"/>
      <c r="B269" s="76"/>
      <c r="C269" s="77"/>
      <c r="D269" s="77"/>
      <c r="E269" s="77"/>
      <c r="F269" s="77"/>
      <c r="G269" s="76"/>
      <c r="H269" s="212" t="str">
        <f t="shared" si="4"/>
        <v/>
      </c>
      <c r="I269" s="199" t="str">
        <f t="shared" si="5"/>
        <v/>
      </c>
      <c r="J269" s="199" t="str">
        <f t="shared" si="202"/>
        <v/>
      </c>
      <c r="K269" s="199" t="str">
        <f t="shared" si="203"/>
        <v/>
      </c>
      <c r="L269" s="199" t="str">
        <f t="shared" si="204"/>
        <v/>
      </c>
      <c r="M269" s="199" t="str">
        <f t="shared" si="205"/>
        <v/>
      </c>
      <c r="N269" s="199" t="str">
        <f t="shared" si="206"/>
        <v/>
      </c>
      <c r="O269" s="199" t="str">
        <f t="shared" si="207"/>
        <v/>
      </c>
      <c r="P269" s="199" t="str">
        <f t="shared" si="208"/>
        <v/>
      </c>
      <c r="Q269" s="199">
        <f t="shared" si="209"/>
        <v>0</v>
      </c>
      <c r="R269" s="606"/>
      <c r="S269" s="199">
        <f>+IFERROR(MIN(R269*(1+MTR!$C$28),P269+Q269*MTR!$C$35),0)</f>
        <v>0</v>
      </c>
      <c r="U269" s="199" t="str">
        <f t="shared" si="14"/>
        <v/>
      </c>
      <c r="V269" s="199" t="str">
        <f t="shared" si="210"/>
        <v/>
      </c>
      <c r="W269" s="199" t="str">
        <f t="shared" si="211"/>
        <v/>
      </c>
      <c r="X269" s="199" t="str">
        <f t="shared" si="212"/>
        <v/>
      </c>
      <c r="Y269" s="199" t="str">
        <f t="shared" si="213"/>
        <v/>
      </c>
      <c r="Z269" s="199" t="str">
        <f t="shared" si="214"/>
        <v/>
      </c>
      <c r="AA269" s="199" t="str">
        <f t="shared" si="215"/>
        <v/>
      </c>
      <c r="AB269" s="199" t="str">
        <f t="shared" si="216"/>
        <v/>
      </c>
      <c r="AC269" s="199">
        <f t="shared" si="217"/>
        <v>0</v>
      </c>
      <c r="AD269" s="606"/>
      <c r="AE269" s="199">
        <f>+IFERROR(MIN(AD269*(1+MTR!$C$28)*(1+MTR!$D$28),AB269+AC269*MTR!$D$35),0)</f>
        <v>0</v>
      </c>
      <c r="AG269" s="199" t="str">
        <f t="shared" si="190"/>
        <v/>
      </c>
      <c r="AH269" s="199" t="str">
        <f t="shared" si="182"/>
        <v/>
      </c>
      <c r="AI269" s="199" t="str">
        <f t="shared" si="183"/>
        <v/>
      </c>
      <c r="AJ269" s="199" t="str">
        <f t="shared" si="184"/>
        <v/>
      </c>
      <c r="AK269" s="199" t="str">
        <f t="shared" si="185"/>
        <v/>
      </c>
      <c r="AL269" s="199" t="str">
        <f t="shared" si="186"/>
        <v/>
      </c>
      <c r="AM269" s="199" t="str">
        <f t="shared" si="187"/>
        <v/>
      </c>
      <c r="AN269" s="199" t="str">
        <f t="shared" si="188"/>
        <v/>
      </c>
      <c r="AO269" s="199">
        <f t="shared" si="189"/>
        <v>0</v>
      </c>
      <c r="AP269" s="606"/>
      <c r="AQ269" s="199">
        <f>+IFERROR(MIN(AP269*(1+MTR!$E$28)*(1+MTR!$D$28),IF(C269&lt;2018,AN269+AO269*MTR!$D$35,AN269+AO269*MTR!$E$36)),0)</f>
        <v>0</v>
      </c>
      <c r="AS269" s="199" t="str">
        <f t="shared" si="181"/>
        <v/>
      </c>
      <c r="AT269" s="199" t="str">
        <f t="shared" si="195"/>
        <v/>
      </c>
      <c r="AU269" s="199" t="str">
        <f t="shared" si="191"/>
        <v/>
      </c>
      <c r="AV269" s="199" t="str">
        <f t="shared" si="196"/>
        <v/>
      </c>
      <c r="AW269" s="199" t="str">
        <f t="shared" si="192"/>
        <v/>
      </c>
      <c r="AX269" s="199" t="str">
        <f t="shared" si="193"/>
        <v/>
      </c>
      <c r="AY269" s="199" t="str">
        <f t="shared" si="194"/>
        <v/>
      </c>
      <c r="AZ269" s="199" t="str">
        <f t="shared" si="197"/>
        <v/>
      </c>
      <c r="BA269" s="199">
        <f t="shared" si="198"/>
        <v>0</v>
      </c>
      <c r="BB269" s="606"/>
      <c r="BC269" s="199">
        <f>+IFERROR(MIN(BB269*(1+MTR!$E$28)*(1+MTR!$F$28),IF(C269&lt;2018,AZ269+BA269*MTR!$D$35,AZ269+BA269*MTR!$E$36)),0)</f>
        <v>0</v>
      </c>
      <c r="BD269" s="190"/>
      <c r="BE269" s="608"/>
      <c r="BF269" s="190"/>
      <c r="BG269" s="190"/>
      <c r="BH269" s="190"/>
    </row>
    <row r="270" spans="1:60" s="179" customFormat="1">
      <c r="A270" s="607"/>
      <c r="B270" s="76"/>
      <c r="C270" s="77"/>
      <c r="D270" s="77"/>
      <c r="E270" s="77"/>
      <c r="F270" s="77"/>
      <c r="G270" s="76"/>
      <c r="H270" s="212" t="str">
        <f t="shared" si="4"/>
        <v/>
      </c>
      <c r="I270" s="199" t="str">
        <f t="shared" si="5"/>
        <v/>
      </c>
      <c r="J270" s="199" t="str">
        <f t="shared" si="202"/>
        <v/>
      </c>
      <c r="K270" s="199" t="str">
        <f t="shared" si="203"/>
        <v/>
      </c>
      <c r="L270" s="199" t="str">
        <f t="shared" si="204"/>
        <v/>
      </c>
      <c r="M270" s="199" t="str">
        <f t="shared" si="205"/>
        <v/>
      </c>
      <c r="N270" s="199" t="str">
        <f t="shared" si="206"/>
        <v/>
      </c>
      <c r="O270" s="199" t="str">
        <f t="shared" si="207"/>
        <v/>
      </c>
      <c r="P270" s="199" t="str">
        <f t="shared" si="208"/>
        <v/>
      </c>
      <c r="Q270" s="199">
        <f t="shared" si="209"/>
        <v>0</v>
      </c>
      <c r="R270" s="606"/>
      <c r="S270" s="199">
        <f>+IFERROR(MIN(R270*(1+MTR!$C$28),P270+Q270*MTR!$C$35),0)</f>
        <v>0</v>
      </c>
      <c r="U270" s="199" t="str">
        <f t="shared" si="14"/>
        <v/>
      </c>
      <c r="V270" s="199" t="str">
        <f t="shared" si="210"/>
        <v/>
      </c>
      <c r="W270" s="199" t="str">
        <f t="shared" si="211"/>
        <v/>
      </c>
      <c r="X270" s="199" t="str">
        <f t="shared" si="212"/>
        <v/>
      </c>
      <c r="Y270" s="199" t="str">
        <f t="shared" si="213"/>
        <v/>
      </c>
      <c r="Z270" s="199" t="str">
        <f t="shared" si="214"/>
        <v/>
      </c>
      <c r="AA270" s="199" t="str">
        <f t="shared" si="215"/>
        <v/>
      </c>
      <c r="AB270" s="199" t="str">
        <f t="shared" si="216"/>
        <v/>
      </c>
      <c r="AC270" s="199">
        <f t="shared" si="217"/>
        <v>0</v>
      </c>
      <c r="AD270" s="606"/>
      <c r="AE270" s="199">
        <f>+IFERROR(MIN(AD270*(1+MTR!$C$28)*(1+MTR!$D$28),AB270+AC270*MTR!$D$35),0)</f>
        <v>0</v>
      </c>
      <c r="AG270" s="199" t="str">
        <f t="shared" si="190"/>
        <v/>
      </c>
      <c r="AH270" s="199" t="str">
        <f t="shared" si="182"/>
        <v/>
      </c>
      <c r="AI270" s="199" t="str">
        <f t="shared" si="183"/>
        <v/>
      </c>
      <c r="AJ270" s="199" t="str">
        <f t="shared" si="184"/>
        <v/>
      </c>
      <c r="AK270" s="199" t="str">
        <f t="shared" si="185"/>
        <v/>
      </c>
      <c r="AL270" s="199" t="str">
        <f t="shared" si="186"/>
        <v/>
      </c>
      <c r="AM270" s="199" t="str">
        <f t="shared" si="187"/>
        <v/>
      </c>
      <c r="AN270" s="199" t="str">
        <f t="shared" si="188"/>
        <v/>
      </c>
      <c r="AO270" s="199">
        <f t="shared" si="189"/>
        <v>0</v>
      </c>
      <c r="AP270" s="606"/>
      <c r="AQ270" s="199">
        <f>+IFERROR(MIN(AP270*(1+MTR!$E$28)*(1+MTR!$D$28),IF(C270&lt;2018,AN270+AO270*MTR!$D$35,AN270+AO270*MTR!$E$36)),0)</f>
        <v>0</v>
      </c>
      <c r="AS270" s="199" t="str">
        <f t="shared" si="181"/>
        <v/>
      </c>
      <c r="AT270" s="199" t="str">
        <f t="shared" si="195"/>
        <v/>
      </c>
      <c r="AU270" s="199" t="str">
        <f t="shared" si="191"/>
        <v/>
      </c>
      <c r="AV270" s="199" t="str">
        <f t="shared" si="196"/>
        <v/>
      </c>
      <c r="AW270" s="199" t="str">
        <f t="shared" si="192"/>
        <v/>
      </c>
      <c r="AX270" s="199" t="str">
        <f t="shared" si="193"/>
        <v/>
      </c>
      <c r="AY270" s="199" t="str">
        <f t="shared" si="194"/>
        <v/>
      </c>
      <c r="AZ270" s="199" t="str">
        <f t="shared" si="197"/>
        <v/>
      </c>
      <c r="BA270" s="199">
        <f t="shared" si="198"/>
        <v>0</v>
      </c>
      <c r="BB270" s="606"/>
      <c r="BC270" s="199">
        <f>+IFERROR(MIN(BB270*(1+MTR!$E$28)*(1+MTR!$F$28),IF(C270&lt;2018,AZ270+BA270*MTR!$D$35,AZ270+BA270*MTR!$E$36)),0)</f>
        <v>0</v>
      </c>
      <c r="BD270" s="190"/>
      <c r="BE270" s="608"/>
      <c r="BF270" s="190"/>
      <c r="BG270" s="190"/>
      <c r="BH270" s="190"/>
    </row>
    <row r="271" spans="1:60" s="179" customFormat="1">
      <c r="A271" s="607"/>
      <c r="B271" s="76"/>
      <c r="C271" s="77"/>
      <c r="D271" s="77"/>
      <c r="E271" s="77"/>
      <c r="F271" s="77"/>
      <c r="G271" s="76"/>
      <c r="H271" s="212" t="str">
        <f t="shared" si="4"/>
        <v/>
      </c>
      <c r="I271" s="199" t="str">
        <f t="shared" si="5"/>
        <v/>
      </c>
      <c r="J271" s="199" t="str">
        <f t="shared" si="202"/>
        <v/>
      </c>
      <c r="K271" s="199" t="str">
        <f t="shared" si="203"/>
        <v/>
      </c>
      <c r="L271" s="199" t="str">
        <f t="shared" si="204"/>
        <v/>
      </c>
      <c r="M271" s="199" t="str">
        <f t="shared" si="205"/>
        <v/>
      </c>
      <c r="N271" s="199" t="str">
        <f t="shared" si="206"/>
        <v/>
      </c>
      <c r="O271" s="199" t="str">
        <f t="shared" si="207"/>
        <v/>
      </c>
      <c r="P271" s="199" t="str">
        <f t="shared" si="208"/>
        <v/>
      </c>
      <c r="Q271" s="199">
        <f t="shared" si="209"/>
        <v>0</v>
      </c>
      <c r="R271" s="606"/>
      <c r="S271" s="199">
        <f>+IFERROR(MIN(R271*(1+MTR!$C$28),P271+Q271*MTR!$C$35),0)</f>
        <v>0</v>
      </c>
      <c r="U271" s="199" t="str">
        <f t="shared" si="14"/>
        <v/>
      </c>
      <c r="V271" s="199" t="str">
        <f t="shared" si="210"/>
        <v/>
      </c>
      <c r="W271" s="199" t="str">
        <f t="shared" si="211"/>
        <v/>
      </c>
      <c r="X271" s="199" t="str">
        <f t="shared" si="212"/>
        <v/>
      </c>
      <c r="Y271" s="199" t="str">
        <f t="shared" si="213"/>
        <v/>
      </c>
      <c r="Z271" s="199" t="str">
        <f t="shared" si="214"/>
        <v/>
      </c>
      <c r="AA271" s="199" t="str">
        <f t="shared" si="215"/>
        <v/>
      </c>
      <c r="AB271" s="199" t="str">
        <f t="shared" si="216"/>
        <v/>
      </c>
      <c r="AC271" s="199">
        <f t="shared" si="217"/>
        <v>0</v>
      </c>
      <c r="AD271" s="606"/>
      <c r="AE271" s="199">
        <f>+IFERROR(MIN(AD271*(1+MTR!$C$28)*(1+MTR!$D$28),AB271+AC271*MTR!$D$35),0)</f>
        <v>0</v>
      </c>
      <c r="AG271" s="199" t="str">
        <f t="shared" si="190"/>
        <v/>
      </c>
      <c r="AH271" s="199" t="str">
        <f t="shared" si="182"/>
        <v/>
      </c>
      <c r="AI271" s="199" t="str">
        <f t="shared" si="183"/>
        <v/>
      </c>
      <c r="AJ271" s="199" t="str">
        <f t="shared" si="184"/>
        <v/>
      </c>
      <c r="AK271" s="199" t="str">
        <f t="shared" si="185"/>
        <v/>
      </c>
      <c r="AL271" s="199" t="str">
        <f t="shared" si="186"/>
        <v/>
      </c>
      <c r="AM271" s="199" t="str">
        <f t="shared" si="187"/>
        <v/>
      </c>
      <c r="AN271" s="199" t="str">
        <f t="shared" si="188"/>
        <v/>
      </c>
      <c r="AO271" s="199">
        <f t="shared" si="189"/>
        <v>0</v>
      </c>
      <c r="AP271" s="606"/>
      <c r="AQ271" s="199">
        <f>+IFERROR(MIN(AP271*(1+MTR!$E$28)*(1+MTR!$D$28),IF(C271&lt;2018,AN271+AO271*MTR!$D$35,AN271+AO271*MTR!$E$36)),0)</f>
        <v>0</v>
      </c>
      <c r="AS271" s="199" t="str">
        <f t="shared" ref="AS271:AS334" si="218">+IF(ISERROR(VLOOKUP($C271,DeflatoriCK,RIGHT(AS$14,4)-2016,0)),"",VLOOKUP($C271,DeflatoriCK,RIGHT(AS$14,4)-2016,0))</f>
        <v/>
      </c>
      <c r="AT271" s="199" t="str">
        <f t="shared" si="195"/>
        <v/>
      </c>
      <c r="AU271" s="199" t="str">
        <f t="shared" si="191"/>
        <v/>
      </c>
      <c r="AV271" s="199" t="str">
        <f t="shared" si="196"/>
        <v/>
      </c>
      <c r="AW271" s="199" t="str">
        <f t="shared" si="192"/>
        <v/>
      </c>
      <c r="AX271" s="199" t="str">
        <f t="shared" si="193"/>
        <v/>
      </c>
      <c r="AY271" s="199" t="str">
        <f t="shared" si="194"/>
        <v/>
      </c>
      <c r="AZ271" s="199" t="str">
        <f t="shared" si="197"/>
        <v/>
      </c>
      <c r="BA271" s="199">
        <f t="shared" si="198"/>
        <v>0</v>
      </c>
      <c r="BB271" s="606"/>
      <c r="BC271" s="199">
        <f>+IFERROR(MIN(BB271*(1+MTR!$E$28)*(1+MTR!$F$28),IF(C271&lt;2018,AZ271+BA271*MTR!$D$35,AZ271+BA271*MTR!$E$36)),0)</f>
        <v>0</v>
      </c>
      <c r="BD271" s="190"/>
      <c r="BE271" s="608"/>
      <c r="BF271" s="190"/>
      <c r="BG271" s="190"/>
      <c r="BH271" s="190"/>
    </row>
    <row r="272" spans="1:60" s="179" customFormat="1">
      <c r="A272" s="607"/>
      <c r="B272" s="76"/>
      <c r="C272" s="77"/>
      <c r="D272" s="77"/>
      <c r="E272" s="77"/>
      <c r="F272" s="77"/>
      <c r="G272" s="76"/>
      <c r="H272" s="212" t="str">
        <f t="shared" si="4"/>
        <v/>
      </c>
      <c r="I272" s="199" t="str">
        <f t="shared" si="5"/>
        <v/>
      </c>
      <c r="J272" s="199" t="str">
        <f t="shared" si="202"/>
        <v/>
      </c>
      <c r="K272" s="199" t="str">
        <f t="shared" si="203"/>
        <v/>
      </c>
      <c r="L272" s="199" t="str">
        <f t="shared" si="204"/>
        <v/>
      </c>
      <c r="M272" s="199" t="str">
        <f t="shared" si="205"/>
        <v/>
      </c>
      <c r="N272" s="199" t="str">
        <f t="shared" si="206"/>
        <v/>
      </c>
      <c r="O272" s="199" t="str">
        <f t="shared" si="207"/>
        <v/>
      </c>
      <c r="P272" s="199" t="str">
        <f t="shared" si="208"/>
        <v/>
      </c>
      <c r="Q272" s="199">
        <f t="shared" si="209"/>
        <v>0</v>
      </c>
      <c r="R272" s="606"/>
      <c r="S272" s="199">
        <f>+IFERROR(MIN(R272*(1+MTR!$C$28),P272+Q272*MTR!$C$35),0)</f>
        <v>0</v>
      </c>
      <c r="U272" s="199" t="str">
        <f t="shared" si="14"/>
        <v/>
      </c>
      <c r="V272" s="199" t="str">
        <f t="shared" si="210"/>
        <v/>
      </c>
      <c r="W272" s="199" t="str">
        <f t="shared" si="211"/>
        <v/>
      </c>
      <c r="X272" s="199" t="str">
        <f t="shared" si="212"/>
        <v/>
      </c>
      <c r="Y272" s="199" t="str">
        <f t="shared" si="213"/>
        <v/>
      </c>
      <c r="Z272" s="199" t="str">
        <f t="shared" si="214"/>
        <v/>
      </c>
      <c r="AA272" s="199" t="str">
        <f t="shared" si="215"/>
        <v/>
      </c>
      <c r="AB272" s="199" t="str">
        <f t="shared" si="216"/>
        <v/>
      </c>
      <c r="AC272" s="199">
        <f t="shared" si="217"/>
        <v>0</v>
      </c>
      <c r="AD272" s="606"/>
      <c r="AE272" s="199">
        <f>+IFERROR(MIN(AD272*(1+MTR!$C$28)*(1+MTR!$D$28),AB272+AC272*MTR!$D$35),0)</f>
        <v>0</v>
      </c>
      <c r="AG272" s="199" t="str">
        <f t="shared" si="190"/>
        <v/>
      </c>
      <c r="AH272" s="199" t="str">
        <f t="shared" ref="AH272:AH335" si="219">IFERROR(AG272*$D272,"")</f>
        <v/>
      </c>
      <c r="AI272" s="199" t="str">
        <f t="shared" ref="AI272:AI335" si="220">IFERROR(MIN((W272+Z272)*$Z$12,AH272),"")</f>
        <v/>
      </c>
      <c r="AJ272" s="199" t="str">
        <f t="shared" ref="AJ272:AJ335" si="221">IFERROR(AG272*$E272,"")</f>
        <v/>
      </c>
      <c r="AK272" s="199" t="str">
        <f t="shared" ref="AK272:AK335" si="222">IFERROR(MIN((Y272+AA272)*$Z$12,AJ272),"")</f>
        <v/>
      </c>
      <c r="AL272" s="199" t="str">
        <f t="shared" ref="AL272:AL335" si="223">IFERROR(IF($H272&gt;0,MAX(0,MIN(AH272/$H272,MAX(0,AH272-AI272))),0),"")</f>
        <v/>
      </c>
      <c r="AM272" s="199" t="str">
        <f t="shared" ref="AM272:AM335" si="224">IFERROR(IF($H272&gt;0,MAX(0,MIN(AJ272/$H272,MAX(0,AJ272-AK272))),0),"")</f>
        <v/>
      </c>
      <c r="AN272" s="199" t="str">
        <f t="shared" ref="AN272:AN335" si="225">IFERROR(AL272-AM272,"")</f>
        <v/>
      </c>
      <c r="AO272" s="199">
        <f t="shared" ref="AO272:AO335" si="226">IFERROR(AH272-AJ272-(AI272-AK272),0)</f>
        <v>0</v>
      </c>
      <c r="AP272" s="606"/>
      <c r="AQ272" s="199">
        <f>+IFERROR(MIN(AP272*(1+MTR!$E$28)*(1+MTR!$D$28),IF(C272&lt;2018,AN272+AO272*MTR!$D$35,AN272+AO272*MTR!$E$36)),0)</f>
        <v>0</v>
      </c>
      <c r="AS272" s="199" t="str">
        <f t="shared" si="218"/>
        <v/>
      </c>
      <c r="AT272" s="199" t="str">
        <f t="shared" si="195"/>
        <v/>
      </c>
      <c r="AU272" s="199" t="str">
        <f t="shared" si="191"/>
        <v/>
      </c>
      <c r="AV272" s="199" t="str">
        <f t="shared" si="196"/>
        <v/>
      </c>
      <c r="AW272" s="199" t="str">
        <f t="shared" si="192"/>
        <v/>
      </c>
      <c r="AX272" s="199" t="str">
        <f t="shared" si="193"/>
        <v/>
      </c>
      <c r="AY272" s="199" t="str">
        <f t="shared" si="194"/>
        <v/>
      </c>
      <c r="AZ272" s="199" t="str">
        <f t="shared" si="197"/>
        <v/>
      </c>
      <c r="BA272" s="199">
        <f t="shared" si="198"/>
        <v>0</v>
      </c>
      <c r="BB272" s="606"/>
      <c r="BC272" s="199">
        <f>+IFERROR(MIN(BB272*(1+MTR!$E$28)*(1+MTR!$F$28),IF(C272&lt;2018,AZ272+BA272*MTR!$D$35,AZ272+BA272*MTR!$E$36)),0)</f>
        <v>0</v>
      </c>
      <c r="BD272" s="190"/>
      <c r="BE272" s="608"/>
      <c r="BF272" s="190"/>
      <c r="BG272" s="190"/>
      <c r="BH272" s="190"/>
    </row>
    <row r="273" spans="1:60" s="179" customFormat="1">
      <c r="A273" s="607"/>
      <c r="B273" s="76"/>
      <c r="C273" s="77"/>
      <c r="D273" s="77"/>
      <c r="E273" s="77"/>
      <c r="F273" s="77"/>
      <c r="G273" s="76"/>
      <c r="H273" s="212" t="str">
        <f t="shared" si="4"/>
        <v/>
      </c>
      <c r="I273" s="199" t="str">
        <f t="shared" si="5"/>
        <v/>
      </c>
      <c r="J273" s="199" t="str">
        <f t="shared" si="202"/>
        <v/>
      </c>
      <c r="K273" s="199" t="str">
        <f t="shared" si="203"/>
        <v/>
      </c>
      <c r="L273" s="199" t="str">
        <f t="shared" si="204"/>
        <v/>
      </c>
      <c r="M273" s="199" t="str">
        <f t="shared" si="205"/>
        <v/>
      </c>
      <c r="N273" s="199" t="str">
        <f t="shared" si="206"/>
        <v/>
      </c>
      <c r="O273" s="199" t="str">
        <f t="shared" si="207"/>
        <v/>
      </c>
      <c r="P273" s="199" t="str">
        <f t="shared" si="208"/>
        <v/>
      </c>
      <c r="Q273" s="199">
        <f t="shared" si="209"/>
        <v>0</v>
      </c>
      <c r="R273" s="606"/>
      <c r="S273" s="199">
        <f>+IFERROR(MIN(R273*(1+MTR!$C$28),P273+Q273*MTR!$C$35),0)</f>
        <v>0</v>
      </c>
      <c r="U273" s="199" t="str">
        <f t="shared" si="14"/>
        <v/>
      </c>
      <c r="V273" s="199" t="str">
        <f t="shared" si="210"/>
        <v/>
      </c>
      <c r="W273" s="199" t="str">
        <f t="shared" si="211"/>
        <v/>
      </c>
      <c r="X273" s="199" t="str">
        <f t="shared" si="212"/>
        <v/>
      </c>
      <c r="Y273" s="199" t="str">
        <f t="shared" si="213"/>
        <v/>
      </c>
      <c r="Z273" s="199" t="str">
        <f t="shared" si="214"/>
        <v/>
      </c>
      <c r="AA273" s="199" t="str">
        <f t="shared" si="215"/>
        <v/>
      </c>
      <c r="AB273" s="199" t="str">
        <f t="shared" si="216"/>
        <v/>
      </c>
      <c r="AC273" s="199">
        <f t="shared" si="217"/>
        <v>0</v>
      </c>
      <c r="AD273" s="606"/>
      <c r="AE273" s="199">
        <f>+IFERROR(MIN(AD273*(1+MTR!$C$28)*(1+MTR!$D$28),AB273+AC273*MTR!$D$35),0)</f>
        <v>0</v>
      </c>
      <c r="AG273" s="199" t="str">
        <f t="shared" ref="AG273:AG336" si="227">+IF(ISERROR(VLOOKUP($C273,DeflatoriCK,RIGHT(AG$14,4)-2016,0)),"",VLOOKUP($C273,DeflatoriCK,RIGHT(AG$14,4)-2016,0))</f>
        <v/>
      </c>
      <c r="AH273" s="199" t="str">
        <f t="shared" si="219"/>
        <v/>
      </c>
      <c r="AI273" s="199" t="str">
        <f t="shared" si="220"/>
        <v/>
      </c>
      <c r="AJ273" s="199" t="str">
        <f t="shared" si="221"/>
        <v/>
      </c>
      <c r="AK273" s="199" t="str">
        <f t="shared" si="222"/>
        <v/>
      </c>
      <c r="AL273" s="199" t="str">
        <f t="shared" si="223"/>
        <v/>
      </c>
      <c r="AM273" s="199" t="str">
        <f t="shared" si="224"/>
        <v/>
      </c>
      <c r="AN273" s="199" t="str">
        <f t="shared" si="225"/>
        <v/>
      </c>
      <c r="AO273" s="199">
        <f t="shared" si="226"/>
        <v>0</v>
      </c>
      <c r="AP273" s="606"/>
      <c r="AQ273" s="199">
        <f>+IFERROR(MIN(AP273*(1+MTR!$E$28)*(1+MTR!$D$28),IF(C273&lt;2018,AN273+AO273*MTR!$D$35,AN273+AO273*MTR!$E$36)),0)</f>
        <v>0</v>
      </c>
      <c r="AS273" s="199" t="str">
        <f t="shared" si="218"/>
        <v/>
      </c>
      <c r="AT273" s="199" t="str">
        <f t="shared" si="195"/>
        <v/>
      </c>
      <c r="AU273" s="199" t="str">
        <f t="shared" si="191"/>
        <v/>
      </c>
      <c r="AV273" s="199" t="str">
        <f t="shared" si="196"/>
        <v/>
      </c>
      <c r="AW273" s="199" t="str">
        <f t="shared" si="192"/>
        <v/>
      </c>
      <c r="AX273" s="199" t="str">
        <f t="shared" si="193"/>
        <v/>
      </c>
      <c r="AY273" s="199" t="str">
        <f t="shared" si="194"/>
        <v/>
      </c>
      <c r="AZ273" s="199" t="str">
        <f t="shared" si="197"/>
        <v/>
      </c>
      <c r="BA273" s="199">
        <f t="shared" si="198"/>
        <v>0</v>
      </c>
      <c r="BB273" s="606"/>
      <c r="BC273" s="199">
        <f>+IFERROR(MIN(BB273*(1+MTR!$E$28)*(1+MTR!$F$28),IF(C273&lt;2018,AZ273+BA273*MTR!$D$35,AZ273+BA273*MTR!$E$36)),0)</f>
        <v>0</v>
      </c>
      <c r="BD273" s="190"/>
      <c r="BE273" s="608"/>
      <c r="BF273" s="190"/>
      <c r="BG273" s="190"/>
      <c r="BH273" s="190"/>
    </row>
    <row r="274" spans="1:60" s="179" customFormat="1">
      <c r="A274" s="607"/>
      <c r="B274" s="76"/>
      <c r="C274" s="77"/>
      <c r="D274" s="77"/>
      <c r="E274" s="77"/>
      <c r="F274" s="77"/>
      <c r="G274" s="76"/>
      <c r="H274" s="212" t="str">
        <f t="shared" si="4"/>
        <v/>
      </c>
      <c r="I274" s="199" t="str">
        <f t="shared" si="5"/>
        <v/>
      </c>
      <c r="J274" s="199" t="str">
        <f t="shared" si="202"/>
        <v/>
      </c>
      <c r="K274" s="199" t="str">
        <f t="shared" si="203"/>
        <v/>
      </c>
      <c r="L274" s="199" t="str">
        <f t="shared" si="204"/>
        <v/>
      </c>
      <c r="M274" s="199" t="str">
        <f t="shared" si="205"/>
        <v/>
      </c>
      <c r="N274" s="199" t="str">
        <f t="shared" si="206"/>
        <v/>
      </c>
      <c r="O274" s="199" t="str">
        <f t="shared" si="207"/>
        <v/>
      </c>
      <c r="P274" s="199" t="str">
        <f t="shared" si="208"/>
        <v/>
      </c>
      <c r="Q274" s="199">
        <f t="shared" si="209"/>
        <v>0</v>
      </c>
      <c r="R274" s="606"/>
      <c r="S274" s="199">
        <f>+IFERROR(MIN(R274*(1+MTR!$C$28),P274+Q274*MTR!$C$35),0)</f>
        <v>0</v>
      </c>
      <c r="U274" s="199" t="str">
        <f t="shared" si="14"/>
        <v/>
      </c>
      <c r="V274" s="199" t="str">
        <f t="shared" si="210"/>
        <v/>
      </c>
      <c r="W274" s="199" t="str">
        <f t="shared" si="211"/>
        <v/>
      </c>
      <c r="X274" s="199" t="str">
        <f t="shared" si="212"/>
        <v/>
      </c>
      <c r="Y274" s="199" t="str">
        <f t="shared" si="213"/>
        <v/>
      </c>
      <c r="Z274" s="199" t="str">
        <f t="shared" si="214"/>
        <v/>
      </c>
      <c r="AA274" s="199" t="str">
        <f t="shared" si="215"/>
        <v/>
      </c>
      <c r="AB274" s="199" t="str">
        <f t="shared" si="216"/>
        <v/>
      </c>
      <c r="AC274" s="199">
        <f t="shared" si="217"/>
        <v>0</v>
      </c>
      <c r="AD274" s="606"/>
      <c r="AE274" s="199">
        <f>+IFERROR(MIN(AD274*(1+MTR!$C$28)*(1+MTR!$D$28),AB274+AC274*MTR!$D$35),0)</f>
        <v>0</v>
      </c>
      <c r="AG274" s="199" t="str">
        <f t="shared" si="227"/>
        <v/>
      </c>
      <c r="AH274" s="199" t="str">
        <f t="shared" si="219"/>
        <v/>
      </c>
      <c r="AI274" s="199" t="str">
        <f t="shared" si="220"/>
        <v/>
      </c>
      <c r="AJ274" s="199" t="str">
        <f t="shared" si="221"/>
        <v/>
      </c>
      <c r="AK274" s="199" t="str">
        <f t="shared" si="222"/>
        <v/>
      </c>
      <c r="AL274" s="199" t="str">
        <f t="shared" si="223"/>
        <v/>
      </c>
      <c r="AM274" s="199" t="str">
        <f t="shared" si="224"/>
        <v/>
      </c>
      <c r="AN274" s="199" t="str">
        <f t="shared" si="225"/>
        <v/>
      </c>
      <c r="AO274" s="199">
        <f t="shared" si="226"/>
        <v>0</v>
      </c>
      <c r="AP274" s="606"/>
      <c r="AQ274" s="199">
        <f>+IFERROR(MIN(AP274*(1+MTR!$E$28)*(1+MTR!$D$28),IF(C274&lt;2018,AN274+AO274*MTR!$D$35,AN274+AO274*MTR!$E$36)),0)</f>
        <v>0</v>
      </c>
      <c r="AS274" s="199" t="str">
        <f t="shared" si="218"/>
        <v/>
      </c>
      <c r="AT274" s="199" t="str">
        <f t="shared" si="195"/>
        <v/>
      </c>
      <c r="AU274" s="199" t="str">
        <f t="shared" ref="AU274:AU337" si="228">IFERROR(MIN((AI274+AL274)*$AL$12,AT274),"")</f>
        <v/>
      </c>
      <c r="AV274" s="199" t="str">
        <f t="shared" si="196"/>
        <v/>
      </c>
      <c r="AW274" s="199" t="str">
        <f t="shared" ref="AW274:AW337" si="229">IFERROR(MIN((AK274+AM274)*$AL$12,AV274),"")</f>
        <v/>
      </c>
      <c r="AX274" s="199" t="str">
        <f t="shared" ref="AX274:AX337" si="230">IFERROR(IF($H274&gt;0,MAX(0,MIN(AT274/$H274,MAX(0,AT274-AU274))),0),"")</f>
        <v/>
      </c>
      <c r="AY274" s="199" t="str">
        <f t="shared" ref="AY274:AY337" si="231">IFERROR(IF($H274&gt;0,MAX(0,MIN(AV274/$H274,MAX(0,AV274-AW274))),0),"")</f>
        <v/>
      </c>
      <c r="AZ274" s="199" t="str">
        <f t="shared" si="197"/>
        <v/>
      </c>
      <c r="BA274" s="199">
        <f t="shared" si="198"/>
        <v>0</v>
      </c>
      <c r="BB274" s="606"/>
      <c r="BC274" s="199">
        <f>+IFERROR(MIN(BB274*(1+MTR!$E$28)*(1+MTR!$F$28),IF(C274&lt;2018,AZ274+BA274*MTR!$D$35,AZ274+BA274*MTR!$E$36)),0)</f>
        <v>0</v>
      </c>
      <c r="BD274" s="190"/>
      <c r="BE274" s="608"/>
      <c r="BF274" s="190"/>
      <c r="BG274" s="190"/>
      <c r="BH274" s="190"/>
    </row>
    <row r="275" spans="1:60" s="179" customFormat="1">
      <c r="A275" s="607"/>
      <c r="B275" s="76"/>
      <c r="C275" s="77"/>
      <c r="D275" s="77"/>
      <c r="E275" s="77"/>
      <c r="F275" s="77"/>
      <c r="G275" s="76"/>
      <c r="H275" s="212" t="str">
        <f t="shared" si="4"/>
        <v/>
      </c>
      <c r="I275" s="199" t="str">
        <f t="shared" si="5"/>
        <v/>
      </c>
      <c r="J275" s="199" t="str">
        <f t="shared" si="202"/>
        <v/>
      </c>
      <c r="K275" s="199" t="str">
        <f t="shared" si="203"/>
        <v/>
      </c>
      <c r="L275" s="199" t="str">
        <f t="shared" si="204"/>
        <v/>
      </c>
      <c r="M275" s="199" t="str">
        <f t="shared" si="205"/>
        <v/>
      </c>
      <c r="N275" s="199" t="str">
        <f t="shared" si="206"/>
        <v/>
      </c>
      <c r="O275" s="199" t="str">
        <f t="shared" si="207"/>
        <v/>
      </c>
      <c r="P275" s="199" t="str">
        <f t="shared" si="208"/>
        <v/>
      </c>
      <c r="Q275" s="199">
        <f t="shared" si="209"/>
        <v>0</v>
      </c>
      <c r="R275" s="606"/>
      <c r="S275" s="199">
        <f>+IFERROR(MIN(R275*(1+MTR!$C$28),P275+Q275*MTR!$C$35),0)</f>
        <v>0</v>
      </c>
      <c r="U275" s="199" t="str">
        <f t="shared" si="14"/>
        <v/>
      </c>
      <c r="V275" s="199" t="str">
        <f t="shared" si="210"/>
        <v/>
      </c>
      <c r="W275" s="199" t="str">
        <f t="shared" si="211"/>
        <v/>
      </c>
      <c r="X275" s="199" t="str">
        <f t="shared" si="212"/>
        <v/>
      </c>
      <c r="Y275" s="199" t="str">
        <f t="shared" si="213"/>
        <v/>
      </c>
      <c r="Z275" s="199" t="str">
        <f t="shared" si="214"/>
        <v/>
      </c>
      <c r="AA275" s="199" t="str">
        <f t="shared" si="215"/>
        <v/>
      </c>
      <c r="AB275" s="199" t="str">
        <f t="shared" si="216"/>
        <v/>
      </c>
      <c r="AC275" s="199">
        <f t="shared" si="217"/>
        <v>0</v>
      </c>
      <c r="AD275" s="606"/>
      <c r="AE275" s="199">
        <f>+IFERROR(MIN(AD275*(1+MTR!$C$28)*(1+MTR!$D$28),AB275+AC275*MTR!$D$35),0)</f>
        <v>0</v>
      </c>
      <c r="AG275" s="199" t="str">
        <f t="shared" si="227"/>
        <v/>
      </c>
      <c r="AH275" s="199" t="str">
        <f t="shared" si="219"/>
        <v/>
      </c>
      <c r="AI275" s="199" t="str">
        <f t="shared" si="220"/>
        <v/>
      </c>
      <c r="AJ275" s="199" t="str">
        <f t="shared" si="221"/>
        <v/>
      </c>
      <c r="AK275" s="199" t="str">
        <f t="shared" si="222"/>
        <v/>
      </c>
      <c r="AL275" s="199" t="str">
        <f t="shared" si="223"/>
        <v/>
      </c>
      <c r="AM275" s="199" t="str">
        <f t="shared" si="224"/>
        <v/>
      </c>
      <c r="AN275" s="199" t="str">
        <f t="shared" si="225"/>
        <v/>
      </c>
      <c r="AO275" s="199">
        <f t="shared" si="226"/>
        <v>0</v>
      </c>
      <c r="AP275" s="606"/>
      <c r="AQ275" s="199">
        <f>+IFERROR(MIN(AP275*(1+MTR!$E$28)*(1+MTR!$D$28),IF(C275&lt;2018,AN275+AO275*MTR!$D$35,AN275+AO275*MTR!$E$36)),0)</f>
        <v>0</v>
      </c>
      <c r="AS275" s="199" t="str">
        <f t="shared" si="218"/>
        <v/>
      </c>
      <c r="AT275" s="199" t="str">
        <f t="shared" si="195"/>
        <v/>
      </c>
      <c r="AU275" s="199" t="str">
        <f t="shared" si="228"/>
        <v/>
      </c>
      <c r="AV275" s="199" t="str">
        <f t="shared" si="196"/>
        <v/>
      </c>
      <c r="AW275" s="199" t="str">
        <f t="shared" si="229"/>
        <v/>
      </c>
      <c r="AX275" s="199" t="str">
        <f t="shared" si="230"/>
        <v/>
      </c>
      <c r="AY275" s="199" t="str">
        <f t="shared" si="231"/>
        <v/>
      </c>
      <c r="AZ275" s="199" t="str">
        <f t="shared" si="197"/>
        <v/>
      </c>
      <c r="BA275" s="199">
        <f t="shared" si="198"/>
        <v>0</v>
      </c>
      <c r="BB275" s="606"/>
      <c r="BC275" s="199">
        <f>+IFERROR(MIN(BB275*(1+MTR!$E$28)*(1+MTR!$F$28),IF(C275&lt;2018,AZ275+BA275*MTR!$D$35,AZ275+BA275*MTR!$E$36)),0)</f>
        <v>0</v>
      </c>
      <c r="BD275" s="190"/>
      <c r="BE275" s="608"/>
      <c r="BF275" s="190"/>
      <c r="BG275" s="190"/>
      <c r="BH275" s="190"/>
    </row>
    <row r="276" spans="1:60" s="179" customFormat="1">
      <c r="A276" s="607"/>
      <c r="B276" s="76"/>
      <c r="C276" s="77"/>
      <c r="D276" s="77"/>
      <c r="E276" s="77"/>
      <c r="F276" s="77"/>
      <c r="G276" s="76"/>
      <c r="H276" s="212" t="str">
        <f t="shared" si="4"/>
        <v/>
      </c>
      <c r="I276" s="199" t="str">
        <f t="shared" si="5"/>
        <v/>
      </c>
      <c r="J276" s="199" t="str">
        <f t="shared" si="202"/>
        <v/>
      </c>
      <c r="K276" s="199" t="str">
        <f t="shared" si="203"/>
        <v/>
      </c>
      <c r="L276" s="199" t="str">
        <f t="shared" si="204"/>
        <v/>
      </c>
      <c r="M276" s="199" t="str">
        <f t="shared" si="205"/>
        <v/>
      </c>
      <c r="N276" s="199" t="str">
        <f t="shared" si="206"/>
        <v/>
      </c>
      <c r="O276" s="199" t="str">
        <f t="shared" si="207"/>
        <v/>
      </c>
      <c r="P276" s="199" t="str">
        <f t="shared" si="208"/>
        <v/>
      </c>
      <c r="Q276" s="199">
        <f t="shared" si="209"/>
        <v>0</v>
      </c>
      <c r="R276" s="606"/>
      <c r="S276" s="199">
        <f>+IFERROR(MIN(R276*(1+MTR!$C$28),P276+Q276*MTR!$C$35),0)</f>
        <v>0</v>
      </c>
      <c r="U276" s="199" t="str">
        <f t="shared" si="14"/>
        <v/>
      </c>
      <c r="V276" s="199" t="str">
        <f t="shared" si="210"/>
        <v/>
      </c>
      <c r="W276" s="199" t="str">
        <f t="shared" si="211"/>
        <v/>
      </c>
      <c r="X276" s="199" t="str">
        <f t="shared" si="212"/>
        <v/>
      </c>
      <c r="Y276" s="199" t="str">
        <f t="shared" si="213"/>
        <v/>
      </c>
      <c r="Z276" s="199" t="str">
        <f t="shared" si="214"/>
        <v/>
      </c>
      <c r="AA276" s="199" t="str">
        <f t="shared" si="215"/>
        <v/>
      </c>
      <c r="AB276" s="199" t="str">
        <f t="shared" si="216"/>
        <v/>
      </c>
      <c r="AC276" s="199">
        <f t="shared" si="217"/>
        <v>0</v>
      </c>
      <c r="AD276" s="606"/>
      <c r="AE276" s="199">
        <f>+IFERROR(MIN(AD276*(1+MTR!$C$28)*(1+MTR!$D$28),AB276+AC276*MTR!$D$35),0)</f>
        <v>0</v>
      </c>
      <c r="AG276" s="199" t="str">
        <f t="shared" si="227"/>
        <v/>
      </c>
      <c r="AH276" s="199" t="str">
        <f t="shared" si="219"/>
        <v/>
      </c>
      <c r="AI276" s="199" t="str">
        <f t="shared" si="220"/>
        <v/>
      </c>
      <c r="AJ276" s="199" t="str">
        <f t="shared" si="221"/>
        <v/>
      </c>
      <c r="AK276" s="199" t="str">
        <f t="shared" si="222"/>
        <v/>
      </c>
      <c r="AL276" s="199" t="str">
        <f t="shared" si="223"/>
        <v/>
      </c>
      <c r="AM276" s="199" t="str">
        <f t="shared" si="224"/>
        <v/>
      </c>
      <c r="AN276" s="199" t="str">
        <f t="shared" si="225"/>
        <v/>
      </c>
      <c r="AO276" s="199">
        <f t="shared" si="226"/>
        <v>0</v>
      </c>
      <c r="AP276" s="606"/>
      <c r="AQ276" s="199">
        <f>+IFERROR(MIN(AP276*(1+MTR!$E$28)*(1+MTR!$D$28),IF(C276&lt;2018,AN276+AO276*MTR!$D$35,AN276+AO276*MTR!$E$36)),0)</f>
        <v>0</v>
      </c>
      <c r="AS276" s="199" t="str">
        <f t="shared" si="218"/>
        <v/>
      </c>
      <c r="AT276" s="199" t="str">
        <f t="shared" ref="AT276:AT339" si="232">IFERROR(AS276*$D276,"")</f>
        <v/>
      </c>
      <c r="AU276" s="199" t="str">
        <f t="shared" si="228"/>
        <v/>
      </c>
      <c r="AV276" s="199" t="str">
        <f t="shared" ref="AV276:AV339" si="233">IFERROR(AS276*$E276,"")</f>
        <v/>
      </c>
      <c r="AW276" s="199" t="str">
        <f t="shared" si="229"/>
        <v/>
      </c>
      <c r="AX276" s="199" t="str">
        <f t="shared" si="230"/>
        <v/>
      </c>
      <c r="AY276" s="199" t="str">
        <f t="shared" si="231"/>
        <v/>
      </c>
      <c r="AZ276" s="199" t="str">
        <f t="shared" ref="AZ276:AZ339" si="234">IFERROR(AX276-AY276,"")</f>
        <v/>
      </c>
      <c r="BA276" s="199">
        <f t="shared" ref="BA276:BA339" si="235">IFERROR(AT276-AV276-(AU276-AW276),0)</f>
        <v>0</v>
      </c>
      <c r="BB276" s="606"/>
      <c r="BC276" s="199">
        <f>+IFERROR(MIN(BB276*(1+MTR!$E$28)*(1+MTR!$F$28),IF(C276&lt;2018,AZ276+BA276*MTR!$D$35,AZ276+BA276*MTR!$E$36)),0)</f>
        <v>0</v>
      </c>
      <c r="BD276" s="190"/>
      <c r="BE276" s="608"/>
      <c r="BF276" s="190"/>
      <c r="BG276" s="190"/>
      <c r="BH276" s="190"/>
    </row>
    <row r="277" spans="1:60" s="179" customFormat="1">
      <c r="A277" s="607"/>
      <c r="B277" s="76"/>
      <c r="C277" s="77"/>
      <c r="D277" s="77"/>
      <c r="E277" s="77"/>
      <c r="F277" s="77"/>
      <c r="G277" s="76"/>
      <c r="H277" s="212" t="str">
        <f t="shared" ref="H277:H327" si="236">+IF(ISERROR(VLOOKUP($A277,ViteUtili,2,0)),"",VLOOKUP($A277,ViteUtili,2,0))</f>
        <v/>
      </c>
      <c r="I277" s="199" t="str">
        <f t="shared" ref="I277:I327" si="237">+IF(ISERROR(VLOOKUP($C277,DeflatoriCK,RIGHT(I$14,4)-2016,0)),"",VLOOKUP($C277,DeflatoriCK,RIGHT(I$14,4)-2016,0))</f>
        <v/>
      </c>
      <c r="J277" s="199" t="str">
        <f t="shared" ref="J277:J327" si="238">IFERROR(I277*$D277,"")</f>
        <v/>
      </c>
      <c r="K277" s="199" t="str">
        <f t="shared" ref="K277:K327" si="239">IFERROR(MIN(F277*I277,J277),"")</f>
        <v/>
      </c>
      <c r="L277" s="199" t="str">
        <f t="shared" ref="L277:L327" si="240">IFERROR(I277*$E277,"")</f>
        <v/>
      </c>
      <c r="M277" s="199" t="str">
        <f t="shared" ref="M277:M327" si="241">IFERROR(MIN(G277*I277,L277),"")</f>
        <v/>
      </c>
      <c r="N277" s="199" t="str">
        <f t="shared" ref="N277:N327" si="242">IFERROR(IF($H277&gt;0,MAX(0,MIN(J277/$H277,MAX(0,J277-K277))),0),"")</f>
        <v/>
      </c>
      <c r="O277" s="199" t="str">
        <f t="shared" ref="O277:O327" si="243">IFERROR(IF($H277&gt;0,MAX(0,MIN(L277/$H277,MAX(0,L277-M277))),0),"")</f>
        <v/>
      </c>
      <c r="P277" s="199" t="str">
        <f t="shared" ref="P277:P327" si="244">IFERROR(N277-O277,"")</f>
        <v/>
      </c>
      <c r="Q277" s="199">
        <f t="shared" ref="Q277:Q327" si="245">IFERROR(J277-L277-(K277-M277),0)</f>
        <v>0</v>
      </c>
      <c r="R277" s="606"/>
      <c r="S277" s="199">
        <f>+IFERROR(MIN(R277*(1+MTR!$C$28),P277+Q277*MTR!$C$35),0)</f>
        <v>0</v>
      </c>
      <c r="U277" s="199" t="str">
        <f t="shared" ref="U277:U327" si="246">+IF(ISERROR(VLOOKUP($C277,DeflatoriCK,RIGHT(U$14,4)-2016,0)),"",VLOOKUP($C277,DeflatoriCK,RIGHT(U$14,4)-2016,0))</f>
        <v/>
      </c>
      <c r="V277" s="199" t="str">
        <f t="shared" ref="V277:V327" si="247">IFERROR(U277*$D277,"")</f>
        <v/>
      </c>
      <c r="W277" s="199" t="str">
        <f t="shared" ref="W277:W327" si="248">IFERROR(MIN((K277+N277)*$N$12,V277),"")</f>
        <v/>
      </c>
      <c r="X277" s="199" t="str">
        <f t="shared" ref="X277:X327" si="249">IFERROR(U277*$E277,"")</f>
        <v/>
      </c>
      <c r="Y277" s="199" t="str">
        <f t="shared" ref="Y277:Y327" si="250">IFERROR(MIN((M277+O277)*$N$12,X277),"")</f>
        <v/>
      </c>
      <c r="Z277" s="199" t="str">
        <f t="shared" ref="Z277:Z327" si="251">IFERROR(IF($H277&gt;0,MAX(0,MIN(V277/$H277,MAX(0,V277-W277))),0),"")</f>
        <v/>
      </c>
      <c r="AA277" s="199" t="str">
        <f t="shared" ref="AA277:AA327" si="252">IFERROR(IF($H277&gt;0,MAX(0,MIN(X277/$H277,MAX(0,X277-Y277))),0),"")</f>
        <v/>
      </c>
      <c r="AB277" s="199" t="str">
        <f t="shared" ref="AB277:AB327" si="253">IFERROR(Z277-AA277,"")</f>
        <v/>
      </c>
      <c r="AC277" s="199">
        <f t="shared" ref="AC277:AC327" si="254">IFERROR(V277-X277-(W277-Y277),0)</f>
        <v>0</v>
      </c>
      <c r="AD277" s="606"/>
      <c r="AE277" s="199">
        <f>+IFERROR(MIN(AD277*(1+MTR!$C$28)*(1+MTR!$D$28),AB277+AC277*MTR!$D$35),0)</f>
        <v>0</v>
      </c>
      <c r="AG277" s="199" t="str">
        <f t="shared" si="227"/>
        <v/>
      </c>
      <c r="AH277" s="199" t="str">
        <f t="shared" si="219"/>
        <v/>
      </c>
      <c r="AI277" s="199" t="str">
        <f t="shared" si="220"/>
        <v/>
      </c>
      <c r="AJ277" s="199" t="str">
        <f t="shared" si="221"/>
        <v/>
      </c>
      <c r="AK277" s="199" t="str">
        <f t="shared" si="222"/>
        <v/>
      </c>
      <c r="AL277" s="199" t="str">
        <f t="shared" si="223"/>
        <v/>
      </c>
      <c r="AM277" s="199" t="str">
        <f t="shared" si="224"/>
        <v/>
      </c>
      <c r="AN277" s="199" t="str">
        <f t="shared" si="225"/>
        <v/>
      </c>
      <c r="AO277" s="199">
        <f t="shared" si="226"/>
        <v>0</v>
      </c>
      <c r="AP277" s="606"/>
      <c r="AQ277" s="199">
        <f>+IFERROR(MIN(AP277*(1+MTR!$E$28)*(1+MTR!$D$28),IF(C277&lt;2018,AN277+AO277*MTR!$D$35,AN277+AO277*MTR!$E$36)),0)</f>
        <v>0</v>
      </c>
      <c r="AS277" s="199" t="str">
        <f t="shared" si="218"/>
        <v/>
      </c>
      <c r="AT277" s="199" t="str">
        <f t="shared" si="232"/>
        <v/>
      </c>
      <c r="AU277" s="199" t="str">
        <f t="shared" si="228"/>
        <v/>
      </c>
      <c r="AV277" s="199" t="str">
        <f t="shared" si="233"/>
        <v/>
      </c>
      <c r="AW277" s="199" t="str">
        <f t="shared" si="229"/>
        <v/>
      </c>
      <c r="AX277" s="199" t="str">
        <f t="shared" si="230"/>
        <v/>
      </c>
      <c r="AY277" s="199" t="str">
        <f t="shared" si="231"/>
        <v/>
      </c>
      <c r="AZ277" s="199" t="str">
        <f t="shared" si="234"/>
        <v/>
      </c>
      <c r="BA277" s="199">
        <f t="shared" si="235"/>
        <v>0</v>
      </c>
      <c r="BB277" s="606"/>
      <c r="BC277" s="199">
        <f>+IFERROR(MIN(BB277*(1+MTR!$E$28)*(1+MTR!$F$28),IF(C277&lt;2018,AZ277+BA277*MTR!$D$35,AZ277+BA277*MTR!$E$36)),0)</f>
        <v>0</v>
      </c>
      <c r="BD277" s="190"/>
      <c r="BE277" s="608"/>
      <c r="BF277" s="190"/>
      <c r="BG277" s="190"/>
      <c r="BH277" s="190"/>
    </row>
    <row r="278" spans="1:60" s="179" customFormat="1">
      <c r="A278" s="607"/>
      <c r="B278" s="76"/>
      <c r="C278" s="77"/>
      <c r="D278" s="77"/>
      <c r="E278" s="77"/>
      <c r="F278" s="77"/>
      <c r="G278" s="76"/>
      <c r="H278" s="212" t="str">
        <f t="shared" si="236"/>
        <v/>
      </c>
      <c r="I278" s="199" t="str">
        <f t="shared" si="237"/>
        <v/>
      </c>
      <c r="J278" s="199" t="str">
        <f t="shared" si="238"/>
        <v/>
      </c>
      <c r="K278" s="199" t="str">
        <f t="shared" si="239"/>
        <v/>
      </c>
      <c r="L278" s="199" t="str">
        <f t="shared" si="240"/>
        <v/>
      </c>
      <c r="M278" s="199" t="str">
        <f t="shared" si="241"/>
        <v/>
      </c>
      <c r="N278" s="199" t="str">
        <f t="shared" si="242"/>
        <v/>
      </c>
      <c r="O278" s="199" t="str">
        <f t="shared" si="243"/>
        <v/>
      </c>
      <c r="P278" s="199" t="str">
        <f t="shared" si="244"/>
        <v/>
      </c>
      <c r="Q278" s="199">
        <f t="shared" si="245"/>
        <v>0</v>
      </c>
      <c r="R278" s="606"/>
      <c r="S278" s="199">
        <f>+IFERROR(MIN(R278*(1+MTR!$C$28),P278+Q278*MTR!$C$35),0)</f>
        <v>0</v>
      </c>
      <c r="U278" s="199" t="str">
        <f t="shared" si="246"/>
        <v/>
      </c>
      <c r="V278" s="199" t="str">
        <f t="shared" si="247"/>
        <v/>
      </c>
      <c r="W278" s="199" t="str">
        <f t="shared" si="248"/>
        <v/>
      </c>
      <c r="X278" s="199" t="str">
        <f t="shared" si="249"/>
        <v/>
      </c>
      <c r="Y278" s="199" t="str">
        <f t="shared" si="250"/>
        <v/>
      </c>
      <c r="Z278" s="199" t="str">
        <f t="shared" si="251"/>
        <v/>
      </c>
      <c r="AA278" s="199" t="str">
        <f t="shared" si="252"/>
        <v/>
      </c>
      <c r="AB278" s="199" t="str">
        <f t="shared" si="253"/>
        <v/>
      </c>
      <c r="AC278" s="199">
        <f t="shared" si="254"/>
        <v>0</v>
      </c>
      <c r="AD278" s="606"/>
      <c r="AE278" s="199">
        <f>+IFERROR(MIN(AD278*(1+MTR!$C$28)*(1+MTR!$D$28),AB278+AC278*MTR!$D$35),0)</f>
        <v>0</v>
      </c>
      <c r="AG278" s="199" t="str">
        <f t="shared" si="227"/>
        <v/>
      </c>
      <c r="AH278" s="199" t="str">
        <f t="shared" si="219"/>
        <v/>
      </c>
      <c r="AI278" s="199" t="str">
        <f t="shared" si="220"/>
        <v/>
      </c>
      <c r="AJ278" s="199" t="str">
        <f t="shared" si="221"/>
        <v/>
      </c>
      <c r="AK278" s="199" t="str">
        <f t="shared" si="222"/>
        <v/>
      </c>
      <c r="AL278" s="199" t="str">
        <f t="shared" si="223"/>
        <v/>
      </c>
      <c r="AM278" s="199" t="str">
        <f t="shared" si="224"/>
        <v/>
      </c>
      <c r="AN278" s="199" t="str">
        <f t="shared" si="225"/>
        <v/>
      </c>
      <c r="AO278" s="199">
        <f t="shared" si="226"/>
        <v>0</v>
      </c>
      <c r="AP278" s="606"/>
      <c r="AQ278" s="199">
        <f>+IFERROR(MIN(AP278*(1+MTR!$E$28)*(1+MTR!$D$28),IF(C278&lt;2018,AN278+AO278*MTR!$D$35,AN278+AO278*MTR!$E$36)),0)</f>
        <v>0</v>
      </c>
      <c r="AS278" s="199" t="str">
        <f t="shared" si="218"/>
        <v/>
      </c>
      <c r="AT278" s="199" t="str">
        <f t="shared" si="232"/>
        <v/>
      </c>
      <c r="AU278" s="199" t="str">
        <f t="shared" si="228"/>
        <v/>
      </c>
      <c r="AV278" s="199" t="str">
        <f t="shared" si="233"/>
        <v/>
      </c>
      <c r="AW278" s="199" t="str">
        <f t="shared" si="229"/>
        <v/>
      </c>
      <c r="AX278" s="199" t="str">
        <f t="shared" si="230"/>
        <v/>
      </c>
      <c r="AY278" s="199" t="str">
        <f t="shared" si="231"/>
        <v/>
      </c>
      <c r="AZ278" s="199" t="str">
        <f t="shared" si="234"/>
        <v/>
      </c>
      <c r="BA278" s="199">
        <f t="shared" si="235"/>
        <v>0</v>
      </c>
      <c r="BB278" s="606"/>
      <c r="BC278" s="199">
        <f>+IFERROR(MIN(BB278*(1+MTR!$E$28)*(1+MTR!$F$28),IF(C278&lt;2018,AZ278+BA278*MTR!$D$35,AZ278+BA278*MTR!$E$36)),0)</f>
        <v>0</v>
      </c>
      <c r="BD278" s="190"/>
      <c r="BE278" s="608"/>
      <c r="BF278" s="190"/>
      <c r="BG278" s="190"/>
      <c r="BH278" s="190"/>
    </row>
    <row r="279" spans="1:60" s="179" customFormat="1">
      <c r="A279" s="607"/>
      <c r="B279" s="76"/>
      <c r="C279" s="77"/>
      <c r="D279" s="77"/>
      <c r="E279" s="77"/>
      <c r="F279" s="77"/>
      <c r="G279" s="76"/>
      <c r="H279" s="212" t="str">
        <f t="shared" si="236"/>
        <v/>
      </c>
      <c r="I279" s="199" t="str">
        <f t="shared" si="237"/>
        <v/>
      </c>
      <c r="J279" s="199" t="str">
        <f t="shared" si="238"/>
        <v/>
      </c>
      <c r="K279" s="199" t="str">
        <f t="shared" si="239"/>
        <v/>
      </c>
      <c r="L279" s="199" t="str">
        <f t="shared" si="240"/>
        <v/>
      </c>
      <c r="M279" s="199" t="str">
        <f t="shared" si="241"/>
        <v/>
      </c>
      <c r="N279" s="199" t="str">
        <f t="shared" si="242"/>
        <v/>
      </c>
      <c r="O279" s="199" t="str">
        <f t="shared" si="243"/>
        <v/>
      </c>
      <c r="P279" s="199" t="str">
        <f t="shared" si="244"/>
        <v/>
      </c>
      <c r="Q279" s="199">
        <f t="shared" si="245"/>
        <v>0</v>
      </c>
      <c r="R279" s="606"/>
      <c r="S279" s="199">
        <f>+IFERROR(MIN(R279*(1+MTR!$C$28),P279+Q279*MTR!$C$35),0)</f>
        <v>0</v>
      </c>
      <c r="U279" s="199" t="str">
        <f t="shared" si="246"/>
        <v/>
      </c>
      <c r="V279" s="199" t="str">
        <f t="shared" si="247"/>
        <v/>
      </c>
      <c r="W279" s="199" t="str">
        <f t="shared" si="248"/>
        <v/>
      </c>
      <c r="X279" s="199" t="str">
        <f t="shared" si="249"/>
        <v/>
      </c>
      <c r="Y279" s="199" t="str">
        <f t="shared" si="250"/>
        <v/>
      </c>
      <c r="Z279" s="199" t="str">
        <f t="shared" si="251"/>
        <v/>
      </c>
      <c r="AA279" s="199" t="str">
        <f t="shared" si="252"/>
        <v/>
      </c>
      <c r="AB279" s="199" t="str">
        <f t="shared" si="253"/>
        <v/>
      </c>
      <c r="AC279" s="199">
        <f t="shared" si="254"/>
        <v>0</v>
      </c>
      <c r="AD279" s="606"/>
      <c r="AE279" s="199">
        <f>+IFERROR(MIN(AD279*(1+MTR!$C$28)*(1+MTR!$D$28),AB279+AC279*MTR!$D$35),0)</f>
        <v>0</v>
      </c>
      <c r="AG279" s="199" t="str">
        <f t="shared" si="227"/>
        <v/>
      </c>
      <c r="AH279" s="199" t="str">
        <f t="shared" si="219"/>
        <v/>
      </c>
      <c r="AI279" s="199" t="str">
        <f t="shared" si="220"/>
        <v/>
      </c>
      <c r="AJ279" s="199" t="str">
        <f t="shared" si="221"/>
        <v/>
      </c>
      <c r="AK279" s="199" t="str">
        <f t="shared" si="222"/>
        <v/>
      </c>
      <c r="AL279" s="199" t="str">
        <f t="shared" si="223"/>
        <v/>
      </c>
      <c r="AM279" s="199" t="str">
        <f t="shared" si="224"/>
        <v/>
      </c>
      <c r="AN279" s="199" t="str">
        <f t="shared" si="225"/>
        <v/>
      </c>
      <c r="AO279" s="199">
        <f t="shared" si="226"/>
        <v>0</v>
      </c>
      <c r="AP279" s="606"/>
      <c r="AQ279" s="199">
        <f>+IFERROR(MIN(AP279*(1+MTR!$E$28)*(1+MTR!$D$28),IF(C279&lt;2018,AN279+AO279*MTR!$D$35,AN279+AO279*MTR!$E$36)),0)</f>
        <v>0</v>
      </c>
      <c r="AS279" s="199" t="str">
        <f t="shared" si="218"/>
        <v/>
      </c>
      <c r="AT279" s="199" t="str">
        <f t="shared" si="232"/>
        <v/>
      </c>
      <c r="AU279" s="199" t="str">
        <f t="shared" si="228"/>
        <v/>
      </c>
      <c r="AV279" s="199" t="str">
        <f t="shared" si="233"/>
        <v/>
      </c>
      <c r="AW279" s="199" t="str">
        <f t="shared" si="229"/>
        <v/>
      </c>
      <c r="AX279" s="199" t="str">
        <f t="shared" si="230"/>
        <v/>
      </c>
      <c r="AY279" s="199" t="str">
        <f t="shared" si="231"/>
        <v/>
      </c>
      <c r="AZ279" s="199" t="str">
        <f t="shared" si="234"/>
        <v/>
      </c>
      <c r="BA279" s="199">
        <f t="shared" si="235"/>
        <v>0</v>
      </c>
      <c r="BB279" s="606"/>
      <c r="BC279" s="199">
        <f>+IFERROR(MIN(BB279*(1+MTR!$E$28)*(1+MTR!$F$28),IF(C279&lt;2018,AZ279+BA279*MTR!$D$35,AZ279+BA279*MTR!$E$36)),0)</f>
        <v>0</v>
      </c>
      <c r="BD279" s="190"/>
      <c r="BE279" s="608"/>
      <c r="BF279" s="190"/>
      <c r="BG279" s="190"/>
      <c r="BH279" s="190"/>
    </row>
    <row r="280" spans="1:60" s="179" customFormat="1">
      <c r="A280" s="607"/>
      <c r="B280" s="76"/>
      <c r="C280" s="77"/>
      <c r="D280" s="77"/>
      <c r="E280" s="77"/>
      <c r="F280" s="77"/>
      <c r="G280" s="76"/>
      <c r="H280" s="212" t="str">
        <f t="shared" si="236"/>
        <v/>
      </c>
      <c r="I280" s="199" t="str">
        <f t="shared" si="237"/>
        <v/>
      </c>
      <c r="J280" s="199" t="str">
        <f t="shared" si="238"/>
        <v/>
      </c>
      <c r="K280" s="199" t="str">
        <f t="shared" si="239"/>
        <v/>
      </c>
      <c r="L280" s="199" t="str">
        <f t="shared" si="240"/>
        <v/>
      </c>
      <c r="M280" s="199" t="str">
        <f t="shared" si="241"/>
        <v/>
      </c>
      <c r="N280" s="199" t="str">
        <f t="shared" si="242"/>
        <v/>
      </c>
      <c r="O280" s="199" t="str">
        <f t="shared" si="243"/>
        <v/>
      </c>
      <c r="P280" s="199" t="str">
        <f t="shared" si="244"/>
        <v/>
      </c>
      <c r="Q280" s="199">
        <f t="shared" si="245"/>
        <v>0</v>
      </c>
      <c r="R280" s="606"/>
      <c r="S280" s="199">
        <f>+IFERROR(MIN(R280*(1+MTR!$C$28),P280+Q280*MTR!$C$35),0)</f>
        <v>0</v>
      </c>
      <c r="U280" s="199" t="str">
        <f t="shared" si="246"/>
        <v/>
      </c>
      <c r="V280" s="199" t="str">
        <f t="shared" si="247"/>
        <v/>
      </c>
      <c r="W280" s="199" t="str">
        <f t="shared" si="248"/>
        <v/>
      </c>
      <c r="X280" s="199" t="str">
        <f t="shared" si="249"/>
        <v/>
      </c>
      <c r="Y280" s="199" t="str">
        <f t="shared" si="250"/>
        <v/>
      </c>
      <c r="Z280" s="199" t="str">
        <f t="shared" si="251"/>
        <v/>
      </c>
      <c r="AA280" s="199" t="str">
        <f t="shared" si="252"/>
        <v/>
      </c>
      <c r="AB280" s="199" t="str">
        <f t="shared" si="253"/>
        <v/>
      </c>
      <c r="AC280" s="199">
        <f t="shared" si="254"/>
        <v>0</v>
      </c>
      <c r="AD280" s="606"/>
      <c r="AE280" s="199">
        <f>+IFERROR(MIN(AD280*(1+MTR!$C$28)*(1+MTR!$D$28),AB280+AC280*MTR!$D$35),0)</f>
        <v>0</v>
      </c>
      <c r="AG280" s="199" t="str">
        <f t="shared" si="227"/>
        <v/>
      </c>
      <c r="AH280" s="199" t="str">
        <f t="shared" si="219"/>
        <v/>
      </c>
      <c r="AI280" s="199" t="str">
        <f t="shared" si="220"/>
        <v/>
      </c>
      <c r="AJ280" s="199" t="str">
        <f t="shared" si="221"/>
        <v/>
      </c>
      <c r="AK280" s="199" t="str">
        <f t="shared" si="222"/>
        <v/>
      </c>
      <c r="AL280" s="199" t="str">
        <f t="shared" si="223"/>
        <v/>
      </c>
      <c r="AM280" s="199" t="str">
        <f t="shared" si="224"/>
        <v/>
      </c>
      <c r="AN280" s="199" t="str">
        <f t="shared" si="225"/>
        <v/>
      </c>
      <c r="AO280" s="199">
        <f t="shared" si="226"/>
        <v>0</v>
      </c>
      <c r="AP280" s="606"/>
      <c r="AQ280" s="199">
        <f>+IFERROR(MIN(AP280*(1+MTR!$E$28)*(1+MTR!$D$28),IF(C280&lt;2018,AN280+AO280*MTR!$D$35,AN280+AO280*MTR!$E$36)),0)</f>
        <v>0</v>
      </c>
      <c r="AS280" s="199" t="str">
        <f t="shared" si="218"/>
        <v/>
      </c>
      <c r="AT280" s="199" t="str">
        <f t="shared" si="232"/>
        <v/>
      </c>
      <c r="AU280" s="199" t="str">
        <f t="shared" si="228"/>
        <v/>
      </c>
      <c r="AV280" s="199" t="str">
        <f t="shared" si="233"/>
        <v/>
      </c>
      <c r="AW280" s="199" t="str">
        <f t="shared" si="229"/>
        <v/>
      </c>
      <c r="AX280" s="199" t="str">
        <f t="shared" si="230"/>
        <v/>
      </c>
      <c r="AY280" s="199" t="str">
        <f t="shared" si="231"/>
        <v/>
      </c>
      <c r="AZ280" s="199" t="str">
        <f t="shared" si="234"/>
        <v/>
      </c>
      <c r="BA280" s="199">
        <f t="shared" si="235"/>
        <v>0</v>
      </c>
      <c r="BB280" s="606"/>
      <c r="BC280" s="199">
        <f>+IFERROR(MIN(BB280*(1+MTR!$E$28)*(1+MTR!$F$28),IF(C280&lt;2018,AZ280+BA280*MTR!$D$35,AZ280+BA280*MTR!$E$36)),0)</f>
        <v>0</v>
      </c>
      <c r="BD280" s="190"/>
      <c r="BE280" s="608"/>
      <c r="BF280" s="190"/>
      <c r="BG280" s="190"/>
      <c r="BH280" s="190"/>
    </row>
    <row r="281" spans="1:60" s="179" customFormat="1">
      <c r="A281" s="607"/>
      <c r="B281" s="76"/>
      <c r="C281" s="77"/>
      <c r="D281" s="77"/>
      <c r="E281" s="77"/>
      <c r="F281" s="77"/>
      <c r="G281" s="76"/>
      <c r="H281" s="212" t="str">
        <f t="shared" si="236"/>
        <v/>
      </c>
      <c r="I281" s="199" t="str">
        <f t="shared" si="237"/>
        <v/>
      </c>
      <c r="J281" s="199" t="str">
        <f t="shared" si="238"/>
        <v/>
      </c>
      <c r="K281" s="199" t="str">
        <f t="shared" si="239"/>
        <v/>
      </c>
      <c r="L281" s="199" t="str">
        <f t="shared" si="240"/>
        <v/>
      </c>
      <c r="M281" s="199" t="str">
        <f t="shared" si="241"/>
        <v/>
      </c>
      <c r="N281" s="199" t="str">
        <f t="shared" si="242"/>
        <v/>
      </c>
      <c r="O281" s="199" t="str">
        <f t="shared" si="243"/>
        <v/>
      </c>
      <c r="P281" s="199" t="str">
        <f t="shared" si="244"/>
        <v/>
      </c>
      <c r="Q281" s="199">
        <f t="shared" si="245"/>
        <v>0</v>
      </c>
      <c r="R281" s="606"/>
      <c r="S281" s="199">
        <f>+IFERROR(MIN(R281*(1+MTR!$C$28),P281+Q281*MTR!$C$35),0)</f>
        <v>0</v>
      </c>
      <c r="U281" s="199" t="str">
        <f t="shared" si="246"/>
        <v/>
      </c>
      <c r="V281" s="199" t="str">
        <f t="shared" si="247"/>
        <v/>
      </c>
      <c r="W281" s="199" t="str">
        <f t="shared" si="248"/>
        <v/>
      </c>
      <c r="X281" s="199" t="str">
        <f t="shared" si="249"/>
        <v/>
      </c>
      <c r="Y281" s="199" t="str">
        <f t="shared" si="250"/>
        <v/>
      </c>
      <c r="Z281" s="199" t="str">
        <f t="shared" si="251"/>
        <v/>
      </c>
      <c r="AA281" s="199" t="str">
        <f t="shared" si="252"/>
        <v/>
      </c>
      <c r="AB281" s="199" t="str">
        <f t="shared" si="253"/>
        <v/>
      </c>
      <c r="AC281" s="199">
        <f t="shared" si="254"/>
        <v>0</v>
      </c>
      <c r="AD281" s="606"/>
      <c r="AE281" s="199">
        <f>+IFERROR(MIN(AD281*(1+MTR!$C$28)*(1+MTR!$D$28),AB281+AC281*MTR!$D$35),0)</f>
        <v>0</v>
      </c>
      <c r="AG281" s="199" t="str">
        <f t="shared" si="227"/>
        <v/>
      </c>
      <c r="AH281" s="199" t="str">
        <f t="shared" si="219"/>
        <v/>
      </c>
      <c r="AI281" s="199" t="str">
        <f t="shared" si="220"/>
        <v/>
      </c>
      <c r="AJ281" s="199" t="str">
        <f t="shared" si="221"/>
        <v/>
      </c>
      <c r="AK281" s="199" t="str">
        <f t="shared" si="222"/>
        <v/>
      </c>
      <c r="AL281" s="199" t="str">
        <f t="shared" si="223"/>
        <v/>
      </c>
      <c r="AM281" s="199" t="str">
        <f t="shared" si="224"/>
        <v/>
      </c>
      <c r="AN281" s="199" t="str">
        <f t="shared" si="225"/>
        <v/>
      </c>
      <c r="AO281" s="199">
        <f t="shared" si="226"/>
        <v>0</v>
      </c>
      <c r="AP281" s="606"/>
      <c r="AQ281" s="199">
        <f>+IFERROR(MIN(AP281*(1+MTR!$E$28)*(1+MTR!$D$28),IF(C281&lt;2018,AN281+AO281*MTR!$D$35,AN281+AO281*MTR!$E$36)),0)</f>
        <v>0</v>
      </c>
      <c r="AS281" s="199" t="str">
        <f t="shared" si="218"/>
        <v/>
      </c>
      <c r="AT281" s="199" t="str">
        <f t="shared" si="232"/>
        <v/>
      </c>
      <c r="AU281" s="199" t="str">
        <f t="shared" si="228"/>
        <v/>
      </c>
      <c r="AV281" s="199" t="str">
        <f t="shared" si="233"/>
        <v/>
      </c>
      <c r="AW281" s="199" t="str">
        <f t="shared" si="229"/>
        <v/>
      </c>
      <c r="AX281" s="199" t="str">
        <f t="shared" si="230"/>
        <v/>
      </c>
      <c r="AY281" s="199" t="str">
        <f t="shared" si="231"/>
        <v/>
      </c>
      <c r="AZ281" s="199" t="str">
        <f t="shared" si="234"/>
        <v/>
      </c>
      <c r="BA281" s="199">
        <f t="shared" si="235"/>
        <v>0</v>
      </c>
      <c r="BB281" s="606"/>
      <c r="BC281" s="199">
        <f>+IFERROR(MIN(BB281*(1+MTR!$E$28)*(1+MTR!$F$28),IF(C281&lt;2018,AZ281+BA281*MTR!$D$35,AZ281+BA281*MTR!$E$36)),0)</f>
        <v>0</v>
      </c>
      <c r="BD281" s="190"/>
      <c r="BE281" s="608"/>
      <c r="BF281" s="190"/>
      <c r="BG281" s="190"/>
      <c r="BH281" s="190"/>
    </row>
    <row r="282" spans="1:60" s="179" customFormat="1">
      <c r="A282" s="607"/>
      <c r="B282" s="76"/>
      <c r="C282" s="77"/>
      <c r="D282" s="77"/>
      <c r="E282" s="77"/>
      <c r="F282" s="77"/>
      <c r="G282" s="76"/>
      <c r="H282" s="212" t="str">
        <f t="shared" si="236"/>
        <v/>
      </c>
      <c r="I282" s="199" t="str">
        <f t="shared" si="237"/>
        <v/>
      </c>
      <c r="J282" s="199" t="str">
        <f t="shared" si="238"/>
        <v/>
      </c>
      <c r="K282" s="199" t="str">
        <f t="shared" si="239"/>
        <v/>
      </c>
      <c r="L282" s="199" t="str">
        <f t="shared" si="240"/>
        <v/>
      </c>
      <c r="M282" s="199" t="str">
        <f t="shared" si="241"/>
        <v/>
      </c>
      <c r="N282" s="199" t="str">
        <f t="shared" si="242"/>
        <v/>
      </c>
      <c r="O282" s="199" t="str">
        <f t="shared" si="243"/>
        <v/>
      </c>
      <c r="P282" s="199" t="str">
        <f t="shared" si="244"/>
        <v/>
      </c>
      <c r="Q282" s="199">
        <f t="shared" si="245"/>
        <v>0</v>
      </c>
      <c r="R282" s="606"/>
      <c r="S282" s="199">
        <f>+IFERROR(MIN(R282*(1+MTR!$C$28),P282+Q282*MTR!$C$35),0)</f>
        <v>0</v>
      </c>
      <c r="U282" s="199" t="str">
        <f t="shared" si="246"/>
        <v/>
      </c>
      <c r="V282" s="199" t="str">
        <f t="shared" si="247"/>
        <v/>
      </c>
      <c r="W282" s="199" t="str">
        <f t="shared" si="248"/>
        <v/>
      </c>
      <c r="X282" s="199" t="str">
        <f t="shared" si="249"/>
        <v/>
      </c>
      <c r="Y282" s="199" t="str">
        <f t="shared" si="250"/>
        <v/>
      </c>
      <c r="Z282" s="199" t="str">
        <f t="shared" si="251"/>
        <v/>
      </c>
      <c r="AA282" s="199" t="str">
        <f t="shared" si="252"/>
        <v/>
      </c>
      <c r="AB282" s="199" t="str">
        <f t="shared" si="253"/>
        <v/>
      </c>
      <c r="AC282" s="199">
        <f t="shared" si="254"/>
        <v>0</v>
      </c>
      <c r="AD282" s="606"/>
      <c r="AE282" s="199">
        <f>+IFERROR(MIN(AD282*(1+MTR!$C$28)*(1+MTR!$D$28),AB282+AC282*MTR!$D$35),0)</f>
        <v>0</v>
      </c>
      <c r="AG282" s="199" t="str">
        <f t="shared" si="227"/>
        <v/>
      </c>
      <c r="AH282" s="199" t="str">
        <f t="shared" si="219"/>
        <v/>
      </c>
      <c r="AI282" s="199" t="str">
        <f t="shared" si="220"/>
        <v/>
      </c>
      <c r="AJ282" s="199" t="str">
        <f t="shared" si="221"/>
        <v/>
      </c>
      <c r="AK282" s="199" t="str">
        <f t="shared" si="222"/>
        <v/>
      </c>
      <c r="AL282" s="199" t="str">
        <f t="shared" si="223"/>
        <v/>
      </c>
      <c r="AM282" s="199" t="str">
        <f t="shared" si="224"/>
        <v/>
      </c>
      <c r="AN282" s="199" t="str">
        <f t="shared" si="225"/>
        <v/>
      </c>
      <c r="AO282" s="199">
        <f t="shared" si="226"/>
        <v>0</v>
      </c>
      <c r="AP282" s="606"/>
      <c r="AQ282" s="199">
        <f>+IFERROR(MIN(AP282*(1+MTR!$E$28)*(1+MTR!$D$28),IF(C282&lt;2018,AN282+AO282*MTR!$D$35,AN282+AO282*MTR!$E$36)),0)</f>
        <v>0</v>
      </c>
      <c r="AS282" s="199" t="str">
        <f t="shared" si="218"/>
        <v/>
      </c>
      <c r="AT282" s="199" t="str">
        <f t="shared" si="232"/>
        <v/>
      </c>
      <c r="AU282" s="199" t="str">
        <f t="shared" si="228"/>
        <v/>
      </c>
      <c r="AV282" s="199" t="str">
        <f t="shared" si="233"/>
        <v/>
      </c>
      <c r="AW282" s="199" t="str">
        <f t="shared" si="229"/>
        <v/>
      </c>
      <c r="AX282" s="199" t="str">
        <f t="shared" si="230"/>
        <v/>
      </c>
      <c r="AY282" s="199" t="str">
        <f t="shared" si="231"/>
        <v/>
      </c>
      <c r="AZ282" s="199" t="str">
        <f t="shared" si="234"/>
        <v/>
      </c>
      <c r="BA282" s="199">
        <f t="shared" si="235"/>
        <v>0</v>
      </c>
      <c r="BB282" s="606"/>
      <c r="BC282" s="199">
        <f>+IFERROR(MIN(BB282*(1+MTR!$E$28)*(1+MTR!$F$28),IF(C282&lt;2018,AZ282+BA282*MTR!$D$35,AZ282+BA282*MTR!$E$36)),0)</f>
        <v>0</v>
      </c>
      <c r="BD282" s="190"/>
      <c r="BE282" s="608"/>
      <c r="BF282" s="190"/>
      <c r="BG282" s="190"/>
      <c r="BH282" s="190"/>
    </row>
    <row r="283" spans="1:60" s="179" customFormat="1">
      <c r="A283" s="607"/>
      <c r="B283" s="76"/>
      <c r="C283" s="77"/>
      <c r="D283" s="77"/>
      <c r="E283" s="77"/>
      <c r="F283" s="77"/>
      <c r="G283" s="76"/>
      <c r="H283" s="212" t="str">
        <f t="shared" si="236"/>
        <v/>
      </c>
      <c r="I283" s="199" t="str">
        <f t="shared" si="237"/>
        <v/>
      </c>
      <c r="J283" s="199" t="str">
        <f t="shared" si="238"/>
        <v/>
      </c>
      <c r="K283" s="199" t="str">
        <f t="shared" si="239"/>
        <v/>
      </c>
      <c r="L283" s="199" t="str">
        <f t="shared" si="240"/>
        <v/>
      </c>
      <c r="M283" s="199" t="str">
        <f t="shared" si="241"/>
        <v/>
      </c>
      <c r="N283" s="199" t="str">
        <f t="shared" si="242"/>
        <v/>
      </c>
      <c r="O283" s="199" t="str">
        <f t="shared" si="243"/>
        <v/>
      </c>
      <c r="P283" s="199" t="str">
        <f t="shared" si="244"/>
        <v/>
      </c>
      <c r="Q283" s="199">
        <f t="shared" si="245"/>
        <v>0</v>
      </c>
      <c r="R283" s="606"/>
      <c r="S283" s="199">
        <f>+IFERROR(MIN(R283*(1+MTR!$C$28),P283+Q283*MTR!$C$35),0)</f>
        <v>0</v>
      </c>
      <c r="U283" s="199" t="str">
        <f t="shared" si="246"/>
        <v/>
      </c>
      <c r="V283" s="199" t="str">
        <f t="shared" si="247"/>
        <v/>
      </c>
      <c r="W283" s="199" t="str">
        <f t="shared" si="248"/>
        <v/>
      </c>
      <c r="X283" s="199" t="str">
        <f t="shared" si="249"/>
        <v/>
      </c>
      <c r="Y283" s="199" t="str">
        <f t="shared" si="250"/>
        <v/>
      </c>
      <c r="Z283" s="199" t="str">
        <f t="shared" si="251"/>
        <v/>
      </c>
      <c r="AA283" s="199" t="str">
        <f t="shared" si="252"/>
        <v/>
      </c>
      <c r="AB283" s="199" t="str">
        <f t="shared" si="253"/>
        <v/>
      </c>
      <c r="AC283" s="199">
        <f t="shared" si="254"/>
        <v>0</v>
      </c>
      <c r="AD283" s="606"/>
      <c r="AE283" s="199">
        <f>+IFERROR(MIN(AD283*(1+MTR!$C$28)*(1+MTR!$D$28),AB283+AC283*MTR!$D$35),0)</f>
        <v>0</v>
      </c>
      <c r="AG283" s="199" t="str">
        <f t="shared" si="227"/>
        <v/>
      </c>
      <c r="AH283" s="199" t="str">
        <f t="shared" si="219"/>
        <v/>
      </c>
      <c r="AI283" s="199" t="str">
        <f t="shared" si="220"/>
        <v/>
      </c>
      <c r="AJ283" s="199" t="str">
        <f t="shared" si="221"/>
        <v/>
      </c>
      <c r="AK283" s="199" t="str">
        <f t="shared" si="222"/>
        <v/>
      </c>
      <c r="AL283" s="199" t="str">
        <f t="shared" si="223"/>
        <v/>
      </c>
      <c r="AM283" s="199" t="str">
        <f t="shared" si="224"/>
        <v/>
      </c>
      <c r="AN283" s="199" t="str">
        <f t="shared" si="225"/>
        <v/>
      </c>
      <c r="AO283" s="199">
        <f t="shared" si="226"/>
        <v>0</v>
      </c>
      <c r="AP283" s="606"/>
      <c r="AQ283" s="199">
        <f>+IFERROR(MIN(AP283*(1+MTR!$E$28)*(1+MTR!$D$28),IF(C283&lt;2018,AN283+AO283*MTR!$D$35,AN283+AO283*MTR!$E$36)),0)</f>
        <v>0</v>
      </c>
      <c r="AS283" s="199" t="str">
        <f t="shared" si="218"/>
        <v/>
      </c>
      <c r="AT283" s="199" t="str">
        <f t="shared" si="232"/>
        <v/>
      </c>
      <c r="AU283" s="199" t="str">
        <f t="shared" si="228"/>
        <v/>
      </c>
      <c r="AV283" s="199" t="str">
        <f t="shared" si="233"/>
        <v/>
      </c>
      <c r="AW283" s="199" t="str">
        <f t="shared" si="229"/>
        <v/>
      </c>
      <c r="AX283" s="199" t="str">
        <f t="shared" si="230"/>
        <v/>
      </c>
      <c r="AY283" s="199" t="str">
        <f t="shared" si="231"/>
        <v/>
      </c>
      <c r="AZ283" s="199" t="str">
        <f t="shared" si="234"/>
        <v/>
      </c>
      <c r="BA283" s="199">
        <f t="shared" si="235"/>
        <v>0</v>
      </c>
      <c r="BB283" s="606"/>
      <c r="BC283" s="199">
        <f>+IFERROR(MIN(BB283*(1+MTR!$E$28)*(1+MTR!$F$28),IF(C283&lt;2018,AZ283+BA283*MTR!$D$35,AZ283+BA283*MTR!$E$36)),0)</f>
        <v>0</v>
      </c>
      <c r="BD283" s="190"/>
      <c r="BE283" s="608"/>
      <c r="BF283" s="190"/>
      <c r="BG283" s="190"/>
      <c r="BH283" s="190"/>
    </row>
    <row r="284" spans="1:60" s="179" customFormat="1">
      <c r="A284" s="607"/>
      <c r="B284" s="76"/>
      <c r="C284" s="77"/>
      <c r="D284" s="77"/>
      <c r="E284" s="77"/>
      <c r="F284" s="77"/>
      <c r="G284" s="76"/>
      <c r="H284" s="212" t="str">
        <f t="shared" si="236"/>
        <v/>
      </c>
      <c r="I284" s="199" t="str">
        <f t="shared" si="237"/>
        <v/>
      </c>
      <c r="J284" s="199" t="str">
        <f t="shared" si="238"/>
        <v/>
      </c>
      <c r="K284" s="199" t="str">
        <f t="shared" si="239"/>
        <v/>
      </c>
      <c r="L284" s="199" t="str">
        <f t="shared" si="240"/>
        <v/>
      </c>
      <c r="M284" s="199" t="str">
        <f t="shared" si="241"/>
        <v/>
      </c>
      <c r="N284" s="199" t="str">
        <f t="shared" si="242"/>
        <v/>
      </c>
      <c r="O284" s="199" t="str">
        <f t="shared" si="243"/>
        <v/>
      </c>
      <c r="P284" s="199" t="str">
        <f t="shared" si="244"/>
        <v/>
      </c>
      <c r="Q284" s="199">
        <f t="shared" si="245"/>
        <v>0</v>
      </c>
      <c r="R284" s="606"/>
      <c r="S284" s="199">
        <f>+IFERROR(MIN(R284*(1+MTR!$C$28),P284+Q284*MTR!$C$35),0)</f>
        <v>0</v>
      </c>
      <c r="U284" s="199" t="str">
        <f t="shared" si="246"/>
        <v/>
      </c>
      <c r="V284" s="199" t="str">
        <f t="shared" si="247"/>
        <v/>
      </c>
      <c r="W284" s="199" t="str">
        <f t="shared" si="248"/>
        <v/>
      </c>
      <c r="X284" s="199" t="str">
        <f t="shared" si="249"/>
        <v/>
      </c>
      <c r="Y284" s="199" t="str">
        <f t="shared" si="250"/>
        <v/>
      </c>
      <c r="Z284" s="199" t="str">
        <f t="shared" si="251"/>
        <v/>
      </c>
      <c r="AA284" s="199" t="str">
        <f t="shared" si="252"/>
        <v/>
      </c>
      <c r="AB284" s="199" t="str">
        <f t="shared" si="253"/>
        <v/>
      </c>
      <c r="AC284" s="199">
        <f t="shared" si="254"/>
        <v>0</v>
      </c>
      <c r="AD284" s="606"/>
      <c r="AE284" s="199">
        <f>+IFERROR(MIN(AD284*(1+MTR!$C$28)*(1+MTR!$D$28),AB284+AC284*MTR!$D$35),0)</f>
        <v>0</v>
      </c>
      <c r="AG284" s="199" t="str">
        <f t="shared" si="227"/>
        <v/>
      </c>
      <c r="AH284" s="199" t="str">
        <f t="shared" si="219"/>
        <v/>
      </c>
      <c r="AI284" s="199" t="str">
        <f t="shared" si="220"/>
        <v/>
      </c>
      <c r="AJ284" s="199" t="str">
        <f t="shared" si="221"/>
        <v/>
      </c>
      <c r="AK284" s="199" t="str">
        <f t="shared" si="222"/>
        <v/>
      </c>
      <c r="AL284" s="199" t="str">
        <f t="shared" si="223"/>
        <v/>
      </c>
      <c r="AM284" s="199" t="str">
        <f t="shared" si="224"/>
        <v/>
      </c>
      <c r="AN284" s="199" t="str">
        <f t="shared" si="225"/>
        <v/>
      </c>
      <c r="AO284" s="199">
        <f t="shared" si="226"/>
        <v>0</v>
      </c>
      <c r="AP284" s="606"/>
      <c r="AQ284" s="199">
        <f>+IFERROR(MIN(AP284*(1+MTR!$E$28)*(1+MTR!$D$28),IF(C284&lt;2018,AN284+AO284*MTR!$D$35,AN284+AO284*MTR!$E$36)),0)</f>
        <v>0</v>
      </c>
      <c r="AS284" s="199" t="str">
        <f t="shared" si="218"/>
        <v/>
      </c>
      <c r="AT284" s="199" t="str">
        <f t="shared" si="232"/>
        <v/>
      </c>
      <c r="AU284" s="199" t="str">
        <f t="shared" si="228"/>
        <v/>
      </c>
      <c r="AV284" s="199" t="str">
        <f t="shared" si="233"/>
        <v/>
      </c>
      <c r="AW284" s="199" t="str">
        <f t="shared" si="229"/>
        <v/>
      </c>
      <c r="AX284" s="199" t="str">
        <f t="shared" si="230"/>
        <v/>
      </c>
      <c r="AY284" s="199" t="str">
        <f t="shared" si="231"/>
        <v/>
      </c>
      <c r="AZ284" s="199" t="str">
        <f t="shared" si="234"/>
        <v/>
      </c>
      <c r="BA284" s="199">
        <f t="shared" si="235"/>
        <v>0</v>
      </c>
      <c r="BB284" s="606"/>
      <c r="BC284" s="199">
        <f>+IFERROR(MIN(BB284*(1+MTR!$E$28)*(1+MTR!$F$28),IF(C284&lt;2018,AZ284+BA284*MTR!$D$35,AZ284+BA284*MTR!$E$36)),0)</f>
        <v>0</v>
      </c>
      <c r="BD284" s="190"/>
      <c r="BE284" s="608"/>
      <c r="BF284" s="190"/>
      <c r="BG284" s="190"/>
      <c r="BH284" s="190"/>
    </row>
    <row r="285" spans="1:60" s="179" customFormat="1">
      <c r="A285" s="607"/>
      <c r="B285" s="76"/>
      <c r="C285" s="77"/>
      <c r="D285" s="77"/>
      <c r="E285" s="77"/>
      <c r="F285" s="77"/>
      <c r="G285" s="76"/>
      <c r="H285" s="212" t="str">
        <f t="shared" si="236"/>
        <v/>
      </c>
      <c r="I285" s="199" t="str">
        <f t="shared" si="237"/>
        <v/>
      </c>
      <c r="J285" s="199" t="str">
        <f t="shared" si="238"/>
        <v/>
      </c>
      <c r="K285" s="199" t="str">
        <f t="shared" si="239"/>
        <v/>
      </c>
      <c r="L285" s="199" t="str">
        <f t="shared" si="240"/>
        <v/>
      </c>
      <c r="M285" s="199" t="str">
        <f t="shared" si="241"/>
        <v/>
      </c>
      <c r="N285" s="199" t="str">
        <f t="shared" si="242"/>
        <v/>
      </c>
      <c r="O285" s="199" t="str">
        <f t="shared" si="243"/>
        <v/>
      </c>
      <c r="P285" s="199" t="str">
        <f t="shared" si="244"/>
        <v/>
      </c>
      <c r="Q285" s="199">
        <f t="shared" si="245"/>
        <v>0</v>
      </c>
      <c r="R285" s="606"/>
      <c r="S285" s="199">
        <f>+IFERROR(MIN(R285*(1+MTR!$C$28),P285+Q285*MTR!$C$35),0)</f>
        <v>0</v>
      </c>
      <c r="U285" s="199" t="str">
        <f t="shared" si="246"/>
        <v/>
      </c>
      <c r="V285" s="199" t="str">
        <f t="shared" si="247"/>
        <v/>
      </c>
      <c r="W285" s="199" t="str">
        <f t="shared" si="248"/>
        <v/>
      </c>
      <c r="X285" s="199" t="str">
        <f t="shared" si="249"/>
        <v/>
      </c>
      <c r="Y285" s="199" t="str">
        <f t="shared" si="250"/>
        <v/>
      </c>
      <c r="Z285" s="199" t="str">
        <f t="shared" si="251"/>
        <v/>
      </c>
      <c r="AA285" s="199" t="str">
        <f t="shared" si="252"/>
        <v/>
      </c>
      <c r="AB285" s="199" t="str">
        <f t="shared" si="253"/>
        <v/>
      </c>
      <c r="AC285" s="199">
        <f t="shared" si="254"/>
        <v>0</v>
      </c>
      <c r="AD285" s="606"/>
      <c r="AE285" s="199">
        <f>+IFERROR(MIN(AD285*(1+MTR!$C$28)*(1+MTR!$D$28),AB285+AC285*MTR!$D$35),0)</f>
        <v>0</v>
      </c>
      <c r="AG285" s="199" t="str">
        <f t="shared" si="227"/>
        <v/>
      </c>
      <c r="AH285" s="199" t="str">
        <f t="shared" si="219"/>
        <v/>
      </c>
      <c r="AI285" s="199" t="str">
        <f t="shared" si="220"/>
        <v/>
      </c>
      <c r="AJ285" s="199" t="str">
        <f t="shared" si="221"/>
        <v/>
      </c>
      <c r="AK285" s="199" t="str">
        <f t="shared" si="222"/>
        <v/>
      </c>
      <c r="AL285" s="199" t="str">
        <f t="shared" si="223"/>
        <v/>
      </c>
      <c r="AM285" s="199" t="str">
        <f t="shared" si="224"/>
        <v/>
      </c>
      <c r="AN285" s="199" t="str">
        <f t="shared" si="225"/>
        <v/>
      </c>
      <c r="AO285" s="199">
        <f t="shared" si="226"/>
        <v>0</v>
      </c>
      <c r="AP285" s="606"/>
      <c r="AQ285" s="199">
        <f>+IFERROR(MIN(AP285*(1+MTR!$E$28)*(1+MTR!$D$28),IF(C285&lt;2018,AN285+AO285*MTR!$D$35,AN285+AO285*MTR!$E$36)),0)</f>
        <v>0</v>
      </c>
      <c r="AS285" s="199" t="str">
        <f t="shared" si="218"/>
        <v/>
      </c>
      <c r="AT285" s="199" t="str">
        <f t="shared" si="232"/>
        <v/>
      </c>
      <c r="AU285" s="199" t="str">
        <f t="shared" si="228"/>
        <v/>
      </c>
      <c r="AV285" s="199" t="str">
        <f t="shared" si="233"/>
        <v/>
      </c>
      <c r="AW285" s="199" t="str">
        <f t="shared" si="229"/>
        <v/>
      </c>
      <c r="AX285" s="199" t="str">
        <f t="shared" si="230"/>
        <v/>
      </c>
      <c r="AY285" s="199" t="str">
        <f t="shared" si="231"/>
        <v/>
      </c>
      <c r="AZ285" s="199" t="str">
        <f t="shared" si="234"/>
        <v/>
      </c>
      <c r="BA285" s="199">
        <f t="shared" si="235"/>
        <v>0</v>
      </c>
      <c r="BB285" s="606"/>
      <c r="BC285" s="199">
        <f>+IFERROR(MIN(BB285*(1+MTR!$E$28)*(1+MTR!$F$28),IF(C285&lt;2018,AZ285+BA285*MTR!$D$35,AZ285+BA285*MTR!$E$36)),0)</f>
        <v>0</v>
      </c>
      <c r="BD285" s="190"/>
      <c r="BE285" s="608"/>
      <c r="BF285" s="190"/>
      <c r="BG285" s="190"/>
      <c r="BH285" s="190"/>
    </row>
    <row r="286" spans="1:60" s="179" customFormat="1">
      <c r="A286" s="607"/>
      <c r="B286" s="76"/>
      <c r="C286" s="77"/>
      <c r="D286" s="77"/>
      <c r="E286" s="77"/>
      <c r="F286" s="77"/>
      <c r="G286" s="76"/>
      <c r="H286" s="212" t="str">
        <f t="shared" si="236"/>
        <v/>
      </c>
      <c r="I286" s="199" t="str">
        <f t="shared" si="237"/>
        <v/>
      </c>
      <c r="J286" s="199" t="str">
        <f t="shared" si="238"/>
        <v/>
      </c>
      <c r="K286" s="199" t="str">
        <f t="shared" si="239"/>
        <v/>
      </c>
      <c r="L286" s="199" t="str">
        <f t="shared" si="240"/>
        <v/>
      </c>
      <c r="M286" s="199" t="str">
        <f t="shared" si="241"/>
        <v/>
      </c>
      <c r="N286" s="199" t="str">
        <f t="shared" si="242"/>
        <v/>
      </c>
      <c r="O286" s="199" t="str">
        <f t="shared" si="243"/>
        <v/>
      </c>
      <c r="P286" s="199" t="str">
        <f t="shared" si="244"/>
        <v/>
      </c>
      <c r="Q286" s="199">
        <f t="shared" si="245"/>
        <v>0</v>
      </c>
      <c r="R286" s="606"/>
      <c r="S286" s="199">
        <f>+IFERROR(MIN(R286*(1+MTR!$C$28),P286+Q286*MTR!$C$35),0)</f>
        <v>0</v>
      </c>
      <c r="U286" s="199" t="str">
        <f t="shared" si="246"/>
        <v/>
      </c>
      <c r="V286" s="199" t="str">
        <f t="shared" si="247"/>
        <v/>
      </c>
      <c r="W286" s="199" t="str">
        <f t="shared" si="248"/>
        <v/>
      </c>
      <c r="X286" s="199" t="str">
        <f t="shared" si="249"/>
        <v/>
      </c>
      <c r="Y286" s="199" t="str">
        <f t="shared" si="250"/>
        <v/>
      </c>
      <c r="Z286" s="199" t="str">
        <f t="shared" si="251"/>
        <v/>
      </c>
      <c r="AA286" s="199" t="str">
        <f t="shared" si="252"/>
        <v/>
      </c>
      <c r="AB286" s="199" t="str">
        <f t="shared" si="253"/>
        <v/>
      </c>
      <c r="AC286" s="199">
        <f t="shared" si="254"/>
        <v>0</v>
      </c>
      <c r="AD286" s="606"/>
      <c r="AE286" s="199">
        <f>+IFERROR(MIN(AD286*(1+MTR!$C$28)*(1+MTR!$D$28),AB286+AC286*MTR!$D$35),0)</f>
        <v>0</v>
      </c>
      <c r="AG286" s="199" t="str">
        <f t="shared" si="227"/>
        <v/>
      </c>
      <c r="AH286" s="199" t="str">
        <f t="shared" si="219"/>
        <v/>
      </c>
      <c r="AI286" s="199" t="str">
        <f t="shared" si="220"/>
        <v/>
      </c>
      <c r="AJ286" s="199" t="str">
        <f t="shared" si="221"/>
        <v/>
      </c>
      <c r="AK286" s="199" t="str">
        <f t="shared" si="222"/>
        <v/>
      </c>
      <c r="AL286" s="199" t="str">
        <f t="shared" si="223"/>
        <v/>
      </c>
      <c r="AM286" s="199" t="str">
        <f t="shared" si="224"/>
        <v/>
      </c>
      <c r="AN286" s="199" t="str">
        <f t="shared" si="225"/>
        <v/>
      </c>
      <c r="AO286" s="199">
        <f t="shared" si="226"/>
        <v>0</v>
      </c>
      <c r="AP286" s="606"/>
      <c r="AQ286" s="199">
        <f>+IFERROR(MIN(AP286*(1+MTR!$E$28)*(1+MTR!$D$28),IF(C286&lt;2018,AN286+AO286*MTR!$D$35,AN286+AO286*MTR!$E$36)),0)</f>
        <v>0</v>
      </c>
      <c r="AS286" s="199" t="str">
        <f t="shared" si="218"/>
        <v/>
      </c>
      <c r="AT286" s="199" t="str">
        <f t="shared" si="232"/>
        <v/>
      </c>
      <c r="AU286" s="199" t="str">
        <f t="shared" si="228"/>
        <v/>
      </c>
      <c r="AV286" s="199" t="str">
        <f t="shared" si="233"/>
        <v/>
      </c>
      <c r="AW286" s="199" t="str">
        <f t="shared" si="229"/>
        <v/>
      </c>
      <c r="AX286" s="199" t="str">
        <f t="shared" si="230"/>
        <v/>
      </c>
      <c r="AY286" s="199" t="str">
        <f t="shared" si="231"/>
        <v/>
      </c>
      <c r="AZ286" s="199" t="str">
        <f t="shared" si="234"/>
        <v/>
      </c>
      <c r="BA286" s="199">
        <f t="shared" si="235"/>
        <v>0</v>
      </c>
      <c r="BB286" s="606"/>
      <c r="BC286" s="199">
        <f>+IFERROR(MIN(BB286*(1+MTR!$E$28)*(1+MTR!$F$28),IF(C286&lt;2018,AZ286+BA286*MTR!$D$35,AZ286+BA286*MTR!$E$36)),0)</f>
        <v>0</v>
      </c>
      <c r="BD286" s="190"/>
      <c r="BE286" s="608"/>
      <c r="BF286" s="190"/>
      <c r="BG286" s="190"/>
      <c r="BH286" s="190"/>
    </row>
    <row r="287" spans="1:60" s="179" customFormat="1">
      <c r="A287" s="607"/>
      <c r="B287" s="76"/>
      <c r="C287" s="77"/>
      <c r="D287" s="77"/>
      <c r="E287" s="77"/>
      <c r="F287" s="77"/>
      <c r="G287" s="76"/>
      <c r="H287" s="212" t="str">
        <f t="shared" si="236"/>
        <v/>
      </c>
      <c r="I287" s="199" t="str">
        <f t="shared" si="237"/>
        <v/>
      </c>
      <c r="J287" s="199" t="str">
        <f t="shared" si="238"/>
        <v/>
      </c>
      <c r="K287" s="199" t="str">
        <f t="shared" si="239"/>
        <v/>
      </c>
      <c r="L287" s="199" t="str">
        <f t="shared" si="240"/>
        <v/>
      </c>
      <c r="M287" s="199" t="str">
        <f t="shared" si="241"/>
        <v/>
      </c>
      <c r="N287" s="199" t="str">
        <f t="shared" si="242"/>
        <v/>
      </c>
      <c r="O287" s="199" t="str">
        <f t="shared" si="243"/>
        <v/>
      </c>
      <c r="P287" s="199" t="str">
        <f t="shared" si="244"/>
        <v/>
      </c>
      <c r="Q287" s="199">
        <f t="shared" si="245"/>
        <v>0</v>
      </c>
      <c r="R287" s="606"/>
      <c r="S287" s="199">
        <f>+IFERROR(MIN(R287*(1+MTR!$C$28),P287+Q287*MTR!$C$35),0)</f>
        <v>0</v>
      </c>
      <c r="U287" s="199" t="str">
        <f t="shared" si="246"/>
        <v/>
      </c>
      <c r="V287" s="199" t="str">
        <f t="shared" si="247"/>
        <v/>
      </c>
      <c r="W287" s="199" t="str">
        <f t="shared" si="248"/>
        <v/>
      </c>
      <c r="X287" s="199" t="str">
        <f t="shared" si="249"/>
        <v/>
      </c>
      <c r="Y287" s="199" t="str">
        <f t="shared" si="250"/>
        <v/>
      </c>
      <c r="Z287" s="199" t="str">
        <f t="shared" si="251"/>
        <v/>
      </c>
      <c r="AA287" s="199" t="str">
        <f t="shared" si="252"/>
        <v/>
      </c>
      <c r="AB287" s="199" t="str">
        <f t="shared" si="253"/>
        <v/>
      </c>
      <c r="AC287" s="199">
        <f t="shared" si="254"/>
        <v>0</v>
      </c>
      <c r="AD287" s="606"/>
      <c r="AE287" s="199">
        <f>+IFERROR(MIN(AD287*(1+MTR!$C$28)*(1+MTR!$D$28),AB287+AC287*MTR!$D$35),0)</f>
        <v>0</v>
      </c>
      <c r="AG287" s="199" t="str">
        <f t="shared" si="227"/>
        <v/>
      </c>
      <c r="AH287" s="199" t="str">
        <f t="shared" si="219"/>
        <v/>
      </c>
      <c r="AI287" s="199" t="str">
        <f t="shared" si="220"/>
        <v/>
      </c>
      <c r="AJ287" s="199" t="str">
        <f t="shared" si="221"/>
        <v/>
      </c>
      <c r="AK287" s="199" t="str">
        <f t="shared" si="222"/>
        <v/>
      </c>
      <c r="AL287" s="199" t="str">
        <f t="shared" si="223"/>
        <v/>
      </c>
      <c r="AM287" s="199" t="str">
        <f t="shared" si="224"/>
        <v/>
      </c>
      <c r="AN287" s="199" t="str">
        <f t="shared" si="225"/>
        <v/>
      </c>
      <c r="AO287" s="199">
        <f t="shared" si="226"/>
        <v>0</v>
      </c>
      <c r="AP287" s="606"/>
      <c r="AQ287" s="199">
        <f>+IFERROR(MIN(AP287*(1+MTR!$E$28)*(1+MTR!$D$28),IF(C287&lt;2018,AN287+AO287*MTR!$D$35,AN287+AO287*MTR!$E$36)),0)</f>
        <v>0</v>
      </c>
      <c r="AS287" s="199" t="str">
        <f t="shared" si="218"/>
        <v/>
      </c>
      <c r="AT287" s="199" t="str">
        <f t="shared" si="232"/>
        <v/>
      </c>
      <c r="AU287" s="199" t="str">
        <f t="shared" si="228"/>
        <v/>
      </c>
      <c r="AV287" s="199" t="str">
        <f t="shared" si="233"/>
        <v/>
      </c>
      <c r="AW287" s="199" t="str">
        <f t="shared" si="229"/>
        <v/>
      </c>
      <c r="AX287" s="199" t="str">
        <f t="shared" si="230"/>
        <v/>
      </c>
      <c r="AY287" s="199" t="str">
        <f t="shared" si="231"/>
        <v/>
      </c>
      <c r="AZ287" s="199" t="str">
        <f t="shared" si="234"/>
        <v/>
      </c>
      <c r="BA287" s="199">
        <f t="shared" si="235"/>
        <v>0</v>
      </c>
      <c r="BB287" s="606"/>
      <c r="BC287" s="199">
        <f>+IFERROR(MIN(BB287*(1+MTR!$E$28)*(1+MTR!$F$28),IF(C287&lt;2018,AZ287+BA287*MTR!$D$35,AZ287+BA287*MTR!$E$36)),0)</f>
        <v>0</v>
      </c>
      <c r="BD287" s="190"/>
      <c r="BE287" s="608"/>
      <c r="BF287" s="190"/>
      <c r="BG287" s="190"/>
      <c r="BH287" s="190"/>
    </row>
    <row r="288" spans="1:60" s="179" customFormat="1">
      <c r="A288" s="607"/>
      <c r="B288" s="76"/>
      <c r="C288" s="77"/>
      <c r="D288" s="77"/>
      <c r="E288" s="77"/>
      <c r="F288" s="77"/>
      <c r="G288" s="76"/>
      <c r="H288" s="212" t="str">
        <f t="shared" si="236"/>
        <v/>
      </c>
      <c r="I288" s="199" t="str">
        <f t="shared" si="237"/>
        <v/>
      </c>
      <c r="J288" s="199" t="str">
        <f t="shared" si="238"/>
        <v/>
      </c>
      <c r="K288" s="199" t="str">
        <f t="shared" si="239"/>
        <v/>
      </c>
      <c r="L288" s="199" t="str">
        <f t="shared" si="240"/>
        <v/>
      </c>
      <c r="M288" s="199" t="str">
        <f t="shared" si="241"/>
        <v/>
      </c>
      <c r="N288" s="199" t="str">
        <f t="shared" si="242"/>
        <v/>
      </c>
      <c r="O288" s="199" t="str">
        <f t="shared" si="243"/>
        <v/>
      </c>
      <c r="P288" s="199" t="str">
        <f t="shared" si="244"/>
        <v/>
      </c>
      <c r="Q288" s="199">
        <f t="shared" si="245"/>
        <v>0</v>
      </c>
      <c r="R288" s="606"/>
      <c r="S288" s="199">
        <f>+IFERROR(MIN(R288*(1+MTR!$C$28),P288+Q288*MTR!$C$35),0)</f>
        <v>0</v>
      </c>
      <c r="U288" s="199" t="str">
        <f t="shared" si="246"/>
        <v/>
      </c>
      <c r="V288" s="199" t="str">
        <f t="shared" si="247"/>
        <v/>
      </c>
      <c r="W288" s="199" t="str">
        <f t="shared" si="248"/>
        <v/>
      </c>
      <c r="X288" s="199" t="str">
        <f t="shared" si="249"/>
        <v/>
      </c>
      <c r="Y288" s="199" t="str">
        <f t="shared" si="250"/>
        <v/>
      </c>
      <c r="Z288" s="199" t="str">
        <f t="shared" si="251"/>
        <v/>
      </c>
      <c r="AA288" s="199" t="str">
        <f t="shared" si="252"/>
        <v/>
      </c>
      <c r="AB288" s="199" t="str">
        <f t="shared" si="253"/>
        <v/>
      </c>
      <c r="AC288" s="199">
        <f t="shared" si="254"/>
        <v>0</v>
      </c>
      <c r="AD288" s="606"/>
      <c r="AE288" s="199">
        <f>+IFERROR(MIN(AD288*(1+MTR!$C$28)*(1+MTR!$D$28),AB288+AC288*MTR!$D$35),0)</f>
        <v>0</v>
      </c>
      <c r="AG288" s="199" t="str">
        <f t="shared" si="227"/>
        <v/>
      </c>
      <c r="AH288" s="199" t="str">
        <f t="shared" si="219"/>
        <v/>
      </c>
      <c r="AI288" s="199" t="str">
        <f t="shared" si="220"/>
        <v/>
      </c>
      <c r="AJ288" s="199" t="str">
        <f t="shared" si="221"/>
        <v/>
      </c>
      <c r="AK288" s="199" t="str">
        <f t="shared" si="222"/>
        <v/>
      </c>
      <c r="AL288" s="199" t="str">
        <f t="shared" si="223"/>
        <v/>
      </c>
      <c r="AM288" s="199" t="str">
        <f t="shared" si="224"/>
        <v/>
      </c>
      <c r="AN288" s="199" t="str">
        <f t="shared" si="225"/>
        <v/>
      </c>
      <c r="AO288" s="199">
        <f t="shared" si="226"/>
        <v>0</v>
      </c>
      <c r="AP288" s="606"/>
      <c r="AQ288" s="199">
        <f>+IFERROR(MIN(AP288*(1+MTR!$E$28)*(1+MTR!$D$28),IF(C288&lt;2018,AN288+AO288*MTR!$D$35,AN288+AO288*MTR!$E$36)),0)</f>
        <v>0</v>
      </c>
      <c r="AS288" s="199" t="str">
        <f t="shared" si="218"/>
        <v/>
      </c>
      <c r="AT288" s="199" t="str">
        <f t="shared" si="232"/>
        <v/>
      </c>
      <c r="AU288" s="199" t="str">
        <f t="shared" si="228"/>
        <v/>
      </c>
      <c r="AV288" s="199" t="str">
        <f t="shared" si="233"/>
        <v/>
      </c>
      <c r="AW288" s="199" t="str">
        <f t="shared" si="229"/>
        <v/>
      </c>
      <c r="AX288" s="199" t="str">
        <f t="shared" si="230"/>
        <v/>
      </c>
      <c r="AY288" s="199" t="str">
        <f t="shared" si="231"/>
        <v/>
      </c>
      <c r="AZ288" s="199" t="str">
        <f t="shared" si="234"/>
        <v/>
      </c>
      <c r="BA288" s="199">
        <f t="shared" si="235"/>
        <v>0</v>
      </c>
      <c r="BB288" s="606"/>
      <c r="BC288" s="199">
        <f>+IFERROR(MIN(BB288*(1+MTR!$E$28)*(1+MTR!$F$28),IF(C288&lt;2018,AZ288+BA288*MTR!$D$35,AZ288+BA288*MTR!$E$36)),0)</f>
        <v>0</v>
      </c>
      <c r="BD288" s="190"/>
      <c r="BE288" s="608"/>
      <c r="BF288" s="190"/>
      <c r="BG288" s="190"/>
      <c r="BH288" s="190"/>
    </row>
    <row r="289" spans="1:60" s="179" customFormat="1">
      <c r="A289" s="607"/>
      <c r="B289" s="76"/>
      <c r="C289" s="77"/>
      <c r="D289" s="77"/>
      <c r="E289" s="77"/>
      <c r="F289" s="77"/>
      <c r="G289" s="76"/>
      <c r="H289" s="212" t="str">
        <f t="shared" si="236"/>
        <v/>
      </c>
      <c r="I289" s="199" t="str">
        <f t="shared" si="237"/>
        <v/>
      </c>
      <c r="J289" s="199" t="str">
        <f t="shared" si="238"/>
        <v/>
      </c>
      <c r="K289" s="199" t="str">
        <f t="shared" si="239"/>
        <v/>
      </c>
      <c r="L289" s="199" t="str">
        <f t="shared" si="240"/>
        <v/>
      </c>
      <c r="M289" s="199" t="str">
        <f t="shared" si="241"/>
        <v/>
      </c>
      <c r="N289" s="199" t="str">
        <f t="shared" si="242"/>
        <v/>
      </c>
      <c r="O289" s="199" t="str">
        <f t="shared" si="243"/>
        <v/>
      </c>
      <c r="P289" s="199" t="str">
        <f t="shared" si="244"/>
        <v/>
      </c>
      <c r="Q289" s="199">
        <f t="shared" si="245"/>
        <v>0</v>
      </c>
      <c r="R289" s="606"/>
      <c r="S289" s="199">
        <f>+IFERROR(MIN(R289*(1+MTR!$C$28),P289+Q289*MTR!$C$35),0)</f>
        <v>0</v>
      </c>
      <c r="U289" s="199" t="str">
        <f t="shared" si="246"/>
        <v/>
      </c>
      <c r="V289" s="199" t="str">
        <f t="shared" si="247"/>
        <v/>
      </c>
      <c r="W289" s="199" t="str">
        <f t="shared" si="248"/>
        <v/>
      </c>
      <c r="X289" s="199" t="str">
        <f t="shared" si="249"/>
        <v/>
      </c>
      <c r="Y289" s="199" t="str">
        <f t="shared" si="250"/>
        <v/>
      </c>
      <c r="Z289" s="199" t="str">
        <f t="shared" si="251"/>
        <v/>
      </c>
      <c r="AA289" s="199" t="str">
        <f t="shared" si="252"/>
        <v/>
      </c>
      <c r="AB289" s="199" t="str">
        <f t="shared" si="253"/>
        <v/>
      </c>
      <c r="AC289" s="199">
        <f t="shared" si="254"/>
        <v>0</v>
      </c>
      <c r="AD289" s="606"/>
      <c r="AE289" s="199">
        <f>+IFERROR(MIN(AD289*(1+MTR!$C$28)*(1+MTR!$D$28),AB289+AC289*MTR!$D$35),0)</f>
        <v>0</v>
      </c>
      <c r="AG289" s="199" t="str">
        <f t="shared" si="227"/>
        <v/>
      </c>
      <c r="AH289" s="199" t="str">
        <f t="shared" si="219"/>
        <v/>
      </c>
      <c r="AI289" s="199" t="str">
        <f t="shared" si="220"/>
        <v/>
      </c>
      <c r="AJ289" s="199" t="str">
        <f t="shared" si="221"/>
        <v/>
      </c>
      <c r="AK289" s="199" t="str">
        <f t="shared" si="222"/>
        <v/>
      </c>
      <c r="AL289" s="199" t="str">
        <f t="shared" si="223"/>
        <v/>
      </c>
      <c r="AM289" s="199" t="str">
        <f t="shared" si="224"/>
        <v/>
      </c>
      <c r="AN289" s="199" t="str">
        <f t="shared" si="225"/>
        <v/>
      </c>
      <c r="AO289" s="199">
        <f t="shared" si="226"/>
        <v>0</v>
      </c>
      <c r="AP289" s="606"/>
      <c r="AQ289" s="199">
        <f>+IFERROR(MIN(AP289*(1+MTR!$E$28)*(1+MTR!$D$28),IF(C289&lt;2018,AN289+AO289*MTR!$D$35,AN289+AO289*MTR!$E$36)),0)</f>
        <v>0</v>
      </c>
      <c r="AS289" s="199" t="str">
        <f t="shared" si="218"/>
        <v/>
      </c>
      <c r="AT289" s="199" t="str">
        <f t="shared" si="232"/>
        <v/>
      </c>
      <c r="AU289" s="199" t="str">
        <f t="shared" si="228"/>
        <v/>
      </c>
      <c r="AV289" s="199" t="str">
        <f t="shared" si="233"/>
        <v/>
      </c>
      <c r="AW289" s="199" t="str">
        <f t="shared" si="229"/>
        <v/>
      </c>
      <c r="AX289" s="199" t="str">
        <f t="shared" si="230"/>
        <v/>
      </c>
      <c r="AY289" s="199" t="str">
        <f t="shared" si="231"/>
        <v/>
      </c>
      <c r="AZ289" s="199" t="str">
        <f t="shared" si="234"/>
        <v/>
      </c>
      <c r="BA289" s="199">
        <f t="shared" si="235"/>
        <v>0</v>
      </c>
      <c r="BB289" s="606"/>
      <c r="BC289" s="199">
        <f>+IFERROR(MIN(BB289*(1+MTR!$E$28)*(1+MTR!$F$28),IF(C289&lt;2018,AZ289+BA289*MTR!$D$35,AZ289+BA289*MTR!$E$36)),0)</f>
        <v>0</v>
      </c>
      <c r="BD289" s="190"/>
      <c r="BE289" s="608"/>
      <c r="BF289" s="190"/>
      <c r="BG289" s="190"/>
      <c r="BH289" s="190"/>
    </row>
    <row r="290" spans="1:60" s="179" customFormat="1">
      <c r="A290" s="607"/>
      <c r="B290" s="76"/>
      <c r="C290" s="77"/>
      <c r="D290" s="77"/>
      <c r="E290" s="77"/>
      <c r="F290" s="77"/>
      <c r="G290" s="76"/>
      <c r="H290" s="212" t="str">
        <f t="shared" si="236"/>
        <v/>
      </c>
      <c r="I290" s="199" t="str">
        <f t="shared" si="237"/>
        <v/>
      </c>
      <c r="J290" s="199" t="str">
        <f t="shared" si="238"/>
        <v/>
      </c>
      <c r="K290" s="199" t="str">
        <f t="shared" si="239"/>
        <v/>
      </c>
      <c r="L290" s="199" t="str">
        <f t="shared" si="240"/>
        <v/>
      </c>
      <c r="M290" s="199" t="str">
        <f t="shared" si="241"/>
        <v/>
      </c>
      <c r="N290" s="199" t="str">
        <f t="shared" si="242"/>
        <v/>
      </c>
      <c r="O290" s="199" t="str">
        <f t="shared" si="243"/>
        <v/>
      </c>
      <c r="P290" s="199" t="str">
        <f t="shared" si="244"/>
        <v/>
      </c>
      <c r="Q290" s="199">
        <f t="shared" si="245"/>
        <v>0</v>
      </c>
      <c r="R290" s="606"/>
      <c r="S290" s="199">
        <f>+IFERROR(MIN(R290*(1+MTR!$C$28),P290+Q290*MTR!$C$35),0)</f>
        <v>0</v>
      </c>
      <c r="U290" s="199" t="str">
        <f t="shared" si="246"/>
        <v/>
      </c>
      <c r="V290" s="199" t="str">
        <f t="shared" si="247"/>
        <v/>
      </c>
      <c r="W290" s="199" t="str">
        <f t="shared" si="248"/>
        <v/>
      </c>
      <c r="X290" s="199" t="str">
        <f t="shared" si="249"/>
        <v/>
      </c>
      <c r="Y290" s="199" t="str">
        <f t="shared" si="250"/>
        <v/>
      </c>
      <c r="Z290" s="199" t="str">
        <f t="shared" si="251"/>
        <v/>
      </c>
      <c r="AA290" s="199" t="str">
        <f t="shared" si="252"/>
        <v/>
      </c>
      <c r="AB290" s="199" t="str">
        <f t="shared" si="253"/>
        <v/>
      </c>
      <c r="AC290" s="199">
        <f t="shared" si="254"/>
        <v>0</v>
      </c>
      <c r="AD290" s="606"/>
      <c r="AE290" s="199">
        <f>+IFERROR(MIN(AD290*(1+MTR!$C$28)*(1+MTR!$D$28),AB290+AC290*MTR!$D$35),0)</f>
        <v>0</v>
      </c>
      <c r="AG290" s="199" t="str">
        <f t="shared" si="227"/>
        <v/>
      </c>
      <c r="AH290" s="199" t="str">
        <f t="shared" si="219"/>
        <v/>
      </c>
      <c r="AI290" s="199" t="str">
        <f t="shared" si="220"/>
        <v/>
      </c>
      <c r="AJ290" s="199" t="str">
        <f t="shared" si="221"/>
        <v/>
      </c>
      <c r="AK290" s="199" t="str">
        <f t="shared" si="222"/>
        <v/>
      </c>
      <c r="AL290" s="199" t="str">
        <f t="shared" si="223"/>
        <v/>
      </c>
      <c r="AM290" s="199" t="str">
        <f t="shared" si="224"/>
        <v/>
      </c>
      <c r="AN290" s="199" t="str">
        <f t="shared" si="225"/>
        <v/>
      </c>
      <c r="AO290" s="199">
        <f t="shared" si="226"/>
        <v>0</v>
      </c>
      <c r="AP290" s="606"/>
      <c r="AQ290" s="199">
        <f>+IFERROR(MIN(AP290*(1+MTR!$E$28)*(1+MTR!$D$28),IF(C290&lt;2018,AN290+AO290*MTR!$D$35,AN290+AO290*MTR!$E$36)),0)</f>
        <v>0</v>
      </c>
      <c r="AS290" s="199" t="str">
        <f t="shared" si="218"/>
        <v/>
      </c>
      <c r="AT290" s="199" t="str">
        <f t="shared" si="232"/>
        <v/>
      </c>
      <c r="AU290" s="199" t="str">
        <f t="shared" si="228"/>
        <v/>
      </c>
      <c r="AV290" s="199" t="str">
        <f t="shared" si="233"/>
        <v/>
      </c>
      <c r="AW290" s="199" t="str">
        <f t="shared" si="229"/>
        <v/>
      </c>
      <c r="AX290" s="199" t="str">
        <f t="shared" si="230"/>
        <v/>
      </c>
      <c r="AY290" s="199" t="str">
        <f t="shared" si="231"/>
        <v/>
      </c>
      <c r="AZ290" s="199" t="str">
        <f t="shared" si="234"/>
        <v/>
      </c>
      <c r="BA290" s="199">
        <f t="shared" si="235"/>
        <v>0</v>
      </c>
      <c r="BB290" s="606"/>
      <c r="BC290" s="199">
        <f>+IFERROR(MIN(BB290*(1+MTR!$E$28)*(1+MTR!$F$28),IF(C290&lt;2018,AZ290+BA290*MTR!$D$35,AZ290+BA290*MTR!$E$36)),0)</f>
        <v>0</v>
      </c>
      <c r="BD290" s="190"/>
      <c r="BE290" s="608"/>
      <c r="BF290" s="190"/>
      <c r="BG290" s="190"/>
      <c r="BH290" s="190"/>
    </row>
    <row r="291" spans="1:60" s="179" customFormat="1">
      <c r="A291" s="607"/>
      <c r="B291" s="76"/>
      <c r="C291" s="77"/>
      <c r="D291" s="77"/>
      <c r="E291" s="77"/>
      <c r="F291" s="77"/>
      <c r="G291" s="76"/>
      <c r="H291" s="212" t="str">
        <f t="shared" si="236"/>
        <v/>
      </c>
      <c r="I291" s="199" t="str">
        <f t="shared" si="237"/>
        <v/>
      </c>
      <c r="J291" s="199" t="str">
        <f t="shared" si="238"/>
        <v/>
      </c>
      <c r="K291" s="199" t="str">
        <f t="shared" si="239"/>
        <v/>
      </c>
      <c r="L291" s="199" t="str">
        <f t="shared" si="240"/>
        <v/>
      </c>
      <c r="M291" s="199" t="str">
        <f t="shared" si="241"/>
        <v/>
      </c>
      <c r="N291" s="199" t="str">
        <f t="shared" si="242"/>
        <v/>
      </c>
      <c r="O291" s="199" t="str">
        <f t="shared" si="243"/>
        <v/>
      </c>
      <c r="P291" s="199" t="str">
        <f t="shared" si="244"/>
        <v/>
      </c>
      <c r="Q291" s="199">
        <f t="shared" si="245"/>
        <v>0</v>
      </c>
      <c r="R291" s="606"/>
      <c r="S291" s="199">
        <f>+IFERROR(MIN(R291*(1+MTR!$C$28),P291+Q291*MTR!$C$35),0)</f>
        <v>0</v>
      </c>
      <c r="U291" s="199" t="str">
        <f t="shared" si="246"/>
        <v/>
      </c>
      <c r="V291" s="199" t="str">
        <f t="shared" si="247"/>
        <v/>
      </c>
      <c r="W291" s="199" t="str">
        <f t="shared" si="248"/>
        <v/>
      </c>
      <c r="X291" s="199" t="str">
        <f t="shared" si="249"/>
        <v/>
      </c>
      <c r="Y291" s="199" t="str">
        <f t="shared" si="250"/>
        <v/>
      </c>
      <c r="Z291" s="199" t="str">
        <f t="shared" si="251"/>
        <v/>
      </c>
      <c r="AA291" s="199" t="str">
        <f t="shared" si="252"/>
        <v/>
      </c>
      <c r="AB291" s="199" t="str">
        <f t="shared" si="253"/>
        <v/>
      </c>
      <c r="AC291" s="199">
        <f t="shared" si="254"/>
        <v>0</v>
      </c>
      <c r="AD291" s="606"/>
      <c r="AE291" s="199">
        <f>+IFERROR(MIN(AD291*(1+MTR!$C$28)*(1+MTR!$D$28),AB291+AC291*MTR!$D$35),0)</f>
        <v>0</v>
      </c>
      <c r="AG291" s="199" t="str">
        <f t="shared" si="227"/>
        <v/>
      </c>
      <c r="AH291" s="199" t="str">
        <f t="shared" si="219"/>
        <v/>
      </c>
      <c r="AI291" s="199" t="str">
        <f t="shared" si="220"/>
        <v/>
      </c>
      <c r="AJ291" s="199" t="str">
        <f t="shared" si="221"/>
        <v/>
      </c>
      <c r="AK291" s="199" t="str">
        <f t="shared" si="222"/>
        <v/>
      </c>
      <c r="AL291" s="199" t="str">
        <f t="shared" si="223"/>
        <v/>
      </c>
      <c r="AM291" s="199" t="str">
        <f t="shared" si="224"/>
        <v/>
      </c>
      <c r="AN291" s="199" t="str">
        <f t="shared" si="225"/>
        <v/>
      </c>
      <c r="AO291" s="199">
        <f t="shared" si="226"/>
        <v>0</v>
      </c>
      <c r="AP291" s="606"/>
      <c r="AQ291" s="199">
        <f>+IFERROR(MIN(AP291*(1+MTR!$E$28)*(1+MTR!$D$28),IF(C291&lt;2018,AN291+AO291*MTR!$D$35,AN291+AO291*MTR!$E$36)),0)</f>
        <v>0</v>
      </c>
      <c r="AS291" s="199" t="str">
        <f t="shared" si="218"/>
        <v/>
      </c>
      <c r="AT291" s="199" t="str">
        <f t="shared" si="232"/>
        <v/>
      </c>
      <c r="AU291" s="199" t="str">
        <f t="shared" si="228"/>
        <v/>
      </c>
      <c r="AV291" s="199" t="str">
        <f t="shared" si="233"/>
        <v/>
      </c>
      <c r="AW291" s="199" t="str">
        <f t="shared" si="229"/>
        <v/>
      </c>
      <c r="AX291" s="199" t="str">
        <f t="shared" si="230"/>
        <v/>
      </c>
      <c r="AY291" s="199" t="str">
        <f t="shared" si="231"/>
        <v/>
      </c>
      <c r="AZ291" s="199" t="str">
        <f t="shared" si="234"/>
        <v/>
      </c>
      <c r="BA291" s="199">
        <f t="shared" si="235"/>
        <v>0</v>
      </c>
      <c r="BB291" s="606"/>
      <c r="BC291" s="199">
        <f>+IFERROR(MIN(BB291*(1+MTR!$E$28)*(1+MTR!$F$28),IF(C291&lt;2018,AZ291+BA291*MTR!$D$35,AZ291+BA291*MTR!$E$36)),0)</f>
        <v>0</v>
      </c>
      <c r="BD291" s="190"/>
      <c r="BE291" s="608"/>
      <c r="BF291" s="190"/>
      <c r="BG291" s="190"/>
      <c r="BH291" s="190"/>
    </row>
    <row r="292" spans="1:60" s="179" customFormat="1">
      <c r="A292" s="607"/>
      <c r="B292" s="76"/>
      <c r="C292" s="77"/>
      <c r="D292" s="77"/>
      <c r="E292" s="77"/>
      <c r="F292" s="77"/>
      <c r="G292" s="76"/>
      <c r="H292" s="212" t="str">
        <f t="shared" si="236"/>
        <v/>
      </c>
      <c r="I292" s="199" t="str">
        <f t="shared" si="237"/>
        <v/>
      </c>
      <c r="J292" s="199" t="str">
        <f t="shared" si="238"/>
        <v/>
      </c>
      <c r="K292" s="199" t="str">
        <f t="shared" si="239"/>
        <v/>
      </c>
      <c r="L292" s="199" t="str">
        <f t="shared" si="240"/>
        <v/>
      </c>
      <c r="M292" s="199" t="str">
        <f t="shared" si="241"/>
        <v/>
      </c>
      <c r="N292" s="199" t="str">
        <f t="shared" si="242"/>
        <v/>
      </c>
      <c r="O292" s="199" t="str">
        <f t="shared" si="243"/>
        <v/>
      </c>
      <c r="P292" s="199" t="str">
        <f t="shared" si="244"/>
        <v/>
      </c>
      <c r="Q292" s="199">
        <f t="shared" si="245"/>
        <v>0</v>
      </c>
      <c r="R292" s="606"/>
      <c r="S292" s="199">
        <f>+IFERROR(MIN(R292*(1+MTR!$C$28),P292+Q292*MTR!$C$35),0)</f>
        <v>0</v>
      </c>
      <c r="U292" s="199" t="str">
        <f t="shared" si="246"/>
        <v/>
      </c>
      <c r="V292" s="199" t="str">
        <f t="shared" si="247"/>
        <v/>
      </c>
      <c r="W292" s="199" t="str">
        <f t="shared" si="248"/>
        <v/>
      </c>
      <c r="X292" s="199" t="str">
        <f t="shared" si="249"/>
        <v/>
      </c>
      <c r="Y292" s="199" t="str">
        <f t="shared" si="250"/>
        <v/>
      </c>
      <c r="Z292" s="199" t="str">
        <f t="shared" si="251"/>
        <v/>
      </c>
      <c r="AA292" s="199" t="str">
        <f t="shared" si="252"/>
        <v/>
      </c>
      <c r="AB292" s="199" t="str">
        <f t="shared" si="253"/>
        <v/>
      </c>
      <c r="AC292" s="199">
        <f t="shared" si="254"/>
        <v>0</v>
      </c>
      <c r="AD292" s="606"/>
      <c r="AE292" s="199">
        <f>+IFERROR(MIN(AD292*(1+MTR!$C$28)*(1+MTR!$D$28),AB292+AC292*MTR!$D$35),0)</f>
        <v>0</v>
      </c>
      <c r="AG292" s="199" t="str">
        <f t="shared" si="227"/>
        <v/>
      </c>
      <c r="AH292" s="199" t="str">
        <f t="shared" si="219"/>
        <v/>
      </c>
      <c r="AI292" s="199" t="str">
        <f t="shared" si="220"/>
        <v/>
      </c>
      <c r="AJ292" s="199" t="str">
        <f t="shared" si="221"/>
        <v/>
      </c>
      <c r="AK292" s="199" t="str">
        <f t="shared" si="222"/>
        <v/>
      </c>
      <c r="AL292" s="199" t="str">
        <f t="shared" si="223"/>
        <v/>
      </c>
      <c r="AM292" s="199" t="str">
        <f t="shared" si="224"/>
        <v/>
      </c>
      <c r="AN292" s="199" t="str">
        <f t="shared" si="225"/>
        <v/>
      </c>
      <c r="AO292" s="199">
        <f t="shared" si="226"/>
        <v>0</v>
      </c>
      <c r="AP292" s="606"/>
      <c r="AQ292" s="199">
        <f>+IFERROR(MIN(AP292*(1+MTR!$E$28)*(1+MTR!$D$28),IF(C292&lt;2018,AN292+AO292*MTR!$D$35,AN292+AO292*MTR!$E$36)),0)</f>
        <v>0</v>
      </c>
      <c r="AS292" s="199" t="str">
        <f t="shared" si="218"/>
        <v/>
      </c>
      <c r="AT292" s="199" t="str">
        <f t="shared" si="232"/>
        <v/>
      </c>
      <c r="AU292" s="199" t="str">
        <f t="shared" si="228"/>
        <v/>
      </c>
      <c r="AV292" s="199" t="str">
        <f t="shared" si="233"/>
        <v/>
      </c>
      <c r="AW292" s="199" t="str">
        <f t="shared" si="229"/>
        <v/>
      </c>
      <c r="AX292" s="199" t="str">
        <f t="shared" si="230"/>
        <v/>
      </c>
      <c r="AY292" s="199" t="str">
        <f t="shared" si="231"/>
        <v/>
      </c>
      <c r="AZ292" s="199" t="str">
        <f t="shared" si="234"/>
        <v/>
      </c>
      <c r="BA292" s="199">
        <f t="shared" si="235"/>
        <v>0</v>
      </c>
      <c r="BB292" s="606"/>
      <c r="BC292" s="199">
        <f>+IFERROR(MIN(BB292*(1+MTR!$E$28)*(1+MTR!$F$28),IF(C292&lt;2018,AZ292+BA292*MTR!$D$35,AZ292+BA292*MTR!$E$36)),0)</f>
        <v>0</v>
      </c>
      <c r="BD292" s="190"/>
      <c r="BE292" s="608"/>
      <c r="BF292" s="190"/>
      <c r="BG292" s="190"/>
      <c r="BH292" s="190"/>
    </row>
    <row r="293" spans="1:60" s="179" customFormat="1">
      <c r="A293" s="607"/>
      <c r="B293" s="76"/>
      <c r="C293" s="77"/>
      <c r="D293" s="77"/>
      <c r="E293" s="77"/>
      <c r="F293" s="77"/>
      <c r="G293" s="76"/>
      <c r="H293" s="212" t="str">
        <f t="shared" si="236"/>
        <v/>
      </c>
      <c r="I293" s="199" t="str">
        <f t="shared" si="237"/>
        <v/>
      </c>
      <c r="J293" s="199" t="str">
        <f t="shared" si="238"/>
        <v/>
      </c>
      <c r="K293" s="199" t="str">
        <f t="shared" si="239"/>
        <v/>
      </c>
      <c r="L293" s="199" t="str">
        <f t="shared" si="240"/>
        <v/>
      </c>
      <c r="M293" s="199" t="str">
        <f t="shared" si="241"/>
        <v/>
      </c>
      <c r="N293" s="199" t="str">
        <f t="shared" si="242"/>
        <v/>
      </c>
      <c r="O293" s="199" t="str">
        <f t="shared" si="243"/>
        <v/>
      </c>
      <c r="P293" s="199" t="str">
        <f t="shared" si="244"/>
        <v/>
      </c>
      <c r="Q293" s="199">
        <f t="shared" si="245"/>
        <v>0</v>
      </c>
      <c r="R293" s="606"/>
      <c r="S293" s="199">
        <f>+IFERROR(MIN(R293*(1+MTR!$C$28),P293+Q293*MTR!$C$35),0)</f>
        <v>0</v>
      </c>
      <c r="U293" s="199" t="str">
        <f t="shared" si="246"/>
        <v/>
      </c>
      <c r="V293" s="199" t="str">
        <f t="shared" si="247"/>
        <v/>
      </c>
      <c r="W293" s="199" t="str">
        <f t="shared" si="248"/>
        <v/>
      </c>
      <c r="X293" s="199" t="str">
        <f t="shared" si="249"/>
        <v/>
      </c>
      <c r="Y293" s="199" t="str">
        <f t="shared" si="250"/>
        <v/>
      </c>
      <c r="Z293" s="199" t="str">
        <f t="shared" si="251"/>
        <v/>
      </c>
      <c r="AA293" s="199" t="str">
        <f t="shared" si="252"/>
        <v/>
      </c>
      <c r="AB293" s="199" t="str">
        <f t="shared" si="253"/>
        <v/>
      </c>
      <c r="AC293" s="199">
        <f t="shared" si="254"/>
        <v>0</v>
      </c>
      <c r="AD293" s="606"/>
      <c r="AE293" s="199">
        <f>+IFERROR(MIN(AD293*(1+MTR!$C$28)*(1+MTR!$D$28),AB293+AC293*MTR!$D$35),0)</f>
        <v>0</v>
      </c>
      <c r="AG293" s="199" t="str">
        <f t="shared" si="227"/>
        <v/>
      </c>
      <c r="AH293" s="199" t="str">
        <f t="shared" si="219"/>
        <v/>
      </c>
      <c r="AI293" s="199" t="str">
        <f t="shared" si="220"/>
        <v/>
      </c>
      <c r="AJ293" s="199" t="str">
        <f t="shared" si="221"/>
        <v/>
      </c>
      <c r="AK293" s="199" t="str">
        <f t="shared" si="222"/>
        <v/>
      </c>
      <c r="AL293" s="199" t="str">
        <f t="shared" si="223"/>
        <v/>
      </c>
      <c r="AM293" s="199" t="str">
        <f t="shared" si="224"/>
        <v/>
      </c>
      <c r="AN293" s="199" t="str">
        <f t="shared" si="225"/>
        <v/>
      </c>
      <c r="AO293" s="199">
        <f t="shared" si="226"/>
        <v>0</v>
      </c>
      <c r="AP293" s="606"/>
      <c r="AQ293" s="199">
        <f>+IFERROR(MIN(AP293*(1+MTR!$E$28)*(1+MTR!$D$28),IF(C293&lt;2018,AN293+AO293*MTR!$D$35,AN293+AO293*MTR!$E$36)),0)</f>
        <v>0</v>
      </c>
      <c r="AS293" s="199" t="str">
        <f t="shared" si="218"/>
        <v/>
      </c>
      <c r="AT293" s="199" t="str">
        <f t="shared" si="232"/>
        <v/>
      </c>
      <c r="AU293" s="199" t="str">
        <f t="shared" si="228"/>
        <v/>
      </c>
      <c r="AV293" s="199" t="str">
        <f t="shared" si="233"/>
        <v/>
      </c>
      <c r="AW293" s="199" t="str">
        <f t="shared" si="229"/>
        <v/>
      </c>
      <c r="AX293" s="199" t="str">
        <f t="shared" si="230"/>
        <v/>
      </c>
      <c r="AY293" s="199" t="str">
        <f t="shared" si="231"/>
        <v/>
      </c>
      <c r="AZ293" s="199" t="str">
        <f t="shared" si="234"/>
        <v/>
      </c>
      <c r="BA293" s="199">
        <f t="shared" si="235"/>
        <v>0</v>
      </c>
      <c r="BB293" s="606"/>
      <c r="BC293" s="199">
        <f>+IFERROR(MIN(BB293*(1+MTR!$E$28)*(1+MTR!$F$28),IF(C293&lt;2018,AZ293+BA293*MTR!$D$35,AZ293+BA293*MTR!$E$36)),0)</f>
        <v>0</v>
      </c>
      <c r="BD293" s="190"/>
      <c r="BE293" s="608"/>
      <c r="BF293" s="190"/>
      <c r="BG293" s="190"/>
      <c r="BH293" s="190"/>
    </row>
    <row r="294" spans="1:60" s="179" customFormat="1">
      <c r="A294" s="607"/>
      <c r="B294" s="76"/>
      <c r="C294" s="77"/>
      <c r="D294" s="77"/>
      <c r="E294" s="77"/>
      <c r="F294" s="77"/>
      <c r="G294" s="76"/>
      <c r="H294" s="212" t="str">
        <f t="shared" si="236"/>
        <v/>
      </c>
      <c r="I294" s="199" t="str">
        <f t="shared" si="237"/>
        <v/>
      </c>
      <c r="J294" s="199" t="str">
        <f t="shared" si="238"/>
        <v/>
      </c>
      <c r="K294" s="199" t="str">
        <f t="shared" si="239"/>
        <v/>
      </c>
      <c r="L294" s="199" t="str">
        <f t="shared" si="240"/>
        <v/>
      </c>
      <c r="M294" s="199" t="str">
        <f t="shared" si="241"/>
        <v/>
      </c>
      <c r="N294" s="199" t="str">
        <f t="shared" si="242"/>
        <v/>
      </c>
      <c r="O294" s="199" t="str">
        <f t="shared" si="243"/>
        <v/>
      </c>
      <c r="P294" s="199" t="str">
        <f t="shared" si="244"/>
        <v/>
      </c>
      <c r="Q294" s="199">
        <f t="shared" si="245"/>
        <v>0</v>
      </c>
      <c r="R294" s="606"/>
      <c r="S294" s="199">
        <f>+IFERROR(MIN(R294*(1+MTR!$C$28),P294+Q294*MTR!$C$35),0)</f>
        <v>0</v>
      </c>
      <c r="U294" s="199" t="str">
        <f t="shared" si="246"/>
        <v/>
      </c>
      <c r="V294" s="199" t="str">
        <f t="shared" si="247"/>
        <v/>
      </c>
      <c r="W294" s="199" t="str">
        <f t="shared" si="248"/>
        <v/>
      </c>
      <c r="X294" s="199" t="str">
        <f t="shared" si="249"/>
        <v/>
      </c>
      <c r="Y294" s="199" t="str">
        <f t="shared" si="250"/>
        <v/>
      </c>
      <c r="Z294" s="199" t="str">
        <f t="shared" si="251"/>
        <v/>
      </c>
      <c r="AA294" s="199" t="str">
        <f t="shared" si="252"/>
        <v/>
      </c>
      <c r="AB294" s="199" t="str">
        <f t="shared" si="253"/>
        <v/>
      </c>
      <c r="AC294" s="199">
        <f t="shared" si="254"/>
        <v>0</v>
      </c>
      <c r="AD294" s="606"/>
      <c r="AE294" s="199">
        <f>+IFERROR(MIN(AD294*(1+MTR!$C$28)*(1+MTR!$D$28),AB294+AC294*MTR!$D$35),0)</f>
        <v>0</v>
      </c>
      <c r="AG294" s="199" t="str">
        <f t="shared" si="227"/>
        <v/>
      </c>
      <c r="AH294" s="199" t="str">
        <f t="shared" si="219"/>
        <v/>
      </c>
      <c r="AI294" s="199" t="str">
        <f t="shared" si="220"/>
        <v/>
      </c>
      <c r="AJ294" s="199" t="str">
        <f t="shared" si="221"/>
        <v/>
      </c>
      <c r="AK294" s="199" t="str">
        <f t="shared" si="222"/>
        <v/>
      </c>
      <c r="AL294" s="199" t="str">
        <f t="shared" si="223"/>
        <v/>
      </c>
      <c r="AM294" s="199" t="str">
        <f t="shared" si="224"/>
        <v/>
      </c>
      <c r="AN294" s="199" t="str">
        <f t="shared" si="225"/>
        <v/>
      </c>
      <c r="AO294" s="199">
        <f t="shared" si="226"/>
        <v>0</v>
      </c>
      <c r="AP294" s="606"/>
      <c r="AQ294" s="199">
        <f>+IFERROR(MIN(AP294*(1+MTR!$E$28)*(1+MTR!$D$28),IF(C294&lt;2018,AN294+AO294*MTR!$D$35,AN294+AO294*MTR!$E$36)),0)</f>
        <v>0</v>
      </c>
      <c r="AS294" s="199" t="str">
        <f t="shared" si="218"/>
        <v/>
      </c>
      <c r="AT294" s="199" t="str">
        <f t="shared" si="232"/>
        <v/>
      </c>
      <c r="AU294" s="199" t="str">
        <f t="shared" si="228"/>
        <v/>
      </c>
      <c r="AV294" s="199" t="str">
        <f t="shared" si="233"/>
        <v/>
      </c>
      <c r="AW294" s="199" t="str">
        <f t="shared" si="229"/>
        <v/>
      </c>
      <c r="AX294" s="199" t="str">
        <f t="shared" si="230"/>
        <v/>
      </c>
      <c r="AY294" s="199" t="str">
        <f t="shared" si="231"/>
        <v/>
      </c>
      <c r="AZ294" s="199" t="str">
        <f t="shared" si="234"/>
        <v/>
      </c>
      <c r="BA294" s="199">
        <f t="shared" si="235"/>
        <v>0</v>
      </c>
      <c r="BB294" s="606"/>
      <c r="BC294" s="199">
        <f>+IFERROR(MIN(BB294*(1+MTR!$E$28)*(1+MTR!$F$28),IF(C294&lt;2018,AZ294+BA294*MTR!$D$35,AZ294+BA294*MTR!$E$36)),0)</f>
        <v>0</v>
      </c>
      <c r="BD294" s="190"/>
      <c r="BE294" s="608"/>
      <c r="BF294" s="190"/>
      <c r="BG294" s="190"/>
      <c r="BH294" s="190"/>
    </row>
    <row r="295" spans="1:60" s="179" customFormat="1">
      <c r="A295" s="607"/>
      <c r="B295" s="76"/>
      <c r="C295" s="77"/>
      <c r="D295" s="77"/>
      <c r="E295" s="77"/>
      <c r="F295" s="77"/>
      <c r="G295" s="76"/>
      <c r="H295" s="212" t="str">
        <f t="shared" si="236"/>
        <v/>
      </c>
      <c r="I295" s="199" t="str">
        <f t="shared" si="237"/>
        <v/>
      </c>
      <c r="J295" s="199" t="str">
        <f t="shared" si="238"/>
        <v/>
      </c>
      <c r="K295" s="199" t="str">
        <f t="shared" si="239"/>
        <v/>
      </c>
      <c r="L295" s="199" t="str">
        <f t="shared" si="240"/>
        <v/>
      </c>
      <c r="M295" s="199" t="str">
        <f t="shared" si="241"/>
        <v/>
      </c>
      <c r="N295" s="199" t="str">
        <f t="shared" si="242"/>
        <v/>
      </c>
      <c r="O295" s="199" t="str">
        <f t="shared" si="243"/>
        <v/>
      </c>
      <c r="P295" s="199" t="str">
        <f t="shared" si="244"/>
        <v/>
      </c>
      <c r="Q295" s="199">
        <f t="shared" si="245"/>
        <v>0</v>
      </c>
      <c r="R295" s="606"/>
      <c r="S295" s="199">
        <f>+IFERROR(MIN(R295*(1+MTR!$C$28),P295+Q295*MTR!$C$35),0)</f>
        <v>0</v>
      </c>
      <c r="U295" s="199" t="str">
        <f t="shared" si="246"/>
        <v/>
      </c>
      <c r="V295" s="199" t="str">
        <f t="shared" si="247"/>
        <v/>
      </c>
      <c r="W295" s="199" t="str">
        <f t="shared" si="248"/>
        <v/>
      </c>
      <c r="X295" s="199" t="str">
        <f t="shared" si="249"/>
        <v/>
      </c>
      <c r="Y295" s="199" t="str">
        <f t="shared" si="250"/>
        <v/>
      </c>
      <c r="Z295" s="199" t="str">
        <f t="shared" si="251"/>
        <v/>
      </c>
      <c r="AA295" s="199" t="str">
        <f t="shared" si="252"/>
        <v/>
      </c>
      <c r="AB295" s="199" t="str">
        <f t="shared" si="253"/>
        <v/>
      </c>
      <c r="AC295" s="199">
        <f t="shared" si="254"/>
        <v>0</v>
      </c>
      <c r="AD295" s="606"/>
      <c r="AE295" s="199">
        <f>+IFERROR(MIN(AD295*(1+MTR!$C$28)*(1+MTR!$D$28),AB295+AC295*MTR!$D$35),0)</f>
        <v>0</v>
      </c>
      <c r="AG295" s="199" t="str">
        <f t="shared" si="227"/>
        <v/>
      </c>
      <c r="AH295" s="199" t="str">
        <f t="shared" si="219"/>
        <v/>
      </c>
      <c r="AI295" s="199" t="str">
        <f t="shared" si="220"/>
        <v/>
      </c>
      <c r="AJ295" s="199" t="str">
        <f t="shared" si="221"/>
        <v/>
      </c>
      <c r="AK295" s="199" t="str">
        <f t="shared" si="222"/>
        <v/>
      </c>
      <c r="AL295" s="199" t="str">
        <f t="shared" si="223"/>
        <v/>
      </c>
      <c r="AM295" s="199" t="str">
        <f t="shared" si="224"/>
        <v/>
      </c>
      <c r="AN295" s="199" t="str">
        <f t="shared" si="225"/>
        <v/>
      </c>
      <c r="AO295" s="199">
        <f t="shared" si="226"/>
        <v>0</v>
      </c>
      <c r="AP295" s="606"/>
      <c r="AQ295" s="199">
        <f>+IFERROR(MIN(AP295*(1+MTR!$E$28)*(1+MTR!$D$28),IF(C295&lt;2018,AN295+AO295*MTR!$D$35,AN295+AO295*MTR!$E$36)),0)</f>
        <v>0</v>
      </c>
      <c r="AS295" s="199" t="str">
        <f t="shared" si="218"/>
        <v/>
      </c>
      <c r="AT295" s="199" t="str">
        <f t="shared" si="232"/>
        <v/>
      </c>
      <c r="AU295" s="199" t="str">
        <f t="shared" si="228"/>
        <v/>
      </c>
      <c r="AV295" s="199" t="str">
        <f t="shared" si="233"/>
        <v/>
      </c>
      <c r="AW295" s="199" t="str">
        <f t="shared" si="229"/>
        <v/>
      </c>
      <c r="AX295" s="199" t="str">
        <f t="shared" si="230"/>
        <v/>
      </c>
      <c r="AY295" s="199" t="str">
        <f t="shared" si="231"/>
        <v/>
      </c>
      <c r="AZ295" s="199" t="str">
        <f t="shared" si="234"/>
        <v/>
      </c>
      <c r="BA295" s="199">
        <f t="shared" si="235"/>
        <v>0</v>
      </c>
      <c r="BB295" s="606"/>
      <c r="BC295" s="199">
        <f>+IFERROR(MIN(BB295*(1+MTR!$E$28)*(1+MTR!$F$28),IF(C295&lt;2018,AZ295+BA295*MTR!$D$35,AZ295+BA295*MTR!$E$36)),0)</f>
        <v>0</v>
      </c>
      <c r="BD295" s="190"/>
      <c r="BE295" s="608"/>
      <c r="BF295" s="190"/>
      <c r="BG295" s="190"/>
      <c r="BH295" s="190"/>
    </row>
    <row r="296" spans="1:60" s="179" customFormat="1">
      <c r="A296" s="607"/>
      <c r="B296" s="76"/>
      <c r="C296" s="77"/>
      <c r="D296" s="77"/>
      <c r="E296" s="77"/>
      <c r="F296" s="77"/>
      <c r="G296" s="76"/>
      <c r="H296" s="212" t="str">
        <f t="shared" si="236"/>
        <v/>
      </c>
      <c r="I296" s="199" t="str">
        <f t="shared" si="237"/>
        <v/>
      </c>
      <c r="J296" s="199" t="str">
        <f t="shared" si="238"/>
        <v/>
      </c>
      <c r="K296" s="199" t="str">
        <f t="shared" si="239"/>
        <v/>
      </c>
      <c r="L296" s="199" t="str">
        <f t="shared" si="240"/>
        <v/>
      </c>
      <c r="M296" s="199" t="str">
        <f t="shared" si="241"/>
        <v/>
      </c>
      <c r="N296" s="199" t="str">
        <f t="shared" si="242"/>
        <v/>
      </c>
      <c r="O296" s="199" t="str">
        <f t="shared" si="243"/>
        <v/>
      </c>
      <c r="P296" s="199" t="str">
        <f t="shared" si="244"/>
        <v/>
      </c>
      <c r="Q296" s="199">
        <f t="shared" si="245"/>
        <v>0</v>
      </c>
      <c r="R296" s="606"/>
      <c r="S296" s="199">
        <f>+IFERROR(MIN(R296*(1+MTR!$C$28),P296+Q296*MTR!$C$35),0)</f>
        <v>0</v>
      </c>
      <c r="U296" s="199" t="str">
        <f t="shared" si="246"/>
        <v/>
      </c>
      <c r="V296" s="199" t="str">
        <f t="shared" si="247"/>
        <v/>
      </c>
      <c r="W296" s="199" t="str">
        <f t="shared" si="248"/>
        <v/>
      </c>
      <c r="X296" s="199" t="str">
        <f t="shared" si="249"/>
        <v/>
      </c>
      <c r="Y296" s="199" t="str">
        <f t="shared" si="250"/>
        <v/>
      </c>
      <c r="Z296" s="199" t="str">
        <f t="shared" si="251"/>
        <v/>
      </c>
      <c r="AA296" s="199" t="str">
        <f t="shared" si="252"/>
        <v/>
      </c>
      <c r="AB296" s="199" t="str">
        <f t="shared" si="253"/>
        <v/>
      </c>
      <c r="AC296" s="199">
        <f t="shared" si="254"/>
        <v>0</v>
      </c>
      <c r="AD296" s="606"/>
      <c r="AE296" s="199">
        <f>+IFERROR(MIN(AD296*(1+MTR!$C$28)*(1+MTR!$D$28),AB296+AC296*MTR!$D$35),0)</f>
        <v>0</v>
      </c>
      <c r="AG296" s="199" t="str">
        <f t="shared" si="227"/>
        <v/>
      </c>
      <c r="AH296" s="199" t="str">
        <f t="shared" si="219"/>
        <v/>
      </c>
      <c r="AI296" s="199" t="str">
        <f t="shared" si="220"/>
        <v/>
      </c>
      <c r="AJ296" s="199" t="str">
        <f t="shared" si="221"/>
        <v/>
      </c>
      <c r="AK296" s="199" t="str">
        <f t="shared" si="222"/>
        <v/>
      </c>
      <c r="AL296" s="199" t="str">
        <f t="shared" si="223"/>
        <v/>
      </c>
      <c r="AM296" s="199" t="str">
        <f t="shared" si="224"/>
        <v/>
      </c>
      <c r="AN296" s="199" t="str">
        <f t="shared" si="225"/>
        <v/>
      </c>
      <c r="AO296" s="199">
        <f t="shared" si="226"/>
        <v>0</v>
      </c>
      <c r="AP296" s="606"/>
      <c r="AQ296" s="199">
        <f>+IFERROR(MIN(AP296*(1+MTR!$E$28)*(1+MTR!$D$28),IF(C296&lt;2018,AN296+AO296*MTR!$D$35,AN296+AO296*MTR!$E$36)),0)</f>
        <v>0</v>
      </c>
      <c r="AS296" s="199" t="str">
        <f t="shared" si="218"/>
        <v/>
      </c>
      <c r="AT296" s="199" t="str">
        <f t="shared" si="232"/>
        <v/>
      </c>
      <c r="AU296" s="199" t="str">
        <f t="shared" si="228"/>
        <v/>
      </c>
      <c r="AV296" s="199" t="str">
        <f t="shared" si="233"/>
        <v/>
      </c>
      <c r="AW296" s="199" t="str">
        <f t="shared" si="229"/>
        <v/>
      </c>
      <c r="AX296" s="199" t="str">
        <f t="shared" si="230"/>
        <v/>
      </c>
      <c r="AY296" s="199" t="str">
        <f t="shared" si="231"/>
        <v/>
      </c>
      <c r="AZ296" s="199" t="str">
        <f t="shared" si="234"/>
        <v/>
      </c>
      <c r="BA296" s="199">
        <f t="shared" si="235"/>
        <v>0</v>
      </c>
      <c r="BB296" s="606"/>
      <c r="BC296" s="199">
        <f>+IFERROR(MIN(BB296*(1+MTR!$E$28)*(1+MTR!$F$28),IF(C296&lt;2018,AZ296+BA296*MTR!$D$35,AZ296+BA296*MTR!$E$36)),0)</f>
        <v>0</v>
      </c>
      <c r="BD296" s="190"/>
      <c r="BE296" s="608"/>
      <c r="BF296" s="190"/>
      <c r="BG296" s="190"/>
      <c r="BH296" s="190"/>
    </row>
    <row r="297" spans="1:60" s="179" customFormat="1">
      <c r="A297" s="607"/>
      <c r="B297" s="76"/>
      <c r="C297" s="77"/>
      <c r="D297" s="77"/>
      <c r="E297" s="77"/>
      <c r="F297" s="77"/>
      <c r="G297" s="76"/>
      <c r="H297" s="212" t="str">
        <f t="shared" si="236"/>
        <v/>
      </c>
      <c r="I297" s="199" t="str">
        <f t="shared" si="237"/>
        <v/>
      </c>
      <c r="J297" s="199" t="str">
        <f t="shared" si="238"/>
        <v/>
      </c>
      <c r="K297" s="199" t="str">
        <f t="shared" si="239"/>
        <v/>
      </c>
      <c r="L297" s="199" t="str">
        <f t="shared" si="240"/>
        <v/>
      </c>
      <c r="M297" s="199" t="str">
        <f t="shared" si="241"/>
        <v/>
      </c>
      <c r="N297" s="199" t="str">
        <f t="shared" si="242"/>
        <v/>
      </c>
      <c r="O297" s="199" t="str">
        <f t="shared" si="243"/>
        <v/>
      </c>
      <c r="P297" s="199" t="str">
        <f t="shared" si="244"/>
        <v/>
      </c>
      <c r="Q297" s="199">
        <f t="shared" si="245"/>
        <v>0</v>
      </c>
      <c r="R297" s="606"/>
      <c r="S297" s="199">
        <f>+IFERROR(MIN(R297*(1+MTR!$C$28),P297+Q297*MTR!$C$35),0)</f>
        <v>0</v>
      </c>
      <c r="U297" s="199" t="str">
        <f t="shared" si="246"/>
        <v/>
      </c>
      <c r="V297" s="199" t="str">
        <f t="shared" si="247"/>
        <v/>
      </c>
      <c r="W297" s="199" t="str">
        <f t="shared" si="248"/>
        <v/>
      </c>
      <c r="X297" s="199" t="str">
        <f t="shared" si="249"/>
        <v/>
      </c>
      <c r="Y297" s="199" t="str">
        <f t="shared" si="250"/>
        <v/>
      </c>
      <c r="Z297" s="199" t="str">
        <f t="shared" si="251"/>
        <v/>
      </c>
      <c r="AA297" s="199" t="str">
        <f t="shared" si="252"/>
        <v/>
      </c>
      <c r="AB297" s="199" t="str">
        <f t="shared" si="253"/>
        <v/>
      </c>
      <c r="AC297" s="199">
        <f t="shared" si="254"/>
        <v>0</v>
      </c>
      <c r="AD297" s="606"/>
      <c r="AE297" s="199">
        <f>+IFERROR(MIN(AD297*(1+MTR!$C$28)*(1+MTR!$D$28),AB297+AC297*MTR!$D$35),0)</f>
        <v>0</v>
      </c>
      <c r="AG297" s="199" t="str">
        <f t="shared" si="227"/>
        <v/>
      </c>
      <c r="AH297" s="199" t="str">
        <f t="shared" si="219"/>
        <v/>
      </c>
      <c r="AI297" s="199" t="str">
        <f t="shared" si="220"/>
        <v/>
      </c>
      <c r="AJ297" s="199" t="str">
        <f t="shared" si="221"/>
        <v/>
      </c>
      <c r="AK297" s="199" t="str">
        <f t="shared" si="222"/>
        <v/>
      </c>
      <c r="AL297" s="199" t="str">
        <f t="shared" si="223"/>
        <v/>
      </c>
      <c r="AM297" s="199" t="str">
        <f t="shared" si="224"/>
        <v/>
      </c>
      <c r="AN297" s="199" t="str">
        <f t="shared" si="225"/>
        <v/>
      </c>
      <c r="AO297" s="199">
        <f t="shared" si="226"/>
        <v>0</v>
      </c>
      <c r="AP297" s="606"/>
      <c r="AQ297" s="199">
        <f>+IFERROR(MIN(AP297*(1+MTR!$E$28)*(1+MTR!$D$28),IF(C297&lt;2018,AN297+AO297*MTR!$D$35,AN297+AO297*MTR!$E$36)),0)</f>
        <v>0</v>
      </c>
      <c r="AS297" s="199" t="str">
        <f t="shared" si="218"/>
        <v/>
      </c>
      <c r="AT297" s="199" t="str">
        <f t="shared" si="232"/>
        <v/>
      </c>
      <c r="AU297" s="199" t="str">
        <f t="shared" si="228"/>
        <v/>
      </c>
      <c r="AV297" s="199" t="str">
        <f t="shared" si="233"/>
        <v/>
      </c>
      <c r="AW297" s="199" t="str">
        <f t="shared" si="229"/>
        <v/>
      </c>
      <c r="AX297" s="199" t="str">
        <f t="shared" si="230"/>
        <v/>
      </c>
      <c r="AY297" s="199" t="str">
        <f t="shared" si="231"/>
        <v/>
      </c>
      <c r="AZ297" s="199" t="str">
        <f t="shared" si="234"/>
        <v/>
      </c>
      <c r="BA297" s="199">
        <f t="shared" si="235"/>
        <v>0</v>
      </c>
      <c r="BB297" s="606"/>
      <c r="BC297" s="199">
        <f>+IFERROR(MIN(BB297*(1+MTR!$E$28)*(1+MTR!$F$28),IF(C297&lt;2018,AZ297+BA297*MTR!$D$35,AZ297+BA297*MTR!$E$36)),0)</f>
        <v>0</v>
      </c>
      <c r="BD297" s="190"/>
      <c r="BE297" s="608"/>
      <c r="BF297" s="190"/>
      <c r="BG297" s="190"/>
      <c r="BH297" s="190"/>
    </row>
    <row r="298" spans="1:60" s="179" customFormat="1">
      <c r="A298" s="607"/>
      <c r="B298" s="76"/>
      <c r="C298" s="77"/>
      <c r="D298" s="77"/>
      <c r="E298" s="77"/>
      <c r="F298" s="77"/>
      <c r="G298" s="76"/>
      <c r="H298" s="212" t="str">
        <f t="shared" si="236"/>
        <v/>
      </c>
      <c r="I298" s="199" t="str">
        <f t="shared" si="237"/>
        <v/>
      </c>
      <c r="J298" s="199" t="str">
        <f t="shared" si="238"/>
        <v/>
      </c>
      <c r="K298" s="199" t="str">
        <f t="shared" si="239"/>
        <v/>
      </c>
      <c r="L298" s="199" t="str">
        <f t="shared" si="240"/>
        <v/>
      </c>
      <c r="M298" s="199" t="str">
        <f t="shared" si="241"/>
        <v/>
      </c>
      <c r="N298" s="199" t="str">
        <f t="shared" si="242"/>
        <v/>
      </c>
      <c r="O298" s="199" t="str">
        <f t="shared" si="243"/>
        <v/>
      </c>
      <c r="P298" s="199" t="str">
        <f t="shared" si="244"/>
        <v/>
      </c>
      <c r="Q298" s="199">
        <f t="shared" si="245"/>
        <v>0</v>
      </c>
      <c r="R298" s="606"/>
      <c r="S298" s="199">
        <f>+IFERROR(MIN(R298*(1+MTR!$C$28),P298+Q298*MTR!$C$35),0)</f>
        <v>0</v>
      </c>
      <c r="U298" s="199" t="str">
        <f t="shared" si="246"/>
        <v/>
      </c>
      <c r="V298" s="199" t="str">
        <f t="shared" si="247"/>
        <v/>
      </c>
      <c r="W298" s="199" t="str">
        <f t="shared" si="248"/>
        <v/>
      </c>
      <c r="X298" s="199" t="str">
        <f t="shared" si="249"/>
        <v/>
      </c>
      <c r="Y298" s="199" t="str">
        <f t="shared" si="250"/>
        <v/>
      </c>
      <c r="Z298" s="199" t="str">
        <f t="shared" si="251"/>
        <v/>
      </c>
      <c r="AA298" s="199" t="str">
        <f t="shared" si="252"/>
        <v/>
      </c>
      <c r="AB298" s="199" t="str">
        <f t="shared" si="253"/>
        <v/>
      </c>
      <c r="AC298" s="199">
        <f t="shared" si="254"/>
        <v>0</v>
      </c>
      <c r="AD298" s="606"/>
      <c r="AE298" s="199">
        <f>+IFERROR(MIN(AD298*(1+MTR!$C$28)*(1+MTR!$D$28),AB298+AC298*MTR!$D$35),0)</f>
        <v>0</v>
      </c>
      <c r="AG298" s="199" t="str">
        <f t="shared" si="227"/>
        <v/>
      </c>
      <c r="AH298" s="199" t="str">
        <f t="shared" si="219"/>
        <v/>
      </c>
      <c r="AI298" s="199" t="str">
        <f t="shared" si="220"/>
        <v/>
      </c>
      <c r="AJ298" s="199" t="str">
        <f t="shared" si="221"/>
        <v/>
      </c>
      <c r="AK298" s="199" t="str">
        <f t="shared" si="222"/>
        <v/>
      </c>
      <c r="AL298" s="199" t="str">
        <f t="shared" si="223"/>
        <v/>
      </c>
      <c r="AM298" s="199" t="str">
        <f t="shared" si="224"/>
        <v/>
      </c>
      <c r="AN298" s="199" t="str">
        <f t="shared" si="225"/>
        <v/>
      </c>
      <c r="AO298" s="199">
        <f t="shared" si="226"/>
        <v>0</v>
      </c>
      <c r="AP298" s="606"/>
      <c r="AQ298" s="199">
        <f>+IFERROR(MIN(AP298*(1+MTR!$E$28)*(1+MTR!$D$28),IF(C298&lt;2018,AN298+AO298*MTR!$D$35,AN298+AO298*MTR!$E$36)),0)</f>
        <v>0</v>
      </c>
      <c r="AS298" s="199" t="str">
        <f t="shared" si="218"/>
        <v/>
      </c>
      <c r="AT298" s="199" t="str">
        <f t="shared" si="232"/>
        <v/>
      </c>
      <c r="AU298" s="199" t="str">
        <f t="shared" si="228"/>
        <v/>
      </c>
      <c r="AV298" s="199" t="str">
        <f t="shared" si="233"/>
        <v/>
      </c>
      <c r="AW298" s="199" t="str">
        <f t="shared" si="229"/>
        <v/>
      </c>
      <c r="AX298" s="199" t="str">
        <f t="shared" si="230"/>
        <v/>
      </c>
      <c r="AY298" s="199" t="str">
        <f t="shared" si="231"/>
        <v/>
      </c>
      <c r="AZ298" s="199" t="str">
        <f t="shared" si="234"/>
        <v/>
      </c>
      <c r="BA298" s="199">
        <f t="shared" si="235"/>
        <v>0</v>
      </c>
      <c r="BB298" s="606"/>
      <c r="BC298" s="199">
        <f>+IFERROR(MIN(BB298*(1+MTR!$E$28)*(1+MTR!$F$28),IF(C298&lt;2018,AZ298+BA298*MTR!$D$35,AZ298+BA298*MTR!$E$36)),0)</f>
        <v>0</v>
      </c>
      <c r="BD298" s="190"/>
      <c r="BE298" s="608"/>
      <c r="BF298" s="190"/>
      <c r="BG298" s="190"/>
      <c r="BH298" s="190"/>
    </row>
    <row r="299" spans="1:60" s="179" customFormat="1">
      <c r="A299" s="607"/>
      <c r="B299" s="76"/>
      <c r="C299" s="77"/>
      <c r="D299" s="77"/>
      <c r="E299" s="77"/>
      <c r="F299" s="77"/>
      <c r="G299" s="76"/>
      <c r="H299" s="212" t="str">
        <f t="shared" si="236"/>
        <v/>
      </c>
      <c r="I299" s="199" t="str">
        <f t="shared" si="237"/>
        <v/>
      </c>
      <c r="J299" s="199" t="str">
        <f t="shared" si="238"/>
        <v/>
      </c>
      <c r="K299" s="199" t="str">
        <f t="shared" si="239"/>
        <v/>
      </c>
      <c r="L299" s="199" t="str">
        <f t="shared" si="240"/>
        <v/>
      </c>
      <c r="M299" s="199" t="str">
        <f t="shared" si="241"/>
        <v/>
      </c>
      <c r="N299" s="199" t="str">
        <f t="shared" si="242"/>
        <v/>
      </c>
      <c r="O299" s="199" t="str">
        <f t="shared" si="243"/>
        <v/>
      </c>
      <c r="P299" s="199" t="str">
        <f t="shared" si="244"/>
        <v/>
      </c>
      <c r="Q299" s="199">
        <f t="shared" si="245"/>
        <v>0</v>
      </c>
      <c r="R299" s="606"/>
      <c r="S299" s="199">
        <f>+IFERROR(MIN(R299*(1+MTR!$C$28),P299+Q299*MTR!$C$35),0)</f>
        <v>0</v>
      </c>
      <c r="U299" s="199" t="str">
        <f t="shared" si="246"/>
        <v/>
      </c>
      <c r="V299" s="199" t="str">
        <f t="shared" si="247"/>
        <v/>
      </c>
      <c r="W299" s="199" t="str">
        <f t="shared" si="248"/>
        <v/>
      </c>
      <c r="X299" s="199" t="str">
        <f t="shared" si="249"/>
        <v/>
      </c>
      <c r="Y299" s="199" t="str">
        <f t="shared" si="250"/>
        <v/>
      </c>
      <c r="Z299" s="199" t="str">
        <f t="shared" si="251"/>
        <v/>
      </c>
      <c r="AA299" s="199" t="str">
        <f t="shared" si="252"/>
        <v/>
      </c>
      <c r="AB299" s="199" t="str">
        <f t="shared" si="253"/>
        <v/>
      </c>
      <c r="AC299" s="199">
        <f t="shared" si="254"/>
        <v>0</v>
      </c>
      <c r="AD299" s="606"/>
      <c r="AE299" s="199">
        <f>+IFERROR(MIN(AD299*(1+MTR!$C$28)*(1+MTR!$D$28),AB299+AC299*MTR!$D$35),0)</f>
        <v>0</v>
      </c>
      <c r="AG299" s="199" t="str">
        <f t="shared" si="227"/>
        <v/>
      </c>
      <c r="AH299" s="199" t="str">
        <f t="shared" si="219"/>
        <v/>
      </c>
      <c r="AI299" s="199" t="str">
        <f t="shared" si="220"/>
        <v/>
      </c>
      <c r="AJ299" s="199" t="str">
        <f t="shared" si="221"/>
        <v/>
      </c>
      <c r="AK299" s="199" t="str">
        <f t="shared" si="222"/>
        <v/>
      </c>
      <c r="AL299" s="199" t="str">
        <f t="shared" si="223"/>
        <v/>
      </c>
      <c r="AM299" s="199" t="str">
        <f t="shared" si="224"/>
        <v/>
      </c>
      <c r="AN299" s="199" t="str">
        <f t="shared" si="225"/>
        <v/>
      </c>
      <c r="AO299" s="199">
        <f t="shared" si="226"/>
        <v>0</v>
      </c>
      <c r="AP299" s="606"/>
      <c r="AQ299" s="199">
        <f>+IFERROR(MIN(AP299*(1+MTR!$E$28)*(1+MTR!$D$28),IF(C299&lt;2018,AN299+AO299*MTR!$D$35,AN299+AO299*MTR!$E$36)),0)</f>
        <v>0</v>
      </c>
      <c r="AS299" s="199" t="str">
        <f t="shared" si="218"/>
        <v/>
      </c>
      <c r="AT299" s="199" t="str">
        <f t="shared" si="232"/>
        <v/>
      </c>
      <c r="AU299" s="199" t="str">
        <f t="shared" si="228"/>
        <v/>
      </c>
      <c r="AV299" s="199" t="str">
        <f t="shared" si="233"/>
        <v/>
      </c>
      <c r="AW299" s="199" t="str">
        <f t="shared" si="229"/>
        <v/>
      </c>
      <c r="AX299" s="199" t="str">
        <f t="shared" si="230"/>
        <v/>
      </c>
      <c r="AY299" s="199" t="str">
        <f t="shared" si="231"/>
        <v/>
      </c>
      <c r="AZ299" s="199" t="str">
        <f t="shared" si="234"/>
        <v/>
      </c>
      <c r="BA299" s="199">
        <f t="shared" si="235"/>
        <v>0</v>
      </c>
      <c r="BB299" s="606"/>
      <c r="BC299" s="199">
        <f>+IFERROR(MIN(BB299*(1+MTR!$E$28)*(1+MTR!$F$28),IF(C299&lt;2018,AZ299+BA299*MTR!$D$35,AZ299+BA299*MTR!$E$36)),0)</f>
        <v>0</v>
      </c>
      <c r="BD299" s="190"/>
      <c r="BE299" s="608"/>
      <c r="BF299" s="190"/>
      <c r="BG299" s="190"/>
      <c r="BH299" s="190"/>
    </row>
    <row r="300" spans="1:60" s="179" customFormat="1">
      <c r="A300" s="607"/>
      <c r="B300" s="76"/>
      <c r="C300" s="77"/>
      <c r="D300" s="77"/>
      <c r="E300" s="77"/>
      <c r="F300" s="77"/>
      <c r="G300" s="76"/>
      <c r="H300" s="212" t="str">
        <f t="shared" si="236"/>
        <v/>
      </c>
      <c r="I300" s="199" t="str">
        <f t="shared" si="237"/>
        <v/>
      </c>
      <c r="J300" s="199" t="str">
        <f t="shared" si="238"/>
        <v/>
      </c>
      <c r="K300" s="199" t="str">
        <f t="shared" si="239"/>
        <v/>
      </c>
      <c r="L300" s="199" t="str">
        <f t="shared" si="240"/>
        <v/>
      </c>
      <c r="M300" s="199" t="str">
        <f t="shared" si="241"/>
        <v/>
      </c>
      <c r="N300" s="199" t="str">
        <f t="shared" si="242"/>
        <v/>
      </c>
      <c r="O300" s="199" t="str">
        <f t="shared" si="243"/>
        <v/>
      </c>
      <c r="P300" s="199" t="str">
        <f t="shared" si="244"/>
        <v/>
      </c>
      <c r="Q300" s="199">
        <f t="shared" si="245"/>
        <v>0</v>
      </c>
      <c r="R300" s="606"/>
      <c r="S300" s="199">
        <f>+IFERROR(MIN(R300*(1+MTR!$C$28),P300+Q300*MTR!$C$35),0)</f>
        <v>0</v>
      </c>
      <c r="U300" s="199" t="str">
        <f t="shared" si="246"/>
        <v/>
      </c>
      <c r="V300" s="199" t="str">
        <f t="shared" si="247"/>
        <v/>
      </c>
      <c r="W300" s="199" t="str">
        <f t="shared" si="248"/>
        <v/>
      </c>
      <c r="X300" s="199" t="str">
        <f t="shared" si="249"/>
        <v/>
      </c>
      <c r="Y300" s="199" t="str">
        <f t="shared" si="250"/>
        <v/>
      </c>
      <c r="Z300" s="199" t="str">
        <f t="shared" si="251"/>
        <v/>
      </c>
      <c r="AA300" s="199" t="str">
        <f t="shared" si="252"/>
        <v/>
      </c>
      <c r="AB300" s="199" t="str">
        <f t="shared" si="253"/>
        <v/>
      </c>
      <c r="AC300" s="199">
        <f t="shared" si="254"/>
        <v>0</v>
      </c>
      <c r="AD300" s="606"/>
      <c r="AE300" s="199">
        <f>+IFERROR(MIN(AD300*(1+MTR!$C$28)*(1+MTR!$D$28),AB300+AC300*MTR!$D$35),0)</f>
        <v>0</v>
      </c>
      <c r="AG300" s="199" t="str">
        <f t="shared" si="227"/>
        <v/>
      </c>
      <c r="AH300" s="199" t="str">
        <f t="shared" si="219"/>
        <v/>
      </c>
      <c r="AI300" s="199" t="str">
        <f t="shared" si="220"/>
        <v/>
      </c>
      <c r="AJ300" s="199" t="str">
        <f t="shared" si="221"/>
        <v/>
      </c>
      <c r="AK300" s="199" t="str">
        <f t="shared" si="222"/>
        <v/>
      </c>
      <c r="AL300" s="199" t="str">
        <f t="shared" si="223"/>
        <v/>
      </c>
      <c r="AM300" s="199" t="str">
        <f t="shared" si="224"/>
        <v/>
      </c>
      <c r="AN300" s="199" t="str">
        <f t="shared" si="225"/>
        <v/>
      </c>
      <c r="AO300" s="199">
        <f t="shared" si="226"/>
        <v>0</v>
      </c>
      <c r="AP300" s="606"/>
      <c r="AQ300" s="199">
        <f>+IFERROR(MIN(AP300*(1+MTR!$E$28)*(1+MTR!$D$28),IF(C300&lt;2018,AN300+AO300*MTR!$D$35,AN300+AO300*MTR!$E$36)),0)</f>
        <v>0</v>
      </c>
      <c r="AS300" s="199" t="str">
        <f t="shared" si="218"/>
        <v/>
      </c>
      <c r="AT300" s="199" t="str">
        <f t="shared" si="232"/>
        <v/>
      </c>
      <c r="AU300" s="199" t="str">
        <f t="shared" si="228"/>
        <v/>
      </c>
      <c r="AV300" s="199" t="str">
        <f t="shared" si="233"/>
        <v/>
      </c>
      <c r="AW300" s="199" t="str">
        <f t="shared" si="229"/>
        <v/>
      </c>
      <c r="AX300" s="199" t="str">
        <f t="shared" si="230"/>
        <v/>
      </c>
      <c r="AY300" s="199" t="str">
        <f t="shared" si="231"/>
        <v/>
      </c>
      <c r="AZ300" s="199" t="str">
        <f t="shared" si="234"/>
        <v/>
      </c>
      <c r="BA300" s="199">
        <f t="shared" si="235"/>
        <v>0</v>
      </c>
      <c r="BB300" s="606"/>
      <c r="BC300" s="199">
        <f>+IFERROR(MIN(BB300*(1+MTR!$E$28)*(1+MTR!$F$28),IF(C300&lt;2018,AZ300+BA300*MTR!$D$35,AZ300+BA300*MTR!$E$36)),0)</f>
        <v>0</v>
      </c>
      <c r="BD300" s="190"/>
      <c r="BE300" s="608"/>
      <c r="BF300" s="190"/>
      <c r="BG300" s="190"/>
      <c r="BH300" s="190"/>
    </row>
    <row r="301" spans="1:60" s="179" customFormat="1">
      <c r="A301" s="607"/>
      <c r="B301" s="76"/>
      <c r="C301" s="77"/>
      <c r="D301" s="77"/>
      <c r="E301" s="77"/>
      <c r="F301" s="77"/>
      <c r="G301" s="76"/>
      <c r="H301" s="212" t="str">
        <f t="shared" si="236"/>
        <v/>
      </c>
      <c r="I301" s="199" t="str">
        <f t="shared" si="237"/>
        <v/>
      </c>
      <c r="J301" s="199" t="str">
        <f t="shared" si="238"/>
        <v/>
      </c>
      <c r="K301" s="199" t="str">
        <f t="shared" si="239"/>
        <v/>
      </c>
      <c r="L301" s="199" t="str">
        <f t="shared" si="240"/>
        <v/>
      </c>
      <c r="M301" s="199" t="str">
        <f t="shared" si="241"/>
        <v/>
      </c>
      <c r="N301" s="199" t="str">
        <f t="shared" si="242"/>
        <v/>
      </c>
      <c r="O301" s="199" t="str">
        <f t="shared" si="243"/>
        <v/>
      </c>
      <c r="P301" s="199" t="str">
        <f t="shared" si="244"/>
        <v/>
      </c>
      <c r="Q301" s="199">
        <f t="shared" si="245"/>
        <v>0</v>
      </c>
      <c r="R301" s="606"/>
      <c r="S301" s="199">
        <f>+IFERROR(MIN(R301*(1+MTR!$C$28),P301+Q301*MTR!$C$35),0)</f>
        <v>0</v>
      </c>
      <c r="U301" s="199" t="str">
        <f t="shared" si="246"/>
        <v/>
      </c>
      <c r="V301" s="199" t="str">
        <f t="shared" si="247"/>
        <v/>
      </c>
      <c r="W301" s="199" t="str">
        <f t="shared" si="248"/>
        <v/>
      </c>
      <c r="X301" s="199" t="str">
        <f t="shared" si="249"/>
        <v/>
      </c>
      <c r="Y301" s="199" t="str">
        <f t="shared" si="250"/>
        <v/>
      </c>
      <c r="Z301" s="199" t="str">
        <f t="shared" si="251"/>
        <v/>
      </c>
      <c r="AA301" s="199" t="str">
        <f t="shared" si="252"/>
        <v/>
      </c>
      <c r="AB301" s="199" t="str">
        <f t="shared" si="253"/>
        <v/>
      </c>
      <c r="AC301" s="199">
        <f t="shared" si="254"/>
        <v>0</v>
      </c>
      <c r="AD301" s="606"/>
      <c r="AE301" s="199">
        <f>+IFERROR(MIN(AD301*(1+MTR!$C$28)*(1+MTR!$D$28),AB301+AC301*MTR!$D$35),0)</f>
        <v>0</v>
      </c>
      <c r="AG301" s="199" t="str">
        <f t="shared" si="227"/>
        <v/>
      </c>
      <c r="AH301" s="199" t="str">
        <f t="shared" si="219"/>
        <v/>
      </c>
      <c r="AI301" s="199" t="str">
        <f t="shared" si="220"/>
        <v/>
      </c>
      <c r="AJ301" s="199" t="str">
        <f t="shared" si="221"/>
        <v/>
      </c>
      <c r="AK301" s="199" t="str">
        <f t="shared" si="222"/>
        <v/>
      </c>
      <c r="AL301" s="199" t="str">
        <f t="shared" si="223"/>
        <v/>
      </c>
      <c r="AM301" s="199" t="str">
        <f t="shared" si="224"/>
        <v/>
      </c>
      <c r="AN301" s="199" t="str">
        <f t="shared" si="225"/>
        <v/>
      </c>
      <c r="AO301" s="199">
        <f t="shared" si="226"/>
        <v>0</v>
      </c>
      <c r="AP301" s="606"/>
      <c r="AQ301" s="199">
        <f>+IFERROR(MIN(AP301*(1+MTR!$E$28)*(1+MTR!$D$28),IF(C301&lt;2018,AN301+AO301*MTR!$D$35,AN301+AO301*MTR!$E$36)),0)</f>
        <v>0</v>
      </c>
      <c r="AS301" s="199" t="str">
        <f t="shared" si="218"/>
        <v/>
      </c>
      <c r="AT301" s="199" t="str">
        <f t="shared" si="232"/>
        <v/>
      </c>
      <c r="AU301" s="199" t="str">
        <f t="shared" si="228"/>
        <v/>
      </c>
      <c r="AV301" s="199" t="str">
        <f t="shared" si="233"/>
        <v/>
      </c>
      <c r="AW301" s="199" t="str">
        <f t="shared" si="229"/>
        <v/>
      </c>
      <c r="AX301" s="199" t="str">
        <f t="shared" si="230"/>
        <v/>
      </c>
      <c r="AY301" s="199" t="str">
        <f t="shared" si="231"/>
        <v/>
      </c>
      <c r="AZ301" s="199" t="str">
        <f t="shared" si="234"/>
        <v/>
      </c>
      <c r="BA301" s="199">
        <f t="shared" si="235"/>
        <v>0</v>
      </c>
      <c r="BB301" s="606"/>
      <c r="BC301" s="199">
        <f>+IFERROR(MIN(BB301*(1+MTR!$E$28)*(1+MTR!$F$28),IF(C301&lt;2018,AZ301+BA301*MTR!$D$35,AZ301+BA301*MTR!$E$36)),0)</f>
        <v>0</v>
      </c>
      <c r="BD301" s="190"/>
      <c r="BE301" s="608"/>
      <c r="BF301" s="190"/>
      <c r="BG301" s="190"/>
      <c r="BH301" s="190"/>
    </row>
    <row r="302" spans="1:60" s="179" customFormat="1">
      <c r="A302" s="607"/>
      <c r="B302" s="76"/>
      <c r="C302" s="77"/>
      <c r="D302" s="77"/>
      <c r="E302" s="77"/>
      <c r="F302" s="77"/>
      <c r="G302" s="76"/>
      <c r="H302" s="212" t="str">
        <f t="shared" si="236"/>
        <v/>
      </c>
      <c r="I302" s="199" t="str">
        <f t="shared" si="237"/>
        <v/>
      </c>
      <c r="J302" s="199" t="str">
        <f t="shared" si="238"/>
        <v/>
      </c>
      <c r="K302" s="199" t="str">
        <f t="shared" si="239"/>
        <v/>
      </c>
      <c r="L302" s="199" t="str">
        <f t="shared" si="240"/>
        <v/>
      </c>
      <c r="M302" s="199" t="str">
        <f t="shared" si="241"/>
        <v/>
      </c>
      <c r="N302" s="199" t="str">
        <f t="shared" si="242"/>
        <v/>
      </c>
      <c r="O302" s="199" t="str">
        <f t="shared" si="243"/>
        <v/>
      </c>
      <c r="P302" s="199" t="str">
        <f t="shared" si="244"/>
        <v/>
      </c>
      <c r="Q302" s="199">
        <f t="shared" si="245"/>
        <v>0</v>
      </c>
      <c r="R302" s="606"/>
      <c r="S302" s="199">
        <f>+IFERROR(MIN(R302*(1+MTR!$C$28),P302+Q302*MTR!$C$35),0)</f>
        <v>0</v>
      </c>
      <c r="U302" s="199" t="str">
        <f t="shared" si="246"/>
        <v/>
      </c>
      <c r="V302" s="199" t="str">
        <f t="shared" si="247"/>
        <v/>
      </c>
      <c r="W302" s="199" t="str">
        <f t="shared" si="248"/>
        <v/>
      </c>
      <c r="X302" s="199" t="str">
        <f t="shared" si="249"/>
        <v/>
      </c>
      <c r="Y302" s="199" t="str">
        <f t="shared" si="250"/>
        <v/>
      </c>
      <c r="Z302" s="199" t="str">
        <f t="shared" si="251"/>
        <v/>
      </c>
      <c r="AA302" s="199" t="str">
        <f t="shared" si="252"/>
        <v/>
      </c>
      <c r="AB302" s="199" t="str">
        <f t="shared" si="253"/>
        <v/>
      </c>
      <c r="AC302" s="199">
        <f t="shared" si="254"/>
        <v>0</v>
      </c>
      <c r="AD302" s="606"/>
      <c r="AE302" s="199">
        <f>+IFERROR(MIN(AD302*(1+MTR!$C$28)*(1+MTR!$D$28),AB302+AC302*MTR!$D$35),0)</f>
        <v>0</v>
      </c>
      <c r="AG302" s="199" t="str">
        <f t="shared" si="227"/>
        <v/>
      </c>
      <c r="AH302" s="199" t="str">
        <f t="shared" si="219"/>
        <v/>
      </c>
      <c r="AI302" s="199" t="str">
        <f t="shared" si="220"/>
        <v/>
      </c>
      <c r="AJ302" s="199" t="str">
        <f t="shared" si="221"/>
        <v/>
      </c>
      <c r="AK302" s="199" t="str">
        <f t="shared" si="222"/>
        <v/>
      </c>
      <c r="AL302" s="199" t="str">
        <f t="shared" si="223"/>
        <v/>
      </c>
      <c r="AM302" s="199" t="str">
        <f t="shared" si="224"/>
        <v/>
      </c>
      <c r="AN302" s="199" t="str">
        <f t="shared" si="225"/>
        <v/>
      </c>
      <c r="AO302" s="199">
        <f t="shared" si="226"/>
        <v>0</v>
      </c>
      <c r="AP302" s="606"/>
      <c r="AQ302" s="199">
        <f>+IFERROR(MIN(AP302*(1+MTR!$E$28)*(1+MTR!$D$28),IF(C302&lt;2018,AN302+AO302*MTR!$D$35,AN302+AO302*MTR!$E$36)),0)</f>
        <v>0</v>
      </c>
      <c r="AS302" s="199" t="str">
        <f t="shared" si="218"/>
        <v/>
      </c>
      <c r="AT302" s="199" t="str">
        <f t="shared" si="232"/>
        <v/>
      </c>
      <c r="AU302" s="199" t="str">
        <f t="shared" si="228"/>
        <v/>
      </c>
      <c r="AV302" s="199" t="str">
        <f t="shared" si="233"/>
        <v/>
      </c>
      <c r="AW302" s="199" t="str">
        <f t="shared" si="229"/>
        <v/>
      </c>
      <c r="AX302" s="199" t="str">
        <f t="shared" si="230"/>
        <v/>
      </c>
      <c r="AY302" s="199" t="str">
        <f t="shared" si="231"/>
        <v/>
      </c>
      <c r="AZ302" s="199" t="str">
        <f t="shared" si="234"/>
        <v/>
      </c>
      <c r="BA302" s="199">
        <f t="shared" si="235"/>
        <v>0</v>
      </c>
      <c r="BB302" s="606"/>
      <c r="BC302" s="199">
        <f>+IFERROR(MIN(BB302*(1+MTR!$E$28)*(1+MTR!$F$28),IF(C302&lt;2018,AZ302+BA302*MTR!$D$35,AZ302+BA302*MTR!$E$36)),0)</f>
        <v>0</v>
      </c>
      <c r="BD302" s="190"/>
      <c r="BE302" s="608"/>
      <c r="BF302" s="190"/>
      <c r="BG302" s="190"/>
      <c r="BH302" s="190"/>
    </row>
    <row r="303" spans="1:60" s="179" customFormat="1">
      <c r="A303" s="607"/>
      <c r="B303" s="76"/>
      <c r="C303" s="77"/>
      <c r="D303" s="77"/>
      <c r="E303" s="77"/>
      <c r="F303" s="77"/>
      <c r="G303" s="76"/>
      <c r="H303" s="212" t="str">
        <f t="shared" si="236"/>
        <v/>
      </c>
      <c r="I303" s="199" t="str">
        <f t="shared" si="237"/>
        <v/>
      </c>
      <c r="J303" s="199" t="str">
        <f t="shared" si="238"/>
        <v/>
      </c>
      <c r="K303" s="199" t="str">
        <f t="shared" si="239"/>
        <v/>
      </c>
      <c r="L303" s="199" t="str">
        <f t="shared" si="240"/>
        <v/>
      </c>
      <c r="M303" s="199" t="str">
        <f t="shared" si="241"/>
        <v/>
      </c>
      <c r="N303" s="199" t="str">
        <f t="shared" si="242"/>
        <v/>
      </c>
      <c r="O303" s="199" t="str">
        <f t="shared" si="243"/>
        <v/>
      </c>
      <c r="P303" s="199" t="str">
        <f t="shared" si="244"/>
        <v/>
      </c>
      <c r="Q303" s="199">
        <f t="shared" si="245"/>
        <v>0</v>
      </c>
      <c r="R303" s="606"/>
      <c r="S303" s="199">
        <f>+IFERROR(MIN(R303*(1+MTR!$C$28),P303+Q303*MTR!$C$35),0)</f>
        <v>0</v>
      </c>
      <c r="U303" s="199" t="str">
        <f t="shared" si="246"/>
        <v/>
      </c>
      <c r="V303" s="199" t="str">
        <f t="shared" si="247"/>
        <v/>
      </c>
      <c r="W303" s="199" t="str">
        <f t="shared" si="248"/>
        <v/>
      </c>
      <c r="X303" s="199" t="str">
        <f t="shared" si="249"/>
        <v/>
      </c>
      <c r="Y303" s="199" t="str">
        <f t="shared" si="250"/>
        <v/>
      </c>
      <c r="Z303" s="199" t="str">
        <f t="shared" si="251"/>
        <v/>
      </c>
      <c r="AA303" s="199" t="str">
        <f t="shared" si="252"/>
        <v/>
      </c>
      <c r="AB303" s="199" t="str">
        <f t="shared" si="253"/>
        <v/>
      </c>
      <c r="AC303" s="199">
        <f t="shared" si="254"/>
        <v>0</v>
      </c>
      <c r="AD303" s="606"/>
      <c r="AE303" s="199">
        <f>+IFERROR(MIN(AD303*(1+MTR!$C$28)*(1+MTR!$D$28),AB303+AC303*MTR!$D$35),0)</f>
        <v>0</v>
      </c>
      <c r="AG303" s="199" t="str">
        <f t="shared" si="227"/>
        <v/>
      </c>
      <c r="AH303" s="199" t="str">
        <f t="shared" si="219"/>
        <v/>
      </c>
      <c r="AI303" s="199" t="str">
        <f t="shared" si="220"/>
        <v/>
      </c>
      <c r="AJ303" s="199" t="str">
        <f t="shared" si="221"/>
        <v/>
      </c>
      <c r="AK303" s="199" t="str">
        <f t="shared" si="222"/>
        <v/>
      </c>
      <c r="AL303" s="199" t="str">
        <f t="shared" si="223"/>
        <v/>
      </c>
      <c r="AM303" s="199" t="str">
        <f t="shared" si="224"/>
        <v/>
      </c>
      <c r="AN303" s="199" t="str">
        <f t="shared" si="225"/>
        <v/>
      </c>
      <c r="AO303" s="199">
        <f t="shared" si="226"/>
        <v>0</v>
      </c>
      <c r="AP303" s="606"/>
      <c r="AQ303" s="199">
        <f>+IFERROR(MIN(AP303*(1+MTR!$E$28)*(1+MTR!$D$28),IF(C303&lt;2018,AN303+AO303*MTR!$D$35,AN303+AO303*MTR!$E$36)),0)</f>
        <v>0</v>
      </c>
      <c r="AS303" s="199" t="str">
        <f t="shared" si="218"/>
        <v/>
      </c>
      <c r="AT303" s="199" t="str">
        <f t="shared" si="232"/>
        <v/>
      </c>
      <c r="AU303" s="199" t="str">
        <f t="shared" si="228"/>
        <v/>
      </c>
      <c r="AV303" s="199" t="str">
        <f t="shared" si="233"/>
        <v/>
      </c>
      <c r="AW303" s="199" t="str">
        <f t="shared" si="229"/>
        <v/>
      </c>
      <c r="AX303" s="199" t="str">
        <f t="shared" si="230"/>
        <v/>
      </c>
      <c r="AY303" s="199" t="str">
        <f t="shared" si="231"/>
        <v/>
      </c>
      <c r="AZ303" s="199" t="str">
        <f t="shared" si="234"/>
        <v/>
      </c>
      <c r="BA303" s="199">
        <f t="shared" si="235"/>
        <v>0</v>
      </c>
      <c r="BB303" s="606"/>
      <c r="BC303" s="199">
        <f>+IFERROR(MIN(BB303*(1+MTR!$E$28)*(1+MTR!$F$28),IF(C303&lt;2018,AZ303+BA303*MTR!$D$35,AZ303+BA303*MTR!$E$36)),0)</f>
        <v>0</v>
      </c>
      <c r="BD303" s="190"/>
      <c r="BE303" s="608"/>
      <c r="BF303" s="190"/>
      <c r="BG303" s="190"/>
      <c r="BH303" s="190"/>
    </row>
    <row r="304" spans="1:60" s="179" customFormat="1">
      <c r="A304" s="607"/>
      <c r="B304" s="76"/>
      <c r="C304" s="77"/>
      <c r="D304" s="77"/>
      <c r="E304" s="77"/>
      <c r="F304" s="77"/>
      <c r="G304" s="76"/>
      <c r="H304" s="212" t="str">
        <f t="shared" si="236"/>
        <v/>
      </c>
      <c r="I304" s="199" t="str">
        <f t="shared" si="237"/>
        <v/>
      </c>
      <c r="J304" s="199" t="str">
        <f t="shared" si="238"/>
        <v/>
      </c>
      <c r="K304" s="199" t="str">
        <f t="shared" si="239"/>
        <v/>
      </c>
      <c r="L304" s="199" t="str">
        <f t="shared" si="240"/>
        <v/>
      </c>
      <c r="M304" s="199" t="str">
        <f t="shared" si="241"/>
        <v/>
      </c>
      <c r="N304" s="199" t="str">
        <f t="shared" si="242"/>
        <v/>
      </c>
      <c r="O304" s="199" t="str">
        <f t="shared" si="243"/>
        <v/>
      </c>
      <c r="P304" s="199" t="str">
        <f t="shared" si="244"/>
        <v/>
      </c>
      <c r="Q304" s="199">
        <f t="shared" si="245"/>
        <v>0</v>
      </c>
      <c r="R304" s="606"/>
      <c r="S304" s="199">
        <f>+IFERROR(MIN(R304*(1+MTR!$C$28),P304+Q304*MTR!$C$35),0)</f>
        <v>0</v>
      </c>
      <c r="U304" s="199" t="str">
        <f t="shared" si="246"/>
        <v/>
      </c>
      <c r="V304" s="199" t="str">
        <f t="shared" si="247"/>
        <v/>
      </c>
      <c r="W304" s="199" t="str">
        <f t="shared" si="248"/>
        <v/>
      </c>
      <c r="X304" s="199" t="str">
        <f t="shared" si="249"/>
        <v/>
      </c>
      <c r="Y304" s="199" t="str">
        <f t="shared" si="250"/>
        <v/>
      </c>
      <c r="Z304" s="199" t="str">
        <f t="shared" si="251"/>
        <v/>
      </c>
      <c r="AA304" s="199" t="str">
        <f t="shared" si="252"/>
        <v/>
      </c>
      <c r="AB304" s="199" t="str">
        <f t="shared" si="253"/>
        <v/>
      </c>
      <c r="AC304" s="199">
        <f t="shared" si="254"/>
        <v>0</v>
      </c>
      <c r="AD304" s="606"/>
      <c r="AE304" s="199">
        <f>+IFERROR(MIN(AD304*(1+MTR!$C$28)*(1+MTR!$D$28),AB304+AC304*MTR!$D$35),0)</f>
        <v>0</v>
      </c>
      <c r="AG304" s="199" t="str">
        <f t="shared" si="227"/>
        <v/>
      </c>
      <c r="AH304" s="199" t="str">
        <f t="shared" si="219"/>
        <v/>
      </c>
      <c r="AI304" s="199" t="str">
        <f t="shared" si="220"/>
        <v/>
      </c>
      <c r="AJ304" s="199" t="str">
        <f t="shared" si="221"/>
        <v/>
      </c>
      <c r="AK304" s="199" t="str">
        <f t="shared" si="222"/>
        <v/>
      </c>
      <c r="AL304" s="199" t="str">
        <f t="shared" si="223"/>
        <v/>
      </c>
      <c r="AM304" s="199" t="str">
        <f t="shared" si="224"/>
        <v/>
      </c>
      <c r="AN304" s="199" t="str">
        <f t="shared" si="225"/>
        <v/>
      </c>
      <c r="AO304" s="199">
        <f t="shared" si="226"/>
        <v>0</v>
      </c>
      <c r="AP304" s="606"/>
      <c r="AQ304" s="199">
        <f>+IFERROR(MIN(AP304*(1+MTR!$E$28)*(1+MTR!$D$28),IF(C304&lt;2018,AN304+AO304*MTR!$D$35,AN304+AO304*MTR!$E$36)),0)</f>
        <v>0</v>
      </c>
      <c r="AS304" s="199" t="str">
        <f t="shared" si="218"/>
        <v/>
      </c>
      <c r="AT304" s="199" t="str">
        <f t="shared" si="232"/>
        <v/>
      </c>
      <c r="AU304" s="199" t="str">
        <f t="shared" si="228"/>
        <v/>
      </c>
      <c r="AV304" s="199" t="str">
        <f t="shared" si="233"/>
        <v/>
      </c>
      <c r="AW304" s="199" t="str">
        <f t="shared" si="229"/>
        <v/>
      </c>
      <c r="AX304" s="199" t="str">
        <f t="shared" si="230"/>
        <v/>
      </c>
      <c r="AY304" s="199" t="str">
        <f t="shared" si="231"/>
        <v/>
      </c>
      <c r="AZ304" s="199" t="str">
        <f t="shared" si="234"/>
        <v/>
      </c>
      <c r="BA304" s="199">
        <f t="shared" si="235"/>
        <v>0</v>
      </c>
      <c r="BB304" s="606"/>
      <c r="BC304" s="199">
        <f>+IFERROR(MIN(BB304*(1+MTR!$E$28)*(1+MTR!$F$28),IF(C304&lt;2018,AZ304+BA304*MTR!$D$35,AZ304+BA304*MTR!$E$36)),0)</f>
        <v>0</v>
      </c>
      <c r="BD304" s="190"/>
      <c r="BE304" s="608"/>
      <c r="BF304" s="190"/>
      <c r="BG304" s="190"/>
      <c r="BH304" s="190"/>
    </row>
    <row r="305" spans="1:60" s="179" customFormat="1">
      <c r="A305" s="607"/>
      <c r="B305" s="76"/>
      <c r="C305" s="77"/>
      <c r="D305" s="77"/>
      <c r="E305" s="77"/>
      <c r="F305" s="77"/>
      <c r="G305" s="76"/>
      <c r="H305" s="212" t="str">
        <f t="shared" si="236"/>
        <v/>
      </c>
      <c r="I305" s="199" t="str">
        <f t="shared" si="237"/>
        <v/>
      </c>
      <c r="J305" s="199" t="str">
        <f t="shared" si="238"/>
        <v/>
      </c>
      <c r="K305" s="199" t="str">
        <f t="shared" si="239"/>
        <v/>
      </c>
      <c r="L305" s="199" t="str">
        <f t="shared" si="240"/>
        <v/>
      </c>
      <c r="M305" s="199" t="str">
        <f t="shared" si="241"/>
        <v/>
      </c>
      <c r="N305" s="199" t="str">
        <f t="shared" si="242"/>
        <v/>
      </c>
      <c r="O305" s="199" t="str">
        <f t="shared" si="243"/>
        <v/>
      </c>
      <c r="P305" s="199" t="str">
        <f t="shared" si="244"/>
        <v/>
      </c>
      <c r="Q305" s="199">
        <f t="shared" si="245"/>
        <v>0</v>
      </c>
      <c r="R305" s="606"/>
      <c r="S305" s="199">
        <f>+IFERROR(MIN(R305*(1+MTR!$C$28),P305+Q305*MTR!$C$35),0)</f>
        <v>0</v>
      </c>
      <c r="U305" s="199" t="str">
        <f t="shared" si="246"/>
        <v/>
      </c>
      <c r="V305" s="199" t="str">
        <f t="shared" si="247"/>
        <v/>
      </c>
      <c r="W305" s="199" t="str">
        <f t="shared" si="248"/>
        <v/>
      </c>
      <c r="X305" s="199" t="str">
        <f t="shared" si="249"/>
        <v/>
      </c>
      <c r="Y305" s="199" t="str">
        <f t="shared" si="250"/>
        <v/>
      </c>
      <c r="Z305" s="199" t="str">
        <f t="shared" si="251"/>
        <v/>
      </c>
      <c r="AA305" s="199" t="str">
        <f t="shared" si="252"/>
        <v/>
      </c>
      <c r="AB305" s="199" t="str">
        <f t="shared" si="253"/>
        <v/>
      </c>
      <c r="AC305" s="199">
        <f t="shared" si="254"/>
        <v>0</v>
      </c>
      <c r="AD305" s="606"/>
      <c r="AE305" s="199">
        <f>+IFERROR(MIN(AD305*(1+MTR!$C$28)*(1+MTR!$D$28),AB305+AC305*MTR!$D$35),0)</f>
        <v>0</v>
      </c>
      <c r="AG305" s="199" t="str">
        <f t="shared" si="227"/>
        <v/>
      </c>
      <c r="AH305" s="199" t="str">
        <f t="shared" si="219"/>
        <v/>
      </c>
      <c r="AI305" s="199" t="str">
        <f t="shared" si="220"/>
        <v/>
      </c>
      <c r="AJ305" s="199" t="str">
        <f t="shared" si="221"/>
        <v/>
      </c>
      <c r="AK305" s="199" t="str">
        <f t="shared" si="222"/>
        <v/>
      </c>
      <c r="AL305" s="199" t="str">
        <f t="shared" si="223"/>
        <v/>
      </c>
      <c r="AM305" s="199" t="str">
        <f t="shared" si="224"/>
        <v/>
      </c>
      <c r="AN305" s="199" t="str">
        <f t="shared" si="225"/>
        <v/>
      </c>
      <c r="AO305" s="199">
        <f t="shared" si="226"/>
        <v>0</v>
      </c>
      <c r="AP305" s="606"/>
      <c r="AQ305" s="199">
        <f>+IFERROR(MIN(AP305*(1+MTR!$E$28)*(1+MTR!$D$28),IF(C305&lt;2018,AN305+AO305*MTR!$D$35,AN305+AO305*MTR!$E$36)),0)</f>
        <v>0</v>
      </c>
      <c r="AS305" s="199" t="str">
        <f t="shared" si="218"/>
        <v/>
      </c>
      <c r="AT305" s="199" t="str">
        <f t="shared" si="232"/>
        <v/>
      </c>
      <c r="AU305" s="199" t="str">
        <f t="shared" si="228"/>
        <v/>
      </c>
      <c r="AV305" s="199" t="str">
        <f t="shared" si="233"/>
        <v/>
      </c>
      <c r="AW305" s="199" t="str">
        <f t="shared" si="229"/>
        <v/>
      </c>
      <c r="AX305" s="199" t="str">
        <f t="shared" si="230"/>
        <v/>
      </c>
      <c r="AY305" s="199" t="str">
        <f t="shared" si="231"/>
        <v/>
      </c>
      <c r="AZ305" s="199" t="str">
        <f t="shared" si="234"/>
        <v/>
      </c>
      <c r="BA305" s="199">
        <f t="shared" si="235"/>
        <v>0</v>
      </c>
      <c r="BB305" s="606"/>
      <c r="BC305" s="199">
        <f>+IFERROR(MIN(BB305*(1+MTR!$E$28)*(1+MTR!$F$28),IF(C305&lt;2018,AZ305+BA305*MTR!$D$35,AZ305+BA305*MTR!$E$36)),0)</f>
        <v>0</v>
      </c>
      <c r="BD305" s="190"/>
      <c r="BE305" s="608"/>
      <c r="BF305" s="190"/>
      <c r="BG305" s="190"/>
      <c r="BH305" s="190"/>
    </row>
    <row r="306" spans="1:60" s="179" customFormat="1">
      <c r="A306" s="607"/>
      <c r="B306" s="76"/>
      <c r="C306" s="77"/>
      <c r="D306" s="77"/>
      <c r="E306" s="77"/>
      <c r="F306" s="77"/>
      <c r="G306" s="76"/>
      <c r="H306" s="212" t="str">
        <f t="shared" si="236"/>
        <v/>
      </c>
      <c r="I306" s="199" t="str">
        <f t="shared" si="237"/>
        <v/>
      </c>
      <c r="J306" s="199" t="str">
        <f t="shared" si="238"/>
        <v/>
      </c>
      <c r="K306" s="199" t="str">
        <f t="shared" si="239"/>
        <v/>
      </c>
      <c r="L306" s="199" t="str">
        <f t="shared" si="240"/>
        <v/>
      </c>
      <c r="M306" s="199" t="str">
        <f t="shared" si="241"/>
        <v/>
      </c>
      <c r="N306" s="199" t="str">
        <f t="shared" si="242"/>
        <v/>
      </c>
      <c r="O306" s="199" t="str">
        <f t="shared" si="243"/>
        <v/>
      </c>
      <c r="P306" s="199" t="str">
        <f t="shared" si="244"/>
        <v/>
      </c>
      <c r="Q306" s="199">
        <f t="shared" si="245"/>
        <v>0</v>
      </c>
      <c r="R306" s="606"/>
      <c r="S306" s="199">
        <f>+IFERROR(MIN(R306*(1+MTR!$C$28),P306+Q306*MTR!$C$35),0)</f>
        <v>0</v>
      </c>
      <c r="U306" s="199" t="str">
        <f t="shared" si="246"/>
        <v/>
      </c>
      <c r="V306" s="199" t="str">
        <f t="shared" si="247"/>
        <v/>
      </c>
      <c r="W306" s="199" t="str">
        <f t="shared" si="248"/>
        <v/>
      </c>
      <c r="X306" s="199" t="str">
        <f t="shared" si="249"/>
        <v/>
      </c>
      <c r="Y306" s="199" t="str">
        <f t="shared" si="250"/>
        <v/>
      </c>
      <c r="Z306" s="199" t="str">
        <f t="shared" si="251"/>
        <v/>
      </c>
      <c r="AA306" s="199" t="str">
        <f t="shared" si="252"/>
        <v/>
      </c>
      <c r="AB306" s="199" t="str">
        <f t="shared" si="253"/>
        <v/>
      </c>
      <c r="AC306" s="199">
        <f t="shared" si="254"/>
        <v>0</v>
      </c>
      <c r="AD306" s="606"/>
      <c r="AE306" s="199">
        <f>+IFERROR(MIN(AD306*(1+MTR!$C$28)*(1+MTR!$D$28),AB306+AC306*MTR!$D$35),0)</f>
        <v>0</v>
      </c>
      <c r="AG306" s="199" t="str">
        <f t="shared" si="227"/>
        <v/>
      </c>
      <c r="AH306" s="199" t="str">
        <f t="shared" si="219"/>
        <v/>
      </c>
      <c r="AI306" s="199" t="str">
        <f t="shared" si="220"/>
        <v/>
      </c>
      <c r="AJ306" s="199" t="str">
        <f t="shared" si="221"/>
        <v/>
      </c>
      <c r="AK306" s="199" t="str">
        <f t="shared" si="222"/>
        <v/>
      </c>
      <c r="AL306" s="199" t="str">
        <f t="shared" si="223"/>
        <v/>
      </c>
      <c r="AM306" s="199" t="str">
        <f t="shared" si="224"/>
        <v/>
      </c>
      <c r="AN306" s="199" t="str">
        <f t="shared" si="225"/>
        <v/>
      </c>
      <c r="AO306" s="199">
        <f t="shared" si="226"/>
        <v>0</v>
      </c>
      <c r="AP306" s="606"/>
      <c r="AQ306" s="199">
        <f>+IFERROR(MIN(AP306*(1+MTR!$E$28)*(1+MTR!$D$28),IF(C306&lt;2018,AN306+AO306*MTR!$D$35,AN306+AO306*MTR!$E$36)),0)</f>
        <v>0</v>
      </c>
      <c r="AS306" s="199" t="str">
        <f t="shared" si="218"/>
        <v/>
      </c>
      <c r="AT306" s="199" t="str">
        <f t="shared" si="232"/>
        <v/>
      </c>
      <c r="AU306" s="199" t="str">
        <f t="shared" si="228"/>
        <v/>
      </c>
      <c r="AV306" s="199" t="str">
        <f t="shared" si="233"/>
        <v/>
      </c>
      <c r="AW306" s="199" t="str">
        <f t="shared" si="229"/>
        <v/>
      </c>
      <c r="AX306" s="199" t="str">
        <f t="shared" si="230"/>
        <v/>
      </c>
      <c r="AY306" s="199" t="str">
        <f t="shared" si="231"/>
        <v/>
      </c>
      <c r="AZ306" s="199" t="str">
        <f t="shared" si="234"/>
        <v/>
      </c>
      <c r="BA306" s="199">
        <f t="shared" si="235"/>
        <v>0</v>
      </c>
      <c r="BB306" s="606"/>
      <c r="BC306" s="199">
        <f>+IFERROR(MIN(BB306*(1+MTR!$E$28)*(1+MTR!$F$28),IF(C306&lt;2018,AZ306+BA306*MTR!$D$35,AZ306+BA306*MTR!$E$36)),0)</f>
        <v>0</v>
      </c>
      <c r="BD306" s="190"/>
      <c r="BE306" s="608"/>
      <c r="BF306" s="190"/>
      <c r="BG306" s="190"/>
      <c r="BH306" s="190"/>
    </row>
    <row r="307" spans="1:60" s="179" customFormat="1">
      <c r="A307" s="607"/>
      <c r="B307" s="76"/>
      <c r="C307" s="77"/>
      <c r="D307" s="77"/>
      <c r="E307" s="77"/>
      <c r="F307" s="77"/>
      <c r="G307" s="76"/>
      <c r="H307" s="212" t="str">
        <f t="shared" si="236"/>
        <v/>
      </c>
      <c r="I307" s="199" t="str">
        <f t="shared" si="237"/>
        <v/>
      </c>
      <c r="J307" s="199" t="str">
        <f t="shared" si="238"/>
        <v/>
      </c>
      <c r="K307" s="199" t="str">
        <f t="shared" si="239"/>
        <v/>
      </c>
      <c r="L307" s="199" t="str">
        <f t="shared" si="240"/>
        <v/>
      </c>
      <c r="M307" s="199" t="str">
        <f t="shared" si="241"/>
        <v/>
      </c>
      <c r="N307" s="199" t="str">
        <f t="shared" si="242"/>
        <v/>
      </c>
      <c r="O307" s="199" t="str">
        <f t="shared" si="243"/>
        <v/>
      </c>
      <c r="P307" s="199" t="str">
        <f t="shared" si="244"/>
        <v/>
      </c>
      <c r="Q307" s="199">
        <f t="shared" si="245"/>
        <v>0</v>
      </c>
      <c r="R307" s="606"/>
      <c r="S307" s="199">
        <f>+IFERROR(MIN(R307*(1+MTR!$C$28),P307+Q307*MTR!$C$35),0)</f>
        <v>0</v>
      </c>
      <c r="U307" s="199" t="str">
        <f t="shared" si="246"/>
        <v/>
      </c>
      <c r="V307" s="199" t="str">
        <f t="shared" si="247"/>
        <v/>
      </c>
      <c r="W307" s="199" t="str">
        <f t="shared" si="248"/>
        <v/>
      </c>
      <c r="X307" s="199" t="str">
        <f t="shared" si="249"/>
        <v/>
      </c>
      <c r="Y307" s="199" t="str">
        <f t="shared" si="250"/>
        <v/>
      </c>
      <c r="Z307" s="199" t="str">
        <f t="shared" si="251"/>
        <v/>
      </c>
      <c r="AA307" s="199" t="str">
        <f t="shared" si="252"/>
        <v/>
      </c>
      <c r="AB307" s="199" t="str">
        <f t="shared" si="253"/>
        <v/>
      </c>
      <c r="AC307" s="199">
        <f t="shared" si="254"/>
        <v>0</v>
      </c>
      <c r="AD307" s="606"/>
      <c r="AE307" s="199">
        <f>+IFERROR(MIN(AD307*(1+MTR!$C$28)*(1+MTR!$D$28),AB307+AC307*MTR!$D$35),0)</f>
        <v>0</v>
      </c>
      <c r="AG307" s="199" t="str">
        <f t="shared" si="227"/>
        <v/>
      </c>
      <c r="AH307" s="199" t="str">
        <f t="shared" si="219"/>
        <v/>
      </c>
      <c r="AI307" s="199" t="str">
        <f t="shared" si="220"/>
        <v/>
      </c>
      <c r="AJ307" s="199" t="str">
        <f t="shared" si="221"/>
        <v/>
      </c>
      <c r="AK307" s="199" t="str">
        <f t="shared" si="222"/>
        <v/>
      </c>
      <c r="AL307" s="199" t="str">
        <f t="shared" si="223"/>
        <v/>
      </c>
      <c r="AM307" s="199" t="str">
        <f t="shared" si="224"/>
        <v/>
      </c>
      <c r="AN307" s="199" t="str">
        <f t="shared" si="225"/>
        <v/>
      </c>
      <c r="AO307" s="199">
        <f t="shared" si="226"/>
        <v>0</v>
      </c>
      <c r="AP307" s="606"/>
      <c r="AQ307" s="199">
        <f>+IFERROR(MIN(AP307*(1+MTR!$E$28)*(1+MTR!$D$28),IF(C307&lt;2018,AN307+AO307*MTR!$D$35,AN307+AO307*MTR!$E$36)),0)</f>
        <v>0</v>
      </c>
      <c r="AS307" s="199" t="str">
        <f t="shared" si="218"/>
        <v/>
      </c>
      <c r="AT307" s="199" t="str">
        <f t="shared" si="232"/>
        <v/>
      </c>
      <c r="AU307" s="199" t="str">
        <f t="shared" si="228"/>
        <v/>
      </c>
      <c r="AV307" s="199" t="str">
        <f t="shared" si="233"/>
        <v/>
      </c>
      <c r="AW307" s="199" t="str">
        <f t="shared" si="229"/>
        <v/>
      </c>
      <c r="AX307" s="199" t="str">
        <f t="shared" si="230"/>
        <v/>
      </c>
      <c r="AY307" s="199" t="str">
        <f t="shared" si="231"/>
        <v/>
      </c>
      <c r="AZ307" s="199" t="str">
        <f t="shared" si="234"/>
        <v/>
      </c>
      <c r="BA307" s="199">
        <f t="shared" si="235"/>
        <v>0</v>
      </c>
      <c r="BB307" s="606"/>
      <c r="BC307" s="199">
        <f>+IFERROR(MIN(BB307*(1+MTR!$E$28)*(1+MTR!$F$28),IF(C307&lt;2018,AZ307+BA307*MTR!$D$35,AZ307+BA307*MTR!$E$36)),0)</f>
        <v>0</v>
      </c>
      <c r="BD307" s="190"/>
      <c r="BE307" s="608"/>
      <c r="BF307" s="190"/>
      <c r="BG307" s="190"/>
      <c r="BH307" s="190"/>
    </row>
    <row r="308" spans="1:60" s="179" customFormat="1">
      <c r="A308" s="607"/>
      <c r="B308" s="76"/>
      <c r="C308" s="77"/>
      <c r="D308" s="77"/>
      <c r="E308" s="77"/>
      <c r="F308" s="77"/>
      <c r="G308" s="76"/>
      <c r="H308" s="212" t="str">
        <f t="shared" si="236"/>
        <v/>
      </c>
      <c r="I308" s="199" t="str">
        <f t="shared" si="237"/>
        <v/>
      </c>
      <c r="J308" s="199" t="str">
        <f t="shared" si="238"/>
        <v/>
      </c>
      <c r="K308" s="199" t="str">
        <f t="shared" si="239"/>
        <v/>
      </c>
      <c r="L308" s="199" t="str">
        <f t="shared" si="240"/>
        <v/>
      </c>
      <c r="M308" s="199" t="str">
        <f t="shared" si="241"/>
        <v/>
      </c>
      <c r="N308" s="199" t="str">
        <f t="shared" si="242"/>
        <v/>
      </c>
      <c r="O308" s="199" t="str">
        <f t="shared" si="243"/>
        <v/>
      </c>
      <c r="P308" s="199" t="str">
        <f t="shared" si="244"/>
        <v/>
      </c>
      <c r="Q308" s="199">
        <f t="shared" si="245"/>
        <v>0</v>
      </c>
      <c r="R308" s="606"/>
      <c r="S308" s="199">
        <f>+IFERROR(MIN(R308*(1+MTR!$C$28),P308+Q308*MTR!$C$35),0)</f>
        <v>0</v>
      </c>
      <c r="U308" s="199" t="str">
        <f t="shared" si="246"/>
        <v/>
      </c>
      <c r="V308" s="199" t="str">
        <f t="shared" si="247"/>
        <v/>
      </c>
      <c r="W308" s="199" t="str">
        <f t="shared" si="248"/>
        <v/>
      </c>
      <c r="X308" s="199" t="str">
        <f t="shared" si="249"/>
        <v/>
      </c>
      <c r="Y308" s="199" t="str">
        <f t="shared" si="250"/>
        <v/>
      </c>
      <c r="Z308" s="199" t="str">
        <f t="shared" si="251"/>
        <v/>
      </c>
      <c r="AA308" s="199" t="str">
        <f t="shared" si="252"/>
        <v/>
      </c>
      <c r="AB308" s="199" t="str">
        <f t="shared" si="253"/>
        <v/>
      </c>
      <c r="AC308" s="199">
        <f t="shared" si="254"/>
        <v>0</v>
      </c>
      <c r="AD308" s="606"/>
      <c r="AE308" s="199">
        <f>+IFERROR(MIN(AD308*(1+MTR!$C$28)*(1+MTR!$D$28),AB308+AC308*MTR!$D$35),0)</f>
        <v>0</v>
      </c>
      <c r="AG308" s="199" t="str">
        <f t="shared" si="227"/>
        <v/>
      </c>
      <c r="AH308" s="199" t="str">
        <f t="shared" si="219"/>
        <v/>
      </c>
      <c r="AI308" s="199" t="str">
        <f t="shared" si="220"/>
        <v/>
      </c>
      <c r="AJ308" s="199" t="str">
        <f t="shared" si="221"/>
        <v/>
      </c>
      <c r="AK308" s="199" t="str">
        <f t="shared" si="222"/>
        <v/>
      </c>
      <c r="AL308" s="199" t="str">
        <f t="shared" si="223"/>
        <v/>
      </c>
      <c r="AM308" s="199" t="str">
        <f t="shared" si="224"/>
        <v/>
      </c>
      <c r="AN308" s="199" t="str">
        <f t="shared" si="225"/>
        <v/>
      </c>
      <c r="AO308" s="199">
        <f t="shared" si="226"/>
        <v>0</v>
      </c>
      <c r="AP308" s="606"/>
      <c r="AQ308" s="199">
        <f>+IFERROR(MIN(AP308*(1+MTR!$E$28)*(1+MTR!$D$28),IF(C308&lt;2018,AN308+AO308*MTR!$D$35,AN308+AO308*MTR!$E$36)),0)</f>
        <v>0</v>
      </c>
      <c r="AS308" s="199" t="str">
        <f t="shared" si="218"/>
        <v/>
      </c>
      <c r="AT308" s="199" t="str">
        <f t="shared" si="232"/>
        <v/>
      </c>
      <c r="AU308" s="199" t="str">
        <f t="shared" si="228"/>
        <v/>
      </c>
      <c r="AV308" s="199" t="str">
        <f t="shared" si="233"/>
        <v/>
      </c>
      <c r="AW308" s="199" t="str">
        <f t="shared" si="229"/>
        <v/>
      </c>
      <c r="AX308" s="199" t="str">
        <f t="shared" si="230"/>
        <v/>
      </c>
      <c r="AY308" s="199" t="str">
        <f t="shared" si="231"/>
        <v/>
      </c>
      <c r="AZ308" s="199" t="str">
        <f t="shared" si="234"/>
        <v/>
      </c>
      <c r="BA308" s="199">
        <f t="shared" si="235"/>
        <v>0</v>
      </c>
      <c r="BB308" s="606"/>
      <c r="BC308" s="199">
        <f>+IFERROR(MIN(BB308*(1+MTR!$E$28)*(1+MTR!$F$28),IF(C308&lt;2018,AZ308+BA308*MTR!$D$35,AZ308+BA308*MTR!$E$36)),0)</f>
        <v>0</v>
      </c>
      <c r="BD308" s="190"/>
      <c r="BE308" s="608"/>
      <c r="BF308" s="190"/>
      <c r="BG308" s="190"/>
      <c r="BH308" s="190"/>
    </row>
    <row r="309" spans="1:60" s="179" customFormat="1">
      <c r="A309" s="607"/>
      <c r="B309" s="76"/>
      <c r="C309" s="77"/>
      <c r="D309" s="77"/>
      <c r="E309" s="77"/>
      <c r="F309" s="77"/>
      <c r="G309" s="76"/>
      <c r="H309" s="212" t="str">
        <f t="shared" si="236"/>
        <v/>
      </c>
      <c r="I309" s="199" t="str">
        <f t="shared" si="237"/>
        <v/>
      </c>
      <c r="J309" s="199" t="str">
        <f t="shared" si="238"/>
        <v/>
      </c>
      <c r="K309" s="199" t="str">
        <f t="shared" si="239"/>
        <v/>
      </c>
      <c r="L309" s="199" t="str">
        <f t="shared" si="240"/>
        <v/>
      </c>
      <c r="M309" s="199" t="str">
        <f t="shared" si="241"/>
        <v/>
      </c>
      <c r="N309" s="199" t="str">
        <f t="shared" si="242"/>
        <v/>
      </c>
      <c r="O309" s="199" t="str">
        <f t="shared" si="243"/>
        <v/>
      </c>
      <c r="P309" s="199" t="str">
        <f t="shared" si="244"/>
        <v/>
      </c>
      <c r="Q309" s="199">
        <f t="shared" si="245"/>
        <v>0</v>
      </c>
      <c r="R309" s="606"/>
      <c r="S309" s="199">
        <f>+IFERROR(MIN(R309*(1+MTR!$C$28),P309+Q309*MTR!$C$35),0)</f>
        <v>0</v>
      </c>
      <c r="U309" s="199" t="str">
        <f t="shared" si="246"/>
        <v/>
      </c>
      <c r="V309" s="199" t="str">
        <f t="shared" si="247"/>
        <v/>
      </c>
      <c r="W309" s="199" t="str">
        <f t="shared" si="248"/>
        <v/>
      </c>
      <c r="X309" s="199" t="str">
        <f t="shared" si="249"/>
        <v/>
      </c>
      <c r="Y309" s="199" t="str">
        <f t="shared" si="250"/>
        <v/>
      </c>
      <c r="Z309" s="199" t="str">
        <f t="shared" si="251"/>
        <v/>
      </c>
      <c r="AA309" s="199" t="str">
        <f t="shared" si="252"/>
        <v/>
      </c>
      <c r="AB309" s="199" t="str">
        <f t="shared" si="253"/>
        <v/>
      </c>
      <c r="AC309" s="199">
        <f t="shared" si="254"/>
        <v>0</v>
      </c>
      <c r="AD309" s="606"/>
      <c r="AE309" s="199">
        <f>+IFERROR(MIN(AD309*(1+MTR!$C$28)*(1+MTR!$D$28),AB309+AC309*MTR!$D$35),0)</f>
        <v>0</v>
      </c>
      <c r="AG309" s="199" t="str">
        <f t="shared" si="227"/>
        <v/>
      </c>
      <c r="AH309" s="199" t="str">
        <f t="shared" si="219"/>
        <v/>
      </c>
      <c r="AI309" s="199" t="str">
        <f t="shared" si="220"/>
        <v/>
      </c>
      <c r="AJ309" s="199" t="str">
        <f t="shared" si="221"/>
        <v/>
      </c>
      <c r="AK309" s="199" t="str">
        <f t="shared" si="222"/>
        <v/>
      </c>
      <c r="AL309" s="199" t="str">
        <f t="shared" si="223"/>
        <v/>
      </c>
      <c r="AM309" s="199" t="str">
        <f t="shared" si="224"/>
        <v/>
      </c>
      <c r="AN309" s="199" t="str">
        <f t="shared" si="225"/>
        <v/>
      </c>
      <c r="AO309" s="199">
        <f t="shared" si="226"/>
        <v>0</v>
      </c>
      <c r="AP309" s="606"/>
      <c r="AQ309" s="199">
        <f>+IFERROR(MIN(AP309*(1+MTR!$E$28)*(1+MTR!$D$28),IF(C309&lt;2018,AN309+AO309*MTR!$D$35,AN309+AO309*MTR!$E$36)),0)</f>
        <v>0</v>
      </c>
      <c r="AS309" s="199" t="str">
        <f t="shared" si="218"/>
        <v/>
      </c>
      <c r="AT309" s="199" t="str">
        <f t="shared" si="232"/>
        <v/>
      </c>
      <c r="AU309" s="199" t="str">
        <f t="shared" si="228"/>
        <v/>
      </c>
      <c r="AV309" s="199" t="str">
        <f t="shared" si="233"/>
        <v/>
      </c>
      <c r="AW309" s="199" t="str">
        <f t="shared" si="229"/>
        <v/>
      </c>
      <c r="AX309" s="199" t="str">
        <f t="shared" si="230"/>
        <v/>
      </c>
      <c r="AY309" s="199" t="str">
        <f t="shared" si="231"/>
        <v/>
      </c>
      <c r="AZ309" s="199" t="str">
        <f t="shared" si="234"/>
        <v/>
      </c>
      <c r="BA309" s="199">
        <f t="shared" si="235"/>
        <v>0</v>
      </c>
      <c r="BB309" s="606"/>
      <c r="BC309" s="199">
        <f>+IFERROR(MIN(BB309*(1+MTR!$E$28)*(1+MTR!$F$28),IF(C309&lt;2018,AZ309+BA309*MTR!$D$35,AZ309+BA309*MTR!$E$36)),0)</f>
        <v>0</v>
      </c>
      <c r="BD309" s="190"/>
      <c r="BE309" s="608"/>
      <c r="BF309" s="190"/>
      <c r="BG309" s="190"/>
      <c r="BH309" s="190"/>
    </row>
    <row r="310" spans="1:60" s="179" customFormat="1">
      <c r="A310" s="607"/>
      <c r="B310" s="76"/>
      <c r="C310" s="77"/>
      <c r="D310" s="77"/>
      <c r="E310" s="77"/>
      <c r="F310" s="77"/>
      <c r="G310" s="76"/>
      <c r="H310" s="212" t="str">
        <f t="shared" si="236"/>
        <v/>
      </c>
      <c r="I310" s="199" t="str">
        <f t="shared" si="237"/>
        <v/>
      </c>
      <c r="J310" s="199" t="str">
        <f t="shared" si="238"/>
        <v/>
      </c>
      <c r="K310" s="199" t="str">
        <f t="shared" si="239"/>
        <v/>
      </c>
      <c r="L310" s="199" t="str">
        <f t="shared" si="240"/>
        <v/>
      </c>
      <c r="M310" s="199" t="str">
        <f t="shared" si="241"/>
        <v/>
      </c>
      <c r="N310" s="199" t="str">
        <f t="shared" si="242"/>
        <v/>
      </c>
      <c r="O310" s="199" t="str">
        <f t="shared" si="243"/>
        <v/>
      </c>
      <c r="P310" s="199" t="str">
        <f t="shared" si="244"/>
        <v/>
      </c>
      <c r="Q310" s="199">
        <f t="shared" si="245"/>
        <v>0</v>
      </c>
      <c r="R310" s="606"/>
      <c r="S310" s="199">
        <f>+IFERROR(MIN(R310*(1+MTR!$C$28),P310+Q310*MTR!$C$35),0)</f>
        <v>0</v>
      </c>
      <c r="U310" s="199" t="str">
        <f t="shared" si="246"/>
        <v/>
      </c>
      <c r="V310" s="199" t="str">
        <f t="shared" si="247"/>
        <v/>
      </c>
      <c r="W310" s="199" t="str">
        <f t="shared" si="248"/>
        <v/>
      </c>
      <c r="X310" s="199" t="str">
        <f t="shared" si="249"/>
        <v/>
      </c>
      <c r="Y310" s="199" t="str">
        <f t="shared" si="250"/>
        <v/>
      </c>
      <c r="Z310" s="199" t="str">
        <f t="shared" si="251"/>
        <v/>
      </c>
      <c r="AA310" s="199" t="str">
        <f t="shared" si="252"/>
        <v/>
      </c>
      <c r="AB310" s="199" t="str">
        <f t="shared" si="253"/>
        <v/>
      </c>
      <c r="AC310" s="199">
        <f t="shared" si="254"/>
        <v>0</v>
      </c>
      <c r="AD310" s="606"/>
      <c r="AE310" s="199">
        <f>+IFERROR(MIN(AD310*(1+MTR!$C$28)*(1+MTR!$D$28),AB310+AC310*MTR!$D$35),0)</f>
        <v>0</v>
      </c>
      <c r="AG310" s="199" t="str">
        <f t="shared" si="227"/>
        <v/>
      </c>
      <c r="AH310" s="199" t="str">
        <f t="shared" si="219"/>
        <v/>
      </c>
      <c r="AI310" s="199" t="str">
        <f t="shared" si="220"/>
        <v/>
      </c>
      <c r="AJ310" s="199" t="str">
        <f t="shared" si="221"/>
        <v/>
      </c>
      <c r="AK310" s="199" t="str">
        <f t="shared" si="222"/>
        <v/>
      </c>
      <c r="AL310" s="199" t="str">
        <f t="shared" si="223"/>
        <v/>
      </c>
      <c r="AM310" s="199" t="str">
        <f t="shared" si="224"/>
        <v/>
      </c>
      <c r="AN310" s="199" t="str">
        <f t="shared" si="225"/>
        <v/>
      </c>
      <c r="AO310" s="199">
        <f t="shared" si="226"/>
        <v>0</v>
      </c>
      <c r="AP310" s="606"/>
      <c r="AQ310" s="199">
        <f>+IFERROR(MIN(AP310*(1+MTR!$E$28)*(1+MTR!$D$28),IF(C310&lt;2018,AN310+AO310*MTR!$D$35,AN310+AO310*MTR!$E$36)),0)</f>
        <v>0</v>
      </c>
      <c r="AS310" s="199" t="str">
        <f t="shared" si="218"/>
        <v/>
      </c>
      <c r="AT310" s="199" t="str">
        <f t="shared" si="232"/>
        <v/>
      </c>
      <c r="AU310" s="199" t="str">
        <f t="shared" si="228"/>
        <v/>
      </c>
      <c r="AV310" s="199" t="str">
        <f t="shared" si="233"/>
        <v/>
      </c>
      <c r="AW310" s="199" t="str">
        <f t="shared" si="229"/>
        <v/>
      </c>
      <c r="AX310" s="199" t="str">
        <f t="shared" si="230"/>
        <v/>
      </c>
      <c r="AY310" s="199" t="str">
        <f t="shared" si="231"/>
        <v/>
      </c>
      <c r="AZ310" s="199" t="str">
        <f t="shared" si="234"/>
        <v/>
      </c>
      <c r="BA310" s="199">
        <f t="shared" si="235"/>
        <v>0</v>
      </c>
      <c r="BB310" s="606"/>
      <c r="BC310" s="199">
        <f>+IFERROR(MIN(BB310*(1+MTR!$E$28)*(1+MTR!$F$28),IF(C310&lt;2018,AZ310+BA310*MTR!$D$35,AZ310+BA310*MTR!$E$36)),0)</f>
        <v>0</v>
      </c>
      <c r="BD310" s="190"/>
      <c r="BE310" s="608"/>
      <c r="BF310" s="190"/>
      <c r="BG310" s="190"/>
      <c r="BH310" s="190"/>
    </row>
    <row r="311" spans="1:60" s="179" customFormat="1">
      <c r="A311" s="607"/>
      <c r="B311" s="76"/>
      <c r="C311" s="77"/>
      <c r="D311" s="77"/>
      <c r="E311" s="77"/>
      <c r="F311" s="77"/>
      <c r="G311" s="76"/>
      <c r="H311" s="212" t="str">
        <f t="shared" si="236"/>
        <v/>
      </c>
      <c r="I311" s="199" t="str">
        <f t="shared" si="237"/>
        <v/>
      </c>
      <c r="J311" s="199" t="str">
        <f t="shared" si="238"/>
        <v/>
      </c>
      <c r="K311" s="199" t="str">
        <f t="shared" si="239"/>
        <v/>
      </c>
      <c r="L311" s="199" t="str">
        <f t="shared" si="240"/>
        <v/>
      </c>
      <c r="M311" s="199" t="str">
        <f t="shared" si="241"/>
        <v/>
      </c>
      <c r="N311" s="199" t="str">
        <f t="shared" si="242"/>
        <v/>
      </c>
      <c r="O311" s="199" t="str">
        <f t="shared" si="243"/>
        <v/>
      </c>
      <c r="P311" s="199" t="str">
        <f t="shared" si="244"/>
        <v/>
      </c>
      <c r="Q311" s="199">
        <f t="shared" si="245"/>
        <v>0</v>
      </c>
      <c r="R311" s="606"/>
      <c r="S311" s="199">
        <f>+IFERROR(MIN(R311*(1+MTR!$C$28),P311+Q311*MTR!$C$35),0)</f>
        <v>0</v>
      </c>
      <c r="U311" s="199" t="str">
        <f t="shared" si="246"/>
        <v/>
      </c>
      <c r="V311" s="199" t="str">
        <f t="shared" si="247"/>
        <v/>
      </c>
      <c r="W311" s="199" t="str">
        <f t="shared" si="248"/>
        <v/>
      </c>
      <c r="X311" s="199" t="str">
        <f t="shared" si="249"/>
        <v/>
      </c>
      <c r="Y311" s="199" t="str">
        <f t="shared" si="250"/>
        <v/>
      </c>
      <c r="Z311" s="199" t="str">
        <f t="shared" si="251"/>
        <v/>
      </c>
      <c r="AA311" s="199" t="str">
        <f t="shared" si="252"/>
        <v/>
      </c>
      <c r="AB311" s="199" t="str">
        <f t="shared" si="253"/>
        <v/>
      </c>
      <c r="AC311" s="199">
        <f t="shared" si="254"/>
        <v>0</v>
      </c>
      <c r="AD311" s="606"/>
      <c r="AE311" s="199">
        <f>+IFERROR(MIN(AD311*(1+MTR!$C$28)*(1+MTR!$D$28),AB311+AC311*MTR!$D$35),0)</f>
        <v>0</v>
      </c>
      <c r="AG311" s="199" t="str">
        <f t="shared" si="227"/>
        <v/>
      </c>
      <c r="AH311" s="199" t="str">
        <f t="shared" si="219"/>
        <v/>
      </c>
      <c r="AI311" s="199" t="str">
        <f t="shared" si="220"/>
        <v/>
      </c>
      <c r="AJ311" s="199" t="str">
        <f t="shared" si="221"/>
        <v/>
      </c>
      <c r="AK311" s="199" t="str">
        <f t="shared" si="222"/>
        <v/>
      </c>
      <c r="AL311" s="199" t="str">
        <f t="shared" si="223"/>
        <v/>
      </c>
      <c r="AM311" s="199" t="str">
        <f t="shared" si="224"/>
        <v/>
      </c>
      <c r="AN311" s="199" t="str">
        <f t="shared" si="225"/>
        <v/>
      </c>
      <c r="AO311" s="199">
        <f t="shared" si="226"/>
        <v>0</v>
      </c>
      <c r="AP311" s="606"/>
      <c r="AQ311" s="199">
        <f>+IFERROR(MIN(AP311*(1+MTR!$E$28)*(1+MTR!$D$28),IF(C311&lt;2018,AN311+AO311*MTR!$D$35,AN311+AO311*MTR!$E$36)),0)</f>
        <v>0</v>
      </c>
      <c r="AS311" s="199" t="str">
        <f t="shared" si="218"/>
        <v/>
      </c>
      <c r="AT311" s="199" t="str">
        <f t="shared" si="232"/>
        <v/>
      </c>
      <c r="AU311" s="199" t="str">
        <f t="shared" si="228"/>
        <v/>
      </c>
      <c r="AV311" s="199" t="str">
        <f t="shared" si="233"/>
        <v/>
      </c>
      <c r="AW311" s="199" t="str">
        <f t="shared" si="229"/>
        <v/>
      </c>
      <c r="AX311" s="199" t="str">
        <f t="shared" si="230"/>
        <v/>
      </c>
      <c r="AY311" s="199" t="str">
        <f t="shared" si="231"/>
        <v/>
      </c>
      <c r="AZ311" s="199" t="str">
        <f t="shared" si="234"/>
        <v/>
      </c>
      <c r="BA311" s="199">
        <f t="shared" si="235"/>
        <v>0</v>
      </c>
      <c r="BB311" s="606"/>
      <c r="BC311" s="199">
        <f>+IFERROR(MIN(BB311*(1+MTR!$E$28)*(1+MTR!$F$28),IF(C311&lt;2018,AZ311+BA311*MTR!$D$35,AZ311+BA311*MTR!$E$36)),0)</f>
        <v>0</v>
      </c>
      <c r="BD311" s="190"/>
      <c r="BE311" s="608"/>
      <c r="BF311" s="190"/>
      <c r="BG311" s="190"/>
      <c r="BH311" s="190"/>
    </row>
    <row r="312" spans="1:60" s="179" customFormat="1">
      <c r="A312" s="607"/>
      <c r="B312" s="76"/>
      <c r="C312" s="77"/>
      <c r="D312" s="77"/>
      <c r="E312" s="77"/>
      <c r="F312" s="77"/>
      <c r="G312" s="76"/>
      <c r="H312" s="212" t="str">
        <f t="shared" si="236"/>
        <v/>
      </c>
      <c r="I312" s="199" t="str">
        <f t="shared" si="237"/>
        <v/>
      </c>
      <c r="J312" s="199" t="str">
        <f t="shared" si="238"/>
        <v/>
      </c>
      <c r="K312" s="199" t="str">
        <f t="shared" si="239"/>
        <v/>
      </c>
      <c r="L312" s="199" t="str">
        <f t="shared" si="240"/>
        <v/>
      </c>
      <c r="M312" s="199" t="str">
        <f t="shared" si="241"/>
        <v/>
      </c>
      <c r="N312" s="199" t="str">
        <f t="shared" si="242"/>
        <v/>
      </c>
      <c r="O312" s="199" t="str">
        <f t="shared" si="243"/>
        <v/>
      </c>
      <c r="P312" s="199" t="str">
        <f t="shared" si="244"/>
        <v/>
      </c>
      <c r="Q312" s="199">
        <f t="shared" si="245"/>
        <v>0</v>
      </c>
      <c r="R312" s="606"/>
      <c r="S312" s="199">
        <f>+IFERROR(MIN(R312*(1+MTR!$C$28),P312+Q312*MTR!$C$35),0)</f>
        <v>0</v>
      </c>
      <c r="U312" s="199" t="str">
        <f t="shared" si="246"/>
        <v/>
      </c>
      <c r="V312" s="199" t="str">
        <f t="shared" si="247"/>
        <v/>
      </c>
      <c r="W312" s="199" t="str">
        <f t="shared" si="248"/>
        <v/>
      </c>
      <c r="X312" s="199" t="str">
        <f t="shared" si="249"/>
        <v/>
      </c>
      <c r="Y312" s="199" t="str">
        <f t="shared" si="250"/>
        <v/>
      </c>
      <c r="Z312" s="199" t="str">
        <f t="shared" si="251"/>
        <v/>
      </c>
      <c r="AA312" s="199" t="str">
        <f t="shared" si="252"/>
        <v/>
      </c>
      <c r="AB312" s="199" t="str">
        <f t="shared" si="253"/>
        <v/>
      </c>
      <c r="AC312" s="199">
        <f t="shared" si="254"/>
        <v>0</v>
      </c>
      <c r="AD312" s="606"/>
      <c r="AE312" s="199">
        <f>+IFERROR(MIN(AD312*(1+MTR!$C$28)*(1+MTR!$D$28),AB312+AC312*MTR!$D$35),0)</f>
        <v>0</v>
      </c>
      <c r="AG312" s="199" t="str">
        <f t="shared" si="227"/>
        <v/>
      </c>
      <c r="AH312" s="199" t="str">
        <f t="shared" si="219"/>
        <v/>
      </c>
      <c r="AI312" s="199" t="str">
        <f t="shared" si="220"/>
        <v/>
      </c>
      <c r="AJ312" s="199" t="str">
        <f t="shared" si="221"/>
        <v/>
      </c>
      <c r="AK312" s="199" t="str">
        <f t="shared" si="222"/>
        <v/>
      </c>
      <c r="AL312" s="199" t="str">
        <f t="shared" si="223"/>
        <v/>
      </c>
      <c r="AM312" s="199" t="str">
        <f t="shared" si="224"/>
        <v/>
      </c>
      <c r="AN312" s="199" t="str">
        <f t="shared" si="225"/>
        <v/>
      </c>
      <c r="AO312" s="199">
        <f t="shared" si="226"/>
        <v>0</v>
      </c>
      <c r="AP312" s="606"/>
      <c r="AQ312" s="199">
        <f>+IFERROR(MIN(AP312*(1+MTR!$E$28)*(1+MTR!$D$28),IF(C312&lt;2018,AN312+AO312*MTR!$D$35,AN312+AO312*MTR!$E$36)),0)</f>
        <v>0</v>
      </c>
      <c r="AS312" s="199" t="str">
        <f t="shared" si="218"/>
        <v/>
      </c>
      <c r="AT312" s="199" t="str">
        <f t="shared" si="232"/>
        <v/>
      </c>
      <c r="AU312" s="199" t="str">
        <f t="shared" si="228"/>
        <v/>
      </c>
      <c r="AV312" s="199" t="str">
        <f t="shared" si="233"/>
        <v/>
      </c>
      <c r="AW312" s="199" t="str">
        <f t="shared" si="229"/>
        <v/>
      </c>
      <c r="AX312" s="199" t="str">
        <f t="shared" si="230"/>
        <v/>
      </c>
      <c r="AY312" s="199" t="str">
        <f t="shared" si="231"/>
        <v/>
      </c>
      <c r="AZ312" s="199" t="str">
        <f t="shared" si="234"/>
        <v/>
      </c>
      <c r="BA312" s="199">
        <f t="shared" si="235"/>
        <v>0</v>
      </c>
      <c r="BB312" s="606"/>
      <c r="BC312" s="199">
        <f>+IFERROR(MIN(BB312*(1+MTR!$E$28)*(1+MTR!$F$28),IF(C312&lt;2018,AZ312+BA312*MTR!$D$35,AZ312+BA312*MTR!$E$36)),0)</f>
        <v>0</v>
      </c>
      <c r="BD312" s="190"/>
      <c r="BE312" s="608"/>
      <c r="BF312" s="190"/>
      <c r="BG312" s="190"/>
      <c r="BH312" s="190"/>
    </row>
    <row r="313" spans="1:60" s="179" customFormat="1">
      <c r="A313" s="607"/>
      <c r="B313" s="76"/>
      <c r="C313" s="77"/>
      <c r="D313" s="77"/>
      <c r="E313" s="77"/>
      <c r="F313" s="77"/>
      <c r="G313" s="76"/>
      <c r="H313" s="212" t="str">
        <f t="shared" si="236"/>
        <v/>
      </c>
      <c r="I313" s="199" t="str">
        <f t="shared" si="237"/>
        <v/>
      </c>
      <c r="J313" s="199" t="str">
        <f t="shared" si="238"/>
        <v/>
      </c>
      <c r="K313" s="199" t="str">
        <f t="shared" si="239"/>
        <v/>
      </c>
      <c r="L313" s="199" t="str">
        <f t="shared" si="240"/>
        <v/>
      </c>
      <c r="M313" s="199" t="str">
        <f t="shared" si="241"/>
        <v/>
      </c>
      <c r="N313" s="199" t="str">
        <f t="shared" si="242"/>
        <v/>
      </c>
      <c r="O313" s="199" t="str">
        <f t="shared" si="243"/>
        <v/>
      </c>
      <c r="P313" s="199" t="str">
        <f t="shared" si="244"/>
        <v/>
      </c>
      <c r="Q313" s="199">
        <f t="shared" si="245"/>
        <v>0</v>
      </c>
      <c r="R313" s="606"/>
      <c r="S313" s="199">
        <f>+IFERROR(MIN(R313*(1+MTR!$C$28),P313+Q313*MTR!$C$35),0)</f>
        <v>0</v>
      </c>
      <c r="U313" s="199" t="str">
        <f t="shared" si="246"/>
        <v/>
      </c>
      <c r="V313" s="199" t="str">
        <f t="shared" si="247"/>
        <v/>
      </c>
      <c r="W313" s="199" t="str">
        <f t="shared" si="248"/>
        <v/>
      </c>
      <c r="X313" s="199" t="str">
        <f t="shared" si="249"/>
        <v/>
      </c>
      <c r="Y313" s="199" t="str">
        <f t="shared" si="250"/>
        <v/>
      </c>
      <c r="Z313" s="199" t="str">
        <f t="shared" si="251"/>
        <v/>
      </c>
      <c r="AA313" s="199" t="str">
        <f t="shared" si="252"/>
        <v/>
      </c>
      <c r="AB313" s="199" t="str">
        <f t="shared" si="253"/>
        <v/>
      </c>
      <c r="AC313" s="199">
        <f t="shared" si="254"/>
        <v>0</v>
      </c>
      <c r="AD313" s="606"/>
      <c r="AE313" s="199">
        <f>+IFERROR(MIN(AD313*(1+MTR!$C$28)*(1+MTR!$D$28),AB313+AC313*MTR!$D$35),0)</f>
        <v>0</v>
      </c>
      <c r="AG313" s="199" t="str">
        <f t="shared" si="227"/>
        <v/>
      </c>
      <c r="AH313" s="199" t="str">
        <f t="shared" si="219"/>
        <v/>
      </c>
      <c r="AI313" s="199" t="str">
        <f t="shared" si="220"/>
        <v/>
      </c>
      <c r="AJ313" s="199" t="str">
        <f t="shared" si="221"/>
        <v/>
      </c>
      <c r="AK313" s="199" t="str">
        <f t="shared" si="222"/>
        <v/>
      </c>
      <c r="AL313" s="199" t="str">
        <f t="shared" si="223"/>
        <v/>
      </c>
      <c r="AM313" s="199" t="str">
        <f t="shared" si="224"/>
        <v/>
      </c>
      <c r="AN313" s="199" t="str">
        <f t="shared" si="225"/>
        <v/>
      </c>
      <c r="AO313" s="199">
        <f t="shared" si="226"/>
        <v>0</v>
      </c>
      <c r="AP313" s="606"/>
      <c r="AQ313" s="199">
        <f>+IFERROR(MIN(AP313*(1+MTR!$E$28)*(1+MTR!$D$28),IF(C313&lt;2018,AN313+AO313*MTR!$D$35,AN313+AO313*MTR!$E$36)),0)</f>
        <v>0</v>
      </c>
      <c r="AS313" s="199" t="str">
        <f t="shared" si="218"/>
        <v/>
      </c>
      <c r="AT313" s="199" t="str">
        <f t="shared" si="232"/>
        <v/>
      </c>
      <c r="AU313" s="199" t="str">
        <f t="shared" si="228"/>
        <v/>
      </c>
      <c r="AV313" s="199" t="str">
        <f t="shared" si="233"/>
        <v/>
      </c>
      <c r="AW313" s="199" t="str">
        <f t="shared" si="229"/>
        <v/>
      </c>
      <c r="AX313" s="199" t="str">
        <f t="shared" si="230"/>
        <v/>
      </c>
      <c r="AY313" s="199" t="str">
        <f t="shared" si="231"/>
        <v/>
      </c>
      <c r="AZ313" s="199" t="str">
        <f t="shared" si="234"/>
        <v/>
      </c>
      <c r="BA313" s="199">
        <f t="shared" si="235"/>
        <v>0</v>
      </c>
      <c r="BB313" s="606"/>
      <c r="BC313" s="199">
        <f>+IFERROR(MIN(BB313*(1+MTR!$E$28)*(1+MTR!$F$28),IF(C313&lt;2018,AZ313+BA313*MTR!$D$35,AZ313+BA313*MTR!$E$36)),0)</f>
        <v>0</v>
      </c>
      <c r="BD313" s="190"/>
      <c r="BE313" s="608"/>
      <c r="BF313" s="190"/>
      <c r="BG313" s="190"/>
      <c r="BH313" s="190"/>
    </row>
    <row r="314" spans="1:60" s="179" customFormat="1">
      <c r="A314" s="607"/>
      <c r="B314" s="76"/>
      <c r="C314" s="77"/>
      <c r="D314" s="77"/>
      <c r="E314" s="77"/>
      <c r="F314" s="77"/>
      <c r="G314" s="76"/>
      <c r="H314" s="212" t="str">
        <f t="shared" si="236"/>
        <v/>
      </c>
      <c r="I314" s="199" t="str">
        <f t="shared" si="237"/>
        <v/>
      </c>
      <c r="J314" s="199" t="str">
        <f t="shared" si="238"/>
        <v/>
      </c>
      <c r="K314" s="199" t="str">
        <f t="shared" si="239"/>
        <v/>
      </c>
      <c r="L314" s="199" t="str">
        <f t="shared" si="240"/>
        <v/>
      </c>
      <c r="M314" s="199" t="str">
        <f t="shared" si="241"/>
        <v/>
      </c>
      <c r="N314" s="199" t="str">
        <f t="shared" si="242"/>
        <v/>
      </c>
      <c r="O314" s="199" t="str">
        <f t="shared" si="243"/>
        <v/>
      </c>
      <c r="P314" s="199" t="str">
        <f t="shared" si="244"/>
        <v/>
      </c>
      <c r="Q314" s="199">
        <f t="shared" si="245"/>
        <v>0</v>
      </c>
      <c r="R314" s="606"/>
      <c r="S314" s="199">
        <f>+IFERROR(MIN(R314*(1+MTR!$C$28),P314+Q314*MTR!$C$35),0)</f>
        <v>0</v>
      </c>
      <c r="U314" s="199" t="str">
        <f t="shared" si="246"/>
        <v/>
      </c>
      <c r="V314" s="199" t="str">
        <f t="shared" si="247"/>
        <v/>
      </c>
      <c r="W314" s="199" t="str">
        <f t="shared" si="248"/>
        <v/>
      </c>
      <c r="X314" s="199" t="str">
        <f t="shared" si="249"/>
        <v/>
      </c>
      <c r="Y314" s="199" t="str">
        <f t="shared" si="250"/>
        <v/>
      </c>
      <c r="Z314" s="199" t="str">
        <f t="shared" si="251"/>
        <v/>
      </c>
      <c r="AA314" s="199" t="str">
        <f t="shared" si="252"/>
        <v/>
      </c>
      <c r="AB314" s="199" t="str">
        <f t="shared" si="253"/>
        <v/>
      </c>
      <c r="AC314" s="199">
        <f t="shared" si="254"/>
        <v>0</v>
      </c>
      <c r="AD314" s="606"/>
      <c r="AE314" s="199">
        <f>+IFERROR(MIN(AD314*(1+MTR!$C$28)*(1+MTR!$D$28),AB314+AC314*MTR!$D$35),0)</f>
        <v>0</v>
      </c>
      <c r="AG314" s="199" t="str">
        <f t="shared" si="227"/>
        <v/>
      </c>
      <c r="AH314" s="199" t="str">
        <f t="shared" si="219"/>
        <v/>
      </c>
      <c r="AI314" s="199" t="str">
        <f t="shared" si="220"/>
        <v/>
      </c>
      <c r="AJ314" s="199" t="str">
        <f t="shared" si="221"/>
        <v/>
      </c>
      <c r="AK314" s="199" t="str">
        <f t="shared" si="222"/>
        <v/>
      </c>
      <c r="AL314" s="199" t="str">
        <f t="shared" si="223"/>
        <v/>
      </c>
      <c r="AM314" s="199" t="str">
        <f t="shared" si="224"/>
        <v/>
      </c>
      <c r="AN314" s="199" t="str">
        <f t="shared" si="225"/>
        <v/>
      </c>
      <c r="AO314" s="199">
        <f t="shared" si="226"/>
        <v>0</v>
      </c>
      <c r="AP314" s="606"/>
      <c r="AQ314" s="199">
        <f>+IFERROR(MIN(AP314*(1+MTR!$E$28)*(1+MTR!$D$28),IF(C314&lt;2018,AN314+AO314*MTR!$D$35,AN314+AO314*MTR!$E$36)),0)</f>
        <v>0</v>
      </c>
      <c r="AS314" s="199" t="str">
        <f t="shared" si="218"/>
        <v/>
      </c>
      <c r="AT314" s="199" t="str">
        <f t="shared" si="232"/>
        <v/>
      </c>
      <c r="AU314" s="199" t="str">
        <f t="shared" si="228"/>
        <v/>
      </c>
      <c r="AV314" s="199" t="str">
        <f t="shared" si="233"/>
        <v/>
      </c>
      <c r="AW314" s="199" t="str">
        <f t="shared" si="229"/>
        <v/>
      </c>
      <c r="AX314" s="199" t="str">
        <f t="shared" si="230"/>
        <v/>
      </c>
      <c r="AY314" s="199" t="str">
        <f t="shared" si="231"/>
        <v/>
      </c>
      <c r="AZ314" s="199" t="str">
        <f t="shared" si="234"/>
        <v/>
      </c>
      <c r="BA314" s="199">
        <f t="shared" si="235"/>
        <v>0</v>
      </c>
      <c r="BB314" s="606"/>
      <c r="BC314" s="199">
        <f>+IFERROR(MIN(BB314*(1+MTR!$E$28)*(1+MTR!$F$28),IF(C314&lt;2018,AZ314+BA314*MTR!$D$35,AZ314+BA314*MTR!$E$36)),0)</f>
        <v>0</v>
      </c>
      <c r="BD314" s="190"/>
      <c r="BE314" s="608"/>
      <c r="BF314" s="190"/>
      <c r="BG314" s="190"/>
      <c r="BH314" s="190"/>
    </row>
    <row r="315" spans="1:60" s="179" customFormat="1">
      <c r="A315" s="607"/>
      <c r="B315" s="76"/>
      <c r="C315" s="77"/>
      <c r="D315" s="77"/>
      <c r="E315" s="77"/>
      <c r="F315" s="77"/>
      <c r="G315" s="76"/>
      <c r="H315" s="212" t="str">
        <f t="shared" si="236"/>
        <v/>
      </c>
      <c r="I315" s="199" t="str">
        <f t="shared" si="237"/>
        <v/>
      </c>
      <c r="J315" s="199" t="str">
        <f t="shared" si="238"/>
        <v/>
      </c>
      <c r="K315" s="199" t="str">
        <f t="shared" si="239"/>
        <v/>
      </c>
      <c r="L315" s="199" t="str">
        <f t="shared" si="240"/>
        <v/>
      </c>
      <c r="M315" s="199" t="str">
        <f t="shared" si="241"/>
        <v/>
      </c>
      <c r="N315" s="199" t="str">
        <f t="shared" si="242"/>
        <v/>
      </c>
      <c r="O315" s="199" t="str">
        <f t="shared" si="243"/>
        <v/>
      </c>
      <c r="P315" s="199" t="str">
        <f t="shared" si="244"/>
        <v/>
      </c>
      <c r="Q315" s="199">
        <f t="shared" si="245"/>
        <v>0</v>
      </c>
      <c r="R315" s="606"/>
      <c r="S315" s="199">
        <f>+IFERROR(MIN(R315*(1+MTR!$C$28),P315+Q315*MTR!$C$35),0)</f>
        <v>0</v>
      </c>
      <c r="U315" s="199" t="str">
        <f t="shared" si="246"/>
        <v/>
      </c>
      <c r="V315" s="199" t="str">
        <f t="shared" si="247"/>
        <v/>
      </c>
      <c r="W315" s="199" t="str">
        <f t="shared" si="248"/>
        <v/>
      </c>
      <c r="X315" s="199" t="str">
        <f t="shared" si="249"/>
        <v/>
      </c>
      <c r="Y315" s="199" t="str">
        <f t="shared" si="250"/>
        <v/>
      </c>
      <c r="Z315" s="199" t="str">
        <f t="shared" si="251"/>
        <v/>
      </c>
      <c r="AA315" s="199" t="str">
        <f t="shared" si="252"/>
        <v/>
      </c>
      <c r="AB315" s="199" t="str">
        <f t="shared" si="253"/>
        <v/>
      </c>
      <c r="AC315" s="199">
        <f t="shared" si="254"/>
        <v>0</v>
      </c>
      <c r="AD315" s="606"/>
      <c r="AE315" s="199">
        <f>+IFERROR(MIN(AD315*(1+MTR!$C$28)*(1+MTR!$D$28),AB315+AC315*MTR!$D$35),0)</f>
        <v>0</v>
      </c>
      <c r="AG315" s="199" t="str">
        <f t="shared" si="227"/>
        <v/>
      </c>
      <c r="AH315" s="199" t="str">
        <f t="shared" si="219"/>
        <v/>
      </c>
      <c r="AI315" s="199" t="str">
        <f t="shared" si="220"/>
        <v/>
      </c>
      <c r="AJ315" s="199" t="str">
        <f t="shared" si="221"/>
        <v/>
      </c>
      <c r="AK315" s="199" t="str">
        <f t="shared" si="222"/>
        <v/>
      </c>
      <c r="AL315" s="199" t="str">
        <f t="shared" si="223"/>
        <v/>
      </c>
      <c r="AM315" s="199" t="str">
        <f t="shared" si="224"/>
        <v/>
      </c>
      <c r="AN315" s="199" t="str">
        <f t="shared" si="225"/>
        <v/>
      </c>
      <c r="AO315" s="199">
        <f t="shared" si="226"/>
        <v>0</v>
      </c>
      <c r="AP315" s="606"/>
      <c r="AQ315" s="199">
        <f>+IFERROR(MIN(AP315*(1+MTR!$E$28)*(1+MTR!$D$28),IF(C315&lt;2018,AN315+AO315*MTR!$D$35,AN315+AO315*MTR!$E$36)),0)</f>
        <v>0</v>
      </c>
      <c r="AS315" s="199" t="str">
        <f t="shared" si="218"/>
        <v/>
      </c>
      <c r="AT315" s="199" t="str">
        <f t="shared" si="232"/>
        <v/>
      </c>
      <c r="AU315" s="199" t="str">
        <f t="shared" si="228"/>
        <v/>
      </c>
      <c r="AV315" s="199" t="str">
        <f t="shared" si="233"/>
        <v/>
      </c>
      <c r="AW315" s="199" t="str">
        <f t="shared" si="229"/>
        <v/>
      </c>
      <c r="AX315" s="199" t="str">
        <f t="shared" si="230"/>
        <v/>
      </c>
      <c r="AY315" s="199" t="str">
        <f t="shared" si="231"/>
        <v/>
      </c>
      <c r="AZ315" s="199" t="str">
        <f t="shared" si="234"/>
        <v/>
      </c>
      <c r="BA315" s="199">
        <f t="shared" si="235"/>
        <v>0</v>
      </c>
      <c r="BB315" s="606"/>
      <c r="BC315" s="199">
        <f>+IFERROR(MIN(BB315*(1+MTR!$E$28)*(1+MTR!$F$28),IF(C315&lt;2018,AZ315+BA315*MTR!$D$35,AZ315+BA315*MTR!$E$36)),0)</f>
        <v>0</v>
      </c>
      <c r="BD315" s="190"/>
      <c r="BE315" s="608"/>
      <c r="BF315" s="190"/>
      <c r="BG315" s="190"/>
      <c r="BH315" s="190"/>
    </row>
    <row r="316" spans="1:60" s="179" customFormat="1">
      <c r="A316" s="607"/>
      <c r="B316" s="76"/>
      <c r="C316" s="77"/>
      <c r="D316" s="77"/>
      <c r="E316" s="77"/>
      <c r="F316" s="77"/>
      <c r="G316" s="76"/>
      <c r="H316" s="212" t="str">
        <f t="shared" si="236"/>
        <v/>
      </c>
      <c r="I316" s="199" t="str">
        <f t="shared" si="237"/>
        <v/>
      </c>
      <c r="J316" s="199" t="str">
        <f t="shared" si="238"/>
        <v/>
      </c>
      <c r="K316" s="199" t="str">
        <f t="shared" si="239"/>
        <v/>
      </c>
      <c r="L316" s="199" t="str">
        <f t="shared" si="240"/>
        <v/>
      </c>
      <c r="M316" s="199" t="str">
        <f t="shared" si="241"/>
        <v/>
      </c>
      <c r="N316" s="199" t="str">
        <f t="shared" si="242"/>
        <v/>
      </c>
      <c r="O316" s="199" t="str">
        <f t="shared" si="243"/>
        <v/>
      </c>
      <c r="P316" s="199" t="str">
        <f t="shared" si="244"/>
        <v/>
      </c>
      <c r="Q316" s="199">
        <f t="shared" si="245"/>
        <v>0</v>
      </c>
      <c r="R316" s="606"/>
      <c r="S316" s="199">
        <f>+IFERROR(MIN(R316*(1+MTR!$C$28),P316+Q316*MTR!$C$35),0)</f>
        <v>0</v>
      </c>
      <c r="U316" s="199" t="str">
        <f t="shared" si="246"/>
        <v/>
      </c>
      <c r="V316" s="199" t="str">
        <f t="shared" si="247"/>
        <v/>
      </c>
      <c r="W316" s="199" t="str">
        <f t="shared" si="248"/>
        <v/>
      </c>
      <c r="X316" s="199" t="str">
        <f t="shared" si="249"/>
        <v/>
      </c>
      <c r="Y316" s="199" t="str">
        <f t="shared" si="250"/>
        <v/>
      </c>
      <c r="Z316" s="199" t="str">
        <f t="shared" si="251"/>
        <v/>
      </c>
      <c r="AA316" s="199" t="str">
        <f t="shared" si="252"/>
        <v/>
      </c>
      <c r="AB316" s="199" t="str">
        <f t="shared" si="253"/>
        <v/>
      </c>
      <c r="AC316" s="199">
        <f t="shared" si="254"/>
        <v>0</v>
      </c>
      <c r="AD316" s="606"/>
      <c r="AE316" s="199">
        <f>+IFERROR(MIN(AD316*(1+MTR!$C$28)*(1+MTR!$D$28),AB316+AC316*MTR!$D$35),0)</f>
        <v>0</v>
      </c>
      <c r="AG316" s="199" t="str">
        <f t="shared" si="227"/>
        <v/>
      </c>
      <c r="AH316" s="199" t="str">
        <f t="shared" si="219"/>
        <v/>
      </c>
      <c r="AI316" s="199" t="str">
        <f t="shared" si="220"/>
        <v/>
      </c>
      <c r="AJ316" s="199" t="str">
        <f t="shared" si="221"/>
        <v/>
      </c>
      <c r="AK316" s="199" t="str">
        <f t="shared" si="222"/>
        <v/>
      </c>
      <c r="AL316" s="199" t="str">
        <f t="shared" si="223"/>
        <v/>
      </c>
      <c r="AM316" s="199" t="str">
        <f t="shared" si="224"/>
        <v/>
      </c>
      <c r="AN316" s="199" t="str">
        <f t="shared" si="225"/>
        <v/>
      </c>
      <c r="AO316" s="199">
        <f t="shared" si="226"/>
        <v>0</v>
      </c>
      <c r="AP316" s="606"/>
      <c r="AQ316" s="199">
        <f>+IFERROR(MIN(AP316*(1+MTR!$E$28)*(1+MTR!$D$28),IF(C316&lt;2018,AN316+AO316*MTR!$D$35,AN316+AO316*MTR!$E$36)),0)</f>
        <v>0</v>
      </c>
      <c r="AS316" s="199" t="str">
        <f t="shared" si="218"/>
        <v/>
      </c>
      <c r="AT316" s="199" t="str">
        <f t="shared" si="232"/>
        <v/>
      </c>
      <c r="AU316" s="199" t="str">
        <f t="shared" si="228"/>
        <v/>
      </c>
      <c r="AV316" s="199" t="str">
        <f t="shared" si="233"/>
        <v/>
      </c>
      <c r="AW316" s="199" t="str">
        <f t="shared" si="229"/>
        <v/>
      </c>
      <c r="AX316" s="199" t="str">
        <f t="shared" si="230"/>
        <v/>
      </c>
      <c r="AY316" s="199" t="str">
        <f t="shared" si="231"/>
        <v/>
      </c>
      <c r="AZ316" s="199" t="str">
        <f t="shared" si="234"/>
        <v/>
      </c>
      <c r="BA316" s="199">
        <f t="shared" si="235"/>
        <v>0</v>
      </c>
      <c r="BB316" s="606"/>
      <c r="BC316" s="199">
        <f>+IFERROR(MIN(BB316*(1+MTR!$E$28)*(1+MTR!$F$28),IF(C316&lt;2018,AZ316+BA316*MTR!$D$35,AZ316+BA316*MTR!$E$36)),0)</f>
        <v>0</v>
      </c>
      <c r="BD316" s="190"/>
      <c r="BE316" s="608"/>
      <c r="BF316" s="190"/>
      <c r="BG316" s="190"/>
      <c r="BH316" s="190"/>
    </row>
    <row r="317" spans="1:60" s="179" customFormat="1">
      <c r="A317" s="607"/>
      <c r="B317" s="76"/>
      <c r="C317" s="77"/>
      <c r="D317" s="77"/>
      <c r="E317" s="77"/>
      <c r="F317" s="77"/>
      <c r="G317" s="76"/>
      <c r="H317" s="212" t="str">
        <f t="shared" si="236"/>
        <v/>
      </c>
      <c r="I317" s="199" t="str">
        <f t="shared" si="237"/>
        <v/>
      </c>
      <c r="J317" s="199" t="str">
        <f t="shared" si="238"/>
        <v/>
      </c>
      <c r="K317" s="199" t="str">
        <f t="shared" si="239"/>
        <v/>
      </c>
      <c r="L317" s="199" t="str">
        <f t="shared" si="240"/>
        <v/>
      </c>
      <c r="M317" s="199" t="str">
        <f t="shared" si="241"/>
        <v/>
      </c>
      <c r="N317" s="199" t="str">
        <f t="shared" si="242"/>
        <v/>
      </c>
      <c r="O317" s="199" t="str">
        <f t="shared" si="243"/>
        <v/>
      </c>
      <c r="P317" s="199" t="str">
        <f t="shared" si="244"/>
        <v/>
      </c>
      <c r="Q317" s="199">
        <f t="shared" si="245"/>
        <v>0</v>
      </c>
      <c r="R317" s="606"/>
      <c r="S317" s="199">
        <f>+IFERROR(MIN(R317*(1+MTR!$C$28),P317+Q317*MTR!$C$35),0)</f>
        <v>0</v>
      </c>
      <c r="U317" s="199" t="str">
        <f t="shared" si="246"/>
        <v/>
      </c>
      <c r="V317" s="199" t="str">
        <f t="shared" si="247"/>
        <v/>
      </c>
      <c r="W317" s="199" t="str">
        <f t="shared" si="248"/>
        <v/>
      </c>
      <c r="X317" s="199" t="str">
        <f t="shared" si="249"/>
        <v/>
      </c>
      <c r="Y317" s="199" t="str">
        <f t="shared" si="250"/>
        <v/>
      </c>
      <c r="Z317" s="199" t="str">
        <f t="shared" si="251"/>
        <v/>
      </c>
      <c r="AA317" s="199" t="str">
        <f t="shared" si="252"/>
        <v/>
      </c>
      <c r="AB317" s="199" t="str">
        <f t="shared" si="253"/>
        <v/>
      </c>
      <c r="AC317" s="199">
        <f t="shared" si="254"/>
        <v>0</v>
      </c>
      <c r="AD317" s="606"/>
      <c r="AE317" s="199">
        <f>+IFERROR(MIN(AD317*(1+MTR!$C$28)*(1+MTR!$D$28),AB317+AC317*MTR!$D$35),0)</f>
        <v>0</v>
      </c>
      <c r="AG317" s="199" t="str">
        <f t="shared" si="227"/>
        <v/>
      </c>
      <c r="AH317" s="199" t="str">
        <f t="shared" si="219"/>
        <v/>
      </c>
      <c r="AI317" s="199" t="str">
        <f t="shared" si="220"/>
        <v/>
      </c>
      <c r="AJ317" s="199" t="str">
        <f t="shared" si="221"/>
        <v/>
      </c>
      <c r="AK317" s="199" t="str">
        <f t="shared" si="222"/>
        <v/>
      </c>
      <c r="AL317" s="199" t="str">
        <f t="shared" si="223"/>
        <v/>
      </c>
      <c r="AM317" s="199" t="str">
        <f t="shared" si="224"/>
        <v/>
      </c>
      <c r="AN317" s="199" t="str">
        <f t="shared" si="225"/>
        <v/>
      </c>
      <c r="AO317" s="199">
        <f t="shared" si="226"/>
        <v>0</v>
      </c>
      <c r="AP317" s="606"/>
      <c r="AQ317" s="199">
        <f>+IFERROR(MIN(AP317*(1+MTR!$E$28)*(1+MTR!$D$28),IF(C317&lt;2018,AN317+AO317*MTR!$D$35,AN317+AO317*MTR!$E$36)),0)</f>
        <v>0</v>
      </c>
      <c r="AS317" s="199" t="str">
        <f t="shared" si="218"/>
        <v/>
      </c>
      <c r="AT317" s="199" t="str">
        <f t="shared" si="232"/>
        <v/>
      </c>
      <c r="AU317" s="199" t="str">
        <f t="shared" si="228"/>
        <v/>
      </c>
      <c r="AV317" s="199" t="str">
        <f t="shared" si="233"/>
        <v/>
      </c>
      <c r="AW317" s="199" t="str">
        <f t="shared" si="229"/>
        <v/>
      </c>
      <c r="AX317" s="199" t="str">
        <f t="shared" si="230"/>
        <v/>
      </c>
      <c r="AY317" s="199" t="str">
        <f t="shared" si="231"/>
        <v/>
      </c>
      <c r="AZ317" s="199" t="str">
        <f t="shared" si="234"/>
        <v/>
      </c>
      <c r="BA317" s="199">
        <f t="shared" si="235"/>
        <v>0</v>
      </c>
      <c r="BB317" s="606"/>
      <c r="BC317" s="199">
        <f>+IFERROR(MIN(BB317*(1+MTR!$E$28)*(1+MTR!$F$28),IF(C317&lt;2018,AZ317+BA317*MTR!$D$35,AZ317+BA317*MTR!$E$36)),0)</f>
        <v>0</v>
      </c>
      <c r="BD317" s="190"/>
      <c r="BE317" s="608"/>
      <c r="BF317" s="190"/>
      <c r="BG317" s="190"/>
      <c r="BH317" s="190"/>
    </row>
    <row r="318" spans="1:60" s="179" customFormat="1">
      <c r="A318" s="607"/>
      <c r="B318" s="76"/>
      <c r="C318" s="77"/>
      <c r="D318" s="77"/>
      <c r="E318" s="77"/>
      <c r="F318" s="77"/>
      <c r="G318" s="76"/>
      <c r="H318" s="212" t="str">
        <f t="shared" si="236"/>
        <v/>
      </c>
      <c r="I318" s="199" t="str">
        <f t="shared" si="237"/>
        <v/>
      </c>
      <c r="J318" s="199" t="str">
        <f t="shared" si="238"/>
        <v/>
      </c>
      <c r="K318" s="199" t="str">
        <f t="shared" si="239"/>
        <v/>
      </c>
      <c r="L318" s="199" t="str">
        <f t="shared" si="240"/>
        <v/>
      </c>
      <c r="M318" s="199" t="str">
        <f t="shared" si="241"/>
        <v/>
      </c>
      <c r="N318" s="199" t="str">
        <f t="shared" si="242"/>
        <v/>
      </c>
      <c r="O318" s="199" t="str">
        <f t="shared" si="243"/>
        <v/>
      </c>
      <c r="P318" s="199" t="str">
        <f t="shared" si="244"/>
        <v/>
      </c>
      <c r="Q318" s="199">
        <f t="shared" si="245"/>
        <v>0</v>
      </c>
      <c r="R318" s="606"/>
      <c r="S318" s="199">
        <f>+IFERROR(MIN(R318*(1+MTR!$C$28),P318+Q318*MTR!$C$35),0)</f>
        <v>0</v>
      </c>
      <c r="U318" s="199" t="str">
        <f t="shared" si="246"/>
        <v/>
      </c>
      <c r="V318" s="199" t="str">
        <f t="shared" si="247"/>
        <v/>
      </c>
      <c r="W318" s="199" t="str">
        <f t="shared" si="248"/>
        <v/>
      </c>
      <c r="X318" s="199" t="str">
        <f t="shared" si="249"/>
        <v/>
      </c>
      <c r="Y318" s="199" t="str">
        <f t="shared" si="250"/>
        <v/>
      </c>
      <c r="Z318" s="199" t="str">
        <f t="shared" si="251"/>
        <v/>
      </c>
      <c r="AA318" s="199" t="str">
        <f t="shared" si="252"/>
        <v/>
      </c>
      <c r="AB318" s="199" t="str">
        <f t="shared" si="253"/>
        <v/>
      </c>
      <c r="AC318" s="199">
        <f t="shared" si="254"/>
        <v>0</v>
      </c>
      <c r="AD318" s="606"/>
      <c r="AE318" s="199">
        <f>+IFERROR(MIN(AD318*(1+MTR!$C$28)*(1+MTR!$D$28),AB318+AC318*MTR!$D$35),0)</f>
        <v>0</v>
      </c>
      <c r="AG318" s="199" t="str">
        <f t="shared" si="227"/>
        <v/>
      </c>
      <c r="AH318" s="199" t="str">
        <f t="shared" si="219"/>
        <v/>
      </c>
      <c r="AI318" s="199" t="str">
        <f t="shared" si="220"/>
        <v/>
      </c>
      <c r="AJ318" s="199" t="str">
        <f t="shared" si="221"/>
        <v/>
      </c>
      <c r="AK318" s="199" t="str">
        <f t="shared" si="222"/>
        <v/>
      </c>
      <c r="AL318" s="199" t="str">
        <f t="shared" si="223"/>
        <v/>
      </c>
      <c r="AM318" s="199" t="str">
        <f t="shared" si="224"/>
        <v/>
      </c>
      <c r="AN318" s="199" t="str">
        <f t="shared" si="225"/>
        <v/>
      </c>
      <c r="AO318" s="199">
        <f t="shared" si="226"/>
        <v>0</v>
      </c>
      <c r="AP318" s="606"/>
      <c r="AQ318" s="199">
        <f>+IFERROR(MIN(AP318*(1+MTR!$E$28)*(1+MTR!$D$28),IF(C318&lt;2018,AN318+AO318*MTR!$D$35,AN318+AO318*MTR!$E$36)),0)</f>
        <v>0</v>
      </c>
      <c r="AS318" s="199" t="str">
        <f t="shared" si="218"/>
        <v/>
      </c>
      <c r="AT318" s="199" t="str">
        <f t="shared" si="232"/>
        <v/>
      </c>
      <c r="AU318" s="199" t="str">
        <f t="shared" si="228"/>
        <v/>
      </c>
      <c r="AV318" s="199" t="str">
        <f t="shared" si="233"/>
        <v/>
      </c>
      <c r="AW318" s="199" t="str">
        <f t="shared" si="229"/>
        <v/>
      </c>
      <c r="AX318" s="199" t="str">
        <f t="shared" si="230"/>
        <v/>
      </c>
      <c r="AY318" s="199" t="str">
        <f t="shared" si="231"/>
        <v/>
      </c>
      <c r="AZ318" s="199" t="str">
        <f t="shared" si="234"/>
        <v/>
      </c>
      <c r="BA318" s="199">
        <f t="shared" si="235"/>
        <v>0</v>
      </c>
      <c r="BB318" s="606"/>
      <c r="BC318" s="199">
        <f>+IFERROR(MIN(BB318*(1+MTR!$E$28)*(1+MTR!$F$28),IF(C318&lt;2018,AZ318+BA318*MTR!$D$35,AZ318+BA318*MTR!$E$36)),0)</f>
        <v>0</v>
      </c>
      <c r="BD318" s="190"/>
      <c r="BE318" s="608"/>
      <c r="BF318" s="190"/>
      <c r="BG318" s="190"/>
      <c r="BH318" s="190"/>
    </row>
    <row r="319" spans="1:60" s="179" customFormat="1">
      <c r="A319" s="607"/>
      <c r="B319" s="76"/>
      <c r="C319" s="77"/>
      <c r="D319" s="77"/>
      <c r="E319" s="77"/>
      <c r="F319" s="77"/>
      <c r="G319" s="76"/>
      <c r="H319" s="212" t="str">
        <f t="shared" si="236"/>
        <v/>
      </c>
      <c r="I319" s="199" t="str">
        <f t="shared" si="237"/>
        <v/>
      </c>
      <c r="J319" s="199" t="str">
        <f t="shared" si="238"/>
        <v/>
      </c>
      <c r="K319" s="199" t="str">
        <f t="shared" si="239"/>
        <v/>
      </c>
      <c r="L319" s="199" t="str">
        <f t="shared" si="240"/>
        <v/>
      </c>
      <c r="M319" s="199" t="str">
        <f t="shared" si="241"/>
        <v/>
      </c>
      <c r="N319" s="199" t="str">
        <f t="shared" si="242"/>
        <v/>
      </c>
      <c r="O319" s="199" t="str">
        <f t="shared" si="243"/>
        <v/>
      </c>
      <c r="P319" s="199" t="str">
        <f t="shared" si="244"/>
        <v/>
      </c>
      <c r="Q319" s="199">
        <f t="shared" si="245"/>
        <v>0</v>
      </c>
      <c r="R319" s="606"/>
      <c r="S319" s="199">
        <f>+IFERROR(MIN(R319*(1+MTR!$C$28),P319+Q319*MTR!$C$35),0)</f>
        <v>0</v>
      </c>
      <c r="U319" s="199" t="str">
        <f t="shared" si="246"/>
        <v/>
      </c>
      <c r="V319" s="199" t="str">
        <f t="shared" si="247"/>
        <v/>
      </c>
      <c r="W319" s="199" t="str">
        <f t="shared" si="248"/>
        <v/>
      </c>
      <c r="X319" s="199" t="str">
        <f t="shared" si="249"/>
        <v/>
      </c>
      <c r="Y319" s="199" t="str">
        <f t="shared" si="250"/>
        <v/>
      </c>
      <c r="Z319" s="199" t="str">
        <f t="shared" si="251"/>
        <v/>
      </c>
      <c r="AA319" s="199" t="str">
        <f t="shared" si="252"/>
        <v/>
      </c>
      <c r="AB319" s="199" t="str">
        <f t="shared" si="253"/>
        <v/>
      </c>
      <c r="AC319" s="199">
        <f t="shared" si="254"/>
        <v>0</v>
      </c>
      <c r="AD319" s="606"/>
      <c r="AE319" s="199">
        <f>+IFERROR(MIN(AD319*(1+MTR!$C$28)*(1+MTR!$D$28),AB319+AC319*MTR!$D$35),0)</f>
        <v>0</v>
      </c>
      <c r="AG319" s="199" t="str">
        <f t="shared" si="227"/>
        <v/>
      </c>
      <c r="AH319" s="199" t="str">
        <f t="shared" si="219"/>
        <v/>
      </c>
      <c r="AI319" s="199" t="str">
        <f t="shared" si="220"/>
        <v/>
      </c>
      <c r="AJ319" s="199" t="str">
        <f t="shared" si="221"/>
        <v/>
      </c>
      <c r="AK319" s="199" t="str">
        <f t="shared" si="222"/>
        <v/>
      </c>
      <c r="AL319" s="199" t="str">
        <f t="shared" si="223"/>
        <v/>
      </c>
      <c r="AM319" s="199" t="str">
        <f t="shared" si="224"/>
        <v/>
      </c>
      <c r="AN319" s="199" t="str">
        <f t="shared" si="225"/>
        <v/>
      </c>
      <c r="AO319" s="199">
        <f t="shared" si="226"/>
        <v>0</v>
      </c>
      <c r="AP319" s="606"/>
      <c r="AQ319" s="199">
        <f>+IFERROR(MIN(AP319*(1+MTR!$E$28)*(1+MTR!$D$28),IF(C319&lt;2018,AN319+AO319*MTR!$D$35,AN319+AO319*MTR!$E$36)),0)</f>
        <v>0</v>
      </c>
      <c r="AS319" s="199" t="str">
        <f t="shared" si="218"/>
        <v/>
      </c>
      <c r="AT319" s="199" t="str">
        <f t="shared" si="232"/>
        <v/>
      </c>
      <c r="AU319" s="199" t="str">
        <f t="shared" si="228"/>
        <v/>
      </c>
      <c r="AV319" s="199" t="str">
        <f t="shared" si="233"/>
        <v/>
      </c>
      <c r="AW319" s="199" t="str">
        <f t="shared" si="229"/>
        <v/>
      </c>
      <c r="AX319" s="199" t="str">
        <f t="shared" si="230"/>
        <v/>
      </c>
      <c r="AY319" s="199" t="str">
        <f t="shared" si="231"/>
        <v/>
      </c>
      <c r="AZ319" s="199" t="str">
        <f t="shared" si="234"/>
        <v/>
      </c>
      <c r="BA319" s="199">
        <f t="shared" si="235"/>
        <v>0</v>
      </c>
      <c r="BB319" s="606"/>
      <c r="BC319" s="199">
        <f>+IFERROR(MIN(BB319*(1+MTR!$E$28)*(1+MTR!$F$28),IF(C319&lt;2018,AZ319+BA319*MTR!$D$35,AZ319+BA319*MTR!$E$36)),0)</f>
        <v>0</v>
      </c>
      <c r="BD319" s="190"/>
      <c r="BE319" s="608"/>
      <c r="BF319" s="190"/>
      <c r="BG319" s="190"/>
      <c r="BH319" s="190"/>
    </row>
    <row r="320" spans="1:60" s="179" customFormat="1">
      <c r="A320" s="607"/>
      <c r="B320" s="76"/>
      <c r="C320" s="77"/>
      <c r="D320" s="77"/>
      <c r="E320" s="77"/>
      <c r="F320" s="77"/>
      <c r="G320" s="76"/>
      <c r="H320" s="212" t="str">
        <f t="shared" si="236"/>
        <v/>
      </c>
      <c r="I320" s="199" t="str">
        <f t="shared" si="237"/>
        <v/>
      </c>
      <c r="J320" s="199" t="str">
        <f t="shared" si="238"/>
        <v/>
      </c>
      <c r="K320" s="199" t="str">
        <f t="shared" si="239"/>
        <v/>
      </c>
      <c r="L320" s="199" t="str">
        <f t="shared" si="240"/>
        <v/>
      </c>
      <c r="M320" s="199" t="str">
        <f t="shared" si="241"/>
        <v/>
      </c>
      <c r="N320" s="199" t="str">
        <f t="shared" si="242"/>
        <v/>
      </c>
      <c r="O320" s="199" t="str">
        <f t="shared" si="243"/>
        <v/>
      </c>
      <c r="P320" s="199" t="str">
        <f t="shared" si="244"/>
        <v/>
      </c>
      <c r="Q320" s="199">
        <f t="shared" si="245"/>
        <v>0</v>
      </c>
      <c r="R320" s="606"/>
      <c r="S320" s="199">
        <f>+IFERROR(MIN(R320*(1+MTR!$C$28),P320+Q320*MTR!$C$35),0)</f>
        <v>0</v>
      </c>
      <c r="U320" s="199" t="str">
        <f t="shared" si="246"/>
        <v/>
      </c>
      <c r="V320" s="199" t="str">
        <f t="shared" si="247"/>
        <v/>
      </c>
      <c r="W320" s="199" t="str">
        <f t="shared" si="248"/>
        <v/>
      </c>
      <c r="X320" s="199" t="str">
        <f t="shared" si="249"/>
        <v/>
      </c>
      <c r="Y320" s="199" t="str">
        <f t="shared" si="250"/>
        <v/>
      </c>
      <c r="Z320" s="199" t="str">
        <f t="shared" si="251"/>
        <v/>
      </c>
      <c r="AA320" s="199" t="str">
        <f t="shared" si="252"/>
        <v/>
      </c>
      <c r="AB320" s="199" t="str">
        <f t="shared" si="253"/>
        <v/>
      </c>
      <c r="AC320" s="199">
        <f t="shared" si="254"/>
        <v>0</v>
      </c>
      <c r="AD320" s="606"/>
      <c r="AE320" s="199">
        <f>+IFERROR(MIN(AD320*(1+MTR!$C$28)*(1+MTR!$D$28),AB320+AC320*MTR!$D$35),0)</f>
        <v>0</v>
      </c>
      <c r="AG320" s="199" t="str">
        <f t="shared" si="227"/>
        <v/>
      </c>
      <c r="AH320" s="199" t="str">
        <f t="shared" si="219"/>
        <v/>
      </c>
      <c r="AI320" s="199" t="str">
        <f t="shared" si="220"/>
        <v/>
      </c>
      <c r="AJ320" s="199" t="str">
        <f t="shared" si="221"/>
        <v/>
      </c>
      <c r="AK320" s="199" t="str">
        <f t="shared" si="222"/>
        <v/>
      </c>
      <c r="AL320" s="199" t="str">
        <f t="shared" si="223"/>
        <v/>
      </c>
      <c r="AM320" s="199" t="str">
        <f t="shared" si="224"/>
        <v/>
      </c>
      <c r="AN320" s="199" t="str">
        <f t="shared" si="225"/>
        <v/>
      </c>
      <c r="AO320" s="199">
        <f t="shared" si="226"/>
        <v>0</v>
      </c>
      <c r="AP320" s="606"/>
      <c r="AQ320" s="199">
        <f>+IFERROR(MIN(AP320*(1+MTR!$E$28)*(1+MTR!$D$28),IF(C320&lt;2018,AN320+AO320*MTR!$D$35,AN320+AO320*MTR!$E$36)),0)</f>
        <v>0</v>
      </c>
      <c r="AS320" s="199" t="str">
        <f t="shared" si="218"/>
        <v/>
      </c>
      <c r="AT320" s="199" t="str">
        <f t="shared" si="232"/>
        <v/>
      </c>
      <c r="AU320" s="199" t="str">
        <f t="shared" si="228"/>
        <v/>
      </c>
      <c r="AV320" s="199" t="str">
        <f t="shared" si="233"/>
        <v/>
      </c>
      <c r="AW320" s="199" t="str">
        <f t="shared" si="229"/>
        <v/>
      </c>
      <c r="AX320" s="199" t="str">
        <f t="shared" si="230"/>
        <v/>
      </c>
      <c r="AY320" s="199" t="str">
        <f t="shared" si="231"/>
        <v/>
      </c>
      <c r="AZ320" s="199" t="str">
        <f t="shared" si="234"/>
        <v/>
      </c>
      <c r="BA320" s="199">
        <f t="shared" si="235"/>
        <v>0</v>
      </c>
      <c r="BB320" s="606"/>
      <c r="BC320" s="199">
        <f>+IFERROR(MIN(BB320*(1+MTR!$E$28)*(1+MTR!$F$28),IF(C320&lt;2018,AZ320+BA320*MTR!$D$35,AZ320+BA320*MTR!$E$36)),0)</f>
        <v>0</v>
      </c>
      <c r="BD320" s="190"/>
      <c r="BE320" s="608"/>
      <c r="BF320" s="190"/>
      <c r="BG320" s="190"/>
      <c r="BH320" s="190"/>
    </row>
    <row r="321" spans="1:60" s="179" customFormat="1">
      <c r="A321" s="607"/>
      <c r="B321" s="76"/>
      <c r="C321" s="77"/>
      <c r="D321" s="77"/>
      <c r="E321" s="77"/>
      <c r="F321" s="77"/>
      <c r="G321" s="76"/>
      <c r="H321" s="212" t="str">
        <f t="shared" si="236"/>
        <v/>
      </c>
      <c r="I321" s="199" t="str">
        <f t="shared" si="237"/>
        <v/>
      </c>
      <c r="J321" s="199" t="str">
        <f t="shared" si="238"/>
        <v/>
      </c>
      <c r="K321" s="199" t="str">
        <f t="shared" si="239"/>
        <v/>
      </c>
      <c r="L321" s="199" t="str">
        <f t="shared" si="240"/>
        <v/>
      </c>
      <c r="M321" s="199" t="str">
        <f t="shared" si="241"/>
        <v/>
      </c>
      <c r="N321" s="199" t="str">
        <f t="shared" si="242"/>
        <v/>
      </c>
      <c r="O321" s="199" t="str">
        <f t="shared" si="243"/>
        <v/>
      </c>
      <c r="P321" s="199" t="str">
        <f t="shared" si="244"/>
        <v/>
      </c>
      <c r="Q321" s="199">
        <f t="shared" si="245"/>
        <v>0</v>
      </c>
      <c r="R321" s="606"/>
      <c r="S321" s="199">
        <f>+IFERROR(MIN(R321*(1+MTR!$C$28),P321+Q321*MTR!$C$35),0)</f>
        <v>0</v>
      </c>
      <c r="U321" s="199" t="str">
        <f t="shared" si="246"/>
        <v/>
      </c>
      <c r="V321" s="199" t="str">
        <f t="shared" si="247"/>
        <v/>
      </c>
      <c r="W321" s="199" t="str">
        <f t="shared" si="248"/>
        <v/>
      </c>
      <c r="X321" s="199" t="str">
        <f t="shared" si="249"/>
        <v/>
      </c>
      <c r="Y321" s="199" t="str">
        <f t="shared" si="250"/>
        <v/>
      </c>
      <c r="Z321" s="199" t="str">
        <f t="shared" si="251"/>
        <v/>
      </c>
      <c r="AA321" s="199" t="str">
        <f t="shared" si="252"/>
        <v/>
      </c>
      <c r="AB321" s="199" t="str">
        <f t="shared" si="253"/>
        <v/>
      </c>
      <c r="AC321" s="199">
        <f t="shared" si="254"/>
        <v>0</v>
      </c>
      <c r="AD321" s="606"/>
      <c r="AE321" s="199">
        <f>+IFERROR(MIN(AD321*(1+MTR!$C$28)*(1+MTR!$D$28),AB321+AC321*MTR!$D$35),0)</f>
        <v>0</v>
      </c>
      <c r="AG321" s="199" t="str">
        <f t="shared" si="227"/>
        <v/>
      </c>
      <c r="AH321" s="199" t="str">
        <f t="shared" si="219"/>
        <v/>
      </c>
      <c r="AI321" s="199" t="str">
        <f t="shared" si="220"/>
        <v/>
      </c>
      <c r="AJ321" s="199" t="str">
        <f t="shared" si="221"/>
        <v/>
      </c>
      <c r="AK321" s="199" t="str">
        <f t="shared" si="222"/>
        <v/>
      </c>
      <c r="AL321" s="199" t="str">
        <f t="shared" si="223"/>
        <v/>
      </c>
      <c r="AM321" s="199" t="str">
        <f t="shared" si="224"/>
        <v/>
      </c>
      <c r="AN321" s="199" t="str">
        <f t="shared" si="225"/>
        <v/>
      </c>
      <c r="AO321" s="199">
        <f t="shared" si="226"/>
        <v>0</v>
      </c>
      <c r="AP321" s="606"/>
      <c r="AQ321" s="199">
        <f>+IFERROR(MIN(AP321*(1+MTR!$E$28)*(1+MTR!$D$28),IF(C321&lt;2018,AN321+AO321*MTR!$D$35,AN321+AO321*MTR!$E$36)),0)</f>
        <v>0</v>
      </c>
      <c r="AS321" s="199" t="str">
        <f t="shared" si="218"/>
        <v/>
      </c>
      <c r="AT321" s="199" t="str">
        <f t="shared" si="232"/>
        <v/>
      </c>
      <c r="AU321" s="199" t="str">
        <f t="shared" si="228"/>
        <v/>
      </c>
      <c r="AV321" s="199" t="str">
        <f t="shared" si="233"/>
        <v/>
      </c>
      <c r="AW321" s="199" t="str">
        <f t="shared" si="229"/>
        <v/>
      </c>
      <c r="AX321" s="199" t="str">
        <f t="shared" si="230"/>
        <v/>
      </c>
      <c r="AY321" s="199" t="str">
        <f t="shared" si="231"/>
        <v/>
      </c>
      <c r="AZ321" s="199" t="str">
        <f t="shared" si="234"/>
        <v/>
      </c>
      <c r="BA321" s="199">
        <f t="shared" si="235"/>
        <v>0</v>
      </c>
      <c r="BB321" s="606"/>
      <c r="BC321" s="199">
        <f>+IFERROR(MIN(BB321*(1+MTR!$E$28)*(1+MTR!$F$28),IF(C321&lt;2018,AZ321+BA321*MTR!$D$35,AZ321+BA321*MTR!$E$36)),0)</f>
        <v>0</v>
      </c>
      <c r="BD321" s="190"/>
      <c r="BE321" s="608"/>
      <c r="BF321" s="190"/>
      <c r="BG321" s="190"/>
      <c r="BH321" s="190"/>
    </row>
    <row r="322" spans="1:60" s="179" customFormat="1">
      <c r="A322" s="607"/>
      <c r="B322" s="76"/>
      <c r="C322" s="77"/>
      <c r="D322" s="77"/>
      <c r="E322" s="77"/>
      <c r="F322" s="77"/>
      <c r="G322" s="76"/>
      <c r="H322" s="212" t="str">
        <f t="shared" si="236"/>
        <v/>
      </c>
      <c r="I322" s="199" t="str">
        <f t="shared" si="237"/>
        <v/>
      </c>
      <c r="J322" s="199" t="str">
        <f t="shared" si="238"/>
        <v/>
      </c>
      <c r="K322" s="199" t="str">
        <f t="shared" si="239"/>
        <v/>
      </c>
      <c r="L322" s="199" t="str">
        <f t="shared" si="240"/>
        <v/>
      </c>
      <c r="M322" s="199" t="str">
        <f t="shared" si="241"/>
        <v/>
      </c>
      <c r="N322" s="199" t="str">
        <f t="shared" si="242"/>
        <v/>
      </c>
      <c r="O322" s="199" t="str">
        <f t="shared" si="243"/>
        <v/>
      </c>
      <c r="P322" s="199" t="str">
        <f t="shared" si="244"/>
        <v/>
      </c>
      <c r="Q322" s="199">
        <f t="shared" si="245"/>
        <v>0</v>
      </c>
      <c r="R322" s="606"/>
      <c r="S322" s="199">
        <f>+IFERROR(MIN(R322*(1+MTR!$C$28),P322+Q322*MTR!$C$35),0)</f>
        <v>0</v>
      </c>
      <c r="U322" s="199" t="str">
        <f t="shared" si="246"/>
        <v/>
      </c>
      <c r="V322" s="199" t="str">
        <f t="shared" si="247"/>
        <v/>
      </c>
      <c r="W322" s="199" t="str">
        <f t="shared" si="248"/>
        <v/>
      </c>
      <c r="X322" s="199" t="str">
        <f t="shared" si="249"/>
        <v/>
      </c>
      <c r="Y322" s="199" t="str">
        <f t="shared" si="250"/>
        <v/>
      </c>
      <c r="Z322" s="199" t="str">
        <f t="shared" si="251"/>
        <v/>
      </c>
      <c r="AA322" s="199" t="str">
        <f t="shared" si="252"/>
        <v/>
      </c>
      <c r="AB322" s="199" t="str">
        <f t="shared" si="253"/>
        <v/>
      </c>
      <c r="AC322" s="199">
        <f t="shared" si="254"/>
        <v>0</v>
      </c>
      <c r="AD322" s="606"/>
      <c r="AE322" s="199">
        <f>+IFERROR(MIN(AD322*(1+MTR!$C$28)*(1+MTR!$D$28),AB322+AC322*MTR!$D$35),0)</f>
        <v>0</v>
      </c>
      <c r="AG322" s="199" t="str">
        <f t="shared" si="227"/>
        <v/>
      </c>
      <c r="AH322" s="199" t="str">
        <f t="shared" si="219"/>
        <v/>
      </c>
      <c r="AI322" s="199" t="str">
        <f t="shared" si="220"/>
        <v/>
      </c>
      <c r="AJ322" s="199" t="str">
        <f t="shared" si="221"/>
        <v/>
      </c>
      <c r="AK322" s="199" t="str">
        <f t="shared" si="222"/>
        <v/>
      </c>
      <c r="AL322" s="199" t="str">
        <f t="shared" si="223"/>
        <v/>
      </c>
      <c r="AM322" s="199" t="str">
        <f t="shared" si="224"/>
        <v/>
      </c>
      <c r="AN322" s="199" t="str">
        <f t="shared" si="225"/>
        <v/>
      </c>
      <c r="AO322" s="199">
        <f t="shared" si="226"/>
        <v>0</v>
      </c>
      <c r="AP322" s="606"/>
      <c r="AQ322" s="199">
        <f>+IFERROR(MIN(AP322*(1+MTR!$E$28)*(1+MTR!$D$28),IF(C322&lt;2018,AN322+AO322*MTR!$D$35,AN322+AO322*MTR!$E$36)),0)</f>
        <v>0</v>
      </c>
      <c r="AS322" s="199" t="str">
        <f t="shared" si="218"/>
        <v/>
      </c>
      <c r="AT322" s="199" t="str">
        <f t="shared" si="232"/>
        <v/>
      </c>
      <c r="AU322" s="199" t="str">
        <f t="shared" si="228"/>
        <v/>
      </c>
      <c r="AV322" s="199" t="str">
        <f t="shared" si="233"/>
        <v/>
      </c>
      <c r="AW322" s="199" t="str">
        <f t="shared" si="229"/>
        <v/>
      </c>
      <c r="AX322" s="199" t="str">
        <f t="shared" si="230"/>
        <v/>
      </c>
      <c r="AY322" s="199" t="str">
        <f t="shared" si="231"/>
        <v/>
      </c>
      <c r="AZ322" s="199" t="str">
        <f t="shared" si="234"/>
        <v/>
      </c>
      <c r="BA322" s="199">
        <f t="shared" si="235"/>
        <v>0</v>
      </c>
      <c r="BB322" s="606"/>
      <c r="BC322" s="199">
        <f>+IFERROR(MIN(BB322*(1+MTR!$E$28)*(1+MTR!$F$28),IF(C322&lt;2018,AZ322+BA322*MTR!$D$35,AZ322+BA322*MTR!$E$36)),0)</f>
        <v>0</v>
      </c>
      <c r="BD322" s="190"/>
      <c r="BE322" s="608"/>
      <c r="BF322" s="190"/>
      <c r="BG322" s="190"/>
      <c r="BH322" s="190"/>
    </row>
    <row r="323" spans="1:60" s="179" customFormat="1">
      <c r="A323" s="607"/>
      <c r="B323" s="76"/>
      <c r="C323" s="77"/>
      <c r="D323" s="77"/>
      <c r="E323" s="77"/>
      <c r="F323" s="77"/>
      <c r="G323" s="76"/>
      <c r="H323" s="212" t="str">
        <f t="shared" si="236"/>
        <v/>
      </c>
      <c r="I323" s="199" t="str">
        <f t="shared" si="237"/>
        <v/>
      </c>
      <c r="J323" s="199" t="str">
        <f t="shared" si="238"/>
        <v/>
      </c>
      <c r="K323" s="199" t="str">
        <f t="shared" si="239"/>
        <v/>
      </c>
      <c r="L323" s="199" t="str">
        <f t="shared" si="240"/>
        <v/>
      </c>
      <c r="M323" s="199" t="str">
        <f t="shared" si="241"/>
        <v/>
      </c>
      <c r="N323" s="199" t="str">
        <f t="shared" si="242"/>
        <v/>
      </c>
      <c r="O323" s="199" t="str">
        <f t="shared" si="243"/>
        <v/>
      </c>
      <c r="P323" s="199" t="str">
        <f t="shared" si="244"/>
        <v/>
      </c>
      <c r="Q323" s="199">
        <f t="shared" si="245"/>
        <v>0</v>
      </c>
      <c r="R323" s="606"/>
      <c r="S323" s="199">
        <f>+IFERROR(MIN(R323*(1+MTR!$C$28),P323+Q323*MTR!$C$35),0)</f>
        <v>0</v>
      </c>
      <c r="U323" s="199" t="str">
        <f t="shared" si="246"/>
        <v/>
      </c>
      <c r="V323" s="199" t="str">
        <f t="shared" si="247"/>
        <v/>
      </c>
      <c r="W323" s="199" t="str">
        <f t="shared" si="248"/>
        <v/>
      </c>
      <c r="X323" s="199" t="str">
        <f t="shared" si="249"/>
        <v/>
      </c>
      <c r="Y323" s="199" t="str">
        <f t="shared" si="250"/>
        <v/>
      </c>
      <c r="Z323" s="199" t="str">
        <f t="shared" si="251"/>
        <v/>
      </c>
      <c r="AA323" s="199" t="str">
        <f t="shared" si="252"/>
        <v/>
      </c>
      <c r="AB323" s="199" t="str">
        <f t="shared" si="253"/>
        <v/>
      </c>
      <c r="AC323" s="199">
        <f t="shared" si="254"/>
        <v>0</v>
      </c>
      <c r="AD323" s="606"/>
      <c r="AE323" s="199">
        <f>+IFERROR(MIN(AD323*(1+MTR!$C$28)*(1+MTR!$D$28),AB323+AC323*MTR!$D$35),0)</f>
        <v>0</v>
      </c>
      <c r="AG323" s="199" t="str">
        <f t="shared" si="227"/>
        <v/>
      </c>
      <c r="AH323" s="199" t="str">
        <f t="shared" si="219"/>
        <v/>
      </c>
      <c r="AI323" s="199" t="str">
        <f t="shared" si="220"/>
        <v/>
      </c>
      <c r="AJ323" s="199" t="str">
        <f t="shared" si="221"/>
        <v/>
      </c>
      <c r="AK323" s="199" t="str">
        <f t="shared" si="222"/>
        <v/>
      </c>
      <c r="AL323" s="199" t="str">
        <f t="shared" si="223"/>
        <v/>
      </c>
      <c r="AM323" s="199" t="str">
        <f t="shared" si="224"/>
        <v/>
      </c>
      <c r="AN323" s="199" t="str">
        <f t="shared" si="225"/>
        <v/>
      </c>
      <c r="AO323" s="199">
        <f t="shared" si="226"/>
        <v>0</v>
      </c>
      <c r="AP323" s="606"/>
      <c r="AQ323" s="199">
        <f>+IFERROR(MIN(AP323*(1+MTR!$E$28)*(1+MTR!$D$28),IF(C323&lt;2018,AN323+AO323*MTR!$D$35,AN323+AO323*MTR!$E$36)),0)</f>
        <v>0</v>
      </c>
      <c r="AS323" s="199" t="str">
        <f t="shared" si="218"/>
        <v/>
      </c>
      <c r="AT323" s="199" t="str">
        <f t="shared" si="232"/>
        <v/>
      </c>
      <c r="AU323" s="199" t="str">
        <f t="shared" si="228"/>
        <v/>
      </c>
      <c r="AV323" s="199" t="str">
        <f t="shared" si="233"/>
        <v/>
      </c>
      <c r="AW323" s="199" t="str">
        <f t="shared" si="229"/>
        <v/>
      </c>
      <c r="AX323" s="199" t="str">
        <f t="shared" si="230"/>
        <v/>
      </c>
      <c r="AY323" s="199" t="str">
        <f t="shared" si="231"/>
        <v/>
      </c>
      <c r="AZ323" s="199" t="str">
        <f t="shared" si="234"/>
        <v/>
      </c>
      <c r="BA323" s="199">
        <f t="shared" si="235"/>
        <v>0</v>
      </c>
      <c r="BB323" s="606"/>
      <c r="BC323" s="199">
        <f>+IFERROR(MIN(BB323*(1+MTR!$E$28)*(1+MTR!$F$28),IF(C323&lt;2018,AZ323+BA323*MTR!$D$35,AZ323+BA323*MTR!$E$36)),0)</f>
        <v>0</v>
      </c>
      <c r="BD323" s="190"/>
      <c r="BE323" s="608"/>
      <c r="BF323" s="190"/>
      <c r="BG323" s="190"/>
      <c r="BH323" s="190"/>
    </row>
    <row r="324" spans="1:60" s="179" customFormat="1">
      <c r="A324" s="607"/>
      <c r="B324" s="76"/>
      <c r="C324" s="77"/>
      <c r="D324" s="77"/>
      <c r="E324" s="77"/>
      <c r="F324" s="77"/>
      <c r="G324" s="76"/>
      <c r="H324" s="212" t="str">
        <f t="shared" si="236"/>
        <v/>
      </c>
      <c r="I324" s="199" t="str">
        <f t="shared" si="237"/>
        <v/>
      </c>
      <c r="J324" s="199" t="str">
        <f t="shared" si="238"/>
        <v/>
      </c>
      <c r="K324" s="199" t="str">
        <f t="shared" si="239"/>
        <v/>
      </c>
      <c r="L324" s="199" t="str">
        <f t="shared" si="240"/>
        <v/>
      </c>
      <c r="M324" s="199" t="str">
        <f t="shared" si="241"/>
        <v/>
      </c>
      <c r="N324" s="199" t="str">
        <f t="shared" si="242"/>
        <v/>
      </c>
      <c r="O324" s="199" t="str">
        <f t="shared" si="243"/>
        <v/>
      </c>
      <c r="P324" s="199" t="str">
        <f t="shared" si="244"/>
        <v/>
      </c>
      <c r="Q324" s="199">
        <f t="shared" si="245"/>
        <v>0</v>
      </c>
      <c r="R324" s="606"/>
      <c r="S324" s="199">
        <f>+IFERROR(MIN(R324*(1+MTR!$C$28),P324+Q324*MTR!$C$35),0)</f>
        <v>0</v>
      </c>
      <c r="U324" s="199" t="str">
        <f t="shared" si="246"/>
        <v/>
      </c>
      <c r="V324" s="199" t="str">
        <f t="shared" si="247"/>
        <v/>
      </c>
      <c r="W324" s="199" t="str">
        <f t="shared" si="248"/>
        <v/>
      </c>
      <c r="X324" s="199" t="str">
        <f t="shared" si="249"/>
        <v/>
      </c>
      <c r="Y324" s="199" t="str">
        <f t="shared" si="250"/>
        <v/>
      </c>
      <c r="Z324" s="199" t="str">
        <f t="shared" si="251"/>
        <v/>
      </c>
      <c r="AA324" s="199" t="str">
        <f t="shared" si="252"/>
        <v/>
      </c>
      <c r="AB324" s="199" t="str">
        <f t="shared" si="253"/>
        <v/>
      </c>
      <c r="AC324" s="199">
        <f t="shared" si="254"/>
        <v>0</v>
      </c>
      <c r="AD324" s="606"/>
      <c r="AE324" s="199">
        <f>+IFERROR(MIN(AD324*(1+MTR!$C$28)*(1+MTR!$D$28),AB324+AC324*MTR!$D$35),0)</f>
        <v>0</v>
      </c>
      <c r="AG324" s="199" t="str">
        <f t="shared" si="227"/>
        <v/>
      </c>
      <c r="AH324" s="199" t="str">
        <f t="shared" si="219"/>
        <v/>
      </c>
      <c r="AI324" s="199" t="str">
        <f t="shared" si="220"/>
        <v/>
      </c>
      <c r="AJ324" s="199" t="str">
        <f t="shared" si="221"/>
        <v/>
      </c>
      <c r="AK324" s="199" t="str">
        <f t="shared" si="222"/>
        <v/>
      </c>
      <c r="AL324" s="199" t="str">
        <f t="shared" si="223"/>
        <v/>
      </c>
      <c r="AM324" s="199" t="str">
        <f t="shared" si="224"/>
        <v/>
      </c>
      <c r="AN324" s="199" t="str">
        <f t="shared" si="225"/>
        <v/>
      </c>
      <c r="AO324" s="199">
        <f t="shared" si="226"/>
        <v>0</v>
      </c>
      <c r="AP324" s="606"/>
      <c r="AQ324" s="199">
        <f>+IFERROR(MIN(AP324*(1+MTR!$E$28)*(1+MTR!$D$28),IF(C324&lt;2018,AN324+AO324*MTR!$D$35,AN324+AO324*MTR!$E$36)),0)</f>
        <v>0</v>
      </c>
      <c r="AS324" s="199" t="str">
        <f t="shared" si="218"/>
        <v/>
      </c>
      <c r="AT324" s="199" t="str">
        <f t="shared" si="232"/>
        <v/>
      </c>
      <c r="AU324" s="199" t="str">
        <f t="shared" si="228"/>
        <v/>
      </c>
      <c r="AV324" s="199" t="str">
        <f t="shared" si="233"/>
        <v/>
      </c>
      <c r="AW324" s="199" t="str">
        <f t="shared" si="229"/>
        <v/>
      </c>
      <c r="AX324" s="199" t="str">
        <f t="shared" si="230"/>
        <v/>
      </c>
      <c r="AY324" s="199" t="str">
        <f t="shared" si="231"/>
        <v/>
      </c>
      <c r="AZ324" s="199" t="str">
        <f t="shared" si="234"/>
        <v/>
      </c>
      <c r="BA324" s="199">
        <f t="shared" si="235"/>
        <v>0</v>
      </c>
      <c r="BB324" s="606"/>
      <c r="BC324" s="199">
        <f>+IFERROR(MIN(BB324*(1+MTR!$E$28)*(1+MTR!$F$28),IF(C324&lt;2018,AZ324+BA324*MTR!$D$35,AZ324+BA324*MTR!$E$36)),0)</f>
        <v>0</v>
      </c>
      <c r="BD324" s="190"/>
      <c r="BE324" s="608"/>
      <c r="BF324" s="190"/>
      <c r="BG324" s="190"/>
      <c r="BH324" s="190"/>
    </row>
    <row r="325" spans="1:60" s="179" customFormat="1">
      <c r="A325" s="607"/>
      <c r="B325" s="76"/>
      <c r="C325" s="77"/>
      <c r="D325" s="77"/>
      <c r="E325" s="77"/>
      <c r="F325" s="77"/>
      <c r="G325" s="76"/>
      <c r="H325" s="212" t="str">
        <f t="shared" si="236"/>
        <v/>
      </c>
      <c r="I325" s="199" t="str">
        <f t="shared" si="237"/>
        <v/>
      </c>
      <c r="J325" s="199" t="str">
        <f t="shared" si="238"/>
        <v/>
      </c>
      <c r="K325" s="199" t="str">
        <f t="shared" si="239"/>
        <v/>
      </c>
      <c r="L325" s="199" t="str">
        <f t="shared" si="240"/>
        <v/>
      </c>
      <c r="M325" s="199" t="str">
        <f t="shared" si="241"/>
        <v/>
      </c>
      <c r="N325" s="199" t="str">
        <f t="shared" si="242"/>
        <v/>
      </c>
      <c r="O325" s="199" t="str">
        <f t="shared" si="243"/>
        <v/>
      </c>
      <c r="P325" s="199" t="str">
        <f t="shared" si="244"/>
        <v/>
      </c>
      <c r="Q325" s="199">
        <f t="shared" si="245"/>
        <v>0</v>
      </c>
      <c r="R325" s="606"/>
      <c r="S325" s="199">
        <f>+IFERROR(MIN(R325*(1+MTR!$C$28),P325+Q325*MTR!$C$35),0)</f>
        <v>0</v>
      </c>
      <c r="U325" s="199" t="str">
        <f t="shared" si="246"/>
        <v/>
      </c>
      <c r="V325" s="199" t="str">
        <f t="shared" si="247"/>
        <v/>
      </c>
      <c r="W325" s="199" t="str">
        <f t="shared" si="248"/>
        <v/>
      </c>
      <c r="X325" s="199" t="str">
        <f t="shared" si="249"/>
        <v/>
      </c>
      <c r="Y325" s="199" t="str">
        <f t="shared" si="250"/>
        <v/>
      </c>
      <c r="Z325" s="199" t="str">
        <f t="shared" si="251"/>
        <v/>
      </c>
      <c r="AA325" s="199" t="str">
        <f t="shared" si="252"/>
        <v/>
      </c>
      <c r="AB325" s="199" t="str">
        <f t="shared" si="253"/>
        <v/>
      </c>
      <c r="AC325" s="199">
        <f t="shared" si="254"/>
        <v>0</v>
      </c>
      <c r="AD325" s="606"/>
      <c r="AE325" s="199">
        <f>+IFERROR(MIN(AD325*(1+MTR!$C$28)*(1+MTR!$D$28),AB325+AC325*MTR!$D$35),0)</f>
        <v>0</v>
      </c>
      <c r="AG325" s="199" t="str">
        <f t="shared" si="227"/>
        <v/>
      </c>
      <c r="AH325" s="199" t="str">
        <f t="shared" si="219"/>
        <v/>
      </c>
      <c r="AI325" s="199" t="str">
        <f t="shared" si="220"/>
        <v/>
      </c>
      <c r="AJ325" s="199" t="str">
        <f t="shared" si="221"/>
        <v/>
      </c>
      <c r="AK325" s="199" t="str">
        <f t="shared" si="222"/>
        <v/>
      </c>
      <c r="AL325" s="199" t="str">
        <f t="shared" si="223"/>
        <v/>
      </c>
      <c r="AM325" s="199" t="str">
        <f t="shared" si="224"/>
        <v/>
      </c>
      <c r="AN325" s="199" t="str">
        <f t="shared" si="225"/>
        <v/>
      </c>
      <c r="AO325" s="199">
        <f t="shared" si="226"/>
        <v>0</v>
      </c>
      <c r="AP325" s="606"/>
      <c r="AQ325" s="199">
        <f>+IFERROR(MIN(AP325*(1+MTR!$E$28)*(1+MTR!$D$28),IF(C325&lt;2018,AN325+AO325*MTR!$D$35,AN325+AO325*MTR!$E$36)),0)</f>
        <v>0</v>
      </c>
      <c r="AS325" s="199" t="str">
        <f t="shared" si="218"/>
        <v/>
      </c>
      <c r="AT325" s="199" t="str">
        <f t="shared" si="232"/>
        <v/>
      </c>
      <c r="AU325" s="199" t="str">
        <f t="shared" si="228"/>
        <v/>
      </c>
      <c r="AV325" s="199" t="str">
        <f t="shared" si="233"/>
        <v/>
      </c>
      <c r="AW325" s="199" t="str">
        <f t="shared" si="229"/>
        <v/>
      </c>
      <c r="AX325" s="199" t="str">
        <f t="shared" si="230"/>
        <v/>
      </c>
      <c r="AY325" s="199" t="str">
        <f t="shared" si="231"/>
        <v/>
      </c>
      <c r="AZ325" s="199" t="str">
        <f t="shared" si="234"/>
        <v/>
      </c>
      <c r="BA325" s="199">
        <f t="shared" si="235"/>
        <v>0</v>
      </c>
      <c r="BB325" s="606"/>
      <c r="BC325" s="199">
        <f>+IFERROR(MIN(BB325*(1+MTR!$E$28)*(1+MTR!$F$28),IF(C325&lt;2018,AZ325+BA325*MTR!$D$35,AZ325+BA325*MTR!$E$36)),0)</f>
        <v>0</v>
      </c>
      <c r="BD325" s="190"/>
      <c r="BE325" s="608"/>
      <c r="BF325" s="190"/>
      <c r="BG325" s="190"/>
      <c r="BH325" s="190"/>
    </row>
    <row r="326" spans="1:60" s="179" customFormat="1">
      <c r="A326" s="607"/>
      <c r="B326" s="76"/>
      <c r="C326" s="77"/>
      <c r="D326" s="77"/>
      <c r="E326" s="77"/>
      <c r="F326" s="77"/>
      <c r="G326" s="76"/>
      <c r="H326" s="212" t="str">
        <f t="shared" si="236"/>
        <v/>
      </c>
      <c r="I326" s="199" t="str">
        <f t="shared" si="237"/>
        <v/>
      </c>
      <c r="J326" s="199" t="str">
        <f t="shared" si="238"/>
        <v/>
      </c>
      <c r="K326" s="199" t="str">
        <f t="shared" si="239"/>
        <v/>
      </c>
      <c r="L326" s="199" t="str">
        <f t="shared" si="240"/>
        <v/>
      </c>
      <c r="M326" s="199" t="str">
        <f t="shared" si="241"/>
        <v/>
      </c>
      <c r="N326" s="199" t="str">
        <f t="shared" si="242"/>
        <v/>
      </c>
      <c r="O326" s="199" t="str">
        <f t="shared" si="243"/>
        <v/>
      </c>
      <c r="P326" s="199" t="str">
        <f t="shared" si="244"/>
        <v/>
      </c>
      <c r="Q326" s="199">
        <f t="shared" si="245"/>
        <v>0</v>
      </c>
      <c r="R326" s="606"/>
      <c r="S326" s="199">
        <f>+IFERROR(MIN(R326*(1+MTR!$C$28),P326+Q326*MTR!$C$35),0)</f>
        <v>0</v>
      </c>
      <c r="U326" s="199" t="str">
        <f t="shared" si="246"/>
        <v/>
      </c>
      <c r="V326" s="199" t="str">
        <f t="shared" si="247"/>
        <v/>
      </c>
      <c r="W326" s="199" t="str">
        <f t="shared" si="248"/>
        <v/>
      </c>
      <c r="X326" s="199" t="str">
        <f t="shared" si="249"/>
        <v/>
      </c>
      <c r="Y326" s="199" t="str">
        <f t="shared" si="250"/>
        <v/>
      </c>
      <c r="Z326" s="199" t="str">
        <f t="shared" si="251"/>
        <v/>
      </c>
      <c r="AA326" s="199" t="str">
        <f t="shared" si="252"/>
        <v/>
      </c>
      <c r="AB326" s="199" t="str">
        <f t="shared" si="253"/>
        <v/>
      </c>
      <c r="AC326" s="199">
        <f t="shared" si="254"/>
        <v>0</v>
      </c>
      <c r="AD326" s="606"/>
      <c r="AE326" s="199">
        <f>+IFERROR(MIN(AD326*(1+MTR!$C$28)*(1+MTR!$D$28),AB326+AC326*MTR!$D$35),0)</f>
        <v>0</v>
      </c>
      <c r="AG326" s="199" t="str">
        <f t="shared" si="227"/>
        <v/>
      </c>
      <c r="AH326" s="199" t="str">
        <f t="shared" si="219"/>
        <v/>
      </c>
      <c r="AI326" s="199" t="str">
        <f t="shared" si="220"/>
        <v/>
      </c>
      <c r="AJ326" s="199" t="str">
        <f t="shared" si="221"/>
        <v/>
      </c>
      <c r="AK326" s="199" t="str">
        <f t="shared" si="222"/>
        <v/>
      </c>
      <c r="AL326" s="199" t="str">
        <f t="shared" si="223"/>
        <v/>
      </c>
      <c r="AM326" s="199" t="str">
        <f t="shared" si="224"/>
        <v/>
      </c>
      <c r="AN326" s="199" t="str">
        <f t="shared" si="225"/>
        <v/>
      </c>
      <c r="AO326" s="199">
        <f t="shared" si="226"/>
        <v>0</v>
      </c>
      <c r="AP326" s="606"/>
      <c r="AQ326" s="199">
        <f>+IFERROR(MIN(AP326*(1+MTR!$E$28)*(1+MTR!$D$28),IF(C326&lt;2018,AN326+AO326*MTR!$D$35,AN326+AO326*MTR!$E$36)),0)</f>
        <v>0</v>
      </c>
      <c r="AS326" s="199" t="str">
        <f t="shared" si="218"/>
        <v/>
      </c>
      <c r="AT326" s="199" t="str">
        <f t="shared" si="232"/>
        <v/>
      </c>
      <c r="AU326" s="199" t="str">
        <f t="shared" si="228"/>
        <v/>
      </c>
      <c r="AV326" s="199" t="str">
        <f t="shared" si="233"/>
        <v/>
      </c>
      <c r="AW326" s="199" t="str">
        <f t="shared" si="229"/>
        <v/>
      </c>
      <c r="AX326" s="199" t="str">
        <f t="shared" si="230"/>
        <v/>
      </c>
      <c r="AY326" s="199" t="str">
        <f t="shared" si="231"/>
        <v/>
      </c>
      <c r="AZ326" s="199" t="str">
        <f t="shared" si="234"/>
        <v/>
      </c>
      <c r="BA326" s="199">
        <f t="shared" si="235"/>
        <v>0</v>
      </c>
      <c r="BB326" s="606"/>
      <c r="BC326" s="199">
        <f>+IFERROR(MIN(BB326*(1+MTR!$E$28)*(1+MTR!$F$28),IF(C326&lt;2018,AZ326+BA326*MTR!$D$35,AZ326+BA326*MTR!$E$36)),0)</f>
        <v>0</v>
      </c>
      <c r="BD326" s="190"/>
      <c r="BE326" s="608"/>
      <c r="BF326" s="190"/>
      <c r="BG326" s="190"/>
      <c r="BH326" s="190"/>
    </row>
    <row r="327" spans="1:60" s="179" customFormat="1">
      <c r="A327" s="607"/>
      <c r="B327" s="76"/>
      <c r="C327" s="77"/>
      <c r="D327" s="77"/>
      <c r="E327" s="77"/>
      <c r="F327" s="77"/>
      <c r="G327" s="76"/>
      <c r="H327" s="212" t="str">
        <f t="shared" si="236"/>
        <v/>
      </c>
      <c r="I327" s="199" t="str">
        <f t="shared" si="237"/>
        <v/>
      </c>
      <c r="J327" s="199" t="str">
        <f t="shared" si="238"/>
        <v/>
      </c>
      <c r="K327" s="199" t="str">
        <f t="shared" si="239"/>
        <v/>
      </c>
      <c r="L327" s="199" t="str">
        <f t="shared" si="240"/>
        <v/>
      </c>
      <c r="M327" s="199" t="str">
        <f t="shared" si="241"/>
        <v/>
      </c>
      <c r="N327" s="199" t="str">
        <f t="shared" si="242"/>
        <v/>
      </c>
      <c r="O327" s="199" t="str">
        <f t="shared" si="243"/>
        <v/>
      </c>
      <c r="P327" s="199" t="str">
        <f t="shared" si="244"/>
        <v/>
      </c>
      <c r="Q327" s="199">
        <f t="shared" si="245"/>
        <v>0</v>
      </c>
      <c r="R327" s="606"/>
      <c r="S327" s="199">
        <f>+IFERROR(MIN(R327*(1+MTR!$C$28),P327+Q327*MTR!$C$35),0)</f>
        <v>0</v>
      </c>
      <c r="U327" s="199" t="str">
        <f t="shared" si="246"/>
        <v/>
      </c>
      <c r="V327" s="199" t="str">
        <f t="shared" si="247"/>
        <v/>
      </c>
      <c r="W327" s="199" t="str">
        <f t="shared" si="248"/>
        <v/>
      </c>
      <c r="X327" s="199" t="str">
        <f t="shared" si="249"/>
        <v/>
      </c>
      <c r="Y327" s="199" t="str">
        <f t="shared" si="250"/>
        <v/>
      </c>
      <c r="Z327" s="199" t="str">
        <f t="shared" si="251"/>
        <v/>
      </c>
      <c r="AA327" s="199" t="str">
        <f t="shared" si="252"/>
        <v/>
      </c>
      <c r="AB327" s="199" t="str">
        <f t="shared" si="253"/>
        <v/>
      </c>
      <c r="AC327" s="199">
        <f t="shared" si="254"/>
        <v>0</v>
      </c>
      <c r="AD327" s="606"/>
      <c r="AE327" s="199">
        <f>+IFERROR(MIN(AD327*(1+MTR!$C$28)*(1+MTR!$D$28),AB327+AC327*MTR!$D$35),0)</f>
        <v>0</v>
      </c>
      <c r="AG327" s="199" t="str">
        <f t="shared" si="227"/>
        <v/>
      </c>
      <c r="AH327" s="199" t="str">
        <f t="shared" si="219"/>
        <v/>
      </c>
      <c r="AI327" s="199" t="str">
        <f t="shared" si="220"/>
        <v/>
      </c>
      <c r="AJ327" s="199" t="str">
        <f t="shared" si="221"/>
        <v/>
      </c>
      <c r="AK327" s="199" t="str">
        <f t="shared" si="222"/>
        <v/>
      </c>
      <c r="AL327" s="199" t="str">
        <f t="shared" si="223"/>
        <v/>
      </c>
      <c r="AM327" s="199" t="str">
        <f t="shared" si="224"/>
        <v/>
      </c>
      <c r="AN327" s="199" t="str">
        <f t="shared" si="225"/>
        <v/>
      </c>
      <c r="AO327" s="199">
        <f t="shared" si="226"/>
        <v>0</v>
      </c>
      <c r="AP327" s="606"/>
      <c r="AQ327" s="199">
        <f>+IFERROR(MIN(AP327*(1+MTR!$E$28)*(1+MTR!$D$28),IF(C327&lt;2018,AN327+AO327*MTR!$D$35,AN327+AO327*MTR!$E$36)),0)</f>
        <v>0</v>
      </c>
      <c r="AS327" s="199" t="str">
        <f t="shared" si="218"/>
        <v/>
      </c>
      <c r="AT327" s="199" t="str">
        <f t="shared" si="232"/>
        <v/>
      </c>
      <c r="AU327" s="199" t="str">
        <f t="shared" si="228"/>
        <v/>
      </c>
      <c r="AV327" s="199" t="str">
        <f t="shared" si="233"/>
        <v/>
      </c>
      <c r="AW327" s="199" t="str">
        <f t="shared" si="229"/>
        <v/>
      </c>
      <c r="AX327" s="199" t="str">
        <f t="shared" si="230"/>
        <v/>
      </c>
      <c r="AY327" s="199" t="str">
        <f t="shared" si="231"/>
        <v/>
      </c>
      <c r="AZ327" s="199" t="str">
        <f t="shared" si="234"/>
        <v/>
      </c>
      <c r="BA327" s="199">
        <f t="shared" si="235"/>
        <v>0</v>
      </c>
      <c r="BB327" s="606"/>
      <c r="BC327" s="199">
        <f>+IFERROR(MIN(BB327*(1+MTR!$E$28)*(1+MTR!$F$28),IF(C327&lt;2018,AZ327+BA327*MTR!$D$35,AZ327+BA327*MTR!$E$36)),0)</f>
        <v>0</v>
      </c>
      <c r="BD327" s="190"/>
      <c r="BE327" s="608"/>
      <c r="BF327" s="190"/>
      <c r="BG327" s="190"/>
      <c r="BH327" s="190"/>
    </row>
    <row r="328" spans="1:60" s="179" customFormat="1">
      <c r="A328" s="607"/>
      <c r="B328" s="76"/>
      <c r="C328" s="77"/>
      <c r="D328" s="77"/>
      <c r="E328" s="77"/>
      <c r="F328" s="77"/>
      <c r="G328" s="76"/>
      <c r="H328" s="212" t="str">
        <f t="shared" ref="H328:H487" si="255">+IF(ISERROR(VLOOKUP($A328,ViteUtili,2,0)),"",VLOOKUP($A328,ViteUtili,2,0))</f>
        <v/>
      </c>
      <c r="I328" s="199" t="str">
        <f t="shared" ref="I328:I487" si="256">+IF(ISERROR(VLOOKUP($C328,DeflatoriCK,RIGHT(I$14,4)-2016,0)),"",VLOOKUP($C328,DeflatoriCK,RIGHT(I$14,4)-2016,0))</f>
        <v/>
      </c>
      <c r="J328" s="199" t="str">
        <f t="shared" si="202"/>
        <v/>
      </c>
      <c r="K328" s="199" t="str">
        <f t="shared" si="203"/>
        <v/>
      </c>
      <c r="L328" s="199" t="str">
        <f t="shared" si="204"/>
        <v/>
      </c>
      <c r="M328" s="199" t="str">
        <f t="shared" si="205"/>
        <v/>
      </c>
      <c r="N328" s="199" t="str">
        <f t="shared" si="206"/>
        <v/>
      </c>
      <c r="O328" s="199" t="str">
        <f t="shared" si="207"/>
        <v/>
      </c>
      <c r="P328" s="199" t="str">
        <f t="shared" si="208"/>
        <v/>
      </c>
      <c r="Q328" s="199">
        <f t="shared" si="209"/>
        <v>0</v>
      </c>
      <c r="R328" s="606"/>
      <c r="S328" s="199">
        <f>+IFERROR(MIN(R328*(1+MTR!$C$28),P328+Q328*MTR!$C$35),0)</f>
        <v>0</v>
      </c>
      <c r="U328" s="199" t="str">
        <f t="shared" ref="U328:U487" si="257">+IF(ISERROR(VLOOKUP($C328,DeflatoriCK,RIGHT(U$14,4)-2016,0)),"",VLOOKUP($C328,DeflatoriCK,RIGHT(U$14,4)-2016,0))</f>
        <v/>
      </c>
      <c r="V328" s="199" t="str">
        <f t="shared" si="210"/>
        <v/>
      </c>
      <c r="W328" s="199" t="str">
        <f t="shared" si="211"/>
        <v/>
      </c>
      <c r="X328" s="199" t="str">
        <f t="shared" si="212"/>
        <v/>
      </c>
      <c r="Y328" s="199" t="str">
        <f t="shared" si="213"/>
        <v/>
      </c>
      <c r="Z328" s="199" t="str">
        <f t="shared" si="214"/>
        <v/>
      </c>
      <c r="AA328" s="199" t="str">
        <f t="shared" si="215"/>
        <v/>
      </c>
      <c r="AB328" s="199" t="str">
        <f t="shared" si="216"/>
        <v/>
      </c>
      <c r="AC328" s="199">
        <f t="shared" si="217"/>
        <v>0</v>
      </c>
      <c r="AD328" s="606"/>
      <c r="AE328" s="199">
        <f>+IFERROR(MIN(AD328*(1+MTR!$C$28)*(1+MTR!$D$28),AB328+AC328*MTR!$D$35),0)</f>
        <v>0</v>
      </c>
      <c r="AG328" s="199" t="str">
        <f t="shared" si="227"/>
        <v/>
      </c>
      <c r="AH328" s="199" t="str">
        <f t="shared" si="219"/>
        <v/>
      </c>
      <c r="AI328" s="199" t="str">
        <f t="shared" si="220"/>
        <v/>
      </c>
      <c r="AJ328" s="199" t="str">
        <f t="shared" si="221"/>
        <v/>
      </c>
      <c r="AK328" s="199" t="str">
        <f t="shared" si="222"/>
        <v/>
      </c>
      <c r="AL328" s="199" t="str">
        <f t="shared" si="223"/>
        <v/>
      </c>
      <c r="AM328" s="199" t="str">
        <f t="shared" si="224"/>
        <v/>
      </c>
      <c r="AN328" s="199" t="str">
        <f t="shared" si="225"/>
        <v/>
      </c>
      <c r="AO328" s="199">
        <f t="shared" si="226"/>
        <v>0</v>
      </c>
      <c r="AP328" s="606"/>
      <c r="AQ328" s="199">
        <f>+IFERROR(MIN(AP328*(1+MTR!$E$28)*(1+MTR!$D$28),IF(C328&lt;2018,AN328+AO328*MTR!$D$35,AN328+AO328*MTR!$E$36)),0)</f>
        <v>0</v>
      </c>
      <c r="AS328" s="199" t="str">
        <f t="shared" si="218"/>
        <v/>
      </c>
      <c r="AT328" s="199" t="str">
        <f t="shared" si="232"/>
        <v/>
      </c>
      <c r="AU328" s="199" t="str">
        <f t="shared" si="228"/>
        <v/>
      </c>
      <c r="AV328" s="199" t="str">
        <f t="shared" si="233"/>
        <v/>
      </c>
      <c r="AW328" s="199" t="str">
        <f t="shared" si="229"/>
        <v/>
      </c>
      <c r="AX328" s="199" t="str">
        <f t="shared" si="230"/>
        <v/>
      </c>
      <c r="AY328" s="199" t="str">
        <f t="shared" si="231"/>
        <v/>
      </c>
      <c r="AZ328" s="199" t="str">
        <f t="shared" si="234"/>
        <v/>
      </c>
      <c r="BA328" s="199">
        <f t="shared" si="235"/>
        <v>0</v>
      </c>
      <c r="BB328" s="606"/>
      <c r="BC328" s="199">
        <f>+IFERROR(MIN(BB328*(1+MTR!$E$28)*(1+MTR!$F$28),IF(C328&lt;2018,AZ328+BA328*MTR!$D$35,AZ328+BA328*MTR!$E$36)),0)</f>
        <v>0</v>
      </c>
      <c r="BD328" s="190"/>
      <c r="BE328" s="608"/>
      <c r="BF328" s="190"/>
      <c r="BG328" s="190"/>
      <c r="BH328" s="190"/>
    </row>
    <row r="329" spans="1:60" s="179" customFormat="1">
      <c r="A329" s="607"/>
      <c r="B329" s="76"/>
      <c r="C329" s="77"/>
      <c r="D329" s="77"/>
      <c r="E329" s="77"/>
      <c r="F329" s="77"/>
      <c r="G329" s="76"/>
      <c r="H329" s="212" t="str">
        <f t="shared" si="255"/>
        <v/>
      </c>
      <c r="I329" s="199" t="str">
        <f t="shared" si="256"/>
        <v/>
      </c>
      <c r="J329" s="199" t="str">
        <f t="shared" si="202"/>
        <v/>
      </c>
      <c r="K329" s="199" t="str">
        <f t="shared" si="203"/>
        <v/>
      </c>
      <c r="L329" s="199" t="str">
        <f t="shared" si="204"/>
        <v/>
      </c>
      <c r="M329" s="199" t="str">
        <f t="shared" si="205"/>
        <v/>
      </c>
      <c r="N329" s="199" t="str">
        <f t="shared" si="206"/>
        <v/>
      </c>
      <c r="O329" s="199" t="str">
        <f t="shared" si="207"/>
        <v/>
      </c>
      <c r="P329" s="199" t="str">
        <f t="shared" si="208"/>
        <v/>
      </c>
      <c r="Q329" s="199">
        <f t="shared" si="209"/>
        <v>0</v>
      </c>
      <c r="R329" s="606"/>
      <c r="S329" s="199">
        <f>+IFERROR(MIN(R329*(1+MTR!$C$28),P329+Q329*MTR!$C$35),0)</f>
        <v>0</v>
      </c>
      <c r="U329" s="199" t="str">
        <f t="shared" si="257"/>
        <v/>
      </c>
      <c r="V329" s="199" t="str">
        <f t="shared" si="210"/>
        <v/>
      </c>
      <c r="W329" s="199" t="str">
        <f t="shared" si="211"/>
        <v/>
      </c>
      <c r="X329" s="199" t="str">
        <f t="shared" si="212"/>
        <v/>
      </c>
      <c r="Y329" s="199" t="str">
        <f t="shared" si="213"/>
        <v/>
      </c>
      <c r="Z329" s="199" t="str">
        <f t="shared" si="214"/>
        <v/>
      </c>
      <c r="AA329" s="199" t="str">
        <f t="shared" si="215"/>
        <v/>
      </c>
      <c r="AB329" s="199" t="str">
        <f t="shared" si="216"/>
        <v/>
      </c>
      <c r="AC329" s="199">
        <f t="shared" si="217"/>
        <v>0</v>
      </c>
      <c r="AD329" s="606"/>
      <c r="AE329" s="199">
        <f>+IFERROR(MIN(AD329*(1+MTR!$C$28)*(1+MTR!$D$28),AB329+AC329*MTR!$D$35),0)</f>
        <v>0</v>
      </c>
      <c r="AG329" s="199" t="str">
        <f t="shared" si="227"/>
        <v/>
      </c>
      <c r="AH329" s="199" t="str">
        <f t="shared" si="219"/>
        <v/>
      </c>
      <c r="AI329" s="199" t="str">
        <f t="shared" si="220"/>
        <v/>
      </c>
      <c r="AJ329" s="199" t="str">
        <f t="shared" si="221"/>
        <v/>
      </c>
      <c r="AK329" s="199" t="str">
        <f t="shared" si="222"/>
        <v/>
      </c>
      <c r="AL329" s="199" t="str">
        <f t="shared" si="223"/>
        <v/>
      </c>
      <c r="AM329" s="199" t="str">
        <f t="shared" si="224"/>
        <v/>
      </c>
      <c r="AN329" s="199" t="str">
        <f t="shared" si="225"/>
        <v/>
      </c>
      <c r="AO329" s="199">
        <f t="shared" si="226"/>
        <v>0</v>
      </c>
      <c r="AP329" s="606"/>
      <c r="AQ329" s="199">
        <f>+IFERROR(MIN(AP329*(1+MTR!$E$28)*(1+MTR!$D$28),IF(C329&lt;2018,AN329+AO329*MTR!$D$35,AN329+AO329*MTR!$E$36)),0)</f>
        <v>0</v>
      </c>
      <c r="AS329" s="199" t="str">
        <f t="shared" si="218"/>
        <v/>
      </c>
      <c r="AT329" s="199" t="str">
        <f t="shared" si="232"/>
        <v/>
      </c>
      <c r="AU329" s="199" t="str">
        <f t="shared" si="228"/>
        <v/>
      </c>
      <c r="AV329" s="199" t="str">
        <f t="shared" si="233"/>
        <v/>
      </c>
      <c r="AW329" s="199" t="str">
        <f t="shared" si="229"/>
        <v/>
      </c>
      <c r="AX329" s="199" t="str">
        <f t="shared" si="230"/>
        <v/>
      </c>
      <c r="AY329" s="199" t="str">
        <f t="shared" si="231"/>
        <v/>
      </c>
      <c r="AZ329" s="199" t="str">
        <f t="shared" si="234"/>
        <v/>
      </c>
      <c r="BA329" s="199">
        <f t="shared" si="235"/>
        <v>0</v>
      </c>
      <c r="BB329" s="606"/>
      <c r="BC329" s="199">
        <f>+IFERROR(MIN(BB329*(1+MTR!$E$28)*(1+MTR!$F$28),IF(C329&lt;2018,AZ329+BA329*MTR!$D$35,AZ329+BA329*MTR!$E$36)),0)</f>
        <v>0</v>
      </c>
      <c r="BD329" s="190"/>
      <c r="BE329" s="608"/>
      <c r="BF329" s="190"/>
      <c r="BG329" s="190"/>
      <c r="BH329" s="190"/>
    </row>
    <row r="330" spans="1:60" s="179" customFormat="1">
      <c r="A330" s="607"/>
      <c r="B330" s="76"/>
      <c r="C330" s="77"/>
      <c r="D330" s="77"/>
      <c r="E330" s="77"/>
      <c r="F330" s="77"/>
      <c r="G330" s="76"/>
      <c r="H330" s="212" t="str">
        <f t="shared" si="255"/>
        <v/>
      </c>
      <c r="I330" s="199" t="str">
        <f t="shared" si="256"/>
        <v/>
      </c>
      <c r="J330" s="199" t="str">
        <f t="shared" si="202"/>
        <v/>
      </c>
      <c r="K330" s="199" t="str">
        <f t="shared" si="203"/>
        <v/>
      </c>
      <c r="L330" s="199" t="str">
        <f t="shared" si="204"/>
        <v/>
      </c>
      <c r="M330" s="199" t="str">
        <f t="shared" si="205"/>
        <v/>
      </c>
      <c r="N330" s="199" t="str">
        <f t="shared" si="206"/>
        <v/>
      </c>
      <c r="O330" s="199" t="str">
        <f t="shared" si="207"/>
        <v/>
      </c>
      <c r="P330" s="199" t="str">
        <f t="shared" si="208"/>
        <v/>
      </c>
      <c r="Q330" s="199">
        <f t="shared" si="209"/>
        <v>0</v>
      </c>
      <c r="R330" s="606"/>
      <c r="S330" s="199">
        <f>+IFERROR(MIN(R330*(1+MTR!$C$28),P330+Q330*MTR!$C$35),0)</f>
        <v>0</v>
      </c>
      <c r="U330" s="199" t="str">
        <f t="shared" si="257"/>
        <v/>
      </c>
      <c r="V330" s="199" t="str">
        <f t="shared" si="210"/>
        <v/>
      </c>
      <c r="W330" s="199" t="str">
        <f t="shared" si="211"/>
        <v/>
      </c>
      <c r="X330" s="199" t="str">
        <f t="shared" si="212"/>
        <v/>
      </c>
      <c r="Y330" s="199" t="str">
        <f t="shared" si="213"/>
        <v/>
      </c>
      <c r="Z330" s="199" t="str">
        <f t="shared" si="214"/>
        <v/>
      </c>
      <c r="AA330" s="199" t="str">
        <f t="shared" si="215"/>
        <v/>
      </c>
      <c r="AB330" s="199" t="str">
        <f t="shared" si="216"/>
        <v/>
      </c>
      <c r="AC330" s="199">
        <f t="shared" si="217"/>
        <v>0</v>
      </c>
      <c r="AD330" s="606"/>
      <c r="AE330" s="199">
        <f>+IFERROR(MIN(AD330*(1+MTR!$C$28)*(1+MTR!$D$28),AB330+AC330*MTR!$D$35),0)</f>
        <v>0</v>
      </c>
      <c r="AG330" s="199" t="str">
        <f t="shared" si="227"/>
        <v/>
      </c>
      <c r="AH330" s="199" t="str">
        <f t="shared" si="219"/>
        <v/>
      </c>
      <c r="AI330" s="199" t="str">
        <f t="shared" si="220"/>
        <v/>
      </c>
      <c r="AJ330" s="199" t="str">
        <f t="shared" si="221"/>
        <v/>
      </c>
      <c r="AK330" s="199" t="str">
        <f t="shared" si="222"/>
        <v/>
      </c>
      <c r="AL330" s="199" t="str">
        <f t="shared" si="223"/>
        <v/>
      </c>
      <c r="AM330" s="199" t="str">
        <f t="shared" si="224"/>
        <v/>
      </c>
      <c r="AN330" s="199" t="str">
        <f t="shared" si="225"/>
        <v/>
      </c>
      <c r="AO330" s="199">
        <f t="shared" si="226"/>
        <v>0</v>
      </c>
      <c r="AP330" s="606"/>
      <c r="AQ330" s="199">
        <f>+IFERROR(MIN(AP330*(1+MTR!$E$28)*(1+MTR!$D$28),IF(C330&lt;2018,AN330+AO330*MTR!$D$35,AN330+AO330*MTR!$E$36)),0)</f>
        <v>0</v>
      </c>
      <c r="AS330" s="199" t="str">
        <f t="shared" si="218"/>
        <v/>
      </c>
      <c r="AT330" s="199" t="str">
        <f t="shared" si="232"/>
        <v/>
      </c>
      <c r="AU330" s="199" t="str">
        <f t="shared" si="228"/>
        <v/>
      </c>
      <c r="AV330" s="199" t="str">
        <f t="shared" si="233"/>
        <v/>
      </c>
      <c r="AW330" s="199" t="str">
        <f t="shared" si="229"/>
        <v/>
      </c>
      <c r="AX330" s="199" t="str">
        <f t="shared" si="230"/>
        <v/>
      </c>
      <c r="AY330" s="199" t="str">
        <f t="shared" si="231"/>
        <v/>
      </c>
      <c r="AZ330" s="199" t="str">
        <f t="shared" si="234"/>
        <v/>
      </c>
      <c r="BA330" s="199">
        <f t="shared" si="235"/>
        <v>0</v>
      </c>
      <c r="BB330" s="606"/>
      <c r="BC330" s="199">
        <f>+IFERROR(MIN(BB330*(1+MTR!$E$28)*(1+MTR!$F$28),IF(C330&lt;2018,AZ330+BA330*MTR!$D$35,AZ330+BA330*MTR!$E$36)),0)</f>
        <v>0</v>
      </c>
      <c r="BD330" s="190"/>
      <c r="BE330" s="608"/>
      <c r="BF330" s="190"/>
      <c r="BG330" s="190"/>
      <c r="BH330" s="190"/>
    </row>
    <row r="331" spans="1:60" s="179" customFormat="1">
      <c r="A331" s="607"/>
      <c r="B331" s="76"/>
      <c r="C331" s="77"/>
      <c r="D331" s="77"/>
      <c r="E331" s="77"/>
      <c r="F331" s="77"/>
      <c r="G331" s="76"/>
      <c r="H331" s="212" t="str">
        <f t="shared" si="255"/>
        <v/>
      </c>
      <c r="I331" s="199" t="str">
        <f t="shared" si="256"/>
        <v/>
      </c>
      <c r="J331" s="199" t="str">
        <f t="shared" si="202"/>
        <v/>
      </c>
      <c r="K331" s="199" t="str">
        <f t="shared" si="203"/>
        <v/>
      </c>
      <c r="L331" s="199" t="str">
        <f t="shared" si="204"/>
        <v/>
      </c>
      <c r="M331" s="199" t="str">
        <f t="shared" si="205"/>
        <v/>
      </c>
      <c r="N331" s="199" t="str">
        <f t="shared" si="206"/>
        <v/>
      </c>
      <c r="O331" s="199" t="str">
        <f t="shared" si="207"/>
        <v/>
      </c>
      <c r="P331" s="199" t="str">
        <f t="shared" si="208"/>
        <v/>
      </c>
      <c r="Q331" s="199">
        <f t="shared" si="209"/>
        <v>0</v>
      </c>
      <c r="R331" s="606"/>
      <c r="S331" s="199">
        <f>+IFERROR(MIN(R331*(1+MTR!$C$28),P331+Q331*MTR!$C$35),0)</f>
        <v>0</v>
      </c>
      <c r="U331" s="199" t="str">
        <f t="shared" si="257"/>
        <v/>
      </c>
      <c r="V331" s="199" t="str">
        <f t="shared" si="210"/>
        <v/>
      </c>
      <c r="W331" s="199" t="str">
        <f t="shared" si="211"/>
        <v/>
      </c>
      <c r="X331" s="199" t="str">
        <f t="shared" si="212"/>
        <v/>
      </c>
      <c r="Y331" s="199" t="str">
        <f t="shared" si="213"/>
        <v/>
      </c>
      <c r="Z331" s="199" t="str">
        <f t="shared" si="214"/>
        <v/>
      </c>
      <c r="AA331" s="199" t="str">
        <f t="shared" si="215"/>
        <v/>
      </c>
      <c r="AB331" s="199" t="str">
        <f t="shared" si="216"/>
        <v/>
      </c>
      <c r="AC331" s="199">
        <f t="shared" si="217"/>
        <v>0</v>
      </c>
      <c r="AD331" s="606"/>
      <c r="AE331" s="199">
        <f>+IFERROR(MIN(AD331*(1+MTR!$C$28)*(1+MTR!$D$28),AB331+AC331*MTR!$D$35),0)</f>
        <v>0</v>
      </c>
      <c r="AG331" s="199" t="str">
        <f t="shared" si="227"/>
        <v/>
      </c>
      <c r="AH331" s="199" t="str">
        <f t="shared" si="219"/>
        <v/>
      </c>
      <c r="AI331" s="199" t="str">
        <f t="shared" si="220"/>
        <v/>
      </c>
      <c r="AJ331" s="199" t="str">
        <f t="shared" si="221"/>
        <v/>
      </c>
      <c r="AK331" s="199" t="str">
        <f t="shared" si="222"/>
        <v/>
      </c>
      <c r="AL331" s="199" t="str">
        <f t="shared" si="223"/>
        <v/>
      </c>
      <c r="AM331" s="199" t="str">
        <f t="shared" si="224"/>
        <v/>
      </c>
      <c r="AN331" s="199" t="str">
        <f t="shared" si="225"/>
        <v/>
      </c>
      <c r="AO331" s="199">
        <f t="shared" si="226"/>
        <v>0</v>
      </c>
      <c r="AP331" s="606"/>
      <c r="AQ331" s="199">
        <f>+IFERROR(MIN(AP331*(1+MTR!$E$28)*(1+MTR!$D$28),IF(C331&lt;2018,AN331+AO331*MTR!$D$35,AN331+AO331*MTR!$E$36)),0)</f>
        <v>0</v>
      </c>
      <c r="AS331" s="199" t="str">
        <f t="shared" si="218"/>
        <v/>
      </c>
      <c r="AT331" s="199" t="str">
        <f t="shared" si="232"/>
        <v/>
      </c>
      <c r="AU331" s="199" t="str">
        <f t="shared" si="228"/>
        <v/>
      </c>
      <c r="AV331" s="199" t="str">
        <f t="shared" si="233"/>
        <v/>
      </c>
      <c r="AW331" s="199" t="str">
        <f t="shared" si="229"/>
        <v/>
      </c>
      <c r="AX331" s="199" t="str">
        <f t="shared" si="230"/>
        <v/>
      </c>
      <c r="AY331" s="199" t="str">
        <f t="shared" si="231"/>
        <v/>
      </c>
      <c r="AZ331" s="199" t="str">
        <f t="shared" si="234"/>
        <v/>
      </c>
      <c r="BA331" s="199">
        <f t="shared" si="235"/>
        <v>0</v>
      </c>
      <c r="BB331" s="606"/>
      <c r="BC331" s="199">
        <f>+IFERROR(MIN(BB331*(1+MTR!$E$28)*(1+MTR!$F$28),IF(C331&lt;2018,AZ331+BA331*MTR!$D$35,AZ331+BA331*MTR!$E$36)),0)</f>
        <v>0</v>
      </c>
      <c r="BD331" s="190"/>
      <c r="BE331" s="608"/>
      <c r="BF331" s="190"/>
      <c r="BG331" s="190"/>
      <c r="BH331" s="190"/>
    </row>
    <row r="332" spans="1:60" s="179" customFormat="1">
      <c r="A332" s="607"/>
      <c r="B332" s="76"/>
      <c r="C332" s="77"/>
      <c r="D332" s="77"/>
      <c r="E332" s="77"/>
      <c r="F332" s="77"/>
      <c r="G332" s="76"/>
      <c r="H332" s="212" t="str">
        <f t="shared" si="255"/>
        <v/>
      </c>
      <c r="I332" s="199" t="str">
        <f t="shared" si="256"/>
        <v/>
      </c>
      <c r="J332" s="199" t="str">
        <f t="shared" si="202"/>
        <v/>
      </c>
      <c r="K332" s="199" t="str">
        <f t="shared" si="203"/>
        <v/>
      </c>
      <c r="L332" s="199" t="str">
        <f t="shared" si="204"/>
        <v/>
      </c>
      <c r="M332" s="199" t="str">
        <f t="shared" si="205"/>
        <v/>
      </c>
      <c r="N332" s="199" t="str">
        <f t="shared" si="206"/>
        <v/>
      </c>
      <c r="O332" s="199" t="str">
        <f t="shared" si="207"/>
        <v/>
      </c>
      <c r="P332" s="199" t="str">
        <f t="shared" si="208"/>
        <v/>
      </c>
      <c r="Q332" s="199">
        <f t="shared" si="209"/>
        <v>0</v>
      </c>
      <c r="R332" s="606"/>
      <c r="S332" s="199">
        <f>+IFERROR(MIN(R332*(1+MTR!$C$28),P332+Q332*MTR!$C$35),0)</f>
        <v>0</v>
      </c>
      <c r="U332" s="199" t="str">
        <f t="shared" si="257"/>
        <v/>
      </c>
      <c r="V332" s="199" t="str">
        <f t="shared" si="210"/>
        <v/>
      </c>
      <c r="W332" s="199" t="str">
        <f t="shared" si="211"/>
        <v/>
      </c>
      <c r="X332" s="199" t="str">
        <f t="shared" si="212"/>
        <v/>
      </c>
      <c r="Y332" s="199" t="str">
        <f t="shared" si="213"/>
        <v/>
      </c>
      <c r="Z332" s="199" t="str">
        <f t="shared" si="214"/>
        <v/>
      </c>
      <c r="AA332" s="199" t="str">
        <f t="shared" si="215"/>
        <v/>
      </c>
      <c r="AB332" s="199" t="str">
        <f t="shared" si="216"/>
        <v/>
      </c>
      <c r="AC332" s="199">
        <f t="shared" si="217"/>
        <v>0</v>
      </c>
      <c r="AD332" s="606"/>
      <c r="AE332" s="199">
        <f>+IFERROR(MIN(AD332*(1+MTR!$C$28)*(1+MTR!$D$28),AB332+AC332*MTR!$D$35),0)</f>
        <v>0</v>
      </c>
      <c r="AG332" s="199" t="str">
        <f t="shared" si="227"/>
        <v/>
      </c>
      <c r="AH332" s="199" t="str">
        <f t="shared" si="219"/>
        <v/>
      </c>
      <c r="AI332" s="199" t="str">
        <f t="shared" si="220"/>
        <v/>
      </c>
      <c r="AJ332" s="199" t="str">
        <f t="shared" si="221"/>
        <v/>
      </c>
      <c r="AK332" s="199" t="str">
        <f t="shared" si="222"/>
        <v/>
      </c>
      <c r="AL332" s="199" t="str">
        <f t="shared" si="223"/>
        <v/>
      </c>
      <c r="AM332" s="199" t="str">
        <f t="shared" si="224"/>
        <v/>
      </c>
      <c r="AN332" s="199" t="str">
        <f t="shared" si="225"/>
        <v/>
      </c>
      <c r="AO332" s="199">
        <f t="shared" si="226"/>
        <v>0</v>
      </c>
      <c r="AP332" s="606"/>
      <c r="AQ332" s="199">
        <f>+IFERROR(MIN(AP332*(1+MTR!$E$28)*(1+MTR!$D$28),IF(C332&lt;2018,AN332+AO332*MTR!$D$35,AN332+AO332*MTR!$E$36)),0)</f>
        <v>0</v>
      </c>
      <c r="AS332" s="199" t="str">
        <f t="shared" si="218"/>
        <v/>
      </c>
      <c r="AT332" s="199" t="str">
        <f t="shared" si="232"/>
        <v/>
      </c>
      <c r="AU332" s="199" t="str">
        <f t="shared" si="228"/>
        <v/>
      </c>
      <c r="AV332" s="199" t="str">
        <f t="shared" si="233"/>
        <v/>
      </c>
      <c r="AW332" s="199" t="str">
        <f t="shared" si="229"/>
        <v/>
      </c>
      <c r="AX332" s="199" t="str">
        <f t="shared" si="230"/>
        <v/>
      </c>
      <c r="AY332" s="199" t="str">
        <f t="shared" si="231"/>
        <v/>
      </c>
      <c r="AZ332" s="199" t="str">
        <f t="shared" si="234"/>
        <v/>
      </c>
      <c r="BA332" s="199">
        <f t="shared" si="235"/>
        <v>0</v>
      </c>
      <c r="BB332" s="606"/>
      <c r="BC332" s="199">
        <f>+IFERROR(MIN(BB332*(1+MTR!$E$28)*(1+MTR!$F$28),IF(C332&lt;2018,AZ332+BA332*MTR!$D$35,AZ332+BA332*MTR!$E$36)),0)</f>
        <v>0</v>
      </c>
      <c r="BD332" s="190"/>
      <c r="BE332" s="608"/>
      <c r="BF332" s="190"/>
      <c r="BG332" s="190"/>
      <c r="BH332" s="190"/>
    </row>
    <row r="333" spans="1:60" s="179" customFormat="1">
      <c r="A333" s="607"/>
      <c r="B333" s="76"/>
      <c r="C333" s="77"/>
      <c r="D333" s="77"/>
      <c r="E333" s="77"/>
      <c r="F333" s="77"/>
      <c r="G333" s="76"/>
      <c r="H333" s="212" t="str">
        <f t="shared" si="255"/>
        <v/>
      </c>
      <c r="I333" s="199" t="str">
        <f t="shared" si="256"/>
        <v/>
      </c>
      <c r="J333" s="199" t="str">
        <f t="shared" si="202"/>
        <v/>
      </c>
      <c r="K333" s="199" t="str">
        <f t="shared" si="203"/>
        <v/>
      </c>
      <c r="L333" s="199" t="str">
        <f t="shared" si="204"/>
        <v/>
      </c>
      <c r="M333" s="199" t="str">
        <f t="shared" si="205"/>
        <v/>
      </c>
      <c r="N333" s="199" t="str">
        <f t="shared" si="206"/>
        <v/>
      </c>
      <c r="O333" s="199" t="str">
        <f t="shared" si="207"/>
        <v/>
      </c>
      <c r="P333" s="199" t="str">
        <f t="shared" si="208"/>
        <v/>
      </c>
      <c r="Q333" s="199">
        <f t="shared" si="209"/>
        <v>0</v>
      </c>
      <c r="R333" s="606"/>
      <c r="S333" s="199">
        <f>+IFERROR(MIN(R333*(1+MTR!$C$28),P333+Q333*MTR!$C$35),0)</f>
        <v>0</v>
      </c>
      <c r="U333" s="199" t="str">
        <f t="shared" si="257"/>
        <v/>
      </c>
      <c r="V333" s="199" t="str">
        <f t="shared" si="210"/>
        <v/>
      </c>
      <c r="W333" s="199" t="str">
        <f t="shared" si="211"/>
        <v/>
      </c>
      <c r="X333" s="199" t="str">
        <f t="shared" si="212"/>
        <v/>
      </c>
      <c r="Y333" s="199" t="str">
        <f t="shared" si="213"/>
        <v/>
      </c>
      <c r="Z333" s="199" t="str">
        <f t="shared" si="214"/>
        <v/>
      </c>
      <c r="AA333" s="199" t="str">
        <f t="shared" si="215"/>
        <v/>
      </c>
      <c r="AB333" s="199" t="str">
        <f t="shared" si="216"/>
        <v/>
      </c>
      <c r="AC333" s="199">
        <f t="shared" si="217"/>
        <v>0</v>
      </c>
      <c r="AD333" s="606"/>
      <c r="AE333" s="199">
        <f>+IFERROR(MIN(AD333*(1+MTR!$C$28)*(1+MTR!$D$28),AB333+AC333*MTR!$D$35),0)</f>
        <v>0</v>
      </c>
      <c r="AG333" s="199" t="str">
        <f t="shared" si="227"/>
        <v/>
      </c>
      <c r="AH333" s="199" t="str">
        <f t="shared" si="219"/>
        <v/>
      </c>
      <c r="AI333" s="199" t="str">
        <f t="shared" si="220"/>
        <v/>
      </c>
      <c r="AJ333" s="199" t="str">
        <f t="shared" si="221"/>
        <v/>
      </c>
      <c r="AK333" s="199" t="str">
        <f t="shared" si="222"/>
        <v/>
      </c>
      <c r="AL333" s="199" t="str">
        <f t="shared" si="223"/>
        <v/>
      </c>
      <c r="AM333" s="199" t="str">
        <f t="shared" si="224"/>
        <v/>
      </c>
      <c r="AN333" s="199" t="str">
        <f t="shared" si="225"/>
        <v/>
      </c>
      <c r="AO333" s="199">
        <f t="shared" si="226"/>
        <v>0</v>
      </c>
      <c r="AP333" s="606"/>
      <c r="AQ333" s="199">
        <f>+IFERROR(MIN(AP333*(1+MTR!$E$28)*(1+MTR!$D$28),IF(C333&lt;2018,AN333+AO333*MTR!$D$35,AN333+AO333*MTR!$E$36)),0)</f>
        <v>0</v>
      </c>
      <c r="AS333" s="199" t="str">
        <f t="shared" si="218"/>
        <v/>
      </c>
      <c r="AT333" s="199" t="str">
        <f t="shared" si="232"/>
        <v/>
      </c>
      <c r="AU333" s="199" t="str">
        <f t="shared" si="228"/>
        <v/>
      </c>
      <c r="AV333" s="199" t="str">
        <f t="shared" si="233"/>
        <v/>
      </c>
      <c r="AW333" s="199" t="str">
        <f t="shared" si="229"/>
        <v/>
      </c>
      <c r="AX333" s="199" t="str">
        <f t="shared" si="230"/>
        <v/>
      </c>
      <c r="AY333" s="199" t="str">
        <f t="shared" si="231"/>
        <v/>
      </c>
      <c r="AZ333" s="199" t="str">
        <f t="shared" si="234"/>
        <v/>
      </c>
      <c r="BA333" s="199">
        <f t="shared" si="235"/>
        <v>0</v>
      </c>
      <c r="BB333" s="606"/>
      <c r="BC333" s="199">
        <f>+IFERROR(MIN(BB333*(1+MTR!$E$28)*(1+MTR!$F$28),IF(C333&lt;2018,AZ333+BA333*MTR!$D$35,AZ333+BA333*MTR!$E$36)),0)</f>
        <v>0</v>
      </c>
      <c r="BD333" s="190"/>
      <c r="BE333" s="608"/>
      <c r="BF333" s="190"/>
      <c r="BG333" s="190"/>
      <c r="BH333" s="190"/>
    </row>
    <row r="334" spans="1:60" s="179" customFormat="1">
      <c r="A334" s="607"/>
      <c r="B334" s="76"/>
      <c r="C334" s="77"/>
      <c r="D334" s="77"/>
      <c r="E334" s="77"/>
      <c r="F334" s="77"/>
      <c r="G334" s="76"/>
      <c r="H334" s="212" t="str">
        <f t="shared" si="255"/>
        <v/>
      </c>
      <c r="I334" s="199" t="str">
        <f t="shared" si="256"/>
        <v/>
      </c>
      <c r="J334" s="199" t="str">
        <f t="shared" si="202"/>
        <v/>
      </c>
      <c r="K334" s="199" t="str">
        <f t="shared" si="203"/>
        <v/>
      </c>
      <c r="L334" s="199" t="str">
        <f t="shared" si="204"/>
        <v/>
      </c>
      <c r="M334" s="199" t="str">
        <f t="shared" si="205"/>
        <v/>
      </c>
      <c r="N334" s="199" t="str">
        <f t="shared" si="206"/>
        <v/>
      </c>
      <c r="O334" s="199" t="str">
        <f t="shared" si="207"/>
        <v/>
      </c>
      <c r="P334" s="199" t="str">
        <f t="shared" si="208"/>
        <v/>
      </c>
      <c r="Q334" s="199">
        <f t="shared" si="209"/>
        <v>0</v>
      </c>
      <c r="R334" s="606"/>
      <c r="S334" s="199">
        <f>+IFERROR(MIN(R334*(1+MTR!$C$28),P334+Q334*MTR!$C$35),0)</f>
        <v>0</v>
      </c>
      <c r="U334" s="199" t="str">
        <f t="shared" si="257"/>
        <v/>
      </c>
      <c r="V334" s="199" t="str">
        <f t="shared" si="210"/>
        <v/>
      </c>
      <c r="W334" s="199" t="str">
        <f t="shared" si="211"/>
        <v/>
      </c>
      <c r="X334" s="199" t="str">
        <f t="shared" si="212"/>
        <v/>
      </c>
      <c r="Y334" s="199" t="str">
        <f t="shared" si="213"/>
        <v/>
      </c>
      <c r="Z334" s="199" t="str">
        <f t="shared" si="214"/>
        <v/>
      </c>
      <c r="AA334" s="199" t="str">
        <f t="shared" si="215"/>
        <v/>
      </c>
      <c r="AB334" s="199" t="str">
        <f t="shared" si="216"/>
        <v/>
      </c>
      <c r="AC334" s="199">
        <f t="shared" si="217"/>
        <v>0</v>
      </c>
      <c r="AD334" s="606"/>
      <c r="AE334" s="199">
        <f>+IFERROR(MIN(AD334*(1+MTR!$C$28)*(1+MTR!$D$28),AB334+AC334*MTR!$D$35),0)</f>
        <v>0</v>
      </c>
      <c r="AG334" s="199" t="str">
        <f t="shared" si="227"/>
        <v/>
      </c>
      <c r="AH334" s="199" t="str">
        <f t="shared" si="219"/>
        <v/>
      </c>
      <c r="AI334" s="199" t="str">
        <f t="shared" si="220"/>
        <v/>
      </c>
      <c r="AJ334" s="199" t="str">
        <f t="shared" si="221"/>
        <v/>
      </c>
      <c r="AK334" s="199" t="str">
        <f t="shared" si="222"/>
        <v/>
      </c>
      <c r="AL334" s="199" t="str">
        <f t="shared" si="223"/>
        <v/>
      </c>
      <c r="AM334" s="199" t="str">
        <f t="shared" si="224"/>
        <v/>
      </c>
      <c r="AN334" s="199" t="str">
        <f t="shared" si="225"/>
        <v/>
      </c>
      <c r="AO334" s="199">
        <f t="shared" si="226"/>
        <v>0</v>
      </c>
      <c r="AP334" s="606"/>
      <c r="AQ334" s="199">
        <f>+IFERROR(MIN(AP334*(1+MTR!$E$28)*(1+MTR!$D$28),IF(C334&lt;2018,AN334+AO334*MTR!$D$35,AN334+AO334*MTR!$E$36)),0)</f>
        <v>0</v>
      </c>
      <c r="AS334" s="199" t="str">
        <f t="shared" si="218"/>
        <v/>
      </c>
      <c r="AT334" s="199" t="str">
        <f t="shared" si="232"/>
        <v/>
      </c>
      <c r="AU334" s="199" t="str">
        <f t="shared" si="228"/>
        <v/>
      </c>
      <c r="AV334" s="199" t="str">
        <f t="shared" si="233"/>
        <v/>
      </c>
      <c r="AW334" s="199" t="str">
        <f t="shared" si="229"/>
        <v/>
      </c>
      <c r="AX334" s="199" t="str">
        <f t="shared" si="230"/>
        <v/>
      </c>
      <c r="AY334" s="199" t="str">
        <f t="shared" si="231"/>
        <v/>
      </c>
      <c r="AZ334" s="199" t="str">
        <f t="shared" si="234"/>
        <v/>
      </c>
      <c r="BA334" s="199">
        <f t="shared" si="235"/>
        <v>0</v>
      </c>
      <c r="BB334" s="606"/>
      <c r="BC334" s="199">
        <f>+IFERROR(MIN(BB334*(1+MTR!$E$28)*(1+MTR!$F$28),IF(C334&lt;2018,AZ334+BA334*MTR!$D$35,AZ334+BA334*MTR!$E$36)),0)</f>
        <v>0</v>
      </c>
      <c r="BD334" s="190"/>
      <c r="BE334" s="608"/>
      <c r="BF334" s="190"/>
      <c r="BG334" s="190"/>
      <c r="BH334" s="190"/>
    </row>
    <row r="335" spans="1:60" s="179" customFormat="1">
      <c r="A335" s="607"/>
      <c r="B335" s="76"/>
      <c r="C335" s="77"/>
      <c r="D335" s="77"/>
      <c r="E335" s="77"/>
      <c r="F335" s="77"/>
      <c r="G335" s="76"/>
      <c r="H335" s="212" t="str">
        <f t="shared" si="255"/>
        <v/>
      </c>
      <c r="I335" s="199" t="str">
        <f t="shared" si="256"/>
        <v/>
      </c>
      <c r="J335" s="199" t="str">
        <f t="shared" si="202"/>
        <v/>
      </c>
      <c r="K335" s="199" t="str">
        <f t="shared" si="203"/>
        <v/>
      </c>
      <c r="L335" s="199" t="str">
        <f t="shared" si="204"/>
        <v/>
      </c>
      <c r="M335" s="199" t="str">
        <f t="shared" si="205"/>
        <v/>
      </c>
      <c r="N335" s="199" t="str">
        <f t="shared" si="206"/>
        <v/>
      </c>
      <c r="O335" s="199" t="str">
        <f t="shared" si="207"/>
        <v/>
      </c>
      <c r="P335" s="199" t="str">
        <f t="shared" si="208"/>
        <v/>
      </c>
      <c r="Q335" s="199">
        <f t="shared" si="209"/>
        <v>0</v>
      </c>
      <c r="R335" s="606"/>
      <c r="S335" s="199">
        <f>+IFERROR(MIN(R335*(1+MTR!$C$28),P335+Q335*MTR!$C$35),0)</f>
        <v>0</v>
      </c>
      <c r="U335" s="199" t="str">
        <f t="shared" si="257"/>
        <v/>
      </c>
      <c r="V335" s="199" t="str">
        <f t="shared" si="210"/>
        <v/>
      </c>
      <c r="W335" s="199" t="str">
        <f t="shared" si="211"/>
        <v/>
      </c>
      <c r="X335" s="199" t="str">
        <f t="shared" si="212"/>
        <v/>
      </c>
      <c r="Y335" s="199" t="str">
        <f t="shared" si="213"/>
        <v/>
      </c>
      <c r="Z335" s="199" t="str">
        <f t="shared" si="214"/>
        <v/>
      </c>
      <c r="AA335" s="199" t="str">
        <f t="shared" si="215"/>
        <v/>
      </c>
      <c r="AB335" s="199" t="str">
        <f t="shared" si="216"/>
        <v/>
      </c>
      <c r="AC335" s="199">
        <f t="shared" si="217"/>
        <v>0</v>
      </c>
      <c r="AD335" s="606"/>
      <c r="AE335" s="199">
        <f>+IFERROR(MIN(AD335*(1+MTR!$C$28)*(1+MTR!$D$28),AB335+AC335*MTR!$D$35),0)</f>
        <v>0</v>
      </c>
      <c r="AG335" s="199" t="str">
        <f t="shared" si="227"/>
        <v/>
      </c>
      <c r="AH335" s="199" t="str">
        <f t="shared" si="219"/>
        <v/>
      </c>
      <c r="AI335" s="199" t="str">
        <f t="shared" si="220"/>
        <v/>
      </c>
      <c r="AJ335" s="199" t="str">
        <f t="shared" si="221"/>
        <v/>
      </c>
      <c r="AK335" s="199" t="str">
        <f t="shared" si="222"/>
        <v/>
      </c>
      <c r="AL335" s="199" t="str">
        <f t="shared" si="223"/>
        <v/>
      </c>
      <c r="AM335" s="199" t="str">
        <f t="shared" si="224"/>
        <v/>
      </c>
      <c r="AN335" s="199" t="str">
        <f t="shared" si="225"/>
        <v/>
      </c>
      <c r="AO335" s="199">
        <f t="shared" si="226"/>
        <v>0</v>
      </c>
      <c r="AP335" s="606"/>
      <c r="AQ335" s="199">
        <f>+IFERROR(MIN(AP335*(1+MTR!$E$28)*(1+MTR!$D$28),IF(C335&lt;2018,AN335+AO335*MTR!$D$35,AN335+AO335*MTR!$E$36)),0)</f>
        <v>0</v>
      </c>
      <c r="AS335" s="199" t="str">
        <f t="shared" ref="AS335:AS398" si="258">+IF(ISERROR(VLOOKUP($C335,DeflatoriCK,RIGHT(AS$14,4)-2016,0)),"",VLOOKUP($C335,DeflatoriCK,RIGHT(AS$14,4)-2016,0))</f>
        <v/>
      </c>
      <c r="AT335" s="199" t="str">
        <f t="shared" si="232"/>
        <v/>
      </c>
      <c r="AU335" s="199" t="str">
        <f t="shared" si="228"/>
        <v/>
      </c>
      <c r="AV335" s="199" t="str">
        <f t="shared" si="233"/>
        <v/>
      </c>
      <c r="AW335" s="199" t="str">
        <f t="shared" si="229"/>
        <v/>
      </c>
      <c r="AX335" s="199" t="str">
        <f t="shared" si="230"/>
        <v/>
      </c>
      <c r="AY335" s="199" t="str">
        <f t="shared" si="231"/>
        <v/>
      </c>
      <c r="AZ335" s="199" t="str">
        <f t="shared" si="234"/>
        <v/>
      </c>
      <c r="BA335" s="199">
        <f t="shared" si="235"/>
        <v>0</v>
      </c>
      <c r="BB335" s="606"/>
      <c r="BC335" s="199">
        <f>+IFERROR(MIN(BB335*(1+MTR!$E$28)*(1+MTR!$F$28),IF(C335&lt;2018,AZ335+BA335*MTR!$D$35,AZ335+BA335*MTR!$E$36)),0)</f>
        <v>0</v>
      </c>
      <c r="BD335" s="190"/>
      <c r="BE335" s="608"/>
      <c r="BF335" s="190"/>
      <c r="BG335" s="190"/>
      <c r="BH335" s="190"/>
    </row>
    <row r="336" spans="1:60" s="179" customFormat="1">
      <c r="A336" s="607"/>
      <c r="B336" s="76"/>
      <c r="C336" s="77"/>
      <c r="D336" s="77"/>
      <c r="E336" s="77"/>
      <c r="F336" s="77"/>
      <c r="G336" s="76"/>
      <c r="H336" s="212" t="str">
        <f t="shared" si="255"/>
        <v/>
      </c>
      <c r="I336" s="199" t="str">
        <f t="shared" si="256"/>
        <v/>
      </c>
      <c r="J336" s="199" t="str">
        <f t="shared" si="202"/>
        <v/>
      </c>
      <c r="K336" s="199" t="str">
        <f t="shared" si="203"/>
        <v/>
      </c>
      <c r="L336" s="199" t="str">
        <f t="shared" si="204"/>
        <v/>
      </c>
      <c r="M336" s="199" t="str">
        <f t="shared" si="205"/>
        <v/>
      </c>
      <c r="N336" s="199" t="str">
        <f t="shared" si="206"/>
        <v/>
      </c>
      <c r="O336" s="199" t="str">
        <f t="shared" si="207"/>
        <v/>
      </c>
      <c r="P336" s="199" t="str">
        <f t="shared" si="208"/>
        <v/>
      </c>
      <c r="Q336" s="199">
        <f t="shared" si="209"/>
        <v>0</v>
      </c>
      <c r="R336" s="606"/>
      <c r="S336" s="199">
        <f>+IFERROR(MIN(R336*(1+MTR!$C$28),P336+Q336*MTR!$C$35),0)</f>
        <v>0</v>
      </c>
      <c r="U336" s="199" t="str">
        <f t="shared" si="257"/>
        <v/>
      </c>
      <c r="V336" s="199" t="str">
        <f t="shared" si="210"/>
        <v/>
      </c>
      <c r="W336" s="199" t="str">
        <f t="shared" si="211"/>
        <v/>
      </c>
      <c r="X336" s="199" t="str">
        <f t="shared" si="212"/>
        <v/>
      </c>
      <c r="Y336" s="199" t="str">
        <f t="shared" si="213"/>
        <v/>
      </c>
      <c r="Z336" s="199" t="str">
        <f t="shared" si="214"/>
        <v/>
      </c>
      <c r="AA336" s="199" t="str">
        <f t="shared" si="215"/>
        <v/>
      </c>
      <c r="AB336" s="199" t="str">
        <f t="shared" si="216"/>
        <v/>
      </c>
      <c r="AC336" s="199">
        <f t="shared" si="217"/>
        <v>0</v>
      </c>
      <c r="AD336" s="606"/>
      <c r="AE336" s="199">
        <f>+IFERROR(MIN(AD336*(1+MTR!$C$28)*(1+MTR!$D$28),AB336+AC336*MTR!$D$35),0)</f>
        <v>0</v>
      </c>
      <c r="AG336" s="199" t="str">
        <f t="shared" si="227"/>
        <v/>
      </c>
      <c r="AH336" s="199" t="str">
        <f t="shared" ref="AH336:AH399" si="259">IFERROR(AG336*$D336,"")</f>
        <v/>
      </c>
      <c r="AI336" s="199" t="str">
        <f t="shared" ref="AI336:AI399" si="260">IFERROR(MIN((W336+Z336)*$Z$12,AH336),"")</f>
        <v/>
      </c>
      <c r="AJ336" s="199" t="str">
        <f t="shared" ref="AJ336:AJ399" si="261">IFERROR(AG336*$E336,"")</f>
        <v/>
      </c>
      <c r="AK336" s="199" t="str">
        <f t="shared" ref="AK336:AK399" si="262">IFERROR(MIN((Y336+AA336)*$Z$12,AJ336),"")</f>
        <v/>
      </c>
      <c r="AL336" s="199" t="str">
        <f t="shared" ref="AL336:AL399" si="263">IFERROR(IF($H336&gt;0,MAX(0,MIN(AH336/$H336,MAX(0,AH336-AI336))),0),"")</f>
        <v/>
      </c>
      <c r="AM336" s="199" t="str">
        <f t="shared" ref="AM336:AM399" si="264">IFERROR(IF($H336&gt;0,MAX(0,MIN(AJ336/$H336,MAX(0,AJ336-AK336))),0),"")</f>
        <v/>
      </c>
      <c r="AN336" s="199" t="str">
        <f t="shared" ref="AN336:AN399" si="265">IFERROR(AL336-AM336,"")</f>
        <v/>
      </c>
      <c r="AO336" s="199">
        <f t="shared" ref="AO336:AO399" si="266">IFERROR(AH336-AJ336-(AI336-AK336),0)</f>
        <v>0</v>
      </c>
      <c r="AP336" s="606"/>
      <c r="AQ336" s="199">
        <f>+IFERROR(MIN(AP336*(1+MTR!$E$28)*(1+MTR!$D$28),IF(C336&lt;2018,AN336+AO336*MTR!$D$35,AN336+AO336*MTR!$E$36)),0)</f>
        <v>0</v>
      </c>
      <c r="AS336" s="199" t="str">
        <f t="shared" si="258"/>
        <v/>
      </c>
      <c r="AT336" s="199" t="str">
        <f t="shared" si="232"/>
        <v/>
      </c>
      <c r="AU336" s="199" t="str">
        <f t="shared" si="228"/>
        <v/>
      </c>
      <c r="AV336" s="199" t="str">
        <f t="shared" si="233"/>
        <v/>
      </c>
      <c r="AW336" s="199" t="str">
        <f t="shared" si="229"/>
        <v/>
      </c>
      <c r="AX336" s="199" t="str">
        <f t="shared" si="230"/>
        <v/>
      </c>
      <c r="AY336" s="199" t="str">
        <f t="shared" si="231"/>
        <v/>
      </c>
      <c r="AZ336" s="199" t="str">
        <f t="shared" si="234"/>
        <v/>
      </c>
      <c r="BA336" s="199">
        <f t="shared" si="235"/>
        <v>0</v>
      </c>
      <c r="BB336" s="606"/>
      <c r="BC336" s="199">
        <f>+IFERROR(MIN(BB336*(1+MTR!$E$28)*(1+MTR!$F$28),IF(C336&lt;2018,AZ336+BA336*MTR!$D$35,AZ336+BA336*MTR!$E$36)),0)</f>
        <v>0</v>
      </c>
      <c r="BD336" s="190"/>
      <c r="BE336" s="608"/>
      <c r="BF336" s="190"/>
      <c r="BG336" s="190"/>
      <c r="BH336" s="190"/>
    </row>
    <row r="337" spans="1:60" s="179" customFormat="1">
      <c r="A337" s="607"/>
      <c r="B337" s="76"/>
      <c r="C337" s="77"/>
      <c r="D337" s="77"/>
      <c r="E337" s="77"/>
      <c r="F337" s="77"/>
      <c r="G337" s="76"/>
      <c r="H337" s="212" t="str">
        <f t="shared" si="255"/>
        <v/>
      </c>
      <c r="I337" s="199" t="str">
        <f t="shared" si="256"/>
        <v/>
      </c>
      <c r="J337" s="199" t="str">
        <f t="shared" si="202"/>
        <v/>
      </c>
      <c r="K337" s="199" t="str">
        <f t="shared" si="203"/>
        <v/>
      </c>
      <c r="L337" s="199" t="str">
        <f t="shared" si="204"/>
        <v/>
      </c>
      <c r="M337" s="199" t="str">
        <f t="shared" si="205"/>
        <v/>
      </c>
      <c r="N337" s="199" t="str">
        <f t="shared" si="206"/>
        <v/>
      </c>
      <c r="O337" s="199" t="str">
        <f t="shared" si="207"/>
        <v/>
      </c>
      <c r="P337" s="199" t="str">
        <f t="shared" si="208"/>
        <v/>
      </c>
      <c r="Q337" s="199">
        <f t="shared" si="209"/>
        <v>0</v>
      </c>
      <c r="R337" s="606"/>
      <c r="S337" s="199">
        <f>+IFERROR(MIN(R337*(1+MTR!$C$28),P337+Q337*MTR!$C$35),0)</f>
        <v>0</v>
      </c>
      <c r="U337" s="199" t="str">
        <f t="shared" si="257"/>
        <v/>
      </c>
      <c r="V337" s="199" t="str">
        <f t="shared" si="210"/>
        <v/>
      </c>
      <c r="W337" s="199" t="str">
        <f t="shared" si="211"/>
        <v/>
      </c>
      <c r="X337" s="199" t="str">
        <f t="shared" si="212"/>
        <v/>
      </c>
      <c r="Y337" s="199" t="str">
        <f t="shared" si="213"/>
        <v/>
      </c>
      <c r="Z337" s="199" t="str">
        <f t="shared" si="214"/>
        <v/>
      </c>
      <c r="AA337" s="199" t="str">
        <f t="shared" si="215"/>
        <v/>
      </c>
      <c r="AB337" s="199" t="str">
        <f t="shared" si="216"/>
        <v/>
      </c>
      <c r="AC337" s="199">
        <f t="shared" si="217"/>
        <v>0</v>
      </c>
      <c r="AD337" s="606"/>
      <c r="AE337" s="199">
        <f>+IFERROR(MIN(AD337*(1+MTR!$C$28)*(1+MTR!$D$28),AB337+AC337*MTR!$D$35),0)</f>
        <v>0</v>
      </c>
      <c r="AG337" s="199" t="str">
        <f t="shared" ref="AG337:AG400" si="267">+IF(ISERROR(VLOOKUP($C337,DeflatoriCK,RIGHT(AG$14,4)-2016,0)),"",VLOOKUP($C337,DeflatoriCK,RIGHT(AG$14,4)-2016,0))</f>
        <v/>
      </c>
      <c r="AH337" s="199" t="str">
        <f t="shared" si="259"/>
        <v/>
      </c>
      <c r="AI337" s="199" t="str">
        <f t="shared" si="260"/>
        <v/>
      </c>
      <c r="AJ337" s="199" t="str">
        <f t="shared" si="261"/>
        <v/>
      </c>
      <c r="AK337" s="199" t="str">
        <f t="shared" si="262"/>
        <v/>
      </c>
      <c r="AL337" s="199" t="str">
        <f t="shared" si="263"/>
        <v/>
      </c>
      <c r="AM337" s="199" t="str">
        <f t="shared" si="264"/>
        <v/>
      </c>
      <c r="AN337" s="199" t="str">
        <f t="shared" si="265"/>
        <v/>
      </c>
      <c r="AO337" s="199">
        <f t="shared" si="266"/>
        <v>0</v>
      </c>
      <c r="AP337" s="606"/>
      <c r="AQ337" s="199">
        <f>+IFERROR(MIN(AP337*(1+MTR!$E$28)*(1+MTR!$D$28),IF(C337&lt;2018,AN337+AO337*MTR!$D$35,AN337+AO337*MTR!$E$36)),0)</f>
        <v>0</v>
      </c>
      <c r="AS337" s="199" t="str">
        <f t="shared" si="258"/>
        <v/>
      </c>
      <c r="AT337" s="199" t="str">
        <f t="shared" si="232"/>
        <v/>
      </c>
      <c r="AU337" s="199" t="str">
        <f t="shared" si="228"/>
        <v/>
      </c>
      <c r="AV337" s="199" t="str">
        <f t="shared" si="233"/>
        <v/>
      </c>
      <c r="AW337" s="199" t="str">
        <f t="shared" si="229"/>
        <v/>
      </c>
      <c r="AX337" s="199" t="str">
        <f t="shared" si="230"/>
        <v/>
      </c>
      <c r="AY337" s="199" t="str">
        <f t="shared" si="231"/>
        <v/>
      </c>
      <c r="AZ337" s="199" t="str">
        <f t="shared" si="234"/>
        <v/>
      </c>
      <c r="BA337" s="199">
        <f t="shared" si="235"/>
        <v>0</v>
      </c>
      <c r="BB337" s="606"/>
      <c r="BC337" s="199">
        <f>+IFERROR(MIN(BB337*(1+MTR!$E$28)*(1+MTR!$F$28),IF(C337&lt;2018,AZ337+BA337*MTR!$D$35,AZ337+BA337*MTR!$E$36)),0)</f>
        <v>0</v>
      </c>
      <c r="BD337" s="190"/>
      <c r="BE337" s="608"/>
      <c r="BF337" s="190"/>
      <c r="BG337" s="190"/>
      <c r="BH337" s="190"/>
    </row>
    <row r="338" spans="1:60" s="179" customFormat="1">
      <c r="A338" s="607"/>
      <c r="B338" s="76"/>
      <c r="C338" s="77"/>
      <c r="D338" s="77"/>
      <c r="E338" s="77"/>
      <c r="F338" s="77"/>
      <c r="G338" s="76"/>
      <c r="H338" s="212" t="str">
        <f t="shared" si="255"/>
        <v/>
      </c>
      <c r="I338" s="199" t="str">
        <f t="shared" si="256"/>
        <v/>
      </c>
      <c r="J338" s="199" t="str">
        <f t="shared" si="202"/>
        <v/>
      </c>
      <c r="K338" s="199" t="str">
        <f t="shared" si="203"/>
        <v/>
      </c>
      <c r="L338" s="199" t="str">
        <f t="shared" si="204"/>
        <v/>
      </c>
      <c r="M338" s="199" t="str">
        <f t="shared" si="205"/>
        <v/>
      </c>
      <c r="N338" s="199" t="str">
        <f t="shared" si="206"/>
        <v/>
      </c>
      <c r="O338" s="199" t="str">
        <f t="shared" si="207"/>
        <v/>
      </c>
      <c r="P338" s="199" t="str">
        <f t="shared" si="208"/>
        <v/>
      </c>
      <c r="Q338" s="199">
        <f t="shared" si="209"/>
        <v>0</v>
      </c>
      <c r="R338" s="606"/>
      <c r="S338" s="199">
        <f>+IFERROR(MIN(R338*(1+MTR!$C$28),P338+Q338*MTR!$C$35),0)</f>
        <v>0</v>
      </c>
      <c r="U338" s="199" t="str">
        <f t="shared" si="257"/>
        <v/>
      </c>
      <c r="V338" s="199" t="str">
        <f t="shared" si="210"/>
        <v/>
      </c>
      <c r="W338" s="199" t="str">
        <f t="shared" si="211"/>
        <v/>
      </c>
      <c r="X338" s="199" t="str">
        <f t="shared" si="212"/>
        <v/>
      </c>
      <c r="Y338" s="199" t="str">
        <f t="shared" si="213"/>
        <v/>
      </c>
      <c r="Z338" s="199" t="str">
        <f t="shared" si="214"/>
        <v/>
      </c>
      <c r="AA338" s="199" t="str">
        <f t="shared" si="215"/>
        <v/>
      </c>
      <c r="AB338" s="199" t="str">
        <f t="shared" si="216"/>
        <v/>
      </c>
      <c r="AC338" s="199">
        <f t="shared" si="217"/>
        <v>0</v>
      </c>
      <c r="AD338" s="606"/>
      <c r="AE338" s="199">
        <f>+IFERROR(MIN(AD338*(1+MTR!$C$28)*(1+MTR!$D$28),AB338+AC338*MTR!$D$35),0)</f>
        <v>0</v>
      </c>
      <c r="AG338" s="199" t="str">
        <f t="shared" si="267"/>
        <v/>
      </c>
      <c r="AH338" s="199" t="str">
        <f t="shared" si="259"/>
        <v/>
      </c>
      <c r="AI338" s="199" t="str">
        <f t="shared" si="260"/>
        <v/>
      </c>
      <c r="AJ338" s="199" t="str">
        <f t="shared" si="261"/>
        <v/>
      </c>
      <c r="AK338" s="199" t="str">
        <f t="shared" si="262"/>
        <v/>
      </c>
      <c r="AL338" s="199" t="str">
        <f t="shared" si="263"/>
        <v/>
      </c>
      <c r="AM338" s="199" t="str">
        <f t="shared" si="264"/>
        <v/>
      </c>
      <c r="AN338" s="199" t="str">
        <f t="shared" si="265"/>
        <v/>
      </c>
      <c r="AO338" s="199">
        <f t="shared" si="266"/>
        <v>0</v>
      </c>
      <c r="AP338" s="606"/>
      <c r="AQ338" s="199">
        <f>+IFERROR(MIN(AP338*(1+MTR!$E$28)*(1+MTR!$D$28),IF(C338&lt;2018,AN338+AO338*MTR!$D$35,AN338+AO338*MTR!$E$36)),0)</f>
        <v>0</v>
      </c>
      <c r="AS338" s="199" t="str">
        <f t="shared" si="258"/>
        <v/>
      </c>
      <c r="AT338" s="199" t="str">
        <f t="shared" si="232"/>
        <v/>
      </c>
      <c r="AU338" s="199" t="str">
        <f t="shared" ref="AU338:AU401" si="268">IFERROR(MIN((AI338+AL338)*$AL$12,AT338),"")</f>
        <v/>
      </c>
      <c r="AV338" s="199" t="str">
        <f t="shared" si="233"/>
        <v/>
      </c>
      <c r="AW338" s="199" t="str">
        <f t="shared" ref="AW338:AW401" si="269">IFERROR(MIN((AK338+AM338)*$AL$12,AV338),"")</f>
        <v/>
      </c>
      <c r="AX338" s="199" t="str">
        <f t="shared" ref="AX338:AX401" si="270">IFERROR(IF($H338&gt;0,MAX(0,MIN(AT338/$H338,MAX(0,AT338-AU338))),0),"")</f>
        <v/>
      </c>
      <c r="AY338" s="199" t="str">
        <f t="shared" ref="AY338:AY401" si="271">IFERROR(IF($H338&gt;0,MAX(0,MIN(AV338/$H338,MAX(0,AV338-AW338))),0),"")</f>
        <v/>
      </c>
      <c r="AZ338" s="199" t="str">
        <f t="shared" si="234"/>
        <v/>
      </c>
      <c r="BA338" s="199">
        <f t="shared" si="235"/>
        <v>0</v>
      </c>
      <c r="BB338" s="606"/>
      <c r="BC338" s="199">
        <f>+IFERROR(MIN(BB338*(1+MTR!$E$28)*(1+MTR!$F$28),IF(C338&lt;2018,AZ338+BA338*MTR!$D$35,AZ338+BA338*MTR!$E$36)),0)</f>
        <v>0</v>
      </c>
      <c r="BD338" s="190"/>
      <c r="BE338" s="608"/>
      <c r="BF338" s="190"/>
      <c r="BG338" s="190"/>
      <c r="BH338" s="190"/>
    </row>
    <row r="339" spans="1:60" s="179" customFormat="1">
      <c r="A339" s="607"/>
      <c r="B339" s="76"/>
      <c r="C339" s="77"/>
      <c r="D339" s="77"/>
      <c r="E339" s="77"/>
      <c r="F339" s="77"/>
      <c r="G339" s="76"/>
      <c r="H339" s="212" t="str">
        <f t="shared" si="255"/>
        <v/>
      </c>
      <c r="I339" s="199" t="str">
        <f t="shared" si="256"/>
        <v/>
      </c>
      <c r="J339" s="199" t="str">
        <f t="shared" si="202"/>
        <v/>
      </c>
      <c r="K339" s="199" t="str">
        <f t="shared" si="203"/>
        <v/>
      </c>
      <c r="L339" s="199" t="str">
        <f t="shared" si="204"/>
        <v/>
      </c>
      <c r="M339" s="199" t="str">
        <f t="shared" si="205"/>
        <v/>
      </c>
      <c r="N339" s="199" t="str">
        <f t="shared" si="206"/>
        <v/>
      </c>
      <c r="O339" s="199" t="str">
        <f t="shared" si="207"/>
        <v/>
      </c>
      <c r="P339" s="199" t="str">
        <f t="shared" si="208"/>
        <v/>
      </c>
      <c r="Q339" s="199">
        <f t="shared" si="209"/>
        <v>0</v>
      </c>
      <c r="R339" s="606"/>
      <c r="S339" s="199">
        <f>+IFERROR(MIN(R339*(1+MTR!$C$28),P339+Q339*MTR!$C$35),0)</f>
        <v>0</v>
      </c>
      <c r="U339" s="199" t="str">
        <f t="shared" si="257"/>
        <v/>
      </c>
      <c r="V339" s="199" t="str">
        <f t="shared" si="210"/>
        <v/>
      </c>
      <c r="W339" s="199" t="str">
        <f t="shared" si="211"/>
        <v/>
      </c>
      <c r="X339" s="199" t="str">
        <f t="shared" si="212"/>
        <v/>
      </c>
      <c r="Y339" s="199" t="str">
        <f t="shared" si="213"/>
        <v/>
      </c>
      <c r="Z339" s="199" t="str">
        <f t="shared" si="214"/>
        <v/>
      </c>
      <c r="AA339" s="199" t="str">
        <f t="shared" si="215"/>
        <v/>
      </c>
      <c r="AB339" s="199" t="str">
        <f t="shared" si="216"/>
        <v/>
      </c>
      <c r="AC339" s="199">
        <f t="shared" si="217"/>
        <v>0</v>
      </c>
      <c r="AD339" s="606"/>
      <c r="AE339" s="199">
        <f>+IFERROR(MIN(AD339*(1+MTR!$C$28)*(1+MTR!$D$28),AB339+AC339*MTR!$D$35),0)</f>
        <v>0</v>
      </c>
      <c r="AG339" s="199" t="str">
        <f t="shared" si="267"/>
        <v/>
      </c>
      <c r="AH339" s="199" t="str">
        <f t="shared" si="259"/>
        <v/>
      </c>
      <c r="AI339" s="199" t="str">
        <f t="shared" si="260"/>
        <v/>
      </c>
      <c r="AJ339" s="199" t="str">
        <f t="shared" si="261"/>
        <v/>
      </c>
      <c r="AK339" s="199" t="str">
        <f t="shared" si="262"/>
        <v/>
      </c>
      <c r="AL339" s="199" t="str">
        <f t="shared" si="263"/>
        <v/>
      </c>
      <c r="AM339" s="199" t="str">
        <f t="shared" si="264"/>
        <v/>
      </c>
      <c r="AN339" s="199" t="str">
        <f t="shared" si="265"/>
        <v/>
      </c>
      <c r="AO339" s="199">
        <f t="shared" si="266"/>
        <v>0</v>
      </c>
      <c r="AP339" s="606"/>
      <c r="AQ339" s="199">
        <f>+IFERROR(MIN(AP339*(1+MTR!$E$28)*(1+MTR!$D$28),IF(C339&lt;2018,AN339+AO339*MTR!$D$35,AN339+AO339*MTR!$E$36)),0)</f>
        <v>0</v>
      </c>
      <c r="AS339" s="199" t="str">
        <f t="shared" si="258"/>
        <v/>
      </c>
      <c r="AT339" s="199" t="str">
        <f t="shared" si="232"/>
        <v/>
      </c>
      <c r="AU339" s="199" t="str">
        <f t="shared" si="268"/>
        <v/>
      </c>
      <c r="AV339" s="199" t="str">
        <f t="shared" si="233"/>
        <v/>
      </c>
      <c r="AW339" s="199" t="str">
        <f t="shared" si="269"/>
        <v/>
      </c>
      <c r="AX339" s="199" t="str">
        <f t="shared" si="270"/>
        <v/>
      </c>
      <c r="AY339" s="199" t="str">
        <f t="shared" si="271"/>
        <v/>
      </c>
      <c r="AZ339" s="199" t="str">
        <f t="shared" si="234"/>
        <v/>
      </c>
      <c r="BA339" s="199">
        <f t="shared" si="235"/>
        <v>0</v>
      </c>
      <c r="BB339" s="606"/>
      <c r="BC339" s="199">
        <f>+IFERROR(MIN(BB339*(1+MTR!$E$28)*(1+MTR!$F$28),IF(C339&lt;2018,AZ339+BA339*MTR!$D$35,AZ339+BA339*MTR!$E$36)),0)</f>
        <v>0</v>
      </c>
      <c r="BD339" s="190"/>
      <c r="BE339" s="608"/>
      <c r="BF339" s="190"/>
      <c r="BG339" s="190"/>
      <c r="BH339" s="190"/>
    </row>
    <row r="340" spans="1:60" s="179" customFormat="1">
      <c r="A340" s="607"/>
      <c r="B340" s="76"/>
      <c r="C340" s="77"/>
      <c r="D340" s="77"/>
      <c r="E340" s="77"/>
      <c r="F340" s="77"/>
      <c r="G340" s="76"/>
      <c r="H340" s="212" t="str">
        <f t="shared" si="255"/>
        <v/>
      </c>
      <c r="I340" s="199" t="str">
        <f t="shared" si="256"/>
        <v/>
      </c>
      <c r="J340" s="199" t="str">
        <f t="shared" si="202"/>
        <v/>
      </c>
      <c r="K340" s="199" t="str">
        <f t="shared" si="203"/>
        <v/>
      </c>
      <c r="L340" s="199" t="str">
        <f t="shared" si="204"/>
        <v/>
      </c>
      <c r="M340" s="199" t="str">
        <f t="shared" si="205"/>
        <v/>
      </c>
      <c r="N340" s="199" t="str">
        <f t="shared" si="206"/>
        <v/>
      </c>
      <c r="O340" s="199" t="str">
        <f t="shared" si="207"/>
        <v/>
      </c>
      <c r="P340" s="199" t="str">
        <f t="shared" si="208"/>
        <v/>
      </c>
      <c r="Q340" s="199">
        <f t="shared" si="209"/>
        <v>0</v>
      </c>
      <c r="R340" s="606"/>
      <c r="S340" s="199">
        <f>+IFERROR(MIN(R340*(1+MTR!$C$28),P340+Q340*MTR!$C$35),0)</f>
        <v>0</v>
      </c>
      <c r="U340" s="199" t="str">
        <f t="shared" si="257"/>
        <v/>
      </c>
      <c r="V340" s="199" t="str">
        <f t="shared" si="210"/>
        <v/>
      </c>
      <c r="W340" s="199" t="str">
        <f t="shared" si="211"/>
        <v/>
      </c>
      <c r="X340" s="199" t="str">
        <f t="shared" si="212"/>
        <v/>
      </c>
      <c r="Y340" s="199" t="str">
        <f t="shared" si="213"/>
        <v/>
      </c>
      <c r="Z340" s="199" t="str">
        <f t="shared" si="214"/>
        <v/>
      </c>
      <c r="AA340" s="199" t="str">
        <f t="shared" si="215"/>
        <v/>
      </c>
      <c r="AB340" s="199" t="str">
        <f t="shared" si="216"/>
        <v/>
      </c>
      <c r="AC340" s="199">
        <f t="shared" si="217"/>
        <v>0</v>
      </c>
      <c r="AD340" s="606"/>
      <c r="AE340" s="199">
        <f>+IFERROR(MIN(AD340*(1+MTR!$C$28)*(1+MTR!$D$28),AB340+AC340*MTR!$D$35),0)</f>
        <v>0</v>
      </c>
      <c r="AG340" s="199" t="str">
        <f t="shared" si="267"/>
        <v/>
      </c>
      <c r="AH340" s="199" t="str">
        <f t="shared" si="259"/>
        <v/>
      </c>
      <c r="AI340" s="199" t="str">
        <f t="shared" si="260"/>
        <v/>
      </c>
      <c r="AJ340" s="199" t="str">
        <f t="shared" si="261"/>
        <v/>
      </c>
      <c r="AK340" s="199" t="str">
        <f t="shared" si="262"/>
        <v/>
      </c>
      <c r="AL340" s="199" t="str">
        <f t="shared" si="263"/>
        <v/>
      </c>
      <c r="AM340" s="199" t="str">
        <f t="shared" si="264"/>
        <v/>
      </c>
      <c r="AN340" s="199" t="str">
        <f t="shared" si="265"/>
        <v/>
      </c>
      <c r="AO340" s="199">
        <f t="shared" si="266"/>
        <v>0</v>
      </c>
      <c r="AP340" s="606"/>
      <c r="AQ340" s="199">
        <f>+IFERROR(MIN(AP340*(1+MTR!$E$28)*(1+MTR!$D$28),IF(C340&lt;2018,AN340+AO340*MTR!$D$35,AN340+AO340*MTR!$E$36)),0)</f>
        <v>0</v>
      </c>
      <c r="AS340" s="199" t="str">
        <f t="shared" si="258"/>
        <v/>
      </c>
      <c r="AT340" s="199" t="str">
        <f t="shared" ref="AT340:AT403" si="272">IFERROR(AS340*$D340,"")</f>
        <v/>
      </c>
      <c r="AU340" s="199" t="str">
        <f t="shared" si="268"/>
        <v/>
      </c>
      <c r="AV340" s="199" t="str">
        <f t="shared" ref="AV340:AV403" si="273">IFERROR(AS340*$E340,"")</f>
        <v/>
      </c>
      <c r="AW340" s="199" t="str">
        <f t="shared" si="269"/>
        <v/>
      </c>
      <c r="AX340" s="199" t="str">
        <f t="shared" si="270"/>
        <v/>
      </c>
      <c r="AY340" s="199" t="str">
        <f t="shared" si="271"/>
        <v/>
      </c>
      <c r="AZ340" s="199" t="str">
        <f t="shared" ref="AZ340:AZ403" si="274">IFERROR(AX340-AY340,"")</f>
        <v/>
      </c>
      <c r="BA340" s="199">
        <f t="shared" ref="BA340:BA403" si="275">IFERROR(AT340-AV340-(AU340-AW340),0)</f>
        <v>0</v>
      </c>
      <c r="BB340" s="606"/>
      <c r="BC340" s="199">
        <f>+IFERROR(MIN(BB340*(1+MTR!$E$28)*(1+MTR!$F$28),IF(C340&lt;2018,AZ340+BA340*MTR!$D$35,AZ340+BA340*MTR!$E$36)),0)</f>
        <v>0</v>
      </c>
      <c r="BD340" s="190"/>
      <c r="BE340" s="608"/>
      <c r="BF340" s="190"/>
      <c r="BG340" s="190"/>
      <c r="BH340" s="190"/>
    </row>
    <row r="341" spans="1:60" s="179" customFormat="1">
      <c r="A341" s="607"/>
      <c r="B341" s="76"/>
      <c r="C341" s="77"/>
      <c r="D341" s="77"/>
      <c r="E341" s="77"/>
      <c r="F341" s="77"/>
      <c r="G341" s="76"/>
      <c r="H341" s="212" t="str">
        <f t="shared" si="255"/>
        <v/>
      </c>
      <c r="I341" s="199" t="str">
        <f t="shared" si="256"/>
        <v/>
      </c>
      <c r="J341" s="199" t="str">
        <f t="shared" si="202"/>
        <v/>
      </c>
      <c r="K341" s="199" t="str">
        <f t="shared" si="203"/>
        <v/>
      </c>
      <c r="L341" s="199" t="str">
        <f t="shared" si="204"/>
        <v/>
      </c>
      <c r="M341" s="199" t="str">
        <f t="shared" si="205"/>
        <v/>
      </c>
      <c r="N341" s="199" t="str">
        <f t="shared" si="206"/>
        <v/>
      </c>
      <c r="O341" s="199" t="str">
        <f t="shared" si="207"/>
        <v/>
      </c>
      <c r="P341" s="199" t="str">
        <f t="shared" si="208"/>
        <v/>
      </c>
      <c r="Q341" s="199">
        <f t="shared" si="209"/>
        <v>0</v>
      </c>
      <c r="R341" s="606"/>
      <c r="S341" s="199">
        <f>+IFERROR(MIN(R341*(1+MTR!$C$28),P341+Q341*MTR!$C$35),0)</f>
        <v>0</v>
      </c>
      <c r="U341" s="199" t="str">
        <f t="shared" si="257"/>
        <v/>
      </c>
      <c r="V341" s="199" t="str">
        <f t="shared" si="210"/>
        <v/>
      </c>
      <c r="W341" s="199" t="str">
        <f t="shared" si="211"/>
        <v/>
      </c>
      <c r="X341" s="199" t="str">
        <f t="shared" si="212"/>
        <v/>
      </c>
      <c r="Y341" s="199" t="str">
        <f t="shared" si="213"/>
        <v/>
      </c>
      <c r="Z341" s="199" t="str">
        <f t="shared" si="214"/>
        <v/>
      </c>
      <c r="AA341" s="199" t="str">
        <f t="shared" si="215"/>
        <v/>
      </c>
      <c r="AB341" s="199" t="str">
        <f t="shared" si="216"/>
        <v/>
      </c>
      <c r="AC341" s="199">
        <f t="shared" si="217"/>
        <v>0</v>
      </c>
      <c r="AD341" s="606"/>
      <c r="AE341" s="199">
        <f>+IFERROR(MIN(AD341*(1+MTR!$C$28)*(1+MTR!$D$28),AB341+AC341*MTR!$D$35),0)</f>
        <v>0</v>
      </c>
      <c r="AG341" s="199" t="str">
        <f t="shared" si="267"/>
        <v/>
      </c>
      <c r="AH341" s="199" t="str">
        <f t="shared" si="259"/>
        <v/>
      </c>
      <c r="AI341" s="199" t="str">
        <f t="shared" si="260"/>
        <v/>
      </c>
      <c r="AJ341" s="199" t="str">
        <f t="shared" si="261"/>
        <v/>
      </c>
      <c r="AK341" s="199" t="str">
        <f t="shared" si="262"/>
        <v/>
      </c>
      <c r="AL341" s="199" t="str">
        <f t="shared" si="263"/>
        <v/>
      </c>
      <c r="AM341" s="199" t="str">
        <f t="shared" si="264"/>
        <v/>
      </c>
      <c r="AN341" s="199" t="str">
        <f t="shared" si="265"/>
        <v/>
      </c>
      <c r="AO341" s="199">
        <f t="shared" si="266"/>
        <v>0</v>
      </c>
      <c r="AP341" s="606"/>
      <c r="AQ341" s="199">
        <f>+IFERROR(MIN(AP341*(1+MTR!$E$28)*(1+MTR!$D$28),IF(C341&lt;2018,AN341+AO341*MTR!$D$35,AN341+AO341*MTR!$E$36)),0)</f>
        <v>0</v>
      </c>
      <c r="AS341" s="199" t="str">
        <f t="shared" si="258"/>
        <v/>
      </c>
      <c r="AT341" s="199" t="str">
        <f t="shared" si="272"/>
        <v/>
      </c>
      <c r="AU341" s="199" t="str">
        <f t="shared" si="268"/>
        <v/>
      </c>
      <c r="AV341" s="199" t="str">
        <f t="shared" si="273"/>
        <v/>
      </c>
      <c r="AW341" s="199" t="str">
        <f t="shared" si="269"/>
        <v/>
      </c>
      <c r="AX341" s="199" t="str">
        <f t="shared" si="270"/>
        <v/>
      </c>
      <c r="AY341" s="199" t="str">
        <f t="shared" si="271"/>
        <v/>
      </c>
      <c r="AZ341" s="199" t="str">
        <f t="shared" si="274"/>
        <v/>
      </c>
      <c r="BA341" s="199">
        <f t="shared" si="275"/>
        <v>0</v>
      </c>
      <c r="BB341" s="606"/>
      <c r="BC341" s="199">
        <f>+IFERROR(MIN(BB341*(1+MTR!$E$28)*(1+MTR!$F$28),IF(C341&lt;2018,AZ341+BA341*MTR!$D$35,AZ341+BA341*MTR!$E$36)),0)</f>
        <v>0</v>
      </c>
      <c r="BD341" s="190"/>
      <c r="BE341" s="608"/>
      <c r="BF341" s="190"/>
      <c r="BG341" s="190"/>
      <c r="BH341" s="190"/>
    </row>
    <row r="342" spans="1:60" s="179" customFormat="1">
      <c r="A342" s="607"/>
      <c r="B342" s="76"/>
      <c r="C342" s="77"/>
      <c r="D342" s="77"/>
      <c r="E342" s="77"/>
      <c r="F342" s="77"/>
      <c r="G342" s="76"/>
      <c r="H342" s="212" t="str">
        <f t="shared" si="255"/>
        <v/>
      </c>
      <c r="I342" s="199" t="str">
        <f t="shared" si="256"/>
        <v/>
      </c>
      <c r="J342" s="199" t="str">
        <f t="shared" si="202"/>
        <v/>
      </c>
      <c r="K342" s="199" t="str">
        <f t="shared" si="203"/>
        <v/>
      </c>
      <c r="L342" s="199" t="str">
        <f t="shared" si="204"/>
        <v/>
      </c>
      <c r="M342" s="199" t="str">
        <f t="shared" si="205"/>
        <v/>
      </c>
      <c r="N342" s="199" t="str">
        <f t="shared" si="206"/>
        <v/>
      </c>
      <c r="O342" s="199" t="str">
        <f t="shared" si="207"/>
        <v/>
      </c>
      <c r="P342" s="199" t="str">
        <f t="shared" si="208"/>
        <v/>
      </c>
      <c r="Q342" s="199">
        <f t="shared" si="209"/>
        <v>0</v>
      </c>
      <c r="R342" s="606"/>
      <c r="S342" s="199">
        <f>+IFERROR(MIN(R342*(1+MTR!$C$28),P342+Q342*MTR!$C$35),0)</f>
        <v>0</v>
      </c>
      <c r="U342" s="199" t="str">
        <f t="shared" si="257"/>
        <v/>
      </c>
      <c r="V342" s="199" t="str">
        <f t="shared" si="210"/>
        <v/>
      </c>
      <c r="W342" s="199" t="str">
        <f t="shared" si="211"/>
        <v/>
      </c>
      <c r="X342" s="199" t="str">
        <f t="shared" si="212"/>
        <v/>
      </c>
      <c r="Y342" s="199" t="str">
        <f t="shared" si="213"/>
        <v/>
      </c>
      <c r="Z342" s="199" t="str">
        <f t="shared" si="214"/>
        <v/>
      </c>
      <c r="AA342" s="199" t="str">
        <f t="shared" si="215"/>
        <v/>
      </c>
      <c r="AB342" s="199" t="str">
        <f t="shared" si="216"/>
        <v/>
      </c>
      <c r="AC342" s="199">
        <f t="shared" si="217"/>
        <v>0</v>
      </c>
      <c r="AD342" s="606"/>
      <c r="AE342" s="199">
        <f>+IFERROR(MIN(AD342*(1+MTR!$C$28)*(1+MTR!$D$28),AB342+AC342*MTR!$D$35),0)</f>
        <v>0</v>
      </c>
      <c r="AG342" s="199" t="str">
        <f t="shared" si="267"/>
        <v/>
      </c>
      <c r="AH342" s="199" t="str">
        <f t="shared" si="259"/>
        <v/>
      </c>
      <c r="AI342" s="199" t="str">
        <f t="shared" si="260"/>
        <v/>
      </c>
      <c r="AJ342" s="199" t="str">
        <f t="shared" si="261"/>
        <v/>
      </c>
      <c r="AK342" s="199" t="str">
        <f t="shared" si="262"/>
        <v/>
      </c>
      <c r="AL342" s="199" t="str">
        <f t="shared" si="263"/>
        <v/>
      </c>
      <c r="AM342" s="199" t="str">
        <f t="shared" si="264"/>
        <v/>
      </c>
      <c r="AN342" s="199" t="str">
        <f t="shared" si="265"/>
        <v/>
      </c>
      <c r="AO342" s="199">
        <f t="shared" si="266"/>
        <v>0</v>
      </c>
      <c r="AP342" s="606"/>
      <c r="AQ342" s="199">
        <f>+IFERROR(MIN(AP342*(1+MTR!$E$28)*(1+MTR!$D$28),IF(C342&lt;2018,AN342+AO342*MTR!$D$35,AN342+AO342*MTR!$E$36)),0)</f>
        <v>0</v>
      </c>
      <c r="AS342" s="199" t="str">
        <f t="shared" si="258"/>
        <v/>
      </c>
      <c r="AT342" s="199" t="str">
        <f t="shared" si="272"/>
        <v/>
      </c>
      <c r="AU342" s="199" t="str">
        <f t="shared" si="268"/>
        <v/>
      </c>
      <c r="AV342" s="199" t="str">
        <f t="shared" si="273"/>
        <v/>
      </c>
      <c r="AW342" s="199" t="str">
        <f t="shared" si="269"/>
        <v/>
      </c>
      <c r="AX342" s="199" t="str">
        <f t="shared" si="270"/>
        <v/>
      </c>
      <c r="AY342" s="199" t="str">
        <f t="shared" si="271"/>
        <v/>
      </c>
      <c r="AZ342" s="199" t="str">
        <f t="shared" si="274"/>
        <v/>
      </c>
      <c r="BA342" s="199">
        <f t="shared" si="275"/>
        <v>0</v>
      </c>
      <c r="BB342" s="606"/>
      <c r="BC342" s="199">
        <f>+IFERROR(MIN(BB342*(1+MTR!$E$28)*(1+MTR!$F$28),IF(C342&lt;2018,AZ342+BA342*MTR!$D$35,AZ342+BA342*MTR!$E$36)),0)</f>
        <v>0</v>
      </c>
      <c r="BD342" s="190"/>
      <c r="BE342" s="608"/>
      <c r="BF342" s="190"/>
      <c r="BG342" s="190"/>
      <c r="BH342" s="190"/>
    </row>
    <row r="343" spans="1:60" s="179" customFormat="1">
      <c r="A343" s="607"/>
      <c r="B343" s="76"/>
      <c r="C343" s="77"/>
      <c r="D343" s="77"/>
      <c r="E343" s="77"/>
      <c r="F343" s="77"/>
      <c r="G343" s="76"/>
      <c r="H343" s="212" t="str">
        <f t="shared" si="255"/>
        <v/>
      </c>
      <c r="I343" s="199" t="str">
        <f t="shared" si="256"/>
        <v/>
      </c>
      <c r="J343" s="199" t="str">
        <f t="shared" si="202"/>
        <v/>
      </c>
      <c r="K343" s="199" t="str">
        <f t="shared" si="203"/>
        <v/>
      </c>
      <c r="L343" s="199" t="str">
        <f t="shared" si="204"/>
        <v/>
      </c>
      <c r="M343" s="199" t="str">
        <f t="shared" si="205"/>
        <v/>
      </c>
      <c r="N343" s="199" t="str">
        <f t="shared" si="206"/>
        <v/>
      </c>
      <c r="O343" s="199" t="str">
        <f t="shared" si="207"/>
        <v/>
      </c>
      <c r="P343" s="199" t="str">
        <f t="shared" si="208"/>
        <v/>
      </c>
      <c r="Q343" s="199">
        <f t="shared" si="209"/>
        <v>0</v>
      </c>
      <c r="R343" s="606"/>
      <c r="S343" s="199">
        <f>+IFERROR(MIN(R343*(1+MTR!$C$28),P343+Q343*MTR!$C$35),0)</f>
        <v>0</v>
      </c>
      <c r="U343" s="199" t="str">
        <f t="shared" si="257"/>
        <v/>
      </c>
      <c r="V343" s="199" t="str">
        <f t="shared" si="210"/>
        <v/>
      </c>
      <c r="W343" s="199" t="str">
        <f t="shared" si="211"/>
        <v/>
      </c>
      <c r="X343" s="199" t="str">
        <f t="shared" si="212"/>
        <v/>
      </c>
      <c r="Y343" s="199" t="str">
        <f t="shared" si="213"/>
        <v/>
      </c>
      <c r="Z343" s="199" t="str">
        <f t="shared" si="214"/>
        <v/>
      </c>
      <c r="AA343" s="199" t="str">
        <f t="shared" si="215"/>
        <v/>
      </c>
      <c r="AB343" s="199" t="str">
        <f t="shared" si="216"/>
        <v/>
      </c>
      <c r="AC343" s="199">
        <f t="shared" si="217"/>
        <v>0</v>
      </c>
      <c r="AD343" s="606"/>
      <c r="AE343" s="199">
        <f>+IFERROR(MIN(AD343*(1+MTR!$C$28)*(1+MTR!$D$28),AB343+AC343*MTR!$D$35),0)</f>
        <v>0</v>
      </c>
      <c r="AG343" s="199" t="str">
        <f t="shared" si="267"/>
        <v/>
      </c>
      <c r="AH343" s="199" t="str">
        <f t="shared" si="259"/>
        <v/>
      </c>
      <c r="AI343" s="199" t="str">
        <f t="shared" si="260"/>
        <v/>
      </c>
      <c r="AJ343" s="199" t="str">
        <f t="shared" si="261"/>
        <v/>
      </c>
      <c r="AK343" s="199" t="str">
        <f t="shared" si="262"/>
        <v/>
      </c>
      <c r="AL343" s="199" t="str">
        <f t="shared" si="263"/>
        <v/>
      </c>
      <c r="AM343" s="199" t="str">
        <f t="shared" si="264"/>
        <v/>
      </c>
      <c r="AN343" s="199" t="str">
        <f t="shared" si="265"/>
        <v/>
      </c>
      <c r="AO343" s="199">
        <f t="shared" si="266"/>
        <v>0</v>
      </c>
      <c r="AP343" s="606"/>
      <c r="AQ343" s="199">
        <f>+IFERROR(MIN(AP343*(1+MTR!$E$28)*(1+MTR!$D$28),IF(C343&lt;2018,AN343+AO343*MTR!$D$35,AN343+AO343*MTR!$E$36)),0)</f>
        <v>0</v>
      </c>
      <c r="AS343" s="199" t="str">
        <f t="shared" si="258"/>
        <v/>
      </c>
      <c r="AT343" s="199" t="str">
        <f t="shared" si="272"/>
        <v/>
      </c>
      <c r="AU343" s="199" t="str">
        <f t="shared" si="268"/>
        <v/>
      </c>
      <c r="AV343" s="199" t="str">
        <f t="shared" si="273"/>
        <v/>
      </c>
      <c r="AW343" s="199" t="str">
        <f t="shared" si="269"/>
        <v/>
      </c>
      <c r="AX343" s="199" t="str">
        <f t="shared" si="270"/>
        <v/>
      </c>
      <c r="AY343" s="199" t="str">
        <f t="shared" si="271"/>
        <v/>
      </c>
      <c r="AZ343" s="199" t="str">
        <f t="shared" si="274"/>
        <v/>
      </c>
      <c r="BA343" s="199">
        <f t="shared" si="275"/>
        <v>0</v>
      </c>
      <c r="BB343" s="606"/>
      <c r="BC343" s="199">
        <f>+IFERROR(MIN(BB343*(1+MTR!$E$28)*(1+MTR!$F$28),IF(C343&lt;2018,AZ343+BA343*MTR!$D$35,AZ343+BA343*MTR!$E$36)),0)</f>
        <v>0</v>
      </c>
      <c r="BD343" s="190"/>
      <c r="BE343" s="608"/>
      <c r="BF343" s="190"/>
      <c r="BG343" s="190"/>
      <c r="BH343" s="190"/>
    </row>
    <row r="344" spans="1:60" s="179" customFormat="1">
      <c r="A344" s="607"/>
      <c r="B344" s="76"/>
      <c r="C344" s="77"/>
      <c r="D344" s="77"/>
      <c r="E344" s="77"/>
      <c r="F344" s="77"/>
      <c r="G344" s="76"/>
      <c r="H344" s="212" t="str">
        <f t="shared" si="255"/>
        <v/>
      </c>
      <c r="I344" s="199" t="str">
        <f t="shared" si="256"/>
        <v/>
      </c>
      <c r="J344" s="199" t="str">
        <f t="shared" si="202"/>
        <v/>
      </c>
      <c r="K344" s="199" t="str">
        <f t="shared" si="203"/>
        <v/>
      </c>
      <c r="L344" s="199" t="str">
        <f t="shared" si="204"/>
        <v/>
      </c>
      <c r="M344" s="199" t="str">
        <f t="shared" si="205"/>
        <v/>
      </c>
      <c r="N344" s="199" t="str">
        <f t="shared" si="206"/>
        <v/>
      </c>
      <c r="O344" s="199" t="str">
        <f t="shared" si="207"/>
        <v/>
      </c>
      <c r="P344" s="199" t="str">
        <f t="shared" si="208"/>
        <v/>
      </c>
      <c r="Q344" s="199">
        <f t="shared" si="209"/>
        <v>0</v>
      </c>
      <c r="R344" s="606"/>
      <c r="S344" s="199">
        <f>+IFERROR(MIN(R344*(1+MTR!$C$28),P344+Q344*MTR!$C$35),0)</f>
        <v>0</v>
      </c>
      <c r="U344" s="199" t="str">
        <f t="shared" si="257"/>
        <v/>
      </c>
      <c r="V344" s="199" t="str">
        <f t="shared" si="210"/>
        <v/>
      </c>
      <c r="W344" s="199" t="str">
        <f t="shared" si="211"/>
        <v/>
      </c>
      <c r="X344" s="199" t="str">
        <f t="shared" si="212"/>
        <v/>
      </c>
      <c r="Y344" s="199" t="str">
        <f t="shared" si="213"/>
        <v/>
      </c>
      <c r="Z344" s="199" t="str">
        <f t="shared" si="214"/>
        <v/>
      </c>
      <c r="AA344" s="199" t="str">
        <f t="shared" si="215"/>
        <v/>
      </c>
      <c r="AB344" s="199" t="str">
        <f t="shared" si="216"/>
        <v/>
      </c>
      <c r="AC344" s="199">
        <f t="shared" si="217"/>
        <v>0</v>
      </c>
      <c r="AD344" s="606"/>
      <c r="AE344" s="199">
        <f>+IFERROR(MIN(AD344*(1+MTR!$C$28)*(1+MTR!$D$28),AB344+AC344*MTR!$D$35),0)</f>
        <v>0</v>
      </c>
      <c r="AG344" s="199" t="str">
        <f t="shared" si="267"/>
        <v/>
      </c>
      <c r="AH344" s="199" t="str">
        <f t="shared" si="259"/>
        <v/>
      </c>
      <c r="AI344" s="199" t="str">
        <f t="shared" si="260"/>
        <v/>
      </c>
      <c r="AJ344" s="199" t="str">
        <f t="shared" si="261"/>
        <v/>
      </c>
      <c r="AK344" s="199" t="str">
        <f t="shared" si="262"/>
        <v/>
      </c>
      <c r="AL344" s="199" t="str">
        <f t="shared" si="263"/>
        <v/>
      </c>
      <c r="AM344" s="199" t="str">
        <f t="shared" si="264"/>
        <v/>
      </c>
      <c r="AN344" s="199" t="str">
        <f t="shared" si="265"/>
        <v/>
      </c>
      <c r="AO344" s="199">
        <f t="shared" si="266"/>
        <v>0</v>
      </c>
      <c r="AP344" s="606"/>
      <c r="AQ344" s="199">
        <f>+IFERROR(MIN(AP344*(1+MTR!$E$28)*(1+MTR!$D$28),IF(C344&lt;2018,AN344+AO344*MTR!$D$35,AN344+AO344*MTR!$E$36)),0)</f>
        <v>0</v>
      </c>
      <c r="AS344" s="199" t="str">
        <f t="shared" si="258"/>
        <v/>
      </c>
      <c r="AT344" s="199" t="str">
        <f t="shared" si="272"/>
        <v/>
      </c>
      <c r="AU344" s="199" t="str">
        <f t="shared" si="268"/>
        <v/>
      </c>
      <c r="AV344" s="199" t="str">
        <f t="shared" si="273"/>
        <v/>
      </c>
      <c r="AW344" s="199" t="str">
        <f t="shared" si="269"/>
        <v/>
      </c>
      <c r="AX344" s="199" t="str">
        <f t="shared" si="270"/>
        <v/>
      </c>
      <c r="AY344" s="199" t="str">
        <f t="shared" si="271"/>
        <v/>
      </c>
      <c r="AZ344" s="199" t="str">
        <f t="shared" si="274"/>
        <v/>
      </c>
      <c r="BA344" s="199">
        <f t="shared" si="275"/>
        <v>0</v>
      </c>
      <c r="BB344" s="606"/>
      <c r="BC344" s="199">
        <f>+IFERROR(MIN(BB344*(1+MTR!$E$28)*(1+MTR!$F$28),IF(C344&lt;2018,AZ344+BA344*MTR!$D$35,AZ344+BA344*MTR!$E$36)),0)</f>
        <v>0</v>
      </c>
      <c r="BD344" s="190"/>
      <c r="BE344" s="608"/>
      <c r="BF344" s="190"/>
      <c r="BG344" s="190"/>
      <c r="BH344" s="190"/>
    </row>
    <row r="345" spans="1:60" s="179" customFormat="1">
      <c r="A345" s="607"/>
      <c r="B345" s="76"/>
      <c r="C345" s="77"/>
      <c r="D345" s="77"/>
      <c r="E345" s="77"/>
      <c r="F345" s="77"/>
      <c r="G345" s="76"/>
      <c r="H345" s="212" t="str">
        <f t="shared" si="255"/>
        <v/>
      </c>
      <c r="I345" s="199" t="str">
        <f t="shared" si="256"/>
        <v/>
      </c>
      <c r="J345" s="199" t="str">
        <f t="shared" si="202"/>
        <v/>
      </c>
      <c r="K345" s="199" t="str">
        <f t="shared" si="203"/>
        <v/>
      </c>
      <c r="L345" s="199" t="str">
        <f t="shared" si="204"/>
        <v/>
      </c>
      <c r="M345" s="199" t="str">
        <f t="shared" si="205"/>
        <v/>
      </c>
      <c r="N345" s="199" t="str">
        <f t="shared" si="206"/>
        <v/>
      </c>
      <c r="O345" s="199" t="str">
        <f t="shared" si="207"/>
        <v/>
      </c>
      <c r="P345" s="199" t="str">
        <f t="shared" si="208"/>
        <v/>
      </c>
      <c r="Q345" s="199">
        <f t="shared" si="209"/>
        <v>0</v>
      </c>
      <c r="R345" s="606"/>
      <c r="S345" s="199">
        <f>+IFERROR(MIN(R345*(1+MTR!$C$28),P345+Q345*MTR!$C$35),0)</f>
        <v>0</v>
      </c>
      <c r="U345" s="199" t="str">
        <f t="shared" si="257"/>
        <v/>
      </c>
      <c r="V345" s="199" t="str">
        <f t="shared" si="210"/>
        <v/>
      </c>
      <c r="W345" s="199" t="str">
        <f t="shared" si="211"/>
        <v/>
      </c>
      <c r="X345" s="199" t="str">
        <f t="shared" si="212"/>
        <v/>
      </c>
      <c r="Y345" s="199" t="str">
        <f t="shared" si="213"/>
        <v/>
      </c>
      <c r="Z345" s="199" t="str">
        <f t="shared" si="214"/>
        <v/>
      </c>
      <c r="AA345" s="199" t="str">
        <f t="shared" si="215"/>
        <v/>
      </c>
      <c r="AB345" s="199" t="str">
        <f t="shared" si="216"/>
        <v/>
      </c>
      <c r="AC345" s="199">
        <f t="shared" si="217"/>
        <v>0</v>
      </c>
      <c r="AD345" s="606"/>
      <c r="AE345" s="199">
        <f>+IFERROR(MIN(AD345*(1+MTR!$C$28)*(1+MTR!$D$28),AB345+AC345*MTR!$D$35),0)</f>
        <v>0</v>
      </c>
      <c r="AG345" s="199" t="str">
        <f t="shared" si="267"/>
        <v/>
      </c>
      <c r="AH345" s="199" t="str">
        <f t="shared" si="259"/>
        <v/>
      </c>
      <c r="AI345" s="199" t="str">
        <f t="shared" si="260"/>
        <v/>
      </c>
      <c r="AJ345" s="199" t="str">
        <f t="shared" si="261"/>
        <v/>
      </c>
      <c r="AK345" s="199" t="str">
        <f t="shared" si="262"/>
        <v/>
      </c>
      <c r="AL345" s="199" t="str">
        <f t="shared" si="263"/>
        <v/>
      </c>
      <c r="AM345" s="199" t="str">
        <f t="shared" si="264"/>
        <v/>
      </c>
      <c r="AN345" s="199" t="str">
        <f t="shared" si="265"/>
        <v/>
      </c>
      <c r="AO345" s="199">
        <f t="shared" si="266"/>
        <v>0</v>
      </c>
      <c r="AP345" s="606"/>
      <c r="AQ345" s="199">
        <f>+IFERROR(MIN(AP345*(1+MTR!$E$28)*(1+MTR!$D$28),IF(C345&lt;2018,AN345+AO345*MTR!$D$35,AN345+AO345*MTR!$E$36)),0)</f>
        <v>0</v>
      </c>
      <c r="AS345" s="199" t="str">
        <f t="shared" si="258"/>
        <v/>
      </c>
      <c r="AT345" s="199" t="str">
        <f t="shared" si="272"/>
        <v/>
      </c>
      <c r="AU345" s="199" t="str">
        <f t="shared" si="268"/>
        <v/>
      </c>
      <c r="AV345" s="199" t="str">
        <f t="shared" si="273"/>
        <v/>
      </c>
      <c r="AW345" s="199" t="str">
        <f t="shared" si="269"/>
        <v/>
      </c>
      <c r="AX345" s="199" t="str">
        <f t="shared" si="270"/>
        <v/>
      </c>
      <c r="AY345" s="199" t="str">
        <f t="shared" si="271"/>
        <v/>
      </c>
      <c r="AZ345" s="199" t="str">
        <f t="shared" si="274"/>
        <v/>
      </c>
      <c r="BA345" s="199">
        <f t="shared" si="275"/>
        <v>0</v>
      </c>
      <c r="BB345" s="606"/>
      <c r="BC345" s="199">
        <f>+IFERROR(MIN(BB345*(1+MTR!$E$28)*(1+MTR!$F$28),IF(C345&lt;2018,AZ345+BA345*MTR!$D$35,AZ345+BA345*MTR!$E$36)),0)</f>
        <v>0</v>
      </c>
      <c r="BD345" s="190"/>
      <c r="BE345" s="608"/>
      <c r="BF345" s="190"/>
      <c r="BG345" s="190"/>
      <c r="BH345" s="190"/>
    </row>
    <row r="346" spans="1:60" s="179" customFormat="1">
      <c r="A346" s="607"/>
      <c r="B346" s="76"/>
      <c r="C346" s="77"/>
      <c r="D346" s="77"/>
      <c r="E346" s="77"/>
      <c r="F346" s="77"/>
      <c r="G346" s="76"/>
      <c r="H346" s="212" t="str">
        <f t="shared" si="255"/>
        <v/>
      </c>
      <c r="I346" s="199" t="str">
        <f t="shared" si="256"/>
        <v/>
      </c>
      <c r="J346" s="199" t="str">
        <f t="shared" si="202"/>
        <v/>
      </c>
      <c r="K346" s="199" t="str">
        <f t="shared" si="203"/>
        <v/>
      </c>
      <c r="L346" s="199" t="str">
        <f t="shared" si="204"/>
        <v/>
      </c>
      <c r="M346" s="199" t="str">
        <f t="shared" si="205"/>
        <v/>
      </c>
      <c r="N346" s="199" t="str">
        <f t="shared" si="206"/>
        <v/>
      </c>
      <c r="O346" s="199" t="str">
        <f t="shared" si="207"/>
        <v/>
      </c>
      <c r="P346" s="199" t="str">
        <f t="shared" si="208"/>
        <v/>
      </c>
      <c r="Q346" s="199">
        <f t="shared" si="209"/>
        <v>0</v>
      </c>
      <c r="R346" s="606"/>
      <c r="S346" s="199">
        <f>+IFERROR(MIN(R346*(1+MTR!$C$28),P346+Q346*MTR!$C$35),0)</f>
        <v>0</v>
      </c>
      <c r="U346" s="199" t="str">
        <f t="shared" si="257"/>
        <v/>
      </c>
      <c r="V346" s="199" t="str">
        <f t="shared" si="210"/>
        <v/>
      </c>
      <c r="W346" s="199" t="str">
        <f t="shared" si="211"/>
        <v/>
      </c>
      <c r="X346" s="199" t="str">
        <f t="shared" si="212"/>
        <v/>
      </c>
      <c r="Y346" s="199" t="str">
        <f t="shared" si="213"/>
        <v/>
      </c>
      <c r="Z346" s="199" t="str">
        <f t="shared" si="214"/>
        <v/>
      </c>
      <c r="AA346" s="199" t="str">
        <f t="shared" si="215"/>
        <v/>
      </c>
      <c r="AB346" s="199" t="str">
        <f t="shared" si="216"/>
        <v/>
      </c>
      <c r="AC346" s="199">
        <f t="shared" si="217"/>
        <v>0</v>
      </c>
      <c r="AD346" s="606"/>
      <c r="AE346" s="199">
        <f>+IFERROR(MIN(AD346*(1+MTR!$C$28)*(1+MTR!$D$28),AB346+AC346*MTR!$D$35),0)</f>
        <v>0</v>
      </c>
      <c r="AG346" s="199" t="str">
        <f t="shared" si="267"/>
        <v/>
      </c>
      <c r="AH346" s="199" t="str">
        <f t="shared" si="259"/>
        <v/>
      </c>
      <c r="AI346" s="199" t="str">
        <f t="shared" si="260"/>
        <v/>
      </c>
      <c r="AJ346" s="199" t="str">
        <f t="shared" si="261"/>
        <v/>
      </c>
      <c r="AK346" s="199" t="str">
        <f t="shared" si="262"/>
        <v/>
      </c>
      <c r="AL346" s="199" t="str">
        <f t="shared" si="263"/>
        <v/>
      </c>
      <c r="AM346" s="199" t="str">
        <f t="shared" si="264"/>
        <v/>
      </c>
      <c r="AN346" s="199" t="str">
        <f t="shared" si="265"/>
        <v/>
      </c>
      <c r="AO346" s="199">
        <f t="shared" si="266"/>
        <v>0</v>
      </c>
      <c r="AP346" s="606"/>
      <c r="AQ346" s="199">
        <f>+IFERROR(MIN(AP346*(1+MTR!$E$28)*(1+MTR!$D$28),IF(C346&lt;2018,AN346+AO346*MTR!$D$35,AN346+AO346*MTR!$E$36)),0)</f>
        <v>0</v>
      </c>
      <c r="AS346" s="199" t="str">
        <f t="shared" si="258"/>
        <v/>
      </c>
      <c r="AT346" s="199" t="str">
        <f t="shared" si="272"/>
        <v/>
      </c>
      <c r="AU346" s="199" t="str">
        <f t="shared" si="268"/>
        <v/>
      </c>
      <c r="AV346" s="199" t="str">
        <f t="shared" si="273"/>
        <v/>
      </c>
      <c r="AW346" s="199" t="str">
        <f t="shared" si="269"/>
        <v/>
      </c>
      <c r="AX346" s="199" t="str">
        <f t="shared" si="270"/>
        <v/>
      </c>
      <c r="AY346" s="199" t="str">
        <f t="shared" si="271"/>
        <v/>
      </c>
      <c r="AZ346" s="199" t="str">
        <f t="shared" si="274"/>
        <v/>
      </c>
      <c r="BA346" s="199">
        <f t="shared" si="275"/>
        <v>0</v>
      </c>
      <c r="BB346" s="606"/>
      <c r="BC346" s="199">
        <f>+IFERROR(MIN(BB346*(1+MTR!$E$28)*(1+MTR!$F$28),IF(C346&lt;2018,AZ346+BA346*MTR!$D$35,AZ346+BA346*MTR!$E$36)),0)</f>
        <v>0</v>
      </c>
      <c r="BD346" s="190"/>
      <c r="BE346" s="608"/>
      <c r="BF346" s="190"/>
      <c r="BG346" s="190"/>
      <c r="BH346" s="190"/>
    </row>
    <row r="347" spans="1:60" s="179" customFormat="1">
      <c r="A347" s="607"/>
      <c r="B347" s="76"/>
      <c r="C347" s="77"/>
      <c r="D347" s="77"/>
      <c r="E347" s="77"/>
      <c r="F347" s="77"/>
      <c r="G347" s="76"/>
      <c r="H347" s="212" t="str">
        <f t="shared" si="255"/>
        <v/>
      </c>
      <c r="I347" s="199" t="str">
        <f t="shared" si="256"/>
        <v/>
      </c>
      <c r="J347" s="199" t="str">
        <f t="shared" si="202"/>
        <v/>
      </c>
      <c r="K347" s="199" t="str">
        <f t="shared" si="203"/>
        <v/>
      </c>
      <c r="L347" s="199" t="str">
        <f t="shared" si="204"/>
        <v/>
      </c>
      <c r="M347" s="199" t="str">
        <f t="shared" si="205"/>
        <v/>
      </c>
      <c r="N347" s="199" t="str">
        <f t="shared" si="206"/>
        <v/>
      </c>
      <c r="O347" s="199" t="str">
        <f t="shared" si="207"/>
        <v/>
      </c>
      <c r="P347" s="199" t="str">
        <f t="shared" si="208"/>
        <v/>
      </c>
      <c r="Q347" s="199">
        <f t="shared" si="209"/>
        <v>0</v>
      </c>
      <c r="R347" s="606"/>
      <c r="S347" s="199">
        <f>+IFERROR(MIN(R347*(1+MTR!$C$28),P347+Q347*MTR!$C$35),0)</f>
        <v>0</v>
      </c>
      <c r="U347" s="199" t="str">
        <f t="shared" si="257"/>
        <v/>
      </c>
      <c r="V347" s="199" t="str">
        <f t="shared" si="210"/>
        <v/>
      </c>
      <c r="W347" s="199" t="str">
        <f t="shared" si="211"/>
        <v/>
      </c>
      <c r="X347" s="199" t="str">
        <f t="shared" si="212"/>
        <v/>
      </c>
      <c r="Y347" s="199" t="str">
        <f t="shared" si="213"/>
        <v/>
      </c>
      <c r="Z347" s="199" t="str">
        <f t="shared" si="214"/>
        <v/>
      </c>
      <c r="AA347" s="199" t="str">
        <f t="shared" si="215"/>
        <v/>
      </c>
      <c r="AB347" s="199" t="str">
        <f t="shared" si="216"/>
        <v/>
      </c>
      <c r="AC347" s="199">
        <f t="shared" si="217"/>
        <v>0</v>
      </c>
      <c r="AD347" s="606"/>
      <c r="AE347" s="199">
        <f>+IFERROR(MIN(AD347*(1+MTR!$C$28)*(1+MTR!$D$28),AB347+AC347*MTR!$D$35),0)</f>
        <v>0</v>
      </c>
      <c r="AG347" s="199" t="str">
        <f t="shared" si="267"/>
        <v/>
      </c>
      <c r="AH347" s="199" t="str">
        <f t="shared" si="259"/>
        <v/>
      </c>
      <c r="AI347" s="199" t="str">
        <f t="shared" si="260"/>
        <v/>
      </c>
      <c r="AJ347" s="199" t="str">
        <f t="shared" si="261"/>
        <v/>
      </c>
      <c r="AK347" s="199" t="str">
        <f t="shared" si="262"/>
        <v/>
      </c>
      <c r="AL347" s="199" t="str">
        <f t="shared" si="263"/>
        <v/>
      </c>
      <c r="AM347" s="199" t="str">
        <f t="shared" si="264"/>
        <v/>
      </c>
      <c r="AN347" s="199" t="str">
        <f t="shared" si="265"/>
        <v/>
      </c>
      <c r="AO347" s="199">
        <f t="shared" si="266"/>
        <v>0</v>
      </c>
      <c r="AP347" s="606"/>
      <c r="AQ347" s="199">
        <f>+IFERROR(MIN(AP347*(1+MTR!$E$28)*(1+MTR!$D$28),IF(C347&lt;2018,AN347+AO347*MTR!$D$35,AN347+AO347*MTR!$E$36)),0)</f>
        <v>0</v>
      </c>
      <c r="AS347" s="199" t="str">
        <f t="shared" si="258"/>
        <v/>
      </c>
      <c r="AT347" s="199" t="str">
        <f t="shared" si="272"/>
        <v/>
      </c>
      <c r="AU347" s="199" t="str">
        <f t="shared" si="268"/>
        <v/>
      </c>
      <c r="AV347" s="199" t="str">
        <f t="shared" si="273"/>
        <v/>
      </c>
      <c r="AW347" s="199" t="str">
        <f t="shared" si="269"/>
        <v/>
      </c>
      <c r="AX347" s="199" t="str">
        <f t="shared" si="270"/>
        <v/>
      </c>
      <c r="AY347" s="199" t="str">
        <f t="shared" si="271"/>
        <v/>
      </c>
      <c r="AZ347" s="199" t="str">
        <f t="shared" si="274"/>
        <v/>
      </c>
      <c r="BA347" s="199">
        <f t="shared" si="275"/>
        <v>0</v>
      </c>
      <c r="BB347" s="606"/>
      <c r="BC347" s="199">
        <f>+IFERROR(MIN(BB347*(1+MTR!$E$28)*(1+MTR!$F$28),IF(C347&lt;2018,AZ347+BA347*MTR!$D$35,AZ347+BA347*MTR!$E$36)),0)</f>
        <v>0</v>
      </c>
      <c r="BD347" s="190"/>
      <c r="BE347" s="608"/>
      <c r="BF347" s="190"/>
      <c r="BG347" s="190"/>
      <c r="BH347" s="190"/>
    </row>
    <row r="348" spans="1:60" s="179" customFormat="1">
      <c r="A348" s="607"/>
      <c r="B348" s="76"/>
      <c r="C348" s="77"/>
      <c r="D348" s="77"/>
      <c r="E348" s="77"/>
      <c r="F348" s="77"/>
      <c r="G348" s="76"/>
      <c r="H348" s="212" t="str">
        <f t="shared" si="255"/>
        <v/>
      </c>
      <c r="I348" s="199" t="str">
        <f t="shared" si="256"/>
        <v/>
      </c>
      <c r="J348" s="199" t="str">
        <f t="shared" si="202"/>
        <v/>
      </c>
      <c r="K348" s="199" t="str">
        <f t="shared" si="203"/>
        <v/>
      </c>
      <c r="L348" s="199" t="str">
        <f t="shared" si="204"/>
        <v/>
      </c>
      <c r="M348" s="199" t="str">
        <f t="shared" si="205"/>
        <v/>
      </c>
      <c r="N348" s="199" t="str">
        <f t="shared" si="206"/>
        <v/>
      </c>
      <c r="O348" s="199" t="str">
        <f t="shared" si="207"/>
        <v/>
      </c>
      <c r="P348" s="199" t="str">
        <f t="shared" si="208"/>
        <v/>
      </c>
      <c r="Q348" s="199">
        <f t="shared" si="209"/>
        <v>0</v>
      </c>
      <c r="R348" s="606"/>
      <c r="S348" s="199">
        <f>+IFERROR(MIN(R348*(1+MTR!$C$28),P348+Q348*MTR!$C$35),0)</f>
        <v>0</v>
      </c>
      <c r="U348" s="199" t="str">
        <f t="shared" si="257"/>
        <v/>
      </c>
      <c r="V348" s="199" t="str">
        <f t="shared" si="210"/>
        <v/>
      </c>
      <c r="W348" s="199" t="str">
        <f t="shared" si="211"/>
        <v/>
      </c>
      <c r="X348" s="199" t="str">
        <f t="shared" si="212"/>
        <v/>
      </c>
      <c r="Y348" s="199" t="str">
        <f t="shared" si="213"/>
        <v/>
      </c>
      <c r="Z348" s="199" t="str">
        <f t="shared" si="214"/>
        <v/>
      </c>
      <c r="AA348" s="199" t="str">
        <f t="shared" si="215"/>
        <v/>
      </c>
      <c r="AB348" s="199" t="str">
        <f t="shared" si="216"/>
        <v/>
      </c>
      <c r="AC348" s="199">
        <f t="shared" si="217"/>
        <v>0</v>
      </c>
      <c r="AD348" s="606"/>
      <c r="AE348" s="199">
        <f>+IFERROR(MIN(AD348*(1+MTR!$C$28)*(1+MTR!$D$28),AB348+AC348*MTR!$D$35),0)</f>
        <v>0</v>
      </c>
      <c r="AG348" s="199" t="str">
        <f t="shared" si="267"/>
        <v/>
      </c>
      <c r="AH348" s="199" t="str">
        <f t="shared" si="259"/>
        <v/>
      </c>
      <c r="AI348" s="199" t="str">
        <f t="shared" si="260"/>
        <v/>
      </c>
      <c r="AJ348" s="199" t="str">
        <f t="shared" si="261"/>
        <v/>
      </c>
      <c r="AK348" s="199" t="str">
        <f t="shared" si="262"/>
        <v/>
      </c>
      <c r="AL348" s="199" t="str">
        <f t="shared" si="263"/>
        <v/>
      </c>
      <c r="AM348" s="199" t="str">
        <f t="shared" si="264"/>
        <v/>
      </c>
      <c r="AN348" s="199" t="str">
        <f t="shared" si="265"/>
        <v/>
      </c>
      <c r="AO348" s="199">
        <f t="shared" si="266"/>
        <v>0</v>
      </c>
      <c r="AP348" s="606"/>
      <c r="AQ348" s="199">
        <f>+IFERROR(MIN(AP348*(1+MTR!$E$28)*(1+MTR!$D$28),IF(C348&lt;2018,AN348+AO348*MTR!$D$35,AN348+AO348*MTR!$E$36)),0)</f>
        <v>0</v>
      </c>
      <c r="AS348" s="199" t="str">
        <f t="shared" si="258"/>
        <v/>
      </c>
      <c r="AT348" s="199" t="str">
        <f t="shared" si="272"/>
        <v/>
      </c>
      <c r="AU348" s="199" t="str">
        <f t="shared" si="268"/>
        <v/>
      </c>
      <c r="AV348" s="199" t="str">
        <f t="shared" si="273"/>
        <v/>
      </c>
      <c r="AW348" s="199" t="str">
        <f t="shared" si="269"/>
        <v/>
      </c>
      <c r="AX348" s="199" t="str">
        <f t="shared" si="270"/>
        <v/>
      </c>
      <c r="AY348" s="199" t="str">
        <f t="shared" si="271"/>
        <v/>
      </c>
      <c r="AZ348" s="199" t="str">
        <f t="shared" si="274"/>
        <v/>
      </c>
      <c r="BA348" s="199">
        <f t="shared" si="275"/>
        <v>0</v>
      </c>
      <c r="BB348" s="606"/>
      <c r="BC348" s="199">
        <f>+IFERROR(MIN(BB348*(1+MTR!$E$28)*(1+MTR!$F$28),IF(C348&lt;2018,AZ348+BA348*MTR!$D$35,AZ348+BA348*MTR!$E$36)),0)</f>
        <v>0</v>
      </c>
      <c r="BD348" s="190"/>
      <c r="BE348" s="608"/>
      <c r="BF348" s="190"/>
      <c r="BG348" s="190"/>
      <c r="BH348" s="190"/>
    </row>
    <row r="349" spans="1:60" s="179" customFormat="1">
      <c r="A349" s="607"/>
      <c r="B349" s="76"/>
      <c r="C349" s="77"/>
      <c r="D349" s="77"/>
      <c r="E349" s="77"/>
      <c r="F349" s="77"/>
      <c r="G349" s="76"/>
      <c r="H349" s="212" t="str">
        <f t="shared" si="255"/>
        <v/>
      </c>
      <c r="I349" s="199" t="str">
        <f t="shared" si="256"/>
        <v/>
      </c>
      <c r="J349" s="199" t="str">
        <f t="shared" si="202"/>
        <v/>
      </c>
      <c r="K349" s="199" t="str">
        <f t="shared" si="203"/>
        <v/>
      </c>
      <c r="L349" s="199" t="str">
        <f t="shared" si="204"/>
        <v/>
      </c>
      <c r="M349" s="199" t="str">
        <f t="shared" si="205"/>
        <v/>
      </c>
      <c r="N349" s="199" t="str">
        <f t="shared" si="206"/>
        <v/>
      </c>
      <c r="O349" s="199" t="str">
        <f t="shared" si="207"/>
        <v/>
      </c>
      <c r="P349" s="199" t="str">
        <f t="shared" si="208"/>
        <v/>
      </c>
      <c r="Q349" s="199">
        <f t="shared" si="209"/>
        <v>0</v>
      </c>
      <c r="R349" s="606"/>
      <c r="S349" s="199">
        <f>+IFERROR(MIN(R349*(1+MTR!$C$28),P349+Q349*MTR!$C$35),0)</f>
        <v>0</v>
      </c>
      <c r="U349" s="199" t="str">
        <f t="shared" si="257"/>
        <v/>
      </c>
      <c r="V349" s="199" t="str">
        <f t="shared" si="210"/>
        <v/>
      </c>
      <c r="W349" s="199" t="str">
        <f t="shared" si="211"/>
        <v/>
      </c>
      <c r="X349" s="199" t="str">
        <f t="shared" si="212"/>
        <v/>
      </c>
      <c r="Y349" s="199" t="str">
        <f t="shared" si="213"/>
        <v/>
      </c>
      <c r="Z349" s="199" t="str">
        <f t="shared" si="214"/>
        <v/>
      </c>
      <c r="AA349" s="199" t="str">
        <f t="shared" si="215"/>
        <v/>
      </c>
      <c r="AB349" s="199" t="str">
        <f t="shared" si="216"/>
        <v/>
      </c>
      <c r="AC349" s="199">
        <f t="shared" si="217"/>
        <v>0</v>
      </c>
      <c r="AD349" s="606"/>
      <c r="AE349" s="199">
        <f>+IFERROR(MIN(AD349*(1+MTR!$C$28)*(1+MTR!$D$28),AB349+AC349*MTR!$D$35),0)</f>
        <v>0</v>
      </c>
      <c r="AG349" s="199" t="str">
        <f t="shared" si="267"/>
        <v/>
      </c>
      <c r="AH349" s="199" t="str">
        <f t="shared" si="259"/>
        <v/>
      </c>
      <c r="AI349" s="199" t="str">
        <f t="shared" si="260"/>
        <v/>
      </c>
      <c r="AJ349" s="199" t="str">
        <f t="shared" si="261"/>
        <v/>
      </c>
      <c r="AK349" s="199" t="str">
        <f t="shared" si="262"/>
        <v/>
      </c>
      <c r="AL349" s="199" t="str">
        <f t="shared" si="263"/>
        <v/>
      </c>
      <c r="AM349" s="199" t="str">
        <f t="shared" si="264"/>
        <v/>
      </c>
      <c r="AN349" s="199" t="str">
        <f t="shared" si="265"/>
        <v/>
      </c>
      <c r="AO349" s="199">
        <f t="shared" si="266"/>
        <v>0</v>
      </c>
      <c r="AP349" s="606"/>
      <c r="AQ349" s="199">
        <f>+IFERROR(MIN(AP349*(1+MTR!$E$28)*(1+MTR!$D$28),IF(C349&lt;2018,AN349+AO349*MTR!$D$35,AN349+AO349*MTR!$E$36)),0)</f>
        <v>0</v>
      </c>
      <c r="AS349" s="199" t="str">
        <f t="shared" si="258"/>
        <v/>
      </c>
      <c r="AT349" s="199" t="str">
        <f t="shared" si="272"/>
        <v/>
      </c>
      <c r="AU349" s="199" t="str">
        <f t="shared" si="268"/>
        <v/>
      </c>
      <c r="AV349" s="199" t="str">
        <f t="shared" si="273"/>
        <v/>
      </c>
      <c r="AW349" s="199" t="str">
        <f t="shared" si="269"/>
        <v/>
      </c>
      <c r="AX349" s="199" t="str">
        <f t="shared" si="270"/>
        <v/>
      </c>
      <c r="AY349" s="199" t="str">
        <f t="shared" si="271"/>
        <v/>
      </c>
      <c r="AZ349" s="199" t="str">
        <f t="shared" si="274"/>
        <v/>
      </c>
      <c r="BA349" s="199">
        <f t="shared" si="275"/>
        <v>0</v>
      </c>
      <c r="BB349" s="606"/>
      <c r="BC349" s="199">
        <f>+IFERROR(MIN(BB349*(1+MTR!$E$28)*(1+MTR!$F$28),IF(C349&lt;2018,AZ349+BA349*MTR!$D$35,AZ349+BA349*MTR!$E$36)),0)</f>
        <v>0</v>
      </c>
      <c r="BD349" s="190"/>
      <c r="BE349" s="608"/>
      <c r="BF349" s="190"/>
      <c r="BG349" s="190"/>
      <c r="BH349" s="190"/>
    </row>
    <row r="350" spans="1:60" s="179" customFormat="1">
      <c r="A350" s="607"/>
      <c r="B350" s="76"/>
      <c r="C350" s="77"/>
      <c r="D350" s="77"/>
      <c r="E350" s="77"/>
      <c r="F350" s="77"/>
      <c r="G350" s="76"/>
      <c r="H350" s="212" t="str">
        <f t="shared" si="255"/>
        <v/>
      </c>
      <c r="I350" s="199" t="str">
        <f t="shared" si="256"/>
        <v/>
      </c>
      <c r="J350" s="199" t="str">
        <f t="shared" si="202"/>
        <v/>
      </c>
      <c r="K350" s="199" t="str">
        <f t="shared" si="203"/>
        <v/>
      </c>
      <c r="L350" s="199" t="str">
        <f t="shared" si="204"/>
        <v/>
      </c>
      <c r="M350" s="199" t="str">
        <f t="shared" si="205"/>
        <v/>
      </c>
      <c r="N350" s="199" t="str">
        <f t="shared" si="206"/>
        <v/>
      </c>
      <c r="O350" s="199" t="str">
        <f t="shared" si="207"/>
        <v/>
      </c>
      <c r="P350" s="199" t="str">
        <f t="shared" si="208"/>
        <v/>
      </c>
      <c r="Q350" s="199">
        <f t="shared" si="209"/>
        <v>0</v>
      </c>
      <c r="R350" s="606"/>
      <c r="S350" s="199">
        <f>+IFERROR(MIN(R350*(1+MTR!$C$28),P350+Q350*MTR!$C$35),0)</f>
        <v>0</v>
      </c>
      <c r="U350" s="199" t="str">
        <f t="shared" si="257"/>
        <v/>
      </c>
      <c r="V350" s="199" t="str">
        <f t="shared" si="210"/>
        <v/>
      </c>
      <c r="W350" s="199" t="str">
        <f t="shared" si="211"/>
        <v/>
      </c>
      <c r="X350" s="199" t="str">
        <f t="shared" si="212"/>
        <v/>
      </c>
      <c r="Y350" s="199" t="str">
        <f t="shared" si="213"/>
        <v/>
      </c>
      <c r="Z350" s="199" t="str">
        <f t="shared" si="214"/>
        <v/>
      </c>
      <c r="AA350" s="199" t="str">
        <f t="shared" si="215"/>
        <v/>
      </c>
      <c r="AB350" s="199" t="str">
        <f t="shared" si="216"/>
        <v/>
      </c>
      <c r="AC350" s="199">
        <f t="shared" si="217"/>
        <v>0</v>
      </c>
      <c r="AD350" s="606"/>
      <c r="AE350" s="199">
        <f>+IFERROR(MIN(AD350*(1+MTR!$C$28)*(1+MTR!$D$28),AB350+AC350*MTR!$D$35),0)</f>
        <v>0</v>
      </c>
      <c r="AG350" s="199" t="str">
        <f t="shared" si="267"/>
        <v/>
      </c>
      <c r="AH350" s="199" t="str">
        <f t="shared" si="259"/>
        <v/>
      </c>
      <c r="AI350" s="199" t="str">
        <f t="shared" si="260"/>
        <v/>
      </c>
      <c r="AJ350" s="199" t="str">
        <f t="shared" si="261"/>
        <v/>
      </c>
      <c r="AK350" s="199" t="str">
        <f t="shared" si="262"/>
        <v/>
      </c>
      <c r="AL350" s="199" t="str">
        <f t="shared" si="263"/>
        <v/>
      </c>
      <c r="AM350" s="199" t="str">
        <f t="shared" si="264"/>
        <v/>
      </c>
      <c r="AN350" s="199" t="str">
        <f t="shared" si="265"/>
        <v/>
      </c>
      <c r="AO350" s="199">
        <f t="shared" si="266"/>
        <v>0</v>
      </c>
      <c r="AP350" s="606"/>
      <c r="AQ350" s="199">
        <f>+IFERROR(MIN(AP350*(1+MTR!$E$28)*(1+MTR!$D$28),IF(C350&lt;2018,AN350+AO350*MTR!$D$35,AN350+AO350*MTR!$E$36)),0)</f>
        <v>0</v>
      </c>
      <c r="AS350" s="199" t="str">
        <f t="shared" si="258"/>
        <v/>
      </c>
      <c r="AT350" s="199" t="str">
        <f t="shared" si="272"/>
        <v/>
      </c>
      <c r="AU350" s="199" t="str">
        <f t="shared" si="268"/>
        <v/>
      </c>
      <c r="AV350" s="199" t="str">
        <f t="shared" si="273"/>
        <v/>
      </c>
      <c r="AW350" s="199" t="str">
        <f t="shared" si="269"/>
        <v/>
      </c>
      <c r="AX350" s="199" t="str">
        <f t="shared" si="270"/>
        <v/>
      </c>
      <c r="AY350" s="199" t="str">
        <f t="shared" si="271"/>
        <v/>
      </c>
      <c r="AZ350" s="199" t="str">
        <f t="shared" si="274"/>
        <v/>
      </c>
      <c r="BA350" s="199">
        <f t="shared" si="275"/>
        <v>0</v>
      </c>
      <c r="BB350" s="606"/>
      <c r="BC350" s="199">
        <f>+IFERROR(MIN(BB350*(1+MTR!$E$28)*(1+MTR!$F$28),IF(C350&lt;2018,AZ350+BA350*MTR!$D$35,AZ350+BA350*MTR!$E$36)),0)</f>
        <v>0</v>
      </c>
      <c r="BD350" s="190"/>
      <c r="BE350" s="608"/>
      <c r="BF350" s="190"/>
      <c r="BG350" s="190"/>
      <c r="BH350" s="190"/>
    </row>
    <row r="351" spans="1:60" s="179" customFormat="1">
      <c r="A351" s="607"/>
      <c r="B351" s="76"/>
      <c r="C351" s="77"/>
      <c r="D351" s="77"/>
      <c r="E351" s="77"/>
      <c r="F351" s="77"/>
      <c r="G351" s="76"/>
      <c r="H351" s="212" t="str">
        <f t="shared" si="255"/>
        <v/>
      </c>
      <c r="I351" s="199" t="str">
        <f t="shared" si="256"/>
        <v/>
      </c>
      <c r="J351" s="199" t="str">
        <f t="shared" si="202"/>
        <v/>
      </c>
      <c r="K351" s="199" t="str">
        <f t="shared" si="203"/>
        <v/>
      </c>
      <c r="L351" s="199" t="str">
        <f t="shared" si="204"/>
        <v/>
      </c>
      <c r="M351" s="199" t="str">
        <f t="shared" si="205"/>
        <v/>
      </c>
      <c r="N351" s="199" t="str">
        <f t="shared" si="206"/>
        <v/>
      </c>
      <c r="O351" s="199" t="str">
        <f t="shared" si="207"/>
        <v/>
      </c>
      <c r="P351" s="199" t="str">
        <f t="shared" si="208"/>
        <v/>
      </c>
      <c r="Q351" s="199">
        <f t="shared" si="209"/>
        <v>0</v>
      </c>
      <c r="R351" s="606"/>
      <c r="S351" s="199">
        <f>+IFERROR(MIN(R351*(1+MTR!$C$28),P351+Q351*MTR!$C$35),0)</f>
        <v>0</v>
      </c>
      <c r="U351" s="199" t="str">
        <f t="shared" si="257"/>
        <v/>
      </c>
      <c r="V351" s="199" t="str">
        <f t="shared" si="210"/>
        <v/>
      </c>
      <c r="W351" s="199" t="str">
        <f t="shared" si="211"/>
        <v/>
      </c>
      <c r="X351" s="199" t="str">
        <f t="shared" si="212"/>
        <v/>
      </c>
      <c r="Y351" s="199" t="str">
        <f t="shared" si="213"/>
        <v/>
      </c>
      <c r="Z351" s="199" t="str">
        <f t="shared" si="214"/>
        <v/>
      </c>
      <c r="AA351" s="199" t="str">
        <f t="shared" si="215"/>
        <v/>
      </c>
      <c r="AB351" s="199" t="str">
        <f t="shared" si="216"/>
        <v/>
      </c>
      <c r="AC351" s="199">
        <f t="shared" si="217"/>
        <v>0</v>
      </c>
      <c r="AD351" s="606"/>
      <c r="AE351" s="199">
        <f>+IFERROR(MIN(AD351*(1+MTR!$C$28)*(1+MTR!$D$28),AB351+AC351*MTR!$D$35),0)</f>
        <v>0</v>
      </c>
      <c r="AG351" s="199" t="str">
        <f t="shared" si="267"/>
        <v/>
      </c>
      <c r="AH351" s="199" t="str">
        <f t="shared" si="259"/>
        <v/>
      </c>
      <c r="AI351" s="199" t="str">
        <f t="shared" si="260"/>
        <v/>
      </c>
      <c r="AJ351" s="199" t="str">
        <f t="shared" si="261"/>
        <v/>
      </c>
      <c r="AK351" s="199" t="str">
        <f t="shared" si="262"/>
        <v/>
      </c>
      <c r="AL351" s="199" t="str">
        <f t="shared" si="263"/>
        <v/>
      </c>
      <c r="AM351" s="199" t="str">
        <f t="shared" si="264"/>
        <v/>
      </c>
      <c r="AN351" s="199" t="str">
        <f t="shared" si="265"/>
        <v/>
      </c>
      <c r="AO351" s="199">
        <f t="shared" si="266"/>
        <v>0</v>
      </c>
      <c r="AP351" s="606"/>
      <c r="AQ351" s="199">
        <f>+IFERROR(MIN(AP351*(1+MTR!$E$28)*(1+MTR!$D$28),IF(C351&lt;2018,AN351+AO351*MTR!$D$35,AN351+AO351*MTR!$E$36)),0)</f>
        <v>0</v>
      </c>
      <c r="AS351" s="199" t="str">
        <f t="shared" si="258"/>
        <v/>
      </c>
      <c r="AT351" s="199" t="str">
        <f t="shared" si="272"/>
        <v/>
      </c>
      <c r="AU351" s="199" t="str">
        <f t="shared" si="268"/>
        <v/>
      </c>
      <c r="AV351" s="199" t="str">
        <f t="shared" si="273"/>
        <v/>
      </c>
      <c r="AW351" s="199" t="str">
        <f t="shared" si="269"/>
        <v/>
      </c>
      <c r="AX351" s="199" t="str">
        <f t="shared" si="270"/>
        <v/>
      </c>
      <c r="AY351" s="199" t="str">
        <f t="shared" si="271"/>
        <v/>
      </c>
      <c r="AZ351" s="199" t="str">
        <f t="shared" si="274"/>
        <v/>
      </c>
      <c r="BA351" s="199">
        <f t="shared" si="275"/>
        <v>0</v>
      </c>
      <c r="BB351" s="606"/>
      <c r="BC351" s="199">
        <f>+IFERROR(MIN(BB351*(1+MTR!$E$28)*(1+MTR!$F$28),IF(C351&lt;2018,AZ351+BA351*MTR!$D$35,AZ351+BA351*MTR!$E$36)),0)</f>
        <v>0</v>
      </c>
      <c r="BD351" s="190"/>
      <c r="BE351" s="608"/>
      <c r="BF351" s="190"/>
      <c r="BG351" s="190"/>
      <c r="BH351" s="190"/>
    </row>
    <row r="352" spans="1:60" s="179" customFormat="1">
      <c r="A352" s="607"/>
      <c r="B352" s="76"/>
      <c r="C352" s="77"/>
      <c r="D352" s="77"/>
      <c r="E352" s="77"/>
      <c r="F352" s="77"/>
      <c r="G352" s="76"/>
      <c r="H352" s="212" t="str">
        <f t="shared" si="255"/>
        <v/>
      </c>
      <c r="I352" s="199" t="str">
        <f t="shared" si="256"/>
        <v/>
      </c>
      <c r="J352" s="199" t="str">
        <f t="shared" si="202"/>
        <v/>
      </c>
      <c r="K352" s="199" t="str">
        <f t="shared" si="203"/>
        <v/>
      </c>
      <c r="L352" s="199" t="str">
        <f t="shared" si="204"/>
        <v/>
      </c>
      <c r="M352" s="199" t="str">
        <f t="shared" si="205"/>
        <v/>
      </c>
      <c r="N352" s="199" t="str">
        <f t="shared" si="206"/>
        <v/>
      </c>
      <c r="O352" s="199" t="str">
        <f t="shared" si="207"/>
        <v/>
      </c>
      <c r="P352" s="199" t="str">
        <f t="shared" si="208"/>
        <v/>
      </c>
      <c r="Q352" s="199">
        <f t="shared" si="209"/>
        <v>0</v>
      </c>
      <c r="R352" s="606"/>
      <c r="S352" s="199">
        <f>+IFERROR(MIN(R352*(1+MTR!$C$28),P352+Q352*MTR!$C$35),0)</f>
        <v>0</v>
      </c>
      <c r="U352" s="199" t="str">
        <f t="shared" si="257"/>
        <v/>
      </c>
      <c r="V352" s="199" t="str">
        <f t="shared" si="210"/>
        <v/>
      </c>
      <c r="W352" s="199" t="str">
        <f t="shared" si="211"/>
        <v/>
      </c>
      <c r="X352" s="199" t="str">
        <f t="shared" si="212"/>
        <v/>
      </c>
      <c r="Y352" s="199" t="str">
        <f t="shared" si="213"/>
        <v/>
      </c>
      <c r="Z352" s="199" t="str">
        <f t="shared" si="214"/>
        <v/>
      </c>
      <c r="AA352" s="199" t="str">
        <f t="shared" si="215"/>
        <v/>
      </c>
      <c r="AB352" s="199" t="str">
        <f t="shared" si="216"/>
        <v/>
      </c>
      <c r="AC352" s="199">
        <f t="shared" si="217"/>
        <v>0</v>
      </c>
      <c r="AD352" s="606"/>
      <c r="AE352" s="199">
        <f>+IFERROR(MIN(AD352*(1+MTR!$C$28)*(1+MTR!$D$28),AB352+AC352*MTR!$D$35),0)</f>
        <v>0</v>
      </c>
      <c r="AG352" s="199" t="str">
        <f t="shared" si="267"/>
        <v/>
      </c>
      <c r="AH352" s="199" t="str">
        <f t="shared" si="259"/>
        <v/>
      </c>
      <c r="AI352" s="199" t="str">
        <f t="shared" si="260"/>
        <v/>
      </c>
      <c r="AJ352" s="199" t="str">
        <f t="shared" si="261"/>
        <v/>
      </c>
      <c r="AK352" s="199" t="str">
        <f t="shared" si="262"/>
        <v/>
      </c>
      <c r="AL352" s="199" t="str">
        <f t="shared" si="263"/>
        <v/>
      </c>
      <c r="AM352" s="199" t="str">
        <f t="shared" si="264"/>
        <v/>
      </c>
      <c r="AN352" s="199" t="str">
        <f t="shared" si="265"/>
        <v/>
      </c>
      <c r="AO352" s="199">
        <f t="shared" si="266"/>
        <v>0</v>
      </c>
      <c r="AP352" s="606"/>
      <c r="AQ352" s="199">
        <f>+IFERROR(MIN(AP352*(1+MTR!$E$28)*(1+MTR!$D$28),IF(C352&lt;2018,AN352+AO352*MTR!$D$35,AN352+AO352*MTR!$E$36)),0)</f>
        <v>0</v>
      </c>
      <c r="AS352" s="199" t="str">
        <f t="shared" si="258"/>
        <v/>
      </c>
      <c r="AT352" s="199" t="str">
        <f t="shared" si="272"/>
        <v/>
      </c>
      <c r="AU352" s="199" t="str">
        <f t="shared" si="268"/>
        <v/>
      </c>
      <c r="AV352" s="199" t="str">
        <f t="shared" si="273"/>
        <v/>
      </c>
      <c r="AW352" s="199" t="str">
        <f t="shared" si="269"/>
        <v/>
      </c>
      <c r="AX352" s="199" t="str">
        <f t="shared" si="270"/>
        <v/>
      </c>
      <c r="AY352" s="199" t="str">
        <f t="shared" si="271"/>
        <v/>
      </c>
      <c r="AZ352" s="199" t="str">
        <f t="shared" si="274"/>
        <v/>
      </c>
      <c r="BA352" s="199">
        <f t="shared" si="275"/>
        <v>0</v>
      </c>
      <c r="BB352" s="606"/>
      <c r="BC352" s="199">
        <f>+IFERROR(MIN(BB352*(1+MTR!$E$28)*(1+MTR!$F$28),IF(C352&lt;2018,AZ352+BA352*MTR!$D$35,AZ352+BA352*MTR!$E$36)),0)</f>
        <v>0</v>
      </c>
      <c r="BD352" s="190"/>
      <c r="BE352" s="608"/>
      <c r="BF352" s="190"/>
      <c r="BG352" s="190"/>
      <c r="BH352" s="190"/>
    </row>
    <row r="353" spans="1:60" s="179" customFormat="1">
      <c r="A353" s="607"/>
      <c r="B353" s="76"/>
      <c r="C353" s="77"/>
      <c r="D353" s="77"/>
      <c r="E353" s="77"/>
      <c r="F353" s="77"/>
      <c r="G353" s="76"/>
      <c r="H353" s="212" t="str">
        <f t="shared" si="255"/>
        <v/>
      </c>
      <c r="I353" s="199" t="str">
        <f t="shared" si="256"/>
        <v/>
      </c>
      <c r="J353" s="199" t="str">
        <f t="shared" si="202"/>
        <v/>
      </c>
      <c r="K353" s="199" t="str">
        <f t="shared" si="203"/>
        <v/>
      </c>
      <c r="L353" s="199" t="str">
        <f t="shared" si="204"/>
        <v/>
      </c>
      <c r="M353" s="199" t="str">
        <f t="shared" si="205"/>
        <v/>
      </c>
      <c r="N353" s="199" t="str">
        <f t="shared" si="206"/>
        <v/>
      </c>
      <c r="O353" s="199" t="str">
        <f t="shared" si="207"/>
        <v/>
      </c>
      <c r="P353" s="199" t="str">
        <f t="shared" si="208"/>
        <v/>
      </c>
      <c r="Q353" s="199">
        <f t="shared" si="209"/>
        <v>0</v>
      </c>
      <c r="R353" s="606"/>
      <c r="S353" s="199">
        <f>+IFERROR(MIN(R353*(1+MTR!$C$28),P353+Q353*MTR!$C$35),0)</f>
        <v>0</v>
      </c>
      <c r="U353" s="199" t="str">
        <f t="shared" si="257"/>
        <v/>
      </c>
      <c r="V353" s="199" t="str">
        <f t="shared" si="210"/>
        <v/>
      </c>
      <c r="W353" s="199" t="str">
        <f t="shared" si="211"/>
        <v/>
      </c>
      <c r="X353" s="199" t="str">
        <f t="shared" si="212"/>
        <v/>
      </c>
      <c r="Y353" s="199" t="str">
        <f t="shared" si="213"/>
        <v/>
      </c>
      <c r="Z353" s="199" t="str">
        <f t="shared" si="214"/>
        <v/>
      </c>
      <c r="AA353" s="199" t="str">
        <f t="shared" si="215"/>
        <v/>
      </c>
      <c r="AB353" s="199" t="str">
        <f t="shared" si="216"/>
        <v/>
      </c>
      <c r="AC353" s="199">
        <f t="shared" si="217"/>
        <v>0</v>
      </c>
      <c r="AD353" s="606"/>
      <c r="AE353" s="199">
        <f>+IFERROR(MIN(AD353*(1+MTR!$C$28)*(1+MTR!$D$28),AB353+AC353*MTR!$D$35),0)</f>
        <v>0</v>
      </c>
      <c r="AG353" s="199" t="str">
        <f t="shared" si="267"/>
        <v/>
      </c>
      <c r="AH353" s="199" t="str">
        <f t="shared" si="259"/>
        <v/>
      </c>
      <c r="AI353" s="199" t="str">
        <f t="shared" si="260"/>
        <v/>
      </c>
      <c r="AJ353" s="199" t="str">
        <f t="shared" si="261"/>
        <v/>
      </c>
      <c r="AK353" s="199" t="str">
        <f t="shared" si="262"/>
        <v/>
      </c>
      <c r="AL353" s="199" t="str">
        <f t="shared" si="263"/>
        <v/>
      </c>
      <c r="AM353" s="199" t="str">
        <f t="shared" si="264"/>
        <v/>
      </c>
      <c r="AN353" s="199" t="str">
        <f t="shared" si="265"/>
        <v/>
      </c>
      <c r="AO353" s="199">
        <f t="shared" si="266"/>
        <v>0</v>
      </c>
      <c r="AP353" s="606"/>
      <c r="AQ353" s="199">
        <f>+IFERROR(MIN(AP353*(1+MTR!$E$28)*(1+MTR!$D$28),IF(C353&lt;2018,AN353+AO353*MTR!$D$35,AN353+AO353*MTR!$E$36)),0)</f>
        <v>0</v>
      </c>
      <c r="AS353" s="199" t="str">
        <f t="shared" si="258"/>
        <v/>
      </c>
      <c r="AT353" s="199" t="str">
        <f t="shared" si="272"/>
        <v/>
      </c>
      <c r="AU353" s="199" t="str">
        <f t="shared" si="268"/>
        <v/>
      </c>
      <c r="AV353" s="199" t="str">
        <f t="shared" si="273"/>
        <v/>
      </c>
      <c r="AW353" s="199" t="str">
        <f t="shared" si="269"/>
        <v/>
      </c>
      <c r="AX353" s="199" t="str">
        <f t="shared" si="270"/>
        <v/>
      </c>
      <c r="AY353" s="199" t="str">
        <f t="shared" si="271"/>
        <v/>
      </c>
      <c r="AZ353" s="199" t="str">
        <f t="shared" si="274"/>
        <v/>
      </c>
      <c r="BA353" s="199">
        <f t="shared" si="275"/>
        <v>0</v>
      </c>
      <c r="BB353" s="606"/>
      <c r="BC353" s="199">
        <f>+IFERROR(MIN(BB353*(1+MTR!$E$28)*(1+MTR!$F$28),IF(C353&lt;2018,AZ353+BA353*MTR!$D$35,AZ353+BA353*MTR!$E$36)),0)</f>
        <v>0</v>
      </c>
      <c r="BD353" s="190"/>
      <c r="BE353" s="608"/>
      <c r="BF353" s="190"/>
      <c r="BG353" s="190"/>
      <c r="BH353" s="190"/>
    </row>
    <row r="354" spans="1:60" s="179" customFormat="1">
      <c r="A354" s="607"/>
      <c r="B354" s="76"/>
      <c r="C354" s="77"/>
      <c r="D354" s="77"/>
      <c r="E354" s="77"/>
      <c r="F354" s="77"/>
      <c r="G354" s="76"/>
      <c r="H354" s="212" t="str">
        <f t="shared" si="255"/>
        <v/>
      </c>
      <c r="I354" s="199" t="str">
        <f t="shared" si="256"/>
        <v/>
      </c>
      <c r="J354" s="199" t="str">
        <f t="shared" si="202"/>
        <v/>
      </c>
      <c r="K354" s="199" t="str">
        <f t="shared" si="203"/>
        <v/>
      </c>
      <c r="L354" s="199" t="str">
        <f t="shared" si="204"/>
        <v/>
      </c>
      <c r="M354" s="199" t="str">
        <f t="shared" si="205"/>
        <v/>
      </c>
      <c r="N354" s="199" t="str">
        <f t="shared" si="206"/>
        <v/>
      </c>
      <c r="O354" s="199" t="str">
        <f t="shared" si="207"/>
        <v/>
      </c>
      <c r="P354" s="199" t="str">
        <f t="shared" si="208"/>
        <v/>
      </c>
      <c r="Q354" s="199">
        <f t="shared" si="209"/>
        <v>0</v>
      </c>
      <c r="R354" s="606"/>
      <c r="S354" s="199">
        <f>+IFERROR(MIN(R354*(1+MTR!$C$28),P354+Q354*MTR!$C$35),0)</f>
        <v>0</v>
      </c>
      <c r="U354" s="199" t="str">
        <f t="shared" si="257"/>
        <v/>
      </c>
      <c r="V354" s="199" t="str">
        <f t="shared" si="210"/>
        <v/>
      </c>
      <c r="W354" s="199" t="str">
        <f t="shared" si="211"/>
        <v/>
      </c>
      <c r="X354" s="199" t="str">
        <f t="shared" si="212"/>
        <v/>
      </c>
      <c r="Y354" s="199" t="str">
        <f t="shared" si="213"/>
        <v/>
      </c>
      <c r="Z354" s="199" t="str">
        <f t="shared" si="214"/>
        <v/>
      </c>
      <c r="AA354" s="199" t="str">
        <f t="shared" si="215"/>
        <v/>
      </c>
      <c r="AB354" s="199" t="str">
        <f t="shared" si="216"/>
        <v/>
      </c>
      <c r="AC354" s="199">
        <f t="shared" si="217"/>
        <v>0</v>
      </c>
      <c r="AD354" s="606"/>
      <c r="AE354" s="199">
        <f>+IFERROR(MIN(AD354*(1+MTR!$C$28)*(1+MTR!$D$28),AB354+AC354*MTR!$D$35),0)</f>
        <v>0</v>
      </c>
      <c r="AG354" s="199" t="str">
        <f t="shared" si="267"/>
        <v/>
      </c>
      <c r="AH354" s="199" t="str">
        <f t="shared" si="259"/>
        <v/>
      </c>
      <c r="AI354" s="199" t="str">
        <f t="shared" si="260"/>
        <v/>
      </c>
      <c r="AJ354" s="199" t="str">
        <f t="shared" si="261"/>
        <v/>
      </c>
      <c r="AK354" s="199" t="str">
        <f t="shared" si="262"/>
        <v/>
      </c>
      <c r="AL354" s="199" t="str">
        <f t="shared" si="263"/>
        <v/>
      </c>
      <c r="AM354" s="199" t="str">
        <f t="shared" si="264"/>
        <v/>
      </c>
      <c r="AN354" s="199" t="str">
        <f t="shared" si="265"/>
        <v/>
      </c>
      <c r="AO354" s="199">
        <f t="shared" si="266"/>
        <v>0</v>
      </c>
      <c r="AP354" s="606"/>
      <c r="AQ354" s="199">
        <f>+IFERROR(MIN(AP354*(1+MTR!$E$28)*(1+MTR!$D$28),IF(C354&lt;2018,AN354+AO354*MTR!$D$35,AN354+AO354*MTR!$E$36)),0)</f>
        <v>0</v>
      </c>
      <c r="AS354" s="199" t="str">
        <f t="shared" si="258"/>
        <v/>
      </c>
      <c r="AT354" s="199" t="str">
        <f t="shared" si="272"/>
        <v/>
      </c>
      <c r="AU354" s="199" t="str">
        <f t="shared" si="268"/>
        <v/>
      </c>
      <c r="AV354" s="199" t="str">
        <f t="shared" si="273"/>
        <v/>
      </c>
      <c r="AW354" s="199" t="str">
        <f t="shared" si="269"/>
        <v/>
      </c>
      <c r="AX354" s="199" t="str">
        <f t="shared" si="270"/>
        <v/>
      </c>
      <c r="AY354" s="199" t="str">
        <f t="shared" si="271"/>
        <v/>
      </c>
      <c r="AZ354" s="199" t="str">
        <f t="shared" si="274"/>
        <v/>
      </c>
      <c r="BA354" s="199">
        <f t="shared" si="275"/>
        <v>0</v>
      </c>
      <c r="BB354" s="606"/>
      <c r="BC354" s="199">
        <f>+IFERROR(MIN(BB354*(1+MTR!$E$28)*(1+MTR!$F$28),IF(C354&lt;2018,AZ354+BA354*MTR!$D$35,AZ354+BA354*MTR!$E$36)),0)</f>
        <v>0</v>
      </c>
      <c r="BD354" s="190"/>
      <c r="BE354" s="608"/>
      <c r="BF354" s="190"/>
      <c r="BG354" s="190"/>
      <c r="BH354" s="190"/>
    </row>
    <row r="355" spans="1:60" s="179" customFormat="1">
      <c r="A355" s="607"/>
      <c r="B355" s="76"/>
      <c r="C355" s="77"/>
      <c r="D355" s="77"/>
      <c r="E355" s="77"/>
      <c r="F355" s="77"/>
      <c r="G355" s="76"/>
      <c r="H355" s="212" t="str">
        <f t="shared" si="255"/>
        <v/>
      </c>
      <c r="I355" s="199" t="str">
        <f t="shared" si="256"/>
        <v/>
      </c>
      <c r="J355" s="199" t="str">
        <f t="shared" si="202"/>
        <v/>
      </c>
      <c r="K355" s="199" t="str">
        <f t="shared" si="203"/>
        <v/>
      </c>
      <c r="L355" s="199" t="str">
        <f t="shared" si="204"/>
        <v/>
      </c>
      <c r="M355" s="199" t="str">
        <f t="shared" si="205"/>
        <v/>
      </c>
      <c r="N355" s="199" t="str">
        <f t="shared" si="206"/>
        <v/>
      </c>
      <c r="O355" s="199" t="str">
        <f t="shared" si="207"/>
        <v/>
      </c>
      <c r="P355" s="199" t="str">
        <f t="shared" si="208"/>
        <v/>
      </c>
      <c r="Q355" s="199">
        <f t="shared" si="209"/>
        <v>0</v>
      </c>
      <c r="R355" s="606"/>
      <c r="S355" s="199">
        <f>+IFERROR(MIN(R355*(1+MTR!$C$28),P355+Q355*MTR!$C$35),0)</f>
        <v>0</v>
      </c>
      <c r="U355" s="199" t="str">
        <f t="shared" si="257"/>
        <v/>
      </c>
      <c r="V355" s="199" t="str">
        <f t="shared" si="210"/>
        <v/>
      </c>
      <c r="W355" s="199" t="str">
        <f t="shared" si="211"/>
        <v/>
      </c>
      <c r="X355" s="199" t="str">
        <f t="shared" si="212"/>
        <v/>
      </c>
      <c r="Y355" s="199" t="str">
        <f t="shared" si="213"/>
        <v/>
      </c>
      <c r="Z355" s="199" t="str">
        <f t="shared" si="214"/>
        <v/>
      </c>
      <c r="AA355" s="199" t="str">
        <f t="shared" si="215"/>
        <v/>
      </c>
      <c r="AB355" s="199" t="str">
        <f t="shared" si="216"/>
        <v/>
      </c>
      <c r="AC355" s="199">
        <f t="shared" si="217"/>
        <v>0</v>
      </c>
      <c r="AD355" s="606"/>
      <c r="AE355" s="199">
        <f>+IFERROR(MIN(AD355*(1+MTR!$C$28)*(1+MTR!$D$28),AB355+AC355*MTR!$D$35),0)</f>
        <v>0</v>
      </c>
      <c r="AG355" s="199" t="str">
        <f t="shared" si="267"/>
        <v/>
      </c>
      <c r="AH355" s="199" t="str">
        <f t="shared" si="259"/>
        <v/>
      </c>
      <c r="AI355" s="199" t="str">
        <f t="shared" si="260"/>
        <v/>
      </c>
      <c r="AJ355" s="199" t="str">
        <f t="shared" si="261"/>
        <v/>
      </c>
      <c r="AK355" s="199" t="str">
        <f t="shared" si="262"/>
        <v/>
      </c>
      <c r="AL355" s="199" t="str">
        <f t="shared" si="263"/>
        <v/>
      </c>
      <c r="AM355" s="199" t="str">
        <f t="shared" si="264"/>
        <v/>
      </c>
      <c r="AN355" s="199" t="str">
        <f t="shared" si="265"/>
        <v/>
      </c>
      <c r="AO355" s="199">
        <f t="shared" si="266"/>
        <v>0</v>
      </c>
      <c r="AP355" s="606"/>
      <c r="AQ355" s="199">
        <f>+IFERROR(MIN(AP355*(1+MTR!$E$28)*(1+MTR!$D$28),IF(C355&lt;2018,AN355+AO355*MTR!$D$35,AN355+AO355*MTR!$E$36)),0)</f>
        <v>0</v>
      </c>
      <c r="AS355" s="199" t="str">
        <f t="shared" si="258"/>
        <v/>
      </c>
      <c r="AT355" s="199" t="str">
        <f t="shared" si="272"/>
        <v/>
      </c>
      <c r="AU355" s="199" t="str">
        <f t="shared" si="268"/>
        <v/>
      </c>
      <c r="AV355" s="199" t="str">
        <f t="shared" si="273"/>
        <v/>
      </c>
      <c r="AW355" s="199" t="str">
        <f t="shared" si="269"/>
        <v/>
      </c>
      <c r="AX355" s="199" t="str">
        <f t="shared" si="270"/>
        <v/>
      </c>
      <c r="AY355" s="199" t="str">
        <f t="shared" si="271"/>
        <v/>
      </c>
      <c r="AZ355" s="199" t="str">
        <f t="shared" si="274"/>
        <v/>
      </c>
      <c r="BA355" s="199">
        <f t="shared" si="275"/>
        <v>0</v>
      </c>
      <c r="BB355" s="606"/>
      <c r="BC355" s="199">
        <f>+IFERROR(MIN(BB355*(1+MTR!$E$28)*(1+MTR!$F$28),IF(C355&lt;2018,AZ355+BA355*MTR!$D$35,AZ355+BA355*MTR!$E$36)),0)</f>
        <v>0</v>
      </c>
      <c r="BD355" s="190"/>
      <c r="BE355" s="608"/>
      <c r="BF355" s="190"/>
      <c r="BG355" s="190"/>
      <c r="BH355" s="190"/>
    </row>
    <row r="356" spans="1:60" s="179" customFormat="1">
      <c r="A356" s="607"/>
      <c r="B356" s="76"/>
      <c r="C356" s="77"/>
      <c r="D356" s="77"/>
      <c r="E356" s="77"/>
      <c r="F356" s="77"/>
      <c r="G356" s="76"/>
      <c r="H356" s="212" t="str">
        <f t="shared" si="255"/>
        <v/>
      </c>
      <c r="I356" s="199" t="str">
        <f t="shared" si="256"/>
        <v/>
      </c>
      <c r="J356" s="199" t="str">
        <f t="shared" si="202"/>
        <v/>
      </c>
      <c r="K356" s="199" t="str">
        <f t="shared" si="203"/>
        <v/>
      </c>
      <c r="L356" s="199" t="str">
        <f t="shared" si="204"/>
        <v/>
      </c>
      <c r="M356" s="199" t="str">
        <f t="shared" si="205"/>
        <v/>
      </c>
      <c r="N356" s="199" t="str">
        <f t="shared" si="206"/>
        <v/>
      </c>
      <c r="O356" s="199" t="str">
        <f t="shared" si="207"/>
        <v/>
      </c>
      <c r="P356" s="199" t="str">
        <f t="shared" si="208"/>
        <v/>
      </c>
      <c r="Q356" s="199">
        <f t="shared" si="209"/>
        <v>0</v>
      </c>
      <c r="R356" s="606"/>
      <c r="S356" s="199">
        <f>+IFERROR(MIN(R356*(1+MTR!$C$28),P356+Q356*MTR!$C$35),0)</f>
        <v>0</v>
      </c>
      <c r="U356" s="199" t="str">
        <f t="shared" si="257"/>
        <v/>
      </c>
      <c r="V356" s="199" t="str">
        <f t="shared" si="210"/>
        <v/>
      </c>
      <c r="W356" s="199" t="str">
        <f t="shared" si="211"/>
        <v/>
      </c>
      <c r="X356" s="199" t="str">
        <f t="shared" si="212"/>
        <v/>
      </c>
      <c r="Y356" s="199" t="str">
        <f t="shared" si="213"/>
        <v/>
      </c>
      <c r="Z356" s="199" t="str">
        <f t="shared" si="214"/>
        <v/>
      </c>
      <c r="AA356" s="199" t="str">
        <f t="shared" si="215"/>
        <v/>
      </c>
      <c r="AB356" s="199" t="str">
        <f t="shared" si="216"/>
        <v/>
      </c>
      <c r="AC356" s="199">
        <f t="shared" si="217"/>
        <v>0</v>
      </c>
      <c r="AD356" s="606"/>
      <c r="AE356" s="199">
        <f>+IFERROR(MIN(AD356*(1+MTR!$C$28)*(1+MTR!$D$28),AB356+AC356*MTR!$D$35),0)</f>
        <v>0</v>
      </c>
      <c r="AG356" s="199" t="str">
        <f t="shared" si="267"/>
        <v/>
      </c>
      <c r="AH356" s="199" t="str">
        <f t="shared" si="259"/>
        <v/>
      </c>
      <c r="AI356" s="199" t="str">
        <f t="shared" si="260"/>
        <v/>
      </c>
      <c r="AJ356" s="199" t="str">
        <f t="shared" si="261"/>
        <v/>
      </c>
      <c r="AK356" s="199" t="str">
        <f t="shared" si="262"/>
        <v/>
      </c>
      <c r="AL356" s="199" t="str">
        <f t="shared" si="263"/>
        <v/>
      </c>
      <c r="AM356" s="199" t="str">
        <f t="shared" si="264"/>
        <v/>
      </c>
      <c r="AN356" s="199" t="str">
        <f t="shared" si="265"/>
        <v/>
      </c>
      <c r="AO356" s="199">
        <f t="shared" si="266"/>
        <v>0</v>
      </c>
      <c r="AP356" s="606"/>
      <c r="AQ356" s="199">
        <f>+IFERROR(MIN(AP356*(1+MTR!$E$28)*(1+MTR!$D$28),IF(C356&lt;2018,AN356+AO356*MTR!$D$35,AN356+AO356*MTR!$E$36)),0)</f>
        <v>0</v>
      </c>
      <c r="AS356" s="199" t="str">
        <f t="shared" si="258"/>
        <v/>
      </c>
      <c r="AT356" s="199" t="str">
        <f t="shared" si="272"/>
        <v/>
      </c>
      <c r="AU356" s="199" t="str">
        <f t="shared" si="268"/>
        <v/>
      </c>
      <c r="AV356" s="199" t="str">
        <f t="shared" si="273"/>
        <v/>
      </c>
      <c r="AW356" s="199" t="str">
        <f t="shared" si="269"/>
        <v/>
      </c>
      <c r="AX356" s="199" t="str">
        <f t="shared" si="270"/>
        <v/>
      </c>
      <c r="AY356" s="199" t="str">
        <f t="shared" si="271"/>
        <v/>
      </c>
      <c r="AZ356" s="199" t="str">
        <f t="shared" si="274"/>
        <v/>
      </c>
      <c r="BA356" s="199">
        <f t="shared" si="275"/>
        <v>0</v>
      </c>
      <c r="BB356" s="606"/>
      <c r="BC356" s="199">
        <f>+IFERROR(MIN(BB356*(1+MTR!$E$28)*(1+MTR!$F$28),IF(C356&lt;2018,AZ356+BA356*MTR!$D$35,AZ356+BA356*MTR!$E$36)),0)</f>
        <v>0</v>
      </c>
      <c r="BD356" s="190"/>
      <c r="BE356" s="608"/>
      <c r="BF356" s="190"/>
      <c r="BG356" s="190"/>
      <c r="BH356" s="190"/>
    </row>
    <row r="357" spans="1:60" s="179" customFormat="1">
      <c r="A357" s="607"/>
      <c r="B357" s="76"/>
      <c r="C357" s="77"/>
      <c r="D357" s="77"/>
      <c r="E357" s="77"/>
      <c r="F357" s="77"/>
      <c r="G357" s="76"/>
      <c r="H357" s="212" t="str">
        <f t="shared" si="255"/>
        <v/>
      </c>
      <c r="I357" s="199" t="str">
        <f t="shared" si="256"/>
        <v/>
      </c>
      <c r="J357" s="199" t="str">
        <f t="shared" si="202"/>
        <v/>
      </c>
      <c r="K357" s="199" t="str">
        <f t="shared" si="203"/>
        <v/>
      </c>
      <c r="L357" s="199" t="str">
        <f t="shared" si="204"/>
        <v/>
      </c>
      <c r="M357" s="199" t="str">
        <f t="shared" si="205"/>
        <v/>
      </c>
      <c r="N357" s="199" t="str">
        <f t="shared" si="206"/>
        <v/>
      </c>
      <c r="O357" s="199" t="str">
        <f t="shared" si="207"/>
        <v/>
      </c>
      <c r="P357" s="199" t="str">
        <f t="shared" si="208"/>
        <v/>
      </c>
      <c r="Q357" s="199">
        <f t="shared" si="209"/>
        <v>0</v>
      </c>
      <c r="R357" s="606"/>
      <c r="S357" s="199">
        <f>+IFERROR(MIN(R357*(1+MTR!$C$28),P357+Q357*MTR!$C$35),0)</f>
        <v>0</v>
      </c>
      <c r="U357" s="199" t="str">
        <f t="shared" si="257"/>
        <v/>
      </c>
      <c r="V357" s="199" t="str">
        <f t="shared" si="210"/>
        <v/>
      </c>
      <c r="W357" s="199" t="str">
        <f t="shared" si="211"/>
        <v/>
      </c>
      <c r="X357" s="199" t="str">
        <f t="shared" si="212"/>
        <v/>
      </c>
      <c r="Y357" s="199" t="str">
        <f t="shared" si="213"/>
        <v/>
      </c>
      <c r="Z357" s="199" t="str">
        <f t="shared" si="214"/>
        <v/>
      </c>
      <c r="AA357" s="199" t="str">
        <f t="shared" si="215"/>
        <v/>
      </c>
      <c r="AB357" s="199" t="str">
        <f t="shared" si="216"/>
        <v/>
      </c>
      <c r="AC357" s="199">
        <f t="shared" si="217"/>
        <v>0</v>
      </c>
      <c r="AD357" s="606"/>
      <c r="AE357" s="199">
        <f>+IFERROR(MIN(AD357*(1+MTR!$C$28)*(1+MTR!$D$28),AB357+AC357*MTR!$D$35),0)</f>
        <v>0</v>
      </c>
      <c r="AG357" s="199" t="str">
        <f t="shared" si="267"/>
        <v/>
      </c>
      <c r="AH357" s="199" t="str">
        <f t="shared" si="259"/>
        <v/>
      </c>
      <c r="AI357" s="199" t="str">
        <f t="shared" si="260"/>
        <v/>
      </c>
      <c r="AJ357" s="199" t="str">
        <f t="shared" si="261"/>
        <v/>
      </c>
      <c r="AK357" s="199" t="str">
        <f t="shared" si="262"/>
        <v/>
      </c>
      <c r="AL357" s="199" t="str">
        <f t="shared" si="263"/>
        <v/>
      </c>
      <c r="AM357" s="199" t="str">
        <f t="shared" si="264"/>
        <v/>
      </c>
      <c r="AN357" s="199" t="str">
        <f t="shared" si="265"/>
        <v/>
      </c>
      <c r="AO357" s="199">
        <f t="shared" si="266"/>
        <v>0</v>
      </c>
      <c r="AP357" s="606"/>
      <c r="AQ357" s="199">
        <f>+IFERROR(MIN(AP357*(1+MTR!$E$28)*(1+MTR!$D$28),IF(C357&lt;2018,AN357+AO357*MTR!$D$35,AN357+AO357*MTR!$E$36)),0)</f>
        <v>0</v>
      </c>
      <c r="AS357" s="199" t="str">
        <f t="shared" si="258"/>
        <v/>
      </c>
      <c r="AT357" s="199" t="str">
        <f t="shared" si="272"/>
        <v/>
      </c>
      <c r="AU357" s="199" t="str">
        <f t="shared" si="268"/>
        <v/>
      </c>
      <c r="AV357" s="199" t="str">
        <f t="shared" si="273"/>
        <v/>
      </c>
      <c r="AW357" s="199" t="str">
        <f t="shared" si="269"/>
        <v/>
      </c>
      <c r="AX357" s="199" t="str">
        <f t="shared" si="270"/>
        <v/>
      </c>
      <c r="AY357" s="199" t="str">
        <f t="shared" si="271"/>
        <v/>
      </c>
      <c r="AZ357" s="199" t="str">
        <f t="shared" si="274"/>
        <v/>
      </c>
      <c r="BA357" s="199">
        <f t="shared" si="275"/>
        <v>0</v>
      </c>
      <c r="BB357" s="606"/>
      <c r="BC357" s="199">
        <f>+IFERROR(MIN(BB357*(1+MTR!$E$28)*(1+MTR!$F$28),IF(C357&lt;2018,AZ357+BA357*MTR!$D$35,AZ357+BA357*MTR!$E$36)),0)</f>
        <v>0</v>
      </c>
      <c r="BD357" s="190"/>
      <c r="BE357" s="608"/>
      <c r="BF357" s="190"/>
      <c r="BG357" s="190"/>
      <c r="BH357" s="190"/>
    </row>
    <row r="358" spans="1:60" s="179" customFormat="1">
      <c r="A358" s="607"/>
      <c r="B358" s="76"/>
      <c r="C358" s="77"/>
      <c r="D358" s="77"/>
      <c r="E358" s="77"/>
      <c r="F358" s="77"/>
      <c r="G358" s="76"/>
      <c r="H358" s="212" t="str">
        <f t="shared" si="255"/>
        <v/>
      </c>
      <c r="I358" s="199" t="str">
        <f t="shared" si="256"/>
        <v/>
      </c>
      <c r="J358" s="199" t="str">
        <f t="shared" si="202"/>
        <v/>
      </c>
      <c r="K358" s="199" t="str">
        <f t="shared" si="203"/>
        <v/>
      </c>
      <c r="L358" s="199" t="str">
        <f t="shared" si="204"/>
        <v/>
      </c>
      <c r="M358" s="199" t="str">
        <f t="shared" si="205"/>
        <v/>
      </c>
      <c r="N358" s="199" t="str">
        <f t="shared" si="206"/>
        <v/>
      </c>
      <c r="O358" s="199" t="str">
        <f t="shared" si="207"/>
        <v/>
      </c>
      <c r="P358" s="199" t="str">
        <f t="shared" si="208"/>
        <v/>
      </c>
      <c r="Q358" s="199">
        <f t="shared" si="209"/>
        <v>0</v>
      </c>
      <c r="R358" s="606"/>
      <c r="S358" s="199">
        <f>+IFERROR(MIN(R358*(1+MTR!$C$28),P358+Q358*MTR!$C$35),0)</f>
        <v>0</v>
      </c>
      <c r="U358" s="199" t="str">
        <f t="shared" si="257"/>
        <v/>
      </c>
      <c r="V358" s="199" t="str">
        <f t="shared" si="210"/>
        <v/>
      </c>
      <c r="W358" s="199" t="str">
        <f t="shared" si="211"/>
        <v/>
      </c>
      <c r="X358" s="199" t="str">
        <f t="shared" si="212"/>
        <v/>
      </c>
      <c r="Y358" s="199" t="str">
        <f t="shared" si="213"/>
        <v/>
      </c>
      <c r="Z358" s="199" t="str">
        <f t="shared" si="214"/>
        <v/>
      </c>
      <c r="AA358" s="199" t="str">
        <f t="shared" si="215"/>
        <v/>
      </c>
      <c r="AB358" s="199" t="str">
        <f t="shared" si="216"/>
        <v/>
      </c>
      <c r="AC358" s="199">
        <f t="shared" si="217"/>
        <v>0</v>
      </c>
      <c r="AD358" s="606"/>
      <c r="AE358" s="199">
        <f>+IFERROR(MIN(AD358*(1+MTR!$C$28)*(1+MTR!$D$28),AB358+AC358*MTR!$D$35),0)</f>
        <v>0</v>
      </c>
      <c r="AG358" s="199" t="str">
        <f t="shared" si="267"/>
        <v/>
      </c>
      <c r="AH358" s="199" t="str">
        <f t="shared" si="259"/>
        <v/>
      </c>
      <c r="AI358" s="199" t="str">
        <f t="shared" si="260"/>
        <v/>
      </c>
      <c r="AJ358" s="199" t="str">
        <f t="shared" si="261"/>
        <v/>
      </c>
      <c r="AK358" s="199" t="str">
        <f t="shared" si="262"/>
        <v/>
      </c>
      <c r="AL358" s="199" t="str">
        <f t="shared" si="263"/>
        <v/>
      </c>
      <c r="AM358" s="199" t="str">
        <f t="shared" si="264"/>
        <v/>
      </c>
      <c r="AN358" s="199" t="str">
        <f t="shared" si="265"/>
        <v/>
      </c>
      <c r="AO358" s="199">
        <f t="shared" si="266"/>
        <v>0</v>
      </c>
      <c r="AP358" s="606"/>
      <c r="AQ358" s="199">
        <f>+IFERROR(MIN(AP358*(1+MTR!$E$28)*(1+MTR!$D$28),IF(C358&lt;2018,AN358+AO358*MTR!$D$35,AN358+AO358*MTR!$E$36)),0)</f>
        <v>0</v>
      </c>
      <c r="AS358" s="199" t="str">
        <f t="shared" si="258"/>
        <v/>
      </c>
      <c r="AT358" s="199" t="str">
        <f t="shared" si="272"/>
        <v/>
      </c>
      <c r="AU358" s="199" t="str">
        <f t="shared" si="268"/>
        <v/>
      </c>
      <c r="AV358" s="199" t="str">
        <f t="shared" si="273"/>
        <v/>
      </c>
      <c r="AW358" s="199" t="str">
        <f t="shared" si="269"/>
        <v/>
      </c>
      <c r="AX358" s="199" t="str">
        <f t="shared" si="270"/>
        <v/>
      </c>
      <c r="AY358" s="199" t="str">
        <f t="shared" si="271"/>
        <v/>
      </c>
      <c r="AZ358" s="199" t="str">
        <f t="shared" si="274"/>
        <v/>
      </c>
      <c r="BA358" s="199">
        <f t="shared" si="275"/>
        <v>0</v>
      </c>
      <c r="BB358" s="606"/>
      <c r="BC358" s="199">
        <f>+IFERROR(MIN(BB358*(1+MTR!$E$28)*(1+MTR!$F$28),IF(C358&lt;2018,AZ358+BA358*MTR!$D$35,AZ358+BA358*MTR!$E$36)),0)</f>
        <v>0</v>
      </c>
      <c r="BD358" s="190"/>
      <c r="BE358" s="608"/>
      <c r="BF358" s="190"/>
      <c r="BG358" s="190"/>
      <c r="BH358" s="190"/>
    </row>
    <row r="359" spans="1:60" s="179" customFormat="1">
      <c r="A359" s="607"/>
      <c r="B359" s="76"/>
      <c r="C359" s="77"/>
      <c r="D359" s="77"/>
      <c r="E359" s="77"/>
      <c r="F359" s="77"/>
      <c r="G359" s="76"/>
      <c r="H359" s="212" t="str">
        <f t="shared" si="255"/>
        <v/>
      </c>
      <c r="I359" s="199" t="str">
        <f t="shared" si="256"/>
        <v/>
      </c>
      <c r="J359" s="199" t="str">
        <f t="shared" si="202"/>
        <v/>
      </c>
      <c r="K359" s="199" t="str">
        <f t="shared" si="203"/>
        <v/>
      </c>
      <c r="L359" s="199" t="str">
        <f t="shared" si="204"/>
        <v/>
      </c>
      <c r="M359" s="199" t="str">
        <f t="shared" si="205"/>
        <v/>
      </c>
      <c r="N359" s="199" t="str">
        <f t="shared" si="206"/>
        <v/>
      </c>
      <c r="O359" s="199" t="str">
        <f t="shared" si="207"/>
        <v/>
      </c>
      <c r="P359" s="199" t="str">
        <f t="shared" si="208"/>
        <v/>
      </c>
      <c r="Q359" s="199">
        <f t="shared" si="209"/>
        <v>0</v>
      </c>
      <c r="R359" s="606"/>
      <c r="S359" s="199">
        <f>+IFERROR(MIN(R359*(1+MTR!$C$28),P359+Q359*MTR!$C$35),0)</f>
        <v>0</v>
      </c>
      <c r="U359" s="199" t="str">
        <f t="shared" si="257"/>
        <v/>
      </c>
      <c r="V359" s="199" t="str">
        <f t="shared" si="210"/>
        <v/>
      </c>
      <c r="W359" s="199" t="str">
        <f t="shared" si="211"/>
        <v/>
      </c>
      <c r="X359" s="199" t="str">
        <f t="shared" si="212"/>
        <v/>
      </c>
      <c r="Y359" s="199" t="str">
        <f t="shared" si="213"/>
        <v/>
      </c>
      <c r="Z359" s="199" t="str">
        <f t="shared" si="214"/>
        <v/>
      </c>
      <c r="AA359" s="199" t="str">
        <f t="shared" si="215"/>
        <v/>
      </c>
      <c r="AB359" s="199" t="str">
        <f t="shared" si="216"/>
        <v/>
      </c>
      <c r="AC359" s="199">
        <f t="shared" si="217"/>
        <v>0</v>
      </c>
      <c r="AD359" s="606"/>
      <c r="AE359" s="199">
        <f>+IFERROR(MIN(AD359*(1+MTR!$C$28)*(1+MTR!$D$28),AB359+AC359*MTR!$D$35),0)</f>
        <v>0</v>
      </c>
      <c r="AG359" s="199" t="str">
        <f t="shared" si="267"/>
        <v/>
      </c>
      <c r="AH359" s="199" t="str">
        <f t="shared" si="259"/>
        <v/>
      </c>
      <c r="AI359" s="199" t="str">
        <f t="shared" si="260"/>
        <v/>
      </c>
      <c r="AJ359" s="199" t="str">
        <f t="shared" si="261"/>
        <v/>
      </c>
      <c r="AK359" s="199" t="str">
        <f t="shared" si="262"/>
        <v/>
      </c>
      <c r="AL359" s="199" t="str">
        <f t="shared" si="263"/>
        <v/>
      </c>
      <c r="AM359" s="199" t="str">
        <f t="shared" si="264"/>
        <v/>
      </c>
      <c r="AN359" s="199" t="str">
        <f t="shared" si="265"/>
        <v/>
      </c>
      <c r="AO359" s="199">
        <f t="shared" si="266"/>
        <v>0</v>
      </c>
      <c r="AP359" s="606"/>
      <c r="AQ359" s="199">
        <f>+IFERROR(MIN(AP359*(1+MTR!$E$28)*(1+MTR!$D$28),IF(C359&lt;2018,AN359+AO359*MTR!$D$35,AN359+AO359*MTR!$E$36)),0)</f>
        <v>0</v>
      </c>
      <c r="AS359" s="199" t="str">
        <f t="shared" si="258"/>
        <v/>
      </c>
      <c r="AT359" s="199" t="str">
        <f t="shared" si="272"/>
        <v/>
      </c>
      <c r="AU359" s="199" t="str">
        <f t="shared" si="268"/>
        <v/>
      </c>
      <c r="AV359" s="199" t="str">
        <f t="shared" si="273"/>
        <v/>
      </c>
      <c r="AW359" s="199" t="str">
        <f t="shared" si="269"/>
        <v/>
      </c>
      <c r="AX359" s="199" t="str">
        <f t="shared" si="270"/>
        <v/>
      </c>
      <c r="AY359" s="199" t="str">
        <f t="shared" si="271"/>
        <v/>
      </c>
      <c r="AZ359" s="199" t="str">
        <f t="shared" si="274"/>
        <v/>
      </c>
      <c r="BA359" s="199">
        <f t="shared" si="275"/>
        <v>0</v>
      </c>
      <c r="BB359" s="606"/>
      <c r="BC359" s="199">
        <f>+IFERROR(MIN(BB359*(1+MTR!$E$28)*(1+MTR!$F$28),IF(C359&lt;2018,AZ359+BA359*MTR!$D$35,AZ359+BA359*MTR!$E$36)),0)</f>
        <v>0</v>
      </c>
      <c r="BD359" s="190"/>
      <c r="BE359" s="608"/>
      <c r="BF359" s="190"/>
      <c r="BG359" s="190"/>
      <c r="BH359" s="190"/>
    </row>
    <row r="360" spans="1:60" s="179" customFormat="1">
      <c r="A360" s="607"/>
      <c r="B360" s="76"/>
      <c r="C360" s="77"/>
      <c r="D360" s="77"/>
      <c r="E360" s="77"/>
      <c r="F360" s="77"/>
      <c r="G360" s="76"/>
      <c r="H360" s="212" t="str">
        <f t="shared" si="255"/>
        <v/>
      </c>
      <c r="I360" s="199" t="str">
        <f t="shared" si="256"/>
        <v/>
      </c>
      <c r="J360" s="199" t="str">
        <f t="shared" si="202"/>
        <v/>
      </c>
      <c r="K360" s="199" t="str">
        <f t="shared" si="203"/>
        <v/>
      </c>
      <c r="L360" s="199" t="str">
        <f t="shared" si="204"/>
        <v/>
      </c>
      <c r="M360" s="199" t="str">
        <f t="shared" si="205"/>
        <v/>
      </c>
      <c r="N360" s="199" t="str">
        <f t="shared" si="206"/>
        <v/>
      </c>
      <c r="O360" s="199" t="str">
        <f t="shared" si="207"/>
        <v/>
      </c>
      <c r="P360" s="199" t="str">
        <f t="shared" si="208"/>
        <v/>
      </c>
      <c r="Q360" s="199">
        <f t="shared" si="209"/>
        <v>0</v>
      </c>
      <c r="R360" s="606"/>
      <c r="S360" s="199">
        <f>+IFERROR(MIN(R360*(1+MTR!$C$28),P360+Q360*MTR!$C$35),0)</f>
        <v>0</v>
      </c>
      <c r="U360" s="199" t="str">
        <f t="shared" si="257"/>
        <v/>
      </c>
      <c r="V360" s="199" t="str">
        <f t="shared" si="210"/>
        <v/>
      </c>
      <c r="W360" s="199" t="str">
        <f t="shared" si="211"/>
        <v/>
      </c>
      <c r="X360" s="199" t="str">
        <f t="shared" si="212"/>
        <v/>
      </c>
      <c r="Y360" s="199" t="str">
        <f t="shared" si="213"/>
        <v/>
      </c>
      <c r="Z360" s="199" t="str">
        <f t="shared" si="214"/>
        <v/>
      </c>
      <c r="AA360" s="199" t="str">
        <f t="shared" si="215"/>
        <v/>
      </c>
      <c r="AB360" s="199" t="str">
        <f t="shared" si="216"/>
        <v/>
      </c>
      <c r="AC360" s="199">
        <f t="shared" si="217"/>
        <v>0</v>
      </c>
      <c r="AD360" s="606"/>
      <c r="AE360" s="199">
        <f>+IFERROR(MIN(AD360*(1+MTR!$C$28)*(1+MTR!$D$28),AB360+AC360*MTR!$D$35),0)</f>
        <v>0</v>
      </c>
      <c r="AG360" s="199" t="str">
        <f t="shared" si="267"/>
        <v/>
      </c>
      <c r="AH360" s="199" t="str">
        <f t="shared" si="259"/>
        <v/>
      </c>
      <c r="AI360" s="199" t="str">
        <f t="shared" si="260"/>
        <v/>
      </c>
      <c r="AJ360" s="199" t="str">
        <f t="shared" si="261"/>
        <v/>
      </c>
      <c r="AK360" s="199" t="str">
        <f t="shared" si="262"/>
        <v/>
      </c>
      <c r="AL360" s="199" t="str">
        <f t="shared" si="263"/>
        <v/>
      </c>
      <c r="AM360" s="199" t="str">
        <f t="shared" si="264"/>
        <v/>
      </c>
      <c r="AN360" s="199" t="str">
        <f t="shared" si="265"/>
        <v/>
      </c>
      <c r="AO360" s="199">
        <f t="shared" si="266"/>
        <v>0</v>
      </c>
      <c r="AP360" s="606"/>
      <c r="AQ360" s="199">
        <f>+IFERROR(MIN(AP360*(1+MTR!$E$28)*(1+MTR!$D$28),IF(C360&lt;2018,AN360+AO360*MTR!$D$35,AN360+AO360*MTR!$E$36)),0)</f>
        <v>0</v>
      </c>
      <c r="AS360" s="199" t="str">
        <f t="shared" si="258"/>
        <v/>
      </c>
      <c r="AT360" s="199" t="str">
        <f t="shared" si="272"/>
        <v/>
      </c>
      <c r="AU360" s="199" t="str">
        <f t="shared" si="268"/>
        <v/>
      </c>
      <c r="AV360" s="199" t="str">
        <f t="shared" si="273"/>
        <v/>
      </c>
      <c r="AW360" s="199" t="str">
        <f t="shared" si="269"/>
        <v/>
      </c>
      <c r="AX360" s="199" t="str">
        <f t="shared" si="270"/>
        <v/>
      </c>
      <c r="AY360" s="199" t="str">
        <f t="shared" si="271"/>
        <v/>
      </c>
      <c r="AZ360" s="199" t="str">
        <f t="shared" si="274"/>
        <v/>
      </c>
      <c r="BA360" s="199">
        <f t="shared" si="275"/>
        <v>0</v>
      </c>
      <c r="BB360" s="606"/>
      <c r="BC360" s="199">
        <f>+IFERROR(MIN(BB360*(1+MTR!$E$28)*(1+MTR!$F$28),IF(C360&lt;2018,AZ360+BA360*MTR!$D$35,AZ360+BA360*MTR!$E$36)),0)</f>
        <v>0</v>
      </c>
      <c r="BD360" s="190"/>
      <c r="BE360" s="608"/>
      <c r="BF360" s="190"/>
      <c r="BG360" s="190"/>
      <c r="BH360" s="190"/>
    </row>
    <row r="361" spans="1:60" s="179" customFormat="1">
      <c r="A361" s="607"/>
      <c r="B361" s="76"/>
      <c r="C361" s="77"/>
      <c r="D361" s="77"/>
      <c r="E361" s="77"/>
      <c r="F361" s="77"/>
      <c r="G361" s="76"/>
      <c r="H361" s="212" t="str">
        <f t="shared" si="255"/>
        <v/>
      </c>
      <c r="I361" s="199" t="str">
        <f t="shared" si="256"/>
        <v/>
      </c>
      <c r="J361" s="199" t="str">
        <f t="shared" si="202"/>
        <v/>
      </c>
      <c r="K361" s="199" t="str">
        <f t="shared" si="203"/>
        <v/>
      </c>
      <c r="L361" s="199" t="str">
        <f t="shared" si="204"/>
        <v/>
      </c>
      <c r="M361" s="199" t="str">
        <f t="shared" si="205"/>
        <v/>
      </c>
      <c r="N361" s="199" t="str">
        <f t="shared" si="206"/>
        <v/>
      </c>
      <c r="O361" s="199" t="str">
        <f t="shared" si="207"/>
        <v/>
      </c>
      <c r="P361" s="199" t="str">
        <f t="shared" si="208"/>
        <v/>
      </c>
      <c r="Q361" s="199">
        <f t="shared" si="209"/>
        <v>0</v>
      </c>
      <c r="R361" s="606"/>
      <c r="S361" s="199">
        <f>+IFERROR(MIN(R361*(1+MTR!$C$28),P361+Q361*MTR!$C$35),0)</f>
        <v>0</v>
      </c>
      <c r="U361" s="199" t="str">
        <f t="shared" si="257"/>
        <v/>
      </c>
      <c r="V361" s="199" t="str">
        <f t="shared" si="210"/>
        <v/>
      </c>
      <c r="W361" s="199" t="str">
        <f t="shared" si="211"/>
        <v/>
      </c>
      <c r="X361" s="199" t="str">
        <f t="shared" si="212"/>
        <v/>
      </c>
      <c r="Y361" s="199" t="str">
        <f t="shared" si="213"/>
        <v/>
      </c>
      <c r="Z361" s="199" t="str">
        <f t="shared" si="214"/>
        <v/>
      </c>
      <c r="AA361" s="199" t="str">
        <f t="shared" si="215"/>
        <v/>
      </c>
      <c r="AB361" s="199" t="str">
        <f t="shared" si="216"/>
        <v/>
      </c>
      <c r="AC361" s="199">
        <f t="shared" si="217"/>
        <v>0</v>
      </c>
      <c r="AD361" s="606"/>
      <c r="AE361" s="199">
        <f>+IFERROR(MIN(AD361*(1+MTR!$C$28)*(1+MTR!$D$28),AB361+AC361*MTR!$D$35),0)</f>
        <v>0</v>
      </c>
      <c r="AG361" s="199" t="str">
        <f t="shared" si="267"/>
        <v/>
      </c>
      <c r="AH361" s="199" t="str">
        <f t="shared" si="259"/>
        <v/>
      </c>
      <c r="AI361" s="199" t="str">
        <f t="shared" si="260"/>
        <v/>
      </c>
      <c r="AJ361" s="199" t="str">
        <f t="shared" si="261"/>
        <v/>
      </c>
      <c r="AK361" s="199" t="str">
        <f t="shared" si="262"/>
        <v/>
      </c>
      <c r="AL361" s="199" t="str">
        <f t="shared" si="263"/>
        <v/>
      </c>
      <c r="AM361" s="199" t="str">
        <f t="shared" si="264"/>
        <v/>
      </c>
      <c r="AN361" s="199" t="str">
        <f t="shared" si="265"/>
        <v/>
      </c>
      <c r="AO361" s="199">
        <f t="shared" si="266"/>
        <v>0</v>
      </c>
      <c r="AP361" s="606"/>
      <c r="AQ361" s="199">
        <f>+IFERROR(MIN(AP361*(1+MTR!$E$28)*(1+MTR!$D$28),IF(C361&lt;2018,AN361+AO361*MTR!$D$35,AN361+AO361*MTR!$E$36)),0)</f>
        <v>0</v>
      </c>
      <c r="AS361" s="199" t="str">
        <f t="shared" si="258"/>
        <v/>
      </c>
      <c r="AT361" s="199" t="str">
        <f t="shared" si="272"/>
        <v/>
      </c>
      <c r="AU361" s="199" t="str">
        <f t="shared" si="268"/>
        <v/>
      </c>
      <c r="AV361" s="199" t="str">
        <f t="shared" si="273"/>
        <v/>
      </c>
      <c r="AW361" s="199" t="str">
        <f t="shared" si="269"/>
        <v/>
      </c>
      <c r="AX361" s="199" t="str">
        <f t="shared" si="270"/>
        <v/>
      </c>
      <c r="AY361" s="199" t="str">
        <f t="shared" si="271"/>
        <v/>
      </c>
      <c r="AZ361" s="199" t="str">
        <f t="shared" si="274"/>
        <v/>
      </c>
      <c r="BA361" s="199">
        <f t="shared" si="275"/>
        <v>0</v>
      </c>
      <c r="BB361" s="606"/>
      <c r="BC361" s="199">
        <f>+IFERROR(MIN(BB361*(1+MTR!$E$28)*(1+MTR!$F$28),IF(C361&lt;2018,AZ361+BA361*MTR!$D$35,AZ361+BA361*MTR!$E$36)),0)</f>
        <v>0</v>
      </c>
      <c r="BD361" s="190"/>
      <c r="BE361" s="608"/>
      <c r="BF361" s="190"/>
      <c r="BG361" s="190"/>
      <c r="BH361" s="190"/>
    </row>
    <row r="362" spans="1:60" s="179" customFormat="1">
      <c r="A362" s="607"/>
      <c r="B362" s="76"/>
      <c r="C362" s="77"/>
      <c r="D362" s="77"/>
      <c r="E362" s="77"/>
      <c r="F362" s="77"/>
      <c r="G362" s="76"/>
      <c r="H362" s="212" t="str">
        <f t="shared" si="255"/>
        <v/>
      </c>
      <c r="I362" s="199" t="str">
        <f t="shared" si="256"/>
        <v/>
      </c>
      <c r="J362" s="199" t="str">
        <f t="shared" si="202"/>
        <v/>
      </c>
      <c r="K362" s="199" t="str">
        <f t="shared" si="203"/>
        <v/>
      </c>
      <c r="L362" s="199" t="str">
        <f t="shared" si="204"/>
        <v/>
      </c>
      <c r="M362" s="199" t="str">
        <f t="shared" si="205"/>
        <v/>
      </c>
      <c r="N362" s="199" t="str">
        <f t="shared" si="206"/>
        <v/>
      </c>
      <c r="O362" s="199" t="str">
        <f t="shared" si="207"/>
        <v/>
      </c>
      <c r="P362" s="199" t="str">
        <f t="shared" si="208"/>
        <v/>
      </c>
      <c r="Q362" s="199">
        <f t="shared" si="209"/>
        <v>0</v>
      </c>
      <c r="R362" s="606"/>
      <c r="S362" s="199">
        <f>+IFERROR(MIN(R362*(1+MTR!$C$28),P362+Q362*MTR!$C$35),0)</f>
        <v>0</v>
      </c>
      <c r="U362" s="199" t="str">
        <f t="shared" si="257"/>
        <v/>
      </c>
      <c r="V362" s="199" t="str">
        <f t="shared" si="210"/>
        <v/>
      </c>
      <c r="W362" s="199" t="str">
        <f t="shared" si="211"/>
        <v/>
      </c>
      <c r="X362" s="199" t="str">
        <f t="shared" si="212"/>
        <v/>
      </c>
      <c r="Y362" s="199" t="str">
        <f t="shared" si="213"/>
        <v/>
      </c>
      <c r="Z362" s="199" t="str">
        <f t="shared" si="214"/>
        <v/>
      </c>
      <c r="AA362" s="199" t="str">
        <f t="shared" si="215"/>
        <v/>
      </c>
      <c r="AB362" s="199" t="str">
        <f t="shared" si="216"/>
        <v/>
      </c>
      <c r="AC362" s="199">
        <f t="shared" si="217"/>
        <v>0</v>
      </c>
      <c r="AD362" s="606"/>
      <c r="AE362" s="199">
        <f>+IFERROR(MIN(AD362*(1+MTR!$C$28)*(1+MTR!$D$28),AB362+AC362*MTR!$D$35),0)</f>
        <v>0</v>
      </c>
      <c r="AG362" s="199" t="str">
        <f t="shared" si="267"/>
        <v/>
      </c>
      <c r="AH362" s="199" t="str">
        <f t="shared" si="259"/>
        <v/>
      </c>
      <c r="AI362" s="199" t="str">
        <f t="shared" si="260"/>
        <v/>
      </c>
      <c r="AJ362" s="199" t="str">
        <f t="shared" si="261"/>
        <v/>
      </c>
      <c r="AK362" s="199" t="str">
        <f t="shared" si="262"/>
        <v/>
      </c>
      <c r="AL362" s="199" t="str">
        <f t="shared" si="263"/>
        <v/>
      </c>
      <c r="AM362" s="199" t="str">
        <f t="shared" si="264"/>
        <v/>
      </c>
      <c r="AN362" s="199" t="str">
        <f t="shared" si="265"/>
        <v/>
      </c>
      <c r="AO362" s="199">
        <f t="shared" si="266"/>
        <v>0</v>
      </c>
      <c r="AP362" s="606"/>
      <c r="AQ362" s="199">
        <f>+IFERROR(MIN(AP362*(1+MTR!$E$28)*(1+MTR!$D$28),IF(C362&lt;2018,AN362+AO362*MTR!$D$35,AN362+AO362*MTR!$E$36)),0)</f>
        <v>0</v>
      </c>
      <c r="AS362" s="199" t="str">
        <f t="shared" si="258"/>
        <v/>
      </c>
      <c r="AT362" s="199" t="str">
        <f t="shared" si="272"/>
        <v/>
      </c>
      <c r="AU362" s="199" t="str">
        <f t="shared" si="268"/>
        <v/>
      </c>
      <c r="AV362" s="199" t="str">
        <f t="shared" si="273"/>
        <v/>
      </c>
      <c r="AW362" s="199" t="str">
        <f t="shared" si="269"/>
        <v/>
      </c>
      <c r="AX362" s="199" t="str">
        <f t="shared" si="270"/>
        <v/>
      </c>
      <c r="AY362" s="199" t="str">
        <f t="shared" si="271"/>
        <v/>
      </c>
      <c r="AZ362" s="199" t="str">
        <f t="shared" si="274"/>
        <v/>
      </c>
      <c r="BA362" s="199">
        <f t="shared" si="275"/>
        <v>0</v>
      </c>
      <c r="BB362" s="606"/>
      <c r="BC362" s="199">
        <f>+IFERROR(MIN(BB362*(1+MTR!$E$28)*(1+MTR!$F$28),IF(C362&lt;2018,AZ362+BA362*MTR!$D$35,AZ362+BA362*MTR!$E$36)),0)</f>
        <v>0</v>
      </c>
      <c r="BD362" s="190"/>
      <c r="BE362" s="608"/>
      <c r="BF362" s="190"/>
      <c r="BG362" s="190"/>
      <c r="BH362" s="190"/>
    </row>
    <row r="363" spans="1:60" s="179" customFormat="1">
      <c r="A363" s="607"/>
      <c r="B363" s="76"/>
      <c r="C363" s="77"/>
      <c r="D363" s="77"/>
      <c r="E363" s="77"/>
      <c r="F363" s="77"/>
      <c r="G363" s="76"/>
      <c r="H363" s="212" t="str">
        <f t="shared" si="255"/>
        <v/>
      </c>
      <c r="I363" s="199" t="str">
        <f t="shared" si="256"/>
        <v/>
      </c>
      <c r="J363" s="199" t="str">
        <f t="shared" si="202"/>
        <v/>
      </c>
      <c r="K363" s="199" t="str">
        <f t="shared" si="203"/>
        <v/>
      </c>
      <c r="L363" s="199" t="str">
        <f t="shared" si="204"/>
        <v/>
      </c>
      <c r="M363" s="199" t="str">
        <f t="shared" si="205"/>
        <v/>
      </c>
      <c r="N363" s="199" t="str">
        <f t="shared" si="206"/>
        <v/>
      </c>
      <c r="O363" s="199" t="str">
        <f t="shared" si="207"/>
        <v/>
      </c>
      <c r="P363" s="199" t="str">
        <f t="shared" si="208"/>
        <v/>
      </c>
      <c r="Q363" s="199">
        <f t="shared" si="209"/>
        <v>0</v>
      </c>
      <c r="R363" s="606"/>
      <c r="S363" s="199">
        <f>+IFERROR(MIN(R363*(1+MTR!$C$28),P363+Q363*MTR!$C$35),0)</f>
        <v>0</v>
      </c>
      <c r="U363" s="199" t="str">
        <f t="shared" si="257"/>
        <v/>
      </c>
      <c r="V363" s="199" t="str">
        <f t="shared" si="210"/>
        <v/>
      </c>
      <c r="W363" s="199" t="str">
        <f t="shared" si="211"/>
        <v/>
      </c>
      <c r="X363" s="199" t="str">
        <f t="shared" si="212"/>
        <v/>
      </c>
      <c r="Y363" s="199" t="str">
        <f t="shared" si="213"/>
        <v/>
      </c>
      <c r="Z363" s="199" t="str">
        <f t="shared" si="214"/>
        <v/>
      </c>
      <c r="AA363" s="199" t="str">
        <f t="shared" si="215"/>
        <v/>
      </c>
      <c r="AB363" s="199" t="str">
        <f t="shared" si="216"/>
        <v/>
      </c>
      <c r="AC363" s="199">
        <f t="shared" si="217"/>
        <v>0</v>
      </c>
      <c r="AD363" s="606"/>
      <c r="AE363" s="199">
        <f>+IFERROR(MIN(AD363*(1+MTR!$C$28)*(1+MTR!$D$28),AB363+AC363*MTR!$D$35),0)</f>
        <v>0</v>
      </c>
      <c r="AG363" s="199" t="str">
        <f t="shared" si="267"/>
        <v/>
      </c>
      <c r="AH363" s="199" t="str">
        <f t="shared" si="259"/>
        <v/>
      </c>
      <c r="AI363" s="199" t="str">
        <f t="shared" si="260"/>
        <v/>
      </c>
      <c r="AJ363" s="199" t="str">
        <f t="shared" si="261"/>
        <v/>
      </c>
      <c r="AK363" s="199" t="str">
        <f t="shared" si="262"/>
        <v/>
      </c>
      <c r="AL363" s="199" t="str">
        <f t="shared" si="263"/>
        <v/>
      </c>
      <c r="AM363" s="199" t="str">
        <f t="shared" si="264"/>
        <v/>
      </c>
      <c r="AN363" s="199" t="str">
        <f t="shared" si="265"/>
        <v/>
      </c>
      <c r="AO363" s="199">
        <f t="shared" si="266"/>
        <v>0</v>
      </c>
      <c r="AP363" s="606"/>
      <c r="AQ363" s="199">
        <f>+IFERROR(MIN(AP363*(1+MTR!$E$28)*(1+MTR!$D$28),IF(C363&lt;2018,AN363+AO363*MTR!$D$35,AN363+AO363*MTR!$E$36)),0)</f>
        <v>0</v>
      </c>
      <c r="AS363" s="199" t="str">
        <f t="shared" si="258"/>
        <v/>
      </c>
      <c r="AT363" s="199" t="str">
        <f t="shared" si="272"/>
        <v/>
      </c>
      <c r="AU363" s="199" t="str">
        <f t="shared" si="268"/>
        <v/>
      </c>
      <c r="AV363" s="199" t="str">
        <f t="shared" si="273"/>
        <v/>
      </c>
      <c r="AW363" s="199" t="str">
        <f t="shared" si="269"/>
        <v/>
      </c>
      <c r="AX363" s="199" t="str">
        <f t="shared" si="270"/>
        <v/>
      </c>
      <c r="AY363" s="199" t="str">
        <f t="shared" si="271"/>
        <v/>
      </c>
      <c r="AZ363" s="199" t="str">
        <f t="shared" si="274"/>
        <v/>
      </c>
      <c r="BA363" s="199">
        <f t="shared" si="275"/>
        <v>0</v>
      </c>
      <c r="BB363" s="606"/>
      <c r="BC363" s="199">
        <f>+IFERROR(MIN(BB363*(1+MTR!$E$28)*(1+MTR!$F$28),IF(C363&lt;2018,AZ363+BA363*MTR!$D$35,AZ363+BA363*MTR!$E$36)),0)</f>
        <v>0</v>
      </c>
      <c r="BD363" s="190"/>
      <c r="BE363" s="608"/>
      <c r="BF363" s="190"/>
      <c r="BG363" s="190"/>
      <c r="BH363" s="190"/>
    </row>
    <row r="364" spans="1:60" s="179" customFormat="1">
      <c r="A364" s="607"/>
      <c r="B364" s="76"/>
      <c r="C364" s="77"/>
      <c r="D364" s="77"/>
      <c r="E364" s="77"/>
      <c r="F364" s="77"/>
      <c r="G364" s="76"/>
      <c r="H364" s="212" t="str">
        <f t="shared" si="255"/>
        <v/>
      </c>
      <c r="I364" s="199" t="str">
        <f t="shared" si="256"/>
        <v/>
      </c>
      <c r="J364" s="199" t="str">
        <f t="shared" si="202"/>
        <v/>
      </c>
      <c r="K364" s="199" t="str">
        <f t="shared" si="203"/>
        <v/>
      </c>
      <c r="L364" s="199" t="str">
        <f t="shared" si="204"/>
        <v/>
      </c>
      <c r="M364" s="199" t="str">
        <f t="shared" si="205"/>
        <v/>
      </c>
      <c r="N364" s="199" t="str">
        <f t="shared" si="206"/>
        <v/>
      </c>
      <c r="O364" s="199" t="str">
        <f t="shared" si="207"/>
        <v/>
      </c>
      <c r="P364" s="199" t="str">
        <f t="shared" si="208"/>
        <v/>
      </c>
      <c r="Q364" s="199">
        <f t="shared" si="209"/>
        <v>0</v>
      </c>
      <c r="R364" s="606"/>
      <c r="S364" s="199">
        <f>+IFERROR(MIN(R364*(1+MTR!$C$28),P364+Q364*MTR!$C$35),0)</f>
        <v>0</v>
      </c>
      <c r="U364" s="199" t="str">
        <f t="shared" si="257"/>
        <v/>
      </c>
      <c r="V364" s="199" t="str">
        <f t="shared" si="210"/>
        <v/>
      </c>
      <c r="W364" s="199" t="str">
        <f t="shared" si="211"/>
        <v/>
      </c>
      <c r="X364" s="199" t="str">
        <f t="shared" si="212"/>
        <v/>
      </c>
      <c r="Y364" s="199" t="str">
        <f t="shared" si="213"/>
        <v/>
      </c>
      <c r="Z364" s="199" t="str">
        <f t="shared" si="214"/>
        <v/>
      </c>
      <c r="AA364" s="199" t="str">
        <f t="shared" si="215"/>
        <v/>
      </c>
      <c r="AB364" s="199" t="str">
        <f t="shared" si="216"/>
        <v/>
      </c>
      <c r="AC364" s="199">
        <f t="shared" si="217"/>
        <v>0</v>
      </c>
      <c r="AD364" s="606"/>
      <c r="AE364" s="199">
        <f>+IFERROR(MIN(AD364*(1+MTR!$C$28)*(1+MTR!$D$28),AB364+AC364*MTR!$D$35),0)</f>
        <v>0</v>
      </c>
      <c r="AG364" s="199" t="str">
        <f t="shared" si="267"/>
        <v/>
      </c>
      <c r="AH364" s="199" t="str">
        <f t="shared" si="259"/>
        <v/>
      </c>
      <c r="AI364" s="199" t="str">
        <f t="shared" si="260"/>
        <v/>
      </c>
      <c r="AJ364" s="199" t="str">
        <f t="shared" si="261"/>
        <v/>
      </c>
      <c r="AK364" s="199" t="str">
        <f t="shared" si="262"/>
        <v/>
      </c>
      <c r="AL364" s="199" t="str">
        <f t="shared" si="263"/>
        <v/>
      </c>
      <c r="AM364" s="199" t="str">
        <f t="shared" si="264"/>
        <v/>
      </c>
      <c r="AN364" s="199" t="str">
        <f t="shared" si="265"/>
        <v/>
      </c>
      <c r="AO364" s="199">
        <f t="shared" si="266"/>
        <v>0</v>
      </c>
      <c r="AP364" s="606"/>
      <c r="AQ364" s="199">
        <f>+IFERROR(MIN(AP364*(1+MTR!$E$28)*(1+MTR!$D$28),IF(C364&lt;2018,AN364+AO364*MTR!$D$35,AN364+AO364*MTR!$E$36)),0)</f>
        <v>0</v>
      </c>
      <c r="AS364" s="199" t="str">
        <f t="shared" si="258"/>
        <v/>
      </c>
      <c r="AT364" s="199" t="str">
        <f t="shared" si="272"/>
        <v/>
      </c>
      <c r="AU364" s="199" t="str">
        <f t="shared" si="268"/>
        <v/>
      </c>
      <c r="AV364" s="199" t="str">
        <f t="shared" si="273"/>
        <v/>
      </c>
      <c r="AW364" s="199" t="str">
        <f t="shared" si="269"/>
        <v/>
      </c>
      <c r="AX364" s="199" t="str">
        <f t="shared" si="270"/>
        <v/>
      </c>
      <c r="AY364" s="199" t="str">
        <f t="shared" si="271"/>
        <v/>
      </c>
      <c r="AZ364" s="199" t="str">
        <f t="shared" si="274"/>
        <v/>
      </c>
      <c r="BA364" s="199">
        <f t="shared" si="275"/>
        <v>0</v>
      </c>
      <c r="BB364" s="606"/>
      <c r="BC364" s="199">
        <f>+IFERROR(MIN(BB364*(1+MTR!$E$28)*(1+MTR!$F$28),IF(C364&lt;2018,AZ364+BA364*MTR!$D$35,AZ364+BA364*MTR!$E$36)),0)</f>
        <v>0</v>
      </c>
      <c r="BD364" s="190"/>
      <c r="BE364" s="608"/>
      <c r="BF364" s="190"/>
      <c r="BG364" s="190"/>
      <c r="BH364" s="190"/>
    </row>
    <row r="365" spans="1:60" s="179" customFormat="1">
      <c r="A365" s="607"/>
      <c r="B365" s="76"/>
      <c r="C365" s="77"/>
      <c r="D365" s="77"/>
      <c r="E365" s="77"/>
      <c r="F365" s="77"/>
      <c r="G365" s="76"/>
      <c r="H365" s="212" t="str">
        <f t="shared" si="255"/>
        <v/>
      </c>
      <c r="I365" s="199" t="str">
        <f t="shared" si="256"/>
        <v/>
      </c>
      <c r="J365" s="199" t="str">
        <f t="shared" si="202"/>
        <v/>
      </c>
      <c r="K365" s="199" t="str">
        <f t="shared" si="203"/>
        <v/>
      </c>
      <c r="L365" s="199" t="str">
        <f t="shared" si="204"/>
        <v/>
      </c>
      <c r="M365" s="199" t="str">
        <f t="shared" si="205"/>
        <v/>
      </c>
      <c r="N365" s="199" t="str">
        <f t="shared" si="206"/>
        <v/>
      </c>
      <c r="O365" s="199" t="str">
        <f t="shared" si="207"/>
        <v/>
      </c>
      <c r="P365" s="199" t="str">
        <f t="shared" si="208"/>
        <v/>
      </c>
      <c r="Q365" s="199">
        <f t="shared" si="209"/>
        <v>0</v>
      </c>
      <c r="R365" s="606"/>
      <c r="S365" s="199">
        <f>+IFERROR(MIN(R365*(1+MTR!$C$28),P365+Q365*MTR!$C$35),0)</f>
        <v>0</v>
      </c>
      <c r="U365" s="199" t="str">
        <f t="shared" si="257"/>
        <v/>
      </c>
      <c r="V365" s="199" t="str">
        <f t="shared" si="210"/>
        <v/>
      </c>
      <c r="W365" s="199" t="str">
        <f t="shared" si="211"/>
        <v/>
      </c>
      <c r="X365" s="199" t="str">
        <f t="shared" si="212"/>
        <v/>
      </c>
      <c r="Y365" s="199" t="str">
        <f t="shared" si="213"/>
        <v/>
      </c>
      <c r="Z365" s="199" t="str">
        <f t="shared" si="214"/>
        <v/>
      </c>
      <c r="AA365" s="199" t="str">
        <f t="shared" si="215"/>
        <v/>
      </c>
      <c r="AB365" s="199" t="str">
        <f t="shared" si="216"/>
        <v/>
      </c>
      <c r="AC365" s="199">
        <f t="shared" si="217"/>
        <v>0</v>
      </c>
      <c r="AD365" s="606"/>
      <c r="AE365" s="199">
        <f>+IFERROR(MIN(AD365*(1+MTR!$C$28)*(1+MTR!$D$28),AB365+AC365*MTR!$D$35),0)</f>
        <v>0</v>
      </c>
      <c r="AG365" s="199" t="str">
        <f t="shared" si="267"/>
        <v/>
      </c>
      <c r="AH365" s="199" t="str">
        <f t="shared" si="259"/>
        <v/>
      </c>
      <c r="AI365" s="199" t="str">
        <f t="shared" si="260"/>
        <v/>
      </c>
      <c r="AJ365" s="199" t="str">
        <f t="shared" si="261"/>
        <v/>
      </c>
      <c r="AK365" s="199" t="str">
        <f t="shared" si="262"/>
        <v/>
      </c>
      <c r="AL365" s="199" t="str">
        <f t="shared" si="263"/>
        <v/>
      </c>
      <c r="AM365" s="199" t="str">
        <f t="shared" si="264"/>
        <v/>
      </c>
      <c r="AN365" s="199" t="str">
        <f t="shared" si="265"/>
        <v/>
      </c>
      <c r="AO365" s="199">
        <f t="shared" si="266"/>
        <v>0</v>
      </c>
      <c r="AP365" s="606"/>
      <c r="AQ365" s="199">
        <f>+IFERROR(MIN(AP365*(1+MTR!$E$28)*(1+MTR!$D$28),IF(C365&lt;2018,AN365+AO365*MTR!$D$35,AN365+AO365*MTR!$E$36)),0)</f>
        <v>0</v>
      </c>
      <c r="AS365" s="199" t="str">
        <f t="shared" si="258"/>
        <v/>
      </c>
      <c r="AT365" s="199" t="str">
        <f t="shared" si="272"/>
        <v/>
      </c>
      <c r="AU365" s="199" t="str">
        <f t="shared" si="268"/>
        <v/>
      </c>
      <c r="AV365" s="199" t="str">
        <f t="shared" si="273"/>
        <v/>
      </c>
      <c r="AW365" s="199" t="str">
        <f t="shared" si="269"/>
        <v/>
      </c>
      <c r="AX365" s="199" t="str">
        <f t="shared" si="270"/>
        <v/>
      </c>
      <c r="AY365" s="199" t="str">
        <f t="shared" si="271"/>
        <v/>
      </c>
      <c r="AZ365" s="199" t="str">
        <f t="shared" si="274"/>
        <v/>
      </c>
      <c r="BA365" s="199">
        <f t="shared" si="275"/>
        <v>0</v>
      </c>
      <c r="BB365" s="606"/>
      <c r="BC365" s="199">
        <f>+IFERROR(MIN(BB365*(1+MTR!$E$28)*(1+MTR!$F$28),IF(C365&lt;2018,AZ365+BA365*MTR!$D$35,AZ365+BA365*MTR!$E$36)),0)</f>
        <v>0</v>
      </c>
      <c r="BD365" s="190"/>
      <c r="BE365" s="608"/>
      <c r="BF365" s="190"/>
      <c r="BG365" s="190"/>
      <c r="BH365" s="190"/>
    </row>
    <row r="366" spans="1:60" s="179" customFormat="1">
      <c r="A366" s="607"/>
      <c r="B366" s="76"/>
      <c r="C366" s="77"/>
      <c r="D366" s="77"/>
      <c r="E366" s="77"/>
      <c r="F366" s="77"/>
      <c r="G366" s="76"/>
      <c r="H366" s="212" t="str">
        <f t="shared" si="255"/>
        <v/>
      </c>
      <c r="I366" s="199" t="str">
        <f t="shared" si="256"/>
        <v/>
      </c>
      <c r="J366" s="199" t="str">
        <f t="shared" si="202"/>
        <v/>
      </c>
      <c r="K366" s="199" t="str">
        <f t="shared" si="203"/>
        <v/>
      </c>
      <c r="L366" s="199" t="str">
        <f t="shared" si="204"/>
        <v/>
      </c>
      <c r="M366" s="199" t="str">
        <f t="shared" si="205"/>
        <v/>
      </c>
      <c r="N366" s="199" t="str">
        <f t="shared" si="206"/>
        <v/>
      </c>
      <c r="O366" s="199" t="str">
        <f t="shared" si="207"/>
        <v/>
      </c>
      <c r="P366" s="199" t="str">
        <f t="shared" si="208"/>
        <v/>
      </c>
      <c r="Q366" s="199">
        <f t="shared" si="209"/>
        <v>0</v>
      </c>
      <c r="R366" s="606"/>
      <c r="S366" s="199">
        <f>+IFERROR(MIN(R366*(1+MTR!$C$28),P366+Q366*MTR!$C$35),0)</f>
        <v>0</v>
      </c>
      <c r="U366" s="199" t="str">
        <f t="shared" si="257"/>
        <v/>
      </c>
      <c r="V366" s="199" t="str">
        <f t="shared" si="210"/>
        <v/>
      </c>
      <c r="W366" s="199" t="str">
        <f t="shared" si="211"/>
        <v/>
      </c>
      <c r="X366" s="199" t="str">
        <f t="shared" si="212"/>
        <v/>
      </c>
      <c r="Y366" s="199" t="str">
        <f t="shared" si="213"/>
        <v/>
      </c>
      <c r="Z366" s="199" t="str">
        <f t="shared" si="214"/>
        <v/>
      </c>
      <c r="AA366" s="199" t="str">
        <f t="shared" si="215"/>
        <v/>
      </c>
      <c r="AB366" s="199" t="str">
        <f t="shared" si="216"/>
        <v/>
      </c>
      <c r="AC366" s="199">
        <f t="shared" si="217"/>
        <v>0</v>
      </c>
      <c r="AD366" s="606"/>
      <c r="AE366" s="199">
        <f>+IFERROR(MIN(AD366*(1+MTR!$C$28)*(1+MTR!$D$28),AB366+AC366*MTR!$D$35),0)</f>
        <v>0</v>
      </c>
      <c r="AG366" s="199" t="str">
        <f t="shared" si="267"/>
        <v/>
      </c>
      <c r="AH366" s="199" t="str">
        <f t="shared" si="259"/>
        <v/>
      </c>
      <c r="AI366" s="199" t="str">
        <f t="shared" si="260"/>
        <v/>
      </c>
      <c r="AJ366" s="199" t="str">
        <f t="shared" si="261"/>
        <v/>
      </c>
      <c r="AK366" s="199" t="str">
        <f t="shared" si="262"/>
        <v/>
      </c>
      <c r="AL366" s="199" t="str">
        <f t="shared" si="263"/>
        <v/>
      </c>
      <c r="AM366" s="199" t="str">
        <f t="shared" si="264"/>
        <v/>
      </c>
      <c r="AN366" s="199" t="str">
        <f t="shared" si="265"/>
        <v/>
      </c>
      <c r="AO366" s="199">
        <f t="shared" si="266"/>
        <v>0</v>
      </c>
      <c r="AP366" s="606"/>
      <c r="AQ366" s="199">
        <f>+IFERROR(MIN(AP366*(1+MTR!$E$28)*(1+MTR!$D$28),IF(C366&lt;2018,AN366+AO366*MTR!$D$35,AN366+AO366*MTR!$E$36)),0)</f>
        <v>0</v>
      </c>
      <c r="AS366" s="199" t="str">
        <f t="shared" si="258"/>
        <v/>
      </c>
      <c r="AT366" s="199" t="str">
        <f t="shared" si="272"/>
        <v/>
      </c>
      <c r="AU366" s="199" t="str">
        <f t="shared" si="268"/>
        <v/>
      </c>
      <c r="AV366" s="199" t="str">
        <f t="shared" si="273"/>
        <v/>
      </c>
      <c r="AW366" s="199" t="str">
        <f t="shared" si="269"/>
        <v/>
      </c>
      <c r="AX366" s="199" t="str">
        <f t="shared" si="270"/>
        <v/>
      </c>
      <c r="AY366" s="199" t="str">
        <f t="shared" si="271"/>
        <v/>
      </c>
      <c r="AZ366" s="199" t="str">
        <f t="shared" si="274"/>
        <v/>
      </c>
      <c r="BA366" s="199">
        <f t="shared" si="275"/>
        <v>0</v>
      </c>
      <c r="BB366" s="606"/>
      <c r="BC366" s="199">
        <f>+IFERROR(MIN(BB366*(1+MTR!$E$28)*(1+MTR!$F$28),IF(C366&lt;2018,AZ366+BA366*MTR!$D$35,AZ366+BA366*MTR!$E$36)),0)</f>
        <v>0</v>
      </c>
      <c r="BD366" s="190"/>
      <c r="BE366" s="608"/>
      <c r="BF366" s="190"/>
      <c r="BG366" s="190"/>
      <c r="BH366" s="190"/>
    </row>
    <row r="367" spans="1:60" s="179" customFormat="1">
      <c r="A367" s="607"/>
      <c r="B367" s="76"/>
      <c r="C367" s="77"/>
      <c r="D367" s="77"/>
      <c r="E367" s="77"/>
      <c r="F367" s="77"/>
      <c r="G367" s="76"/>
      <c r="H367" s="212" t="str">
        <f t="shared" si="255"/>
        <v/>
      </c>
      <c r="I367" s="199" t="str">
        <f t="shared" si="256"/>
        <v/>
      </c>
      <c r="J367" s="199" t="str">
        <f t="shared" si="202"/>
        <v/>
      </c>
      <c r="K367" s="199" t="str">
        <f t="shared" si="203"/>
        <v/>
      </c>
      <c r="L367" s="199" t="str">
        <f t="shared" si="204"/>
        <v/>
      </c>
      <c r="M367" s="199" t="str">
        <f t="shared" si="205"/>
        <v/>
      </c>
      <c r="N367" s="199" t="str">
        <f t="shared" si="206"/>
        <v/>
      </c>
      <c r="O367" s="199" t="str">
        <f t="shared" si="207"/>
        <v/>
      </c>
      <c r="P367" s="199" t="str">
        <f t="shared" si="208"/>
        <v/>
      </c>
      <c r="Q367" s="199">
        <f t="shared" si="209"/>
        <v>0</v>
      </c>
      <c r="R367" s="606"/>
      <c r="S367" s="199">
        <f>+IFERROR(MIN(R367*(1+MTR!$C$28),P367+Q367*MTR!$C$35),0)</f>
        <v>0</v>
      </c>
      <c r="U367" s="199" t="str">
        <f t="shared" si="257"/>
        <v/>
      </c>
      <c r="V367" s="199" t="str">
        <f t="shared" si="210"/>
        <v/>
      </c>
      <c r="W367" s="199" t="str">
        <f t="shared" si="211"/>
        <v/>
      </c>
      <c r="X367" s="199" t="str">
        <f t="shared" si="212"/>
        <v/>
      </c>
      <c r="Y367" s="199" t="str">
        <f t="shared" si="213"/>
        <v/>
      </c>
      <c r="Z367" s="199" t="str">
        <f t="shared" si="214"/>
        <v/>
      </c>
      <c r="AA367" s="199" t="str">
        <f t="shared" si="215"/>
        <v/>
      </c>
      <c r="AB367" s="199" t="str">
        <f t="shared" si="216"/>
        <v/>
      </c>
      <c r="AC367" s="199">
        <f t="shared" si="217"/>
        <v>0</v>
      </c>
      <c r="AD367" s="606"/>
      <c r="AE367" s="199">
        <f>+IFERROR(MIN(AD367*(1+MTR!$C$28)*(1+MTR!$D$28),AB367+AC367*MTR!$D$35),0)</f>
        <v>0</v>
      </c>
      <c r="AG367" s="199" t="str">
        <f t="shared" si="267"/>
        <v/>
      </c>
      <c r="AH367" s="199" t="str">
        <f t="shared" si="259"/>
        <v/>
      </c>
      <c r="AI367" s="199" t="str">
        <f t="shared" si="260"/>
        <v/>
      </c>
      <c r="AJ367" s="199" t="str">
        <f t="shared" si="261"/>
        <v/>
      </c>
      <c r="AK367" s="199" t="str">
        <f t="shared" si="262"/>
        <v/>
      </c>
      <c r="AL367" s="199" t="str">
        <f t="shared" si="263"/>
        <v/>
      </c>
      <c r="AM367" s="199" t="str">
        <f t="shared" si="264"/>
        <v/>
      </c>
      <c r="AN367" s="199" t="str">
        <f t="shared" si="265"/>
        <v/>
      </c>
      <c r="AO367" s="199">
        <f t="shared" si="266"/>
        <v>0</v>
      </c>
      <c r="AP367" s="606"/>
      <c r="AQ367" s="199">
        <f>+IFERROR(MIN(AP367*(1+MTR!$E$28)*(1+MTR!$D$28),IF(C367&lt;2018,AN367+AO367*MTR!$D$35,AN367+AO367*MTR!$E$36)),0)</f>
        <v>0</v>
      </c>
      <c r="AS367" s="199" t="str">
        <f t="shared" si="258"/>
        <v/>
      </c>
      <c r="AT367" s="199" t="str">
        <f t="shared" si="272"/>
        <v/>
      </c>
      <c r="AU367" s="199" t="str">
        <f t="shared" si="268"/>
        <v/>
      </c>
      <c r="AV367" s="199" t="str">
        <f t="shared" si="273"/>
        <v/>
      </c>
      <c r="AW367" s="199" t="str">
        <f t="shared" si="269"/>
        <v/>
      </c>
      <c r="AX367" s="199" t="str">
        <f t="shared" si="270"/>
        <v/>
      </c>
      <c r="AY367" s="199" t="str">
        <f t="shared" si="271"/>
        <v/>
      </c>
      <c r="AZ367" s="199" t="str">
        <f t="shared" si="274"/>
        <v/>
      </c>
      <c r="BA367" s="199">
        <f t="shared" si="275"/>
        <v>0</v>
      </c>
      <c r="BB367" s="606"/>
      <c r="BC367" s="199">
        <f>+IFERROR(MIN(BB367*(1+MTR!$E$28)*(1+MTR!$F$28),IF(C367&lt;2018,AZ367+BA367*MTR!$D$35,AZ367+BA367*MTR!$E$36)),0)</f>
        <v>0</v>
      </c>
      <c r="BD367" s="190"/>
      <c r="BE367" s="608"/>
      <c r="BF367" s="190"/>
      <c r="BG367" s="190"/>
      <c r="BH367" s="190"/>
    </row>
    <row r="368" spans="1:60" s="179" customFormat="1">
      <c r="A368" s="607"/>
      <c r="B368" s="76"/>
      <c r="C368" s="77"/>
      <c r="D368" s="77"/>
      <c r="E368" s="77"/>
      <c r="F368" s="77"/>
      <c r="G368" s="76"/>
      <c r="H368" s="212" t="str">
        <f t="shared" si="255"/>
        <v/>
      </c>
      <c r="I368" s="199" t="str">
        <f t="shared" si="256"/>
        <v/>
      </c>
      <c r="J368" s="199" t="str">
        <f t="shared" si="202"/>
        <v/>
      </c>
      <c r="K368" s="199" t="str">
        <f t="shared" si="203"/>
        <v/>
      </c>
      <c r="L368" s="199" t="str">
        <f t="shared" si="204"/>
        <v/>
      </c>
      <c r="M368" s="199" t="str">
        <f t="shared" si="205"/>
        <v/>
      </c>
      <c r="N368" s="199" t="str">
        <f t="shared" si="206"/>
        <v/>
      </c>
      <c r="O368" s="199" t="str">
        <f t="shared" si="207"/>
        <v/>
      </c>
      <c r="P368" s="199" t="str">
        <f t="shared" si="208"/>
        <v/>
      </c>
      <c r="Q368" s="199">
        <f t="shared" si="209"/>
        <v>0</v>
      </c>
      <c r="R368" s="606"/>
      <c r="S368" s="199">
        <f>+IFERROR(MIN(R368*(1+MTR!$C$28),P368+Q368*MTR!$C$35),0)</f>
        <v>0</v>
      </c>
      <c r="U368" s="199" t="str">
        <f t="shared" si="257"/>
        <v/>
      </c>
      <c r="V368" s="199" t="str">
        <f t="shared" si="210"/>
        <v/>
      </c>
      <c r="W368" s="199" t="str">
        <f t="shared" si="211"/>
        <v/>
      </c>
      <c r="X368" s="199" t="str">
        <f t="shared" si="212"/>
        <v/>
      </c>
      <c r="Y368" s="199" t="str">
        <f t="shared" si="213"/>
        <v/>
      </c>
      <c r="Z368" s="199" t="str">
        <f t="shared" si="214"/>
        <v/>
      </c>
      <c r="AA368" s="199" t="str">
        <f t="shared" si="215"/>
        <v/>
      </c>
      <c r="AB368" s="199" t="str">
        <f t="shared" si="216"/>
        <v/>
      </c>
      <c r="AC368" s="199">
        <f t="shared" si="217"/>
        <v>0</v>
      </c>
      <c r="AD368" s="606"/>
      <c r="AE368" s="199">
        <f>+IFERROR(MIN(AD368*(1+MTR!$C$28)*(1+MTR!$D$28),AB368+AC368*MTR!$D$35),0)</f>
        <v>0</v>
      </c>
      <c r="AG368" s="199" t="str">
        <f t="shared" si="267"/>
        <v/>
      </c>
      <c r="AH368" s="199" t="str">
        <f t="shared" si="259"/>
        <v/>
      </c>
      <c r="AI368" s="199" t="str">
        <f t="shared" si="260"/>
        <v/>
      </c>
      <c r="AJ368" s="199" t="str">
        <f t="shared" si="261"/>
        <v/>
      </c>
      <c r="AK368" s="199" t="str">
        <f t="shared" si="262"/>
        <v/>
      </c>
      <c r="AL368" s="199" t="str">
        <f t="shared" si="263"/>
        <v/>
      </c>
      <c r="AM368" s="199" t="str">
        <f t="shared" si="264"/>
        <v/>
      </c>
      <c r="AN368" s="199" t="str">
        <f t="shared" si="265"/>
        <v/>
      </c>
      <c r="AO368" s="199">
        <f t="shared" si="266"/>
        <v>0</v>
      </c>
      <c r="AP368" s="606"/>
      <c r="AQ368" s="199">
        <f>+IFERROR(MIN(AP368*(1+MTR!$E$28)*(1+MTR!$D$28),IF(C368&lt;2018,AN368+AO368*MTR!$D$35,AN368+AO368*MTR!$E$36)),0)</f>
        <v>0</v>
      </c>
      <c r="AS368" s="199" t="str">
        <f t="shared" si="258"/>
        <v/>
      </c>
      <c r="AT368" s="199" t="str">
        <f t="shared" si="272"/>
        <v/>
      </c>
      <c r="AU368" s="199" t="str">
        <f t="shared" si="268"/>
        <v/>
      </c>
      <c r="AV368" s="199" t="str">
        <f t="shared" si="273"/>
        <v/>
      </c>
      <c r="AW368" s="199" t="str">
        <f t="shared" si="269"/>
        <v/>
      </c>
      <c r="AX368" s="199" t="str">
        <f t="shared" si="270"/>
        <v/>
      </c>
      <c r="AY368" s="199" t="str">
        <f t="shared" si="271"/>
        <v/>
      </c>
      <c r="AZ368" s="199" t="str">
        <f t="shared" si="274"/>
        <v/>
      </c>
      <c r="BA368" s="199">
        <f t="shared" si="275"/>
        <v>0</v>
      </c>
      <c r="BB368" s="606"/>
      <c r="BC368" s="199">
        <f>+IFERROR(MIN(BB368*(1+MTR!$E$28)*(1+MTR!$F$28),IF(C368&lt;2018,AZ368+BA368*MTR!$D$35,AZ368+BA368*MTR!$E$36)),0)</f>
        <v>0</v>
      </c>
      <c r="BD368" s="190"/>
      <c r="BE368" s="608"/>
      <c r="BF368" s="190"/>
      <c r="BG368" s="190"/>
      <c r="BH368" s="190"/>
    </row>
    <row r="369" spans="1:60" s="179" customFormat="1">
      <c r="A369" s="607"/>
      <c r="B369" s="76"/>
      <c r="C369" s="77"/>
      <c r="D369" s="77"/>
      <c r="E369" s="77"/>
      <c r="F369" s="77"/>
      <c r="G369" s="76"/>
      <c r="H369" s="212" t="str">
        <f t="shared" si="255"/>
        <v/>
      </c>
      <c r="I369" s="199" t="str">
        <f t="shared" si="256"/>
        <v/>
      </c>
      <c r="J369" s="199" t="str">
        <f t="shared" si="202"/>
        <v/>
      </c>
      <c r="K369" s="199" t="str">
        <f t="shared" si="203"/>
        <v/>
      </c>
      <c r="L369" s="199" t="str">
        <f t="shared" si="204"/>
        <v/>
      </c>
      <c r="M369" s="199" t="str">
        <f t="shared" si="205"/>
        <v/>
      </c>
      <c r="N369" s="199" t="str">
        <f t="shared" si="206"/>
        <v/>
      </c>
      <c r="O369" s="199" t="str">
        <f t="shared" si="207"/>
        <v/>
      </c>
      <c r="P369" s="199" t="str">
        <f t="shared" si="208"/>
        <v/>
      </c>
      <c r="Q369" s="199">
        <f t="shared" si="209"/>
        <v>0</v>
      </c>
      <c r="R369" s="606"/>
      <c r="S369" s="199">
        <f>+IFERROR(MIN(R369*(1+MTR!$C$28),P369+Q369*MTR!$C$35),0)</f>
        <v>0</v>
      </c>
      <c r="U369" s="199" t="str">
        <f t="shared" si="257"/>
        <v/>
      </c>
      <c r="V369" s="199" t="str">
        <f t="shared" si="210"/>
        <v/>
      </c>
      <c r="W369" s="199" t="str">
        <f t="shared" si="211"/>
        <v/>
      </c>
      <c r="X369" s="199" t="str">
        <f t="shared" si="212"/>
        <v/>
      </c>
      <c r="Y369" s="199" t="str">
        <f t="shared" si="213"/>
        <v/>
      </c>
      <c r="Z369" s="199" t="str">
        <f t="shared" si="214"/>
        <v/>
      </c>
      <c r="AA369" s="199" t="str">
        <f t="shared" si="215"/>
        <v/>
      </c>
      <c r="AB369" s="199" t="str">
        <f t="shared" si="216"/>
        <v/>
      </c>
      <c r="AC369" s="199">
        <f t="shared" si="217"/>
        <v>0</v>
      </c>
      <c r="AD369" s="606"/>
      <c r="AE369" s="199">
        <f>+IFERROR(MIN(AD369*(1+MTR!$C$28)*(1+MTR!$D$28),AB369+AC369*MTR!$D$35),0)</f>
        <v>0</v>
      </c>
      <c r="AG369" s="199" t="str">
        <f t="shared" si="267"/>
        <v/>
      </c>
      <c r="AH369" s="199" t="str">
        <f t="shared" si="259"/>
        <v/>
      </c>
      <c r="AI369" s="199" t="str">
        <f t="shared" si="260"/>
        <v/>
      </c>
      <c r="AJ369" s="199" t="str">
        <f t="shared" si="261"/>
        <v/>
      </c>
      <c r="AK369" s="199" t="str">
        <f t="shared" si="262"/>
        <v/>
      </c>
      <c r="AL369" s="199" t="str">
        <f t="shared" si="263"/>
        <v/>
      </c>
      <c r="AM369" s="199" t="str">
        <f t="shared" si="264"/>
        <v/>
      </c>
      <c r="AN369" s="199" t="str">
        <f t="shared" si="265"/>
        <v/>
      </c>
      <c r="AO369" s="199">
        <f t="shared" si="266"/>
        <v>0</v>
      </c>
      <c r="AP369" s="606"/>
      <c r="AQ369" s="199">
        <f>+IFERROR(MIN(AP369*(1+MTR!$E$28)*(1+MTR!$D$28),IF(C369&lt;2018,AN369+AO369*MTR!$D$35,AN369+AO369*MTR!$E$36)),0)</f>
        <v>0</v>
      </c>
      <c r="AS369" s="199" t="str">
        <f t="shared" si="258"/>
        <v/>
      </c>
      <c r="AT369" s="199" t="str">
        <f t="shared" si="272"/>
        <v/>
      </c>
      <c r="AU369" s="199" t="str">
        <f t="shared" si="268"/>
        <v/>
      </c>
      <c r="AV369" s="199" t="str">
        <f t="shared" si="273"/>
        <v/>
      </c>
      <c r="AW369" s="199" t="str">
        <f t="shared" si="269"/>
        <v/>
      </c>
      <c r="AX369" s="199" t="str">
        <f t="shared" si="270"/>
        <v/>
      </c>
      <c r="AY369" s="199" t="str">
        <f t="shared" si="271"/>
        <v/>
      </c>
      <c r="AZ369" s="199" t="str">
        <f t="shared" si="274"/>
        <v/>
      </c>
      <c r="BA369" s="199">
        <f t="shared" si="275"/>
        <v>0</v>
      </c>
      <c r="BB369" s="606"/>
      <c r="BC369" s="199">
        <f>+IFERROR(MIN(BB369*(1+MTR!$E$28)*(1+MTR!$F$28),IF(C369&lt;2018,AZ369+BA369*MTR!$D$35,AZ369+BA369*MTR!$E$36)),0)</f>
        <v>0</v>
      </c>
      <c r="BD369" s="190"/>
      <c r="BE369" s="608"/>
      <c r="BF369" s="190"/>
      <c r="BG369" s="190"/>
      <c r="BH369" s="190"/>
    </row>
    <row r="370" spans="1:60" s="179" customFormat="1">
      <c r="A370" s="607"/>
      <c r="B370" s="76"/>
      <c r="C370" s="77"/>
      <c r="D370" s="77"/>
      <c r="E370" s="77"/>
      <c r="F370" s="77"/>
      <c r="G370" s="76"/>
      <c r="H370" s="212" t="str">
        <f t="shared" si="255"/>
        <v/>
      </c>
      <c r="I370" s="199" t="str">
        <f t="shared" si="256"/>
        <v/>
      </c>
      <c r="J370" s="199" t="str">
        <f t="shared" si="202"/>
        <v/>
      </c>
      <c r="K370" s="199" t="str">
        <f t="shared" si="203"/>
        <v/>
      </c>
      <c r="L370" s="199" t="str">
        <f t="shared" si="204"/>
        <v/>
      </c>
      <c r="M370" s="199" t="str">
        <f t="shared" si="205"/>
        <v/>
      </c>
      <c r="N370" s="199" t="str">
        <f t="shared" si="206"/>
        <v/>
      </c>
      <c r="O370" s="199" t="str">
        <f t="shared" si="207"/>
        <v/>
      </c>
      <c r="P370" s="199" t="str">
        <f t="shared" si="208"/>
        <v/>
      </c>
      <c r="Q370" s="199">
        <f t="shared" si="209"/>
        <v>0</v>
      </c>
      <c r="R370" s="606"/>
      <c r="S370" s="199">
        <f>+IFERROR(MIN(R370*(1+MTR!$C$28),P370+Q370*MTR!$C$35),0)</f>
        <v>0</v>
      </c>
      <c r="U370" s="199" t="str">
        <f t="shared" si="257"/>
        <v/>
      </c>
      <c r="V370" s="199" t="str">
        <f t="shared" si="210"/>
        <v/>
      </c>
      <c r="W370" s="199" t="str">
        <f t="shared" si="211"/>
        <v/>
      </c>
      <c r="X370" s="199" t="str">
        <f t="shared" si="212"/>
        <v/>
      </c>
      <c r="Y370" s="199" t="str">
        <f t="shared" si="213"/>
        <v/>
      </c>
      <c r="Z370" s="199" t="str">
        <f t="shared" si="214"/>
        <v/>
      </c>
      <c r="AA370" s="199" t="str">
        <f t="shared" si="215"/>
        <v/>
      </c>
      <c r="AB370" s="199" t="str">
        <f t="shared" si="216"/>
        <v/>
      </c>
      <c r="AC370" s="199">
        <f t="shared" si="217"/>
        <v>0</v>
      </c>
      <c r="AD370" s="606"/>
      <c r="AE370" s="199">
        <f>+IFERROR(MIN(AD370*(1+MTR!$C$28)*(1+MTR!$D$28),AB370+AC370*MTR!$D$35),0)</f>
        <v>0</v>
      </c>
      <c r="AG370" s="199" t="str">
        <f t="shared" si="267"/>
        <v/>
      </c>
      <c r="AH370" s="199" t="str">
        <f t="shared" si="259"/>
        <v/>
      </c>
      <c r="AI370" s="199" t="str">
        <f t="shared" si="260"/>
        <v/>
      </c>
      <c r="AJ370" s="199" t="str">
        <f t="shared" si="261"/>
        <v/>
      </c>
      <c r="AK370" s="199" t="str">
        <f t="shared" si="262"/>
        <v/>
      </c>
      <c r="AL370" s="199" t="str">
        <f t="shared" si="263"/>
        <v/>
      </c>
      <c r="AM370" s="199" t="str">
        <f t="shared" si="264"/>
        <v/>
      </c>
      <c r="AN370" s="199" t="str">
        <f t="shared" si="265"/>
        <v/>
      </c>
      <c r="AO370" s="199">
        <f t="shared" si="266"/>
        <v>0</v>
      </c>
      <c r="AP370" s="606"/>
      <c r="AQ370" s="199">
        <f>+IFERROR(MIN(AP370*(1+MTR!$E$28)*(1+MTR!$D$28),IF(C370&lt;2018,AN370+AO370*MTR!$D$35,AN370+AO370*MTR!$E$36)),0)</f>
        <v>0</v>
      </c>
      <c r="AS370" s="199" t="str">
        <f t="shared" si="258"/>
        <v/>
      </c>
      <c r="AT370" s="199" t="str">
        <f t="shared" si="272"/>
        <v/>
      </c>
      <c r="AU370" s="199" t="str">
        <f t="shared" si="268"/>
        <v/>
      </c>
      <c r="AV370" s="199" t="str">
        <f t="shared" si="273"/>
        <v/>
      </c>
      <c r="AW370" s="199" t="str">
        <f t="shared" si="269"/>
        <v/>
      </c>
      <c r="AX370" s="199" t="str">
        <f t="shared" si="270"/>
        <v/>
      </c>
      <c r="AY370" s="199" t="str">
        <f t="shared" si="271"/>
        <v/>
      </c>
      <c r="AZ370" s="199" t="str">
        <f t="shared" si="274"/>
        <v/>
      </c>
      <c r="BA370" s="199">
        <f t="shared" si="275"/>
        <v>0</v>
      </c>
      <c r="BB370" s="606"/>
      <c r="BC370" s="199">
        <f>+IFERROR(MIN(BB370*(1+MTR!$E$28)*(1+MTR!$F$28),IF(C370&lt;2018,AZ370+BA370*MTR!$D$35,AZ370+BA370*MTR!$E$36)),0)</f>
        <v>0</v>
      </c>
      <c r="BD370" s="190"/>
      <c r="BE370" s="608"/>
      <c r="BF370" s="190"/>
      <c r="BG370" s="190"/>
      <c r="BH370" s="190"/>
    </row>
    <row r="371" spans="1:60" s="179" customFormat="1">
      <c r="A371" s="607"/>
      <c r="B371" s="76"/>
      <c r="C371" s="77"/>
      <c r="D371" s="77"/>
      <c r="E371" s="77"/>
      <c r="F371" s="77"/>
      <c r="G371" s="76"/>
      <c r="H371" s="212" t="str">
        <f t="shared" si="255"/>
        <v/>
      </c>
      <c r="I371" s="199" t="str">
        <f t="shared" si="256"/>
        <v/>
      </c>
      <c r="J371" s="199" t="str">
        <f t="shared" si="202"/>
        <v/>
      </c>
      <c r="K371" s="199" t="str">
        <f t="shared" si="203"/>
        <v/>
      </c>
      <c r="L371" s="199" t="str">
        <f t="shared" si="204"/>
        <v/>
      </c>
      <c r="M371" s="199" t="str">
        <f t="shared" si="205"/>
        <v/>
      </c>
      <c r="N371" s="199" t="str">
        <f t="shared" si="206"/>
        <v/>
      </c>
      <c r="O371" s="199" t="str">
        <f t="shared" si="207"/>
        <v/>
      </c>
      <c r="P371" s="199" t="str">
        <f t="shared" si="208"/>
        <v/>
      </c>
      <c r="Q371" s="199">
        <f t="shared" si="209"/>
        <v>0</v>
      </c>
      <c r="R371" s="606"/>
      <c r="S371" s="199">
        <f>+IFERROR(MIN(R371*(1+MTR!$C$28),P371+Q371*MTR!$C$35),0)</f>
        <v>0</v>
      </c>
      <c r="U371" s="199" t="str">
        <f t="shared" si="257"/>
        <v/>
      </c>
      <c r="V371" s="199" t="str">
        <f t="shared" si="210"/>
        <v/>
      </c>
      <c r="W371" s="199" t="str">
        <f t="shared" si="211"/>
        <v/>
      </c>
      <c r="X371" s="199" t="str">
        <f t="shared" si="212"/>
        <v/>
      </c>
      <c r="Y371" s="199" t="str">
        <f t="shared" si="213"/>
        <v/>
      </c>
      <c r="Z371" s="199" t="str">
        <f t="shared" si="214"/>
        <v/>
      </c>
      <c r="AA371" s="199" t="str">
        <f t="shared" si="215"/>
        <v/>
      </c>
      <c r="AB371" s="199" t="str">
        <f t="shared" si="216"/>
        <v/>
      </c>
      <c r="AC371" s="199">
        <f t="shared" si="217"/>
        <v>0</v>
      </c>
      <c r="AD371" s="606"/>
      <c r="AE371" s="199">
        <f>+IFERROR(MIN(AD371*(1+MTR!$C$28)*(1+MTR!$D$28),AB371+AC371*MTR!$D$35),0)</f>
        <v>0</v>
      </c>
      <c r="AG371" s="199" t="str">
        <f t="shared" si="267"/>
        <v/>
      </c>
      <c r="AH371" s="199" t="str">
        <f t="shared" si="259"/>
        <v/>
      </c>
      <c r="AI371" s="199" t="str">
        <f t="shared" si="260"/>
        <v/>
      </c>
      <c r="AJ371" s="199" t="str">
        <f t="shared" si="261"/>
        <v/>
      </c>
      <c r="AK371" s="199" t="str">
        <f t="shared" si="262"/>
        <v/>
      </c>
      <c r="AL371" s="199" t="str">
        <f t="shared" si="263"/>
        <v/>
      </c>
      <c r="AM371" s="199" t="str">
        <f t="shared" si="264"/>
        <v/>
      </c>
      <c r="AN371" s="199" t="str">
        <f t="shared" si="265"/>
        <v/>
      </c>
      <c r="AO371" s="199">
        <f t="shared" si="266"/>
        <v>0</v>
      </c>
      <c r="AP371" s="606"/>
      <c r="AQ371" s="199">
        <f>+IFERROR(MIN(AP371*(1+MTR!$E$28)*(1+MTR!$D$28),IF(C371&lt;2018,AN371+AO371*MTR!$D$35,AN371+AO371*MTR!$E$36)),0)</f>
        <v>0</v>
      </c>
      <c r="AS371" s="199" t="str">
        <f t="shared" si="258"/>
        <v/>
      </c>
      <c r="AT371" s="199" t="str">
        <f t="shared" si="272"/>
        <v/>
      </c>
      <c r="AU371" s="199" t="str">
        <f t="shared" si="268"/>
        <v/>
      </c>
      <c r="AV371" s="199" t="str">
        <f t="shared" si="273"/>
        <v/>
      </c>
      <c r="AW371" s="199" t="str">
        <f t="shared" si="269"/>
        <v/>
      </c>
      <c r="AX371" s="199" t="str">
        <f t="shared" si="270"/>
        <v/>
      </c>
      <c r="AY371" s="199" t="str">
        <f t="shared" si="271"/>
        <v/>
      </c>
      <c r="AZ371" s="199" t="str">
        <f t="shared" si="274"/>
        <v/>
      </c>
      <c r="BA371" s="199">
        <f t="shared" si="275"/>
        <v>0</v>
      </c>
      <c r="BB371" s="606"/>
      <c r="BC371" s="199">
        <f>+IFERROR(MIN(BB371*(1+MTR!$E$28)*(1+MTR!$F$28),IF(C371&lt;2018,AZ371+BA371*MTR!$D$35,AZ371+BA371*MTR!$E$36)),0)</f>
        <v>0</v>
      </c>
      <c r="BD371" s="190"/>
      <c r="BE371" s="608"/>
      <c r="BF371" s="190"/>
      <c r="BG371" s="190"/>
      <c r="BH371" s="190"/>
    </row>
    <row r="372" spans="1:60" s="179" customFormat="1">
      <c r="A372" s="607"/>
      <c r="B372" s="76"/>
      <c r="C372" s="77"/>
      <c r="D372" s="77"/>
      <c r="E372" s="77"/>
      <c r="F372" s="77"/>
      <c r="G372" s="76"/>
      <c r="H372" s="212" t="str">
        <f t="shared" si="255"/>
        <v/>
      </c>
      <c r="I372" s="199" t="str">
        <f t="shared" si="256"/>
        <v/>
      </c>
      <c r="J372" s="199" t="str">
        <f t="shared" ref="J372:J480" si="276">IFERROR(I372*$D372,"")</f>
        <v/>
      </c>
      <c r="K372" s="199" t="str">
        <f t="shared" ref="K372:K480" si="277">IFERROR(MIN(F372*I372,J372),"")</f>
        <v/>
      </c>
      <c r="L372" s="199" t="str">
        <f t="shared" ref="L372:L480" si="278">IFERROR(I372*$E372,"")</f>
        <v/>
      </c>
      <c r="M372" s="199" t="str">
        <f t="shared" ref="M372:M480" si="279">IFERROR(MIN(G372*I372,L372),"")</f>
        <v/>
      </c>
      <c r="N372" s="199" t="str">
        <f t="shared" ref="N372:N480" si="280">IFERROR(IF($H372&gt;0,MAX(0,MIN(J372/$H372,MAX(0,J372-K372))),0),"")</f>
        <v/>
      </c>
      <c r="O372" s="199" t="str">
        <f t="shared" ref="O372:O480" si="281">IFERROR(IF($H372&gt;0,MAX(0,MIN(L372/$H372,MAX(0,L372-M372))),0),"")</f>
        <v/>
      </c>
      <c r="P372" s="199" t="str">
        <f t="shared" ref="P372:P480" si="282">IFERROR(N372-O372,"")</f>
        <v/>
      </c>
      <c r="Q372" s="199">
        <f t="shared" ref="Q372:Q480" si="283">IFERROR(J372-L372-(K372-M372),0)</f>
        <v>0</v>
      </c>
      <c r="R372" s="606"/>
      <c r="S372" s="199">
        <f>+IFERROR(MIN(R372*(1+MTR!$C$28),P372+Q372*MTR!$C$35),0)</f>
        <v>0</v>
      </c>
      <c r="U372" s="199" t="str">
        <f t="shared" si="257"/>
        <v/>
      </c>
      <c r="V372" s="199" t="str">
        <f t="shared" ref="V372:V480" si="284">IFERROR(U372*$D372,"")</f>
        <v/>
      </c>
      <c r="W372" s="199" t="str">
        <f t="shared" ref="W372:W480" si="285">IFERROR(MIN((K372+N372)*$N$12,V372),"")</f>
        <v/>
      </c>
      <c r="X372" s="199" t="str">
        <f t="shared" ref="X372:X480" si="286">IFERROR(U372*$E372,"")</f>
        <v/>
      </c>
      <c r="Y372" s="199" t="str">
        <f t="shared" ref="Y372:Y480" si="287">IFERROR(MIN((M372+O372)*$N$12,X372),"")</f>
        <v/>
      </c>
      <c r="Z372" s="199" t="str">
        <f t="shared" ref="Z372:Z480" si="288">IFERROR(IF($H372&gt;0,MAX(0,MIN(V372/$H372,MAX(0,V372-W372))),0),"")</f>
        <v/>
      </c>
      <c r="AA372" s="199" t="str">
        <f t="shared" ref="AA372:AA480" si="289">IFERROR(IF($H372&gt;0,MAX(0,MIN(X372/$H372,MAX(0,X372-Y372))),0),"")</f>
        <v/>
      </c>
      <c r="AB372" s="199" t="str">
        <f t="shared" ref="AB372:AB480" si="290">IFERROR(Z372-AA372,"")</f>
        <v/>
      </c>
      <c r="AC372" s="199">
        <f t="shared" ref="AC372:AC480" si="291">IFERROR(V372-X372-(W372-Y372),0)</f>
        <v>0</v>
      </c>
      <c r="AD372" s="606"/>
      <c r="AE372" s="199">
        <f>+IFERROR(MIN(AD372*(1+MTR!$C$28)*(1+MTR!$D$28),AB372+AC372*MTR!$D$35),0)</f>
        <v>0</v>
      </c>
      <c r="AG372" s="199" t="str">
        <f t="shared" si="267"/>
        <v/>
      </c>
      <c r="AH372" s="199" t="str">
        <f t="shared" si="259"/>
        <v/>
      </c>
      <c r="AI372" s="199" t="str">
        <f t="shared" si="260"/>
        <v/>
      </c>
      <c r="AJ372" s="199" t="str">
        <f t="shared" si="261"/>
        <v/>
      </c>
      <c r="AK372" s="199" t="str">
        <f t="shared" si="262"/>
        <v/>
      </c>
      <c r="AL372" s="199" t="str">
        <f t="shared" si="263"/>
        <v/>
      </c>
      <c r="AM372" s="199" t="str">
        <f t="shared" si="264"/>
        <v/>
      </c>
      <c r="AN372" s="199" t="str">
        <f t="shared" si="265"/>
        <v/>
      </c>
      <c r="AO372" s="199">
        <f t="shared" si="266"/>
        <v>0</v>
      </c>
      <c r="AP372" s="606"/>
      <c r="AQ372" s="199">
        <f>+IFERROR(MIN(AP372*(1+MTR!$E$28)*(1+MTR!$D$28),IF(C372&lt;2018,AN372+AO372*MTR!$D$35,AN372+AO372*MTR!$E$36)),0)</f>
        <v>0</v>
      </c>
      <c r="AS372" s="199" t="str">
        <f t="shared" si="258"/>
        <v/>
      </c>
      <c r="AT372" s="199" t="str">
        <f t="shared" si="272"/>
        <v/>
      </c>
      <c r="AU372" s="199" t="str">
        <f t="shared" si="268"/>
        <v/>
      </c>
      <c r="AV372" s="199" t="str">
        <f t="shared" si="273"/>
        <v/>
      </c>
      <c r="AW372" s="199" t="str">
        <f t="shared" si="269"/>
        <v/>
      </c>
      <c r="AX372" s="199" t="str">
        <f t="shared" si="270"/>
        <v/>
      </c>
      <c r="AY372" s="199" t="str">
        <f t="shared" si="271"/>
        <v/>
      </c>
      <c r="AZ372" s="199" t="str">
        <f t="shared" si="274"/>
        <v/>
      </c>
      <c r="BA372" s="199">
        <f t="shared" si="275"/>
        <v>0</v>
      </c>
      <c r="BB372" s="606"/>
      <c r="BC372" s="199">
        <f>+IFERROR(MIN(BB372*(1+MTR!$E$28)*(1+MTR!$F$28),IF(C372&lt;2018,AZ372+BA372*MTR!$D$35,AZ372+BA372*MTR!$E$36)),0)</f>
        <v>0</v>
      </c>
      <c r="BD372" s="190"/>
      <c r="BE372" s="608"/>
      <c r="BF372" s="190"/>
      <c r="BG372" s="190"/>
      <c r="BH372" s="190"/>
    </row>
    <row r="373" spans="1:60" s="179" customFormat="1">
      <c r="A373" s="607"/>
      <c r="B373" s="76"/>
      <c r="C373" s="77"/>
      <c r="D373" s="77"/>
      <c r="E373" s="77"/>
      <c r="F373" s="77"/>
      <c r="G373" s="76"/>
      <c r="H373" s="212" t="str">
        <f t="shared" si="255"/>
        <v/>
      </c>
      <c r="I373" s="199" t="str">
        <f t="shared" si="256"/>
        <v/>
      </c>
      <c r="J373" s="199" t="str">
        <f t="shared" si="276"/>
        <v/>
      </c>
      <c r="K373" s="199" t="str">
        <f t="shared" si="277"/>
        <v/>
      </c>
      <c r="L373" s="199" t="str">
        <f t="shared" si="278"/>
        <v/>
      </c>
      <c r="M373" s="199" t="str">
        <f t="shared" si="279"/>
        <v/>
      </c>
      <c r="N373" s="199" t="str">
        <f t="shared" si="280"/>
        <v/>
      </c>
      <c r="O373" s="199" t="str">
        <f t="shared" si="281"/>
        <v/>
      </c>
      <c r="P373" s="199" t="str">
        <f t="shared" si="282"/>
        <v/>
      </c>
      <c r="Q373" s="199">
        <f t="shared" si="283"/>
        <v>0</v>
      </c>
      <c r="R373" s="606"/>
      <c r="S373" s="199">
        <f>+IFERROR(MIN(R373*(1+MTR!$C$28),P373+Q373*MTR!$C$35),0)</f>
        <v>0</v>
      </c>
      <c r="U373" s="199" t="str">
        <f t="shared" si="257"/>
        <v/>
      </c>
      <c r="V373" s="199" t="str">
        <f t="shared" si="284"/>
        <v/>
      </c>
      <c r="W373" s="199" t="str">
        <f t="shared" si="285"/>
        <v/>
      </c>
      <c r="X373" s="199" t="str">
        <f t="shared" si="286"/>
        <v/>
      </c>
      <c r="Y373" s="199" t="str">
        <f t="shared" si="287"/>
        <v/>
      </c>
      <c r="Z373" s="199" t="str">
        <f t="shared" si="288"/>
        <v/>
      </c>
      <c r="AA373" s="199" t="str">
        <f t="shared" si="289"/>
        <v/>
      </c>
      <c r="AB373" s="199" t="str">
        <f t="shared" si="290"/>
        <v/>
      </c>
      <c r="AC373" s="199">
        <f t="shared" si="291"/>
        <v>0</v>
      </c>
      <c r="AD373" s="606"/>
      <c r="AE373" s="199">
        <f>+IFERROR(MIN(AD373*(1+MTR!$C$28)*(1+MTR!$D$28),AB373+AC373*MTR!$D$35),0)</f>
        <v>0</v>
      </c>
      <c r="AG373" s="199" t="str">
        <f t="shared" si="267"/>
        <v/>
      </c>
      <c r="AH373" s="199" t="str">
        <f t="shared" si="259"/>
        <v/>
      </c>
      <c r="AI373" s="199" t="str">
        <f t="shared" si="260"/>
        <v/>
      </c>
      <c r="AJ373" s="199" t="str">
        <f t="shared" si="261"/>
        <v/>
      </c>
      <c r="AK373" s="199" t="str">
        <f t="shared" si="262"/>
        <v/>
      </c>
      <c r="AL373" s="199" t="str">
        <f t="shared" si="263"/>
        <v/>
      </c>
      <c r="AM373" s="199" t="str">
        <f t="shared" si="264"/>
        <v/>
      </c>
      <c r="AN373" s="199" t="str">
        <f t="shared" si="265"/>
        <v/>
      </c>
      <c r="AO373" s="199">
        <f t="shared" si="266"/>
        <v>0</v>
      </c>
      <c r="AP373" s="606"/>
      <c r="AQ373" s="199">
        <f>+IFERROR(MIN(AP373*(1+MTR!$E$28)*(1+MTR!$D$28),IF(C373&lt;2018,AN373+AO373*MTR!$D$35,AN373+AO373*MTR!$E$36)),0)</f>
        <v>0</v>
      </c>
      <c r="AS373" s="199" t="str">
        <f t="shared" si="258"/>
        <v/>
      </c>
      <c r="AT373" s="199" t="str">
        <f t="shared" si="272"/>
        <v/>
      </c>
      <c r="AU373" s="199" t="str">
        <f t="shared" si="268"/>
        <v/>
      </c>
      <c r="AV373" s="199" t="str">
        <f t="shared" si="273"/>
        <v/>
      </c>
      <c r="AW373" s="199" t="str">
        <f t="shared" si="269"/>
        <v/>
      </c>
      <c r="AX373" s="199" t="str">
        <f t="shared" si="270"/>
        <v/>
      </c>
      <c r="AY373" s="199" t="str">
        <f t="shared" si="271"/>
        <v/>
      </c>
      <c r="AZ373" s="199" t="str">
        <f t="shared" si="274"/>
        <v/>
      </c>
      <c r="BA373" s="199">
        <f t="shared" si="275"/>
        <v>0</v>
      </c>
      <c r="BB373" s="606"/>
      <c r="BC373" s="199">
        <f>+IFERROR(MIN(BB373*(1+MTR!$E$28)*(1+MTR!$F$28),IF(C373&lt;2018,AZ373+BA373*MTR!$D$35,AZ373+BA373*MTR!$E$36)),0)</f>
        <v>0</v>
      </c>
      <c r="BD373" s="190"/>
      <c r="BE373" s="608"/>
      <c r="BF373" s="190"/>
      <c r="BG373" s="190"/>
      <c r="BH373" s="190"/>
    </row>
    <row r="374" spans="1:60" s="179" customFormat="1">
      <c r="A374" s="607"/>
      <c r="B374" s="76"/>
      <c r="C374" s="77"/>
      <c r="D374" s="77"/>
      <c r="E374" s="77"/>
      <c r="F374" s="77"/>
      <c r="G374" s="76"/>
      <c r="H374" s="212" t="str">
        <f t="shared" si="255"/>
        <v/>
      </c>
      <c r="I374" s="199" t="str">
        <f t="shared" si="256"/>
        <v/>
      </c>
      <c r="J374" s="199" t="str">
        <f t="shared" si="276"/>
        <v/>
      </c>
      <c r="K374" s="199" t="str">
        <f t="shared" si="277"/>
        <v/>
      </c>
      <c r="L374" s="199" t="str">
        <f t="shared" si="278"/>
        <v/>
      </c>
      <c r="M374" s="199" t="str">
        <f t="shared" si="279"/>
        <v/>
      </c>
      <c r="N374" s="199" t="str">
        <f t="shared" si="280"/>
        <v/>
      </c>
      <c r="O374" s="199" t="str">
        <f t="shared" si="281"/>
        <v/>
      </c>
      <c r="P374" s="199" t="str">
        <f t="shared" si="282"/>
        <v/>
      </c>
      <c r="Q374" s="199">
        <f t="shared" si="283"/>
        <v>0</v>
      </c>
      <c r="R374" s="606"/>
      <c r="S374" s="199">
        <f>+IFERROR(MIN(R374*(1+MTR!$C$28),P374+Q374*MTR!$C$35),0)</f>
        <v>0</v>
      </c>
      <c r="U374" s="199" t="str">
        <f t="shared" si="257"/>
        <v/>
      </c>
      <c r="V374" s="199" t="str">
        <f t="shared" si="284"/>
        <v/>
      </c>
      <c r="W374" s="199" t="str">
        <f t="shared" si="285"/>
        <v/>
      </c>
      <c r="X374" s="199" t="str">
        <f t="shared" si="286"/>
        <v/>
      </c>
      <c r="Y374" s="199" t="str">
        <f t="shared" si="287"/>
        <v/>
      </c>
      <c r="Z374" s="199" t="str">
        <f t="shared" si="288"/>
        <v/>
      </c>
      <c r="AA374" s="199" t="str">
        <f t="shared" si="289"/>
        <v/>
      </c>
      <c r="AB374" s="199" t="str">
        <f t="shared" si="290"/>
        <v/>
      </c>
      <c r="AC374" s="199">
        <f t="shared" si="291"/>
        <v>0</v>
      </c>
      <c r="AD374" s="606"/>
      <c r="AE374" s="199">
        <f>+IFERROR(MIN(AD374*(1+MTR!$C$28)*(1+MTR!$D$28),AB374+AC374*MTR!$D$35),0)</f>
        <v>0</v>
      </c>
      <c r="AG374" s="199" t="str">
        <f t="shared" si="267"/>
        <v/>
      </c>
      <c r="AH374" s="199" t="str">
        <f t="shared" si="259"/>
        <v/>
      </c>
      <c r="AI374" s="199" t="str">
        <f t="shared" si="260"/>
        <v/>
      </c>
      <c r="AJ374" s="199" t="str">
        <f t="shared" si="261"/>
        <v/>
      </c>
      <c r="AK374" s="199" t="str">
        <f t="shared" si="262"/>
        <v/>
      </c>
      <c r="AL374" s="199" t="str">
        <f t="shared" si="263"/>
        <v/>
      </c>
      <c r="AM374" s="199" t="str">
        <f t="shared" si="264"/>
        <v/>
      </c>
      <c r="AN374" s="199" t="str">
        <f t="shared" si="265"/>
        <v/>
      </c>
      <c r="AO374" s="199">
        <f t="shared" si="266"/>
        <v>0</v>
      </c>
      <c r="AP374" s="606"/>
      <c r="AQ374" s="199">
        <f>+IFERROR(MIN(AP374*(1+MTR!$E$28)*(1+MTR!$D$28),IF(C374&lt;2018,AN374+AO374*MTR!$D$35,AN374+AO374*MTR!$E$36)),0)</f>
        <v>0</v>
      </c>
      <c r="AS374" s="199" t="str">
        <f t="shared" si="258"/>
        <v/>
      </c>
      <c r="AT374" s="199" t="str">
        <f t="shared" si="272"/>
        <v/>
      </c>
      <c r="AU374" s="199" t="str">
        <f t="shared" si="268"/>
        <v/>
      </c>
      <c r="AV374" s="199" t="str">
        <f t="shared" si="273"/>
        <v/>
      </c>
      <c r="AW374" s="199" t="str">
        <f t="shared" si="269"/>
        <v/>
      </c>
      <c r="AX374" s="199" t="str">
        <f t="shared" si="270"/>
        <v/>
      </c>
      <c r="AY374" s="199" t="str">
        <f t="shared" si="271"/>
        <v/>
      </c>
      <c r="AZ374" s="199" t="str">
        <f t="shared" si="274"/>
        <v/>
      </c>
      <c r="BA374" s="199">
        <f t="shared" si="275"/>
        <v>0</v>
      </c>
      <c r="BB374" s="606"/>
      <c r="BC374" s="199">
        <f>+IFERROR(MIN(BB374*(1+MTR!$E$28)*(1+MTR!$F$28),IF(C374&lt;2018,AZ374+BA374*MTR!$D$35,AZ374+BA374*MTR!$E$36)),0)</f>
        <v>0</v>
      </c>
      <c r="BD374" s="190"/>
      <c r="BE374" s="608"/>
      <c r="BF374" s="190"/>
      <c r="BG374" s="190"/>
      <c r="BH374" s="190"/>
    </row>
    <row r="375" spans="1:60" s="179" customFormat="1">
      <c r="A375" s="607"/>
      <c r="B375" s="76"/>
      <c r="C375" s="77"/>
      <c r="D375" s="77"/>
      <c r="E375" s="77"/>
      <c r="F375" s="77"/>
      <c r="G375" s="76"/>
      <c r="H375" s="212" t="str">
        <f t="shared" si="255"/>
        <v/>
      </c>
      <c r="I375" s="199" t="str">
        <f t="shared" si="256"/>
        <v/>
      </c>
      <c r="J375" s="199" t="str">
        <f t="shared" si="276"/>
        <v/>
      </c>
      <c r="K375" s="199" t="str">
        <f t="shared" si="277"/>
        <v/>
      </c>
      <c r="L375" s="199" t="str">
        <f t="shared" si="278"/>
        <v/>
      </c>
      <c r="M375" s="199" t="str">
        <f t="shared" si="279"/>
        <v/>
      </c>
      <c r="N375" s="199" t="str">
        <f t="shared" si="280"/>
        <v/>
      </c>
      <c r="O375" s="199" t="str">
        <f t="shared" si="281"/>
        <v/>
      </c>
      <c r="P375" s="199" t="str">
        <f t="shared" si="282"/>
        <v/>
      </c>
      <c r="Q375" s="199">
        <f t="shared" si="283"/>
        <v>0</v>
      </c>
      <c r="R375" s="606"/>
      <c r="S375" s="199">
        <f>+IFERROR(MIN(R375*(1+MTR!$C$28),P375+Q375*MTR!$C$35),0)</f>
        <v>0</v>
      </c>
      <c r="U375" s="199" t="str">
        <f t="shared" si="257"/>
        <v/>
      </c>
      <c r="V375" s="199" t="str">
        <f t="shared" si="284"/>
        <v/>
      </c>
      <c r="W375" s="199" t="str">
        <f t="shared" si="285"/>
        <v/>
      </c>
      <c r="X375" s="199" t="str">
        <f t="shared" si="286"/>
        <v/>
      </c>
      <c r="Y375" s="199" t="str">
        <f t="shared" si="287"/>
        <v/>
      </c>
      <c r="Z375" s="199" t="str">
        <f t="shared" si="288"/>
        <v/>
      </c>
      <c r="AA375" s="199" t="str">
        <f t="shared" si="289"/>
        <v/>
      </c>
      <c r="AB375" s="199" t="str">
        <f t="shared" si="290"/>
        <v/>
      </c>
      <c r="AC375" s="199">
        <f t="shared" si="291"/>
        <v>0</v>
      </c>
      <c r="AD375" s="606"/>
      <c r="AE375" s="199">
        <f>+IFERROR(MIN(AD375*(1+MTR!$C$28)*(1+MTR!$D$28),AB375+AC375*MTR!$D$35),0)</f>
        <v>0</v>
      </c>
      <c r="AG375" s="199" t="str">
        <f t="shared" si="267"/>
        <v/>
      </c>
      <c r="AH375" s="199" t="str">
        <f t="shared" si="259"/>
        <v/>
      </c>
      <c r="AI375" s="199" t="str">
        <f t="shared" si="260"/>
        <v/>
      </c>
      <c r="AJ375" s="199" t="str">
        <f t="shared" si="261"/>
        <v/>
      </c>
      <c r="AK375" s="199" t="str">
        <f t="shared" si="262"/>
        <v/>
      </c>
      <c r="AL375" s="199" t="str">
        <f t="shared" si="263"/>
        <v/>
      </c>
      <c r="AM375" s="199" t="str">
        <f t="shared" si="264"/>
        <v/>
      </c>
      <c r="AN375" s="199" t="str">
        <f t="shared" si="265"/>
        <v/>
      </c>
      <c r="AO375" s="199">
        <f t="shared" si="266"/>
        <v>0</v>
      </c>
      <c r="AP375" s="606"/>
      <c r="AQ375" s="199">
        <f>+IFERROR(MIN(AP375*(1+MTR!$E$28)*(1+MTR!$D$28),IF(C375&lt;2018,AN375+AO375*MTR!$D$35,AN375+AO375*MTR!$E$36)),0)</f>
        <v>0</v>
      </c>
      <c r="AS375" s="199" t="str">
        <f t="shared" si="258"/>
        <v/>
      </c>
      <c r="AT375" s="199" t="str">
        <f t="shared" si="272"/>
        <v/>
      </c>
      <c r="AU375" s="199" t="str">
        <f t="shared" si="268"/>
        <v/>
      </c>
      <c r="AV375" s="199" t="str">
        <f t="shared" si="273"/>
        <v/>
      </c>
      <c r="AW375" s="199" t="str">
        <f t="shared" si="269"/>
        <v/>
      </c>
      <c r="AX375" s="199" t="str">
        <f t="shared" si="270"/>
        <v/>
      </c>
      <c r="AY375" s="199" t="str">
        <f t="shared" si="271"/>
        <v/>
      </c>
      <c r="AZ375" s="199" t="str">
        <f t="shared" si="274"/>
        <v/>
      </c>
      <c r="BA375" s="199">
        <f t="shared" si="275"/>
        <v>0</v>
      </c>
      <c r="BB375" s="606"/>
      <c r="BC375" s="199">
        <f>+IFERROR(MIN(BB375*(1+MTR!$E$28)*(1+MTR!$F$28),IF(C375&lt;2018,AZ375+BA375*MTR!$D$35,AZ375+BA375*MTR!$E$36)),0)</f>
        <v>0</v>
      </c>
      <c r="BD375" s="190"/>
      <c r="BE375" s="608"/>
      <c r="BF375" s="190"/>
      <c r="BG375" s="190"/>
      <c r="BH375" s="190"/>
    </row>
    <row r="376" spans="1:60" s="179" customFormat="1">
      <c r="A376" s="607"/>
      <c r="B376" s="76"/>
      <c r="C376" s="77"/>
      <c r="D376" s="77"/>
      <c r="E376" s="77"/>
      <c r="F376" s="77"/>
      <c r="G376" s="76"/>
      <c r="H376" s="212" t="str">
        <f t="shared" si="255"/>
        <v/>
      </c>
      <c r="I376" s="199" t="str">
        <f t="shared" si="256"/>
        <v/>
      </c>
      <c r="J376" s="199" t="str">
        <f t="shared" si="276"/>
        <v/>
      </c>
      <c r="K376" s="199" t="str">
        <f t="shared" si="277"/>
        <v/>
      </c>
      <c r="L376" s="199" t="str">
        <f t="shared" si="278"/>
        <v/>
      </c>
      <c r="M376" s="199" t="str">
        <f t="shared" si="279"/>
        <v/>
      </c>
      <c r="N376" s="199" t="str">
        <f t="shared" si="280"/>
        <v/>
      </c>
      <c r="O376" s="199" t="str">
        <f t="shared" si="281"/>
        <v/>
      </c>
      <c r="P376" s="199" t="str">
        <f t="shared" si="282"/>
        <v/>
      </c>
      <c r="Q376" s="199">
        <f t="shared" si="283"/>
        <v>0</v>
      </c>
      <c r="R376" s="606"/>
      <c r="S376" s="199">
        <f>+IFERROR(MIN(R376*(1+MTR!$C$28),P376+Q376*MTR!$C$35),0)</f>
        <v>0</v>
      </c>
      <c r="U376" s="199" t="str">
        <f t="shared" si="257"/>
        <v/>
      </c>
      <c r="V376" s="199" t="str">
        <f t="shared" si="284"/>
        <v/>
      </c>
      <c r="W376" s="199" t="str">
        <f t="shared" si="285"/>
        <v/>
      </c>
      <c r="X376" s="199" t="str">
        <f t="shared" si="286"/>
        <v/>
      </c>
      <c r="Y376" s="199" t="str">
        <f t="shared" si="287"/>
        <v/>
      </c>
      <c r="Z376" s="199" t="str">
        <f t="shared" si="288"/>
        <v/>
      </c>
      <c r="AA376" s="199" t="str">
        <f t="shared" si="289"/>
        <v/>
      </c>
      <c r="AB376" s="199" t="str">
        <f t="shared" si="290"/>
        <v/>
      </c>
      <c r="AC376" s="199">
        <f t="shared" si="291"/>
        <v>0</v>
      </c>
      <c r="AD376" s="606"/>
      <c r="AE376" s="199">
        <f>+IFERROR(MIN(AD376*(1+MTR!$C$28)*(1+MTR!$D$28),AB376+AC376*MTR!$D$35),0)</f>
        <v>0</v>
      </c>
      <c r="AG376" s="199" t="str">
        <f t="shared" si="267"/>
        <v/>
      </c>
      <c r="AH376" s="199" t="str">
        <f t="shared" si="259"/>
        <v/>
      </c>
      <c r="AI376" s="199" t="str">
        <f t="shared" si="260"/>
        <v/>
      </c>
      <c r="AJ376" s="199" t="str">
        <f t="shared" si="261"/>
        <v/>
      </c>
      <c r="AK376" s="199" t="str">
        <f t="shared" si="262"/>
        <v/>
      </c>
      <c r="AL376" s="199" t="str">
        <f t="shared" si="263"/>
        <v/>
      </c>
      <c r="AM376" s="199" t="str">
        <f t="shared" si="264"/>
        <v/>
      </c>
      <c r="AN376" s="199" t="str">
        <f t="shared" si="265"/>
        <v/>
      </c>
      <c r="AO376" s="199">
        <f t="shared" si="266"/>
        <v>0</v>
      </c>
      <c r="AP376" s="606"/>
      <c r="AQ376" s="199">
        <f>+IFERROR(MIN(AP376*(1+MTR!$E$28)*(1+MTR!$D$28),IF(C376&lt;2018,AN376+AO376*MTR!$D$35,AN376+AO376*MTR!$E$36)),0)</f>
        <v>0</v>
      </c>
      <c r="AS376" s="199" t="str">
        <f t="shared" si="258"/>
        <v/>
      </c>
      <c r="AT376" s="199" t="str">
        <f t="shared" si="272"/>
        <v/>
      </c>
      <c r="AU376" s="199" t="str">
        <f t="shared" si="268"/>
        <v/>
      </c>
      <c r="AV376" s="199" t="str">
        <f t="shared" si="273"/>
        <v/>
      </c>
      <c r="AW376" s="199" t="str">
        <f t="shared" si="269"/>
        <v/>
      </c>
      <c r="AX376" s="199" t="str">
        <f t="shared" si="270"/>
        <v/>
      </c>
      <c r="AY376" s="199" t="str">
        <f t="shared" si="271"/>
        <v/>
      </c>
      <c r="AZ376" s="199" t="str">
        <f t="shared" si="274"/>
        <v/>
      </c>
      <c r="BA376" s="199">
        <f t="shared" si="275"/>
        <v>0</v>
      </c>
      <c r="BB376" s="606"/>
      <c r="BC376" s="199">
        <f>+IFERROR(MIN(BB376*(1+MTR!$E$28)*(1+MTR!$F$28),IF(C376&lt;2018,AZ376+BA376*MTR!$D$35,AZ376+BA376*MTR!$E$36)),0)</f>
        <v>0</v>
      </c>
      <c r="BD376" s="190"/>
      <c r="BE376" s="608"/>
      <c r="BF376" s="190"/>
      <c r="BG376" s="190"/>
      <c r="BH376" s="190"/>
    </row>
    <row r="377" spans="1:60" s="179" customFormat="1">
      <c r="A377" s="607"/>
      <c r="B377" s="76"/>
      <c r="C377" s="77"/>
      <c r="D377" s="77"/>
      <c r="E377" s="77"/>
      <c r="F377" s="77"/>
      <c r="G377" s="76"/>
      <c r="H377" s="212" t="str">
        <f t="shared" si="255"/>
        <v/>
      </c>
      <c r="I377" s="199" t="str">
        <f t="shared" si="256"/>
        <v/>
      </c>
      <c r="J377" s="199" t="str">
        <f t="shared" si="276"/>
        <v/>
      </c>
      <c r="K377" s="199" t="str">
        <f t="shared" si="277"/>
        <v/>
      </c>
      <c r="L377" s="199" t="str">
        <f t="shared" si="278"/>
        <v/>
      </c>
      <c r="M377" s="199" t="str">
        <f t="shared" si="279"/>
        <v/>
      </c>
      <c r="N377" s="199" t="str">
        <f t="shared" si="280"/>
        <v/>
      </c>
      <c r="O377" s="199" t="str">
        <f t="shared" si="281"/>
        <v/>
      </c>
      <c r="P377" s="199" t="str">
        <f t="shared" si="282"/>
        <v/>
      </c>
      <c r="Q377" s="199">
        <f t="shared" si="283"/>
        <v>0</v>
      </c>
      <c r="R377" s="606"/>
      <c r="S377" s="199">
        <f>+IFERROR(MIN(R377*(1+MTR!$C$28),P377+Q377*MTR!$C$35),0)</f>
        <v>0</v>
      </c>
      <c r="U377" s="199" t="str">
        <f t="shared" si="257"/>
        <v/>
      </c>
      <c r="V377" s="199" t="str">
        <f t="shared" si="284"/>
        <v/>
      </c>
      <c r="W377" s="199" t="str">
        <f t="shared" si="285"/>
        <v/>
      </c>
      <c r="X377" s="199" t="str">
        <f t="shared" si="286"/>
        <v/>
      </c>
      <c r="Y377" s="199" t="str">
        <f t="shared" si="287"/>
        <v/>
      </c>
      <c r="Z377" s="199" t="str">
        <f t="shared" si="288"/>
        <v/>
      </c>
      <c r="AA377" s="199" t="str">
        <f t="shared" si="289"/>
        <v/>
      </c>
      <c r="AB377" s="199" t="str">
        <f t="shared" si="290"/>
        <v/>
      </c>
      <c r="AC377" s="199">
        <f t="shared" si="291"/>
        <v>0</v>
      </c>
      <c r="AD377" s="606"/>
      <c r="AE377" s="199">
        <f>+IFERROR(MIN(AD377*(1+MTR!$C$28)*(1+MTR!$D$28),AB377+AC377*MTR!$D$35),0)</f>
        <v>0</v>
      </c>
      <c r="AG377" s="199" t="str">
        <f t="shared" si="267"/>
        <v/>
      </c>
      <c r="AH377" s="199" t="str">
        <f t="shared" si="259"/>
        <v/>
      </c>
      <c r="AI377" s="199" t="str">
        <f t="shared" si="260"/>
        <v/>
      </c>
      <c r="AJ377" s="199" t="str">
        <f t="shared" si="261"/>
        <v/>
      </c>
      <c r="AK377" s="199" t="str">
        <f t="shared" si="262"/>
        <v/>
      </c>
      <c r="AL377" s="199" t="str">
        <f t="shared" si="263"/>
        <v/>
      </c>
      <c r="AM377" s="199" t="str">
        <f t="shared" si="264"/>
        <v/>
      </c>
      <c r="AN377" s="199" t="str">
        <f t="shared" si="265"/>
        <v/>
      </c>
      <c r="AO377" s="199">
        <f t="shared" si="266"/>
        <v>0</v>
      </c>
      <c r="AP377" s="606"/>
      <c r="AQ377" s="199">
        <f>+IFERROR(MIN(AP377*(1+MTR!$E$28)*(1+MTR!$D$28),IF(C377&lt;2018,AN377+AO377*MTR!$D$35,AN377+AO377*MTR!$E$36)),0)</f>
        <v>0</v>
      </c>
      <c r="AS377" s="199" t="str">
        <f t="shared" si="258"/>
        <v/>
      </c>
      <c r="AT377" s="199" t="str">
        <f t="shared" si="272"/>
        <v/>
      </c>
      <c r="AU377" s="199" t="str">
        <f t="shared" si="268"/>
        <v/>
      </c>
      <c r="AV377" s="199" t="str">
        <f t="shared" si="273"/>
        <v/>
      </c>
      <c r="AW377" s="199" t="str">
        <f t="shared" si="269"/>
        <v/>
      </c>
      <c r="AX377" s="199" t="str">
        <f t="shared" si="270"/>
        <v/>
      </c>
      <c r="AY377" s="199" t="str">
        <f t="shared" si="271"/>
        <v/>
      </c>
      <c r="AZ377" s="199" t="str">
        <f t="shared" si="274"/>
        <v/>
      </c>
      <c r="BA377" s="199">
        <f t="shared" si="275"/>
        <v>0</v>
      </c>
      <c r="BB377" s="606"/>
      <c r="BC377" s="199">
        <f>+IFERROR(MIN(BB377*(1+MTR!$E$28)*(1+MTR!$F$28),IF(C377&lt;2018,AZ377+BA377*MTR!$D$35,AZ377+BA377*MTR!$E$36)),0)</f>
        <v>0</v>
      </c>
      <c r="BD377" s="190"/>
      <c r="BE377" s="608"/>
      <c r="BF377" s="190"/>
      <c r="BG377" s="190"/>
      <c r="BH377" s="190"/>
    </row>
    <row r="378" spans="1:60" s="179" customFormat="1">
      <c r="A378" s="607"/>
      <c r="B378" s="76"/>
      <c r="C378" s="77"/>
      <c r="D378" s="77"/>
      <c r="E378" s="77"/>
      <c r="F378" s="77"/>
      <c r="G378" s="76"/>
      <c r="H378" s="212" t="str">
        <f t="shared" si="255"/>
        <v/>
      </c>
      <c r="I378" s="199" t="str">
        <f t="shared" si="256"/>
        <v/>
      </c>
      <c r="J378" s="199" t="str">
        <f t="shared" si="276"/>
        <v/>
      </c>
      <c r="K378" s="199" t="str">
        <f t="shared" si="277"/>
        <v/>
      </c>
      <c r="L378" s="199" t="str">
        <f t="shared" si="278"/>
        <v/>
      </c>
      <c r="M378" s="199" t="str">
        <f t="shared" si="279"/>
        <v/>
      </c>
      <c r="N378" s="199" t="str">
        <f t="shared" si="280"/>
        <v/>
      </c>
      <c r="O378" s="199" t="str">
        <f t="shared" si="281"/>
        <v/>
      </c>
      <c r="P378" s="199" t="str">
        <f t="shared" si="282"/>
        <v/>
      </c>
      <c r="Q378" s="199">
        <f t="shared" si="283"/>
        <v>0</v>
      </c>
      <c r="R378" s="606"/>
      <c r="S378" s="199">
        <f>+IFERROR(MIN(R378*(1+MTR!$C$28),P378+Q378*MTR!$C$35),0)</f>
        <v>0</v>
      </c>
      <c r="U378" s="199" t="str">
        <f t="shared" si="257"/>
        <v/>
      </c>
      <c r="V378" s="199" t="str">
        <f t="shared" si="284"/>
        <v/>
      </c>
      <c r="W378" s="199" t="str">
        <f t="shared" si="285"/>
        <v/>
      </c>
      <c r="X378" s="199" t="str">
        <f t="shared" si="286"/>
        <v/>
      </c>
      <c r="Y378" s="199" t="str">
        <f t="shared" si="287"/>
        <v/>
      </c>
      <c r="Z378" s="199" t="str">
        <f t="shared" si="288"/>
        <v/>
      </c>
      <c r="AA378" s="199" t="str">
        <f t="shared" si="289"/>
        <v/>
      </c>
      <c r="AB378" s="199" t="str">
        <f t="shared" si="290"/>
        <v/>
      </c>
      <c r="AC378" s="199">
        <f t="shared" si="291"/>
        <v>0</v>
      </c>
      <c r="AD378" s="606"/>
      <c r="AE378" s="199">
        <f>+IFERROR(MIN(AD378*(1+MTR!$C$28)*(1+MTR!$D$28),AB378+AC378*MTR!$D$35),0)</f>
        <v>0</v>
      </c>
      <c r="AG378" s="199" t="str">
        <f t="shared" si="267"/>
        <v/>
      </c>
      <c r="AH378" s="199" t="str">
        <f t="shared" si="259"/>
        <v/>
      </c>
      <c r="AI378" s="199" t="str">
        <f t="shared" si="260"/>
        <v/>
      </c>
      <c r="AJ378" s="199" t="str">
        <f t="shared" si="261"/>
        <v/>
      </c>
      <c r="AK378" s="199" t="str">
        <f t="shared" si="262"/>
        <v/>
      </c>
      <c r="AL378" s="199" t="str">
        <f t="shared" si="263"/>
        <v/>
      </c>
      <c r="AM378" s="199" t="str">
        <f t="shared" si="264"/>
        <v/>
      </c>
      <c r="AN378" s="199" t="str">
        <f t="shared" si="265"/>
        <v/>
      </c>
      <c r="AO378" s="199">
        <f t="shared" si="266"/>
        <v>0</v>
      </c>
      <c r="AP378" s="606"/>
      <c r="AQ378" s="199">
        <f>+IFERROR(MIN(AP378*(1+MTR!$E$28)*(1+MTR!$D$28),IF(C378&lt;2018,AN378+AO378*MTR!$D$35,AN378+AO378*MTR!$E$36)),0)</f>
        <v>0</v>
      </c>
      <c r="AS378" s="199" t="str">
        <f t="shared" si="258"/>
        <v/>
      </c>
      <c r="AT378" s="199" t="str">
        <f t="shared" si="272"/>
        <v/>
      </c>
      <c r="AU378" s="199" t="str">
        <f t="shared" si="268"/>
        <v/>
      </c>
      <c r="AV378" s="199" t="str">
        <f t="shared" si="273"/>
        <v/>
      </c>
      <c r="AW378" s="199" t="str">
        <f t="shared" si="269"/>
        <v/>
      </c>
      <c r="AX378" s="199" t="str">
        <f t="shared" si="270"/>
        <v/>
      </c>
      <c r="AY378" s="199" t="str">
        <f t="shared" si="271"/>
        <v/>
      </c>
      <c r="AZ378" s="199" t="str">
        <f t="shared" si="274"/>
        <v/>
      </c>
      <c r="BA378" s="199">
        <f t="shared" si="275"/>
        <v>0</v>
      </c>
      <c r="BB378" s="606"/>
      <c r="BC378" s="199">
        <f>+IFERROR(MIN(BB378*(1+MTR!$E$28)*(1+MTR!$F$28),IF(C378&lt;2018,AZ378+BA378*MTR!$D$35,AZ378+BA378*MTR!$E$36)),0)</f>
        <v>0</v>
      </c>
      <c r="BD378" s="190"/>
      <c r="BE378" s="608"/>
      <c r="BF378" s="190"/>
      <c r="BG378" s="190"/>
      <c r="BH378" s="190"/>
    </row>
    <row r="379" spans="1:60" s="179" customFormat="1">
      <c r="A379" s="607"/>
      <c r="B379" s="76"/>
      <c r="C379" s="77"/>
      <c r="D379" s="77"/>
      <c r="E379" s="77"/>
      <c r="F379" s="77"/>
      <c r="G379" s="76"/>
      <c r="H379" s="212" t="str">
        <f t="shared" si="255"/>
        <v/>
      </c>
      <c r="I379" s="199" t="str">
        <f t="shared" si="256"/>
        <v/>
      </c>
      <c r="J379" s="199" t="str">
        <f t="shared" si="276"/>
        <v/>
      </c>
      <c r="K379" s="199" t="str">
        <f t="shared" si="277"/>
        <v/>
      </c>
      <c r="L379" s="199" t="str">
        <f t="shared" si="278"/>
        <v/>
      </c>
      <c r="M379" s="199" t="str">
        <f t="shared" si="279"/>
        <v/>
      </c>
      <c r="N379" s="199" t="str">
        <f t="shared" si="280"/>
        <v/>
      </c>
      <c r="O379" s="199" t="str">
        <f t="shared" si="281"/>
        <v/>
      </c>
      <c r="P379" s="199" t="str">
        <f t="shared" si="282"/>
        <v/>
      </c>
      <c r="Q379" s="199">
        <f t="shared" si="283"/>
        <v>0</v>
      </c>
      <c r="R379" s="606"/>
      <c r="S379" s="199">
        <f>+IFERROR(MIN(R379*(1+MTR!$C$28),P379+Q379*MTR!$C$35),0)</f>
        <v>0</v>
      </c>
      <c r="U379" s="199" t="str">
        <f t="shared" si="257"/>
        <v/>
      </c>
      <c r="V379" s="199" t="str">
        <f t="shared" si="284"/>
        <v/>
      </c>
      <c r="W379" s="199" t="str">
        <f t="shared" si="285"/>
        <v/>
      </c>
      <c r="X379" s="199" t="str">
        <f t="shared" si="286"/>
        <v/>
      </c>
      <c r="Y379" s="199" t="str">
        <f t="shared" si="287"/>
        <v/>
      </c>
      <c r="Z379" s="199" t="str">
        <f t="shared" si="288"/>
        <v/>
      </c>
      <c r="AA379" s="199" t="str">
        <f t="shared" si="289"/>
        <v/>
      </c>
      <c r="AB379" s="199" t="str">
        <f t="shared" si="290"/>
        <v/>
      </c>
      <c r="AC379" s="199">
        <f t="shared" si="291"/>
        <v>0</v>
      </c>
      <c r="AD379" s="606"/>
      <c r="AE379" s="199">
        <f>+IFERROR(MIN(AD379*(1+MTR!$C$28)*(1+MTR!$D$28),AB379+AC379*MTR!$D$35),0)</f>
        <v>0</v>
      </c>
      <c r="AG379" s="199" t="str">
        <f t="shared" si="267"/>
        <v/>
      </c>
      <c r="AH379" s="199" t="str">
        <f t="shared" si="259"/>
        <v/>
      </c>
      <c r="AI379" s="199" t="str">
        <f t="shared" si="260"/>
        <v/>
      </c>
      <c r="AJ379" s="199" t="str">
        <f t="shared" si="261"/>
        <v/>
      </c>
      <c r="AK379" s="199" t="str">
        <f t="shared" si="262"/>
        <v/>
      </c>
      <c r="AL379" s="199" t="str">
        <f t="shared" si="263"/>
        <v/>
      </c>
      <c r="AM379" s="199" t="str">
        <f t="shared" si="264"/>
        <v/>
      </c>
      <c r="AN379" s="199" t="str">
        <f t="shared" si="265"/>
        <v/>
      </c>
      <c r="AO379" s="199">
        <f t="shared" si="266"/>
        <v>0</v>
      </c>
      <c r="AP379" s="606"/>
      <c r="AQ379" s="199">
        <f>+IFERROR(MIN(AP379*(1+MTR!$E$28)*(1+MTR!$D$28),IF(C379&lt;2018,AN379+AO379*MTR!$D$35,AN379+AO379*MTR!$E$36)),0)</f>
        <v>0</v>
      </c>
      <c r="AS379" s="199" t="str">
        <f t="shared" si="258"/>
        <v/>
      </c>
      <c r="AT379" s="199" t="str">
        <f t="shared" si="272"/>
        <v/>
      </c>
      <c r="AU379" s="199" t="str">
        <f t="shared" si="268"/>
        <v/>
      </c>
      <c r="AV379" s="199" t="str">
        <f t="shared" si="273"/>
        <v/>
      </c>
      <c r="AW379" s="199" t="str">
        <f t="shared" si="269"/>
        <v/>
      </c>
      <c r="AX379" s="199" t="str">
        <f t="shared" si="270"/>
        <v/>
      </c>
      <c r="AY379" s="199" t="str">
        <f t="shared" si="271"/>
        <v/>
      </c>
      <c r="AZ379" s="199" t="str">
        <f t="shared" si="274"/>
        <v/>
      </c>
      <c r="BA379" s="199">
        <f t="shared" si="275"/>
        <v>0</v>
      </c>
      <c r="BB379" s="606"/>
      <c r="BC379" s="199">
        <f>+IFERROR(MIN(BB379*(1+MTR!$E$28)*(1+MTR!$F$28),IF(C379&lt;2018,AZ379+BA379*MTR!$D$35,AZ379+BA379*MTR!$E$36)),0)</f>
        <v>0</v>
      </c>
      <c r="BD379" s="190"/>
      <c r="BE379" s="608"/>
      <c r="BF379" s="190"/>
      <c r="BG379" s="190"/>
      <c r="BH379" s="190"/>
    </row>
    <row r="380" spans="1:60" s="179" customFormat="1">
      <c r="A380" s="607"/>
      <c r="B380" s="76"/>
      <c r="C380" s="77"/>
      <c r="D380" s="77"/>
      <c r="E380" s="77"/>
      <c r="F380" s="77"/>
      <c r="G380" s="76"/>
      <c r="H380" s="212" t="str">
        <f t="shared" si="255"/>
        <v/>
      </c>
      <c r="I380" s="199" t="str">
        <f t="shared" si="256"/>
        <v/>
      </c>
      <c r="J380" s="199" t="str">
        <f t="shared" si="276"/>
        <v/>
      </c>
      <c r="K380" s="199" t="str">
        <f t="shared" si="277"/>
        <v/>
      </c>
      <c r="L380" s="199" t="str">
        <f t="shared" si="278"/>
        <v/>
      </c>
      <c r="M380" s="199" t="str">
        <f t="shared" si="279"/>
        <v/>
      </c>
      <c r="N380" s="199" t="str">
        <f t="shared" si="280"/>
        <v/>
      </c>
      <c r="O380" s="199" t="str">
        <f t="shared" si="281"/>
        <v/>
      </c>
      <c r="P380" s="199" t="str">
        <f t="shared" si="282"/>
        <v/>
      </c>
      <c r="Q380" s="199">
        <f t="shared" si="283"/>
        <v>0</v>
      </c>
      <c r="R380" s="606"/>
      <c r="S380" s="199">
        <f>+IFERROR(MIN(R380*(1+MTR!$C$28),P380+Q380*MTR!$C$35),0)</f>
        <v>0</v>
      </c>
      <c r="U380" s="199" t="str">
        <f t="shared" si="257"/>
        <v/>
      </c>
      <c r="V380" s="199" t="str">
        <f t="shared" si="284"/>
        <v/>
      </c>
      <c r="W380" s="199" t="str">
        <f t="shared" si="285"/>
        <v/>
      </c>
      <c r="X380" s="199" t="str">
        <f t="shared" si="286"/>
        <v/>
      </c>
      <c r="Y380" s="199" t="str">
        <f t="shared" si="287"/>
        <v/>
      </c>
      <c r="Z380" s="199" t="str">
        <f t="shared" si="288"/>
        <v/>
      </c>
      <c r="AA380" s="199" t="str">
        <f t="shared" si="289"/>
        <v/>
      </c>
      <c r="AB380" s="199" t="str">
        <f t="shared" si="290"/>
        <v/>
      </c>
      <c r="AC380" s="199">
        <f t="shared" si="291"/>
        <v>0</v>
      </c>
      <c r="AD380" s="606"/>
      <c r="AE380" s="199">
        <f>+IFERROR(MIN(AD380*(1+MTR!$C$28)*(1+MTR!$D$28),AB380+AC380*MTR!$D$35),0)</f>
        <v>0</v>
      </c>
      <c r="AG380" s="199" t="str">
        <f t="shared" si="267"/>
        <v/>
      </c>
      <c r="AH380" s="199" t="str">
        <f t="shared" si="259"/>
        <v/>
      </c>
      <c r="AI380" s="199" t="str">
        <f t="shared" si="260"/>
        <v/>
      </c>
      <c r="AJ380" s="199" t="str">
        <f t="shared" si="261"/>
        <v/>
      </c>
      <c r="AK380" s="199" t="str">
        <f t="shared" si="262"/>
        <v/>
      </c>
      <c r="AL380" s="199" t="str">
        <f t="shared" si="263"/>
        <v/>
      </c>
      <c r="AM380" s="199" t="str">
        <f t="shared" si="264"/>
        <v/>
      </c>
      <c r="AN380" s="199" t="str">
        <f t="shared" si="265"/>
        <v/>
      </c>
      <c r="AO380" s="199">
        <f t="shared" si="266"/>
        <v>0</v>
      </c>
      <c r="AP380" s="606"/>
      <c r="AQ380" s="199">
        <f>+IFERROR(MIN(AP380*(1+MTR!$E$28)*(1+MTR!$D$28),IF(C380&lt;2018,AN380+AO380*MTR!$D$35,AN380+AO380*MTR!$E$36)),0)</f>
        <v>0</v>
      </c>
      <c r="AS380" s="199" t="str">
        <f t="shared" si="258"/>
        <v/>
      </c>
      <c r="AT380" s="199" t="str">
        <f t="shared" si="272"/>
        <v/>
      </c>
      <c r="AU380" s="199" t="str">
        <f t="shared" si="268"/>
        <v/>
      </c>
      <c r="AV380" s="199" t="str">
        <f t="shared" si="273"/>
        <v/>
      </c>
      <c r="AW380" s="199" t="str">
        <f t="shared" si="269"/>
        <v/>
      </c>
      <c r="AX380" s="199" t="str">
        <f t="shared" si="270"/>
        <v/>
      </c>
      <c r="AY380" s="199" t="str">
        <f t="shared" si="271"/>
        <v/>
      </c>
      <c r="AZ380" s="199" t="str">
        <f t="shared" si="274"/>
        <v/>
      </c>
      <c r="BA380" s="199">
        <f t="shared" si="275"/>
        <v>0</v>
      </c>
      <c r="BB380" s="606"/>
      <c r="BC380" s="199">
        <f>+IFERROR(MIN(BB380*(1+MTR!$E$28)*(1+MTR!$F$28),IF(C380&lt;2018,AZ380+BA380*MTR!$D$35,AZ380+BA380*MTR!$E$36)),0)</f>
        <v>0</v>
      </c>
      <c r="BD380" s="190"/>
      <c r="BE380" s="608"/>
      <c r="BF380" s="190"/>
      <c r="BG380" s="190"/>
      <c r="BH380" s="190"/>
    </row>
    <row r="381" spans="1:60" s="179" customFormat="1">
      <c r="A381" s="607"/>
      <c r="B381" s="76"/>
      <c r="C381" s="77"/>
      <c r="D381" s="77"/>
      <c r="E381" s="77"/>
      <c r="F381" s="77"/>
      <c r="G381" s="76"/>
      <c r="H381" s="212" t="str">
        <f t="shared" si="255"/>
        <v/>
      </c>
      <c r="I381" s="199" t="str">
        <f t="shared" si="256"/>
        <v/>
      </c>
      <c r="J381" s="199" t="str">
        <f t="shared" si="276"/>
        <v/>
      </c>
      <c r="K381" s="199" t="str">
        <f t="shared" si="277"/>
        <v/>
      </c>
      <c r="L381" s="199" t="str">
        <f t="shared" si="278"/>
        <v/>
      </c>
      <c r="M381" s="199" t="str">
        <f t="shared" si="279"/>
        <v/>
      </c>
      <c r="N381" s="199" t="str">
        <f t="shared" si="280"/>
        <v/>
      </c>
      <c r="O381" s="199" t="str">
        <f t="shared" si="281"/>
        <v/>
      </c>
      <c r="P381" s="199" t="str">
        <f t="shared" si="282"/>
        <v/>
      </c>
      <c r="Q381" s="199">
        <f t="shared" si="283"/>
        <v>0</v>
      </c>
      <c r="R381" s="606"/>
      <c r="S381" s="199">
        <f>+IFERROR(MIN(R381*(1+MTR!$C$28),P381+Q381*MTR!$C$35),0)</f>
        <v>0</v>
      </c>
      <c r="U381" s="199" t="str">
        <f t="shared" si="257"/>
        <v/>
      </c>
      <c r="V381" s="199" t="str">
        <f t="shared" si="284"/>
        <v/>
      </c>
      <c r="W381" s="199" t="str">
        <f t="shared" si="285"/>
        <v/>
      </c>
      <c r="X381" s="199" t="str">
        <f t="shared" si="286"/>
        <v/>
      </c>
      <c r="Y381" s="199" t="str">
        <f t="shared" si="287"/>
        <v/>
      </c>
      <c r="Z381" s="199" t="str">
        <f t="shared" si="288"/>
        <v/>
      </c>
      <c r="AA381" s="199" t="str">
        <f t="shared" si="289"/>
        <v/>
      </c>
      <c r="AB381" s="199" t="str">
        <f t="shared" si="290"/>
        <v/>
      </c>
      <c r="AC381" s="199">
        <f t="shared" si="291"/>
        <v>0</v>
      </c>
      <c r="AD381" s="606"/>
      <c r="AE381" s="199">
        <f>+IFERROR(MIN(AD381*(1+MTR!$C$28)*(1+MTR!$D$28),AB381+AC381*MTR!$D$35),0)</f>
        <v>0</v>
      </c>
      <c r="AG381" s="199" t="str">
        <f t="shared" si="267"/>
        <v/>
      </c>
      <c r="AH381" s="199" t="str">
        <f t="shared" si="259"/>
        <v/>
      </c>
      <c r="AI381" s="199" t="str">
        <f t="shared" si="260"/>
        <v/>
      </c>
      <c r="AJ381" s="199" t="str">
        <f t="shared" si="261"/>
        <v/>
      </c>
      <c r="AK381" s="199" t="str">
        <f t="shared" si="262"/>
        <v/>
      </c>
      <c r="AL381" s="199" t="str">
        <f t="shared" si="263"/>
        <v/>
      </c>
      <c r="AM381" s="199" t="str">
        <f t="shared" si="264"/>
        <v/>
      </c>
      <c r="AN381" s="199" t="str">
        <f t="shared" si="265"/>
        <v/>
      </c>
      <c r="AO381" s="199">
        <f t="shared" si="266"/>
        <v>0</v>
      </c>
      <c r="AP381" s="606"/>
      <c r="AQ381" s="199">
        <f>+IFERROR(MIN(AP381*(1+MTR!$E$28)*(1+MTR!$D$28),IF(C381&lt;2018,AN381+AO381*MTR!$D$35,AN381+AO381*MTR!$E$36)),0)</f>
        <v>0</v>
      </c>
      <c r="AS381" s="199" t="str">
        <f t="shared" si="258"/>
        <v/>
      </c>
      <c r="AT381" s="199" t="str">
        <f t="shared" si="272"/>
        <v/>
      </c>
      <c r="AU381" s="199" t="str">
        <f t="shared" si="268"/>
        <v/>
      </c>
      <c r="AV381" s="199" t="str">
        <f t="shared" si="273"/>
        <v/>
      </c>
      <c r="AW381" s="199" t="str">
        <f t="shared" si="269"/>
        <v/>
      </c>
      <c r="AX381" s="199" t="str">
        <f t="shared" si="270"/>
        <v/>
      </c>
      <c r="AY381" s="199" t="str">
        <f t="shared" si="271"/>
        <v/>
      </c>
      <c r="AZ381" s="199" t="str">
        <f t="shared" si="274"/>
        <v/>
      </c>
      <c r="BA381" s="199">
        <f t="shared" si="275"/>
        <v>0</v>
      </c>
      <c r="BB381" s="606"/>
      <c r="BC381" s="199">
        <f>+IFERROR(MIN(BB381*(1+MTR!$E$28)*(1+MTR!$F$28),IF(C381&lt;2018,AZ381+BA381*MTR!$D$35,AZ381+BA381*MTR!$E$36)),0)</f>
        <v>0</v>
      </c>
      <c r="BD381" s="190"/>
      <c r="BE381" s="608"/>
      <c r="BF381" s="190"/>
      <c r="BG381" s="190"/>
      <c r="BH381" s="190"/>
    </row>
    <row r="382" spans="1:60" s="179" customFormat="1">
      <c r="A382" s="607"/>
      <c r="B382" s="76"/>
      <c r="C382" s="77"/>
      <c r="D382" s="77"/>
      <c r="E382" s="77"/>
      <c r="F382" s="77"/>
      <c r="G382" s="76"/>
      <c r="H382" s="212" t="str">
        <f t="shared" si="255"/>
        <v/>
      </c>
      <c r="I382" s="199" t="str">
        <f t="shared" si="256"/>
        <v/>
      </c>
      <c r="J382" s="199" t="str">
        <f t="shared" si="276"/>
        <v/>
      </c>
      <c r="K382" s="199" t="str">
        <f t="shared" si="277"/>
        <v/>
      </c>
      <c r="L382" s="199" t="str">
        <f t="shared" si="278"/>
        <v/>
      </c>
      <c r="M382" s="199" t="str">
        <f t="shared" si="279"/>
        <v/>
      </c>
      <c r="N382" s="199" t="str">
        <f t="shared" si="280"/>
        <v/>
      </c>
      <c r="O382" s="199" t="str">
        <f t="shared" si="281"/>
        <v/>
      </c>
      <c r="P382" s="199" t="str">
        <f t="shared" si="282"/>
        <v/>
      </c>
      <c r="Q382" s="199">
        <f t="shared" si="283"/>
        <v>0</v>
      </c>
      <c r="R382" s="606"/>
      <c r="S382" s="199">
        <f>+IFERROR(MIN(R382*(1+MTR!$C$28),P382+Q382*MTR!$C$35),0)</f>
        <v>0</v>
      </c>
      <c r="U382" s="199" t="str">
        <f t="shared" si="257"/>
        <v/>
      </c>
      <c r="V382" s="199" t="str">
        <f t="shared" si="284"/>
        <v/>
      </c>
      <c r="W382" s="199" t="str">
        <f t="shared" si="285"/>
        <v/>
      </c>
      <c r="X382" s="199" t="str">
        <f t="shared" si="286"/>
        <v/>
      </c>
      <c r="Y382" s="199" t="str">
        <f t="shared" si="287"/>
        <v/>
      </c>
      <c r="Z382" s="199" t="str">
        <f t="shared" si="288"/>
        <v/>
      </c>
      <c r="AA382" s="199" t="str">
        <f t="shared" si="289"/>
        <v/>
      </c>
      <c r="AB382" s="199" t="str">
        <f t="shared" si="290"/>
        <v/>
      </c>
      <c r="AC382" s="199">
        <f t="shared" si="291"/>
        <v>0</v>
      </c>
      <c r="AD382" s="606"/>
      <c r="AE382" s="199">
        <f>+IFERROR(MIN(AD382*(1+MTR!$C$28)*(1+MTR!$D$28),AB382+AC382*MTR!$D$35),0)</f>
        <v>0</v>
      </c>
      <c r="AG382" s="199" t="str">
        <f t="shared" si="267"/>
        <v/>
      </c>
      <c r="AH382" s="199" t="str">
        <f t="shared" si="259"/>
        <v/>
      </c>
      <c r="AI382" s="199" t="str">
        <f t="shared" si="260"/>
        <v/>
      </c>
      <c r="AJ382" s="199" t="str">
        <f t="shared" si="261"/>
        <v/>
      </c>
      <c r="AK382" s="199" t="str">
        <f t="shared" si="262"/>
        <v/>
      </c>
      <c r="AL382" s="199" t="str">
        <f t="shared" si="263"/>
        <v/>
      </c>
      <c r="AM382" s="199" t="str">
        <f t="shared" si="264"/>
        <v/>
      </c>
      <c r="AN382" s="199" t="str">
        <f t="shared" si="265"/>
        <v/>
      </c>
      <c r="AO382" s="199">
        <f t="shared" si="266"/>
        <v>0</v>
      </c>
      <c r="AP382" s="606"/>
      <c r="AQ382" s="199">
        <f>+IFERROR(MIN(AP382*(1+MTR!$E$28)*(1+MTR!$D$28),IF(C382&lt;2018,AN382+AO382*MTR!$D$35,AN382+AO382*MTR!$E$36)),0)</f>
        <v>0</v>
      </c>
      <c r="AS382" s="199" t="str">
        <f t="shared" si="258"/>
        <v/>
      </c>
      <c r="AT382" s="199" t="str">
        <f t="shared" si="272"/>
        <v/>
      </c>
      <c r="AU382" s="199" t="str">
        <f t="shared" si="268"/>
        <v/>
      </c>
      <c r="AV382" s="199" t="str">
        <f t="shared" si="273"/>
        <v/>
      </c>
      <c r="AW382" s="199" t="str">
        <f t="shared" si="269"/>
        <v/>
      </c>
      <c r="AX382" s="199" t="str">
        <f t="shared" si="270"/>
        <v/>
      </c>
      <c r="AY382" s="199" t="str">
        <f t="shared" si="271"/>
        <v/>
      </c>
      <c r="AZ382" s="199" t="str">
        <f t="shared" si="274"/>
        <v/>
      </c>
      <c r="BA382" s="199">
        <f t="shared" si="275"/>
        <v>0</v>
      </c>
      <c r="BB382" s="606"/>
      <c r="BC382" s="199">
        <f>+IFERROR(MIN(BB382*(1+MTR!$E$28)*(1+MTR!$F$28),IF(C382&lt;2018,AZ382+BA382*MTR!$D$35,AZ382+BA382*MTR!$E$36)),0)</f>
        <v>0</v>
      </c>
      <c r="BD382" s="190"/>
      <c r="BE382" s="608"/>
      <c r="BF382" s="190"/>
      <c r="BG382" s="190"/>
      <c r="BH382" s="190"/>
    </row>
    <row r="383" spans="1:60" s="179" customFormat="1">
      <c r="A383" s="607"/>
      <c r="B383" s="76"/>
      <c r="C383" s="77"/>
      <c r="D383" s="77"/>
      <c r="E383" s="77"/>
      <c r="F383" s="77"/>
      <c r="G383" s="76"/>
      <c r="H383" s="212" t="str">
        <f t="shared" si="255"/>
        <v/>
      </c>
      <c r="I383" s="199" t="str">
        <f t="shared" si="256"/>
        <v/>
      </c>
      <c r="J383" s="199" t="str">
        <f t="shared" si="276"/>
        <v/>
      </c>
      <c r="K383" s="199" t="str">
        <f t="shared" si="277"/>
        <v/>
      </c>
      <c r="L383" s="199" t="str">
        <f t="shared" si="278"/>
        <v/>
      </c>
      <c r="M383" s="199" t="str">
        <f t="shared" si="279"/>
        <v/>
      </c>
      <c r="N383" s="199" t="str">
        <f t="shared" si="280"/>
        <v/>
      </c>
      <c r="O383" s="199" t="str">
        <f t="shared" si="281"/>
        <v/>
      </c>
      <c r="P383" s="199" t="str">
        <f t="shared" si="282"/>
        <v/>
      </c>
      <c r="Q383" s="199">
        <f t="shared" si="283"/>
        <v>0</v>
      </c>
      <c r="R383" s="606"/>
      <c r="S383" s="199">
        <f>+IFERROR(MIN(R383*(1+MTR!$C$28),P383+Q383*MTR!$C$35),0)</f>
        <v>0</v>
      </c>
      <c r="U383" s="199" t="str">
        <f t="shared" si="257"/>
        <v/>
      </c>
      <c r="V383" s="199" t="str">
        <f t="shared" si="284"/>
        <v/>
      </c>
      <c r="W383" s="199" t="str">
        <f t="shared" si="285"/>
        <v/>
      </c>
      <c r="X383" s="199" t="str">
        <f t="shared" si="286"/>
        <v/>
      </c>
      <c r="Y383" s="199" t="str">
        <f t="shared" si="287"/>
        <v/>
      </c>
      <c r="Z383" s="199" t="str">
        <f t="shared" si="288"/>
        <v/>
      </c>
      <c r="AA383" s="199" t="str">
        <f t="shared" si="289"/>
        <v/>
      </c>
      <c r="AB383" s="199" t="str">
        <f t="shared" si="290"/>
        <v/>
      </c>
      <c r="AC383" s="199">
        <f t="shared" si="291"/>
        <v>0</v>
      </c>
      <c r="AD383" s="606"/>
      <c r="AE383" s="199">
        <f>+IFERROR(MIN(AD383*(1+MTR!$C$28)*(1+MTR!$D$28),AB383+AC383*MTR!$D$35),0)</f>
        <v>0</v>
      </c>
      <c r="AG383" s="199" t="str">
        <f t="shared" si="267"/>
        <v/>
      </c>
      <c r="AH383" s="199" t="str">
        <f t="shared" si="259"/>
        <v/>
      </c>
      <c r="AI383" s="199" t="str">
        <f t="shared" si="260"/>
        <v/>
      </c>
      <c r="AJ383" s="199" t="str">
        <f t="shared" si="261"/>
        <v/>
      </c>
      <c r="AK383" s="199" t="str">
        <f t="shared" si="262"/>
        <v/>
      </c>
      <c r="AL383" s="199" t="str">
        <f t="shared" si="263"/>
        <v/>
      </c>
      <c r="AM383" s="199" t="str">
        <f t="shared" si="264"/>
        <v/>
      </c>
      <c r="AN383" s="199" t="str">
        <f t="shared" si="265"/>
        <v/>
      </c>
      <c r="AO383" s="199">
        <f t="shared" si="266"/>
        <v>0</v>
      </c>
      <c r="AP383" s="606"/>
      <c r="AQ383" s="199">
        <f>+IFERROR(MIN(AP383*(1+MTR!$E$28)*(1+MTR!$D$28),IF(C383&lt;2018,AN383+AO383*MTR!$D$35,AN383+AO383*MTR!$E$36)),0)</f>
        <v>0</v>
      </c>
      <c r="AS383" s="199" t="str">
        <f t="shared" si="258"/>
        <v/>
      </c>
      <c r="AT383" s="199" t="str">
        <f t="shared" si="272"/>
        <v/>
      </c>
      <c r="AU383" s="199" t="str">
        <f t="shared" si="268"/>
        <v/>
      </c>
      <c r="AV383" s="199" t="str">
        <f t="shared" si="273"/>
        <v/>
      </c>
      <c r="AW383" s="199" t="str">
        <f t="shared" si="269"/>
        <v/>
      </c>
      <c r="AX383" s="199" t="str">
        <f t="shared" si="270"/>
        <v/>
      </c>
      <c r="AY383" s="199" t="str">
        <f t="shared" si="271"/>
        <v/>
      </c>
      <c r="AZ383" s="199" t="str">
        <f t="shared" si="274"/>
        <v/>
      </c>
      <c r="BA383" s="199">
        <f t="shared" si="275"/>
        <v>0</v>
      </c>
      <c r="BB383" s="606"/>
      <c r="BC383" s="199">
        <f>+IFERROR(MIN(BB383*(1+MTR!$E$28)*(1+MTR!$F$28),IF(C383&lt;2018,AZ383+BA383*MTR!$D$35,AZ383+BA383*MTR!$E$36)),0)</f>
        <v>0</v>
      </c>
      <c r="BD383" s="190"/>
      <c r="BE383" s="608"/>
      <c r="BF383" s="190"/>
      <c r="BG383" s="190"/>
      <c r="BH383" s="190"/>
    </row>
    <row r="384" spans="1:60" s="179" customFormat="1">
      <c r="A384" s="607"/>
      <c r="B384" s="76"/>
      <c r="C384" s="77"/>
      <c r="D384" s="77"/>
      <c r="E384" s="77"/>
      <c r="F384" s="77"/>
      <c r="G384" s="76"/>
      <c r="H384" s="212" t="str">
        <f t="shared" si="255"/>
        <v/>
      </c>
      <c r="I384" s="199" t="str">
        <f t="shared" si="256"/>
        <v/>
      </c>
      <c r="J384" s="199" t="str">
        <f t="shared" si="276"/>
        <v/>
      </c>
      <c r="K384" s="199" t="str">
        <f t="shared" si="277"/>
        <v/>
      </c>
      <c r="L384" s="199" t="str">
        <f t="shared" si="278"/>
        <v/>
      </c>
      <c r="M384" s="199" t="str">
        <f t="shared" si="279"/>
        <v/>
      </c>
      <c r="N384" s="199" t="str">
        <f t="shared" si="280"/>
        <v/>
      </c>
      <c r="O384" s="199" t="str">
        <f t="shared" si="281"/>
        <v/>
      </c>
      <c r="P384" s="199" t="str">
        <f t="shared" si="282"/>
        <v/>
      </c>
      <c r="Q384" s="199">
        <f t="shared" si="283"/>
        <v>0</v>
      </c>
      <c r="R384" s="606"/>
      <c r="S384" s="199">
        <f>+IFERROR(MIN(R384*(1+MTR!$C$28),P384+Q384*MTR!$C$35),0)</f>
        <v>0</v>
      </c>
      <c r="U384" s="199" t="str">
        <f t="shared" si="257"/>
        <v/>
      </c>
      <c r="V384" s="199" t="str">
        <f t="shared" si="284"/>
        <v/>
      </c>
      <c r="W384" s="199" t="str">
        <f t="shared" si="285"/>
        <v/>
      </c>
      <c r="X384" s="199" t="str">
        <f t="shared" si="286"/>
        <v/>
      </c>
      <c r="Y384" s="199" t="str">
        <f t="shared" si="287"/>
        <v/>
      </c>
      <c r="Z384" s="199" t="str">
        <f t="shared" si="288"/>
        <v/>
      </c>
      <c r="AA384" s="199" t="str">
        <f t="shared" si="289"/>
        <v/>
      </c>
      <c r="AB384" s="199" t="str">
        <f t="shared" si="290"/>
        <v/>
      </c>
      <c r="AC384" s="199">
        <f t="shared" si="291"/>
        <v>0</v>
      </c>
      <c r="AD384" s="606"/>
      <c r="AE384" s="199">
        <f>+IFERROR(MIN(AD384*(1+MTR!$C$28)*(1+MTR!$D$28),AB384+AC384*MTR!$D$35),0)</f>
        <v>0</v>
      </c>
      <c r="AG384" s="199" t="str">
        <f t="shared" si="267"/>
        <v/>
      </c>
      <c r="AH384" s="199" t="str">
        <f t="shared" si="259"/>
        <v/>
      </c>
      <c r="AI384" s="199" t="str">
        <f t="shared" si="260"/>
        <v/>
      </c>
      <c r="AJ384" s="199" t="str">
        <f t="shared" si="261"/>
        <v/>
      </c>
      <c r="AK384" s="199" t="str">
        <f t="shared" si="262"/>
        <v/>
      </c>
      <c r="AL384" s="199" t="str">
        <f t="shared" si="263"/>
        <v/>
      </c>
      <c r="AM384" s="199" t="str">
        <f t="shared" si="264"/>
        <v/>
      </c>
      <c r="AN384" s="199" t="str">
        <f t="shared" si="265"/>
        <v/>
      </c>
      <c r="AO384" s="199">
        <f t="shared" si="266"/>
        <v>0</v>
      </c>
      <c r="AP384" s="606"/>
      <c r="AQ384" s="199">
        <f>+IFERROR(MIN(AP384*(1+MTR!$E$28)*(1+MTR!$D$28),IF(C384&lt;2018,AN384+AO384*MTR!$D$35,AN384+AO384*MTR!$E$36)),0)</f>
        <v>0</v>
      </c>
      <c r="AS384" s="199" t="str">
        <f t="shared" si="258"/>
        <v/>
      </c>
      <c r="AT384" s="199" t="str">
        <f t="shared" si="272"/>
        <v/>
      </c>
      <c r="AU384" s="199" t="str">
        <f t="shared" si="268"/>
        <v/>
      </c>
      <c r="AV384" s="199" t="str">
        <f t="shared" si="273"/>
        <v/>
      </c>
      <c r="AW384" s="199" t="str">
        <f t="shared" si="269"/>
        <v/>
      </c>
      <c r="AX384" s="199" t="str">
        <f t="shared" si="270"/>
        <v/>
      </c>
      <c r="AY384" s="199" t="str">
        <f t="shared" si="271"/>
        <v/>
      </c>
      <c r="AZ384" s="199" t="str">
        <f t="shared" si="274"/>
        <v/>
      </c>
      <c r="BA384" s="199">
        <f t="shared" si="275"/>
        <v>0</v>
      </c>
      <c r="BB384" s="606"/>
      <c r="BC384" s="199">
        <f>+IFERROR(MIN(BB384*(1+MTR!$E$28)*(1+MTR!$F$28),IF(C384&lt;2018,AZ384+BA384*MTR!$D$35,AZ384+BA384*MTR!$E$36)),0)</f>
        <v>0</v>
      </c>
      <c r="BD384" s="190"/>
      <c r="BE384" s="608"/>
      <c r="BF384" s="190"/>
      <c r="BG384" s="190"/>
      <c r="BH384" s="190"/>
    </row>
    <row r="385" spans="1:60" s="179" customFormat="1">
      <c r="A385" s="607"/>
      <c r="B385" s="76"/>
      <c r="C385" s="77"/>
      <c r="D385" s="77"/>
      <c r="E385" s="77"/>
      <c r="F385" s="77"/>
      <c r="G385" s="76"/>
      <c r="H385" s="212" t="str">
        <f t="shared" si="255"/>
        <v/>
      </c>
      <c r="I385" s="199" t="str">
        <f t="shared" si="256"/>
        <v/>
      </c>
      <c r="J385" s="199" t="str">
        <f t="shared" si="276"/>
        <v/>
      </c>
      <c r="K385" s="199" t="str">
        <f t="shared" si="277"/>
        <v/>
      </c>
      <c r="L385" s="199" t="str">
        <f t="shared" si="278"/>
        <v/>
      </c>
      <c r="M385" s="199" t="str">
        <f t="shared" si="279"/>
        <v/>
      </c>
      <c r="N385" s="199" t="str">
        <f t="shared" si="280"/>
        <v/>
      </c>
      <c r="O385" s="199" t="str">
        <f t="shared" si="281"/>
        <v/>
      </c>
      <c r="P385" s="199" t="str">
        <f t="shared" si="282"/>
        <v/>
      </c>
      <c r="Q385" s="199">
        <f t="shared" si="283"/>
        <v>0</v>
      </c>
      <c r="R385" s="606"/>
      <c r="S385" s="199">
        <f>+IFERROR(MIN(R385*(1+MTR!$C$28),P385+Q385*MTR!$C$35),0)</f>
        <v>0</v>
      </c>
      <c r="U385" s="199" t="str">
        <f t="shared" si="257"/>
        <v/>
      </c>
      <c r="V385" s="199" t="str">
        <f t="shared" si="284"/>
        <v/>
      </c>
      <c r="W385" s="199" t="str">
        <f t="shared" si="285"/>
        <v/>
      </c>
      <c r="X385" s="199" t="str">
        <f t="shared" si="286"/>
        <v/>
      </c>
      <c r="Y385" s="199" t="str">
        <f t="shared" si="287"/>
        <v/>
      </c>
      <c r="Z385" s="199" t="str">
        <f t="shared" si="288"/>
        <v/>
      </c>
      <c r="AA385" s="199" t="str">
        <f t="shared" si="289"/>
        <v/>
      </c>
      <c r="AB385" s="199" t="str">
        <f t="shared" si="290"/>
        <v/>
      </c>
      <c r="AC385" s="199">
        <f t="shared" si="291"/>
        <v>0</v>
      </c>
      <c r="AD385" s="606"/>
      <c r="AE385" s="199">
        <f>+IFERROR(MIN(AD385*(1+MTR!$C$28)*(1+MTR!$D$28),AB385+AC385*MTR!$D$35),0)</f>
        <v>0</v>
      </c>
      <c r="AG385" s="199" t="str">
        <f t="shared" si="267"/>
        <v/>
      </c>
      <c r="AH385" s="199" t="str">
        <f t="shared" si="259"/>
        <v/>
      </c>
      <c r="AI385" s="199" t="str">
        <f t="shared" si="260"/>
        <v/>
      </c>
      <c r="AJ385" s="199" t="str">
        <f t="shared" si="261"/>
        <v/>
      </c>
      <c r="AK385" s="199" t="str">
        <f t="shared" si="262"/>
        <v/>
      </c>
      <c r="AL385" s="199" t="str">
        <f t="shared" si="263"/>
        <v/>
      </c>
      <c r="AM385" s="199" t="str">
        <f t="shared" si="264"/>
        <v/>
      </c>
      <c r="AN385" s="199" t="str">
        <f t="shared" si="265"/>
        <v/>
      </c>
      <c r="AO385" s="199">
        <f t="shared" si="266"/>
        <v>0</v>
      </c>
      <c r="AP385" s="606"/>
      <c r="AQ385" s="199">
        <f>+IFERROR(MIN(AP385*(1+MTR!$E$28)*(1+MTR!$D$28),IF(C385&lt;2018,AN385+AO385*MTR!$D$35,AN385+AO385*MTR!$E$36)),0)</f>
        <v>0</v>
      </c>
      <c r="AS385" s="199" t="str">
        <f t="shared" si="258"/>
        <v/>
      </c>
      <c r="AT385" s="199" t="str">
        <f t="shared" si="272"/>
        <v/>
      </c>
      <c r="AU385" s="199" t="str">
        <f t="shared" si="268"/>
        <v/>
      </c>
      <c r="AV385" s="199" t="str">
        <f t="shared" si="273"/>
        <v/>
      </c>
      <c r="AW385" s="199" t="str">
        <f t="shared" si="269"/>
        <v/>
      </c>
      <c r="AX385" s="199" t="str">
        <f t="shared" si="270"/>
        <v/>
      </c>
      <c r="AY385" s="199" t="str">
        <f t="shared" si="271"/>
        <v/>
      </c>
      <c r="AZ385" s="199" t="str">
        <f t="shared" si="274"/>
        <v/>
      </c>
      <c r="BA385" s="199">
        <f t="shared" si="275"/>
        <v>0</v>
      </c>
      <c r="BB385" s="606"/>
      <c r="BC385" s="199">
        <f>+IFERROR(MIN(BB385*(1+MTR!$E$28)*(1+MTR!$F$28),IF(C385&lt;2018,AZ385+BA385*MTR!$D$35,AZ385+BA385*MTR!$E$36)),0)</f>
        <v>0</v>
      </c>
      <c r="BD385" s="190"/>
      <c r="BE385" s="608"/>
      <c r="BF385" s="190"/>
      <c r="BG385" s="190"/>
      <c r="BH385" s="190"/>
    </row>
    <row r="386" spans="1:60" s="179" customFormat="1">
      <c r="A386" s="607"/>
      <c r="B386" s="76"/>
      <c r="C386" s="77"/>
      <c r="D386" s="77"/>
      <c r="E386" s="77"/>
      <c r="F386" s="77"/>
      <c r="G386" s="76"/>
      <c r="H386" s="212" t="str">
        <f t="shared" si="255"/>
        <v/>
      </c>
      <c r="I386" s="199" t="str">
        <f t="shared" si="256"/>
        <v/>
      </c>
      <c r="J386" s="199" t="str">
        <f t="shared" si="276"/>
        <v/>
      </c>
      <c r="K386" s="199" t="str">
        <f t="shared" si="277"/>
        <v/>
      </c>
      <c r="L386" s="199" t="str">
        <f t="shared" si="278"/>
        <v/>
      </c>
      <c r="M386" s="199" t="str">
        <f t="shared" si="279"/>
        <v/>
      </c>
      <c r="N386" s="199" t="str">
        <f t="shared" si="280"/>
        <v/>
      </c>
      <c r="O386" s="199" t="str">
        <f t="shared" si="281"/>
        <v/>
      </c>
      <c r="P386" s="199" t="str">
        <f t="shared" si="282"/>
        <v/>
      </c>
      <c r="Q386" s="199">
        <f t="shared" si="283"/>
        <v>0</v>
      </c>
      <c r="R386" s="606"/>
      <c r="S386" s="199">
        <f>+IFERROR(MIN(R386*(1+MTR!$C$28),P386+Q386*MTR!$C$35),0)</f>
        <v>0</v>
      </c>
      <c r="U386" s="199" t="str">
        <f t="shared" si="257"/>
        <v/>
      </c>
      <c r="V386" s="199" t="str">
        <f t="shared" si="284"/>
        <v/>
      </c>
      <c r="W386" s="199" t="str">
        <f t="shared" si="285"/>
        <v/>
      </c>
      <c r="X386" s="199" t="str">
        <f t="shared" si="286"/>
        <v/>
      </c>
      <c r="Y386" s="199" t="str">
        <f t="shared" si="287"/>
        <v/>
      </c>
      <c r="Z386" s="199" t="str">
        <f t="shared" si="288"/>
        <v/>
      </c>
      <c r="AA386" s="199" t="str">
        <f t="shared" si="289"/>
        <v/>
      </c>
      <c r="AB386" s="199" t="str">
        <f t="shared" si="290"/>
        <v/>
      </c>
      <c r="AC386" s="199">
        <f t="shared" si="291"/>
        <v>0</v>
      </c>
      <c r="AD386" s="606"/>
      <c r="AE386" s="199">
        <f>+IFERROR(MIN(AD386*(1+MTR!$C$28)*(1+MTR!$D$28),AB386+AC386*MTR!$D$35),0)</f>
        <v>0</v>
      </c>
      <c r="AG386" s="199" t="str">
        <f t="shared" si="267"/>
        <v/>
      </c>
      <c r="AH386" s="199" t="str">
        <f t="shared" si="259"/>
        <v/>
      </c>
      <c r="AI386" s="199" t="str">
        <f t="shared" si="260"/>
        <v/>
      </c>
      <c r="AJ386" s="199" t="str">
        <f t="shared" si="261"/>
        <v/>
      </c>
      <c r="AK386" s="199" t="str">
        <f t="shared" si="262"/>
        <v/>
      </c>
      <c r="AL386" s="199" t="str">
        <f t="shared" si="263"/>
        <v/>
      </c>
      <c r="AM386" s="199" t="str">
        <f t="shared" si="264"/>
        <v/>
      </c>
      <c r="AN386" s="199" t="str">
        <f t="shared" si="265"/>
        <v/>
      </c>
      <c r="AO386" s="199">
        <f t="shared" si="266"/>
        <v>0</v>
      </c>
      <c r="AP386" s="606"/>
      <c r="AQ386" s="199">
        <f>+IFERROR(MIN(AP386*(1+MTR!$E$28)*(1+MTR!$D$28),IF(C386&lt;2018,AN386+AO386*MTR!$D$35,AN386+AO386*MTR!$E$36)),0)</f>
        <v>0</v>
      </c>
      <c r="AS386" s="199" t="str">
        <f t="shared" si="258"/>
        <v/>
      </c>
      <c r="AT386" s="199" t="str">
        <f t="shared" si="272"/>
        <v/>
      </c>
      <c r="AU386" s="199" t="str">
        <f t="shared" si="268"/>
        <v/>
      </c>
      <c r="AV386" s="199" t="str">
        <f t="shared" si="273"/>
        <v/>
      </c>
      <c r="AW386" s="199" t="str">
        <f t="shared" si="269"/>
        <v/>
      </c>
      <c r="AX386" s="199" t="str">
        <f t="shared" si="270"/>
        <v/>
      </c>
      <c r="AY386" s="199" t="str">
        <f t="shared" si="271"/>
        <v/>
      </c>
      <c r="AZ386" s="199" t="str">
        <f t="shared" si="274"/>
        <v/>
      </c>
      <c r="BA386" s="199">
        <f t="shared" si="275"/>
        <v>0</v>
      </c>
      <c r="BB386" s="606"/>
      <c r="BC386" s="199">
        <f>+IFERROR(MIN(BB386*(1+MTR!$E$28)*(1+MTR!$F$28),IF(C386&lt;2018,AZ386+BA386*MTR!$D$35,AZ386+BA386*MTR!$E$36)),0)</f>
        <v>0</v>
      </c>
      <c r="BD386" s="190"/>
      <c r="BE386" s="608"/>
      <c r="BF386" s="190"/>
      <c r="BG386" s="190"/>
      <c r="BH386" s="190"/>
    </row>
    <row r="387" spans="1:60" s="179" customFormat="1">
      <c r="A387" s="607"/>
      <c r="B387" s="76"/>
      <c r="C387" s="77"/>
      <c r="D387" s="77"/>
      <c r="E387" s="77"/>
      <c r="F387" s="77"/>
      <c r="G387" s="76"/>
      <c r="H387" s="212" t="str">
        <f t="shared" si="255"/>
        <v/>
      </c>
      <c r="I387" s="199" t="str">
        <f t="shared" si="256"/>
        <v/>
      </c>
      <c r="J387" s="199" t="str">
        <f t="shared" si="276"/>
        <v/>
      </c>
      <c r="K387" s="199" t="str">
        <f t="shared" si="277"/>
        <v/>
      </c>
      <c r="L387" s="199" t="str">
        <f t="shared" si="278"/>
        <v/>
      </c>
      <c r="M387" s="199" t="str">
        <f t="shared" si="279"/>
        <v/>
      </c>
      <c r="N387" s="199" t="str">
        <f t="shared" si="280"/>
        <v/>
      </c>
      <c r="O387" s="199" t="str">
        <f t="shared" si="281"/>
        <v/>
      </c>
      <c r="P387" s="199" t="str">
        <f t="shared" si="282"/>
        <v/>
      </c>
      <c r="Q387" s="199">
        <f t="shared" si="283"/>
        <v>0</v>
      </c>
      <c r="R387" s="606"/>
      <c r="S387" s="199">
        <f>+IFERROR(MIN(R387*(1+MTR!$C$28),P387+Q387*MTR!$C$35),0)</f>
        <v>0</v>
      </c>
      <c r="U387" s="199" t="str">
        <f t="shared" si="257"/>
        <v/>
      </c>
      <c r="V387" s="199" t="str">
        <f t="shared" si="284"/>
        <v/>
      </c>
      <c r="W387" s="199" t="str">
        <f t="shared" si="285"/>
        <v/>
      </c>
      <c r="X387" s="199" t="str">
        <f t="shared" si="286"/>
        <v/>
      </c>
      <c r="Y387" s="199" t="str">
        <f t="shared" si="287"/>
        <v/>
      </c>
      <c r="Z387" s="199" t="str">
        <f t="shared" si="288"/>
        <v/>
      </c>
      <c r="AA387" s="199" t="str">
        <f t="shared" si="289"/>
        <v/>
      </c>
      <c r="AB387" s="199" t="str">
        <f t="shared" si="290"/>
        <v/>
      </c>
      <c r="AC387" s="199">
        <f t="shared" si="291"/>
        <v>0</v>
      </c>
      <c r="AD387" s="606"/>
      <c r="AE387" s="199">
        <f>+IFERROR(MIN(AD387*(1+MTR!$C$28)*(1+MTR!$D$28),AB387+AC387*MTR!$D$35),0)</f>
        <v>0</v>
      </c>
      <c r="AG387" s="199" t="str">
        <f t="shared" si="267"/>
        <v/>
      </c>
      <c r="AH387" s="199" t="str">
        <f t="shared" si="259"/>
        <v/>
      </c>
      <c r="AI387" s="199" t="str">
        <f t="shared" si="260"/>
        <v/>
      </c>
      <c r="AJ387" s="199" t="str">
        <f t="shared" si="261"/>
        <v/>
      </c>
      <c r="AK387" s="199" t="str">
        <f t="shared" si="262"/>
        <v/>
      </c>
      <c r="AL387" s="199" t="str">
        <f t="shared" si="263"/>
        <v/>
      </c>
      <c r="AM387" s="199" t="str">
        <f t="shared" si="264"/>
        <v/>
      </c>
      <c r="AN387" s="199" t="str">
        <f t="shared" si="265"/>
        <v/>
      </c>
      <c r="AO387" s="199">
        <f t="shared" si="266"/>
        <v>0</v>
      </c>
      <c r="AP387" s="606"/>
      <c r="AQ387" s="199">
        <f>+IFERROR(MIN(AP387*(1+MTR!$E$28)*(1+MTR!$D$28),IF(C387&lt;2018,AN387+AO387*MTR!$D$35,AN387+AO387*MTR!$E$36)),0)</f>
        <v>0</v>
      </c>
      <c r="AS387" s="199" t="str">
        <f t="shared" si="258"/>
        <v/>
      </c>
      <c r="AT387" s="199" t="str">
        <f t="shared" si="272"/>
        <v/>
      </c>
      <c r="AU387" s="199" t="str">
        <f t="shared" si="268"/>
        <v/>
      </c>
      <c r="AV387" s="199" t="str">
        <f t="shared" si="273"/>
        <v/>
      </c>
      <c r="AW387" s="199" t="str">
        <f t="shared" si="269"/>
        <v/>
      </c>
      <c r="AX387" s="199" t="str">
        <f t="shared" si="270"/>
        <v/>
      </c>
      <c r="AY387" s="199" t="str">
        <f t="shared" si="271"/>
        <v/>
      </c>
      <c r="AZ387" s="199" t="str">
        <f t="shared" si="274"/>
        <v/>
      </c>
      <c r="BA387" s="199">
        <f t="shared" si="275"/>
        <v>0</v>
      </c>
      <c r="BB387" s="606"/>
      <c r="BC387" s="199">
        <f>+IFERROR(MIN(BB387*(1+MTR!$E$28)*(1+MTR!$F$28),IF(C387&lt;2018,AZ387+BA387*MTR!$D$35,AZ387+BA387*MTR!$E$36)),0)</f>
        <v>0</v>
      </c>
      <c r="BD387" s="190"/>
      <c r="BE387" s="608"/>
      <c r="BF387" s="190"/>
      <c r="BG387" s="190"/>
      <c r="BH387" s="190"/>
    </row>
    <row r="388" spans="1:60" s="179" customFormat="1">
      <c r="A388" s="607"/>
      <c r="B388" s="76"/>
      <c r="C388" s="77"/>
      <c r="D388" s="77"/>
      <c r="E388" s="77"/>
      <c r="F388" s="77"/>
      <c r="G388" s="76"/>
      <c r="H388" s="212" t="str">
        <f t="shared" si="255"/>
        <v/>
      </c>
      <c r="I388" s="199" t="str">
        <f t="shared" si="256"/>
        <v/>
      </c>
      <c r="J388" s="199" t="str">
        <f t="shared" si="276"/>
        <v/>
      </c>
      <c r="K388" s="199" t="str">
        <f t="shared" si="277"/>
        <v/>
      </c>
      <c r="L388" s="199" t="str">
        <f t="shared" si="278"/>
        <v/>
      </c>
      <c r="M388" s="199" t="str">
        <f t="shared" si="279"/>
        <v/>
      </c>
      <c r="N388" s="199" t="str">
        <f t="shared" si="280"/>
        <v/>
      </c>
      <c r="O388" s="199" t="str">
        <f t="shared" si="281"/>
        <v/>
      </c>
      <c r="P388" s="199" t="str">
        <f t="shared" si="282"/>
        <v/>
      </c>
      <c r="Q388" s="199">
        <f t="shared" si="283"/>
        <v>0</v>
      </c>
      <c r="R388" s="606"/>
      <c r="S388" s="199">
        <f>+IFERROR(MIN(R388*(1+MTR!$C$28),P388+Q388*MTR!$C$35),0)</f>
        <v>0</v>
      </c>
      <c r="U388" s="199" t="str">
        <f t="shared" si="257"/>
        <v/>
      </c>
      <c r="V388" s="199" t="str">
        <f t="shared" si="284"/>
        <v/>
      </c>
      <c r="W388" s="199" t="str">
        <f t="shared" si="285"/>
        <v/>
      </c>
      <c r="X388" s="199" t="str">
        <f t="shared" si="286"/>
        <v/>
      </c>
      <c r="Y388" s="199" t="str">
        <f t="shared" si="287"/>
        <v/>
      </c>
      <c r="Z388" s="199" t="str">
        <f t="shared" si="288"/>
        <v/>
      </c>
      <c r="AA388" s="199" t="str">
        <f t="shared" si="289"/>
        <v/>
      </c>
      <c r="AB388" s="199" t="str">
        <f t="shared" si="290"/>
        <v/>
      </c>
      <c r="AC388" s="199">
        <f t="shared" si="291"/>
        <v>0</v>
      </c>
      <c r="AD388" s="606"/>
      <c r="AE388" s="199">
        <f>+IFERROR(MIN(AD388*(1+MTR!$C$28)*(1+MTR!$D$28),AB388+AC388*MTR!$D$35),0)</f>
        <v>0</v>
      </c>
      <c r="AG388" s="199" t="str">
        <f t="shared" si="267"/>
        <v/>
      </c>
      <c r="AH388" s="199" t="str">
        <f t="shared" si="259"/>
        <v/>
      </c>
      <c r="AI388" s="199" t="str">
        <f t="shared" si="260"/>
        <v/>
      </c>
      <c r="AJ388" s="199" t="str">
        <f t="shared" si="261"/>
        <v/>
      </c>
      <c r="AK388" s="199" t="str">
        <f t="shared" si="262"/>
        <v/>
      </c>
      <c r="AL388" s="199" t="str">
        <f t="shared" si="263"/>
        <v/>
      </c>
      <c r="AM388" s="199" t="str">
        <f t="shared" si="264"/>
        <v/>
      </c>
      <c r="AN388" s="199" t="str">
        <f t="shared" si="265"/>
        <v/>
      </c>
      <c r="AO388" s="199">
        <f t="shared" si="266"/>
        <v>0</v>
      </c>
      <c r="AP388" s="606"/>
      <c r="AQ388" s="199">
        <f>+IFERROR(MIN(AP388*(1+MTR!$E$28)*(1+MTR!$D$28),IF(C388&lt;2018,AN388+AO388*MTR!$D$35,AN388+AO388*MTR!$E$36)),0)</f>
        <v>0</v>
      </c>
      <c r="AS388" s="199" t="str">
        <f t="shared" si="258"/>
        <v/>
      </c>
      <c r="AT388" s="199" t="str">
        <f t="shared" si="272"/>
        <v/>
      </c>
      <c r="AU388" s="199" t="str">
        <f t="shared" si="268"/>
        <v/>
      </c>
      <c r="AV388" s="199" t="str">
        <f t="shared" si="273"/>
        <v/>
      </c>
      <c r="AW388" s="199" t="str">
        <f t="shared" si="269"/>
        <v/>
      </c>
      <c r="AX388" s="199" t="str">
        <f t="shared" si="270"/>
        <v/>
      </c>
      <c r="AY388" s="199" t="str">
        <f t="shared" si="271"/>
        <v/>
      </c>
      <c r="AZ388" s="199" t="str">
        <f t="shared" si="274"/>
        <v/>
      </c>
      <c r="BA388" s="199">
        <f t="shared" si="275"/>
        <v>0</v>
      </c>
      <c r="BB388" s="606"/>
      <c r="BC388" s="199">
        <f>+IFERROR(MIN(BB388*(1+MTR!$E$28)*(1+MTR!$F$28),IF(C388&lt;2018,AZ388+BA388*MTR!$D$35,AZ388+BA388*MTR!$E$36)),0)</f>
        <v>0</v>
      </c>
      <c r="BD388" s="190"/>
      <c r="BE388" s="608"/>
      <c r="BF388" s="190"/>
      <c r="BG388" s="190"/>
      <c r="BH388" s="190"/>
    </row>
    <row r="389" spans="1:60" s="179" customFormat="1">
      <c r="A389" s="607"/>
      <c r="B389" s="76"/>
      <c r="C389" s="77"/>
      <c r="D389" s="77"/>
      <c r="E389" s="77"/>
      <c r="F389" s="77"/>
      <c r="G389" s="76"/>
      <c r="H389" s="212" t="str">
        <f t="shared" si="255"/>
        <v/>
      </c>
      <c r="I389" s="199" t="str">
        <f t="shared" si="256"/>
        <v/>
      </c>
      <c r="J389" s="199" t="str">
        <f t="shared" si="276"/>
        <v/>
      </c>
      <c r="K389" s="199" t="str">
        <f t="shared" si="277"/>
        <v/>
      </c>
      <c r="L389" s="199" t="str">
        <f t="shared" si="278"/>
        <v/>
      </c>
      <c r="M389" s="199" t="str">
        <f t="shared" si="279"/>
        <v/>
      </c>
      <c r="N389" s="199" t="str">
        <f t="shared" si="280"/>
        <v/>
      </c>
      <c r="O389" s="199" t="str">
        <f t="shared" si="281"/>
        <v/>
      </c>
      <c r="P389" s="199" t="str">
        <f t="shared" si="282"/>
        <v/>
      </c>
      <c r="Q389" s="199">
        <f t="shared" si="283"/>
        <v>0</v>
      </c>
      <c r="R389" s="606"/>
      <c r="S389" s="199">
        <f>+IFERROR(MIN(R389*(1+MTR!$C$28),P389+Q389*MTR!$C$35),0)</f>
        <v>0</v>
      </c>
      <c r="U389" s="199" t="str">
        <f t="shared" si="257"/>
        <v/>
      </c>
      <c r="V389" s="199" t="str">
        <f t="shared" si="284"/>
        <v/>
      </c>
      <c r="W389" s="199" t="str">
        <f t="shared" si="285"/>
        <v/>
      </c>
      <c r="X389" s="199" t="str">
        <f t="shared" si="286"/>
        <v/>
      </c>
      <c r="Y389" s="199" t="str">
        <f t="shared" si="287"/>
        <v/>
      </c>
      <c r="Z389" s="199" t="str">
        <f t="shared" si="288"/>
        <v/>
      </c>
      <c r="AA389" s="199" t="str">
        <f t="shared" si="289"/>
        <v/>
      </c>
      <c r="AB389" s="199" t="str">
        <f t="shared" si="290"/>
        <v/>
      </c>
      <c r="AC389" s="199">
        <f t="shared" si="291"/>
        <v>0</v>
      </c>
      <c r="AD389" s="606"/>
      <c r="AE389" s="199">
        <f>+IFERROR(MIN(AD389*(1+MTR!$C$28)*(1+MTR!$D$28),AB389+AC389*MTR!$D$35),0)</f>
        <v>0</v>
      </c>
      <c r="AG389" s="199" t="str">
        <f t="shared" si="267"/>
        <v/>
      </c>
      <c r="AH389" s="199" t="str">
        <f t="shared" si="259"/>
        <v/>
      </c>
      <c r="AI389" s="199" t="str">
        <f t="shared" si="260"/>
        <v/>
      </c>
      <c r="AJ389" s="199" t="str">
        <f t="shared" si="261"/>
        <v/>
      </c>
      <c r="AK389" s="199" t="str">
        <f t="shared" si="262"/>
        <v/>
      </c>
      <c r="AL389" s="199" t="str">
        <f t="shared" si="263"/>
        <v/>
      </c>
      <c r="AM389" s="199" t="str">
        <f t="shared" si="264"/>
        <v/>
      </c>
      <c r="AN389" s="199" t="str">
        <f t="shared" si="265"/>
        <v/>
      </c>
      <c r="AO389" s="199">
        <f t="shared" si="266"/>
        <v>0</v>
      </c>
      <c r="AP389" s="606"/>
      <c r="AQ389" s="199">
        <f>+IFERROR(MIN(AP389*(1+MTR!$E$28)*(1+MTR!$D$28),IF(C389&lt;2018,AN389+AO389*MTR!$D$35,AN389+AO389*MTR!$E$36)),0)</f>
        <v>0</v>
      </c>
      <c r="AS389" s="199" t="str">
        <f t="shared" si="258"/>
        <v/>
      </c>
      <c r="AT389" s="199" t="str">
        <f t="shared" si="272"/>
        <v/>
      </c>
      <c r="AU389" s="199" t="str">
        <f t="shared" si="268"/>
        <v/>
      </c>
      <c r="AV389" s="199" t="str">
        <f t="shared" si="273"/>
        <v/>
      </c>
      <c r="AW389" s="199" t="str">
        <f t="shared" si="269"/>
        <v/>
      </c>
      <c r="AX389" s="199" t="str">
        <f t="shared" si="270"/>
        <v/>
      </c>
      <c r="AY389" s="199" t="str">
        <f t="shared" si="271"/>
        <v/>
      </c>
      <c r="AZ389" s="199" t="str">
        <f t="shared" si="274"/>
        <v/>
      </c>
      <c r="BA389" s="199">
        <f t="shared" si="275"/>
        <v>0</v>
      </c>
      <c r="BB389" s="606"/>
      <c r="BC389" s="199">
        <f>+IFERROR(MIN(BB389*(1+MTR!$E$28)*(1+MTR!$F$28),IF(C389&lt;2018,AZ389+BA389*MTR!$D$35,AZ389+BA389*MTR!$E$36)),0)</f>
        <v>0</v>
      </c>
      <c r="BD389" s="190"/>
      <c r="BE389" s="608"/>
      <c r="BF389" s="190"/>
      <c r="BG389" s="190"/>
      <c r="BH389" s="190"/>
    </row>
    <row r="390" spans="1:60" s="179" customFormat="1">
      <c r="A390" s="607"/>
      <c r="B390" s="76"/>
      <c r="C390" s="77"/>
      <c r="D390" s="77"/>
      <c r="E390" s="77"/>
      <c r="F390" s="77"/>
      <c r="G390" s="76"/>
      <c r="H390" s="212" t="str">
        <f t="shared" si="255"/>
        <v/>
      </c>
      <c r="I390" s="199" t="str">
        <f t="shared" si="256"/>
        <v/>
      </c>
      <c r="J390" s="199" t="str">
        <f t="shared" si="276"/>
        <v/>
      </c>
      <c r="K390" s="199" t="str">
        <f t="shared" si="277"/>
        <v/>
      </c>
      <c r="L390" s="199" t="str">
        <f t="shared" si="278"/>
        <v/>
      </c>
      <c r="M390" s="199" t="str">
        <f t="shared" si="279"/>
        <v/>
      </c>
      <c r="N390" s="199" t="str">
        <f t="shared" si="280"/>
        <v/>
      </c>
      <c r="O390" s="199" t="str">
        <f t="shared" si="281"/>
        <v/>
      </c>
      <c r="P390" s="199" t="str">
        <f t="shared" si="282"/>
        <v/>
      </c>
      <c r="Q390" s="199">
        <f t="shared" si="283"/>
        <v>0</v>
      </c>
      <c r="R390" s="606"/>
      <c r="S390" s="199">
        <f>+IFERROR(MIN(R390*(1+MTR!$C$28),P390+Q390*MTR!$C$35),0)</f>
        <v>0</v>
      </c>
      <c r="U390" s="199" t="str">
        <f t="shared" si="257"/>
        <v/>
      </c>
      <c r="V390" s="199" t="str">
        <f t="shared" si="284"/>
        <v/>
      </c>
      <c r="W390" s="199" t="str">
        <f t="shared" si="285"/>
        <v/>
      </c>
      <c r="X390" s="199" t="str">
        <f t="shared" si="286"/>
        <v/>
      </c>
      <c r="Y390" s="199" t="str">
        <f t="shared" si="287"/>
        <v/>
      </c>
      <c r="Z390" s="199" t="str">
        <f t="shared" si="288"/>
        <v/>
      </c>
      <c r="AA390" s="199" t="str">
        <f t="shared" si="289"/>
        <v/>
      </c>
      <c r="AB390" s="199" t="str">
        <f t="shared" si="290"/>
        <v/>
      </c>
      <c r="AC390" s="199">
        <f t="shared" si="291"/>
        <v>0</v>
      </c>
      <c r="AD390" s="606"/>
      <c r="AE390" s="199">
        <f>+IFERROR(MIN(AD390*(1+MTR!$C$28)*(1+MTR!$D$28),AB390+AC390*MTR!$D$35),0)</f>
        <v>0</v>
      </c>
      <c r="AG390" s="199" t="str">
        <f t="shared" si="267"/>
        <v/>
      </c>
      <c r="AH390" s="199" t="str">
        <f t="shared" si="259"/>
        <v/>
      </c>
      <c r="AI390" s="199" t="str">
        <f t="shared" si="260"/>
        <v/>
      </c>
      <c r="AJ390" s="199" t="str">
        <f t="shared" si="261"/>
        <v/>
      </c>
      <c r="AK390" s="199" t="str">
        <f t="shared" si="262"/>
        <v/>
      </c>
      <c r="AL390" s="199" t="str">
        <f t="shared" si="263"/>
        <v/>
      </c>
      <c r="AM390" s="199" t="str">
        <f t="shared" si="264"/>
        <v/>
      </c>
      <c r="AN390" s="199" t="str">
        <f t="shared" si="265"/>
        <v/>
      </c>
      <c r="AO390" s="199">
        <f t="shared" si="266"/>
        <v>0</v>
      </c>
      <c r="AP390" s="606"/>
      <c r="AQ390" s="199">
        <f>+IFERROR(MIN(AP390*(1+MTR!$E$28)*(1+MTR!$D$28),IF(C390&lt;2018,AN390+AO390*MTR!$D$35,AN390+AO390*MTR!$E$36)),0)</f>
        <v>0</v>
      </c>
      <c r="AS390" s="199" t="str">
        <f t="shared" si="258"/>
        <v/>
      </c>
      <c r="AT390" s="199" t="str">
        <f t="shared" si="272"/>
        <v/>
      </c>
      <c r="AU390" s="199" t="str">
        <f t="shared" si="268"/>
        <v/>
      </c>
      <c r="AV390" s="199" t="str">
        <f t="shared" si="273"/>
        <v/>
      </c>
      <c r="AW390" s="199" t="str">
        <f t="shared" si="269"/>
        <v/>
      </c>
      <c r="AX390" s="199" t="str">
        <f t="shared" si="270"/>
        <v/>
      </c>
      <c r="AY390" s="199" t="str">
        <f t="shared" si="271"/>
        <v/>
      </c>
      <c r="AZ390" s="199" t="str">
        <f t="shared" si="274"/>
        <v/>
      </c>
      <c r="BA390" s="199">
        <f t="shared" si="275"/>
        <v>0</v>
      </c>
      <c r="BB390" s="606"/>
      <c r="BC390" s="199">
        <f>+IFERROR(MIN(BB390*(1+MTR!$E$28)*(1+MTR!$F$28),IF(C390&lt;2018,AZ390+BA390*MTR!$D$35,AZ390+BA390*MTR!$E$36)),0)</f>
        <v>0</v>
      </c>
      <c r="BD390" s="190"/>
      <c r="BE390" s="608"/>
      <c r="BF390" s="190"/>
      <c r="BG390" s="190"/>
      <c r="BH390" s="190"/>
    </row>
    <row r="391" spans="1:60" s="179" customFormat="1">
      <c r="A391" s="607"/>
      <c r="B391" s="76"/>
      <c r="C391" s="77"/>
      <c r="D391" s="77"/>
      <c r="E391" s="77"/>
      <c r="F391" s="77"/>
      <c r="G391" s="76"/>
      <c r="H391" s="212" t="str">
        <f t="shared" si="255"/>
        <v/>
      </c>
      <c r="I391" s="199" t="str">
        <f t="shared" si="256"/>
        <v/>
      </c>
      <c r="J391" s="199" t="str">
        <f t="shared" si="276"/>
        <v/>
      </c>
      <c r="K391" s="199" t="str">
        <f t="shared" si="277"/>
        <v/>
      </c>
      <c r="L391" s="199" t="str">
        <f t="shared" si="278"/>
        <v/>
      </c>
      <c r="M391" s="199" t="str">
        <f t="shared" si="279"/>
        <v/>
      </c>
      <c r="N391" s="199" t="str">
        <f t="shared" si="280"/>
        <v/>
      </c>
      <c r="O391" s="199" t="str">
        <f t="shared" si="281"/>
        <v/>
      </c>
      <c r="P391" s="199" t="str">
        <f t="shared" si="282"/>
        <v/>
      </c>
      <c r="Q391" s="199">
        <f t="shared" si="283"/>
        <v>0</v>
      </c>
      <c r="R391" s="606"/>
      <c r="S391" s="199">
        <f>+IFERROR(MIN(R391*(1+MTR!$C$28),P391+Q391*MTR!$C$35),0)</f>
        <v>0</v>
      </c>
      <c r="U391" s="199" t="str">
        <f t="shared" si="257"/>
        <v/>
      </c>
      <c r="V391" s="199" t="str">
        <f t="shared" si="284"/>
        <v/>
      </c>
      <c r="W391" s="199" t="str">
        <f t="shared" si="285"/>
        <v/>
      </c>
      <c r="X391" s="199" t="str">
        <f t="shared" si="286"/>
        <v/>
      </c>
      <c r="Y391" s="199" t="str">
        <f t="shared" si="287"/>
        <v/>
      </c>
      <c r="Z391" s="199" t="str">
        <f t="shared" si="288"/>
        <v/>
      </c>
      <c r="AA391" s="199" t="str">
        <f t="shared" si="289"/>
        <v/>
      </c>
      <c r="AB391" s="199" t="str">
        <f t="shared" si="290"/>
        <v/>
      </c>
      <c r="AC391" s="199">
        <f t="shared" si="291"/>
        <v>0</v>
      </c>
      <c r="AD391" s="606"/>
      <c r="AE391" s="199">
        <f>+IFERROR(MIN(AD391*(1+MTR!$C$28)*(1+MTR!$D$28),AB391+AC391*MTR!$D$35),0)</f>
        <v>0</v>
      </c>
      <c r="AG391" s="199" t="str">
        <f t="shared" si="267"/>
        <v/>
      </c>
      <c r="AH391" s="199" t="str">
        <f t="shared" si="259"/>
        <v/>
      </c>
      <c r="AI391" s="199" t="str">
        <f t="shared" si="260"/>
        <v/>
      </c>
      <c r="AJ391" s="199" t="str">
        <f t="shared" si="261"/>
        <v/>
      </c>
      <c r="AK391" s="199" t="str">
        <f t="shared" si="262"/>
        <v/>
      </c>
      <c r="AL391" s="199" t="str">
        <f t="shared" si="263"/>
        <v/>
      </c>
      <c r="AM391" s="199" t="str">
        <f t="shared" si="264"/>
        <v/>
      </c>
      <c r="AN391" s="199" t="str">
        <f t="shared" si="265"/>
        <v/>
      </c>
      <c r="AO391" s="199">
        <f t="shared" si="266"/>
        <v>0</v>
      </c>
      <c r="AP391" s="606"/>
      <c r="AQ391" s="199">
        <f>+IFERROR(MIN(AP391*(1+MTR!$E$28)*(1+MTR!$D$28),IF(C391&lt;2018,AN391+AO391*MTR!$D$35,AN391+AO391*MTR!$E$36)),0)</f>
        <v>0</v>
      </c>
      <c r="AS391" s="199" t="str">
        <f t="shared" si="258"/>
        <v/>
      </c>
      <c r="AT391" s="199" t="str">
        <f t="shared" si="272"/>
        <v/>
      </c>
      <c r="AU391" s="199" t="str">
        <f t="shared" si="268"/>
        <v/>
      </c>
      <c r="AV391" s="199" t="str">
        <f t="shared" si="273"/>
        <v/>
      </c>
      <c r="AW391" s="199" t="str">
        <f t="shared" si="269"/>
        <v/>
      </c>
      <c r="AX391" s="199" t="str">
        <f t="shared" si="270"/>
        <v/>
      </c>
      <c r="AY391" s="199" t="str">
        <f t="shared" si="271"/>
        <v/>
      </c>
      <c r="AZ391" s="199" t="str">
        <f t="shared" si="274"/>
        <v/>
      </c>
      <c r="BA391" s="199">
        <f t="shared" si="275"/>
        <v>0</v>
      </c>
      <c r="BB391" s="606"/>
      <c r="BC391" s="199">
        <f>+IFERROR(MIN(BB391*(1+MTR!$E$28)*(1+MTR!$F$28),IF(C391&lt;2018,AZ391+BA391*MTR!$D$35,AZ391+BA391*MTR!$E$36)),0)</f>
        <v>0</v>
      </c>
      <c r="BD391" s="190"/>
      <c r="BE391" s="608"/>
      <c r="BF391" s="190"/>
      <c r="BG391" s="190"/>
      <c r="BH391" s="190"/>
    </row>
    <row r="392" spans="1:60" s="179" customFormat="1">
      <c r="A392" s="607"/>
      <c r="B392" s="76"/>
      <c r="C392" s="77"/>
      <c r="D392" s="77"/>
      <c r="E392" s="77"/>
      <c r="F392" s="77"/>
      <c r="G392" s="76"/>
      <c r="H392" s="212" t="str">
        <f t="shared" si="255"/>
        <v/>
      </c>
      <c r="I392" s="199" t="str">
        <f t="shared" si="256"/>
        <v/>
      </c>
      <c r="J392" s="199" t="str">
        <f t="shared" si="276"/>
        <v/>
      </c>
      <c r="K392" s="199" t="str">
        <f t="shared" si="277"/>
        <v/>
      </c>
      <c r="L392" s="199" t="str">
        <f t="shared" si="278"/>
        <v/>
      </c>
      <c r="M392" s="199" t="str">
        <f t="shared" si="279"/>
        <v/>
      </c>
      <c r="N392" s="199" t="str">
        <f t="shared" si="280"/>
        <v/>
      </c>
      <c r="O392" s="199" t="str">
        <f t="shared" si="281"/>
        <v/>
      </c>
      <c r="P392" s="199" t="str">
        <f t="shared" si="282"/>
        <v/>
      </c>
      <c r="Q392" s="199">
        <f t="shared" si="283"/>
        <v>0</v>
      </c>
      <c r="R392" s="606"/>
      <c r="S392" s="199">
        <f>+IFERROR(MIN(R392*(1+MTR!$C$28),P392+Q392*MTR!$C$35),0)</f>
        <v>0</v>
      </c>
      <c r="U392" s="199" t="str">
        <f t="shared" si="257"/>
        <v/>
      </c>
      <c r="V392" s="199" t="str">
        <f t="shared" si="284"/>
        <v/>
      </c>
      <c r="W392" s="199" t="str">
        <f t="shared" si="285"/>
        <v/>
      </c>
      <c r="X392" s="199" t="str">
        <f t="shared" si="286"/>
        <v/>
      </c>
      <c r="Y392" s="199" t="str">
        <f t="shared" si="287"/>
        <v/>
      </c>
      <c r="Z392" s="199" t="str">
        <f t="shared" si="288"/>
        <v/>
      </c>
      <c r="AA392" s="199" t="str">
        <f t="shared" si="289"/>
        <v/>
      </c>
      <c r="AB392" s="199" t="str">
        <f t="shared" si="290"/>
        <v/>
      </c>
      <c r="AC392" s="199">
        <f t="shared" si="291"/>
        <v>0</v>
      </c>
      <c r="AD392" s="606"/>
      <c r="AE392" s="199">
        <f>+IFERROR(MIN(AD392*(1+MTR!$C$28)*(1+MTR!$D$28),AB392+AC392*MTR!$D$35),0)</f>
        <v>0</v>
      </c>
      <c r="AG392" s="199" t="str">
        <f t="shared" si="267"/>
        <v/>
      </c>
      <c r="AH392" s="199" t="str">
        <f t="shared" si="259"/>
        <v/>
      </c>
      <c r="AI392" s="199" t="str">
        <f t="shared" si="260"/>
        <v/>
      </c>
      <c r="AJ392" s="199" t="str">
        <f t="shared" si="261"/>
        <v/>
      </c>
      <c r="AK392" s="199" t="str">
        <f t="shared" si="262"/>
        <v/>
      </c>
      <c r="AL392" s="199" t="str">
        <f t="shared" si="263"/>
        <v/>
      </c>
      <c r="AM392" s="199" t="str">
        <f t="shared" si="264"/>
        <v/>
      </c>
      <c r="AN392" s="199" t="str">
        <f t="shared" si="265"/>
        <v/>
      </c>
      <c r="AO392" s="199">
        <f t="shared" si="266"/>
        <v>0</v>
      </c>
      <c r="AP392" s="606"/>
      <c r="AQ392" s="199">
        <f>+IFERROR(MIN(AP392*(1+MTR!$E$28)*(1+MTR!$D$28),IF(C392&lt;2018,AN392+AO392*MTR!$D$35,AN392+AO392*MTR!$E$36)),0)</f>
        <v>0</v>
      </c>
      <c r="AS392" s="199" t="str">
        <f t="shared" si="258"/>
        <v/>
      </c>
      <c r="AT392" s="199" t="str">
        <f t="shared" si="272"/>
        <v/>
      </c>
      <c r="AU392" s="199" t="str">
        <f t="shared" si="268"/>
        <v/>
      </c>
      <c r="AV392" s="199" t="str">
        <f t="shared" si="273"/>
        <v/>
      </c>
      <c r="AW392" s="199" t="str">
        <f t="shared" si="269"/>
        <v/>
      </c>
      <c r="AX392" s="199" t="str">
        <f t="shared" si="270"/>
        <v/>
      </c>
      <c r="AY392" s="199" t="str">
        <f t="shared" si="271"/>
        <v/>
      </c>
      <c r="AZ392" s="199" t="str">
        <f t="shared" si="274"/>
        <v/>
      </c>
      <c r="BA392" s="199">
        <f t="shared" si="275"/>
        <v>0</v>
      </c>
      <c r="BB392" s="606"/>
      <c r="BC392" s="199">
        <f>+IFERROR(MIN(BB392*(1+MTR!$E$28)*(1+MTR!$F$28),IF(C392&lt;2018,AZ392+BA392*MTR!$D$35,AZ392+BA392*MTR!$E$36)),0)</f>
        <v>0</v>
      </c>
      <c r="BD392" s="190"/>
      <c r="BE392" s="608"/>
      <c r="BF392" s="190"/>
      <c r="BG392" s="190"/>
      <c r="BH392" s="190"/>
    </row>
    <row r="393" spans="1:60" s="179" customFormat="1">
      <c r="A393" s="607"/>
      <c r="B393" s="76"/>
      <c r="C393" s="77"/>
      <c r="D393" s="77"/>
      <c r="E393" s="77"/>
      <c r="F393" s="77"/>
      <c r="G393" s="76"/>
      <c r="H393" s="212" t="str">
        <f t="shared" si="255"/>
        <v/>
      </c>
      <c r="I393" s="199" t="str">
        <f t="shared" si="256"/>
        <v/>
      </c>
      <c r="J393" s="199" t="str">
        <f t="shared" si="276"/>
        <v/>
      </c>
      <c r="K393" s="199" t="str">
        <f t="shared" si="277"/>
        <v/>
      </c>
      <c r="L393" s="199" t="str">
        <f t="shared" si="278"/>
        <v/>
      </c>
      <c r="M393" s="199" t="str">
        <f t="shared" si="279"/>
        <v/>
      </c>
      <c r="N393" s="199" t="str">
        <f t="shared" si="280"/>
        <v/>
      </c>
      <c r="O393" s="199" t="str">
        <f t="shared" si="281"/>
        <v/>
      </c>
      <c r="P393" s="199" t="str">
        <f t="shared" si="282"/>
        <v/>
      </c>
      <c r="Q393" s="199">
        <f t="shared" si="283"/>
        <v>0</v>
      </c>
      <c r="R393" s="606"/>
      <c r="S393" s="199">
        <f>+IFERROR(MIN(R393*(1+MTR!$C$28),P393+Q393*MTR!$C$35),0)</f>
        <v>0</v>
      </c>
      <c r="U393" s="199" t="str">
        <f t="shared" si="257"/>
        <v/>
      </c>
      <c r="V393" s="199" t="str">
        <f t="shared" si="284"/>
        <v/>
      </c>
      <c r="W393" s="199" t="str">
        <f t="shared" si="285"/>
        <v/>
      </c>
      <c r="X393" s="199" t="str">
        <f t="shared" si="286"/>
        <v/>
      </c>
      <c r="Y393" s="199" t="str">
        <f t="shared" si="287"/>
        <v/>
      </c>
      <c r="Z393" s="199" t="str">
        <f t="shared" si="288"/>
        <v/>
      </c>
      <c r="AA393" s="199" t="str">
        <f t="shared" si="289"/>
        <v/>
      </c>
      <c r="AB393" s="199" t="str">
        <f t="shared" si="290"/>
        <v/>
      </c>
      <c r="AC393" s="199">
        <f t="shared" si="291"/>
        <v>0</v>
      </c>
      <c r="AD393" s="606"/>
      <c r="AE393" s="199">
        <f>+IFERROR(MIN(AD393*(1+MTR!$C$28)*(1+MTR!$D$28),AB393+AC393*MTR!$D$35),0)</f>
        <v>0</v>
      </c>
      <c r="AG393" s="199" t="str">
        <f t="shared" si="267"/>
        <v/>
      </c>
      <c r="AH393" s="199" t="str">
        <f t="shared" si="259"/>
        <v/>
      </c>
      <c r="AI393" s="199" t="str">
        <f t="shared" si="260"/>
        <v/>
      </c>
      <c r="AJ393" s="199" t="str">
        <f t="shared" si="261"/>
        <v/>
      </c>
      <c r="AK393" s="199" t="str">
        <f t="shared" si="262"/>
        <v/>
      </c>
      <c r="AL393" s="199" t="str">
        <f t="shared" si="263"/>
        <v/>
      </c>
      <c r="AM393" s="199" t="str">
        <f t="shared" si="264"/>
        <v/>
      </c>
      <c r="AN393" s="199" t="str">
        <f t="shared" si="265"/>
        <v/>
      </c>
      <c r="AO393" s="199">
        <f t="shared" si="266"/>
        <v>0</v>
      </c>
      <c r="AP393" s="606"/>
      <c r="AQ393" s="199">
        <f>+IFERROR(MIN(AP393*(1+MTR!$E$28)*(1+MTR!$D$28),IF(C393&lt;2018,AN393+AO393*MTR!$D$35,AN393+AO393*MTR!$E$36)),0)</f>
        <v>0</v>
      </c>
      <c r="AS393" s="199" t="str">
        <f t="shared" si="258"/>
        <v/>
      </c>
      <c r="AT393" s="199" t="str">
        <f t="shared" si="272"/>
        <v/>
      </c>
      <c r="AU393" s="199" t="str">
        <f t="shared" si="268"/>
        <v/>
      </c>
      <c r="AV393" s="199" t="str">
        <f t="shared" si="273"/>
        <v/>
      </c>
      <c r="AW393" s="199" t="str">
        <f t="shared" si="269"/>
        <v/>
      </c>
      <c r="AX393" s="199" t="str">
        <f t="shared" si="270"/>
        <v/>
      </c>
      <c r="AY393" s="199" t="str">
        <f t="shared" si="271"/>
        <v/>
      </c>
      <c r="AZ393" s="199" t="str">
        <f t="shared" si="274"/>
        <v/>
      </c>
      <c r="BA393" s="199">
        <f t="shared" si="275"/>
        <v>0</v>
      </c>
      <c r="BB393" s="606"/>
      <c r="BC393" s="199">
        <f>+IFERROR(MIN(BB393*(1+MTR!$E$28)*(1+MTR!$F$28),IF(C393&lt;2018,AZ393+BA393*MTR!$D$35,AZ393+BA393*MTR!$E$36)),0)</f>
        <v>0</v>
      </c>
      <c r="BD393" s="190"/>
      <c r="BE393" s="608"/>
      <c r="BF393" s="190"/>
      <c r="BG393" s="190"/>
      <c r="BH393" s="190"/>
    </row>
    <row r="394" spans="1:60" s="179" customFormat="1">
      <c r="A394" s="607"/>
      <c r="B394" s="76"/>
      <c r="C394" s="77"/>
      <c r="D394" s="77"/>
      <c r="E394" s="77"/>
      <c r="F394" s="77"/>
      <c r="G394" s="76"/>
      <c r="H394" s="212" t="str">
        <f t="shared" si="255"/>
        <v/>
      </c>
      <c r="I394" s="199" t="str">
        <f t="shared" si="256"/>
        <v/>
      </c>
      <c r="J394" s="199" t="str">
        <f t="shared" si="276"/>
        <v/>
      </c>
      <c r="K394" s="199" t="str">
        <f t="shared" si="277"/>
        <v/>
      </c>
      <c r="L394" s="199" t="str">
        <f t="shared" si="278"/>
        <v/>
      </c>
      <c r="M394" s="199" t="str">
        <f t="shared" si="279"/>
        <v/>
      </c>
      <c r="N394" s="199" t="str">
        <f t="shared" si="280"/>
        <v/>
      </c>
      <c r="O394" s="199" t="str">
        <f t="shared" si="281"/>
        <v/>
      </c>
      <c r="P394" s="199" t="str">
        <f t="shared" si="282"/>
        <v/>
      </c>
      <c r="Q394" s="199">
        <f t="shared" si="283"/>
        <v>0</v>
      </c>
      <c r="R394" s="606"/>
      <c r="S394" s="199">
        <f>+IFERROR(MIN(R394*(1+MTR!$C$28),P394+Q394*MTR!$C$35),0)</f>
        <v>0</v>
      </c>
      <c r="U394" s="199" t="str">
        <f t="shared" si="257"/>
        <v/>
      </c>
      <c r="V394" s="199" t="str">
        <f t="shared" si="284"/>
        <v/>
      </c>
      <c r="W394" s="199" t="str">
        <f t="shared" si="285"/>
        <v/>
      </c>
      <c r="X394" s="199" t="str">
        <f t="shared" si="286"/>
        <v/>
      </c>
      <c r="Y394" s="199" t="str">
        <f t="shared" si="287"/>
        <v/>
      </c>
      <c r="Z394" s="199" t="str">
        <f t="shared" si="288"/>
        <v/>
      </c>
      <c r="AA394" s="199" t="str">
        <f t="shared" si="289"/>
        <v/>
      </c>
      <c r="AB394" s="199" t="str">
        <f t="shared" si="290"/>
        <v/>
      </c>
      <c r="AC394" s="199">
        <f t="shared" si="291"/>
        <v>0</v>
      </c>
      <c r="AD394" s="606"/>
      <c r="AE394" s="199">
        <f>+IFERROR(MIN(AD394*(1+MTR!$C$28)*(1+MTR!$D$28),AB394+AC394*MTR!$D$35),0)</f>
        <v>0</v>
      </c>
      <c r="AG394" s="199" t="str">
        <f t="shared" si="267"/>
        <v/>
      </c>
      <c r="AH394" s="199" t="str">
        <f t="shared" si="259"/>
        <v/>
      </c>
      <c r="AI394" s="199" t="str">
        <f t="shared" si="260"/>
        <v/>
      </c>
      <c r="AJ394" s="199" t="str">
        <f t="shared" si="261"/>
        <v/>
      </c>
      <c r="AK394" s="199" t="str">
        <f t="shared" si="262"/>
        <v/>
      </c>
      <c r="AL394" s="199" t="str">
        <f t="shared" si="263"/>
        <v/>
      </c>
      <c r="AM394" s="199" t="str">
        <f t="shared" si="264"/>
        <v/>
      </c>
      <c r="AN394" s="199" t="str">
        <f t="shared" si="265"/>
        <v/>
      </c>
      <c r="AO394" s="199">
        <f t="shared" si="266"/>
        <v>0</v>
      </c>
      <c r="AP394" s="606"/>
      <c r="AQ394" s="199">
        <f>+IFERROR(MIN(AP394*(1+MTR!$E$28)*(1+MTR!$D$28),IF(C394&lt;2018,AN394+AO394*MTR!$D$35,AN394+AO394*MTR!$E$36)),0)</f>
        <v>0</v>
      </c>
      <c r="AS394" s="199" t="str">
        <f t="shared" si="258"/>
        <v/>
      </c>
      <c r="AT394" s="199" t="str">
        <f t="shared" si="272"/>
        <v/>
      </c>
      <c r="AU394" s="199" t="str">
        <f t="shared" si="268"/>
        <v/>
      </c>
      <c r="AV394" s="199" t="str">
        <f t="shared" si="273"/>
        <v/>
      </c>
      <c r="AW394" s="199" t="str">
        <f t="shared" si="269"/>
        <v/>
      </c>
      <c r="AX394" s="199" t="str">
        <f t="shared" si="270"/>
        <v/>
      </c>
      <c r="AY394" s="199" t="str">
        <f t="shared" si="271"/>
        <v/>
      </c>
      <c r="AZ394" s="199" t="str">
        <f t="shared" si="274"/>
        <v/>
      </c>
      <c r="BA394" s="199">
        <f t="shared" si="275"/>
        <v>0</v>
      </c>
      <c r="BB394" s="606"/>
      <c r="BC394" s="199">
        <f>+IFERROR(MIN(BB394*(1+MTR!$E$28)*(1+MTR!$F$28),IF(C394&lt;2018,AZ394+BA394*MTR!$D$35,AZ394+BA394*MTR!$E$36)),0)</f>
        <v>0</v>
      </c>
      <c r="BD394" s="190"/>
      <c r="BE394" s="608"/>
      <c r="BF394" s="190"/>
      <c r="BG394" s="190"/>
      <c r="BH394" s="190"/>
    </row>
    <row r="395" spans="1:60" s="179" customFormat="1">
      <c r="A395" s="607"/>
      <c r="B395" s="76"/>
      <c r="C395" s="77"/>
      <c r="D395" s="77"/>
      <c r="E395" s="77"/>
      <c r="F395" s="77"/>
      <c r="G395" s="76"/>
      <c r="H395" s="212" t="str">
        <f t="shared" si="255"/>
        <v/>
      </c>
      <c r="I395" s="199" t="str">
        <f t="shared" si="256"/>
        <v/>
      </c>
      <c r="J395" s="199" t="str">
        <f t="shared" si="276"/>
        <v/>
      </c>
      <c r="K395" s="199" t="str">
        <f t="shared" si="277"/>
        <v/>
      </c>
      <c r="L395" s="199" t="str">
        <f t="shared" si="278"/>
        <v/>
      </c>
      <c r="M395" s="199" t="str">
        <f t="shared" si="279"/>
        <v/>
      </c>
      <c r="N395" s="199" t="str">
        <f t="shared" si="280"/>
        <v/>
      </c>
      <c r="O395" s="199" t="str">
        <f t="shared" si="281"/>
        <v/>
      </c>
      <c r="P395" s="199" t="str">
        <f t="shared" si="282"/>
        <v/>
      </c>
      <c r="Q395" s="199">
        <f t="shared" si="283"/>
        <v>0</v>
      </c>
      <c r="R395" s="606"/>
      <c r="S395" s="199">
        <f>+IFERROR(MIN(R395*(1+MTR!$C$28),P395+Q395*MTR!$C$35),0)</f>
        <v>0</v>
      </c>
      <c r="U395" s="199" t="str">
        <f t="shared" si="257"/>
        <v/>
      </c>
      <c r="V395" s="199" t="str">
        <f t="shared" si="284"/>
        <v/>
      </c>
      <c r="W395" s="199" t="str">
        <f t="shared" si="285"/>
        <v/>
      </c>
      <c r="X395" s="199" t="str">
        <f t="shared" si="286"/>
        <v/>
      </c>
      <c r="Y395" s="199" t="str">
        <f t="shared" si="287"/>
        <v/>
      </c>
      <c r="Z395" s="199" t="str">
        <f t="shared" si="288"/>
        <v/>
      </c>
      <c r="AA395" s="199" t="str">
        <f t="shared" si="289"/>
        <v/>
      </c>
      <c r="AB395" s="199" t="str">
        <f t="shared" si="290"/>
        <v/>
      </c>
      <c r="AC395" s="199">
        <f t="shared" si="291"/>
        <v>0</v>
      </c>
      <c r="AD395" s="606"/>
      <c r="AE395" s="199">
        <f>+IFERROR(MIN(AD395*(1+MTR!$C$28)*(1+MTR!$D$28),AB395+AC395*MTR!$D$35),0)</f>
        <v>0</v>
      </c>
      <c r="AG395" s="199" t="str">
        <f t="shared" si="267"/>
        <v/>
      </c>
      <c r="AH395" s="199" t="str">
        <f t="shared" si="259"/>
        <v/>
      </c>
      <c r="AI395" s="199" t="str">
        <f t="shared" si="260"/>
        <v/>
      </c>
      <c r="AJ395" s="199" t="str">
        <f t="shared" si="261"/>
        <v/>
      </c>
      <c r="AK395" s="199" t="str">
        <f t="shared" si="262"/>
        <v/>
      </c>
      <c r="AL395" s="199" t="str">
        <f t="shared" si="263"/>
        <v/>
      </c>
      <c r="AM395" s="199" t="str">
        <f t="shared" si="264"/>
        <v/>
      </c>
      <c r="AN395" s="199" t="str">
        <f t="shared" si="265"/>
        <v/>
      </c>
      <c r="AO395" s="199">
        <f t="shared" si="266"/>
        <v>0</v>
      </c>
      <c r="AP395" s="606"/>
      <c r="AQ395" s="199">
        <f>+IFERROR(MIN(AP395*(1+MTR!$E$28)*(1+MTR!$D$28),IF(C395&lt;2018,AN395+AO395*MTR!$D$35,AN395+AO395*MTR!$E$36)),0)</f>
        <v>0</v>
      </c>
      <c r="AS395" s="199" t="str">
        <f t="shared" si="258"/>
        <v/>
      </c>
      <c r="AT395" s="199" t="str">
        <f t="shared" si="272"/>
        <v/>
      </c>
      <c r="AU395" s="199" t="str">
        <f t="shared" si="268"/>
        <v/>
      </c>
      <c r="AV395" s="199" t="str">
        <f t="shared" si="273"/>
        <v/>
      </c>
      <c r="AW395" s="199" t="str">
        <f t="shared" si="269"/>
        <v/>
      </c>
      <c r="AX395" s="199" t="str">
        <f t="shared" si="270"/>
        <v/>
      </c>
      <c r="AY395" s="199" t="str">
        <f t="shared" si="271"/>
        <v/>
      </c>
      <c r="AZ395" s="199" t="str">
        <f t="shared" si="274"/>
        <v/>
      </c>
      <c r="BA395" s="199">
        <f t="shared" si="275"/>
        <v>0</v>
      </c>
      <c r="BB395" s="606"/>
      <c r="BC395" s="199">
        <f>+IFERROR(MIN(BB395*(1+MTR!$E$28)*(1+MTR!$F$28),IF(C395&lt;2018,AZ395+BA395*MTR!$D$35,AZ395+BA395*MTR!$E$36)),0)</f>
        <v>0</v>
      </c>
      <c r="BD395" s="190"/>
      <c r="BE395" s="608"/>
      <c r="BF395" s="190"/>
      <c r="BG395" s="190"/>
      <c r="BH395" s="190"/>
    </row>
    <row r="396" spans="1:60" s="179" customFormat="1">
      <c r="A396" s="607"/>
      <c r="B396" s="76"/>
      <c r="C396" s="77"/>
      <c r="D396" s="77"/>
      <c r="E396" s="77"/>
      <c r="F396" s="77"/>
      <c r="G396" s="76"/>
      <c r="H396" s="212" t="str">
        <f t="shared" si="255"/>
        <v/>
      </c>
      <c r="I396" s="199" t="str">
        <f t="shared" si="256"/>
        <v/>
      </c>
      <c r="J396" s="199" t="str">
        <f t="shared" si="276"/>
        <v/>
      </c>
      <c r="K396" s="199" t="str">
        <f t="shared" si="277"/>
        <v/>
      </c>
      <c r="L396" s="199" t="str">
        <f t="shared" si="278"/>
        <v/>
      </c>
      <c r="M396" s="199" t="str">
        <f t="shared" si="279"/>
        <v/>
      </c>
      <c r="N396" s="199" t="str">
        <f t="shared" si="280"/>
        <v/>
      </c>
      <c r="O396" s="199" t="str">
        <f t="shared" si="281"/>
        <v/>
      </c>
      <c r="P396" s="199" t="str">
        <f t="shared" si="282"/>
        <v/>
      </c>
      <c r="Q396" s="199">
        <f t="shared" si="283"/>
        <v>0</v>
      </c>
      <c r="R396" s="606"/>
      <c r="S396" s="199">
        <f>+IFERROR(MIN(R396*(1+MTR!$C$28),P396+Q396*MTR!$C$35),0)</f>
        <v>0</v>
      </c>
      <c r="U396" s="199" t="str">
        <f t="shared" si="257"/>
        <v/>
      </c>
      <c r="V396" s="199" t="str">
        <f t="shared" si="284"/>
        <v/>
      </c>
      <c r="W396" s="199" t="str">
        <f t="shared" si="285"/>
        <v/>
      </c>
      <c r="X396" s="199" t="str">
        <f t="shared" si="286"/>
        <v/>
      </c>
      <c r="Y396" s="199" t="str">
        <f t="shared" si="287"/>
        <v/>
      </c>
      <c r="Z396" s="199" t="str">
        <f t="shared" si="288"/>
        <v/>
      </c>
      <c r="AA396" s="199" t="str">
        <f t="shared" si="289"/>
        <v/>
      </c>
      <c r="AB396" s="199" t="str">
        <f t="shared" si="290"/>
        <v/>
      </c>
      <c r="AC396" s="199">
        <f t="shared" si="291"/>
        <v>0</v>
      </c>
      <c r="AD396" s="606"/>
      <c r="AE396" s="199">
        <f>+IFERROR(MIN(AD396*(1+MTR!$C$28)*(1+MTR!$D$28),AB396+AC396*MTR!$D$35),0)</f>
        <v>0</v>
      </c>
      <c r="AG396" s="199" t="str">
        <f t="shared" si="267"/>
        <v/>
      </c>
      <c r="AH396" s="199" t="str">
        <f t="shared" si="259"/>
        <v/>
      </c>
      <c r="AI396" s="199" t="str">
        <f t="shared" si="260"/>
        <v/>
      </c>
      <c r="AJ396" s="199" t="str">
        <f t="shared" si="261"/>
        <v/>
      </c>
      <c r="AK396" s="199" t="str">
        <f t="shared" si="262"/>
        <v/>
      </c>
      <c r="AL396" s="199" t="str">
        <f t="shared" si="263"/>
        <v/>
      </c>
      <c r="AM396" s="199" t="str">
        <f t="shared" si="264"/>
        <v/>
      </c>
      <c r="AN396" s="199" t="str">
        <f t="shared" si="265"/>
        <v/>
      </c>
      <c r="AO396" s="199">
        <f t="shared" si="266"/>
        <v>0</v>
      </c>
      <c r="AP396" s="606"/>
      <c r="AQ396" s="199">
        <f>+IFERROR(MIN(AP396*(1+MTR!$E$28)*(1+MTR!$D$28),IF(C396&lt;2018,AN396+AO396*MTR!$D$35,AN396+AO396*MTR!$E$36)),0)</f>
        <v>0</v>
      </c>
      <c r="AS396" s="199" t="str">
        <f t="shared" si="258"/>
        <v/>
      </c>
      <c r="AT396" s="199" t="str">
        <f t="shared" si="272"/>
        <v/>
      </c>
      <c r="AU396" s="199" t="str">
        <f t="shared" si="268"/>
        <v/>
      </c>
      <c r="AV396" s="199" t="str">
        <f t="shared" si="273"/>
        <v/>
      </c>
      <c r="AW396" s="199" t="str">
        <f t="shared" si="269"/>
        <v/>
      </c>
      <c r="AX396" s="199" t="str">
        <f t="shared" si="270"/>
        <v/>
      </c>
      <c r="AY396" s="199" t="str">
        <f t="shared" si="271"/>
        <v/>
      </c>
      <c r="AZ396" s="199" t="str">
        <f t="shared" si="274"/>
        <v/>
      </c>
      <c r="BA396" s="199">
        <f t="shared" si="275"/>
        <v>0</v>
      </c>
      <c r="BB396" s="606"/>
      <c r="BC396" s="199">
        <f>+IFERROR(MIN(BB396*(1+MTR!$E$28)*(1+MTR!$F$28),IF(C396&lt;2018,AZ396+BA396*MTR!$D$35,AZ396+BA396*MTR!$E$36)),0)</f>
        <v>0</v>
      </c>
      <c r="BD396" s="190"/>
      <c r="BE396" s="608"/>
      <c r="BF396" s="190"/>
      <c r="BG396" s="190"/>
      <c r="BH396" s="190"/>
    </row>
    <row r="397" spans="1:60" s="179" customFormat="1">
      <c r="A397" s="607"/>
      <c r="B397" s="76"/>
      <c r="C397" s="77"/>
      <c r="D397" s="77"/>
      <c r="E397" s="77"/>
      <c r="F397" s="77"/>
      <c r="G397" s="76"/>
      <c r="H397" s="212" t="str">
        <f t="shared" si="255"/>
        <v/>
      </c>
      <c r="I397" s="199" t="str">
        <f t="shared" si="256"/>
        <v/>
      </c>
      <c r="J397" s="199" t="str">
        <f t="shared" si="276"/>
        <v/>
      </c>
      <c r="K397" s="199" t="str">
        <f t="shared" si="277"/>
        <v/>
      </c>
      <c r="L397" s="199" t="str">
        <f t="shared" si="278"/>
        <v/>
      </c>
      <c r="M397" s="199" t="str">
        <f t="shared" si="279"/>
        <v/>
      </c>
      <c r="N397" s="199" t="str">
        <f t="shared" si="280"/>
        <v/>
      </c>
      <c r="O397" s="199" t="str">
        <f t="shared" si="281"/>
        <v/>
      </c>
      <c r="P397" s="199" t="str">
        <f t="shared" si="282"/>
        <v/>
      </c>
      <c r="Q397" s="199">
        <f t="shared" si="283"/>
        <v>0</v>
      </c>
      <c r="R397" s="606"/>
      <c r="S397" s="199">
        <f>+IFERROR(MIN(R397*(1+MTR!$C$28),P397+Q397*MTR!$C$35),0)</f>
        <v>0</v>
      </c>
      <c r="U397" s="199" t="str">
        <f t="shared" si="257"/>
        <v/>
      </c>
      <c r="V397" s="199" t="str">
        <f t="shared" si="284"/>
        <v/>
      </c>
      <c r="W397" s="199" t="str">
        <f t="shared" si="285"/>
        <v/>
      </c>
      <c r="X397" s="199" t="str">
        <f t="shared" si="286"/>
        <v/>
      </c>
      <c r="Y397" s="199" t="str">
        <f t="shared" si="287"/>
        <v/>
      </c>
      <c r="Z397" s="199" t="str">
        <f t="shared" si="288"/>
        <v/>
      </c>
      <c r="AA397" s="199" t="str">
        <f t="shared" si="289"/>
        <v/>
      </c>
      <c r="AB397" s="199" t="str">
        <f t="shared" si="290"/>
        <v/>
      </c>
      <c r="AC397" s="199">
        <f t="shared" si="291"/>
        <v>0</v>
      </c>
      <c r="AD397" s="606"/>
      <c r="AE397" s="199">
        <f>+IFERROR(MIN(AD397*(1+MTR!$C$28)*(1+MTR!$D$28),AB397+AC397*MTR!$D$35),0)</f>
        <v>0</v>
      </c>
      <c r="AG397" s="199" t="str">
        <f t="shared" si="267"/>
        <v/>
      </c>
      <c r="AH397" s="199" t="str">
        <f t="shared" si="259"/>
        <v/>
      </c>
      <c r="AI397" s="199" t="str">
        <f t="shared" si="260"/>
        <v/>
      </c>
      <c r="AJ397" s="199" t="str">
        <f t="shared" si="261"/>
        <v/>
      </c>
      <c r="AK397" s="199" t="str">
        <f t="shared" si="262"/>
        <v/>
      </c>
      <c r="AL397" s="199" t="str">
        <f t="shared" si="263"/>
        <v/>
      </c>
      <c r="AM397" s="199" t="str">
        <f t="shared" si="264"/>
        <v/>
      </c>
      <c r="AN397" s="199" t="str">
        <f t="shared" si="265"/>
        <v/>
      </c>
      <c r="AO397" s="199">
        <f t="shared" si="266"/>
        <v>0</v>
      </c>
      <c r="AP397" s="606"/>
      <c r="AQ397" s="199">
        <f>+IFERROR(MIN(AP397*(1+MTR!$E$28)*(1+MTR!$D$28),IF(C397&lt;2018,AN397+AO397*MTR!$D$35,AN397+AO397*MTR!$E$36)),0)</f>
        <v>0</v>
      </c>
      <c r="AS397" s="199" t="str">
        <f t="shared" si="258"/>
        <v/>
      </c>
      <c r="AT397" s="199" t="str">
        <f t="shared" si="272"/>
        <v/>
      </c>
      <c r="AU397" s="199" t="str">
        <f t="shared" si="268"/>
        <v/>
      </c>
      <c r="AV397" s="199" t="str">
        <f t="shared" si="273"/>
        <v/>
      </c>
      <c r="AW397" s="199" t="str">
        <f t="shared" si="269"/>
        <v/>
      </c>
      <c r="AX397" s="199" t="str">
        <f t="shared" si="270"/>
        <v/>
      </c>
      <c r="AY397" s="199" t="str">
        <f t="shared" si="271"/>
        <v/>
      </c>
      <c r="AZ397" s="199" t="str">
        <f t="shared" si="274"/>
        <v/>
      </c>
      <c r="BA397" s="199">
        <f t="shared" si="275"/>
        <v>0</v>
      </c>
      <c r="BB397" s="606"/>
      <c r="BC397" s="199">
        <f>+IFERROR(MIN(BB397*(1+MTR!$E$28)*(1+MTR!$F$28),IF(C397&lt;2018,AZ397+BA397*MTR!$D$35,AZ397+BA397*MTR!$E$36)),0)</f>
        <v>0</v>
      </c>
      <c r="BD397" s="190"/>
      <c r="BE397" s="608"/>
      <c r="BF397" s="190"/>
      <c r="BG397" s="190"/>
      <c r="BH397" s="190"/>
    </row>
    <row r="398" spans="1:60" s="179" customFormat="1">
      <c r="A398" s="607"/>
      <c r="B398" s="76"/>
      <c r="C398" s="77"/>
      <c r="D398" s="77"/>
      <c r="E398" s="77"/>
      <c r="F398" s="77"/>
      <c r="G398" s="76"/>
      <c r="H398" s="212" t="str">
        <f t="shared" si="255"/>
        <v/>
      </c>
      <c r="I398" s="199" t="str">
        <f t="shared" si="256"/>
        <v/>
      </c>
      <c r="J398" s="199" t="str">
        <f t="shared" si="276"/>
        <v/>
      </c>
      <c r="K398" s="199" t="str">
        <f t="shared" si="277"/>
        <v/>
      </c>
      <c r="L398" s="199" t="str">
        <f t="shared" si="278"/>
        <v/>
      </c>
      <c r="M398" s="199" t="str">
        <f t="shared" si="279"/>
        <v/>
      </c>
      <c r="N398" s="199" t="str">
        <f t="shared" si="280"/>
        <v/>
      </c>
      <c r="O398" s="199" t="str">
        <f t="shared" si="281"/>
        <v/>
      </c>
      <c r="P398" s="199" t="str">
        <f t="shared" si="282"/>
        <v/>
      </c>
      <c r="Q398" s="199">
        <f t="shared" si="283"/>
        <v>0</v>
      </c>
      <c r="R398" s="606"/>
      <c r="S398" s="199">
        <f>+IFERROR(MIN(R398*(1+MTR!$C$28),P398+Q398*MTR!$C$35),0)</f>
        <v>0</v>
      </c>
      <c r="U398" s="199" t="str">
        <f t="shared" si="257"/>
        <v/>
      </c>
      <c r="V398" s="199" t="str">
        <f t="shared" si="284"/>
        <v/>
      </c>
      <c r="W398" s="199" t="str">
        <f t="shared" si="285"/>
        <v/>
      </c>
      <c r="X398" s="199" t="str">
        <f t="shared" si="286"/>
        <v/>
      </c>
      <c r="Y398" s="199" t="str">
        <f t="shared" si="287"/>
        <v/>
      </c>
      <c r="Z398" s="199" t="str">
        <f t="shared" si="288"/>
        <v/>
      </c>
      <c r="AA398" s="199" t="str">
        <f t="shared" si="289"/>
        <v/>
      </c>
      <c r="AB398" s="199" t="str">
        <f t="shared" si="290"/>
        <v/>
      </c>
      <c r="AC398" s="199">
        <f t="shared" si="291"/>
        <v>0</v>
      </c>
      <c r="AD398" s="606"/>
      <c r="AE398" s="199">
        <f>+IFERROR(MIN(AD398*(1+MTR!$C$28)*(1+MTR!$D$28),AB398+AC398*MTR!$D$35),0)</f>
        <v>0</v>
      </c>
      <c r="AG398" s="199" t="str">
        <f t="shared" si="267"/>
        <v/>
      </c>
      <c r="AH398" s="199" t="str">
        <f t="shared" si="259"/>
        <v/>
      </c>
      <c r="AI398" s="199" t="str">
        <f t="shared" si="260"/>
        <v/>
      </c>
      <c r="AJ398" s="199" t="str">
        <f t="shared" si="261"/>
        <v/>
      </c>
      <c r="AK398" s="199" t="str">
        <f t="shared" si="262"/>
        <v/>
      </c>
      <c r="AL398" s="199" t="str">
        <f t="shared" si="263"/>
        <v/>
      </c>
      <c r="AM398" s="199" t="str">
        <f t="shared" si="264"/>
        <v/>
      </c>
      <c r="AN398" s="199" t="str">
        <f t="shared" si="265"/>
        <v/>
      </c>
      <c r="AO398" s="199">
        <f t="shared" si="266"/>
        <v>0</v>
      </c>
      <c r="AP398" s="606"/>
      <c r="AQ398" s="199">
        <f>+IFERROR(MIN(AP398*(1+MTR!$E$28)*(1+MTR!$D$28),IF(C398&lt;2018,AN398+AO398*MTR!$D$35,AN398+AO398*MTR!$E$36)),0)</f>
        <v>0</v>
      </c>
      <c r="AS398" s="199" t="str">
        <f t="shared" si="258"/>
        <v/>
      </c>
      <c r="AT398" s="199" t="str">
        <f t="shared" si="272"/>
        <v/>
      </c>
      <c r="AU398" s="199" t="str">
        <f t="shared" si="268"/>
        <v/>
      </c>
      <c r="AV398" s="199" t="str">
        <f t="shared" si="273"/>
        <v/>
      </c>
      <c r="AW398" s="199" t="str">
        <f t="shared" si="269"/>
        <v/>
      </c>
      <c r="AX398" s="199" t="str">
        <f t="shared" si="270"/>
        <v/>
      </c>
      <c r="AY398" s="199" t="str">
        <f t="shared" si="271"/>
        <v/>
      </c>
      <c r="AZ398" s="199" t="str">
        <f t="shared" si="274"/>
        <v/>
      </c>
      <c r="BA398" s="199">
        <f t="shared" si="275"/>
        <v>0</v>
      </c>
      <c r="BB398" s="606"/>
      <c r="BC398" s="199">
        <f>+IFERROR(MIN(BB398*(1+MTR!$E$28)*(1+MTR!$F$28),IF(C398&lt;2018,AZ398+BA398*MTR!$D$35,AZ398+BA398*MTR!$E$36)),0)</f>
        <v>0</v>
      </c>
      <c r="BD398" s="190"/>
      <c r="BE398" s="608"/>
      <c r="BF398" s="190"/>
      <c r="BG398" s="190"/>
      <c r="BH398" s="190"/>
    </row>
    <row r="399" spans="1:60" s="179" customFormat="1">
      <c r="A399" s="607"/>
      <c r="B399" s="76"/>
      <c r="C399" s="77"/>
      <c r="D399" s="77"/>
      <c r="E399" s="77"/>
      <c r="F399" s="77"/>
      <c r="G399" s="76"/>
      <c r="H399" s="212" t="str">
        <f t="shared" si="255"/>
        <v/>
      </c>
      <c r="I399" s="199" t="str">
        <f t="shared" si="256"/>
        <v/>
      </c>
      <c r="J399" s="199" t="str">
        <f t="shared" si="276"/>
        <v/>
      </c>
      <c r="K399" s="199" t="str">
        <f t="shared" si="277"/>
        <v/>
      </c>
      <c r="L399" s="199" t="str">
        <f t="shared" si="278"/>
        <v/>
      </c>
      <c r="M399" s="199" t="str">
        <f t="shared" si="279"/>
        <v/>
      </c>
      <c r="N399" s="199" t="str">
        <f t="shared" si="280"/>
        <v/>
      </c>
      <c r="O399" s="199" t="str">
        <f t="shared" si="281"/>
        <v/>
      </c>
      <c r="P399" s="199" t="str">
        <f t="shared" si="282"/>
        <v/>
      </c>
      <c r="Q399" s="199">
        <f t="shared" si="283"/>
        <v>0</v>
      </c>
      <c r="R399" s="606"/>
      <c r="S399" s="199">
        <f>+IFERROR(MIN(R399*(1+MTR!$C$28),P399+Q399*MTR!$C$35),0)</f>
        <v>0</v>
      </c>
      <c r="U399" s="199" t="str">
        <f t="shared" si="257"/>
        <v/>
      </c>
      <c r="V399" s="199" t="str">
        <f t="shared" si="284"/>
        <v/>
      </c>
      <c r="W399" s="199" t="str">
        <f t="shared" si="285"/>
        <v/>
      </c>
      <c r="X399" s="199" t="str">
        <f t="shared" si="286"/>
        <v/>
      </c>
      <c r="Y399" s="199" t="str">
        <f t="shared" si="287"/>
        <v/>
      </c>
      <c r="Z399" s="199" t="str">
        <f t="shared" si="288"/>
        <v/>
      </c>
      <c r="AA399" s="199" t="str">
        <f t="shared" si="289"/>
        <v/>
      </c>
      <c r="AB399" s="199" t="str">
        <f t="shared" si="290"/>
        <v/>
      </c>
      <c r="AC399" s="199">
        <f t="shared" si="291"/>
        <v>0</v>
      </c>
      <c r="AD399" s="606"/>
      <c r="AE399" s="199">
        <f>+IFERROR(MIN(AD399*(1+MTR!$C$28)*(1+MTR!$D$28),AB399+AC399*MTR!$D$35),0)</f>
        <v>0</v>
      </c>
      <c r="AG399" s="199" t="str">
        <f t="shared" si="267"/>
        <v/>
      </c>
      <c r="AH399" s="199" t="str">
        <f t="shared" si="259"/>
        <v/>
      </c>
      <c r="AI399" s="199" t="str">
        <f t="shared" si="260"/>
        <v/>
      </c>
      <c r="AJ399" s="199" t="str">
        <f t="shared" si="261"/>
        <v/>
      </c>
      <c r="AK399" s="199" t="str">
        <f t="shared" si="262"/>
        <v/>
      </c>
      <c r="AL399" s="199" t="str">
        <f t="shared" si="263"/>
        <v/>
      </c>
      <c r="AM399" s="199" t="str">
        <f t="shared" si="264"/>
        <v/>
      </c>
      <c r="AN399" s="199" t="str">
        <f t="shared" si="265"/>
        <v/>
      </c>
      <c r="AO399" s="199">
        <f t="shared" si="266"/>
        <v>0</v>
      </c>
      <c r="AP399" s="606"/>
      <c r="AQ399" s="199">
        <f>+IFERROR(MIN(AP399*(1+MTR!$E$28)*(1+MTR!$D$28),IF(C399&lt;2018,AN399+AO399*MTR!$D$35,AN399+AO399*MTR!$E$36)),0)</f>
        <v>0</v>
      </c>
      <c r="AS399" s="199" t="str">
        <f t="shared" ref="AS399:AS462" si="292">+IF(ISERROR(VLOOKUP($C399,DeflatoriCK,RIGHT(AS$14,4)-2016,0)),"",VLOOKUP($C399,DeflatoriCK,RIGHT(AS$14,4)-2016,0))</f>
        <v/>
      </c>
      <c r="AT399" s="199" t="str">
        <f t="shared" si="272"/>
        <v/>
      </c>
      <c r="AU399" s="199" t="str">
        <f t="shared" si="268"/>
        <v/>
      </c>
      <c r="AV399" s="199" t="str">
        <f t="shared" si="273"/>
        <v/>
      </c>
      <c r="AW399" s="199" t="str">
        <f t="shared" si="269"/>
        <v/>
      </c>
      <c r="AX399" s="199" t="str">
        <f t="shared" si="270"/>
        <v/>
      </c>
      <c r="AY399" s="199" t="str">
        <f t="shared" si="271"/>
        <v/>
      </c>
      <c r="AZ399" s="199" t="str">
        <f t="shared" si="274"/>
        <v/>
      </c>
      <c r="BA399" s="199">
        <f t="shared" si="275"/>
        <v>0</v>
      </c>
      <c r="BB399" s="606"/>
      <c r="BC399" s="199">
        <f>+IFERROR(MIN(BB399*(1+MTR!$E$28)*(1+MTR!$F$28),IF(C399&lt;2018,AZ399+BA399*MTR!$D$35,AZ399+BA399*MTR!$E$36)),0)</f>
        <v>0</v>
      </c>
      <c r="BD399" s="190"/>
      <c r="BE399" s="608"/>
      <c r="BF399" s="190"/>
      <c r="BG399" s="190"/>
      <c r="BH399" s="190"/>
    </row>
    <row r="400" spans="1:60" s="179" customFormat="1">
      <c r="A400" s="607"/>
      <c r="B400" s="76"/>
      <c r="C400" s="77"/>
      <c r="D400" s="77"/>
      <c r="E400" s="77"/>
      <c r="F400" s="77"/>
      <c r="G400" s="76"/>
      <c r="H400" s="212" t="str">
        <f t="shared" si="255"/>
        <v/>
      </c>
      <c r="I400" s="199" t="str">
        <f t="shared" si="256"/>
        <v/>
      </c>
      <c r="J400" s="199" t="str">
        <f t="shared" si="276"/>
        <v/>
      </c>
      <c r="K400" s="199" t="str">
        <f t="shared" si="277"/>
        <v/>
      </c>
      <c r="L400" s="199" t="str">
        <f t="shared" si="278"/>
        <v/>
      </c>
      <c r="M400" s="199" t="str">
        <f t="shared" si="279"/>
        <v/>
      </c>
      <c r="N400" s="199" t="str">
        <f t="shared" si="280"/>
        <v/>
      </c>
      <c r="O400" s="199" t="str">
        <f t="shared" si="281"/>
        <v/>
      </c>
      <c r="P400" s="199" t="str">
        <f t="shared" si="282"/>
        <v/>
      </c>
      <c r="Q400" s="199">
        <f t="shared" si="283"/>
        <v>0</v>
      </c>
      <c r="R400" s="606"/>
      <c r="S400" s="199">
        <f>+IFERROR(MIN(R400*(1+MTR!$C$28),P400+Q400*MTR!$C$35),0)</f>
        <v>0</v>
      </c>
      <c r="U400" s="199" t="str">
        <f t="shared" si="257"/>
        <v/>
      </c>
      <c r="V400" s="199" t="str">
        <f t="shared" si="284"/>
        <v/>
      </c>
      <c r="W400" s="199" t="str">
        <f t="shared" si="285"/>
        <v/>
      </c>
      <c r="X400" s="199" t="str">
        <f t="shared" si="286"/>
        <v/>
      </c>
      <c r="Y400" s="199" t="str">
        <f t="shared" si="287"/>
        <v/>
      </c>
      <c r="Z400" s="199" t="str">
        <f t="shared" si="288"/>
        <v/>
      </c>
      <c r="AA400" s="199" t="str">
        <f t="shared" si="289"/>
        <v/>
      </c>
      <c r="AB400" s="199" t="str">
        <f t="shared" si="290"/>
        <v/>
      </c>
      <c r="AC400" s="199">
        <f t="shared" si="291"/>
        <v>0</v>
      </c>
      <c r="AD400" s="606"/>
      <c r="AE400" s="199">
        <f>+IFERROR(MIN(AD400*(1+MTR!$C$28)*(1+MTR!$D$28),AB400+AC400*MTR!$D$35),0)</f>
        <v>0</v>
      </c>
      <c r="AG400" s="199" t="str">
        <f t="shared" si="267"/>
        <v/>
      </c>
      <c r="AH400" s="199" t="str">
        <f t="shared" ref="AH400:AH463" si="293">IFERROR(AG400*$D400,"")</f>
        <v/>
      </c>
      <c r="AI400" s="199" t="str">
        <f t="shared" ref="AI400:AI463" si="294">IFERROR(MIN((W400+Z400)*$Z$12,AH400),"")</f>
        <v/>
      </c>
      <c r="AJ400" s="199" t="str">
        <f t="shared" ref="AJ400:AJ463" si="295">IFERROR(AG400*$E400,"")</f>
        <v/>
      </c>
      <c r="AK400" s="199" t="str">
        <f t="shared" ref="AK400:AK463" si="296">IFERROR(MIN((Y400+AA400)*$Z$12,AJ400),"")</f>
        <v/>
      </c>
      <c r="AL400" s="199" t="str">
        <f t="shared" ref="AL400:AL463" si="297">IFERROR(IF($H400&gt;0,MAX(0,MIN(AH400/$H400,MAX(0,AH400-AI400))),0),"")</f>
        <v/>
      </c>
      <c r="AM400" s="199" t="str">
        <f t="shared" ref="AM400:AM463" si="298">IFERROR(IF($H400&gt;0,MAX(0,MIN(AJ400/$H400,MAX(0,AJ400-AK400))),0),"")</f>
        <v/>
      </c>
      <c r="AN400" s="199" t="str">
        <f t="shared" ref="AN400:AN463" si="299">IFERROR(AL400-AM400,"")</f>
        <v/>
      </c>
      <c r="AO400" s="199">
        <f t="shared" ref="AO400:AO463" si="300">IFERROR(AH400-AJ400-(AI400-AK400),0)</f>
        <v>0</v>
      </c>
      <c r="AP400" s="606"/>
      <c r="AQ400" s="199">
        <f>+IFERROR(MIN(AP400*(1+MTR!$E$28)*(1+MTR!$D$28),IF(C400&lt;2018,AN400+AO400*MTR!$D$35,AN400+AO400*MTR!$E$36)),0)</f>
        <v>0</v>
      </c>
      <c r="AS400" s="199" t="str">
        <f t="shared" si="292"/>
        <v/>
      </c>
      <c r="AT400" s="199" t="str">
        <f t="shared" si="272"/>
        <v/>
      </c>
      <c r="AU400" s="199" t="str">
        <f t="shared" si="268"/>
        <v/>
      </c>
      <c r="AV400" s="199" t="str">
        <f t="shared" si="273"/>
        <v/>
      </c>
      <c r="AW400" s="199" t="str">
        <f t="shared" si="269"/>
        <v/>
      </c>
      <c r="AX400" s="199" t="str">
        <f t="shared" si="270"/>
        <v/>
      </c>
      <c r="AY400" s="199" t="str">
        <f t="shared" si="271"/>
        <v/>
      </c>
      <c r="AZ400" s="199" t="str">
        <f t="shared" si="274"/>
        <v/>
      </c>
      <c r="BA400" s="199">
        <f t="shared" si="275"/>
        <v>0</v>
      </c>
      <c r="BB400" s="606"/>
      <c r="BC400" s="199">
        <f>+IFERROR(MIN(BB400*(1+MTR!$E$28)*(1+MTR!$F$28),IF(C400&lt;2018,AZ400+BA400*MTR!$D$35,AZ400+BA400*MTR!$E$36)),0)</f>
        <v>0</v>
      </c>
      <c r="BD400" s="190"/>
      <c r="BE400" s="608"/>
      <c r="BF400" s="190"/>
      <c r="BG400" s="190"/>
      <c r="BH400" s="190"/>
    </row>
    <row r="401" spans="1:60" s="179" customFormat="1">
      <c r="A401" s="607"/>
      <c r="B401" s="76"/>
      <c r="C401" s="77"/>
      <c r="D401" s="77"/>
      <c r="E401" s="77"/>
      <c r="F401" s="77"/>
      <c r="G401" s="76"/>
      <c r="H401" s="212" t="str">
        <f t="shared" si="255"/>
        <v/>
      </c>
      <c r="I401" s="199" t="str">
        <f t="shared" si="256"/>
        <v/>
      </c>
      <c r="J401" s="199" t="str">
        <f t="shared" si="276"/>
        <v/>
      </c>
      <c r="K401" s="199" t="str">
        <f t="shared" si="277"/>
        <v/>
      </c>
      <c r="L401" s="199" t="str">
        <f t="shared" si="278"/>
        <v/>
      </c>
      <c r="M401" s="199" t="str">
        <f t="shared" si="279"/>
        <v/>
      </c>
      <c r="N401" s="199" t="str">
        <f t="shared" si="280"/>
        <v/>
      </c>
      <c r="O401" s="199" t="str">
        <f t="shared" si="281"/>
        <v/>
      </c>
      <c r="P401" s="199" t="str">
        <f t="shared" si="282"/>
        <v/>
      </c>
      <c r="Q401" s="199">
        <f t="shared" si="283"/>
        <v>0</v>
      </c>
      <c r="R401" s="606"/>
      <c r="S401" s="199">
        <f>+IFERROR(MIN(R401*(1+MTR!$C$28),P401+Q401*MTR!$C$35),0)</f>
        <v>0</v>
      </c>
      <c r="U401" s="199" t="str">
        <f t="shared" si="257"/>
        <v/>
      </c>
      <c r="V401" s="199" t="str">
        <f t="shared" si="284"/>
        <v/>
      </c>
      <c r="W401" s="199" t="str">
        <f t="shared" si="285"/>
        <v/>
      </c>
      <c r="X401" s="199" t="str">
        <f t="shared" si="286"/>
        <v/>
      </c>
      <c r="Y401" s="199" t="str">
        <f t="shared" si="287"/>
        <v/>
      </c>
      <c r="Z401" s="199" t="str">
        <f t="shared" si="288"/>
        <v/>
      </c>
      <c r="AA401" s="199" t="str">
        <f t="shared" si="289"/>
        <v/>
      </c>
      <c r="AB401" s="199" t="str">
        <f t="shared" si="290"/>
        <v/>
      </c>
      <c r="AC401" s="199">
        <f t="shared" si="291"/>
        <v>0</v>
      </c>
      <c r="AD401" s="606"/>
      <c r="AE401" s="199">
        <f>+IFERROR(MIN(AD401*(1+MTR!$C$28)*(1+MTR!$D$28),AB401+AC401*MTR!$D$35),0)</f>
        <v>0</v>
      </c>
      <c r="AG401" s="199" t="str">
        <f t="shared" ref="AG401:AG464" si="301">+IF(ISERROR(VLOOKUP($C401,DeflatoriCK,RIGHT(AG$14,4)-2016,0)),"",VLOOKUP($C401,DeflatoriCK,RIGHT(AG$14,4)-2016,0))</f>
        <v/>
      </c>
      <c r="AH401" s="199" t="str">
        <f t="shared" si="293"/>
        <v/>
      </c>
      <c r="AI401" s="199" t="str">
        <f t="shared" si="294"/>
        <v/>
      </c>
      <c r="AJ401" s="199" t="str">
        <f t="shared" si="295"/>
        <v/>
      </c>
      <c r="AK401" s="199" t="str">
        <f t="shared" si="296"/>
        <v/>
      </c>
      <c r="AL401" s="199" t="str">
        <f t="shared" si="297"/>
        <v/>
      </c>
      <c r="AM401" s="199" t="str">
        <f t="shared" si="298"/>
        <v/>
      </c>
      <c r="AN401" s="199" t="str">
        <f t="shared" si="299"/>
        <v/>
      </c>
      <c r="AO401" s="199">
        <f t="shared" si="300"/>
        <v>0</v>
      </c>
      <c r="AP401" s="606"/>
      <c r="AQ401" s="199">
        <f>+IFERROR(MIN(AP401*(1+MTR!$E$28)*(1+MTR!$D$28),IF(C401&lt;2018,AN401+AO401*MTR!$D$35,AN401+AO401*MTR!$E$36)),0)</f>
        <v>0</v>
      </c>
      <c r="AS401" s="199" t="str">
        <f t="shared" si="292"/>
        <v/>
      </c>
      <c r="AT401" s="199" t="str">
        <f t="shared" si="272"/>
        <v/>
      </c>
      <c r="AU401" s="199" t="str">
        <f t="shared" si="268"/>
        <v/>
      </c>
      <c r="AV401" s="199" t="str">
        <f t="shared" si="273"/>
        <v/>
      </c>
      <c r="AW401" s="199" t="str">
        <f t="shared" si="269"/>
        <v/>
      </c>
      <c r="AX401" s="199" t="str">
        <f t="shared" si="270"/>
        <v/>
      </c>
      <c r="AY401" s="199" t="str">
        <f t="shared" si="271"/>
        <v/>
      </c>
      <c r="AZ401" s="199" t="str">
        <f t="shared" si="274"/>
        <v/>
      </c>
      <c r="BA401" s="199">
        <f t="shared" si="275"/>
        <v>0</v>
      </c>
      <c r="BB401" s="606"/>
      <c r="BC401" s="199">
        <f>+IFERROR(MIN(BB401*(1+MTR!$E$28)*(1+MTR!$F$28),IF(C401&lt;2018,AZ401+BA401*MTR!$D$35,AZ401+BA401*MTR!$E$36)),0)</f>
        <v>0</v>
      </c>
      <c r="BD401" s="190"/>
      <c r="BE401" s="608"/>
      <c r="BF401" s="190"/>
      <c r="BG401" s="190"/>
      <c r="BH401" s="190"/>
    </row>
    <row r="402" spans="1:60" s="179" customFormat="1">
      <c r="A402" s="607"/>
      <c r="B402" s="76"/>
      <c r="C402" s="77"/>
      <c r="D402" s="77"/>
      <c r="E402" s="77"/>
      <c r="F402" s="77"/>
      <c r="G402" s="76"/>
      <c r="H402" s="212" t="str">
        <f t="shared" si="255"/>
        <v/>
      </c>
      <c r="I402" s="199" t="str">
        <f t="shared" si="256"/>
        <v/>
      </c>
      <c r="J402" s="199" t="str">
        <f t="shared" si="276"/>
        <v/>
      </c>
      <c r="K402" s="199" t="str">
        <f t="shared" si="277"/>
        <v/>
      </c>
      <c r="L402" s="199" t="str">
        <f t="shared" si="278"/>
        <v/>
      </c>
      <c r="M402" s="199" t="str">
        <f t="shared" si="279"/>
        <v/>
      </c>
      <c r="N402" s="199" t="str">
        <f t="shared" si="280"/>
        <v/>
      </c>
      <c r="O402" s="199" t="str">
        <f t="shared" si="281"/>
        <v/>
      </c>
      <c r="P402" s="199" t="str">
        <f t="shared" si="282"/>
        <v/>
      </c>
      <c r="Q402" s="199">
        <f t="shared" si="283"/>
        <v>0</v>
      </c>
      <c r="R402" s="606"/>
      <c r="S402" s="199">
        <f>+IFERROR(MIN(R402*(1+MTR!$C$28),P402+Q402*MTR!$C$35),0)</f>
        <v>0</v>
      </c>
      <c r="U402" s="199" t="str">
        <f t="shared" si="257"/>
        <v/>
      </c>
      <c r="V402" s="199" t="str">
        <f t="shared" si="284"/>
        <v/>
      </c>
      <c r="W402" s="199" t="str">
        <f t="shared" si="285"/>
        <v/>
      </c>
      <c r="X402" s="199" t="str">
        <f t="shared" si="286"/>
        <v/>
      </c>
      <c r="Y402" s="199" t="str">
        <f t="shared" si="287"/>
        <v/>
      </c>
      <c r="Z402" s="199" t="str">
        <f t="shared" si="288"/>
        <v/>
      </c>
      <c r="AA402" s="199" t="str">
        <f t="shared" si="289"/>
        <v/>
      </c>
      <c r="AB402" s="199" t="str">
        <f t="shared" si="290"/>
        <v/>
      </c>
      <c r="AC402" s="199">
        <f t="shared" si="291"/>
        <v>0</v>
      </c>
      <c r="AD402" s="606"/>
      <c r="AE402" s="199">
        <f>+IFERROR(MIN(AD402*(1+MTR!$C$28)*(1+MTR!$D$28),AB402+AC402*MTR!$D$35),0)</f>
        <v>0</v>
      </c>
      <c r="AG402" s="199" t="str">
        <f t="shared" si="301"/>
        <v/>
      </c>
      <c r="AH402" s="199" t="str">
        <f t="shared" si="293"/>
        <v/>
      </c>
      <c r="AI402" s="199" t="str">
        <f t="shared" si="294"/>
        <v/>
      </c>
      <c r="AJ402" s="199" t="str">
        <f t="shared" si="295"/>
        <v/>
      </c>
      <c r="AK402" s="199" t="str">
        <f t="shared" si="296"/>
        <v/>
      </c>
      <c r="AL402" s="199" t="str">
        <f t="shared" si="297"/>
        <v/>
      </c>
      <c r="AM402" s="199" t="str">
        <f t="shared" si="298"/>
        <v/>
      </c>
      <c r="AN402" s="199" t="str">
        <f t="shared" si="299"/>
        <v/>
      </c>
      <c r="AO402" s="199">
        <f t="shared" si="300"/>
        <v>0</v>
      </c>
      <c r="AP402" s="606"/>
      <c r="AQ402" s="199">
        <f>+IFERROR(MIN(AP402*(1+MTR!$E$28)*(1+MTR!$D$28),IF(C402&lt;2018,AN402+AO402*MTR!$D$35,AN402+AO402*MTR!$E$36)),0)</f>
        <v>0</v>
      </c>
      <c r="AS402" s="199" t="str">
        <f t="shared" si="292"/>
        <v/>
      </c>
      <c r="AT402" s="199" t="str">
        <f t="shared" si="272"/>
        <v/>
      </c>
      <c r="AU402" s="199" t="str">
        <f t="shared" ref="AU402:AU465" si="302">IFERROR(MIN((AI402+AL402)*$AL$12,AT402),"")</f>
        <v/>
      </c>
      <c r="AV402" s="199" t="str">
        <f t="shared" si="273"/>
        <v/>
      </c>
      <c r="AW402" s="199" t="str">
        <f t="shared" ref="AW402:AW465" si="303">IFERROR(MIN((AK402+AM402)*$AL$12,AV402),"")</f>
        <v/>
      </c>
      <c r="AX402" s="199" t="str">
        <f t="shared" ref="AX402:AX465" si="304">IFERROR(IF($H402&gt;0,MAX(0,MIN(AT402/$H402,MAX(0,AT402-AU402))),0),"")</f>
        <v/>
      </c>
      <c r="AY402" s="199" t="str">
        <f t="shared" ref="AY402:AY465" si="305">IFERROR(IF($H402&gt;0,MAX(0,MIN(AV402/$H402,MAX(0,AV402-AW402))),0),"")</f>
        <v/>
      </c>
      <c r="AZ402" s="199" t="str">
        <f t="shared" si="274"/>
        <v/>
      </c>
      <c r="BA402" s="199">
        <f t="shared" si="275"/>
        <v>0</v>
      </c>
      <c r="BB402" s="606"/>
      <c r="BC402" s="199">
        <f>+IFERROR(MIN(BB402*(1+MTR!$E$28)*(1+MTR!$F$28),IF(C402&lt;2018,AZ402+BA402*MTR!$D$35,AZ402+BA402*MTR!$E$36)),0)</f>
        <v>0</v>
      </c>
      <c r="BD402" s="190"/>
      <c r="BE402" s="608"/>
      <c r="BF402" s="190"/>
      <c r="BG402" s="190"/>
      <c r="BH402" s="190"/>
    </row>
    <row r="403" spans="1:60" s="179" customFormat="1">
      <c r="A403" s="607"/>
      <c r="B403" s="76"/>
      <c r="C403" s="77"/>
      <c r="D403" s="77"/>
      <c r="E403" s="77"/>
      <c r="F403" s="77"/>
      <c r="G403" s="76"/>
      <c r="H403" s="212" t="str">
        <f t="shared" si="255"/>
        <v/>
      </c>
      <c r="I403" s="199" t="str">
        <f t="shared" si="256"/>
        <v/>
      </c>
      <c r="J403" s="199" t="str">
        <f t="shared" si="276"/>
        <v/>
      </c>
      <c r="K403" s="199" t="str">
        <f t="shared" si="277"/>
        <v/>
      </c>
      <c r="L403" s="199" t="str">
        <f t="shared" si="278"/>
        <v/>
      </c>
      <c r="M403" s="199" t="str">
        <f t="shared" si="279"/>
        <v/>
      </c>
      <c r="N403" s="199" t="str">
        <f t="shared" si="280"/>
        <v/>
      </c>
      <c r="O403" s="199" t="str">
        <f t="shared" si="281"/>
        <v/>
      </c>
      <c r="P403" s="199" t="str">
        <f t="shared" si="282"/>
        <v/>
      </c>
      <c r="Q403" s="199">
        <f t="shared" si="283"/>
        <v>0</v>
      </c>
      <c r="R403" s="606"/>
      <c r="S403" s="199">
        <f>+IFERROR(MIN(R403*(1+MTR!$C$28),P403+Q403*MTR!$C$35),0)</f>
        <v>0</v>
      </c>
      <c r="U403" s="199" t="str">
        <f t="shared" si="257"/>
        <v/>
      </c>
      <c r="V403" s="199" t="str">
        <f t="shared" si="284"/>
        <v/>
      </c>
      <c r="W403" s="199" t="str">
        <f t="shared" si="285"/>
        <v/>
      </c>
      <c r="X403" s="199" t="str">
        <f t="shared" si="286"/>
        <v/>
      </c>
      <c r="Y403" s="199" t="str">
        <f t="shared" si="287"/>
        <v/>
      </c>
      <c r="Z403" s="199" t="str">
        <f t="shared" si="288"/>
        <v/>
      </c>
      <c r="AA403" s="199" t="str">
        <f t="shared" si="289"/>
        <v/>
      </c>
      <c r="AB403" s="199" t="str">
        <f t="shared" si="290"/>
        <v/>
      </c>
      <c r="AC403" s="199">
        <f t="shared" si="291"/>
        <v>0</v>
      </c>
      <c r="AD403" s="606"/>
      <c r="AE403" s="199">
        <f>+IFERROR(MIN(AD403*(1+MTR!$C$28)*(1+MTR!$D$28),AB403+AC403*MTR!$D$35),0)</f>
        <v>0</v>
      </c>
      <c r="AG403" s="199" t="str">
        <f t="shared" si="301"/>
        <v/>
      </c>
      <c r="AH403" s="199" t="str">
        <f t="shared" si="293"/>
        <v/>
      </c>
      <c r="AI403" s="199" t="str">
        <f t="shared" si="294"/>
        <v/>
      </c>
      <c r="AJ403" s="199" t="str">
        <f t="shared" si="295"/>
        <v/>
      </c>
      <c r="AK403" s="199" t="str">
        <f t="shared" si="296"/>
        <v/>
      </c>
      <c r="AL403" s="199" t="str">
        <f t="shared" si="297"/>
        <v/>
      </c>
      <c r="AM403" s="199" t="str">
        <f t="shared" si="298"/>
        <v/>
      </c>
      <c r="AN403" s="199" t="str">
        <f t="shared" si="299"/>
        <v/>
      </c>
      <c r="AO403" s="199">
        <f t="shared" si="300"/>
        <v>0</v>
      </c>
      <c r="AP403" s="606"/>
      <c r="AQ403" s="199">
        <f>+IFERROR(MIN(AP403*(1+MTR!$E$28)*(1+MTR!$D$28),IF(C403&lt;2018,AN403+AO403*MTR!$D$35,AN403+AO403*MTR!$E$36)),0)</f>
        <v>0</v>
      </c>
      <c r="AS403" s="199" t="str">
        <f t="shared" si="292"/>
        <v/>
      </c>
      <c r="AT403" s="199" t="str">
        <f t="shared" si="272"/>
        <v/>
      </c>
      <c r="AU403" s="199" t="str">
        <f t="shared" si="302"/>
        <v/>
      </c>
      <c r="AV403" s="199" t="str">
        <f t="shared" si="273"/>
        <v/>
      </c>
      <c r="AW403" s="199" t="str">
        <f t="shared" si="303"/>
        <v/>
      </c>
      <c r="AX403" s="199" t="str">
        <f t="shared" si="304"/>
        <v/>
      </c>
      <c r="AY403" s="199" t="str">
        <f t="shared" si="305"/>
        <v/>
      </c>
      <c r="AZ403" s="199" t="str">
        <f t="shared" si="274"/>
        <v/>
      </c>
      <c r="BA403" s="199">
        <f t="shared" si="275"/>
        <v>0</v>
      </c>
      <c r="BB403" s="606"/>
      <c r="BC403" s="199">
        <f>+IFERROR(MIN(BB403*(1+MTR!$E$28)*(1+MTR!$F$28),IF(C403&lt;2018,AZ403+BA403*MTR!$D$35,AZ403+BA403*MTR!$E$36)),0)</f>
        <v>0</v>
      </c>
      <c r="BD403" s="190"/>
      <c r="BE403" s="608"/>
      <c r="BF403" s="190"/>
      <c r="BG403" s="190"/>
      <c r="BH403" s="190"/>
    </row>
    <row r="404" spans="1:60" s="179" customFormat="1">
      <c r="A404" s="607"/>
      <c r="B404" s="76"/>
      <c r="C404" s="77"/>
      <c r="D404" s="77"/>
      <c r="E404" s="77"/>
      <c r="F404" s="77"/>
      <c r="G404" s="76"/>
      <c r="H404" s="212" t="str">
        <f t="shared" si="255"/>
        <v/>
      </c>
      <c r="I404" s="199" t="str">
        <f t="shared" si="256"/>
        <v/>
      </c>
      <c r="J404" s="199" t="str">
        <f t="shared" si="276"/>
        <v/>
      </c>
      <c r="K404" s="199" t="str">
        <f t="shared" si="277"/>
        <v/>
      </c>
      <c r="L404" s="199" t="str">
        <f t="shared" si="278"/>
        <v/>
      </c>
      <c r="M404" s="199" t="str">
        <f t="shared" si="279"/>
        <v/>
      </c>
      <c r="N404" s="199" t="str">
        <f t="shared" si="280"/>
        <v/>
      </c>
      <c r="O404" s="199" t="str">
        <f t="shared" si="281"/>
        <v/>
      </c>
      <c r="P404" s="199" t="str">
        <f t="shared" si="282"/>
        <v/>
      </c>
      <c r="Q404" s="199">
        <f t="shared" si="283"/>
        <v>0</v>
      </c>
      <c r="R404" s="606"/>
      <c r="S404" s="199">
        <f>+IFERROR(MIN(R404*(1+MTR!$C$28),P404+Q404*MTR!$C$35),0)</f>
        <v>0</v>
      </c>
      <c r="U404" s="199" t="str">
        <f t="shared" si="257"/>
        <v/>
      </c>
      <c r="V404" s="199" t="str">
        <f t="shared" si="284"/>
        <v/>
      </c>
      <c r="W404" s="199" t="str">
        <f t="shared" si="285"/>
        <v/>
      </c>
      <c r="X404" s="199" t="str">
        <f t="shared" si="286"/>
        <v/>
      </c>
      <c r="Y404" s="199" t="str">
        <f t="shared" si="287"/>
        <v/>
      </c>
      <c r="Z404" s="199" t="str">
        <f t="shared" si="288"/>
        <v/>
      </c>
      <c r="AA404" s="199" t="str">
        <f t="shared" si="289"/>
        <v/>
      </c>
      <c r="AB404" s="199" t="str">
        <f t="shared" si="290"/>
        <v/>
      </c>
      <c r="AC404" s="199">
        <f t="shared" si="291"/>
        <v>0</v>
      </c>
      <c r="AD404" s="606"/>
      <c r="AE404" s="199">
        <f>+IFERROR(MIN(AD404*(1+MTR!$C$28)*(1+MTR!$D$28),AB404+AC404*MTR!$D$35),0)</f>
        <v>0</v>
      </c>
      <c r="AG404" s="199" t="str">
        <f t="shared" si="301"/>
        <v/>
      </c>
      <c r="AH404" s="199" t="str">
        <f t="shared" si="293"/>
        <v/>
      </c>
      <c r="AI404" s="199" t="str">
        <f t="shared" si="294"/>
        <v/>
      </c>
      <c r="AJ404" s="199" t="str">
        <f t="shared" si="295"/>
        <v/>
      </c>
      <c r="AK404" s="199" t="str">
        <f t="shared" si="296"/>
        <v/>
      </c>
      <c r="AL404" s="199" t="str">
        <f t="shared" si="297"/>
        <v/>
      </c>
      <c r="AM404" s="199" t="str">
        <f t="shared" si="298"/>
        <v/>
      </c>
      <c r="AN404" s="199" t="str">
        <f t="shared" si="299"/>
        <v/>
      </c>
      <c r="AO404" s="199">
        <f t="shared" si="300"/>
        <v>0</v>
      </c>
      <c r="AP404" s="606"/>
      <c r="AQ404" s="199">
        <f>+IFERROR(MIN(AP404*(1+MTR!$E$28)*(1+MTR!$D$28),IF(C404&lt;2018,AN404+AO404*MTR!$D$35,AN404+AO404*MTR!$E$36)),0)</f>
        <v>0</v>
      </c>
      <c r="AS404" s="199" t="str">
        <f t="shared" si="292"/>
        <v/>
      </c>
      <c r="AT404" s="199" t="str">
        <f t="shared" ref="AT404:AT467" si="306">IFERROR(AS404*$D404,"")</f>
        <v/>
      </c>
      <c r="AU404" s="199" t="str">
        <f t="shared" si="302"/>
        <v/>
      </c>
      <c r="AV404" s="199" t="str">
        <f t="shared" ref="AV404:AV467" si="307">IFERROR(AS404*$E404,"")</f>
        <v/>
      </c>
      <c r="AW404" s="199" t="str">
        <f t="shared" si="303"/>
        <v/>
      </c>
      <c r="AX404" s="199" t="str">
        <f t="shared" si="304"/>
        <v/>
      </c>
      <c r="AY404" s="199" t="str">
        <f t="shared" si="305"/>
        <v/>
      </c>
      <c r="AZ404" s="199" t="str">
        <f t="shared" ref="AZ404:AZ467" si="308">IFERROR(AX404-AY404,"")</f>
        <v/>
      </c>
      <c r="BA404" s="199">
        <f t="shared" ref="BA404:BA467" si="309">IFERROR(AT404-AV404-(AU404-AW404),0)</f>
        <v>0</v>
      </c>
      <c r="BB404" s="606"/>
      <c r="BC404" s="199">
        <f>+IFERROR(MIN(BB404*(1+MTR!$E$28)*(1+MTR!$F$28),IF(C404&lt;2018,AZ404+BA404*MTR!$D$35,AZ404+BA404*MTR!$E$36)),0)</f>
        <v>0</v>
      </c>
      <c r="BD404" s="190"/>
      <c r="BE404" s="608"/>
      <c r="BF404" s="190"/>
      <c r="BG404" s="190"/>
      <c r="BH404" s="190"/>
    </row>
    <row r="405" spans="1:60" s="179" customFormat="1">
      <c r="A405" s="607"/>
      <c r="B405" s="76"/>
      <c r="C405" s="77"/>
      <c r="D405" s="77"/>
      <c r="E405" s="77"/>
      <c r="F405" s="77"/>
      <c r="G405" s="76"/>
      <c r="H405" s="212" t="str">
        <f t="shared" si="255"/>
        <v/>
      </c>
      <c r="I405" s="199" t="str">
        <f t="shared" si="256"/>
        <v/>
      </c>
      <c r="J405" s="199" t="str">
        <f t="shared" si="276"/>
        <v/>
      </c>
      <c r="K405" s="199" t="str">
        <f t="shared" si="277"/>
        <v/>
      </c>
      <c r="L405" s="199" t="str">
        <f t="shared" si="278"/>
        <v/>
      </c>
      <c r="M405" s="199" t="str">
        <f t="shared" si="279"/>
        <v/>
      </c>
      <c r="N405" s="199" t="str">
        <f t="shared" si="280"/>
        <v/>
      </c>
      <c r="O405" s="199" t="str">
        <f t="shared" si="281"/>
        <v/>
      </c>
      <c r="P405" s="199" t="str">
        <f t="shared" si="282"/>
        <v/>
      </c>
      <c r="Q405" s="199">
        <f t="shared" si="283"/>
        <v>0</v>
      </c>
      <c r="R405" s="606"/>
      <c r="S405" s="199">
        <f>+IFERROR(MIN(R405*(1+MTR!$C$28),P405+Q405*MTR!$C$35),0)</f>
        <v>0</v>
      </c>
      <c r="U405" s="199" t="str">
        <f t="shared" si="257"/>
        <v/>
      </c>
      <c r="V405" s="199" t="str">
        <f t="shared" si="284"/>
        <v/>
      </c>
      <c r="W405" s="199" t="str">
        <f t="shared" si="285"/>
        <v/>
      </c>
      <c r="X405" s="199" t="str">
        <f t="shared" si="286"/>
        <v/>
      </c>
      <c r="Y405" s="199" t="str">
        <f t="shared" si="287"/>
        <v/>
      </c>
      <c r="Z405" s="199" t="str">
        <f t="shared" si="288"/>
        <v/>
      </c>
      <c r="AA405" s="199" t="str">
        <f t="shared" si="289"/>
        <v/>
      </c>
      <c r="AB405" s="199" t="str">
        <f t="shared" si="290"/>
        <v/>
      </c>
      <c r="AC405" s="199">
        <f t="shared" si="291"/>
        <v>0</v>
      </c>
      <c r="AD405" s="606"/>
      <c r="AE405" s="199">
        <f>+IFERROR(MIN(AD405*(1+MTR!$C$28)*(1+MTR!$D$28),AB405+AC405*MTR!$D$35),0)</f>
        <v>0</v>
      </c>
      <c r="AG405" s="199" t="str">
        <f t="shared" si="301"/>
        <v/>
      </c>
      <c r="AH405" s="199" t="str">
        <f t="shared" si="293"/>
        <v/>
      </c>
      <c r="AI405" s="199" t="str">
        <f t="shared" si="294"/>
        <v/>
      </c>
      <c r="AJ405" s="199" t="str">
        <f t="shared" si="295"/>
        <v/>
      </c>
      <c r="AK405" s="199" t="str">
        <f t="shared" si="296"/>
        <v/>
      </c>
      <c r="AL405" s="199" t="str">
        <f t="shared" si="297"/>
        <v/>
      </c>
      <c r="AM405" s="199" t="str">
        <f t="shared" si="298"/>
        <v/>
      </c>
      <c r="AN405" s="199" t="str">
        <f t="shared" si="299"/>
        <v/>
      </c>
      <c r="AO405" s="199">
        <f t="shared" si="300"/>
        <v>0</v>
      </c>
      <c r="AP405" s="606"/>
      <c r="AQ405" s="199">
        <f>+IFERROR(MIN(AP405*(1+MTR!$E$28)*(1+MTR!$D$28),IF(C405&lt;2018,AN405+AO405*MTR!$D$35,AN405+AO405*MTR!$E$36)),0)</f>
        <v>0</v>
      </c>
      <c r="AS405" s="199" t="str">
        <f t="shared" si="292"/>
        <v/>
      </c>
      <c r="AT405" s="199" t="str">
        <f t="shared" si="306"/>
        <v/>
      </c>
      <c r="AU405" s="199" t="str">
        <f t="shared" si="302"/>
        <v/>
      </c>
      <c r="AV405" s="199" t="str">
        <f t="shared" si="307"/>
        <v/>
      </c>
      <c r="AW405" s="199" t="str">
        <f t="shared" si="303"/>
        <v/>
      </c>
      <c r="AX405" s="199" t="str">
        <f t="shared" si="304"/>
        <v/>
      </c>
      <c r="AY405" s="199" t="str">
        <f t="shared" si="305"/>
        <v/>
      </c>
      <c r="AZ405" s="199" t="str">
        <f t="shared" si="308"/>
        <v/>
      </c>
      <c r="BA405" s="199">
        <f t="shared" si="309"/>
        <v>0</v>
      </c>
      <c r="BB405" s="606"/>
      <c r="BC405" s="199">
        <f>+IFERROR(MIN(BB405*(1+MTR!$E$28)*(1+MTR!$F$28),IF(C405&lt;2018,AZ405+BA405*MTR!$D$35,AZ405+BA405*MTR!$E$36)),0)</f>
        <v>0</v>
      </c>
      <c r="BD405" s="190"/>
      <c r="BE405" s="608"/>
      <c r="BF405" s="190"/>
      <c r="BG405" s="190"/>
      <c r="BH405" s="190"/>
    </row>
    <row r="406" spans="1:60" s="179" customFormat="1">
      <c r="A406" s="607"/>
      <c r="B406" s="76"/>
      <c r="C406" s="77"/>
      <c r="D406" s="77"/>
      <c r="E406" s="77"/>
      <c r="F406" s="77"/>
      <c r="G406" s="76"/>
      <c r="H406" s="212" t="str">
        <f t="shared" si="255"/>
        <v/>
      </c>
      <c r="I406" s="199" t="str">
        <f t="shared" si="256"/>
        <v/>
      </c>
      <c r="J406" s="199" t="str">
        <f t="shared" si="276"/>
        <v/>
      </c>
      <c r="K406" s="199" t="str">
        <f t="shared" si="277"/>
        <v/>
      </c>
      <c r="L406" s="199" t="str">
        <f t="shared" si="278"/>
        <v/>
      </c>
      <c r="M406" s="199" t="str">
        <f t="shared" si="279"/>
        <v/>
      </c>
      <c r="N406" s="199" t="str">
        <f t="shared" si="280"/>
        <v/>
      </c>
      <c r="O406" s="199" t="str">
        <f t="shared" si="281"/>
        <v/>
      </c>
      <c r="P406" s="199" t="str">
        <f t="shared" si="282"/>
        <v/>
      </c>
      <c r="Q406" s="199">
        <f t="shared" si="283"/>
        <v>0</v>
      </c>
      <c r="R406" s="606"/>
      <c r="S406" s="199">
        <f>+IFERROR(MIN(R406*(1+MTR!$C$28),P406+Q406*MTR!$C$35),0)</f>
        <v>0</v>
      </c>
      <c r="U406" s="199" t="str">
        <f t="shared" si="257"/>
        <v/>
      </c>
      <c r="V406" s="199" t="str">
        <f t="shared" si="284"/>
        <v/>
      </c>
      <c r="W406" s="199" t="str">
        <f t="shared" si="285"/>
        <v/>
      </c>
      <c r="X406" s="199" t="str">
        <f t="shared" si="286"/>
        <v/>
      </c>
      <c r="Y406" s="199" t="str">
        <f t="shared" si="287"/>
        <v/>
      </c>
      <c r="Z406" s="199" t="str">
        <f t="shared" si="288"/>
        <v/>
      </c>
      <c r="AA406" s="199" t="str">
        <f t="shared" si="289"/>
        <v/>
      </c>
      <c r="AB406" s="199" t="str">
        <f t="shared" si="290"/>
        <v/>
      </c>
      <c r="AC406" s="199">
        <f t="shared" si="291"/>
        <v>0</v>
      </c>
      <c r="AD406" s="606"/>
      <c r="AE406" s="199">
        <f>+IFERROR(MIN(AD406*(1+MTR!$C$28)*(1+MTR!$D$28),AB406+AC406*MTR!$D$35),0)</f>
        <v>0</v>
      </c>
      <c r="AG406" s="199" t="str">
        <f t="shared" si="301"/>
        <v/>
      </c>
      <c r="AH406" s="199" t="str">
        <f t="shared" si="293"/>
        <v/>
      </c>
      <c r="AI406" s="199" t="str">
        <f t="shared" si="294"/>
        <v/>
      </c>
      <c r="AJ406" s="199" t="str">
        <f t="shared" si="295"/>
        <v/>
      </c>
      <c r="AK406" s="199" t="str">
        <f t="shared" si="296"/>
        <v/>
      </c>
      <c r="AL406" s="199" t="str">
        <f t="shared" si="297"/>
        <v/>
      </c>
      <c r="AM406" s="199" t="str">
        <f t="shared" si="298"/>
        <v/>
      </c>
      <c r="AN406" s="199" t="str">
        <f t="shared" si="299"/>
        <v/>
      </c>
      <c r="AO406" s="199">
        <f t="shared" si="300"/>
        <v>0</v>
      </c>
      <c r="AP406" s="606"/>
      <c r="AQ406" s="199">
        <f>+IFERROR(MIN(AP406*(1+MTR!$E$28)*(1+MTR!$D$28),IF(C406&lt;2018,AN406+AO406*MTR!$D$35,AN406+AO406*MTR!$E$36)),0)</f>
        <v>0</v>
      </c>
      <c r="AS406" s="199" t="str">
        <f t="shared" si="292"/>
        <v/>
      </c>
      <c r="AT406" s="199" t="str">
        <f t="shared" si="306"/>
        <v/>
      </c>
      <c r="AU406" s="199" t="str">
        <f t="shared" si="302"/>
        <v/>
      </c>
      <c r="AV406" s="199" t="str">
        <f t="shared" si="307"/>
        <v/>
      </c>
      <c r="AW406" s="199" t="str">
        <f t="shared" si="303"/>
        <v/>
      </c>
      <c r="AX406" s="199" t="str">
        <f t="shared" si="304"/>
        <v/>
      </c>
      <c r="AY406" s="199" t="str">
        <f t="shared" si="305"/>
        <v/>
      </c>
      <c r="AZ406" s="199" t="str">
        <f t="shared" si="308"/>
        <v/>
      </c>
      <c r="BA406" s="199">
        <f t="shared" si="309"/>
        <v>0</v>
      </c>
      <c r="BB406" s="606"/>
      <c r="BC406" s="199">
        <f>+IFERROR(MIN(BB406*(1+MTR!$E$28)*(1+MTR!$F$28),IF(C406&lt;2018,AZ406+BA406*MTR!$D$35,AZ406+BA406*MTR!$E$36)),0)</f>
        <v>0</v>
      </c>
      <c r="BD406" s="190"/>
      <c r="BE406" s="608"/>
      <c r="BF406" s="190"/>
      <c r="BG406" s="190"/>
      <c r="BH406" s="190"/>
    </row>
    <row r="407" spans="1:60" s="179" customFormat="1">
      <c r="A407" s="607"/>
      <c r="B407" s="76"/>
      <c r="C407" s="77"/>
      <c r="D407" s="77"/>
      <c r="E407" s="77"/>
      <c r="F407" s="77"/>
      <c r="G407" s="76"/>
      <c r="H407" s="212" t="str">
        <f t="shared" si="255"/>
        <v/>
      </c>
      <c r="I407" s="199" t="str">
        <f t="shared" si="256"/>
        <v/>
      </c>
      <c r="J407" s="199" t="str">
        <f t="shared" si="276"/>
        <v/>
      </c>
      <c r="K407" s="199" t="str">
        <f t="shared" si="277"/>
        <v/>
      </c>
      <c r="L407" s="199" t="str">
        <f t="shared" si="278"/>
        <v/>
      </c>
      <c r="M407" s="199" t="str">
        <f t="shared" si="279"/>
        <v/>
      </c>
      <c r="N407" s="199" t="str">
        <f t="shared" si="280"/>
        <v/>
      </c>
      <c r="O407" s="199" t="str">
        <f t="shared" si="281"/>
        <v/>
      </c>
      <c r="P407" s="199" t="str">
        <f t="shared" si="282"/>
        <v/>
      </c>
      <c r="Q407" s="199">
        <f t="shared" si="283"/>
        <v>0</v>
      </c>
      <c r="R407" s="606"/>
      <c r="S407" s="199">
        <f>+IFERROR(MIN(R407*(1+MTR!$C$28),P407+Q407*MTR!$C$35),0)</f>
        <v>0</v>
      </c>
      <c r="U407" s="199" t="str">
        <f t="shared" si="257"/>
        <v/>
      </c>
      <c r="V407" s="199" t="str">
        <f t="shared" si="284"/>
        <v/>
      </c>
      <c r="W407" s="199" t="str">
        <f t="shared" si="285"/>
        <v/>
      </c>
      <c r="X407" s="199" t="str">
        <f t="shared" si="286"/>
        <v/>
      </c>
      <c r="Y407" s="199" t="str">
        <f t="shared" si="287"/>
        <v/>
      </c>
      <c r="Z407" s="199" t="str">
        <f t="shared" si="288"/>
        <v/>
      </c>
      <c r="AA407" s="199" t="str">
        <f t="shared" si="289"/>
        <v/>
      </c>
      <c r="AB407" s="199" t="str">
        <f t="shared" si="290"/>
        <v/>
      </c>
      <c r="AC407" s="199">
        <f t="shared" si="291"/>
        <v>0</v>
      </c>
      <c r="AD407" s="606"/>
      <c r="AE407" s="199">
        <f>+IFERROR(MIN(AD407*(1+MTR!$C$28)*(1+MTR!$D$28),AB407+AC407*MTR!$D$35),0)</f>
        <v>0</v>
      </c>
      <c r="AG407" s="199" t="str">
        <f t="shared" si="301"/>
        <v/>
      </c>
      <c r="AH407" s="199" t="str">
        <f t="shared" si="293"/>
        <v/>
      </c>
      <c r="AI407" s="199" t="str">
        <f t="shared" si="294"/>
        <v/>
      </c>
      <c r="AJ407" s="199" t="str">
        <f t="shared" si="295"/>
        <v/>
      </c>
      <c r="AK407" s="199" t="str">
        <f t="shared" si="296"/>
        <v/>
      </c>
      <c r="AL407" s="199" t="str">
        <f t="shared" si="297"/>
        <v/>
      </c>
      <c r="AM407" s="199" t="str">
        <f t="shared" si="298"/>
        <v/>
      </c>
      <c r="AN407" s="199" t="str">
        <f t="shared" si="299"/>
        <v/>
      </c>
      <c r="AO407" s="199">
        <f t="shared" si="300"/>
        <v>0</v>
      </c>
      <c r="AP407" s="606"/>
      <c r="AQ407" s="199">
        <f>+IFERROR(MIN(AP407*(1+MTR!$E$28)*(1+MTR!$D$28),IF(C407&lt;2018,AN407+AO407*MTR!$D$35,AN407+AO407*MTR!$E$36)),0)</f>
        <v>0</v>
      </c>
      <c r="AS407" s="199" t="str">
        <f t="shared" si="292"/>
        <v/>
      </c>
      <c r="AT407" s="199" t="str">
        <f t="shared" si="306"/>
        <v/>
      </c>
      <c r="AU407" s="199" t="str">
        <f t="shared" si="302"/>
        <v/>
      </c>
      <c r="AV407" s="199" t="str">
        <f t="shared" si="307"/>
        <v/>
      </c>
      <c r="AW407" s="199" t="str">
        <f t="shared" si="303"/>
        <v/>
      </c>
      <c r="AX407" s="199" t="str">
        <f t="shared" si="304"/>
        <v/>
      </c>
      <c r="AY407" s="199" t="str">
        <f t="shared" si="305"/>
        <v/>
      </c>
      <c r="AZ407" s="199" t="str">
        <f t="shared" si="308"/>
        <v/>
      </c>
      <c r="BA407" s="199">
        <f t="shared" si="309"/>
        <v>0</v>
      </c>
      <c r="BB407" s="606"/>
      <c r="BC407" s="199">
        <f>+IFERROR(MIN(BB407*(1+MTR!$E$28)*(1+MTR!$F$28),IF(C407&lt;2018,AZ407+BA407*MTR!$D$35,AZ407+BA407*MTR!$E$36)),0)</f>
        <v>0</v>
      </c>
      <c r="BD407" s="190"/>
      <c r="BE407" s="608"/>
      <c r="BF407" s="190"/>
      <c r="BG407" s="190"/>
      <c r="BH407" s="190"/>
    </row>
    <row r="408" spans="1:60" s="179" customFormat="1">
      <c r="A408" s="607"/>
      <c r="B408" s="76"/>
      <c r="C408" s="77"/>
      <c r="D408" s="77"/>
      <c r="E408" s="77"/>
      <c r="F408" s="77"/>
      <c r="G408" s="76"/>
      <c r="H408" s="212" t="str">
        <f t="shared" si="255"/>
        <v/>
      </c>
      <c r="I408" s="199" t="str">
        <f t="shared" si="256"/>
        <v/>
      </c>
      <c r="J408" s="199" t="str">
        <f t="shared" si="276"/>
        <v/>
      </c>
      <c r="K408" s="199" t="str">
        <f t="shared" si="277"/>
        <v/>
      </c>
      <c r="L408" s="199" t="str">
        <f t="shared" si="278"/>
        <v/>
      </c>
      <c r="M408" s="199" t="str">
        <f t="shared" si="279"/>
        <v/>
      </c>
      <c r="N408" s="199" t="str">
        <f t="shared" si="280"/>
        <v/>
      </c>
      <c r="O408" s="199" t="str">
        <f t="shared" si="281"/>
        <v/>
      </c>
      <c r="P408" s="199" t="str">
        <f t="shared" si="282"/>
        <v/>
      </c>
      <c r="Q408" s="199">
        <f t="shared" si="283"/>
        <v>0</v>
      </c>
      <c r="R408" s="606"/>
      <c r="S408" s="199">
        <f>+IFERROR(MIN(R408*(1+MTR!$C$28),P408+Q408*MTR!$C$35),0)</f>
        <v>0</v>
      </c>
      <c r="U408" s="199" t="str">
        <f t="shared" si="257"/>
        <v/>
      </c>
      <c r="V408" s="199" t="str">
        <f t="shared" si="284"/>
        <v/>
      </c>
      <c r="W408" s="199" t="str">
        <f t="shared" si="285"/>
        <v/>
      </c>
      <c r="X408" s="199" t="str">
        <f t="shared" si="286"/>
        <v/>
      </c>
      <c r="Y408" s="199" t="str">
        <f t="shared" si="287"/>
        <v/>
      </c>
      <c r="Z408" s="199" t="str">
        <f t="shared" si="288"/>
        <v/>
      </c>
      <c r="AA408" s="199" t="str">
        <f t="shared" si="289"/>
        <v/>
      </c>
      <c r="AB408" s="199" t="str">
        <f t="shared" si="290"/>
        <v/>
      </c>
      <c r="AC408" s="199">
        <f t="shared" si="291"/>
        <v>0</v>
      </c>
      <c r="AD408" s="606"/>
      <c r="AE408" s="199">
        <f>+IFERROR(MIN(AD408*(1+MTR!$C$28)*(1+MTR!$D$28),AB408+AC408*MTR!$D$35),0)</f>
        <v>0</v>
      </c>
      <c r="AG408" s="199" t="str">
        <f t="shared" si="301"/>
        <v/>
      </c>
      <c r="AH408" s="199" t="str">
        <f t="shared" si="293"/>
        <v/>
      </c>
      <c r="AI408" s="199" t="str">
        <f t="shared" si="294"/>
        <v/>
      </c>
      <c r="AJ408" s="199" t="str">
        <f t="shared" si="295"/>
        <v/>
      </c>
      <c r="AK408" s="199" t="str">
        <f t="shared" si="296"/>
        <v/>
      </c>
      <c r="AL408" s="199" t="str">
        <f t="shared" si="297"/>
        <v/>
      </c>
      <c r="AM408" s="199" t="str">
        <f t="shared" si="298"/>
        <v/>
      </c>
      <c r="AN408" s="199" t="str">
        <f t="shared" si="299"/>
        <v/>
      </c>
      <c r="AO408" s="199">
        <f t="shared" si="300"/>
        <v>0</v>
      </c>
      <c r="AP408" s="606"/>
      <c r="AQ408" s="199">
        <f>+IFERROR(MIN(AP408*(1+MTR!$E$28)*(1+MTR!$D$28),IF(C408&lt;2018,AN408+AO408*MTR!$D$35,AN408+AO408*MTR!$E$36)),0)</f>
        <v>0</v>
      </c>
      <c r="AS408" s="199" t="str">
        <f t="shared" si="292"/>
        <v/>
      </c>
      <c r="AT408" s="199" t="str">
        <f t="shared" si="306"/>
        <v/>
      </c>
      <c r="AU408" s="199" t="str">
        <f t="shared" si="302"/>
        <v/>
      </c>
      <c r="AV408" s="199" t="str">
        <f t="shared" si="307"/>
        <v/>
      </c>
      <c r="AW408" s="199" t="str">
        <f t="shared" si="303"/>
        <v/>
      </c>
      <c r="AX408" s="199" t="str">
        <f t="shared" si="304"/>
        <v/>
      </c>
      <c r="AY408" s="199" t="str">
        <f t="shared" si="305"/>
        <v/>
      </c>
      <c r="AZ408" s="199" t="str">
        <f t="shared" si="308"/>
        <v/>
      </c>
      <c r="BA408" s="199">
        <f t="shared" si="309"/>
        <v>0</v>
      </c>
      <c r="BB408" s="606"/>
      <c r="BC408" s="199">
        <f>+IFERROR(MIN(BB408*(1+MTR!$E$28)*(1+MTR!$F$28),IF(C408&lt;2018,AZ408+BA408*MTR!$D$35,AZ408+BA408*MTR!$E$36)),0)</f>
        <v>0</v>
      </c>
      <c r="BD408" s="190"/>
      <c r="BE408" s="608"/>
      <c r="BF408" s="190"/>
      <c r="BG408" s="190"/>
      <c r="BH408" s="190"/>
    </row>
    <row r="409" spans="1:60" s="179" customFormat="1">
      <c r="A409" s="607"/>
      <c r="B409" s="76"/>
      <c r="C409" s="77"/>
      <c r="D409" s="77"/>
      <c r="E409" s="77"/>
      <c r="F409" s="77"/>
      <c r="G409" s="76"/>
      <c r="H409" s="212" t="str">
        <f t="shared" si="255"/>
        <v/>
      </c>
      <c r="I409" s="199" t="str">
        <f t="shared" si="256"/>
        <v/>
      </c>
      <c r="J409" s="199" t="str">
        <f t="shared" si="276"/>
        <v/>
      </c>
      <c r="K409" s="199" t="str">
        <f t="shared" si="277"/>
        <v/>
      </c>
      <c r="L409" s="199" t="str">
        <f t="shared" si="278"/>
        <v/>
      </c>
      <c r="M409" s="199" t="str">
        <f t="shared" si="279"/>
        <v/>
      </c>
      <c r="N409" s="199" t="str">
        <f t="shared" si="280"/>
        <v/>
      </c>
      <c r="O409" s="199" t="str">
        <f t="shared" si="281"/>
        <v/>
      </c>
      <c r="P409" s="199" t="str">
        <f t="shared" si="282"/>
        <v/>
      </c>
      <c r="Q409" s="199">
        <f t="shared" si="283"/>
        <v>0</v>
      </c>
      <c r="R409" s="606"/>
      <c r="S409" s="199">
        <f>+IFERROR(MIN(R409*(1+MTR!$C$28),P409+Q409*MTR!$C$35),0)</f>
        <v>0</v>
      </c>
      <c r="U409" s="199" t="str">
        <f t="shared" si="257"/>
        <v/>
      </c>
      <c r="V409" s="199" t="str">
        <f t="shared" si="284"/>
        <v/>
      </c>
      <c r="W409" s="199" t="str">
        <f t="shared" si="285"/>
        <v/>
      </c>
      <c r="X409" s="199" t="str">
        <f t="shared" si="286"/>
        <v/>
      </c>
      <c r="Y409" s="199" t="str">
        <f t="shared" si="287"/>
        <v/>
      </c>
      <c r="Z409" s="199" t="str">
        <f t="shared" si="288"/>
        <v/>
      </c>
      <c r="AA409" s="199" t="str">
        <f t="shared" si="289"/>
        <v/>
      </c>
      <c r="AB409" s="199" t="str">
        <f t="shared" si="290"/>
        <v/>
      </c>
      <c r="AC409" s="199">
        <f t="shared" si="291"/>
        <v>0</v>
      </c>
      <c r="AD409" s="606"/>
      <c r="AE409" s="199">
        <f>+IFERROR(MIN(AD409*(1+MTR!$C$28)*(1+MTR!$D$28),AB409+AC409*MTR!$D$35),0)</f>
        <v>0</v>
      </c>
      <c r="AG409" s="199" t="str">
        <f t="shared" si="301"/>
        <v/>
      </c>
      <c r="AH409" s="199" t="str">
        <f t="shared" si="293"/>
        <v/>
      </c>
      <c r="AI409" s="199" t="str">
        <f t="shared" si="294"/>
        <v/>
      </c>
      <c r="AJ409" s="199" t="str">
        <f t="shared" si="295"/>
        <v/>
      </c>
      <c r="AK409" s="199" t="str">
        <f t="shared" si="296"/>
        <v/>
      </c>
      <c r="AL409" s="199" t="str">
        <f t="shared" si="297"/>
        <v/>
      </c>
      <c r="AM409" s="199" t="str">
        <f t="shared" si="298"/>
        <v/>
      </c>
      <c r="AN409" s="199" t="str">
        <f t="shared" si="299"/>
        <v/>
      </c>
      <c r="AO409" s="199">
        <f t="shared" si="300"/>
        <v>0</v>
      </c>
      <c r="AP409" s="606"/>
      <c r="AQ409" s="199">
        <f>+IFERROR(MIN(AP409*(1+MTR!$E$28)*(1+MTR!$D$28),IF(C409&lt;2018,AN409+AO409*MTR!$D$35,AN409+AO409*MTR!$E$36)),0)</f>
        <v>0</v>
      </c>
      <c r="AS409" s="199" t="str">
        <f t="shared" si="292"/>
        <v/>
      </c>
      <c r="AT409" s="199" t="str">
        <f t="shared" si="306"/>
        <v/>
      </c>
      <c r="AU409" s="199" t="str">
        <f t="shared" si="302"/>
        <v/>
      </c>
      <c r="AV409" s="199" t="str">
        <f t="shared" si="307"/>
        <v/>
      </c>
      <c r="AW409" s="199" t="str">
        <f t="shared" si="303"/>
        <v/>
      </c>
      <c r="AX409" s="199" t="str">
        <f t="shared" si="304"/>
        <v/>
      </c>
      <c r="AY409" s="199" t="str">
        <f t="shared" si="305"/>
        <v/>
      </c>
      <c r="AZ409" s="199" t="str">
        <f t="shared" si="308"/>
        <v/>
      </c>
      <c r="BA409" s="199">
        <f t="shared" si="309"/>
        <v>0</v>
      </c>
      <c r="BB409" s="606"/>
      <c r="BC409" s="199">
        <f>+IFERROR(MIN(BB409*(1+MTR!$E$28)*(1+MTR!$F$28),IF(C409&lt;2018,AZ409+BA409*MTR!$D$35,AZ409+BA409*MTR!$E$36)),0)</f>
        <v>0</v>
      </c>
      <c r="BD409" s="190"/>
      <c r="BE409" s="608"/>
      <c r="BF409" s="190"/>
      <c r="BG409" s="190"/>
      <c r="BH409" s="190"/>
    </row>
    <row r="410" spans="1:60" s="179" customFormat="1">
      <c r="A410" s="607"/>
      <c r="B410" s="76"/>
      <c r="C410" s="77"/>
      <c r="D410" s="77"/>
      <c r="E410" s="77"/>
      <c r="F410" s="77"/>
      <c r="G410" s="76"/>
      <c r="H410" s="212" t="str">
        <f t="shared" si="255"/>
        <v/>
      </c>
      <c r="I410" s="199" t="str">
        <f t="shared" si="256"/>
        <v/>
      </c>
      <c r="J410" s="199" t="str">
        <f t="shared" si="276"/>
        <v/>
      </c>
      <c r="K410" s="199" t="str">
        <f t="shared" si="277"/>
        <v/>
      </c>
      <c r="L410" s="199" t="str">
        <f t="shared" si="278"/>
        <v/>
      </c>
      <c r="M410" s="199" t="str">
        <f t="shared" si="279"/>
        <v/>
      </c>
      <c r="N410" s="199" t="str">
        <f t="shared" si="280"/>
        <v/>
      </c>
      <c r="O410" s="199" t="str">
        <f t="shared" si="281"/>
        <v/>
      </c>
      <c r="P410" s="199" t="str">
        <f t="shared" si="282"/>
        <v/>
      </c>
      <c r="Q410" s="199">
        <f t="shared" si="283"/>
        <v>0</v>
      </c>
      <c r="R410" s="606"/>
      <c r="S410" s="199">
        <f>+IFERROR(MIN(R410*(1+MTR!$C$28),P410+Q410*MTR!$C$35),0)</f>
        <v>0</v>
      </c>
      <c r="U410" s="199" t="str">
        <f t="shared" si="257"/>
        <v/>
      </c>
      <c r="V410" s="199" t="str">
        <f t="shared" si="284"/>
        <v/>
      </c>
      <c r="W410" s="199" t="str">
        <f t="shared" si="285"/>
        <v/>
      </c>
      <c r="X410" s="199" t="str">
        <f t="shared" si="286"/>
        <v/>
      </c>
      <c r="Y410" s="199" t="str">
        <f t="shared" si="287"/>
        <v/>
      </c>
      <c r="Z410" s="199" t="str">
        <f t="shared" si="288"/>
        <v/>
      </c>
      <c r="AA410" s="199" t="str">
        <f t="shared" si="289"/>
        <v/>
      </c>
      <c r="AB410" s="199" t="str">
        <f t="shared" si="290"/>
        <v/>
      </c>
      <c r="AC410" s="199">
        <f t="shared" si="291"/>
        <v>0</v>
      </c>
      <c r="AD410" s="606"/>
      <c r="AE410" s="199">
        <f>+IFERROR(MIN(AD410*(1+MTR!$C$28)*(1+MTR!$D$28),AB410+AC410*MTR!$D$35),0)</f>
        <v>0</v>
      </c>
      <c r="AG410" s="199" t="str">
        <f t="shared" si="301"/>
        <v/>
      </c>
      <c r="AH410" s="199" t="str">
        <f t="shared" si="293"/>
        <v/>
      </c>
      <c r="AI410" s="199" t="str">
        <f t="shared" si="294"/>
        <v/>
      </c>
      <c r="AJ410" s="199" t="str">
        <f t="shared" si="295"/>
        <v/>
      </c>
      <c r="AK410" s="199" t="str">
        <f t="shared" si="296"/>
        <v/>
      </c>
      <c r="AL410" s="199" t="str">
        <f t="shared" si="297"/>
        <v/>
      </c>
      <c r="AM410" s="199" t="str">
        <f t="shared" si="298"/>
        <v/>
      </c>
      <c r="AN410" s="199" t="str">
        <f t="shared" si="299"/>
        <v/>
      </c>
      <c r="AO410" s="199">
        <f t="shared" si="300"/>
        <v>0</v>
      </c>
      <c r="AP410" s="606"/>
      <c r="AQ410" s="199">
        <f>+IFERROR(MIN(AP410*(1+MTR!$E$28)*(1+MTR!$D$28),IF(C410&lt;2018,AN410+AO410*MTR!$D$35,AN410+AO410*MTR!$E$36)),0)</f>
        <v>0</v>
      </c>
      <c r="AS410" s="199" t="str">
        <f t="shared" si="292"/>
        <v/>
      </c>
      <c r="AT410" s="199" t="str">
        <f t="shared" si="306"/>
        <v/>
      </c>
      <c r="AU410" s="199" t="str">
        <f t="shared" si="302"/>
        <v/>
      </c>
      <c r="AV410" s="199" t="str">
        <f t="shared" si="307"/>
        <v/>
      </c>
      <c r="AW410" s="199" t="str">
        <f t="shared" si="303"/>
        <v/>
      </c>
      <c r="AX410" s="199" t="str">
        <f t="shared" si="304"/>
        <v/>
      </c>
      <c r="AY410" s="199" t="str">
        <f t="shared" si="305"/>
        <v/>
      </c>
      <c r="AZ410" s="199" t="str">
        <f t="shared" si="308"/>
        <v/>
      </c>
      <c r="BA410" s="199">
        <f t="shared" si="309"/>
        <v>0</v>
      </c>
      <c r="BB410" s="606"/>
      <c r="BC410" s="199">
        <f>+IFERROR(MIN(BB410*(1+MTR!$E$28)*(1+MTR!$F$28),IF(C410&lt;2018,AZ410+BA410*MTR!$D$35,AZ410+BA410*MTR!$E$36)),0)</f>
        <v>0</v>
      </c>
      <c r="BD410" s="190"/>
      <c r="BE410" s="608"/>
      <c r="BF410" s="190"/>
      <c r="BG410" s="190"/>
      <c r="BH410" s="190"/>
    </row>
    <row r="411" spans="1:60" s="179" customFormat="1">
      <c r="A411" s="607"/>
      <c r="B411" s="76"/>
      <c r="C411" s="77"/>
      <c r="D411" s="77"/>
      <c r="E411" s="77"/>
      <c r="F411" s="77"/>
      <c r="G411" s="76"/>
      <c r="H411" s="212" t="str">
        <f t="shared" si="255"/>
        <v/>
      </c>
      <c r="I411" s="199" t="str">
        <f t="shared" si="256"/>
        <v/>
      </c>
      <c r="J411" s="199" t="str">
        <f t="shared" si="276"/>
        <v/>
      </c>
      <c r="K411" s="199" t="str">
        <f t="shared" si="277"/>
        <v/>
      </c>
      <c r="L411" s="199" t="str">
        <f t="shared" si="278"/>
        <v/>
      </c>
      <c r="M411" s="199" t="str">
        <f t="shared" si="279"/>
        <v/>
      </c>
      <c r="N411" s="199" t="str">
        <f t="shared" si="280"/>
        <v/>
      </c>
      <c r="O411" s="199" t="str">
        <f t="shared" si="281"/>
        <v/>
      </c>
      <c r="P411" s="199" t="str">
        <f t="shared" si="282"/>
        <v/>
      </c>
      <c r="Q411" s="199">
        <f t="shared" si="283"/>
        <v>0</v>
      </c>
      <c r="R411" s="606"/>
      <c r="S411" s="199">
        <f>+IFERROR(MIN(R411*(1+MTR!$C$28),P411+Q411*MTR!$C$35),0)</f>
        <v>0</v>
      </c>
      <c r="U411" s="199" t="str">
        <f t="shared" si="257"/>
        <v/>
      </c>
      <c r="V411" s="199" t="str">
        <f t="shared" si="284"/>
        <v/>
      </c>
      <c r="W411" s="199" t="str">
        <f t="shared" si="285"/>
        <v/>
      </c>
      <c r="X411" s="199" t="str">
        <f t="shared" si="286"/>
        <v/>
      </c>
      <c r="Y411" s="199" t="str">
        <f t="shared" si="287"/>
        <v/>
      </c>
      <c r="Z411" s="199" t="str">
        <f t="shared" si="288"/>
        <v/>
      </c>
      <c r="AA411" s="199" t="str">
        <f t="shared" si="289"/>
        <v/>
      </c>
      <c r="AB411" s="199" t="str">
        <f t="shared" si="290"/>
        <v/>
      </c>
      <c r="AC411" s="199">
        <f t="shared" si="291"/>
        <v>0</v>
      </c>
      <c r="AD411" s="606"/>
      <c r="AE411" s="199">
        <f>+IFERROR(MIN(AD411*(1+MTR!$C$28)*(1+MTR!$D$28),AB411+AC411*MTR!$D$35),0)</f>
        <v>0</v>
      </c>
      <c r="AG411" s="199" t="str">
        <f t="shared" si="301"/>
        <v/>
      </c>
      <c r="AH411" s="199" t="str">
        <f t="shared" si="293"/>
        <v/>
      </c>
      <c r="AI411" s="199" t="str">
        <f t="shared" si="294"/>
        <v/>
      </c>
      <c r="AJ411" s="199" t="str">
        <f t="shared" si="295"/>
        <v/>
      </c>
      <c r="AK411" s="199" t="str">
        <f t="shared" si="296"/>
        <v/>
      </c>
      <c r="AL411" s="199" t="str">
        <f t="shared" si="297"/>
        <v/>
      </c>
      <c r="AM411" s="199" t="str">
        <f t="shared" si="298"/>
        <v/>
      </c>
      <c r="AN411" s="199" t="str">
        <f t="shared" si="299"/>
        <v/>
      </c>
      <c r="AO411" s="199">
        <f t="shared" si="300"/>
        <v>0</v>
      </c>
      <c r="AP411" s="606"/>
      <c r="AQ411" s="199">
        <f>+IFERROR(MIN(AP411*(1+MTR!$E$28)*(1+MTR!$D$28),IF(C411&lt;2018,AN411+AO411*MTR!$D$35,AN411+AO411*MTR!$E$36)),0)</f>
        <v>0</v>
      </c>
      <c r="AS411" s="199" t="str">
        <f t="shared" si="292"/>
        <v/>
      </c>
      <c r="AT411" s="199" t="str">
        <f t="shared" si="306"/>
        <v/>
      </c>
      <c r="AU411" s="199" t="str">
        <f t="shared" si="302"/>
        <v/>
      </c>
      <c r="AV411" s="199" t="str">
        <f t="shared" si="307"/>
        <v/>
      </c>
      <c r="AW411" s="199" t="str">
        <f t="shared" si="303"/>
        <v/>
      </c>
      <c r="AX411" s="199" t="str">
        <f t="shared" si="304"/>
        <v/>
      </c>
      <c r="AY411" s="199" t="str">
        <f t="shared" si="305"/>
        <v/>
      </c>
      <c r="AZ411" s="199" t="str">
        <f t="shared" si="308"/>
        <v/>
      </c>
      <c r="BA411" s="199">
        <f t="shared" si="309"/>
        <v>0</v>
      </c>
      <c r="BB411" s="606"/>
      <c r="BC411" s="199">
        <f>+IFERROR(MIN(BB411*(1+MTR!$E$28)*(1+MTR!$F$28),IF(C411&lt;2018,AZ411+BA411*MTR!$D$35,AZ411+BA411*MTR!$E$36)),0)</f>
        <v>0</v>
      </c>
      <c r="BD411" s="190"/>
      <c r="BE411" s="608"/>
      <c r="BF411" s="190"/>
      <c r="BG411" s="190"/>
      <c r="BH411" s="190"/>
    </row>
    <row r="412" spans="1:60" s="179" customFormat="1">
      <c r="A412" s="607"/>
      <c r="B412" s="76"/>
      <c r="C412" s="77"/>
      <c r="D412" s="77"/>
      <c r="E412" s="77"/>
      <c r="F412" s="77"/>
      <c r="G412" s="76"/>
      <c r="H412" s="212" t="str">
        <f t="shared" si="255"/>
        <v/>
      </c>
      <c r="I412" s="199" t="str">
        <f t="shared" si="256"/>
        <v/>
      </c>
      <c r="J412" s="199" t="str">
        <f t="shared" si="276"/>
        <v/>
      </c>
      <c r="K412" s="199" t="str">
        <f t="shared" si="277"/>
        <v/>
      </c>
      <c r="L412" s="199" t="str">
        <f t="shared" si="278"/>
        <v/>
      </c>
      <c r="M412" s="199" t="str">
        <f t="shared" si="279"/>
        <v/>
      </c>
      <c r="N412" s="199" t="str">
        <f t="shared" si="280"/>
        <v/>
      </c>
      <c r="O412" s="199" t="str">
        <f t="shared" si="281"/>
        <v/>
      </c>
      <c r="P412" s="199" t="str">
        <f t="shared" si="282"/>
        <v/>
      </c>
      <c r="Q412" s="199">
        <f t="shared" si="283"/>
        <v>0</v>
      </c>
      <c r="R412" s="606"/>
      <c r="S412" s="199">
        <f>+IFERROR(MIN(R412*(1+MTR!$C$28),P412+Q412*MTR!$C$35),0)</f>
        <v>0</v>
      </c>
      <c r="U412" s="199" t="str">
        <f t="shared" si="257"/>
        <v/>
      </c>
      <c r="V412" s="199" t="str">
        <f t="shared" si="284"/>
        <v/>
      </c>
      <c r="W412" s="199" t="str">
        <f t="shared" si="285"/>
        <v/>
      </c>
      <c r="X412" s="199" t="str">
        <f t="shared" si="286"/>
        <v/>
      </c>
      <c r="Y412" s="199" t="str">
        <f t="shared" si="287"/>
        <v/>
      </c>
      <c r="Z412" s="199" t="str">
        <f t="shared" si="288"/>
        <v/>
      </c>
      <c r="AA412" s="199" t="str">
        <f t="shared" si="289"/>
        <v/>
      </c>
      <c r="AB412" s="199" t="str">
        <f t="shared" si="290"/>
        <v/>
      </c>
      <c r="AC412" s="199">
        <f t="shared" si="291"/>
        <v>0</v>
      </c>
      <c r="AD412" s="606"/>
      <c r="AE412" s="199">
        <f>+IFERROR(MIN(AD412*(1+MTR!$C$28)*(1+MTR!$D$28),AB412+AC412*MTR!$D$35),0)</f>
        <v>0</v>
      </c>
      <c r="AG412" s="199" t="str">
        <f t="shared" si="301"/>
        <v/>
      </c>
      <c r="AH412" s="199" t="str">
        <f t="shared" si="293"/>
        <v/>
      </c>
      <c r="AI412" s="199" t="str">
        <f t="shared" si="294"/>
        <v/>
      </c>
      <c r="AJ412" s="199" t="str">
        <f t="shared" si="295"/>
        <v/>
      </c>
      <c r="AK412" s="199" t="str">
        <f t="shared" si="296"/>
        <v/>
      </c>
      <c r="AL412" s="199" t="str">
        <f t="shared" si="297"/>
        <v/>
      </c>
      <c r="AM412" s="199" t="str">
        <f t="shared" si="298"/>
        <v/>
      </c>
      <c r="AN412" s="199" t="str">
        <f t="shared" si="299"/>
        <v/>
      </c>
      <c r="AO412" s="199">
        <f t="shared" si="300"/>
        <v>0</v>
      </c>
      <c r="AP412" s="606"/>
      <c r="AQ412" s="199">
        <f>+IFERROR(MIN(AP412*(1+MTR!$E$28)*(1+MTR!$D$28),IF(C412&lt;2018,AN412+AO412*MTR!$D$35,AN412+AO412*MTR!$E$36)),0)</f>
        <v>0</v>
      </c>
      <c r="AS412" s="199" t="str">
        <f t="shared" si="292"/>
        <v/>
      </c>
      <c r="AT412" s="199" t="str">
        <f t="shared" si="306"/>
        <v/>
      </c>
      <c r="AU412" s="199" t="str">
        <f t="shared" si="302"/>
        <v/>
      </c>
      <c r="AV412" s="199" t="str">
        <f t="shared" si="307"/>
        <v/>
      </c>
      <c r="AW412" s="199" t="str">
        <f t="shared" si="303"/>
        <v/>
      </c>
      <c r="AX412" s="199" t="str">
        <f t="shared" si="304"/>
        <v/>
      </c>
      <c r="AY412" s="199" t="str">
        <f t="shared" si="305"/>
        <v/>
      </c>
      <c r="AZ412" s="199" t="str">
        <f t="shared" si="308"/>
        <v/>
      </c>
      <c r="BA412" s="199">
        <f t="shared" si="309"/>
        <v>0</v>
      </c>
      <c r="BB412" s="606"/>
      <c r="BC412" s="199">
        <f>+IFERROR(MIN(BB412*(1+MTR!$E$28)*(1+MTR!$F$28),IF(C412&lt;2018,AZ412+BA412*MTR!$D$35,AZ412+BA412*MTR!$E$36)),0)</f>
        <v>0</v>
      </c>
      <c r="BD412" s="190"/>
      <c r="BE412" s="608"/>
      <c r="BF412" s="190"/>
      <c r="BG412" s="190"/>
      <c r="BH412" s="190"/>
    </row>
    <row r="413" spans="1:60" s="179" customFormat="1">
      <c r="A413" s="607"/>
      <c r="B413" s="76"/>
      <c r="C413" s="77"/>
      <c r="D413" s="77"/>
      <c r="E413" s="77"/>
      <c r="F413" s="77"/>
      <c r="G413" s="76"/>
      <c r="H413" s="212" t="str">
        <f t="shared" si="255"/>
        <v/>
      </c>
      <c r="I413" s="199" t="str">
        <f t="shared" si="256"/>
        <v/>
      </c>
      <c r="J413" s="199" t="str">
        <f t="shared" si="276"/>
        <v/>
      </c>
      <c r="K413" s="199" t="str">
        <f t="shared" si="277"/>
        <v/>
      </c>
      <c r="L413" s="199" t="str">
        <f t="shared" si="278"/>
        <v/>
      </c>
      <c r="M413" s="199" t="str">
        <f t="shared" si="279"/>
        <v/>
      </c>
      <c r="N413" s="199" t="str">
        <f t="shared" si="280"/>
        <v/>
      </c>
      <c r="O413" s="199" t="str">
        <f t="shared" si="281"/>
        <v/>
      </c>
      <c r="P413" s="199" t="str">
        <f t="shared" si="282"/>
        <v/>
      </c>
      <c r="Q413" s="199">
        <f t="shared" si="283"/>
        <v>0</v>
      </c>
      <c r="R413" s="606"/>
      <c r="S413" s="199">
        <f>+IFERROR(MIN(R413*(1+MTR!$C$28),P413+Q413*MTR!$C$35),0)</f>
        <v>0</v>
      </c>
      <c r="U413" s="199" t="str">
        <f t="shared" si="257"/>
        <v/>
      </c>
      <c r="V413" s="199" t="str">
        <f t="shared" si="284"/>
        <v/>
      </c>
      <c r="W413" s="199" t="str">
        <f t="shared" si="285"/>
        <v/>
      </c>
      <c r="X413" s="199" t="str">
        <f t="shared" si="286"/>
        <v/>
      </c>
      <c r="Y413" s="199" t="str">
        <f t="shared" si="287"/>
        <v/>
      </c>
      <c r="Z413" s="199" t="str">
        <f t="shared" si="288"/>
        <v/>
      </c>
      <c r="AA413" s="199" t="str">
        <f t="shared" si="289"/>
        <v/>
      </c>
      <c r="AB413" s="199" t="str">
        <f t="shared" si="290"/>
        <v/>
      </c>
      <c r="AC413" s="199">
        <f t="shared" si="291"/>
        <v>0</v>
      </c>
      <c r="AD413" s="606"/>
      <c r="AE413" s="199">
        <f>+IFERROR(MIN(AD413*(1+MTR!$C$28)*(1+MTR!$D$28),AB413+AC413*MTR!$D$35),0)</f>
        <v>0</v>
      </c>
      <c r="AG413" s="199" t="str">
        <f t="shared" si="301"/>
        <v/>
      </c>
      <c r="AH413" s="199" t="str">
        <f t="shared" si="293"/>
        <v/>
      </c>
      <c r="AI413" s="199" t="str">
        <f t="shared" si="294"/>
        <v/>
      </c>
      <c r="AJ413" s="199" t="str">
        <f t="shared" si="295"/>
        <v/>
      </c>
      <c r="AK413" s="199" t="str">
        <f t="shared" si="296"/>
        <v/>
      </c>
      <c r="AL413" s="199" t="str">
        <f t="shared" si="297"/>
        <v/>
      </c>
      <c r="AM413" s="199" t="str">
        <f t="shared" si="298"/>
        <v/>
      </c>
      <c r="AN413" s="199" t="str">
        <f t="shared" si="299"/>
        <v/>
      </c>
      <c r="AO413" s="199">
        <f t="shared" si="300"/>
        <v>0</v>
      </c>
      <c r="AP413" s="606"/>
      <c r="AQ413" s="199">
        <f>+IFERROR(MIN(AP413*(1+MTR!$E$28)*(1+MTR!$D$28),IF(C413&lt;2018,AN413+AO413*MTR!$D$35,AN413+AO413*MTR!$E$36)),0)</f>
        <v>0</v>
      </c>
      <c r="AS413" s="199" t="str">
        <f t="shared" si="292"/>
        <v/>
      </c>
      <c r="AT413" s="199" t="str">
        <f t="shared" si="306"/>
        <v/>
      </c>
      <c r="AU413" s="199" t="str">
        <f t="shared" si="302"/>
        <v/>
      </c>
      <c r="AV413" s="199" t="str">
        <f t="shared" si="307"/>
        <v/>
      </c>
      <c r="AW413" s="199" t="str">
        <f t="shared" si="303"/>
        <v/>
      </c>
      <c r="AX413" s="199" t="str">
        <f t="shared" si="304"/>
        <v/>
      </c>
      <c r="AY413" s="199" t="str">
        <f t="shared" si="305"/>
        <v/>
      </c>
      <c r="AZ413" s="199" t="str">
        <f t="shared" si="308"/>
        <v/>
      </c>
      <c r="BA413" s="199">
        <f t="shared" si="309"/>
        <v>0</v>
      </c>
      <c r="BB413" s="606"/>
      <c r="BC413" s="199">
        <f>+IFERROR(MIN(BB413*(1+MTR!$E$28)*(1+MTR!$F$28),IF(C413&lt;2018,AZ413+BA413*MTR!$D$35,AZ413+BA413*MTR!$E$36)),0)</f>
        <v>0</v>
      </c>
      <c r="BD413" s="190"/>
      <c r="BE413" s="608"/>
      <c r="BF413" s="190"/>
      <c r="BG413" s="190"/>
      <c r="BH413" s="190"/>
    </row>
    <row r="414" spans="1:60" s="179" customFormat="1">
      <c r="A414" s="607"/>
      <c r="B414" s="76"/>
      <c r="C414" s="77"/>
      <c r="D414" s="77"/>
      <c r="E414" s="77"/>
      <c r="F414" s="77"/>
      <c r="G414" s="76"/>
      <c r="H414" s="212" t="str">
        <f t="shared" si="255"/>
        <v/>
      </c>
      <c r="I414" s="199" t="str">
        <f t="shared" si="256"/>
        <v/>
      </c>
      <c r="J414" s="199" t="str">
        <f t="shared" si="276"/>
        <v/>
      </c>
      <c r="K414" s="199" t="str">
        <f t="shared" si="277"/>
        <v/>
      </c>
      <c r="L414" s="199" t="str">
        <f t="shared" si="278"/>
        <v/>
      </c>
      <c r="M414" s="199" t="str">
        <f t="shared" si="279"/>
        <v/>
      </c>
      <c r="N414" s="199" t="str">
        <f t="shared" si="280"/>
        <v/>
      </c>
      <c r="O414" s="199" t="str">
        <f t="shared" si="281"/>
        <v/>
      </c>
      <c r="P414" s="199" t="str">
        <f t="shared" si="282"/>
        <v/>
      </c>
      <c r="Q414" s="199">
        <f t="shared" si="283"/>
        <v>0</v>
      </c>
      <c r="R414" s="606"/>
      <c r="S414" s="199">
        <f>+IFERROR(MIN(R414*(1+MTR!$C$28),P414+Q414*MTR!$C$35),0)</f>
        <v>0</v>
      </c>
      <c r="U414" s="199" t="str">
        <f t="shared" si="257"/>
        <v/>
      </c>
      <c r="V414" s="199" t="str">
        <f t="shared" si="284"/>
        <v/>
      </c>
      <c r="W414" s="199" t="str">
        <f t="shared" si="285"/>
        <v/>
      </c>
      <c r="X414" s="199" t="str">
        <f t="shared" si="286"/>
        <v/>
      </c>
      <c r="Y414" s="199" t="str">
        <f t="shared" si="287"/>
        <v/>
      </c>
      <c r="Z414" s="199" t="str">
        <f t="shared" si="288"/>
        <v/>
      </c>
      <c r="AA414" s="199" t="str">
        <f t="shared" si="289"/>
        <v/>
      </c>
      <c r="AB414" s="199" t="str">
        <f t="shared" si="290"/>
        <v/>
      </c>
      <c r="AC414" s="199">
        <f t="shared" si="291"/>
        <v>0</v>
      </c>
      <c r="AD414" s="606"/>
      <c r="AE414" s="199">
        <f>+IFERROR(MIN(AD414*(1+MTR!$C$28)*(1+MTR!$D$28),AB414+AC414*MTR!$D$35),0)</f>
        <v>0</v>
      </c>
      <c r="AG414" s="199" t="str">
        <f t="shared" si="301"/>
        <v/>
      </c>
      <c r="AH414" s="199" t="str">
        <f t="shared" si="293"/>
        <v/>
      </c>
      <c r="AI414" s="199" t="str">
        <f t="shared" si="294"/>
        <v/>
      </c>
      <c r="AJ414" s="199" t="str">
        <f t="shared" si="295"/>
        <v/>
      </c>
      <c r="AK414" s="199" t="str">
        <f t="shared" si="296"/>
        <v/>
      </c>
      <c r="AL414" s="199" t="str">
        <f t="shared" si="297"/>
        <v/>
      </c>
      <c r="AM414" s="199" t="str">
        <f t="shared" si="298"/>
        <v/>
      </c>
      <c r="AN414" s="199" t="str">
        <f t="shared" si="299"/>
        <v/>
      </c>
      <c r="AO414" s="199">
        <f t="shared" si="300"/>
        <v>0</v>
      </c>
      <c r="AP414" s="606"/>
      <c r="AQ414" s="199">
        <f>+IFERROR(MIN(AP414*(1+MTR!$E$28)*(1+MTR!$D$28),IF(C414&lt;2018,AN414+AO414*MTR!$D$35,AN414+AO414*MTR!$E$36)),0)</f>
        <v>0</v>
      </c>
      <c r="AS414" s="199" t="str">
        <f t="shared" si="292"/>
        <v/>
      </c>
      <c r="AT414" s="199" t="str">
        <f t="shared" si="306"/>
        <v/>
      </c>
      <c r="AU414" s="199" t="str">
        <f t="shared" si="302"/>
        <v/>
      </c>
      <c r="AV414" s="199" t="str">
        <f t="shared" si="307"/>
        <v/>
      </c>
      <c r="AW414" s="199" t="str">
        <f t="shared" si="303"/>
        <v/>
      </c>
      <c r="AX414" s="199" t="str">
        <f t="shared" si="304"/>
        <v/>
      </c>
      <c r="AY414" s="199" t="str">
        <f t="shared" si="305"/>
        <v/>
      </c>
      <c r="AZ414" s="199" t="str">
        <f t="shared" si="308"/>
        <v/>
      </c>
      <c r="BA414" s="199">
        <f t="shared" si="309"/>
        <v>0</v>
      </c>
      <c r="BB414" s="606"/>
      <c r="BC414" s="199">
        <f>+IFERROR(MIN(BB414*(1+MTR!$E$28)*(1+MTR!$F$28),IF(C414&lt;2018,AZ414+BA414*MTR!$D$35,AZ414+BA414*MTR!$E$36)),0)</f>
        <v>0</v>
      </c>
      <c r="BD414" s="190"/>
      <c r="BE414" s="608"/>
      <c r="BF414" s="190"/>
      <c r="BG414" s="190"/>
      <c r="BH414" s="190"/>
    </row>
    <row r="415" spans="1:60" s="179" customFormat="1">
      <c r="A415" s="607"/>
      <c r="B415" s="76"/>
      <c r="C415" s="77"/>
      <c r="D415" s="77"/>
      <c r="E415" s="77"/>
      <c r="F415" s="77"/>
      <c r="G415" s="76"/>
      <c r="H415" s="212" t="str">
        <f t="shared" si="255"/>
        <v/>
      </c>
      <c r="I415" s="199" t="str">
        <f t="shared" si="256"/>
        <v/>
      </c>
      <c r="J415" s="199" t="str">
        <f t="shared" si="276"/>
        <v/>
      </c>
      <c r="K415" s="199" t="str">
        <f t="shared" si="277"/>
        <v/>
      </c>
      <c r="L415" s="199" t="str">
        <f t="shared" si="278"/>
        <v/>
      </c>
      <c r="M415" s="199" t="str">
        <f t="shared" si="279"/>
        <v/>
      </c>
      <c r="N415" s="199" t="str">
        <f t="shared" si="280"/>
        <v/>
      </c>
      <c r="O415" s="199" t="str">
        <f t="shared" si="281"/>
        <v/>
      </c>
      <c r="P415" s="199" t="str">
        <f t="shared" si="282"/>
        <v/>
      </c>
      <c r="Q415" s="199">
        <f t="shared" si="283"/>
        <v>0</v>
      </c>
      <c r="R415" s="606"/>
      <c r="S415" s="199">
        <f>+IFERROR(MIN(R415*(1+MTR!$C$28),P415+Q415*MTR!$C$35),0)</f>
        <v>0</v>
      </c>
      <c r="U415" s="199" t="str">
        <f t="shared" si="257"/>
        <v/>
      </c>
      <c r="V415" s="199" t="str">
        <f t="shared" si="284"/>
        <v/>
      </c>
      <c r="W415" s="199" t="str">
        <f t="shared" si="285"/>
        <v/>
      </c>
      <c r="X415" s="199" t="str">
        <f t="shared" si="286"/>
        <v/>
      </c>
      <c r="Y415" s="199" t="str">
        <f t="shared" si="287"/>
        <v/>
      </c>
      <c r="Z415" s="199" t="str">
        <f t="shared" si="288"/>
        <v/>
      </c>
      <c r="AA415" s="199" t="str">
        <f t="shared" si="289"/>
        <v/>
      </c>
      <c r="AB415" s="199" t="str">
        <f t="shared" si="290"/>
        <v/>
      </c>
      <c r="AC415" s="199">
        <f t="shared" si="291"/>
        <v>0</v>
      </c>
      <c r="AD415" s="606"/>
      <c r="AE415" s="199">
        <f>+IFERROR(MIN(AD415*(1+MTR!$C$28)*(1+MTR!$D$28),AB415+AC415*MTR!$D$35),0)</f>
        <v>0</v>
      </c>
      <c r="AG415" s="199" t="str">
        <f t="shared" si="301"/>
        <v/>
      </c>
      <c r="AH415" s="199" t="str">
        <f t="shared" si="293"/>
        <v/>
      </c>
      <c r="AI415" s="199" t="str">
        <f t="shared" si="294"/>
        <v/>
      </c>
      <c r="AJ415" s="199" t="str">
        <f t="shared" si="295"/>
        <v/>
      </c>
      <c r="AK415" s="199" t="str">
        <f t="shared" si="296"/>
        <v/>
      </c>
      <c r="AL415" s="199" t="str">
        <f t="shared" si="297"/>
        <v/>
      </c>
      <c r="AM415" s="199" t="str">
        <f t="shared" si="298"/>
        <v/>
      </c>
      <c r="AN415" s="199" t="str">
        <f t="shared" si="299"/>
        <v/>
      </c>
      <c r="AO415" s="199">
        <f t="shared" si="300"/>
        <v>0</v>
      </c>
      <c r="AP415" s="606"/>
      <c r="AQ415" s="199">
        <f>+IFERROR(MIN(AP415*(1+MTR!$E$28)*(1+MTR!$D$28),IF(C415&lt;2018,AN415+AO415*MTR!$D$35,AN415+AO415*MTR!$E$36)),0)</f>
        <v>0</v>
      </c>
      <c r="AS415" s="199" t="str">
        <f t="shared" si="292"/>
        <v/>
      </c>
      <c r="AT415" s="199" t="str">
        <f t="shared" si="306"/>
        <v/>
      </c>
      <c r="AU415" s="199" t="str">
        <f t="shared" si="302"/>
        <v/>
      </c>
      <c r="AV415" s="199" t="str">
        <f t="shared" si="307"/>
        <v/>
      </c>
      <c r="AW415" s="199" t="str">
        <f t="shared" si="303"/>
        <v/>
      </c>
      <c r="AX415" s="199" t="str">
        <f t="shared" si="304"/>
        <v/>
      </c>
      <c r="AY415" s="199" t="str">
        <f t="shared" si="305"/>
        <v/>
      </c>
      <c r="AZ415" s="199" t="str">
        <f t="shared" si="308"/>
        <v/>
      </c>
      <c r="BA415" s="199">
        <f t="shared" si="309"/>
        <v>0</v>
      </c>
      <c r="BB415" s="606"/>
      <c r="BC415" s="199">
        <f>+IFERROR(MIN(BB415*(1+MTR!$E$28)*(1+MTR!$F$28),IF(C415&lt;2018,AZ415+BA415*MTR!$D$35,AZ415+BA415*MTR!$E$36)),0)</f>
        <v>0</v>
      </c>
      <c r="BD415" s="190"/>
      <c r="BE415" s="608"/>
      <c r="BF415" s="190"/>
      <c r="BG415" s="190"/>
      <c r="BH415" s="190"/>
    </row>
    <row r="416" spans="1:60" s="179" customFormat="1">
      <c r="A416" s="607"/>
      <c r="B416" s="76"/>
      <c r="C416" s="77"/>
      <c r="D416" s="77"/>
      <c r="E416" s="77"/>
      <c r="F416" s="77"/>
      <c r="G416" s="76"/>
      <c r="H416" s="212" t="str">
        <f t="shared" si="255"/>
        <v/>
      </c>
      <c r="I416" s="199" t="str">
        <f t="shared" si="256"/>
        <v/>
      </c>
      <c r="J416" s="199" t="str">
        <f t="shared" si="276"/>
        <v/>
      </c>
      <c r="K416" s="199" t="str">
        <f t="shared" si="277"/>
        <v/>
      </c>
      <c r="L416" s="199" t="str">
        <f t="shared" si="278"/>
        <v/>
      </c>
      <c r="M416" s="199" t="str">
        <f t="shared" si="279"/>
        <v/>
      </c>
      <c r="N416" s="199" t="str">
        <f t="shared" si="280"/>
        <v/>
      </c>
      <c r="O416" s="199" t="str">
        <f t="shared" si="281"/>
        <v/>
      </c>
      <c r="P416" s="199" t="str">
        <f t="shared" si="282"/>
        <v/>
      </c>
      <c r="Q416" s="199">
        <f t="shared" si="283"/>
        <v>0</v>
      </c>
      <c r="R416" s="606"/>
      <c r="S416" s="199">
        <f>+IFERROR(MIN(R416*(1+MTR!$C$28),P416+Q416*MTR!$C$35),0)</f>
        <v>0</v>
      </c>
      <c r="U416" s="199" t="str">
        <f t="shared" si="257"/>
        <v/>
      </c>
      <c r="V416" s="199" t="str">
        <f t="shared" si="284"/>
        <v/>
      </c>
      <c r="W416" s="199" t="str">
        <f t="shared" si="285"/>
        <v/>
      </c>
      <c r="X416" s="199" t="str">
        <f t="shared" si="286"/>
        <v/>
      </c>
      <c r="Y416" s="199" t="str">
        <f t="shared" si="287"/>
        <v/>
      </c>
      <c r="Z416" s="199" t="str">
        <f t="shared" si="288"/>
        <v/>
      </c>
      <c r="AA416" s="199" t="str">
        <f t="shared" si="289"/>
        <v/>
      </c>
      <c r="AB416" s="199" t="str">
        <f t="shared" si="290"/>
        <v/>
      </c>
      <c r="AC416" s="199">
        <f t="shared" si="291"/>
        <v>0</v>
      </c>
      <c r="AD416" s="606"/>
      <c r="AE416" s="199">
        <f>+IFERROR(MIN(AD416*(1+MTR!$C$28)*(1+MTR!$D$28),AB416+AC416*MTR!$D$35),0)</f>
        <v>0</v>
      </c>
      <c r="AG416" s="199" t="str">
        <f t="shared" si="301"/>
        <v/>
      </c>
      <c r="AH416" s="199" t="str">
        <f t="shared" si="293"/>
        <v/>
      </c>
      <c r="AI416" s="199" t="str">
        <f t="shared" si="294"/>
        <v/>
      </c>
      <c r="AJ416" s="199" t="str">
        <f t="shared" si="295"/>
        <v/>
      </c>
      <c r="AK416" s="199" t="str">
        <f t="shared" si="296"/>
        <v/>
      </c>
      <c r="AL416" s="199" t="str">
        <f t="shared" si="297"/>
        <v/>
      </c>
      <c r="AM416" s="199" t="str">
        <f t="shared" si="298"/>
        <v/>
      </c>
      <c r="AN416" s="199" t="str">
        <f t="shared" si="299"/>
        <v/>
      </c>
      <c r="AO416" s="199">
        <f t="shared" si="300"/>
        <v>0</v>
      </c>
      <c r="AP416" s="606"/>
      <c r="AQ416" s="199">
        <f>+IFERROR(MIN(AP416*(1+MTR!$E$28)*(1+MTR!$D$28),IF(C416&lt;2018,AN416+AO416*MTR!$D$35,AN416+AO416*MTR!$E$36)),0)</f>
        <v>0</v>
      </c>
      <c r="AS416" s="199" t="str">
        <f t="shared" si="292"/>
        <v/>
      </c>
      <c r="AT416" s="199" t="str">
        <f t="shared" si="306"/>
        <v/>
      </c>
      <c r="AU416" s="199" t="str">
        <f t="shared" si="302"/>
        <v/>
      </c>
      <c r="AV416" s="199" t="str">
        <f t="shared" si="307"/>
        <v/>
      </c>
      <c r="AW416" s="199" t="str">
        <f t="shared" si="303"/>
        <v/>
      </c>
      <c r="AX416" s="199" t="str">
        <f t="shared" si="304"/>
        <v/>
      </c>
      <c r="AY416" s="199" t="str">
        <f t="shared" si="305"/>
        <v/>
      </c>
      <c r="AZ416" s="199" t="str">
        <f t="shared" si="308"/>
        <v/>
      </c>
      <c r="BA416" s="199">
        <f t="shared" si="309"/>
        <v>0</v>
      </c>
      <c r="BB416" s="606"/>
      <c r="BC416" s="199">
        <f>+IFERROR(MIN(BB416*(1+MTR!$E$28)*(1+MTR!$F$28),IF(C416&lt;2018,AZ416+BA416*MTR!$D$35,AZ416+BA416*MTR!$E$36)),0)</f>
        <v>0</v>
      </c>
      <c r="BD416" s="190"/>
      <c r="BE416" s="608"/>
      <c r="BF416" s="190"/>
      <c r="BG416" s="190"/>
      <c r="BH416" s="190"/>
    </row>
    <row r="417" spans="1:60" s="179" customFormat="1">
      <c r="A417" s="607"/>
      <c r="B417" s="76"/>
      <c r="C417" s="77"/>
      <c r="D417" s="77"/>
      <c r="E417" s="77"/>
      <c r="F417" s="77"/>
      <c r="G417" s="76"/>
      <c r="H417" s="212" t="str">
        <f t="shared" si="255"/>
        <v/>
      </c>
      <c r="I417" s="199" t="str">
        <f t="shared" si="256"/>
        <v/>
      </c>
      <c r="J417" s="199" t="str">
        <f t="shared" si="276"/>
        <v/>
      </c>
      <c r="K417" s="199" t="str">
        <f t="shared" si="277"/>
        <v/>
      </c>
      <c r="L417" s="199" t="str">
        <f t="shared" si="278"/>
        <v/>
      </c>
      <c r="M417" s="199" t="str">
        <f t="shared" si="279"/>
        <v/>
      </c>
      <c r="N417" s="199" t="str">
        <f t="shared" si="280"/>
        <v/>
      </c>
      <c r="O417" s="199" t="str">
        <f t="shared" si="281"/>
        <v/>
      </c>
      <c r="P417" s="199" t="str">
        <f t="shared" si="282"/>
        <v/>
      </c>
      <c r="Q417" s="199">
        <f t="shared" si="283"/>
        <v>0</v>
      </c>
      <c r="R417" s="606"/>
      <c r="S417" s="199">
        <f>+IFERROR(MIN(R417*(1+MTR!$C$28),P417+Q417*MTR!$C$35),0)</f>
        <v>0</v>
      </c>
      <c r="U417" s="199" t="str">
        <f t="shared" si="257"/>
        <v/>
      </c>
      <c r="V417" s="199" t="str">
        <f t="shared" si="284"/>
        <v/>
      </c>
      <c r="W417" s="199" t="str">
        <f t="shared" si="285"/>
        <v/>
      </c>
      <c r="X417" s="199" t="str">
        <f t="shared" si="286"/>
        <v/>
      </c>
      <c r="Y417" s="199" t="str">
        <f t="shared" si="287"/>
        <v/>
      </c>
      <c r="Z417" s="199" t="str">
        <f t="shared" si="288"/>
        <v/>
      </c>
      <c r="AA417" s="199" t="str">
        <f t="shared" si="289"/>
        <v/>
      </c>
      <c r="AB417" s="199" t="str">
        <f t="shared" si="290"/>
        <v/>
      </c>
      <c r="AC417" s="199">
        <f t="shared" si="291"/>
        <v>0</v>
      </c>
      <c r="AD417" s="606"/>
      <c r="AE417" s="199">
        <f>+IFERROR(MIN(AD417*(1+MTR!$C$28)*(1+MTR!$D$28),AB417+AC417*MTR!$D$35),0)</f>
        <v>0</v>
      </c>
      <c r="AG417" s="199" t="str">
        <f t="shared" si="301"/>
        <v/>
      </c>
      <c r="AH417" s="199" t="str">
        <f t="shared" si="293"/>
        <v/>
      </c>
      <c r="AI417" s="199" t="str">
        <f t="shared" si="294"/>
        <v/>
      </c>
      <c r="AJ417" s="199" t="str">
        <f t="shared" si="295"/>
        <v/>
      </c>
      <c r="AK417" s="199" t="str">
        <f t="shared" si="296"/>
        <v/>
      </c>
      <c r="AL417" s="199" t="str">
        <f t="shared" si="297"/>
        <v/>
      </c>
      <c r="AM417" s="199" t="str">
        <f t="shared" si="298"/>
        <v/>
      </c>
      <c r="AN417" s="199" t="str">
        <f t="shared" si="299"/>
        <v/>
      </c>
      <c r="AO417" s="199">
        <f t="shared" si="300"/>
        <v>0</v>
      </c>
      <c r="AP417" s="606"/>
      <c r="AQ417" s="199">
        <f>+IFERROR(MIN(AP417*(1+MTR!$E$28)*(1+MTR!$D$28),IF(C417&lt;2018,AN417+AO417*MTR!$D$35,AN417+AO417*MTR!$E$36)),0)</f>
        <v>0</v>
      </c>
      <c r="AS417" s="199" t="str">
        <f t="shared" si="292"/>
        <v/>
      </c>
      <c r="AT417" s="199" t="str">
        <f t="shared" si="306"/>
        <v/>
      </c>
      <c r="AU417" s="199" t="str">
        <f t="shared" si="302"/>
        <v/>
      </c>
      <c r="AV417" s="199" t="str">
        <f t="shared" si="307"/>
        <v/>
      </c>
      <c r="AW417" s="199" t="str">
        <f t="shared" si="303"/>
        <v/>
      </c>
      <c r="AX417" s="199" t="str">
        <f t="shared" si="304"/>
        <v/>
      </c>
      <c r="AY417" s="199" t="str">
        <f t="shared" si="305"/>
        <v/>
      </c>
      <c r="AZ417" s="199" t="str">
        <f t="shared" si="308"/>
        <v/>
      </c>
      <c r="BA417" s="199">
        <f t="shared" si="309"/>
        <v>0</v>
      </c>
      <c r="BB417" s="606"/>
      <c r="BC417" s="199">
        <f>+IFERROR(MIN(BB417*(1+MTR!$E$28)*(1+MTR!$F$28),IF(C417&lt;2018,AZ417+BA417*MTR!$D$35,AZ417+BA417*MTR!$E$36)),0)</f>
        <v>0</v>
      </c>
      <c r="BD417" s="190"/>
      <c r="BE417" s="608"/>
      <c r="BF417" s="190"/>
      <c r="BG417" s="190"/>
      <c r="BH417" s="190"/>
    </row>
    <row r="418" spans="1:60" s="179" customFormat="1">
      <c r="A418" s="607"/>
      <c r="B418" s="76"/>
      <c r="C418" s="77"/>
      <c r="D418" s="77"/>
      <c r="E418" s="77"/>
      <c r="F418" s="77"/>
      <c r="G418" s="76"/>
      <c r="H418" s="212" t="str">
        <f t="shared" si="255"/>
        <v/>
      </c>
      <c r="I418" s="199" t="str">
        <f t="shared" si="256"/>
        <v/>
      </c>
      <c r="J418" s="199" t="str">
        <f t="shared" si="276"/>
        <v/>
      </c>
      <c r="K418" s="199" t="str">
        <f t="shared" si="277"/>
        <v/>
      </c>
      <c r="L418" s="199" t="str">
        <f t="shared" si="278"/>
        <v/>
      </c>
      <c r="M418" s="199" t="str">
        <f t="shared" si="279"/>
        <v/>
      </c>
      <c r="N418" s="199" t="str">
        <f t="shared" si="280"/>
        <v/>
      </c>
      <c r="O418" s="199" t="str">
        <f t="shared" si="281"/>
        <v/>
      </c>
      <c r="P418" s="199" t="str">
        <f t="shared" si="282"/>
        <v/>
      </c>
      <c r="Q418" s="199">
        <f t="shared" si="283"/>
        <v>0</v>
      </c>
      <c r="R418" s="606"/>
      <c r="S418" s="199">
        <f>+IFERROR(MIN(R418*(1+MTR!$C$28),P418+Q418*MTR!$C$35),0)</f>
        <v>0</v>
      </c>
      <c r="U418" s="199" t="str">
        <f t="shared" si="257"/>
        <v/>
      </c>
      <c r="V418" s="199" t="str">
        <f t="shared" si="284"/>
        <v/>
      </c>
      <c r="W418" s="199" t="str">
        <f t="shared" si="285"/>
        <v/>
      </c>
      <c r="X418" s="199" t="str">
        <f t="shared" si="286"/>
        <v/>
      </c>
      <c r="Y418" s="199" t="str">
        <f t="shared" si="287"/>
        <v/>
      </c>
      <c r="Z418" s="199" t="str">
        <f t="shared" si="288"/>
        <v/>
      </c>
      <c r="AA418" s="199" t="str">
        <f t="shared" si="289"/>
        <v/>
      </c>
      <c r="AB418" s="199" t="str">
        <f t="shared" si="290"/>
        <v/>
      </c>
      <c r="AC418" s="199">
        <f t="shared" si="291"/>
        <v>0</v>
      </c>
      <c r="AD418" s="606"/>
      <c r="AE418" s="199">
        <f>+IFERROR(MIN(AD418*(1+MTR!$C$28)*(1+MTR!$D$28),AB418+AC418*MTR!$D$35),0)</f>
        <v>0</v>
      </c>
      <c r="AG418" s="199" t="str">
        <f t="shared" si="301"/>
        <v/>
      </c>
      <c r="AH418" s="199" t="str">
        <f t="shared" si="293"/>
        <v/>
      </c>
      <c r="AI418" s="199" t="str">
        <f t="shared" si="294"/>
        <v/>
      </c>
      <c r="AJ418" s="199" t="str">
        <f t="shared" si="295"/>
        <v/>
      </c>
      <c r="AK418" s="199" t="str">
        <f t="shared" si="296"/>
        <v/>
      </c>
      <c r="AL418" s="199" t="str">
        <f t="shared" si="297"/>
        <v/>
      </c>
      <c r="AM418" s="199" t="str">
        <f t="shared" si="298"/>
        <v/>
      </c>
      <c r="AN418" s="199" t="str">
        <f t="shared" si="299"/>
        <v/>
      </c>
      <c r="AO418" s="199">
        <f t="shared" si="300"/>
        <v>0</v>
      </c>
      <c r="AP418" s="606"/>
      <c r="AQ418" s="199">
        <f>+IFERROR(MIN(AP418*(1+MTR!$E$28)*(1+MTR!$D$28),IF(C418&lt;2018,AN418+AO418*MTR!$D$35,AN418+AO418*MTR!$E$36)),0)</f>
        <v>0</v>
      </c>
      <c r="AS418" s="199" t="str">
        <f t="shared" si="292"/>
        <v/>
      </c>
      <c r="AT418" s="199" t="str">
        <f t="shared" si="306"/>
        <v/>
      </c>
      <c r="AU418" s="199" t="str">
        <f t="shared" si="302"/>
        <v/>
      </c>
      <c r="AV418" s="199" t="str">
        <f t="shared" si="307"/>
        <v/>
      </c>
      <c r="AW418" s="199" t="str">
        <f t="shared" si="303"/>
        <v/>
      </c>
      <c r="AX418" s="199" t="str">
        <f t="shared" si="304"/>
        <v/>
      </c>
      <c r="AY418" s="199" t="str">
        <f t="shared" si="305"/>
        <v/>
      </c>
      <c r="AZ418" s="199" t="str">
        <f t="shared" si="308"/>
        <v/>
      </c>
      <c r="BA418" s="199">
        <f t="shared" si="309"/>
        <v>0</v>
      </c>
      <c r="BB418" s="606"/>
      <c r="BC418" s="199">
        <f>+IFERROR(MIN(BB418*(1+MTR!$E$28)*(1+MTR!$F$28),IF(C418&lt;2018,AZ418+BA418*MTR!$D$35,AZ418+BA418*MTR!$E$36)),0)</f>
        <v>0</v>
      </c>
      <c r="BD418" s="190"/>
      <c r="BE418" s="608"/>
      <c r="BF418" s="190"/>
      <c r="BG418" s="190"/>
      <c r="BH418" s="190"/>
    </row>
    <row r="419" spans="1:60" s="179" customFormat="1">
      <c r="A419" s="607"/>
      <c r="B419" s="76"/>
      <c r="C419" s="77"/>
      <c r="D419" s="77"/>
      <c r="E419" s="77"/>
      <c r="F419" s="77"/>
      <c r="G419" s="76"/>
      <c r="H419" s="212" t="str">
        <f t="shared" si="255"/>
        <v/>
      </c>
      <c r="I419" s="199" t="str">
        <f t="shared" si="256"/>
        <v/>
      </c>
      <c r="J419" s="199" t="str">
        <f t="shared" si="276"/>
        <v/>
      </c>
      <c r="K419" s="199" t="str">
        <f t="shared" si="277"/>
        <v/>
      </c>
      <c r="L419" s="199" t="str">
        <f t="shared" si="278"/>
        <v/>
      </c>
      <c r="M419" s="199" t="str">
        <f t="shared" si="279"/>
        <v/>
      </c>
      <c r="N419" s="199" t="str">
        <f t="shared" si="280"/>
        <v/>
      </c>
      <c r="O419" s="199" t="str">
        <f t="shared" si="281"/>
        <v/>
      </c>
      <c r="P419" s="199" t="str">
        <f t="shared" si="282"/>
        <v/>
      </c>
      <c r="Q419" s="199">
        <f t="shared" si="283"/>
        <v>0</v>
      </c>
      <c r="R419" s="606"/>
      <c r="S419" s="199">
        <f>+IFERROR(MIN(R419*(1+MTR!$C$28),P419+Q419*MTR!$C$35),0)</f>
        <v>0</v>
      </c>
      <c r="U419" s="199" t="str">
        <f t="shared" si="257"/>
        <v/>
      </c>
      <c r="V419" s="199" t="str">
        <f t="shared" si="284"/>
        <v/>
      </c>
      <c r="W419" s="199" t="str">
        <f t="shared" si="285"/>
        <v/>
      </c>
      <c r="X419" s="199" t="str">
        <f t="shared" si="286"/>
        <v/>
      </c>
      <c r="Y419" s="199" t="str">
        <f t="shared" si="287"/>
        <v/>
      </c>
      <c r="Z419" s="199" t="str">
        <f t="shared" si="288"/>
        <v/>
      </c>
      <c r="AA419" s="199" t="str">
        <f t="shared" si="289"/>
        <v/>
      </c>
      <c r="AB419" s="199" t="str">
        <f t="shared" si="290"/>
        <v/>
      </c>
      <c r="AC419" s="199">
        <f t="shared" si="291"/>
        <v>0</v>
      </c>
      <c r="AD419" s="606"/>
      <c r="AE419" s="199">
        <f>+IFERROR(MIN(AD419*(1+MTR!$C$28)*(1+MTR!$D$28),AB419+AC419*MTR!$D$35),0)</f>
        <v>0</v>
      </c>
      <c r="AG419" s="199" t="str">
        <f t="shared" si="301"/>
        <v/>
      </c>
      <c r="AH419" s="199" t="str">
        <f t="shared" si="293"/>
        <v/>
      </c>
      <c r="AI419" s="199" t="str">
        <f t="shared" si="294"/>
        <v/>
      </c>
      <c r="AJ419" s="199" t="str">
        <f t="shared" si="295"/>
        <v/>
      </c>
      <c r="AK419" s="199" t="str">
        <f t="shared" si="296"/>
        <v/>
      </c>
      <c r="AL419" s="199" t="str">
        <f t="shared" si="297"/>
        <v/>
      </c>
      <c r="AM419" s="199" t="str">
        <f t="shared" si="298"/>
        <v/>
      </c>
      <c r="AN419" s="199" t="str">
        <f t="shared" si="299"/>
        <v/>
      </c>
      <c r="AO419" s="199">
        <f t="shared" si="300"/>
        <v>0</v>
      </c>
      <c r="AP419" s="606"/>
      <c r="AQ419" s="199">
        <f>+IFERROR(MIN(AP419*(1+MTR!$E$28)*(1+MTR!$D$28),IF(C419&lt;2018,AN419+AO419*MTR!$D$35,AN419+AO419*MTR!$E$36)),0)</f>
        <v>0</v>
      </c>
      <c r="AS419" s="199" t="str">
        <f t="shared" si="292"/>
        <v/>
      </c>
      <c r="AT419" s="199" t="str">
        <f t="shared" si="306"/>
        <v/>
      </c>
      <c r="AU419" s="199" t="str">
        <f t="shared" si="302"/>
        <v/>
      </c>
      <c r="AV419" s="199" t="str">
        <f t="shared" si="307"/>
        <v/>
      </c>
      <c r="AW419" s="199" t="str">
        <f t="shared" si="303"/>
        <v/>
      </c>
      <c r="AX419" s="199" t="str">
        <f t="shared" si="304"/>
        <v/>
      </c>
      <c r="AY419" s="199" t="str">
        <f t="shared" si="305"/>
        <v/>
      </c>
      <c r="AZ419" s="199" t="str">
        <f t="shared" si="308"/>
        <v/>
      </c>
      <c r="BA419" s="199">
        <f t="shared" si="309"/>
        <v>0</v>
      </c>
      <c r="BB419" s="606"/>
      <c r="BC419" s="199">
        <f>+IFERROR(MIN(BB419*(1+MTR!$E$28)*(1+MTR!$F$28),IF(C419&lt;2018,AZ419+BA419*MTR!$D$35,AZ419+BA419*MTR!$E$36)),0)</f>
        <v>0</v>
      </c>
      <c r="BD419" s="190"/>
      <c r="BE419" s="608"/>
      <c r="BF419" s="190"/>
      <c r="BG419" s="190"/>
      <c r="BH419" s="190"/>
    </row>
    <row r="420" spans="1:60" s="179" customFormat="1">
      <c r="A420" s="607"/>
      <c r="B420" s="76"/>
      <c r="C420" s="77"/>
      <c r="D420" s="77"/>
      <c r="E420" s="77"/>
      <c r="F420" s="77"/>
      <c r="G420" s="76"/>
      <c r="H420" s="212" t="str">
        <f t="shared" si="255"/>
        <v/>
      </c>
      <c r="I420" s="199" t="str">
        <f t="shared" si="256"/>
        <v/>
      </c>
      <c r="J420" s="199" t="str">
        <f t="shared" si="276"/>
        <v/>
      </c>
      <c r="K420" s="199" t="str">
        <f t="shared" si="277"/>
        <v/>
      </c>
      <c r="L420" s="199" t="str">
        <f t="shared" si="278"/>
        <v/>
      </c>
      <c r="M420" s="199" t="str">
        <f t="shared" si="279"/>
        <v/>
      </c>
      <c r="N420" s="199" t="str">
        <f t="shared" si="280"/>
        <v/>
      </c>
      <c r="O420" s="199" t="str">
        <f t="shared" si="281"/>
        <v/>
      </c>
      <c r="P420" s="199" t="str">
        <f t="shared" si="282"/>
        <v/>
      </c>
      <c r="Q420" s="199">
        <f t="shared" si="283"/>
        <v>0</v>
      </c>
      <c r="R420" s="606"/>
      <c r="S420" s="199">
        <f>+IFERROR(MIN(R420*(1+MTR!$C$28),P420+Q420*MTR!$C$35),0)</f>
        <v>0</v>
      </c>
      <c r="U420" s="199" t="str">
        <f t="shared" si="257"/>
        <v/>
      </c>
      <c r="V420" s="199" t="str">
        <f t="shared" si="284"/>
        <v/>
      </c>
      <c r="W420" s="199" t="str">
        <f t="shared" si="285"/>
        <v/>
      </c>
      <c r="X420" s="199" t="str">
        <f t="shared" si="286"/>
        <v/>
      </c>
      <c r="Y420" s="199" t="str">
        <f t="shared" si="287"/>
        <v/>
      </c>
      <c r="Z420" s="199" t="str">
        <f t="shared" si="288"/>
        <v/>
      </c>
      <c r="AA420" s="199" t="str">
        <f t="shared" si="289"/>
        <v/>
      </c>
      <c r="AB420" s="199" t="str">
        <f t="shared" si="290"/>
        <v/>
      </c>
      <c r="AC420" s="199">
        <f t="shared" si="291"/>
        <v>0</v>
      </c>
      <c r="AD420" s="606"/>
      <c r="AE420" s="199">
        <f>+IFERROR(MIN(AD420*(1+MTR!$C$28)*(1+MTR!$D$28),AB420+AC420*MTR!$D$35),0)</f>
        <v>0</v>
      </c>
      <c r="AG420" s="199" t="str">
        <f t="shared" si="301"/>
        <v/>
      </c>
      <c r="AH420" s="199" t="str">
        <f t="shared" si="293"/>
        <v/>
      </c>
      <c r="AI420" s="199" t="str">
        <f t="shared" si="294"/>
        <v/>
      </c>
      <c r="AJ420" s="199" t="str">
        <f t="shared" si="295"/>
        <v/>
      </c>
      <c r="AK420" s="199" t="str">
        <f t="shared" si="296"/>
        <v/>
      </c>
      <c r="AL420" s="199" t="str">
        <f t="shared" si="297"/>
        <v/>
      </c>
      <c r="AM420" s="199" t="str">
        <f t="shared" si="298"/>
        <v/>
      </c>
      <c r="AN420" s="199" t="str">
        <f t="shared" si="299"/>
        <v/>
      </c>
      <c r="AO420" s="199">
        <f t="shared" si="300"/>
        <v>0</v>
      </c>
      <c r="AP420" s="606"/>
      <c r="AQ420" s="199">
        <f>+IFERROR(MIN(AP420*(1+MTR!$E$28)*(1+MTR!$D$28),IF(C420&lt;2018,AN420+AO420*MTR!$D$35,AN420+AO420*MTR!$E$36)),0)</f>
        <v>0</v>
      </c>
      <c r="AS420" s="199" t="str">
        <f t="shared" si="292"/>
        <v/>
      </c>
      <c r="AT420" s="199" t="str">
        <f t="shared" si="306"/>
        <v/>
      </c>
      <c r="AU420" s="199" t="str">
        <f t="shared" si="302"/>
        <v/>
      </c>
      <c r="AV420" s="199" t="str">
        <f t="shared" si="307"/>
        <v/>
      </c>
      <c r="AW420" s="199" t="str">
        <f t="shared" si="303"/>
        <v/>
      </c>
      <c r="AX420" s="199" t="str">
        <f t="shared" si="304"/>
        <v/>
      </c>
      <c r="AY420" s="199" t="str">
        <f t="shared" si="305"/>
        <v/>
      </c>
      <c r="AZ420" s="199" t="str">
        <f t="shared" si="308"/>
        <v/>
      </c>
      <c r="BA420" s="199">
        <f t="shared" si="309"/>
        <v>0</v>
      </c>
      <c r="BB420" s="606"/>
      <c r="BC420" s="199">
        <f>+IFERROR(MIN(BB420*(1+MTR!$E$28)*(1+MTR!$F$28),IF(C420&lt;2018,AZ420+BA420*MTR!$D$35,AZ420+BA420*MTR!$E$36)),0)</f>
        <v>0</v>
      </c>
      <c r="BD420" s="190"/>
      <c r="BE420" s="608"/>
      <c r="BF420" s="190"/>
      <c r="BG420" s="190"/>
      <c r="BH420" s="190"/>
    </row>
    <row r="421" spans="1:60" s="179" customFormat="1">
      <c r="A421" s="607"/>
      <c r="B421" s="76"/>
      <c r="C421" s="77"/>
      <c r="D421" s="77"/>
      <c r="E421" s="77"/>
      <c r="F421" s="77"/>
      <c r="G421" s="76"/>
      <c r="H421" s="212" t="str">
        <f t="shared" si="255"/>
        <v/>
      </c>
      <c r="I421" s="199" t="str">
        <f t="shared" si="256"/>
        <v/>
      </c>
      <c r="J421" s="199" t="str">
        <f t="shared" si="276"/>
        <v/>
      </c>
      <c r="K421" s="199" t="str">
        <f t="shared" si="277"/>
        <v/>
      </c>
      <c r="L421" s="199" t="str">
        <f t="shared" si="278"/>
        <v/>
      </c>
      <c r="M421" s="199" t="str">
        <f t="shared" si="279"/>
        <v/>
      </c>
      <c r="N421" s="199" t="str">
        <f t="shared" si="280"/>
        <v/>
      </c>
      <c r="O421" s="199" t="str">
        <f t="shared" si="281"/>
        <v/>
      </c>
      <c r="P421" s="199" t="str">
        <f t="shared" si="282"/>
        <v/>
      </c>
      <c r="Q421" s="199">
        <f t="shared" si="283"/>
        <v>0</v>
      </c>
      <c r="R421" s="606"/>
      <c r="S421" s="199">
        <f>+IFERROR(MIN(R421*(1+MTR!$C$28),P421+Q421*MTR!$C$35),0)</f>
        <v>0</v>
      </c>
      <c r="U421" s="199" t="str">
        <f t="shared" si="257"/>
        <v/>
      </c>
      <c r="V421" s="199" t="str">
        <f t="shared" si="284"/>
        <v/>
      </c>
      <c r="W421" s="199" t="str">
        <f t="shared" si="285"/>
        <v/>
      </c>
      <c r="X421" s="199" t="str">
        <f t="shared" si="286"/>
        <v/>
      </c>
      <c r="Y421" s="199" t="str">
        <f t="shared" si="287"/>
        <v/>
      </c>
      <c r="Z421" s="199" t="str">
        <f t="shared" si="288"/>
        <v/>
      </c>
      <c r="AA421" s="199" t="str">
        <f t="shared" si="289"/>
        <v/>
      </c>
      <c r="AB421" s="199" t="str">
        <f t="shared" si="290"/>
        <v/>
      </c>
      <c r="AC421" s="199">
        <f t="shared" si="291"/>
        <v>0</v>
      </c>
      <c r="AD421" s="606"/>
      <c r="AE421" s="199">
        <f>+IFERROR(MIN(AD421*(1+MTR!$C$28)*(1+MTR!$D$28),AB421+AC421*MTR!$D$35),0)</f>
        <v>0</v>
      </c>
      <c r="AG421" s="199" t="str">
        <f t="shared" si="301"/>
        <v/>
      </c>
      <c r="AH421" s="199" t="str">
        <f t="shared" si="293"/>
        <v/>
      </c>
      <c r="AI421" s="199" t="str">
        <f t="shared" si="294"/>
        <v/>
      </c>
      <c r="AJ421" s="199" t="str">
        <f t="shared" si="295"/>
        <v/>
      </c>
      <c r="AK421" s="199" t="str">
        <f t="shared" si="296"/>
        <v/>
      </c>
      <c r="AL421" s="199" t="str">
        <f t="shared" si="297"/>
        <v/>
      </c>
      <c r="AM421" s="199" t="str">
        <f t="shared" si="298"/>
        <v/>
      </c>
      <c r="AN421" s="199" t="str">
        <f t="shared" si="299"/>
        <v/>
      </c>
      <c r="AO421" s="199">
        <f t="shared" si="300"/>
        <v>0</v>
      </c>
      <c r="AP421" s="606"/>
      <c r="AQ421" s="199">
        <f>+IFERROR(MIN(AP421*(1+MTR!$E$28)*(1+MTR!$D$28),IF(C421&lt;2018,AN421+AO421*MTR!$D$35,AN421+AO421*MTR!$E$36)),0)</f>
        <v>0</v>
      </c>
      <c r="AS421" s="199" t="str">
        <f t="shared" si="292"/>
        <v/>
      </c>
      <c r="AT421" s="199" t="str">
        <f t="shared" si="306"/>
        <v/>
      </c>
      <c r="AU421" s="199" t="str">
        <f t="shared" si="302"/>
        <v/>
      </c>
      <c r="AV421" s="199" t="str">
        <f t="shared" si="307"/>
        <v/>
      </c>
      <c r="AW421" s="199" t="str">
        <f t="shared" si="303"/>
        <v/>
      </c>
      <c r="AX421" s="199" t="str">
        <f t="shared" si="304"/>
        <v/>
      </c>
      <c r="AY421" s="199" t="str">
        <f t="shared" si="305"/>
        <v/>
      </c>
      <c r="AZ421" s="199" t="str">
        <f t="shared" si="308"/>
        <v/>
      </c>
      <c r="BA421" s="199">
        <f t="shared" si="309"/>
        <v>0</v>
      </c>
      <c r="BB421" s="606"/>
      <c r="BC421" s="199">
        <f>+IFERROR(MIN(BB421*(1+MTR!$E$28)*(1+MTR!$F$28),IF(C421&lt;2018,AZ421+BA421*MTR!$D$35,AZ421+BA421*MTR!$E$36)),0)</f>
        <v>0</v>
      </c>
      <c r="BD421" s="190"/>
      <c r="BE421" s="608"/>
      <c r="BF421" s="190"/>
      <c r="BG421" s="190"/>
      <c r="BH421" s="190"/>
    </row>
    <row r="422" spans="1:60" s="179" customFormat="1">
      <c r="A422" s="607"/>
      <c r="B422" s="76"/>
      <c r="C422" s="77"/>
      <c r="D422" s="77"/>
      <c r="E422" s="77"/>
      <c r="F422" s="77"/>
      <c r="G422" s="76"/>
      <c r="H422" s="212" t="str">
        <f t="shared" si="255"/>
        <v/>
      </c>
      <c r="I422" s="199" t="str">
        <f t="shared" si="256"/>
        <v/>
      </c>
      <c r="J422" s="199" t="str">
        <f t="shared" si="276"/>
        <v/>
      </c>
      <c r="K422" s="199" t="str">
        <f t="shared" si="277"/>
        <v/>
      </c>
      <c r="L422" s="199" t="str">
        <f t="shared" si="278"/>
        <v/>
      </c>
      <c r="M422" s="199" t="str">
        <f t="shared" si="279"/>
        <v/>
      </c>
      <c r="N422" s="199" t="str">
        <f t="shared" si="280"/>
        <v/>
      </c>
      <c r="O422" s="199" t="str">
        <f t="shared" si="281"/>
        <v/>
      </c>
      <c r="P422" s="199" t="str">
        <f t="shared" si="282"/>
        <v/>
      </c>
      <c r="Q422" s="199">
        <f t="shared" si="283"/>
        <v>0</v>
      </c>
      <c r="R422" s="606"/>
      <c r="S422" s="199">
        <f>+IFERROR(MIN(R422*(1+MTR!$C$28),P422+Q422*MTR!$C$35),0)</f>
        <v>0</v>
      </c>
      <c r="U422" s="199" t="str">
        <f t="shared" si="257"/>
        <v/>
      </c>
      <c r="V422" s="199" t="str">
        <f t="shared" si="284"/>
        <v/>
      </c>
      <c r="W422" s="199" t="str">
        <f t="shared" si="285"/>
        <v/>
      </c>
      <c r="X422" s="199" t="str">
        <f t="shared" si="286"/>
        <v/>
      </c>
      <c r="Y422" s="199" t="str">
        <f t="shared" si="287"/>
        <v/>
      </c>
      <c r="Z422" s="199" t="str">
        <f t="shared" si="288"/>
        <v/>
      </c>
      <c r="AA422" s="199" t="str">
        <f t="shared" si="289"/>
        <v/>
      </c>
      <c r="AB422" s="199" t="str">
        <f t="shared" si="290"/>
        <v/>
      </c>
      <c r="AC422" s="199">
        <f t="shared" si="291"/>
        <v>0</v>
      </c>
      <c r="AD422" s="606"/>
      <c r="AE422" s="199">
        <f>+IFERROR(MIN(AD422*(1+MTR!$C$28)*(1+MTR!$D$28),AB422+AC422*MTR!$D$35),0)</f>
        <v>0</v>
      </c>
      <c r="AG422" s="199" t="str">
        <f t="shared" si="301"/>
        <v/>
      </c>
      <c r="AH422" s="199" t="str">
        <f t="shared" si="293"/>
        <v/>
      </c>
      <c r="AI422" s="199" t="str">
        <f t="shared" si="294"/>
        <v/>
      </c>
      <c r="AJ422" s="199" t="str">
        <f t="shared" si="295"/>
        <v/>
      </c>
      <c r="AK422" s="199" t="str">
        <f t="shared" si="296"/>
        <v/>
      </c>
      <c r="AL422" s="199" t="str">
        <f t="shared" si="297"/>
        <v/>
      </c>
      <c r="AM422" s="199" t="str">
        <f t="shared" si="298"/>
        <v/>
      </c>
      <c r="AN422" s="199" t="str">
        <f t="shared" si="299"/>
        <v/>
      </c>
      <c r="AO422" s="199">
        <f t="shared" si="300"/>
        <v>0</v>
      </c>
      <c r="AP422" s="606"/>
      <c r="AQ422" s="199">
        <f>+IFERROR(MIN(AP422*(1+MTR!$E$28)*(1+MTR!$D$28),IF(C422&lt;2018,AN422+AO422*MTR!$D$35,AN422+AO422*MTR!$E$36)),0)</f>
        <v>0</v>
      </c>
      <c r="AS422" s="199" t="str">
        <f t="shared" si="292"/>
        <v/>
      </c>
      <c r="AT422" s="199" t="str">
        <f t="shared" si="306"/>
        <v/>
      </c>
      <c r="AU422" s="199" t="str">
        <f t="shared" si="302"/>
        <v/>
      </c>
      <c r="AV422" s="199" t="str">
        <f t="shared" si="307"/>
        <v/>
      </c>
      <c r="AW422" s="199" t="str">
        <f t="shared" si="303"/>
        <v/>
      </c>
      <c r="AX422" s="199" t="str">
        <f t="shared" si="304"/>
        <v/>
      </c>
      <c r="AY422" s="199" t="str">
        <f t="shared" si="305"/>
        <v/>
      </c>
      <c r="AZ422" s="199" t="str">
        <f t="shared" si="308"/>
        <v/>
      </c>
      <c r="BA422" s="199">
        <f t="shared" si="309"/>
        <v>0</v>
      </c>
      <c r="BB422" s="606"/>
      <c r="BC422" s="199">
        <f>+IFERROR(MIN(BB422*(1+MTR!$E$28)*(1+MTR!$F$28),IF(C422&lt;2018,AZ422+BA422*MTR!$D$35,AZ422+BA422*MTR!$E$36)),0)</f>
        <v>0</v>
      </c>
      <c r="BD422" s="190"/>
      <c r="BE422" s="608"/>
      <c r="BF422" s="190"/>
      <c r="BG422" s="190"/>
      <c r="BH422" s="190"/>
    </row>
    <row r="423" spans="1:60" s="179" customFormat="1">
      <c r="A423" s="607"/>
      <c r="B423" s="76"/>
      <c r="C423" s="77"/>
      <c r="D423" s="77"/>
      <c r="E423" s="77"/>
      <c r="F423" s="77"/>
      <c r="G423" s="76"/>
      <c r="H423" s="212" t="str">
        <f t="shared" si="255"/>
        <v/>
      </c>
      <c r="I423" s="199" t="str">
        <f t="shared" si="256"/>
        <v/>
      </c>
      <c r="J423" s="199" t="str">
        <f t="shared" si="276"/>
        <v/>
      </c>
      <c r="K423" s="199" t="str">
        <f t="shared" si="277"/>
        <v/>
      </c>
      <c r="L423" s="199" t="str">
        <f t="shared" si="278"/>
        <v/>
      </c>
      <c r="M423" s="199" t="str">
        <f t="shared" si="279"/>
        <v/>
      </c>
      <c r="N423" s="199" t="str">
        <f t="shared" si="280"/>
        <v/>
      </c>
      <c r="O423" s="199" t="str">
        <f t="shared" si="281"/>
        <v/>
      </c>
      <c r="P423" s="199" t="str">
        <f t="shared" si="282"/>
        <v/>
      </c>
      <c r="Q423" s="199">
        <f t="shared" si="283"/>
        <v>0</v>
      </c>
      <c r="R423" s="606"/>
      <c r="S423" s="199">
        <f>+IFERROR(MIN(R423*(1+MTR!$C$28),P423+Q423*MTR!$C$35),0)</f>
        <v>0</v>
      </c>
      <c r="U423" s="199" t="str">
        <f t="shared" si="257"/>
        <v/>
      </c>
      <c r="V423" s="199" t="str">
        <f t="shared" si="284"/>
        <v/>
      </c>
      <c r="W423" s="199" t="str">
        <f t="shared" si="285"/>
        <v/>
      </c>
      <c r="X423" s="199" t="str">
        <f t="shared" si="286"/>
        <v/>
      </c>
      <c r="Y423" s="199" t="str">
        <f t="shared" si="287"/>
        <v/>
      </c>
      <c r="Z423" s="199" t="str">
        <f t="shared" si="288"/>
        <v/>
      </c>
      <c r="AA423" s="199" t="str">
        <f t="shared" si="289"/>
        <v/>
      </c>
      <c r="AB423" s="199" t="str">
        <f t="shared" si="290"/>
        <v/>
      </c>
      <c r="AC423" s="199">
        <f t="shared" si="291"/>
        <v>0</v>
      </c>
      <c r="AD423" s="606"/>
      <c r="AE423" s="199">
        <f>+IFERROR(MIN(AD423*(1+MTR!$C$28)*(1+MTR!$D$28),AB423+AC423*MTR!$D$35),0)</f>
        <v>0</v>
      </c>
      <c r="AG423" s="199" t="str">
        <f t="shared" si="301"/>
        <v/>
      </c>
      <c r="AH423" s="199" t="str">
        <f t="shared" si="293"/>
        <v/>
      </c>
      <c r="AI423" s="199" t="str">
        <f t="shared" si="294"/>
        <v/>
      </c>
      <c r="AJ423" s="199" t="str">
        <f t="shared" si="295"/>
        <v/>
      </c>
      <c r="AK423" s="199" t="str">
        <f t="shared" si="296"/>
        <v/>
      </c>
      <c r="AL423" s="199" t="str">
        <f t="shared" si="297"/>
        <v/>
      </c>
      <c r="AM423" s="199" t="str">
        <f t="shared" si="298"/>
        <v/>
      </c>
      <c r="AN423" s="199" t="str">
        <f t="shared" si="299"/>
        <v/>
      </c>
      <c r="AO423" s="199">
        <f t="shared" si="300"/>
        <v>0</v>
      </c>
      <c r="AP423" s="606"/>
      <c r="AQ423" s="199">
        <f>+IFERROR(MIN(AP423*(1+MTR!$E$28)*(1+MTR!$D$28),IF(C423&lt;2018,AN423+AO423*MTR!$D$35,AN423+AO423*MTR!$E$36)),0)</f>
        <v>0</v>
      </c>
      <c r="AS423" s="199" t="str">
        <f t="shared" si="292"/>
        <v/>
      </c>
      <c r="AT423" s="199" t="str">
        <f t="shared" si="306"/>
        <v/>
      </c>
      <c r="AU423" s="199" t="str">
        <f t="shared" si="302"/>
        <v/>
      </c>
      <c r="AV423" s="199" t="str">
        <f t="shared" si="307"/>
        <v/>
      </c>
      <c r="AW423" s="199" t="str">
        <f t="shared" si="303"/>
        <v/>
      </c>
      <c r="AX423" s="199" t="str">
        <f t="shared" si="304"/>
        <v/>
      </c>
      <c r="AY423" s="199" t="str">
        <f t="shared" si="305"/>
        <v/>
      </c>
      <c r="AZ423" s="199" t="str">
        <f t="shared" si="308"/>
        <v/>
      </c>
      <c r="BA423" s="199">
        <f t="shared" si="309"/>
        <v>0</v>
      </c>
      <c r="BB423" s="606"/>
      <c r="BC423" s="199">
        <f>+IFERROR(MIN(BB423*(1+MTR!$E$28)*(1+MTR!$F$28),IF(C423&lt;2018,AZ423+BA423*MTR!$D$35,AZ423+BA423*MTR!$E$36)),0)</f>
        <v>0</v>
      </c>
      <c r="BD423" s="190"/>
      <c r="BE423" s="608"/>
      <c r="BF423" s="190"/>
      <c r="BG423" s="190"/>
      <c r="BH423" s="190"/>
    </row>
    <row r="424" spans="1:60" s="179" customFormat="1">
      <c r="A424" s="607"/>
      <c r="B424" s="76"/>
      <c r="C424" s="77"/>
      <c r="D424" s="77"/>
      <c r="E424" s="77"/>
      <c r="F424" s="77"/>
      <c r="G424" s="76"/>
      <c r="H424" s="212" t="str">
        <f t="shared" si="255"/>
        <v/>
      </c>
      <c r="I424" s="199" t="str">
        <f t="shared" si="256"/>
        <v/>
      </c>
      <c r="J424" s="199" t="str">
        <f t="shared" si="276"/>
        <v/>
      </c>
      <c r="K424" s="199" t="str">
        <f t="shared" si="277"/>
        <v/>
      </c>
      <c r="L424" s="199" t="str">
        <f t="shared" si="278"/>
        <v/>
      </c>
      <c r="M424" s="199" t="str">
        <f t="shared" si="279"/>
        <v/>
      </c>
      <c r="N424" s="199" t="str">
        <f t="shared" si="280"/>
        <v/>
      </c>
      <c r="O424" s="199" t="str">
        <f t="shared" si="281"/>
        <v/>
      </c>
      <c r="P424" s="199" t="str">
        <f t="shared" si="282"/>
        <v/>
      </c>
      <c r="Q424" s="199">
        <f t="shared" si="283"/>
        <v>0</v>
      </c>
      <c r="R424" s="606"/>
      <c r="S424" s="199">
        <f>+IFERROR(MIN(R424*(1+MTR!$C$28),P424+Q424*MTR!$C$35),0)</f>
        <v>0</v>
      </c>
      <c r="U424" s="199" t="str">
        <f t="shared" si="257"/>
        <v/>
      </c>
      <c r="V424" s="199" t="str">
        <f t="shared" si="284"/>
        <v/>
      </c>
      <c r="W424" s="199" t="str">
        <f t="shared" si="285"/>
        <v/>
      </c>
      <c r="X424" s="199" t="str">
        <f t="shared" si="286"/>
        <v/>
      </c>
      <c r="Y424" s="199" t="str">
        <f t="shared" si="287"/>
        <v/>
      </c>
      <c r="Z424" s="199" t="str">
        <f t="shared" si="288"/>
        <v/>
      </c>
      <c r="AA424" s="199" t="str">
        <f t="shared" si="289"/>
        <v/>
      </c>
      <c r="AB424" s="199" t="str">
        <f t="shared" si="290"/>
        <v/>
      </c>
      <c r="AC424" s="199">
        <f t="shared" si="291"/>
        <v>0</v>
      </c>
      <c r="AD424" s="606"/>
      <c r="AE424" s="199">
        <f>+IFERROR(MIN(AD424*(1+MTR!$C$28)*(1+MTR!$D$28),AB424+AC424*MTR!$D$35),0)</f>
        <v>0</v>
      </c>
      <c r="AG424" s="199" t="str">
        <f t="shared" si="301"/>
        <v/>
      </c>
      <c r="AH424" s="199" t="str">
        <f t="shared" si="293"/>
        <v/>
      </c>
      <c r="AI424" s="199" t="str">
        <f t="shared" si="294"/>
        <v/>
      </c>
      <c r="AJ424" s="199" t="str">
        <f t="shared" si="295"/>
        <v/>
      </c>
      <c r="AK424" s="199" t="str">
        <f t="shared" si="296"/>
        <v/>
      </c>
      <c r="AL424" s="199" t="str">
        <f t="shared" si="297"/>
        <v/>
      </c>
      <c r="AM424" s="199" t="str">
        <f t="shared" si="298"/>
        <v/>
      </c>
      <c r="AN424" s="199" t="str">
        <f t="shared" si="299"/>
        <v/>
      </c>
      <c r="AO424" s="199">
        <f t="shared" si="300"/>
        <v>0</v>
      </c>
      <c r="AP424" s="606"/>
      <c r="AQ424" s="199">
        <f>+IFERROR(MIN(AP424*(1+MTR!$E$28)*(1+MTR!$D$28),IF(C424&lt;2018,AN424+AO424*MTR!$D$35,AN424+AO424*MTR!$E$36)),0)</f>
        <v>0</v>
      </c>
      <c r="AS424" s="199" t="str">
        <f t="shared" si="292"/>
        <v/>
      </c>
      <c r="AT424" s="199" t="str">
        <f t="shared" si="306"/>
        <v/>
      </c>
      <c r="AU424" s="199" t="str">
        <f t="shared" si="302"/>
        <v/>
      </c>
      <c r="AV424" s="199" t="str">
        <f t="shared" si="307"/>
        <v/>
      </c>
      <c r="AW424" s="199" t="str">
        <f t="shared" si="303"/>
        <v/>
      </c>
      <c r="AX424" s="199" t="str">
        <f t="shared" si="304"/>
        <v/>
      </c>
      <c r="AY424" s="199" t="str">
        <f t="shared" si="305"/>
        <v/>
      </c>
      <c r="AZ424" s="199" t="str">
        <f t="shared" si="308"/>
        <v/>
      </c>
      <c r="BA424" s="199">
        <f t="shared" si="309"/>
        <v>0</v>
      </c>
      <c r="BB424" s="606"/>
      <c r="BC424" s="199">
        <f>+IFERROR(MIN(BB424*(1+MTR!$E$28)*(1+MTR!$F$28),IF(C424&lt;2018,AZ424+BA424*MTR!$D$35,AZ424+BA424*MTR!$E$36)),0)</f>
        <v>0</v>
      </c>
      <c r="BD424" s="190"/>
      <c r="BE424" s="608"/>
      <c r="BF424" s="190"/>
      <c r="BG424" s="190"/>
      <c r="BH424" s="190"/>
    </row>
    <row r="425" spans="1:60" s="179" customFormat="1">
      <c r="A425" s="607"/>
      <c r="B425" s="76"/>
      <c r="C425" s="77"/>
      <c r="D425" s="77"/>
      <c r="E425" s="77"/>
      <c r="F425" s="77"/>
      <c r="G425" s="76"/>
      <c r="H425" s="212" t="str">
        <f t="shared" si="255"/>
        <v/>
      </c>
      <c r="I425" s="199" t="str">
        <f t="shared" si="256"/>
        <v/>
      </c>
      <c r="J425" s="199" t="str">
        <f t="shared" si="276"/>
        <v/>
      </c>
      <c r="K425" s="199" t="str">
        <f t="shared" si="277"/>
        <v/>
      </c>
      <c r="L425" s="199" t="str">
        <f t="shared" si="278"/>
        <v/>
      </c>
      <c r="M425" s="199" t="str">
        <f t="shared" si="279"/>
        <v/>
      </c>
      <c r="N425" s="199" t="str">
        <f t="shared" si="280"/>
        <v/>
      </c>
      <c r="O425" s="199" t="str">
        <f t="shared" si="281"/>
        <v/>
      </c>
      <c r="P425" s="199" t="str">
        <f t="shared" si="282"/>
        <v/>
      </c>
      <c r="Q425" s="199">
        <f t="shared" si="283"/>
        <v>0</v>
      </c>
      <c r="R425" s="606"/>
      <c r="S425" s="199">
        <f>+IFERROR(MIN(R425*(1+MTR!$C$28),P425+Q425*MTR!$C$35),0)</f>
        <v>0</v>
      </c>
      <c r="U425" s="199" t="str">
        <f t="shared" si="257"/>
        <v/>
      </c>
      <c r="V425" s="199" t="str">
        <f t="shared" si="284"/>
        <v/>
      </c>
      <c r="W425" s="199" t="str">
        <f t="shared" si="285"/>
        <v/>
      </c>
      <c r="X425" s="199" t="str">
        <f t="shared" si="286"/>
        <v/>
      </c>
      <c r="Y425" s="199" t="str">
        <f t="shared" si="287"/>
        <v/>
      </c>
      <c r="Z425" s="199" t="str">
        <f t="shared" si="288"/>
        <v/>
      </c>
      <c r="AA425" s="199" t="str">
        <f t="shared" si="289"/>
        <v/>
      </c>
      <c r="AB425" s="199" t="str">
        <f t="shared" si="290"/>
        <v/>
      </c>
      <c r="AC425" s="199">
        <f t="shared" si="291"/>
        <v>0</v>
      </c>
      <c r="AD425" s="606"/>
      <c r="AE425" s="199">
        <f>+IFERROR(MIN(AD425*(1+MTR!$C$28)*(1+MTR!$D$28),AB425+AC425*MTR!$D$35),0)</f>
        <v>0</v>
      </c>
      <c r="AG425" s="199" t="str">
        <f t="shared" si="301"/>
        <v/>
      </c>
      <c r="AH425" s="199" t="str">
        <f t="shared" si="293"/>
        <v/>
      </c>
      <c r="AI425" s="199" t="str">
        <f t="shared" si="294"/>
        <v/>
      </c>
      <c r="AJ425" s="199" t="str">
        <f t="shared" si="295"/>
        <v/>
      </c>
      <c r="AK425" s="199" t="str">
        <f t="shared" si="296"/>
        <v/>
      </c>
      <c r="AL425" s="199" t="str">
        <f t="shared" si="297"/>
        <v/>
      </c>
      <c r="AM425" s="199" t="str">
        <f t="shared" si="298"/>
        <v/>
      </c>
      <c r="AN425" s="199" t="str">
        <f t="shared" si="299"/>
        <v/>
      </c>
      <c r="AO425" s="199">
        <f t="shared" si="300"/>
        <v>0</v>
      </c>
      <c r="AP425" s="606"/>
      <c r="AQ425" s="199">
        <f>+IFERROR(MIN(AP425*(1+MTR!$E$28)*(1+MTR!$D$28),IF(C425&lt;2018,AN425+AO425*MTR!$D$35,AN425+AO425*MTR!$E$36)),0)</f>
        <v>0</v>
      </c>
      <c r="AS425" s="199" t="str">
        <f t="shared" si="292"/>
        <v/>
      </c>
      <c r="AT425" s="199" t="str">
        <f t="shared" si="306"/>
        <v/>
      </c>
      <c r="AU425" s="199" t="str">
        <f t="shared" si="302"/>
        <v/>
      </c>
      <c r="AV425" s="199" t="str">
        <f t="shared" si="307"/>
        <v/>
      </c>
      <c r="AW425" s="199" t="str">
        <f t="shared" si="303"/>
        <v/>
      </c>
      <c r="AX425" s="199" t="str">
        <f t="shared" si="304"/>
        <v/>
      </c>
      <c r="AY425" s="199" t="str">
        <f t="shared" si="305"/>
        <v/>
      </c>
      <c r="AZ425" s="199" t="str">
        <f t="shared" si="308"/>
        <v/>
      </c>
      <c r="BA425" s="199">
        <f t="shared" si="309"/>
        <v>0</v>
      </c>
      <c r="BB425" s="606"/>
      <c r="BC425" s="199">
        <f>+IFERROR(MIN(BB425*(1+MTR!$E$28)*(1+MTR!$F$28),IF(C425&lt;2018,AZ425+BA425*MTR!$D$35,AZ425+BA425*MTR!$E$36)),0)</f>
        <v>0</v>
      </c>
      <c r="BD425" s="190"/>
      <c r="BE425" s="608"/>
      <c r="BF425" s="190"/>
      <c r="BG425" s="190"/>
      <c r="BH425" s="190"/>
    </row>
    <row r="426" spans="1:60" s="179" customFormat="1">
      <c r="A426" s="607"/>
      <c r="B426" s="76"/>
      <c r="C426" s="77"/>
      <c r="D426" s="77"/>
      <c r="E426" s="77"/>
      <c r="F426" s="77"/>
      <c r="G426" s="76"/>
      <c r="H426" s="212" t="str">
        <f t="shared" si="255"/>
        <v/>
      </c>
      <c r="I426" s="199" t="str">
        <f t="shared" si="256"/>
        <v/>
      </c>
      <c r="J426" s="199" t="str">
        <f t="shared" si="276"/>
        <v/>
      </c>
      <c r="K426" s="199" t="str">
        <f t="shared" si="277"/>
        <v/>
      </c>
      <c r="L426" s="199" t="str">
        <f t="shared" si="278"/>
        <v/>
      </c>
      <c r="M426" s="199" t="str">
        <f t="shared" si="279"/>
        <v/>
      </c>
      <c r="N426" s="199" t="str">
        <f t="shared" si="280"/>
        <v/>
      </c>
      <c r="O426" s="199" t="str">
        <f t="shared" si="281"/>
        <v/>
      </c>
      <c r="P426" s="199" t="str">
        <f t="shared" si="282"/>
        <v/>
      </c>
      <c r="Q426" s="199">
        <f t="shared" si="283"/>
        <v>0</v>
      </c>
      <c r="R426" s="606"/>
      <c r="S426" s="199">
        <f>+IFERROR(MIN(R426*(1+MTR!$C$28),P426+Q426*MTR!$C$35),0)</f>
        <v>0</v>
      </c>
      <c r="U426" s="199" t="str">
        <f t="shared" si="257"/>
        <v/>
      </c>
      <c r="V426" s="199" t="str">
        <f t="shared" si="284"/>
        <v/>
      </c>
      <c r="W426" s="199" t="str">
        <f t="shared" si="285"/>
        <v/>
      </c>
      <c r="X426" s="199" t="str">
        <f t="shared" si="286"/>
        <v/>
      </c>
      <c r="Y426" s="199" t="str">
        <f t="shared" si="287"/>
        <v/>
      </c>
      <c r="Z426" s="199" t="str">
        <f t="shared" si="288"/>
        <v/>
      </c>
      <c r="AA426" s="199" t="str">
        <f t="shared" si="289"/>
        <v/>
      </c>
      <c r="AB426" s="199" t="str">
        <f t="shared" si="290"/>
        <v/>
      </c>
      <c r="AC426" s="199">
        <f t="shared" si="291"/>
        <v>0</v>
      </c>
      <c r="AD426" s="606"/>
      <c r="AE426" s="199">
        <f>+IFERROR(MIN(AD426*(1+MTR!$C$28)*(1+MTR!$D$28),AB426+AC426*MTR!$D$35),0)</f>
        <v>0</v>
      </c>
      <c r="AG426" s="199" t="str">
        <f t="shared" si="301"/>
        <v/>
      </c>
      <c r="AH426" s="199" t="str">
        <f t="shared" si="293"/>
        <v/>
      </c>
      <c r="AI426" s="199" t="str">
        <f t="shared" si="294"/>
        <v/>
      </c>
      <c r="AJ426" s="199" t="str">
        <f t="shared" si="295"/>
        <v/>
      </c>
      <c r="AK426" s="199" t="str">
        <f t="shared" si="296"/>
        <v/>
      </c>
      <c r="AL426" s="199" t="str">
        <f t="shared" si="297"/>
        <v/>
      </c>
      <c r="AM426" s="199" t="str">
        <f t="shared" si="298"/>
        <v/>
      </c>
      <c r="AN426" s="199" t="str">
        <f t="shared" si="299"/>
        <v/>
      </c>
      <c r="AO426" s="199">
        <f t="shared" si="300"/>
        <v>0</v>
      </c>
      <c r="AP426" s="606"/>
      <c r="AQ426" s="199">
        <f>+IFERROR(MIN(AP426*(1+MTR!$E$28)*(1+MTR!$D$28),IF(C426&lt;2018,AN426+AO426*MTR!$D$35,AN426+AO426*MTR!$E$36)),0)</f>
        <v>0</v>
      </c>
      <c r="AS426" s="199" t="str">
        <f t="shared" si="292"/>
        <v/>
      </c>
      <c r="AT426" s="199" t="str">
        <f t="shared" si="306"/>
        <v/>
      </c>
      <c r="AU426" s="199" t="str">
        <f t="shared" si="302"/>
        <v/>
      </c>
      <c r="AV426" s="199" t="str">
        <f t="shared" si="307"/>
        <v/>
      </c>
      <c r="AW426" s="199" t="str">
        <f t="shared" si="303"/>
        <v/>
      </c>
      <c r="AX426" s="199" t="str">
        <f t="shared" si="304"/>
        <v/>
      </c>
      <c r="AY426" s="199" t="str">
        <f t="shared" si="305"/>
        <v/>
      </c>
      <c r="AZ426" s="199" t="str">
        <f t="shared" si="308"/>
        <v/>
      </c>
      <c r="BA426" s="199">
        <f t="shared" si="309"/>
        <v>0</v>
      </c>
      <c r="BB426" s="606"/>
      <c r="BC426" s="199">
        <f>+IFERROR(MIN(BB426*(1+MTR!$E$28)*(1+MTR!$F$28),IF(C426&lt;2018,AZ426+BA426*MTR!$D$35,AZ426+BA426*MTR!$E$36)),0)</f>
        <v>0</v>
      </c>
      <c r="BD426" s="190"/>
      <c r="BE426" s="608"/>
      <c r="BF426" s="190"/>
      <c r="BG426" s="190"/>
      <c r="BH426" s="190"/>
    </row>
    <row r="427" spans="1:60" s="179" customFormat="1">
      <c r="A427" s="607"/>
      <c r="B427" s="76"/>
      <c r="C427" s="77"/>
      <c r="D427" s="77"/>
      <c r="E427" s="77"/>
      <c r="F427" s="77"/>
      <c r="G427" s="76"/>
      <c r="H427" s="212" t="str">
        <f t="shared" si="255"/>
        <v/>
      </c>
      <c r="I427" s="199" t="str">
        <f t="shared" si="256"/>
        <v/>
      </c>
      <c r="J427" s="199" t="str">
        <f t="shared" si="276"/>
        <v/>
      </c>
      <c r="K427" s="199" t="str">
        <f t="shared" si="277"/>
        <v/>
      </c>
      <c r="L427" s="199" t="str">
        <f t="shared" si="278"/>
        <v/>
      </c>
      <c r="M427" s="199" t="str">
        <f t="shared" si="279"/>
        <v/>
      </c>
      <c r="N427" s="199" t="str">
        <f t="shared" si="280"/>
        <v/>
      </c>
      <c r="O427" s="199" t="str">
        <f t="shared" si="281"/>
        <v/>
      </c>
      <c r="P427" s="199" t="str">
        <f t="shared" si="282"/>
        <v/>
      </c>
      <c r="Q427" s="199">
        <f t="shared" si="283"/>
        <v>0</v>
      </c>
      <c r="R427" s="606"/>
      <c r="S427" s="199">
        <f>+IFERROR(MIN(R427*(1+MTR!$C$28),P427+Q427*MTR!$C$35),0)</f>
        <v>0</v>
      </c>
      <c r="U427" s="199" t="str">
        <f t="shared" si="257"/>
        <v/>
      </c>
      <c r="V427" s="199" t="str">
        <f t="shared" si="284"/>
        <v/>
      </c>
      <c r="W427" s="199" t="str">
        <f t="shared" si="285"/>
        <v/>
      </c>
      <c r="X427" s="199" t="str">
        <f t="shared" si="286"/>
        <v/>
      </c>
      <c r="Y427" s="199" t="str">
        <f t="shared" si="287"/>
        <v/>
      </c>
      <c r="Z427" s="199" t="str">
        <f t="shared" si="288"/>
        <v/>
      </c>
      <c r="AA427" s="199" t="str">
        <f t="shared" si="289"/>
        <v/>
      </c>
      <c r="AB427" s="199" t="str">
        <f t="shared" si="290"/>
        <v/>
      </c>
      <c r="AC427" s="199">
        <f t="shared" si="291"/>
        <v>0</v>
      </c>
      <c r="AD427" s="606"/>
      <c r="AE427" s="199">
        <f>+IFERROR(MIN(AD427*(1+MTR!$C$28)*(1+MTR!$D$28),AB427+AC427*MTR!$D$35),0)</f>
        <v>0</v>
      </c>
      <c r="AG427" s="199" t="str">
        <f t="shared" si="301"/>
        <v/>
      </c>
      <c r="AH427" s="199" t="str">
        <f t="shared" si="293"/>
        <v/>
      </c>
      <c r="AI427" s="199" t="str">
        <f t="shared" si="294"/>
        <v/>
      </c>
      <c r="AJ427" s="199" t="str">
        <f t="shared" si="295"/>
        <v/>
      </c>
      <c r="AK427" s="199" t="str">
        <f t="shared" si="296"/>
        <v/>
      </c>
      <c r="AL427" s="199" t="str">
        <f t="shared" si="297"/>
        <v/>
      </c>
      <c r="AM427" s="199" t="str">
        <f t="shared" si="298"/>
        <v/>
      </c>
      <c r="AN427" s="199" t="str">
        <f t="shared" si="299"/>
        <v/>
      </c>
      <c r="AO427" s="199">
        <f t="shared" si="300"/>
        <v>0</v>
      </c>
      <c r="AP427" s="606"/>
      <c r="AQ427" s="199">
        <f>+IFERROR(MIN(AP427*(1+MTR!$E$28)*(1+MTR!$D$28),IF(C427&lt;2018,AN427+AO427*MTR!$D$35,AN427+AO427*MTR!$E$36)),0)</f>
        <v>0</v>
      </c>
      <c r="AS427" s="199" t="str">
        <f t="shared" si="292"/>
        <v/>
      </c>
      <c r="AT427" s="199" t="str">
        <f t="shared" si="306"/>
        <v/>
      </c>
      <c r="AU427" s="199" t="str">
        <f t="shared" si="302"/>
        <v/>
      </c>
      <c r="AV427" s="199" t="str">
        <f t="shared" si="307"/>
        <v/>
      </c>
      <c r="AW427" s="199" t="str">
        <f t="shared" si="303"/>
        <v/>
      </c>
      <c r="AX427" s="199" t="str">
        <f t="shared" si="304"/>
        <v/>
      </c>
      <c r="AY427" s="199" t="str">
        <f t="shared" si="305"/>
        <v/>
      </c>
      <c r="AZ427" s="199" t="str">
        <f t="shared" si="308"/>
        <v/>
      </c>
      <c r="BA427" s="199">
        <f t="shared" si="309"/>
        <v>0</v>
      </c>
      <c r="BB427" s="606"/>
      <c r="BC427" s="199">
        <f>+IFERROR(MIN(BB427*(1+MTR!$E$28)*(1+MTR!$F$28),IF(C427&lt;2018,AZ427+BA427*MTR!$D$35,AZ427+BA427*MTR!$E$36)),0)</f>
        <v>0</v>
      </c>
      <c r="BD427" s="190"/>
      <c r="BE427" s="608"/>
      <c r="BF427" s="190"/>
      <c r="BG427" s="190"/>
      <c r="BH427" s="190"/>
    </row>
    <row r="428" spans="1:60" s="179" customFormat="1">
      <c r="A428" s="607"/>
      <c r="B428" s="76"/>
      <c r="C428" s="77"/>
      <c r="D428" s="77"/>
      <c r="E428" s="77"/>
      <c r="F428" s="77"/>
      <c r="G428" s="76"/>
      <c r="H428" s="212" t="str">
        <f t="shared" si="255"/>
        <v/>
      </c>
      <c r="I428" s="199" t="str">
        <f t="shared" si="256"/>
        <v/>
      </c>
      <c r="J428" s="199" t="str">
        <f t="shared" si="276"/>
        <v/>
      </c>
      <c r="K428" s="199" t="str">
        <f t="shared" si="277"/>
        <v/>
      </c>
      <c r="L428" s="199" t="str">
        <f t="shared" si="278"/>
        <v/>
      </c>
      <c r="M428" s="199" t="str">
        <f t="shared" si="279"/>
        <v/>
      </c>
      <c r="N428" s="199" t="str">
        <f t="shared" si="280"/>
        <v/>
      </c>
      <c r="O428" s="199" t="str">
        <f t="shared" si="281"/>
        <v/>
      </c>
      <c r="P428" s="199" t="str">
        <f t="shared" si="282"/>
        <v/>
      </c>
      <c r="Q428" s="199">
        <f t="shared" si="283"/>
        <v>0</v>
      </c>
      <c r="R428" s="606"/>
      <c r="S428" s="199">
        <f>+IFERROR(MIN(R428*(1+MTR!$C$28),P428+Q428*MTR!$C$35),0)</f>
        <v>0</v>
      </c>
      <c r="U428" s="199" t="str">
        <f t="shared" si="257"/>
        <v/>
      </c>
      <c r="V428" s="199" t="str">
        <f t="shared" si="284"/>
        <v/>
      </c>
      <c r="W428" s="199" t="str">
        <f t="shared" si="285"/>
        <v/>
      </c>
      <c r="X428" s="199" t="str">
        <f t="shared" si="286"/>
        <v/>
      </c>
      <c r="Y428" s="199" t="str">
        <f t="shared" si="287"/>
        <v/>
      </c>
      <c r="Z428" s="199" t="str">
        <f t="shared" si="288"/>
        <v/>
      </c>
      <c r="AA428" s="199" t="str">
        <f t="shared" si="289"/>
        <v/>
      </c>
      <c r="AB428" s="199" t="str">
        <f t="shared" si="290"/>
        <v/>
      </c>
      <c r="AC428" s="199">
        <f t="shared" si="291"/>
        <v>0</v>
      </c>
      <c r="AD428" s="606"/>
      <c r="AE428" s="199">
        <f>+IFERROR(MIN(AD428*(1+MTR!$C$28)*(1+MTR!$D$28),AB428+AC428*MTR!$D$35),0)</f>
        <v>0</v>
      </c>
      <c r="AG428" s="199" t="str">
        <f t="shared" si="301"/>
        <v/>
      </c>
      <c r="AH428" s="199" t="str">
        <f t="shared" si="293"/>
        <v/>
      </c>
      <c r="AI428" s="199" t="str">
        <f t="shared" si="294"/>
        <v/>
      </c>
      <c r="AJ428" s="199" t="str">
        <f t="shared" si="295"/>
        <v/>
      </c>
      <c r="AK428" s="199" t="str">
        <f t="shared" si="296"/>
        <v/>
      </c>
      <c r="AL428" s="199" t="str">
        <f t="shared" si="297"/>
        <v/>
      </c>
      <c r="AM428" s="199" t="str">
        <f t="shared" si="298"/>
        <v/>
      </c>
      <c r="AN428" s="199" t="str">
        <f t="shared" si="299"/>
        <v/>
      </c>
      <c r="AO428" s="199">
        <f t="shared" si="300"/>
        <v>0</v>
      </c>
      <c r="AP428" s="606"/>
      <c r="AQ428" s="199">
        <f>+IFERROR(MIN(AP428*(1+MTR!$E$28)*(1+MTR!$D$28),IF(C428&lt;2018,AN428+AO428*MTR!$D$35,AN428+AO428*MTR!$E$36)),0)</f>
        <v>0</v>
      </c>
      <c r="AS428" s="199" t="str">
        <f t="shared" si="292"/>
        <v/>
      </c>
      <c r="AT428" s="199" t="str">
        <f t="shared" si="306"/>
        <v/>
      </c>
      <c r="AU428" s="199" t="str">
        <f t="shared" si="302"/>
        <v/>
      </c>
      <c r="AV428" s="199" t="str">
        <f t="shared" si="307"/>
        <v/>
      </c>
      <c r="AW428" s="199" t="str">
        <f t="shared" si="303"/>
        <v/>
      </c>
      <c r="AX428" s="199" t="str">
        <f t="shared" si="304"/>
        <v/>
      </c>
      <c r="AY428" s="199" t="str">
        <f t="shared" si="305"/>
        <v/>
      </c>
      <c r="AZ428" s="199" t="str">
        <f t="shared" si="308"/>
        <v/>
      </c>
      <c r="BA428" s="199">
        <f t="shared" si="309"/>
        <v>0</v>
      </c>
      <c r="BB428" s="606"/>
      <c r="BC428" s="199">
        <f>+IFERROR(MIN(BB428*(1+MTR!$E$28)*(1+MTR!$F$28),IF(C428&lt;2018,AZ428+BA428*MTR!$D$35,AZ428+BA428*MTR!$E$36)),0)</f>
        <v>0</v>
      </c>
      <c r="BD428" s="190"/>
      <c r="BE428" s="608"/>
      <c r="BF428" s="190"/>
      <c r="BG428" s="190"/>
      <c r="BH428" s="190"/>
    </row>
    <row r="429" spans="1:60" s="179" customFormat="1">
      <c r="A429" s="607"/>
      <c r="B429" s="76"/>
      <c r="C429" s="77"/>
      <c r="D429" s="77"/>
      <c r="E429" s="77"/>
      <c r="F429" s="77"/>
      <c r="G429" s="76"/>
      <c r="H429" s="212" t="str">
        <f t="shared" si="255"/>
        <v/>
      </c>
      <c r="I429" s="199" t="str">
        <f t="shared" si="256"/>
        <v/>
      </c>
      <c r="J429" s="199" t="str">
        <f t="shared" si="276"/>
        <v/>
      </c>
      <c r="K429" s="199" t="str">
        <f t="shared" si="277"/>
        <v/>
      </c>
      <c r="L429" s="199" t="str">
        <f t="shared" si="278"/>
        <v/>
      </c>
      <c r="M429" s="199" t="str">
        <f t="shared" si="279"/>
        <v/>
      </c>
      <c r="N429" s="199" t="str">
        <f t="shared" si="280"/>
        <v/>
      </c>
      <c r="O429" s="199" t="str">
        <f t="shared" si="281"/>
        <v/>
      </c>
      <c r="P429" s="199" t="str">
        <f t="shared" si="282"/>
        <v/>
      </c>
      <c r="Q429" s="199">
        <f t="shared" si="283"/>
        <v>0</v>
      </c>
      <c r="R429" s="606"/>
      <c r="S429" s="199">
        <f>+IFERROR(MIN(R429*(1+MTR!$C$28),P429+Q429*MTR!$C$35),0)</f>
        <v>0</v>
      </c>
      <c r="U429" s="199" t="str">
        <f t="shared" si="257"/>
        <v/>
      </c>
      <c r="V429" s="199" t="str">
        <f t="shared" si="284"/>
        <v/>
      </c>
      <c r="W429" s="199" t="str">
        <f t="shared" si="285"/>
        <v/>
      </c>
      <c r="X429" s="199" t="str">
        <f t="shared" si="286"/>
        <v/>
      </c>
      <c r="Y429" s="199" t="str">
        <f t="shared" si="287"/>
        <v/>
      </c>
      <c r="Z429" s="199" t="str">
        <f t="shared" si="288"/>
        <v/>
      </c>
      <c r="AA429" s="199" t="str">
        <f t="shared" si="289"/>
        <v/>
      </c>
      <c r="AB429" s="199" t="str">
        <f t="shared" si="290"/>
        <v/>
      </c>
      <c r="AC429" s="199">
        <f t="shared" si="291"/>
        <v>0</v>
      </c>
      <c r="AD429" s="606"/>
      <c r="AE429" s="199">
        <f>+IFERROR(MIN(AD429*(1+MTR!$C$28)*(1+MTR!$D$28),AB429+AC429*MTR!$D$35),0)</f>
        <v>0</v>
      </c>
      <c r="AG429" s="199" t="str">
        <f t="shared" si="301"/>
        <v/>
      </c>
      <c r="AH429" s="199" t="str">
        <f t="shared" si="293"/>
        <v/>
      </c>
      <c r="AI429" s="199" t="str">
        <f t="shared" si="294"/>
        <v/>
      </c>
      <c r="AJ429" s="199" t="str">
        <f t="shared" si="295"/>
        <v/>
      </c>
      <c r="AK429" s="199" t="str">
        <f t="shared" si="296"/>
        <v/>
      </c>
      <c r="AL429" s="199" t="str">
        <f t="shared" si="297"/>
        <v/>
      </c>
      <c r="AM429" s="199" t="str">
        <f t="shared" si="298"/>
        <v/>
      </c>
      <c r="AN429" s="199" t="str">
        <f t="shared" si="299"/>
        <v/>
      </c>
      <c r="AO429" s="199">
        <f t="shared" si="300"/>
        <v>0</v>
      </c>
      <c r="AP429" s="606"/>
      <c r="AQ429" s="199">
        <f>+IFERROR(MIN(AP429*(1+MTR!$E$28)*(1+MTR!$D$28),IF(C429&lt;2018,AN429+AO429*MTR!$D$35,AN429+AO429*MTR!$E$36)),0)</f>
        <v>0</v>
      </c>
      <c r="AS429" s="199" t="str">
        <f t="shared" si="292"/>
        <v/>
      </c>
      <c r="AT429" s="199" t="str">
        <f t="shared" si="306"/>
        <v/>
      </c>
      <c r="AU429" s="199" t="str">
        <f t="shared" si="302"/>
        <v/>
      </c>
      <c r="AV429" s="199" t="str">
        <f t="shared" si="307"/>
        <v/>
      </c>
      <c r="AW429" s="199" t="str">
        <f t="shared" si="303"/>
        <v/>
      </c>
      <c r="AX429" s="199" t="str">
        <f t="shared" si="304"/>
        <v/>
      </c>
      <c r="AY429" s="199" t="str">
        <f t="shared" si="305"/>
        <v/>
      </c>
      <c r="AZ429" s="199" t="str">
        <f t="shared" si="308"/>
        <v/>
      </c>
      <c r="BA429" s="199">
        <f t="shared" si="309"/>
        <v>0</v>
      </c>
      <c r="BB429" s="606"/>
      <c r="BC429" s="199">
        <f>+IFERROR(MIN(BB429*(1+MTR!$E$28)*(1+MTR!$F$28),IF(C429&lt;2018,AZ429+BA429*MTR!$D$35,AZ429+BA429*MTR!$E$36)),0)</f>
        <v>0</v>
      </c>
      <c r="BD429" s="190"/>
      <c r="BE429" s="608"/>
      <c r="BF429" s="190"/>
      <c r="BG429" s="190"/>
      <c r="BH429" s="190"/>
    </row>
    <row r="430" spans="1:60" s="179" customFormat="1">
      <c r="A430" s="607"/>
      <c r="B430" s="76"/>
      <c r="C430" s="77"/>
      <c r="D430" s="77"/>
      <c r="E430" s="77"/>
      <c r="F430" s="77"/>
      <c r="G430" s="76"/>
      <c r="H430" s="212" t="str">
        <f t="shared" si="255"/>
        <v/>
      </c>
      <c r="I430" s="199" t="str">
        <f t="shared" si="256"/>
        <v/>
      </c>
      <c r="J430" s="199" t="str">
        <f t="shared" si="276"/>
        <v/>
      </c>
      <c r="K430" s="199" t="str">
        <f t="shared" si="277"/>
        <v/>
      </c>
      <c r="L430" s="199" t="str">
        <f t="shared" si="278"/>
        <v/>
      </c>
      <c r="M430" s="199" t="str">
        <f t="shared" si="279"/>
        <v/>
      </c>
      <c r="N430" s="199" t="str">
        <f t="shared" si="280"/>
        <v/>
      </c>
      <c r="O430" s="199" t="str">
        <f t="shared" si="281"/>
        <v/>
      </c>
      <c r="P430" s="199" t="str">
        <f t="shared" si="282"/>
        <v/>
      </c>
      <c r="Q430" s="199">
        <f t="shared" si="283"/>
        <v>0</v>
      </c>
      <c r="R430" s="606"/>
      <c r="S430" s="199">
        <f>+IFERROR(MIN(R430*(1+MTR!$C$28),P430+Q430*MTR!$C$35),0)</f>
        <v>0</v>
      </c>
      <c r="U430" s="199" t="str">
        <f t="shared" si="257"/>
        <v/>
      </c>
      <c r="V430" s="199" t="str">
        <f t="shared" si="284"/>
        <v/>
      </c>
      <c r="W430" s="199" t="str">
        <f t="shared" si="285"/>
        <v/>
      </c>
      <c r="X430" s="199" t="str">
        <f t="shared" si="286"/>
        <v/>
      </c>
      <c r="Y430" s="199" t="str">
        <f t="shared" si="287"/>
        <v/>
      </c>
      <c r="Z430" s="199" t="str">
        <f t="shared" si="288"/>
        <v/>
      </c>
      <c r="AA430" s="199" t="str">
        <f t="shared" si="289"/>
        <v/>
      </c>
      <c r="AB430" s="199" t="str">
        <f t="shared" si="290"/>
        <v/>
      </c>
      <c r="AC430" s="199">
        <f t="shared" si="291"/>
        <v>0</v>
      </c>
      <c r="AD430" s="606"/>
      <c r="AE430" s="199">
        <f>+IFERROR(MIN(AD430*(1+MTR!$C$28)*(1+MTR!$D$28),AB430+AC430*MTR!$D$35),0)</f>
        <v>0</v>
      </c>
      <c r="AG430" s="199" t="str">
        <f t="shared" si="301"/>
        <v/>
      </c>
      <c r="AH430" s="199" t="str">
        <f t="shared" si="293"/>
        <v/>
      </c>
      <c r="AI430" s="199" t="str">
        <f t="shared" si="294"/>
        <v/>
      </c>
      <c r="AJ430" s="199" t="str">
        <f t="shared" si="295"/>
        <v/>
      </c>
      <c r="AK430" s="199" t="str">
        <f t="shared" si="296"/>
        <v/>
      </c>
      <c r="AL430" s="199" t="str">
        <f t="shared" si="297"/>
        <v/>
      </c>
      <c r="AM430" s="199" t="str">
        <f t="shared" si="298"/>
        <v/>
      </c>
      <c r="AN430" s="199" t="str">
        <f t="shared" si="299"/>
        <v/>
      </c>
      <c r="AO430" s="199">
        <f t="shared" si="300"/>
        <v>0</v>
      </c>
      <c r="AP430" s="606"/>
      <c r="AQ430" s="199">
        <f>+IFERROR(MIN(AP430*(1+MTR!$E$28)*(1+MTR!$D$28),IF(C430&lt;2018,AN430+AO430*MTR!$D$35,AN430+AO430*MTR!$E$36)),0)</f>
        <v>0</v>
      </c>
      <c r="AS430" s="199" t="str">
        <f t="shared" si="292"/>
        <v/>
      </c>
      <c r="AT430" s="199" t="str">
        <f t="shared" si="306"/>
        <v/>
      </c>
      <c r="AU430" s="199" t="str">
        <f t="shared" si="302"/>
        <v/>
      </c>
      <c r="AV430" s="199" t="str">
        <f t="shared" si="307"/>
        <v/>
      </c>
      <c r="AW430" s="199" t="str">
        <f t="shared" si="303"/>
        <v/>
      </c>
      <c r="AX430" s="199" t="str">
        <f t="shared" si="304"/>
        <v/>
      </c>
      <c r="AY430" s="199" t="str">
        <f t="shared" si="305"/>
        <v/>
      </c>
      <c r="AZ430" s="199" t="str">
        <f t="shared" si="308"/>
        <v/>
      </c>
      <c r="BA430" s="199">
        <f t="shared" si="309"/>
        <v>0</v>
      </c>
      <c r="BB430" s="606"/>
      <c r="BC430" s="199">
        <f>+IFERROR(MIN(BB430*(1+MTR!$E$28)*(1+MTR!$F$28),IF(C430&lt;2018,AZ430+BA430*MTR!$D$35,AZ430+BA430*MTR!$E$36)),0)</f>
        <v>0</v>
      </c>
      <c r="BD430" s="190"/>
      <c r="BE430" s="608"/>
      <c r="BF430" s="190"/>
      <c r="BG430" s="190"/>
      <c r="BH430" s="190"/>
    </row>
    <row r="431" spans="1:60" s="179" customFormat="1">
      <c r="A431" s="607"/>
      <c r="B431" s="76"/>
      <c r="C431" s="77"/>
      <c r="D431" s="77"/>
      <c r="E431" s="77"/>
      <c r="F431" s="77"/>
      <c r="G431" s="76"/>
      <c r="H431" s="212" t="str">
        <f t="shared" si="255"/>
        <v/>
      </c>
      <c r="I431" s="199" t="str">
        <f t="shared" si="256"/>
        <v/>
      </c>
      <c r="J431" s="199" t="str">
        <f t="shared" si="276"/>
        <v/>
      </c>
      <c r="K431" s="199" t="str">
        <f t="shared" si="277"/>
        <v/>
      </c>
      <c r="L431" s="199" t="str">
        <f t="shared" si="278"/>
        <v/>
      </c>
      <c r="M431" s="199" t="str">
        <f t="shared" si="279"/>
        <v/>
      </c>
      <c r="N431" s="199" t="str">
        <f t="shared" si="280"/>
        <v/>
      </c>
      <c r="O431" s="199" t="str">
        <f t="shared" si="281"/>
        <v/>
      </c>
      <c r="P431" s="199" t="str">
        <f t="shared" si="282"/>
        <v/>
      </c>
      <c r="Q431" s="199">
        <f t="shared" si="283"/>
        <v>0</v>
      </c>
      <c r="R431" s="606"/>
      <c r="S431" s="199">
        <f>+IFERROR(MIN(R431*(1+MTR!$C$28),P431+Q431*MTR!$C$35),0)</f>
        <v>0</v>
      </c>
      <c r="U431" s="199" t="str">
        <f t="shared" si="257"/>
        <v/>
      </c>
      <c r="V431" s="199" t="str">
        <f t="shared" si="284"/>
        <v/>
      </c>
      <c r="W431" s="199" t="str">
        <f t="shared" si="285"/>
        <v/>
      </c>
      <c r="X431" s="199" t="str">
        <f t="shared" si="286"/>
        <v/>
      </c>
      <c r="Y431" s="199" t="str">
        <f t="shared" si="287"/>
        <v/>
      </c>
      <c r="Z431" s="199" t="str">
        <f t="shared" si="288"/>
        <v/>
      </c>
      <c r="AA431" s="199" t="str">
        <f t="shared" si="289"/>
        <v/>
      </c>
      <c r="AB431" s="199" t="str">
        <f t="shared" si="290"/>
        <v/>
      </c>
      <c r="AC431" s="199">
        <f t="shared" si="291"/>
        <v>0</v>
      </c>
      <c r="AD431" s="606"/>
      <c r="AE431" s="199">
        <f>+IFERROR(MIN(AD431*(1+MTR!$C$28)*(1+MTR!$D$28),AB431+AC431*MTR!$D$35),0)</f>
        <v>0</v>
      </c>
      <c r="AG431" s="199" t="str">
        <f t="shared" si="301"/>
        <v/>
      </c>
      <c r="AH431" s="199" t="str">
        <f t="shared" si="293"/>
        <v/>
      </c>
      <c r="AI431" s="199" t="str">
        <f t="shared" si="294"/>
        <v/>
      </c>
      <c r="AJ431" s="199" t="str">
        <f t="shared" si="295"/>
        <v/>
      </c>
      <c r="AK431" s="199" t="str">
        <f t="shared" si="296"/>
        <v/>
      </c>
      <c r="AL431" s="199" t="str">
        <f t="shared" si="297"/>
        <v/>
      </c>
      <c r="AM431" s="199" t="str">
        <f t="shared" si="298"/>
        <v/>
      </c>
      <c r="AN431" s="199" t="str">
        <f t="shared" si="299"/>
        <v/>
      </c>
      <c r="AO431" s="199">
        <f t="shared" si="300"/>
        <v>0</v>
      </c>
      <c r="AP431" s="606"/>
      <c r="AQ431" s="199">
        <f>+IFERROR(MIN(AP431*(1+MTR!$E$28)*(1+MTR!$D$28),IF(C431&lt;2018,AN431+AO431*MTR!$D$35,AN431+AO431*MTR!$E$36)),0)</f>
        <v>0</v>
      </c>
      <c r="AS431" s="199" t="str">
        <f t="shared" si="292"/>
        <v/>
      </c>
      <c r="AT431" s="199" t="str">
        <f t="shared" si="306"/>
        <v/>
      </c>
      <c r="AU431" s="199" t="str">
        <f t="shared" si="302"/>
        <v/>
      </c>
      <c r="AV431" s="199" t="str">
        <f t="shared" si="307"/>
        <v/>
      </c>
      <c r="AW431" s="199" t="str">
        <f t="shared" si="303"/>
        <v/>
      </c>
      <c r="AX431" s="199" t="str">
        <f t="shared" si="304"/>
        <v/>
      </c>
      <c r="AY431" s="199" t="str">
        <f t="shared" si="305"/>
        <v/>
      </c>
      <c r="AZ431" s="199" t="str">
        <f t="shared" si="308"/>
        <v/>
      </c>
      <c r="BA431" s="199">
        <f t="shared" si="309"/>
        <v>0</v>
      </c>
      <c r="BB431" s="606"/>
      <c r="BC431" s="199">
        <f>+IFERROR(MIN(BB431*(1+MTR!$E$28)*(1+MTR!$F$28),IF(C431&lt;2018,AZ431+BA431*MTR!$D$35,AZ431+BA431*MTR!$E$36)),0)</f>
        <v>0</v>
      </c>
      <c r="BD431" s="190"/>
      <c r="BE431" s="608"/>
      <c r="BF431" s="190"/>
      <c r="BG431" s="190"/>
      <c r="BH431" s="190"/>
    </row>
    <row r="432" spans="1:60" s="179" customFormat="1">
      <c r="A432" s="607"/>
      <c r="B432" s="76"/>
      <c r="C432" s="77"/>
      <c r="D432" s="77"/>
      <c r="E432" s="77"/>
      <c r="F432" s="77"/>
      <c r="G432" s="76"/>
      <c r="H432" s="212" t="str">
        <f t="shared" si="255"/>
        <v/>
      </c>
      <c r="I432" s="199" t="str">
        <f t="shared" si="256"/>
        <v/>
      </c>
      <c r="J432" s="199" t="str">
        <f t="shared" si="276"/>
        <v/>
      </c>
      <c r="K432" s="199" t="str">
        <f t="shared" si="277"/>
        <v/>
      </c>
      <c r="L432" s="199" t="str">
        <f t="shared" si="278"/>
        <v/>
      </c>
      <c r="M432" s="199" t="str">
        <f t="shared" si="279"/>
        <v/>
      </c>
      <c r="N432" s="199" t="str">
        <f t="shared" si="280"/>
        <v/>
      </c>
      <c r="O432" s="199" t="str">
        <f t="shared" si="281"/>
        <v/>
      </c>
      <c r="P432" s="199" t="str">
        <f t="shared" si="282"/>
        <v/>
      </c>
      <c r="Q432" s="199">
        <f t="shared" si="283"/>
        <v>0</v>
      </c>
      <c r="R432" s="606"/>
      <c r="S432" s="199">
        <f>+IFERROR(MIN(R432*(1+MTR!$C$28),P432+Q432*MTR!$C$35),0)</f>
        <v>0</v>
      </c>
      <c r="U432" s="199" t="str">
        <f t="shared" si="257"/>
        <v/>
      </c>
      <c r="V432" s="199" t="str">
        <f t="shared" si="284"/>
        <v/>
      </c>
      <c r="W432" s="199" t="str">
        <f t="shared" si="285"/>
        <v/>
      </c>
      <c r="X432" s="199" t="str">
        <f t="shared" si="286"/>
        <v/>
      </c>
      <c r="Y432" s="199" t="str">
        <f t="shared" si="287"/>
        <v/>
      </c>
      <c r="Z432" s="199" t="str">
        <f t="shared" si="288"/>
        <v/>
      </c>
      <c r="AA432" s="199" t="str">
        <f t="shared" si="289"/>
        <v/>
      </c>
      <c r="AB432" s="199" t="str">
        <f t="shared" si="290"/>
        <v/>
      </c>
      <c r="AC432" s="199">
        <f t="shared" si="291"/>
        <v>0</v>
      </c>
      <c r="AD432" s="606"/>
      <c r="AE432" s="199">
        <f>+IFERROR(MIN(AD432*(1+MTR!$C$28)*(1+MTR!$D$28),AB432+AC432*MTR!$D$35),0)</f>
        <v>0</v>
      </c>
      <c r="AG432" s="199" t="str">
        <f t="shared" si="301"/>
        <v/>
      </c>
      <c r="AH432" s="199" t="str">
        <f t="shared" si="293"/>
        <v/>
      </c>
      <c r="AI432" s="199" t="str">
        <f t="shared" si="294"/>
        <v/>
      </c>
      <c r="AJ432" s="199" t="str">
        <f t="shared" si="295"/>
        <v/>
      </c>
      <c r="AK432" s="199" t="str">
        <f t="shared" si="296"/>
        <v/>
      </c>
      <c r="AL432" s="199" t="str">
        <f t="shared" si="297"/>
        <v/>
      </c>
      <c r="AM432" s="199" t="str">
        <f t="shared" si="298"/>
        <v/>
      </c>
      <c r="AN432" s="199" t="str">
        <f t="shared" si="299"/>
        <v/>
      </c>
      <c r="AO432" s="199">
        <f t="shared" si="300"/>
        <v>0</v>
      </c>
      <c r="AP432" s="606"/>
      <c r="AQ432" s="199">
        <f>+IFERROR(MIN(AP432*(1+MTR!$E$28)*(1+MTR!$D$28),IF(C432&lt;2018,AN432+AO432*MTR!$D$35,AN432+AO432*MTR!$E$36)),0)</f>
        <v>0</v>
      </c>
      <c r="AS432" s="199" t="str">
        <f t="shared" si="292"/>
        <v/>
      </c>
      <c r="AT432" s="199" t="str">
        <f t="shared" si="306"/>
        <v/>
      </c>
      <c r="AU432" s="199" t="str">
        <f t="shared" si="302"/>
        <v/>
      </c>
      <c r="AV432" s="199" t="str">
        <f t="shared" si="307"/>
        <v/>
      </c>
      <c r="AW432" s="199" t="str">
        <f t="shared" si="303"/>
        <v/>
      </c>
      <c r="AX432" s="199" t="str">
        <f t="shared" si="304"/>
        <v/>
      </c>
      <c r="AY432" s="199" t="str">
        <f t="shared" si="305"/>
        <v/>
      </c>
      <c r="AZ432" s="199" t="str">
        <f t="shared" si="308"/>
        <v/>
      </c>
      <c r="BA432" s="199">
        <f t="shared" si="309"/>
        <v>0</v>
      </c>
      <c r="BB432" s="606"/>
      <c r="BC432" s="199">
        <f>+IFERROR(MIN(BB432*(1+MTR!$E$28)*(1+MTR!$F$28),IF(C432&lt;2018,AZ432+BA432*MTR!$D$35,AZ432+BA432*MTR!$E$36)),0)</f>
        <v>0</v>
      </c>
      <c r="BD432" s="190"/>
      <c r="BE432" s="608"/>
      <c r="BF432" s="190"/>
      <c r="BG432" s="190"/>
      <c r="BH432" s="190"/>
    </row>
    <row r="433" spans="1:60" s="179" customFormat="1">
      <c r="A433" s="607"/>
      <c r="B433" s="76"/>
      <c r="C433" s="77"/>
      <c r="D433" s="77"/>
      <c r="E433" s="77"/>
      <c r="F433" s="77"/>
      <c r="G433" s="76"/>
      <c r="H433" s="212" t="str">
        <f t="shared" si="255"/>
        <v/>
      </c>
      <c r="I433" s="199" t="str">
        <f t="shared" si="256"/>
        <v/>
      </c>
      <c r="J433" s="199" t="str">
        <f t="shared" si="276"/>
        <v/>
      </c>
      <c r="K433" s="199" t="str">
        <f t="shared" si="277"/>
        <v/>
      </c>
      <c r="L433" s="199" t="str">
        <f t="shared" si="278"/>
        <v/>
      </c>
      <c r="M433" s="199" t="str">
        <f t="shared" si="279"/>
        <v/>
      </c>
      <c r="N433" s="199" t="str">
        <f t="shared" si="280"/>
        <v/>
      </c>
      <c r="O433" s="199" t="str">
        <f t="shared" si="281"/>
        <v/>
      </c>
      <c r="P433" s="199" t="str">
        <f t="shared" si="282"/>
        <v/>
      </c>
      <c r="Q433" s="199">
        <f t="shared" si="283"/>
        <v>0</v>
      </c>
      <c r="R433" s="606"/>
      <c r="S433" s="199">
        <f>+IFERROR(MIN(R433*(1+MTR!$C$28),P433+Q433*MTR!$C$35),0)</f>
        <v>0</v>
      </c>
      <c r="U433" s="199" t="str">
        <f t="shared" si="257"/>
        <v/>
      </c>
      <c r="V433" s="199" t="str">
        <f t="shared" si="284"/>
        <v/>
      </c>
      <c r="W433" s="199" t="str">
        <f t="shared" si="285"/>
        <v/>
      </c>
      <c r="X433" s="199" t="str">
        <f t="shared" si="286"/>
        <v/>
      </c>
      <c r="Y433" s="199" t="str">
        <f t="shared" si="287"/>
        <v/>
      </c>
      <c r="Z433" s="199" t="str">
        <f t="shared" si="288"/>
        <v/>
      </c>
      <c r="AA433" s="199" t="str">
        <f t="shared" si="289"/>
        <v/>
      </c>
      <c r="AB433" s="199" t="str">
        <f t="shared" si="290"/>
        <v/>
      </c>
      <c r="AC433" s="199">
        <f t="shared" si="291"/>
        <v>0</v>
      </c>
      <c r="AD433" s="606"/>
      <c r="AE433" s="199">
        <f>+IFERROR(MIN(AD433*(1+MTR!$C$28)*(1+MTR!$D$28),AB433+AC433*MTR!$D$35),0)</f>
        <v>0</v>
      </c>
      <c r="AG433" s="199" t="str">
        <f t="shared" si="301"/>
        <v/>
      </c>
      <c r="AH433" s="199" t="str">
        <f t="shared" si="293"/>
        <v/>
      </c>
      <c r="AI433" s="199" t="str">
        <f t="shared" si="294"/>
        <v/>
      </c>
      <c r="AJ433" s="199" t="str">
        <f t="shared" si="295"/>
        <v/>
      </c>
      <c r="AK433" s="199" t="str">
        <f t="shared" si="296"/>
        <v/>
      </c>
      <c r="AL433" s="199" t="str">
        <f t="shared" si="297"/>
        <v/>
      </c>
      <c r="AM433" s="199" t="str">
        <f t="shared" si="298"/>
        <v/>
      </c>
      <c r="AN433" s="199" t="str">
        <f t="shared" si="299"/>
        <v/>
      </c>
      <c r="AO433" s="199">
        <f t="shared" si="300"/>
        <v>0</v>
      </c>
      <c r="AP433" s="606"/>
      <c r="AQ433" s="199">
        <f>+IFERROR(MIN(AP433*(1+MTR!$E$28)*(1+MTR!$D$28),IF(C433&lt;2018,AN433+AO433*MTR!$D$35,AN433+AO433*MTR!$E$36)),0)</f>
        <v>0</v>
      </c>
      <c r="AS433" s="199" t="str">
        <f t="shared" si="292"/>
        <v/>
      </c>
      <c r="AT433" s="199" t="str">
        <f t="shared" si="306"/>
        <v/>
      </c>
      <c r="AU433" s="199" t="str">
        <f t="shared" si="302"/>
        <v/>
      </c>
      <c r="AV433" s="199" t="str">
        <f t="shared" si="307"/>
        <v/>
      </c>
      <c r="AW433" s="199" t="str">
        <f t="shared" si="303"/>
        <v/>
      </c>
      <c r="AX433" s="199" t="str">
        <f t="shared" si="304"/>
        <v/>
      </c>
      <c r="AY433" s="199" t="str">
        <f t="shared" si="305"/>
        <v/>
      </c>
      <c r="AZ433" s="199" t="str">
        <f t="shared" si="308"/>
        <v/>
      </c>
      <c r="BA433" s="199">
        <f t="shared" si="309"/>
        <v>0</v>
      </c>
      <c r="BB433" s="606"/>
      <c r="BC433" s="199">
        <f>+IFERROR(MIN(BB433*(1+MTR!$E$28)*(1+MTR!$F$28),IF(C433&lt;2018,AZ433+BA433*MTR!$D$35,AZ433+BA433*MTR!$E$36)),0)</f>
        <v>0</v>
      </c>
      <c r="BD433" s="190"/>
      <c r="BE433" s="608"/>
      <c r="BF433" s="190"/>
      <c r="BG433" s="190"/>
      <c r="BH433" s="190"/>
    </row>
    <row r="434" spans="1:60" s="179" customFormat="1">
      <c r="A434" s="607"/>
      <c r="B434" s="76"/>
      <c r="C434" s="77"/>
      <c r="D434" s="77"/>
      <c r="E434" s="77"/>
      <c r="F434" s="77"/>
      <c r="G434" s="76"/>
      <c r="H434" s="212" t="str">
        <f t="shared" si="255"/>
        <v/>
      </c>
      <c r="I434" s="199" t="str">
        <f t="shared" si="256"/>
        <v/>
      </c>
      <c r="J434" s="199" t="str">
        <f t="shared" si="276"/>
        <v/>
      </c>
      <c r="K434" s="199" t="str">
        <f t="shared" si="277"/>
        <v/>
      </c>
      <c r="L434" s="199" t="str">
        <f t="shared" si="278"/>
        <v/>
      </c>
      <c r="M434" s="199" t="str">
        <f t="shared" si="279"/>
        <v/>
      </c>
      <c r="N434" s="199" t="str">
        <f t="shared" si="280"/>
        <v/>
      </c>
      <c r="O434" s="199" t="str">
        <f t="shared" si="281"/>
        <v/>
      </c>
      <c r="P434" s="199" t="str">
        <f t="shared" si="282"/>
        <v/>
      </c>
      <c r="Q434" s="199">
        <f t="shared" si="283"/>
        <v>0</v>
      </c>
      <c r="R434" s="606"/>
      <c r="S434" s="199">
        <f>+IFERROR(MIN(R434*(1+MTR!$C$28),P434+Q434*MTR!$C$35),0)</f>
        <v>0</v>
      </c>
      <c r="U434" s="199" t="str">
        <f t="shared" si="257"/>
        <v/>
      </c>
      <c r="V434" s="199" t="str">
        <f t="shared" si="284"/>
        <v/>
      </c>
      <c r="W434" s="199" t="str">
        <f t="shared" si="285"/>
        <v/>
      </c>
      <c r="X434" s="199" t="str">
        <f t="shared" si="286"/>
        <v/>
      </c>
      <c r="Y434" s="199" t="str">
        <f t="shared" si="287"/>
        <v/>
      </c>
      <c r="Z434" s="199" t="str">
        <f t="shared" si="288"/>
        <v/>
      </c>
      <c r="AA434" s="199" t="str">
        <f t="shared" si="289"/>
        <v/>
      </c>
      <c r="AB434" s="199" t="str">
        <f t="shared" si="290"/>
        <v/>
      </c>
      <c r="AC434" s="199">
        <f t="shared" si="291"/>
        <v>0</v>
      </c>
      <c r="AD434" s="606"/>
      <c r="AE434" s="199">
        <f>+IFERROR(MIN(AD434*(1+MTR!$C$28)*(1+MTR!$D$28),AB434+AC434*MTR!$D$35),0)</f>
        <v>0</v>
      </c>
      <c r="AG434" s="199" t="str">
        <f t="shared" si="301"/>
        <v/>
      </c>
      <c r="AH434" s="199" t="str">
        <f t="shared" si="293"/>
        <v/>
      </c>
      <c r="AI434" s="199" t="str">
        <f t="shared" si="294"/>
        <v/>
      </c>
      <c r="AJ434" s="199" t="str">
        <f t="shared" si="295"/>
        <v/>
      </c>
      <c r="AK434" s="199" t="str">
        <f t="shared" si="296"/>
        <v/>
      </c>
      <c r="AL434" s="199" t="str">
        <f t="shared" si="297"/>
        <v/>
      </c>
      <c r="AM434" s="199" t="str">
        <f t="shared" si="298"/>
        <v/>
      </c>
      <c r="AN434" s="199" t="str">
        <f t="shared" si="299"/>
        <v/>
      </c>
      <c r="AO434" s="199">
        <f t="shared" si="300"/>
        <v>0</v>
      </c>
      <c r="AP434" s="606"/>
      <c r="AQ434" s="199">
        <f>+IFERROR(MIN(AP434*(1+MTR!$E$28)*(1+MTR!$D$28),IF(C434&lt;2018,AN434+AO434*MTR!$D$35,AN434+AO434*MTR!$E$36)),0)</f>
        <v>0</v>
      </c>
      <c r="AS434" s="199" t="str">
        <f t="shared" si="292"/>
        <v/>
      </c>
      <c r="AT434" s="199" t="str">
        <f t="shared" si="306"/>
        <v/>
      </c>
      <c r="AU434" s="199" t="str">
        <f t="shared" si="302"/>
        <v/>
      </c>
      <c r="AV434" s="199" t="str">
        <f t="shared" si="307"/>
        <v/>
      </c>
      <c r="AW434" s="199" t="str">
        <f t="shared" si="303"/>
        <v/>
      </c>
      <c r="AX434" s="199" t="str">
        <f t="shared" si="304"/>
        <v/>
      </c>
      <c r="AY434" s="199" t="str">
        <f t="shared" si="305"/>
        <v/>
      </c>
      <c r="AZ434" s="199" t="str">
        <f t="shared" si="308"/>
        <v/>
      </c>
      <c r="BA434" s="199">
        <f t="shared" si="309"/>
        <v>0</v>
      </c>
      <c r="BB434" s="606"/>
      <c r="BC434" s="199">
        <f>+IFERROR(MIN(BB434*(1+MTR!$E$28)*(1+MTR!$F$28),IF(C434&lt;2018,AZ434+BA434*MTR!$D$35,AZ434+BA434*MTR!$E$36)),0)</f>
        <v>0</v>
      </c>
      <c r="BD434" s="190"/>
      <c r="BE434" s="608"/>
      <c r="BF434" s="190"/>
      <c r="BG434" s="190"/>
      <c r="BH434" s="190"/>
    </row>
    <row r="435" spans="1:60" s="179" customFormat="1">
      <c r="A435" s="607"/>
      <c r="B435" s="76"/>
      <c r="C435" s="77"/>
      <c r="D435" s="77"/>
      <c r="E435" s="77"/>
      <c r="F435" s="77"/>
      <c r="G435" s="76"/>
      <c r="H435" s="212" t="str">
        <f t="shared" si="255"/>
        <v/>
      </c>
      <c r="I435" s="199" t="str">
        <f t="shared" si="256"/>
        <v/>
      </c>
      <c r="J435" s="199" t="str">
        <f t="shared" si="276"/>
        <v/>
      </c>
      <c r="K435" s="199" t="str">
        <f t="shared" si="277"/>
        <v/>
      </c>
      <c r="L435" s="199" t="str">
        <f t="shared" si="278"/>
        <v/>
      </c>
      <c r="M435" s="199" t="str">
        <f t="shared" si="279"/>
        <v/>
      </c>
      <c r="N435" s="199" t="str">
        <f t="shared" si="280"/>
        <v/>
      </c>
      <c r="O435" s="199" t="str">
        <f t="shared" si="281"/>
        <v/>
      </c>
      <c r="P435" s="199" t="str">
        <f t="shared" si="282"/>
        <v/>
      </c>
      <c r="Q435" s="199">
        <f t="shared" si="283"/>
        <v>0</v>
      </c>
      <c r="R435" s="606"/>
      <c r="S435" s="199">
        <f>+IFERROR(MIN(R435*(1+MTR!$C$28),P435+Q435*MTR!$C$35),0)</f>
        <v>0</v>
      </c>
      <c r="U435" s="199" t="str">
        <f t="shared" si="257"/>
        <v/>
      </c>
      <c r="V435" s="199" t="str">
        <f t="shared" si="284"/>
        <v/>
      </c>
      <c r="W435" s="199" t="str">
        <f t="shared" si="285"/>
        <v/>
      </c>
      <c r="X435" s="199" t="str">
        <f t="shared" si="286"/>
        <v/>
      </c>
      <c r="Y435" s="199" t="str">
        <f t="shared" si="287"/>
        <v/>
      </c>
      <c r="Z435" s="199" t="str">
        <f t="shared" si="288"/>
        <v/>
      </c>
      <c r="AA435" s="199" t="str">
        <f t="shared" si="289"/>
        <v/>
      </c>
      <c r="AB435" s="199" t="str">
        <f t="shared" si="290"/>
        <v/>
      </c>
      <c r="AC435" s="199">
        <f t="shared" si="291"/>
        <v>0</v>
      </c>
      <c r="AD435" s="606"/>
      <c r="AE435" s="199">
        <f>+IFERROR(MIN(AD435*(1+MTR!$C$28)*(1+MTR!$D$28),AB435+AC435*MTR!$D$35),0)</f>
        <v>0</v>
      </c>
      <c r="AG435" s="199" t="str">
        <f t="shared" si="301"/>
        <v/>
      </c>
      <c r="AH435" s="199" t="str">
        <f t="shared" si="293"/>
        <v/>
      </c>
      <c r="AI435" s="199" t="str">
        <f t="shared" si="294"/>
        <v/>
      </c>
      <c r="AJ435" s="199" t="str">
        <f t="shared" si="295"/>
        <v/>
      </c>
      <c r="AK435" s="199" t="str">
        <f t="shared" si="296"/>
        <v/>
      </c>
      <c r="AL435" s="199" t="str">
        <f t="shared" si="297"/>
        <v/>
      </c>
      <c r="AM435" s="199" t="str">
        <f t="shared" si="298"/>
        <v/>
      </c>
      <c r="AN435" s="199" t="str">
        <f t="shared" si="299"/>
        <v/>
      </c>
      <c r="AO435" s="199">
        <f t="shared" si="300"/>
        <v>0</v>
      </c>
      <c r="AP435" s="606"/>
      <c r="AQ435" s="199">
        <f>+IFERROR(MIN(AP435*(1+MTR!$E$28)*(1+MTR!$D$28),IF(C435&lt;2018,AN435+AO435*MTR!$D$35,AN435+AO435*MTR!$E$36)),0)</f>
        <v>0</v>
      </c>
      <c r="AS435" s="199" t="str">
        <f t="shared" si="292"/>
        <v/>
      </c>
      <c r="AT435" s="199" t="str">
        <f t="shared" si="306"/>
        <v/>
      </c>
      <c r="AU435" s="199" t="str">
        <f t="shared" si="302"/>
        <v/>
      </c>
      <c r="AV435" s="199" t="str">
        <f t="shared" si="307"/>
        <v/>
      </c>
      <c r="AW435" s="199" t="str">
        <f t="shared" si="303"/>
        <v/>
      </c>
      <c r="AX435" s="199" t="str">
        <f t="shared" si="304"/>
        <v/>
      </c>
      <c r="AY435" s="199" t="str">
        <f t="shared" si="305"/>
        <v/>
      </c>
      <c r="AZ435" s="199" t="str">
        <f t="shared" si="308"/>
        <v/>
      </c>
      <c r="BA435" s="199">
        <f t="shared" si="309"/>
        <v>0</v>
      </c>
      <c r="BB435" s="606"/>
      <c r="BC435" s="199">
        <f>+IFERROR(MIN(BB435*(1+MTR!$E$28)*(1+MTR!$F$28),IF(C435&lt;2018,AZ435+BA435*MTR!$D$35,AZ435+BA435*MTR!$E$36)),0)</f>
        <v>0</v>
      </c>
      <c r="BD435" s="190"/>
      <c r="BE435" s="608"/>
      <c r="BF435" s="190"/>
      <c r="BG435" s="190"/>
      <c r="BH435" s="190"/>
    </row>
    <row r="436" spans="1:60" s="179" customFormat="1">
      <c r="A436" s="607"/>
      <c r="B436" s="76"/>
      <c r="C436" s="77"/>
      <c r="D436" s="77"/>
      <c r="E436" s="77"/>
      <c r="F436" s="77"/>
      <c r="G436" s="76"/>
      <c r="H436" s="212" t="str">
        <f t="shared" si="255"/>
        <v/>
      </c>
      <c r="I436" s="199" t="str">
        <f t="shared" si="256"/>
        <v/>
      </c>
      <c r="J436" s="199" t="str">
        <f t="shared" si="276"/>
        <v/>
      </c>
      <c r="K436" s="199" t="str">
        <f t="shared" si="277"/>
        <v/>
      </c>
      <c r="L436" s="199" t="str">
        <f t="shared" si="278"/>
        <v/>
      </c>
      <c r="M436" s="199" t="str">
        <f t="shared" si="279"/>
        <v/>
      </c>
      <c r="N436" s="199" t="str">
        <f t="shared" si="280"/>
        <v/>
      </c>
      <c r="O436" s="199" t="str">
        <f t="shared" si="281"/>
        <v/>
      </c>
      <c r="P436" s="199" t="str">
        <f t="shared" si="282"/>
        <v/>
      </c>
      <c r="Q436" s="199">
        <f t="shared" si="283"/>
        <v>0</v>
      </c>
      <c r="R436" s="606"/>
      <c r="S436" s="199">
        <f>+IFERROR(MIN(R436*(1+MTR!$C$28),P436+Q436*MTR!$C$35),0)</f>
        <v>0</v>
      </c>
      <c r="U436" s="199" t="str">
        <f t="shared" si="257"/>
        <v/>
      </c>
      <c r="V436" s="199" t="str">
        <f t="shared" si="284"/>
        <v/>
      </c>
      <c r="W436" s="199" t="str">
        <f t="shared" si="285"/>
        <v/>
      </c>
      <c r="X436" s="199" t="str">
        <f t="shared" si="286"/>
        <v/>
      </c>
      <c r="Y436" s="199" t="str">
        <f t="shared" si="287"/>
        <v/>
      </c>
      <c r="Z436" s="199" t="str">
        <f t="shared" si="288"/>
        <v/>
      </c>
      <c r="AA436" s="199" t="str">
        <f t="shared" si="289"/>
        <v/>
      </c>
      <c r="AB436" s="199" t="str">
        <f t="shared" si="290"/>
        <v/>
      </c>
      <c r="AC436" s="199">
        <f t="shared" si="291"/>
        <v>0</v>
      </c>
      <c r="AD436" s="606"/>
      <c r="AE436" s="199">
        <f>+IFERROR(MIN(AD436*(1+MTR!$C$28)*(1+MTR!$D$28),AB436+AC436*MTR!$D$35),0)</f>
        <v>0</v>
      </c>
      <c r="AG436" s="199" t="str">
        <f t="shared" si="301"/>
        <v/>
      </c>
      <c r="AH436" s="199" t="str">
        <f t="shared" si="293"/>
        <v/>
      </c>
      <c r="AI436" s="199" t="str">
        <f t="shared" si="294"/>
        <v/>
      </c>
      <c r="AJ436" s="199" t="str">
        <f t="shared" si="295"/>
        <v/>
      </c>
      <c r="AK436" s="199" t="str">
        <f t="shared" si="296"/>
        <v/>
      </c>
      <c r="AL436" s="199" t="str">
        <f t="shared" si="297"/>
        <v/>
      </c>
      <c r="AM436" s="199" t="str">
        <f t="shared" si="298"/>
        <v/>
      </c>
      <c r="AN436" s="199" t="str">
        <f t="shared" si="299"/>
        <v/>
      </c>
      <c r="AO436" s="199">
        <f t="shared" si="300"/>
        <v>0</v>
      </c>
      <c r="AP436" s="606"/>
      <c r="AQ436" s="199">
        <f>+IFERROR(MIN(AP436*(1+MTR!$E$28)*(1+MTR!$D$28),IF(C436&lt;2018,AN436+AO436*MTR!$D$35,AN436+AO436*MTR!$E$36)),0)</f>
        <v>0</v>
      </c>
      <c r="AS436" s="199" t="str">
        <f t="shared" si="292"/>
        <v/>
      </c>
      <c r="AT436" s="199" t="str">
        <f t="shared" si="306"/>
        <v/>
      </c>
      <c r="AU436" s="199" t="str">
        <f t="shared" si="302"/>
        <v/>
      </c>
      <c r="AV436" s="199" t="str">
        <f t="shared" si="307"/>
        <v/>
      </c>
      <c r="AW436" s="199" t="str">
        <f t="shared" si="303"/>
        <v/>
      </c>
      <c r="AX436" s="199" t="str">
        <f t="shared" si="304"/>
        <v/>
      </c>
      <c r="AY436" s="199" t="str">
        <f t="shared" si="305"/>
        <v/>
      </c>
      <c r="AZ436" s="199" t="str">
        <f t="shared" si="308"/>
        <v/>
      </c>
      <c r="BA436" s="199">
        <f t="shared" si="309"/>
        <v>0</v>
      </c>
      <c r="BB436" s="606"/>
      <c r="BC436" s="199">
        <f>+IFERROR(MIN(BB436*(1+MTR!$E$28)*(1+MTR!$F$28),IF(C436&lt;2018,AZ436+BA436*MTR!$D$35,AZ436+BA436*MTR!$E$36)),0)</f>
        <v>0</v>
      </c>
      <c r="BD436" s="190"/>
      <c r="BE436" s="608"/>
      <c r="BF436" s="190"/>
      <c r="BG436" s="190"/>
      <c r="BH436" s="190"/>
    </row>
    <row r="437" spans="1:60" s="179" customFormat="1">
      <c r="A437" s="607"/>
      <c r="B437" s="76"/>
      <c r="C437" s="77"/>
      <c r="D437" s="77"/>
      <c r="E437" s="77"/>
      <c r="F437" s="77"/>
      <c r="G437" s="76"/>
      <c r="H437" s="212" t="str">
        <f t="shared" si="255"/>
        <v/>
      </c>
      <c r="I437" s="199" t="str">
        <f t="shared" si="256"/>
        <v/>
      </c>
      <c r="J437" s="199" t="str">
        <f t="shared" si="276"/>
        <v/>
      </c>
      <c r="K437" s="199" t="str">
        <f t="shared" si="277"/>
        <v/>
      </c>
      <c r="L437" s="199" t="str">
        <f t="shared" si="278"/>
        <v/>
      </c>
      <c r="M437" s="199" t="str">
        <f t="shared" si="279"/>
        <v/>
      </c>
      <c r="N437" s="199" t="str">
        <f t="shared" si="280"/>
        <v/>
      </c>
      <c r="O437" s="199" t="str">
        <f t="shared" si="281"/>
        <v/>
      </c>
      <c r="P437" s="199" t="str">
        <f t="shared" si="282"/>
        <v/>
      </c>
      <c r="Q437" s="199">
        <f t="shared" si="283"/>
        <v>0</v>
      </c>
      <c r="R437" s="606"/>
      <c r="S437" s="199">
        <f>+IFERROR(MIN(R437*(1+MTR!$C$28),P437+Q437*MTR!$C$35),0)</f>
        <v>0</v>
      </c>
      <c r="U437" s="199" t="str">
        <f t="shared" si="257"/>
        <v/>
      </c>
      <c r="V437" s="199" t="str">
        <f t="shared" si="284"/>
        <v/>
      </c>
      <c r="W437" s="199" t="str">
        <f t="shared" si="285"/>
        <v/>
      </c>
      <c r="X437" s="199" t="str">
        <f t="shared" si="286"/>
        <v/>
      </c>
      <c r="Y437" s="199" t="str">
        <f t="shared" si="287"/>
        <v/>
      </c>
      <c r="Z437" s="199" t="str">
        <f t="shared" si="288"/>
        <v/>
      </c>
      <c r="AA437" s="199" t="str">
        <f t="shared" si="289"/>
        <v/>
      </c>
      <c r="AB437" s="199" t="str">
        <f t="shared" si="290"/>
        <v/>
      </c>
      <c r="AC437" s="199">
        <f t="shared" si="291"/>
        <v>0</v>
      </c>
      <c r="AD437" s="606"/>
      <c r="AE437" s="199">
        <f>+IFERROR(MIN(AD437*(1+MTR!$C$28)*(1+MTR!$D$28),AB437+AC437*MTR!$D$35),0)</f>
        <v>0</v>
      </c>
      <c r="AG437" s="199" t="str">
        <f t="shared" si="301"/>
        <v/>
      </c>
      <c r="AH437" s="199" t="str">
        <f t="shared" si="293"/>
        <v/>
      </c>
      <c r="AI437" s="199" t="str">
        <f t="shared" si="294"/>
        <v/>
      </c>
      <c r="AJ437" s="199" t="str">
        <f t="shared" si="295"/>
        <v/>
      </c>
      <c r="AK437" s="199" t="str">
        <f t="shared" si="296"/>
        <v/>
      </c>
      <c r="AL437" s="199" t="str">
        <f t="shared" si="297"/>
        <v/>
      </c>
      <c r="AM437" s="199" t="str">
        <f t="shared" si="298"/>
        <v/>
      </c>
      <c r="AN437" s="199" t="str">
        <f t="shared" si="299"/>
        <v/>
      </c>
      <c r="AO437" s="199">
        <f t="shared" si="300"/>
        <v>0</v>
      </c>
      <c r="AP437" s="606"/>
      <c r="AQ437" s="199">
        <f>+IFERROR(MIN(AP437*(1+MTR!$E$28)*(1+MTR!$D$28),IF(C437&lt;2018,AN437+AO437*MTR!$D$35,AN437+AO437*MTR!$E$36)),0)</f>
        <v>0</v>
      </c>
      <c r="AS437" s="199" t="str">
        <f t="shared" si="292"/>
        <v/>
      </c>
      <c r="AT437" s="199" t="str">
        <f t="shared" si="306"/>
        <v/>
      </c>
      <c r="AU437" s="199" t="str">
        <f t="shared" si="302"/>
        <v/>
      </c>
      <c r="AV437" s="199" t="str">
        <f t="shared" si="307"/>
        <v/>
      </c>
      <c r="AW437" s="199" t="str">
        <f t="shared" si="303"/>
        <v/>
      </c>
      <c r="AX437" s="199" t="str">
        <f t="shared" si="304"/>
        <v/>
      </c>
      <c r="AY437" s="199" t="str">
        <f t="shared" si="305"/>
        <v/>
      </c>
      <c r="AZ437" s="199" t="str">
        <f t="shared" si="308"/>
        <v/>
      </c>
      <c r="BA437" s="199">
        <f t="shared" si="309"/>
        <v>0</v>
      </c>
      <c r="BB437" s="606"/>
      <c r="BC437" s="199">
        <f>+IFERROR(MIN(BB437*(1+MTR!$E$28)*(1+MTR!$F$28),IF(C437&lt;2018,AZ437+BA437*MTR!$D$35,AZ437+BA437*MTR!$E$36)),0)</f>
        <v>0</v>
      </c>
      <c r="BD437" s="190"/>
      <c r="BE437" s="608"/>
      <c r="BF437" s="190"/>
      <c r="BG437" s="190"/>
      <c r="BH437" s="190"/>
    </row>
    <row r="438" spans="1:60" s="179" customFormat="1">
      <c r="A438" s="607"/>
      <c r="B438" s="76"/>
      <c r="C438" s="77"/>
      <c r="D438" s="77"/>
      <c r="E438" s="77"/>
      <c r="F438" s="77"/>
      <c r="G438" s="76"/>
      <c r="H438" s="212" t="str">
        <f t="shared" si="255"/>
        <v/>
      </c>
      <c r="I438" s="199" t="str">
        <f t="shared" si="256"/>
        <v/>
      </c>
      <c r="J438" s="199" t="str">
        <f t="shared" si="276"/>
        <v/>
      </c>
      <c r="K438" s="199" t="str">
        <f t="shared" si="277"/>
        <v/>
      </c>
      <c r="L438" s="199" t="str">
        <f t="shared" si="278"/>
        <v/>
      </c>
      <c r="M438" s="199" t="str">
        <f t="shared" si="279"/>
        <v/>
      </c>
      <c r="N438" s="199" t="str">
        <f t="shared" si="280"/>
        <v/>
      </c>
      <c r="O438" s="199" t="str">
        <f t="shared" si="281"/>
        <v/>
      </c>
      <c r="P438" s="199" t="str">
        <f t="shared" si="282"/>
        <v/>
      </c>
      <c r="Q438" s="199">
        <f t="shared" si="283"/>
        <v>0</v>
      </c>
      <c r="R438" s="606"/>
      <c r="S438" s="199">
        <f>+IFERROR(MIN(R438*(1+MTR!$C$28),P438+Q438*MTR!$C$35),0)</f>
        <v>0</v>
      </c>
      <c r="U438" s="199" t="str">
        <f t="shared" si="257"/>
        <v/>
      </c>
      <c r="V438" s="199" t="str">
        <f t="shared" si="284"/>
        <v/>
      </c>
      <c r="W438" s="199" t="str">
        <f t="shared" si="285"/>
        <v/>
      </c>
      <c r="X438" s="199" t="str">
        <f t="shared" si="286"/>
        <v/>
      </c>
      <c r="Y438" s="199" t="str">
        <f t="shared" si="287"/>
        <v/>
      </c>
      <c r="Z438" s="199" t="str">
        <f t="shared" si="288"/>
        <v/>
      </c>
      <c r="AA438" s="199" t="str">
        <f t="shared" si="289"/>
        <v/>
      </c>
      <c r="AB438" s="199" t="str">
        <f t="shared" si="290"/>
        <v/>
      </c>
      <c r="AC438" s="199">
        <f t="shared" si="291"/>
        <v>0</v>
      </c>
      <c r="AD438" s="606"/>
      <c r="AE438" s="199">
        <f>+IFERROR(MIN(AD438*(1+MTR!$C$28)*(1+MTR!$D$28),AB438+AC438*MTR!$D$35),0)</f>
        <v>0</v>
      </c>
      <c r="AG438" s="199" t="str">
        <f t="shared" si="301"/>
        <v/>
      </c>
      <c r="AH438" s="199" t="str">
        <f t="shared" si="293"/>
        <v/>
      </c>
      <c r="AI438" s="199" t="str">
        <f t="shared" si="294"/>
        <v/>
      </c>
      <c r="AJ438" s="199" t="str">
        <f t="shared" si="295"/>
        <v/>
      </c>
      <c r="AK438" s="199" t="str">
        <f t="shared" si="296"/>
        <v/>
      </c>
      <c r="AL438" s="199" t="str">
        <f t="shared" si="297"/>
        <v/>
      </c>
      <c r="AM438" s="199" t="str">
        <f t="shared" si="298"/>
        <v/>
      </c>
      <c r="AN438" s="199" t="str">
        <f t="shared" si="299"/>
        <v/>
      </c>
      <c r="AO438" s="199">
        <f t="shared" si="300"/>
        <v>0</v>
      </c>
      <c r="AP438" s="606"/>
      <c r="AQ438" s="199">
        <f>+IFERROR(MIN(AP438*(1+MTR!$E$28)*(1+MTR!$D$28),IF(C438&lt;2018,AN438+AO438*MTR!$D$35,AN438+AO438*MTR!$E$36)),0)</f>
        <v>0</v>
      </c>
      <c r="AS438" s="199" t="str">
        <f t="shared" si="292"/>
        <v/>
      </c>
      <c r="AT438" s="199" t="str">
        <f t="shared" si="306"/>
        <v/>
      </c>
      <c r="AU438" s="199" t="str">
        <f t="shared" si="302"/>
        <v/>
      </c>
      <c r="AV438" s="199" t="str">
        <f t="shared" si="307"/>
        <v/>
      </c>
      <c r="AW438" s="199" t="str">
        <f t="shared" si="303"/>
        <v/>
      </c>
      <c r="AX438" s="199" t="str">
        <f t="shared" si="304"/>
        <v/>
      </c>
      <c r="AY438" s="199" t="str">
        <f t="shared" si="305"/>
        <v/>
      </c>
      <c r="AZ438" s="199" t="str">
        <f t="shared" si="308"/>
        <v/>
      </c>
      <c r="BA438" s="199">
        <f t="shared" si="309"/>
        <v>0</v>
      </c>
      <c r="BB438" s="606"/>
      <c r="BC438" s="199">
        <f>+IFERROR(MIN(BB438*(1+MTR!$E$28)*(1+MTR!$F$28),IF(C438&lt;2018,AZ438+BA438*MTR!$D$35,AZ438+BA438*MTR!$E$36)),0)</f>
        <v>0</v>
      </c>
      <c r="BD438" s="190"/>
      <c r="BE438" s="608"/>
      <c r="BF438" s="190"/>
      <c r="BG438" s="190"/>
      <c r="BH438" s="190"/>
    </row>
    <row r="439" spans="1:60" s="179" customFormat="1">
      <c r="A439" s="607"/>
      <c r="B439" s="76"/>
      <c r="C439" s="77"/>
      <c r="D439" s="77"/>
      <c r="E439" s="77"/>
      <c r="F439" s="77"/>
      <c r="G439" s="76"/>
      <c r="H439" s="212" t="str">
        <f t="shared" si="255"/>
        <v/>
      </c>
      <c r="I439" s="199" t="str">
        <f t="shared" si="256"/>
        <v/>
      </c>
      <c r="J439" s="199" t="str">
        <f t="shared" si="276"/>
        <v/>
      </c>
      <c r="K439" s="199" t="str">
        <f t="shared" si="277"/>
        <v/>
      </c>
      <c r="L439" s="199" t="str">
        <f t="shared" si="278"/>
        <v/>
      </c>
      <c r="M439" s="199" t="str">
        <f t="shared" si="279"/>
        <v/>
      </c>
      <c r="N439" s="199" t="str">
        <f t="shared" si="280"/>
        <v/>
      </c>
      <c r="O439" s="199" t="str">
        <f t="shared" si="281"/>
        <v/>
      </c>
      <c r="P439" s="199" t="str">
        <f t="shared" si="282"/>
        <v/>
      </c>
      <c r="Q439" s="199">
        <f t="shared" si="283"/>
        <v>0</v>
      </c>
      <c r="R439" s="606"/>
      <c r="S439" s="199">
        <f>+IFERROR(MIN(R439*(1+MTR!$C$28),P439+Q439*MTR!$C$35),0)</f>
        <v>0</v>
      </c>
      <c r="U439" s="199" t="str">
        <f t="shared" si="257"/>
        <v/>
      </c>
      <c r="V439" s="199" t="str">
        <f t="shared" si="284"/>
        <v/>
      </c>
      <c r="W439" s="199" t="str">
        <f t="shared" si="285"/>
        <v/>
      </c>
      <c r="X439" s="199" t="str">
        <f t="shared" si="286"/>
        <v/>
      </c>
      <c r="Y439" s="199" t="str">
        <f t="shared" si="287"/>
        <v/>
      </c>
      <c r="Z439" s="199" t="str">
        <f t="shared" si="288"/>
        <v/>
      </c>
      <c r="AA439" s="199" t="str">
        <f t="shared" si="289"/>
        <v/>
      </c>
      <c r="AB439" s="199" t="str">
        <f t="shared" si="290"/>
        <v/>
      </c>
      <c r="AC439" s="199">
        <f t="shared" si="291"/>
        <v>0</v>
      </c>
      <c r="AD439" s="606"/>
      <c r="AE439" s="199">
        <f>+IFERROR(MIN(AD439*(1+MTR!$C$28)*(1+MTR!$D$28),AB439+AC439*MTR!$D$35),0)</f>
        <v>0</v>
      </c>
      <c r="AG439" s="199" t="str">
        <f t="shared" si="301"/>
        <v/>
      </c>
      <c r="AH439" s="199" t="str">
        <f t="shared" si="293"/>
        <v/>
      </c>
      <c r="AI439" s="199" t="str">
        <f t="shared" si="294"/>
        <v/>
      </c>
      <c r="AJ439" s="199" t="str">
        <f t="shared" si="295"/>
        <v/>
      </c>
      <c r="AK439" s="199" t="str">
        <f t="shared" si="296"/>
        <v/>
      </c>
      <c r="AL439" s="199" t="str">
        <f t="shared" si="297"/>
        <v/>
      </c>
      <c r="AM439" s="199" t="str">
        <f t="shared" si="298"/>
        <v/>
      </c>
      <c r="AN439" s="199" t="str">
        <f t="shared" si="299"/>
        <v/>
      </c>
      <c r="AO439" s="199">
        <f t="shared" si="300"/>
        <v>0</v>
      </c>
      <c r="AP439" s="606"/>
      <c r="AQ439" s="199">
        <f>+IFERROR(MIN(AP439*(1+MTR!$E$28)*(1+MTR!$D$28),IF(C439&lt;2018,AN439+AO439*MTR!$D$35,AN439+AO439*MTR!$E$36)),0)</f>
        <v>0</v>
      </c>
      <c r="AS439" s="199" t="str">
        <f t="shared" si="292"/>
        <v/>
      </c>
      <c r="AT439" s="199" t="str">
        <f t="shared" si="306"/>
        <v/>
      </c>
      <c r="AU439" s="199" t="str">
        <f t="shared" si="302"/>
        <v/>
      </c>
      <c r="AV439" s="199" t="str">
        <f t="shared" si="307"/>
        <v/>
      </c>
      <c r="AW439" s="199" t="str">
        <f t="shared" si="303"/>
        <v/>
      </c>
      <c r="AX439" s="199" t="str">
        <f t="shared" si="304"/>
        <v/>
      </c>
      <c r="AY439" s="199" t="str">
        <f t="shared" si="305"/>
        <v/>
      </c>
      <c r="AZ439" s="199" t="str">
        <f t="shared" si="308"/>
        <v/>
      </c>
      <c r="BA439" s="199">
        <f t="shared" si="309"/>
        <v>0</v>
      </c>
      <c r="BB439" s="606"/>
      <c r="BC439" s="199">
        <f>+IFERROR(MIN(BB439*(1+MTR!$E$28)*(1+MTR!$F$28),IF(C439&lt;2018,AZ439+BA439*MTR!$D$35,AZ439+BA439*MTR!$E$36)),0)</f>
        <v>0</v>
      </c>
      <c r="BD439" s="190"/>
      <c r="BE439" s="608"/>
      <c r="BF439" s="190"/>
      <c r="BG439" s="190"/>
      <c r="BH439" s="190"/>
    </row>
    <row r="440" spans="1:60" s="179" customFormat="1">
      <c r="A440" s="607"/>
      <c r="B440" s="76"/>
      <c r="C440" s="77"/>
      <c r="D440" s="77"/>
      <c r="E440" s="77"/>
      <c r="F440" s="77"/>
      <c r="G440" s="76"/>
      <c r="H440" s="212" t="str">
        <f t="shared" si="255"/>
        <v/>
      </c>
      <c r="I440" s="199" t="str">
        <f t="shared" si="256"/>
        <v/>
      </c>
      <c r="J440" s="199" t="str">
        <f t="shared" si="276"/>
        <v/>
      </c>
      <c r="K440" s="199" t="str">
        <f t="shared" si="277"/>
        <v/>
      </c>
      <c r="L440" s="199" t="str">
        <f t="shared" si="278"/>
        <v/>
      </c>
      <c r="M440" s="199" t="str">
        <f t="shared" si="279"/>
        <v/>
      </c>
      <c r="N440" s="199" t="str">
        <f t="shared" si="280"/>
        <v/>
      </c>
      <c r="O440" s="199" t="str">
        <f t="shared" si="281"/>
        <v/>
      </c>
      <c r="P440" s="199" t="str">
        <f t="shared" si="282"/>
        <v/>
      </c>
      <c r="Q440" s="199">
        <f t="shared" si="283"/>
        <v>0</v>
      </c>
      <c r="R440" s="606"/>
      <c r="S440" s="199">
        <f>+IFERROR(MIN(R440*(1+MTR!$C$28),P440+Q440*MTR!$C$35),0)</f>
        <v>0</v>
      </c>
      <c r="U440" s="199" t="str">
        <f t="shared" si="257"/>
        <v/>
      </c>
      <c r="V440" s="199" t="str">
        <f t="shared" si="284"/>
        <v/>
      </c>
      <c r="W440" s="199" t="str">
        <f t="shared" si="285"/>
        <v/>
      </c>
      <c r="X440" s="199" t="str">
        <f t="shared" si="286"/>
        <v/>
      </c>
      <c r="Y440" s="199" t="str">
        <f t="shared" si="287"/>
        <v/>
      </c>
      <c r="Z440" s="199" t="str">
        <f t="shared" si="288"/>
        <v/>
      </c>
      <c r="AA440" s="199" t="str">
        <f t="shared" si="289"/>
        <v/>
      </c>
      <c r="AB440" s="199" t="str">
        <f t="shared" si="290"/>
        <v/>
      </c>
      <c r="AC440" s="199">
        <f t="shared" si="291"/>
        <v>0</v>
      </c>
      <c r="AD440" s="606"/>
      <c r="AE440" s="199">
        <f>+IFERROR(MIN(AD440*(1+MTR!$C$28)*(1+MTR!$D$28),AB440+AC440*MTR!$D$35),0)</f>
        <v>0</v>
      </c>
      <c r="AG440" s="199" t="str">
        <f t="shared" si="301"/>
        <v/>
      </c>
      <c r="AH440" s="199" t="str">
        <f t="shared" si="293"/>
        <v/>
      </c>
      <c r="AI440" s="199" t="str">
        <f t="shared" si="294"/>
        <v/>
      </c>
      <c r="AJ440" s="199" t="str">
        <f t="shared" si="295"/>
        <v/>
      </c>
      <c r="AK440" s="199" t="str">
        <f t="shared" si="296"/>
        <v/>
      </c>
      <c r="AL440" s="199" t="str">
        <f t="shared" si="297"/>
        <v/>
      </c>
      <c r="AM440" s="199" t="str">
        <f t="shared" si="298"/>
        <v/>
      </c>
      <c r="AN440" s="199" t="str">
        <f t="shared" si="299"/>
        <v/>
      </c>
      <c r="AO440" s="199">
        <f t="shared" si="300"/>
        <v>0</v>
      </c>
      <c r="AP440" s="606"/>
      <c r="AQ440" s="199">
        <f>+IFERROR(MIN(AP440*(1+MTR!$E$28)*(1+MTR!$D$28),IF(C440&lt;2018,AN440+AO440*MTR!$D$35,AN440+AO440*MTR!$E$36)),0)</f>
        <v>0</v>
      </c>
      <c r="AS440" s="199" t="str">
        <f t="shared" si="292"/>
        <v/>
      </c>
      <c r="AT440" s="199" t="str">
        <f t="shared" si="306"/>
        <v/>
      </c>
      <c r="AU440" s="199" t="str">
        <f t="shared" si="302"/>
        <v/>
      </c>
      <c r="AV440" s="199" t="str">
        <f t="shared" si="307"/>
        <v/>
      </c>
      <c r="AW440" s="199" t="str">
        <f t="shared" si="303"/>
        <v/>
      </c>
      <c r="AX440" s="199" t="str">
        <f t="shared" si="304"/>
        <v/>
      </c>
      <c r="AY440" s="199" t="str">
        <f t="shared" si="305"/>
        <v/>
      </c>
      <c r="AZ440" s="199" t="str">
        <f t="shared" si="308"/>
        <v/>
      </c>
      <c r="BA440" s="199">
        <f t="shared" si="309"/>
        <v>0</v>
      </c>
      <c r="BB440" s="606"/>
      <c r="BC440" s="199">
        <f>+IFERROR(MIN(BB440*(1+MTR!$E$28)*(1+MTR!$F$28),IF(C440&lt;2018,AZ440+BA440*MTR!$D$35,AZ440+BA440*MTR!$E$36)),0)</f>
        <v>0</v>
      </c>
      <c r="BD440" s="190"/>
      <c r="BE440" s="608"/>
      <c r="BF440" s="190"/>
      <c r="BG440" s="190"/>
      <c r="BH440" s="190"/>
    </row>
    <row r="441" spans="1:60" s="179" customFormat="1">
      <c r="A441" s="607"/>
      <c r="B441" s="76"/>
      <c r="C441" s="77"/>
      <c r="D441" s="77"/>
      <c r="E441" s="77"/>
      <c r="F441" s="77"/>
      <c r="G441" s="76"/>
      <c r="H441" s="212" t="str">
        <f t="shared" si="255"/>
        <v/>
      </c>
      <c r="I441" s="199" t="str">
        <f t="shared" si="256"/>
        <v/>
      </c>
      <c r="J441" s="199" t="str">
        <f t="shared" si="276"/>
        <v/>
      </c>
      <c r="K441" s="199" t="str">
        <f t="shared" si="277"/>
        <v/>
      </c>
      <c r="L441" s="199" t="str">
        <f t="shared" si="278"/>
        <v/>
      </c>
      <c r="M441" s="199" t="str">
        <f t="shared" si="279"/>
        <v/>
      </c>
      <c r="N441" s="199" t="str">
        <f t="shared" si="280"/>
        <v/>
      </c>
      <c r="O441" s="199" t="str">
        <f t="shared" si="281"/>
        <v/>
      </c>
      <c r="P441" s="199" t="str">
        <f t="shared" si="282"/>
        <v/>
      </c>
      <c r="Q441" s="199">
        <f t="shared" si="283"/>
        <v>0</v>
      </c>
      <c r="R441" s="606"/>
      <c r="S441" s="199">
        <f>+IFERROR(MIN(R441*(1+MTR!$C$28),P441+Q441*MTR!$C$35),0)</f>
        <v>0</v>
      </c>
      <c r="U441" s="199" t="str">
        <f t="shared" si="257"/>
        <v/>
      </c>
      <c r="V441" s="199" t="str">
        <f t="shared" si="284"/>
        <v/>
      </c>
      <c r="W441" s="199" t="str">
        <f t="shared" si="285"/>
        <v/>
      </c>
      <c r="X441" s="199" t="str">
        <f t="shared" si="286"/>
        <v/>
      </c>
      <c r="Y441" s="199" t="str">
        <f t="shared" si="287"/>
        <v/>
      </c>
      <c r="Z441" s="199" t="str">
        <f t="shared" si="288"/>
        <v/>
      </c>
      <c r="AA441" s="199" t="str">
        <f t="shared" si="289"/>
        <v/>
      </c>
      <c r="AB441" s="199" t="str">
        <f t="shared" si="290"/>
        <v/>
      </c>
      <c r="AC441" s="199">
        <f t="shared" si="291"/>
        <v>0</v>
      </c>
      <c r="AD441" s="606"/>
      <c r="AE441" s="199">
        <f>+IFERROR(MIN(AD441*(1+MTR!$C$28)*(1+MTR!$D$28),AB441+AC441*MTR!$D$35),0)</f>
        <v>0</v>
      </c>
      <c r="AG441" s="199" t="str">
        <f t="shared" si="301"/>
        <v/>
      </c>
      <c r="AH441" s="199" t="str">
        <f t="shared" si="293"/>
        <v/>
      </c>
      <c r="AI441" s="199" t="str">
        <f t="shared" si="294"/>
        <v/>
      </c>
      <c r="AJ441" s="199" t="str">
        <f t="shared" si="295"/>
        <v/>
      </c>
      <c r="AK441" s="199" t="str">
        <f t="shared" si="296"/>
        <v/>
      </c>
      <c r="AL441" s="199" t="str">
        <f t="shared" si="297"/>
        <v/>
      </c>
      <c r="AM441" s="199" t="str">
        <f t="shared" si="298"/>
        <v/>
      </c>
      <c r="AN441" s="199" t="str">
        <f t="shared" si="299"/>
        <v/>
      </c>
      <c r="AO441" s="199">
        <f t="shared" si="300"/>
        <v>0</v>
      </c>
      <c r="AP441" s="606"/>
      <c r="AQ441" s="199">
        <f>+IFERROR(MIN(AP441*(1+MTR!$E$28)*(1+MTR!$D$28),IF(C441&lt;2018,AN441+AO441*MTR!$D$35,AN441+AO441*MTR!$E$36)),0)</f>
        <v>0</v>
      </c>
      <c r="AS441" s="199" t="str">
        <f t="shared" si="292"/>
        <v/>
      </c>
      <c r="AT441" s="199" t="str">
        <f t="shared" si="306"/>
        <v/>
      </c>
      <c r="AU441" s="199" t="str">
        <f t="shared" si="302"/>
        <v/>
      </c>
      <c r="AV441" s="199" t="str">
        <f t="shared" si="307"/>
        <v/>
      </c>
      <c r="AW441" s="199" t="str">
        <f t="shared" si="303"/>
        <v/>
      </c>
      <c r="AX441" s="199" t="str">
        <f t="shared" si="304"/>
        <v/>
      </c>
      <c r="AY441" s="199" t="str">
        <f t="shared" si="305"/>
        <v/>
      </c>
      <c r="AZ441" s="199" t="str">
        <f t="shared" si="308"/>
        <v/>
      </c>
      <c r="BA441" s="199">
        <f t="shared" si="309"/>
        <v>0</v>
      </c>
      <c r="BB441" s="606"/>
      <c r="BC441" s="199">
        <f>+IFERROR(MIN(BB441*(1+MTR!$E$28)*(1+MTR!$F$28),IF(C441&lt;2018,AZ441+BA441*MTR!$D$35,AZ441+BA441*MTR!$E$36)),0)</f>
        <v>0</v>
      </c>
      <c r="BD441" s="190"/>
      <c r="BE441" s="608"/>
      <c r="BF441" s="190"/>
      <c r="BG441" s="190"/>
      <c r="BH441" s="190"/>
    </row>
    <row r="442" spans="1:60" s="179" customFormat="1">
      <c r="A442" s="607"/>
      <c r="B442" s="76"/>
      <c r="C442" s="77"/>
      <c r="D442" s="77"/>
      <c r="E442" s="77"/>
      <c r="F442" s="77"/>
      <c r="G442" s="76"/>
      <c r="H442" s="212" t="str">
        <f t="shared" si="255"/>
        <v/>
      </c>
      <c r="I442" s="199" t="str">
        <f t="shared" si="256"/>
        <v/>
      </c>
      <c r="J442" s="199" t="str">
        <f t="shared" si="276"/>
        <v/>
      </c>
      <c r="K442" s="199" t="str">
        <f t="shared" si="277"/>
        <v/>
      </c>
      <c r="L442" s="199" t="str">
        <f t="shared" si="278"/>
        <v/>
      </c>
      <c r="M442" s="199" t="str">
        <f t="shared" si="279"/>
        <v/>
      </c>
      <c r="N442" s="199" t="str">
        <f t="shared" si="280"/>
        <v/>
      </c>
      <c r="O442" s="199" t="str">
        <f t="shared" si="281"/>
        <v/>
      </c>
      <c r="P442" s="199" t="str">
        <f t="shared" si="282"/>
        <v/>
      </c>
      <c r="Q442" s="199">
        <f t="shared" si="283"/>
        <v>0</v>
      </c>
      <c r="R442" s="606"/>
      <c r="S442" s="199">
        <f>+IFERROR(MIN(R442*(1+MTR!$C$28),P442+Q442*MTR!$C$35),0)</f>
        <v>0</v>
      </c>
      <c r="U442" s="199" t="str">
        <f t="shared" si="257"/>
        <v/>
      </c>
      <c r="V442" s="199" t="str">
        <f t="shared" si="284"/>
        <v/>
      </c>
      <c r="W442" s="199" t="str">
        <f t="shared" si="285"/>
        <v/>
      </c>
      <c r="X442" s="199" t="str">
        <f t="shared" si="286"/>
        <v/>
      </c>
      <c r="Y442" s="199" t="str">
        <f t="shared" si="287"/>
        <v/>
      </c>
      <c r="Z442" s="199" t="str">
        <f t="shared" si="288"/>
        <v/>
      </c>
      <c r="AA442" s="199" t="str">
        <f t="shared" si="289"/>
        <v/>
      </c>
      <c r="AB442" s="199" t="str">
        <f t="shared" si="290"/>
        <v/>
      </c>
      <c r="AC442" s="199">
        <f t="shared" si="291"/>
        <v>0</v>
      </c>
      <c r="AD442" s="606"/>
      <c r="AE442" s="199">
        <f>+IFERROR(MIN(AD442*(1+MTR!$C$28)*(1+MTR!$D$28),AB442+AC442*MTR!$D$35),0)</f>
        <v>0</v>
      </c>
      <c r="AG442" s="199" t="str">
        <f t="shared" si="301"/>
        <v/>
      </c>
      <c r="AH442" s="199" t="str">
        <f t="shared" si="293"/>
        <v/>
      </c>
      <c r="AI442" s="199" t="str">
        <f t="shared" si="294"/>
        <v/>
      </c>
      <c r="AJ442" s="199" t="str">
        <f t="shared" si="295"/>
        <v/>
      </c>
      <c r="AK442" s="199" t="str">
        <f t="shared" si="296"/>
        <v/>
      </c>
      <c r="AL442" s="199" t="str">
        <f t="shared" si="297"/>
        <v/>
      </c>
      <c r="AM442" s="199" t="str">
        <f t="shared" si="298"/>
        <v/>
      </c>
      <c r="AN442" s="199" t="str">
        <f t="shared" si="299"/>
        <v/>
      </c>
      <c r="AO442" s="199">
        <f t="shared" si="300"/>
        <v>0</v>
      </c>
      <c r="AP442" s="606"/>
      <c r="AQ442" s="199">
        <f>+IFERROR(MIN(AP442*(1+MTR!$E$28)*(1+MTR!$D$28),IF(C442&lt;2018,AN442+AO442*MTR!$D$35,AN442+AO442*MTR!$E$36)),0)</f>
        <v>0</v>
      </c>
      <c r="AS442" s="199" t="str">
        <f t="shared" si="292"/>
        <v/>
      </c>
      <c r="AT442" s="199" t="str">
        <f t="shared" si="306"/>
        <v/>
      </c>
      <c r="AU442" s="199" t="str">
        <f t="shared" si="302"/>
        <v/>
      </c>
      <c r="AV442" s="199" t="str">
        <f t="shared" si="307"/>
        <v/>
      </c>
      <c r="AW442" s="199" t="str">
        <f t="shared" si="303"/>
        <v/>
      </c>
      <c r="AX442" s="199" t="str">
        <f t="shared" si="304"/>
        <v/>
      </c>
      <c r="AY442" s="199" t="str">
        <f t="shared" si="305"/>
        <v/>
      </c>
      <c r="AZ442" s="199" t="str">
        <f t="shared" si="308"/>
        <v/>
      </c>
      <c r="BA442" s="199">
        <f t="shared" si="309"/>
        <v>0</v>
      </c>
      <c r="BB442" s="606"/>
      <c r="BC442" s="199">
        <f>+IFERROR(MIN(BB442*(1+MTR!$E$28)*(1+MTR!$F$28),IF(C442&lt;2018,AZ442+BA442*MTR!$D$35,AZ442+BA442*MTR!$E$36)),0)</f>
        <v>0</v>
      </c>
      <c r="BD442" s="190"/>
      <c r="BE442" s="608"/>
      <c r="BF442" s="190"/>
      <c r="BG442" s="190"/>
      <c r="BH442" s="190"/>
    </row>
    <row r="443" spans="1:60" s="179" customFormat="1">
      <c r="A443" s="607"/>
      <c r="B443" s="76"/>
      <c r="C443" s="77"/>
      <c r="D443" s="77"/>
      <c r="E443" s="77"/>
      <c r="F443" s="77"/>
      <c r="G443" s="76"/>
      <c r="H443" s="212" t="str">
        <f t="shared" si="255"/>
        <v/>
      </c>
      <c r="I443" s="199" t="str">
        <f t="shared" si="256"/>
        <v/>
      </c>
      <c r="J443" s="199" t="str">
        <f t="shared" si="276"/>
        <v/>
      </c>
      <c r="K443" s="199" t="str">
        <f t="shared" si="277"/>
        <v/>
      </c>
      <c r="L443" s="199" t="str">
        <f t="shared" si="278"/>
        <v/>
      </c>
      <c r="M443" s="199" t="str">
        <f t="shared" si="279"/>
        <v/>
      </c>
      <c r="N443" s="199" t="str">
        <f t="shared" si="280"/>
        <v/>
      </c>
      <c r="O443" s="199" t="str">
        <f t="shared" si="281"/>
        <v/>
      </c>
      <c r="P443" s="199" t="str">
        <f t="shared" si="282"/>
        <v/>
      </c>
      <c r="Q443" s="199">
        <f t="shared" si="283"/>
        <v>0</v>
      </c>
      <c r="R443" s="606"/>
      <c r="S443" s="199">
        <f>+IFERROR(MIN(R443*(1+MTR!$C$28),P443+Q443*MTR!$C$35),0)</f>
        <v>0</v>
      </c>
      <c r="U443" s="199" t="str">
        <f t="shared" si="257"/>
        <v/>
      </c>
      <c r="V443" s="199" t="str">
        <f t="shared" si="284"/>
        <v/>
      </c>
      <c r="W443" s="199" t="str">
        <f t="shared" si="285"/>
        <v/>
      </c>
      <c r="X443" s="199" t="str">
        <f t="shared" si="286"/>
        <v/>
      </c>
      <c r="Y443" s="199" t="str">
        <f t="shared" si="287"/>
        <v/>
      </c>
      <c r="Z443" s="199" t="str">
        <f t="shared" si="288"/>
        <v/>
      </c>
      <c r="AA443" s="199" t="str">
        <f t="shared" si="289"/>
        <v/>
      </c>
      <c r="AB443" s="199" t="str">
        <f t="shared" si="290"/>
        <v/>
      </c>
      <c r="AC443" s="199">
        <f t="shared" si="291"/>
        <v>0</v>
      </c>
      <c r="AD443" s="606"/>
      <c r="AE443" s="199">
        <f>+IFERROR(MIN(AD443*(1+MTR!$C$28)*(1+MTR!$D$28),AB443+AC443*MTR!$D$35),0)</f>
        <v>0</v>
      </c>
      <c r="AG443" s="199" t="str">
        <f t="shared" si="301"/>
        <v/>
      </c>
      <c r="AH443" s="199" t="str">
        <f t="shared" si="293"/>
        <v/>
      </c>
      <c r="AI443" s="199" t="str">
        <f t="shared" si="294"/>
        <v/>
      </c>
      <c r="AJ443" s="199" t="str">
        <f t="shared" si="295"/>
        <v/>
      </c>
      <c r="AK443" s="199" t="str">
        <f t="shared" si="296"/>
        <v/>
      </c>
      <c r="AL443" s="199" t="str">
        <f t="shared" si="297"/>
        <v/>
      </c>
      <c r="AM443" s="199" t="str">
        <f t="shared" si="298"/>
        <v/>
      </c>
      <c r="AN443" s="199" t="str">
        <f t="shared" si="299"/>
        <v/>
      </c>
      <c r="AO443" s="199">
        <f t="shared" si="300"/>
        <v>0</v>
      </c>
      <c r="AP443" s="606"/>
      <c r="AQ443" s="199">
        <f>+IFERROR(MIN(AP443*(1+MTR!$E$28)*(1+MTR!$D$28),IF(C443&lt;2018,AN443+AO443*MTR!$D$35,AN443+AO443*MTR!$E$36)),0)</f>
        <v>0</v>
      </c>
      <c r="AS443" s="199" t="str">
        <f t="shared" si="292"/>
        <v/>
      </c>
      <c r="AT443" s="199" t="str">
        <f t="shared" si="306"/>
        <v/>
      </c>
      <c r="AU443" s="199" t="str">
        <f t="shared" si="302"/>
        <v/>
      </c>
      <c r="AV443" s="199" t="str">
        <f t="shared" si="307"/>
        <v/>
      </c>
      <c r="AW443" s="199" t="str">
        <f t="shared" si="303"/>
        <v/>
      </c>
      <c r="AX443" s="199" t="str">
        <f t="shared" si="304"/>
        <v/>
      </c>
      <c r="AY443" s="199" t="str">
        <f t="shared" si="305"/>
        <v/>
      </c>
      <c r="AZ443" s="199" t="str">
        <f t="shared" si="308"/>
        <v/>
      </c>
      <c r="BA443" s="199">
        <f t="shared" si="309"/>
        <v>0</v>
      </c>
      <c r="BB443" s="606"/>
      <c r="BC443" s="199">
        <f>+IFERROR(MIN(BB443*(1+MTR!$E$28)*(1+MTR!$F$28),IF(C443&lt;2018,AZ443+BA443*MTR!$D$35,AZ443+BA443*MTR!$E$36)),0)</f>
        <v>0</v>
      </c>
      <c r="BD443" s="190"/>
      <c r="BE443" s="608"/>
      <c r="BF443" s="190"/>
      <c r="BG443" s="190"/>
      <c r="BH443" s="190"/>
    </row>
    <row r="444" spans="1:60" s="179" customFormat="1">
      <c r="A444" s="607"/>
      <c r="B444" s="76"/>
      <c r="C444" s="77"/>
      <c r="D444" s="77"/>
      <c r="E444" s="77"/>
      <c r="F444" s="77"/>
      <c r="G444" s="76"/>
      <c r="H444" s="212" t="str">
        <f t="shared" si="255"/>
        <v/>
      </c>
      <c r="I444" s="199" t="str">
        <f t="shared" si="256"/>
        <v/>
      </c>
      <c r="J444" s="199" t="str">
        <f t="shared" si="276"/>
        <v/>
      </c>
      <c r="K444" s="199" t="str">
        <f t="shared" si="277"/>
        <v/>
      </c>
      <c r="L444" s="199" t="str">
        <f t="shared" si="278"/>
        <v/>
      </c>
      <c r="M444" s="199" t="str">
        <f t="shared" si="279"/>
        <v/>
      </c>
      <c r="N444" s="199" t="str">
        <f t="shared" si="280"/>
        <v/>
      </c>
      <c r="O444" s="199" t="str">
        <f t="shared" si="281"/>
        <v/>
      </c>
      <c r="P444" s="199" t="str">
        <f t="shared" si="282"/>
        <v/>
      </c>
      <c r="Q444" s="199">
        <f t="shared" si="283"/>
        <v>0</v>
      </c>
      <c r="R444" s="606"/>
      <c r="S444" s="199">
        <f>+IFERROR(MIN(R444*(1+MTR!$C$28),P444+Q444*MTR!$C$35),0)</f>
        <v>0</v>
      </c>
      <c r="U444" s="199" t="str">
        <f t="shared" si="257"/>
        <v/>
      </c>
      <c r="V444" s="199" t="str">
        <f t="shared" si="284"/>
        <v/>
      </c>
      <c r="W444" s="199" t="str">
        <f t="shared" si="285"/>
        <v/>
      </c>
      <c r="X444" s="199" t="str">
        <f t="shared" si="286"/>
        <v/>
      </c>
      <c r="Y444" s="199" t="str">
        <f t="shared" si="287"/>
        <v/>
      </c>
      <c r="Z444" s="199" t="str">
        <f t="shared" si="288"/>
        <v/>
      </c>
      <c r="AA444" s="199" t="str">
        <f t="shared" si="289"/>
        <v/>
      </c>
      <c r="AB444" s="199" t="str">
        <f t="shared" si="290"/>
        <v/>
      </c>
      <c r="AC444" s="199">
        <f t="shared" si="291"/>
        <v>0</v>
      </c>
      <c r="AD444" s="606"/>
      <c r="AE444" s="199">
        <f>+IFERROR(MIN(AD444*(1+MTR!$C$28)*(1+MTR!$D$28),AB444+AC444*MTR!$D$35),0)</f>
        <v>0</v>
      </c>
      <c r="AG444" s="199" t="str">
        <f t="shared" si="301"/>
        <v/>
      </c>
      <c r="AH444" s="199" t="str">
        <f t="shared" si="293"/>
        <v/>
      </c>
      <c r="AI444" s="199" t="str">
        <f t="shared" si="294"/>
        <v/>
      </c>
      <c r="AJ444" s="199" t="str">
        <f t="shared" si="295"/>
        <v/>
      </c>
      <c r="AK444" s="199" t="str">
        <f t="shared" si="296"/>
        <v/>
      </c>
      <c r="AL444" s="199" t="str">
        <f t="shared" si="297"/>
        <v/>
      </c>
      <c r="AM444" s="199" t="str">
        <f t="shared" si="298"/>
        <v/>
      </c>
      <c r="AN444" s="199" t="str">
        <f t="shared" si="299"/>
        <v/>
      </c>
      <c r="AO444" s="199">
        <f t="shared" si="300"/>
        <v>0</v>
      </c>
      <c r="AP444" s="606"/>
      <c r="AQ444" s="199">
        <f>+IFERROR(MIN(AP444*(1+MTR!$E$28)*(1+MTR!$D$28),IF(C444&lt;2018,AN444+AO444*MTR!$D$35,AN444+AO444*MTR!$E$36)),0)</f>
        <v>0</v>
      </c>
      <c r="AS444" s="199" t="str">
        <f t="shared" si="292"/>
        <v/>
      </c>
      <c r="AT444" s="199" t="str">
        <f t="shared" si="306"/>
        <v/>
      </c>
      <c r="AU444" s="199" t="str">
        <f t="shared" si="302"/>
        <v/>
      </c>
      <c r="AV444" s="199" t="str">
        <f t="shared" si="307"/>
        <v/>
      </c>
      <c r="AW444" s="199" t="str">
        <f t="shared" si="303"/>
        <v/>
      </c>
      <c r="AX444" s="199" t="str">
        <f t="shared" si="304"/>
        <v/>
      </c>
      <c r="AY444" s="199" t="str">
        <f t="shared" si="305"/>
        <v/>
      </c>
      <c r="AZ444" s="199" t="str">
        <f t="shared" si="308"/>
        <v/>
      </c>
      <c r="BA444" s="199">
        <f t="shared" si="309"/>
        <v>0</v>
      </c>
      <c r="BB444" s="606"/>
      <c r="BC444" s="199">
        <f>+IFERROR(MIN(BB444*(1+MTR!$E$28)*(1+MTR!$F$28),IF(C444&lt;2018,AZ444+BA444*MTR!$D$35,AZ444+BA444*MTR!$E$36)),0)</f>
        <v>0</v>
      </c>
      <c r="BD444" s="190"/>
      <c r="BE444" s="608"/>
      <c r="BF444" s="190"/>
      <c r="BG444" s="190"/>
      <c r="BH444" s="190"/>
    </row>
    <row r="445" spans="1:60" s="179" customFormat="1">
      <c r="A445" s="607"/>
      <c r="B445" s="76"/>
      <c r="C445" s="77"/>
      <c r="D445" s="77"/>
      <c r="E445" s="77"/>
      <c r="F445" s="77"/>
      <c r="G445" s="76"/>
      <c r="H445" s="212" t="str">
        <f t="shared" si="255"/>
        <v/>
      </c>
      <c r="I445" s="199" t="str">
        <f t="shared" si="256"/>
        <v/>
      </c>
      <c r="J445" s="199" t="str">
        <f t="shared" si="276"/>
        <v/>
      </c>
      <c r="K445" s="199" t="str">
        <f t="shared" si="277"/>
        <v/>
      </c>
      <c r="L445" s="199" t="str">
        <f t="shared" si="278"/>
        <v/>
      </c>
      <c r="M445" s="199" t="str">
        <f t="shared" si="279"/>
        <v/>
      </c>
      <c r="N445" s="199" t="str">
        <f t="shared" si="280"/>
        <v/>
      </c>
      <c r="O445" s="199" t="str">
        <f t="shared" si="281"/>
        <v/>
      </c>
      <c r="P445" s="199" t="str">
        <f t="shared" si="282"/>
        <v/>
      </c>
      <c r="Q445" s="199">
        <f t="shared" si="283"/>
        <v>0</v>
      </c>
      <c r="R445" s="606"/>
      <c r="S445" s="199">
        <f>+IFERROR(MIN(R445*(1+MTR!$C$28),P445+Q445*MTR!$C$35),0)</f>
        <v>0</v>
      </c>
      <c r="U445" s="199" t="str">
        <f t="shared" si="257"/>
        <v/>
      </c>
      <c r="V445" s="199" t="str">
        <f t="shared" si="284"/>
        <v/>
      </c>
      <c r="W445" s="199" t="str">
        <f t="shared" si="285"/>
        <v/>
      </c>
      <c r="X445" s="199" t="str">
        <f t="shared" si="286"/>
        <v/>
      </c>
      <c r="Y445" s="199" t="str">
        <f t="shared" si="287"/>
        <v/>
      </c>
      <c r="Z445" s="199" t="str">
        <f t="shared" si="288"/>
        <v/>
      </c>
      <c r="AA445" s="199" t="str">
        <f t="shared" si="289"/>
        <v/>
      </c>
      <c r="AB445" s="199" t="str">
        <f t="shared" si="290"/>
        <v/>
      </c>
      <c r="AC445" s="199">
        <f t="shared" si="291"/>
        <v>0</v>
      </c>
      <c r="AD445" s="606"/>
      <c r="AE445" s="199">
        <f>+IFERROR(MIN(AD445*(1+MTR!$C$28)*(1+MTR!$D$28),AB445+AC445*MTR!$D$35),0)</f>
        <v>0</v>
      </c>
      <c r="AG445" s="199" t="str">
        <f t="shared" si="301"/>
        <v/>
      </c>
      <c r="AH445" s="199" t="str">
        <f t="shared" si="293"/>
        <v/>
      </c>
      <c r="AI445" s="199" t="str">
        <f t="shared" si="294"/>
        <v/>
      </c>
      <c r="AJ445" s="199" t="str">
        <f t="shared" si="295"/>
        <v/>
      </c>
      <c r="AK445" s="199" t="str">
        <f t="shared" si="296"/>
        <v/>
      </c>
      <c r="AL445" s="199" t="str">
        <f t="shared" si="297"/>
        <v/>
      </c>
      <c r="AM445" s="199" t="str">
        <f t="shared" si="298"/>
        <v/>
      </c>
      <c r="AN445" s="199" t="str">
        <f t="shared" si="299"/>
        <v/>
      </c>
      <c r="AO445" s="199">
        <f t="shared" si="300"/>
        <v>0</v>
      </c>
      <c r="AP445" s="606"/>
      <c r="AQ445" s="199">
        <f>+IFERROR(MIN(AP445*(1+MTR!$E$28)*(1+MTR!$D$28),IF(C445&lt;2018,AN445+AO445*MTR!$D$35,AN445+AO445*MTR!$E$36)),0)</f>
        <v>0</v>
      </c>
      <c r="AS445" s="199" t="str">
        <f t="shared" si="292"/>
        <v/>
      </c>
      <c r="AT445" s="199" t="str">
        <f t="shared" si="306"/>
        <v/>
      </c>
      <c r="AU445" s="199" t="str">
        <f t="shared" si="302"/>
        <v/>
      </c>
      <c r="AV445" s="199" t="str">
        <f t="shared" si="307"/>
        <v/>
      </c>
      <c r="AW445" s="199" t="str">
        <f t="shared" si="303"/>
        <v/>
      </c>
      <c r="AX445" s="199" t="str">
        <f t="shared" si="304"/>
        <v/>
      </c>
      <c r="AY445" s="199" t="str">
        <f t="shared" si="305"/>
        <v/>
      </c>
      <c r="AZ445" s="199" t="str">
        <f t="shared" si="308"/>
        <v/>
      </c>
      <c r="BA445" s="199">
        <f t="shared" si="309"/>
        <v>0</v>
      </c>
      <c r="BB445" s="606"/>
      <c r="BC445" s="199">
        <f>+IFERROR(MIN(BB445*(1+MTR!$E$28)*(1+MTR!$F$28),IF(C445&lt;2018,AZ445+BA445*MTR!$D$35,AZ445+BA445*MTR!$E$36)),0)</f>
        <v>0</v>
      </c>
      <c r="BD445" s="190"/>
      <c r="BE445" s="608"/>
      <c r="BF445" s="190"/>
      <c r="BG445" s="190"/>
      <c r="BH445" s="190"/>
    </row>
    <row r="446" spans="1:60" s="179" customFormat="1">
      <c r="A446" s="607"/>
      <c r="B446" s="76"/>
      <c r="C446" s="77"/>
      <c r="D446" s="77"/>
      <c r="E446" s="77"/>
      <c r="F446" s="77"/>
      <c r="G446" s="76"/>
      <c r="H446" s="212" t="str">
        <f t="shared" si="255"/>
        <v/>
      </c>
      <c r="I446" s="199" t="str">
        <f t="shared" si="256"/>
        <v/>
      </c>
      <c r="J446" s="199" t="str">
        <f t="shared" si="276"/>
        <v/>
      </c>
      <c r="K446" s="199" t="str">
        <f t="shared" si="277"/>
        <v/>
      </c>
      <c r="L446" s="199" t="str">
        <f t="shared" si="278"/>
        <v/>
      </c>
      <c r="M446" s="199" t="str">
        <f t="shared" si="279"/>
        <v/>
      </c>
      <c r="N446" s="199" t="str">
        <f t="shared" si="280"/>
        <v/>
      </c>
      <c r="O446" s="199" t="str">
        <f t="shared" si="281"/>
        <v/>
      </c>
      <c r="P446" s="199" t="str">
        <f t="shared" si="282"/>
        <v/>
      </c>
      <c r="Q446" s="199">
        <f t="shared" si="283"/>
        <v>0</v>
      </c>
      <c r="R446" s="606"/>
      <c r="S446" s="199">
        <f>+IFERROR(MIN(R446*(1+MTR!$C$28),P446+Q446*MTR!$C$35),0)</f>
        <v>0</v>
      </c>
      <c r="U446" s="199" t="str">
        <f t="shared" si="257"/>
        <v/>
      </c>
      <c r="V446" s="199" t="str">
        <f t="shared" si="284"/>
        <v/>
      </c>
      <c r="W446" s="199" t="str">
        <f t="shared" si="285"/>
        <v/>
      </c>
      <c r="X446" s="199" t="str">
        <f t="shared" si="286"/>
        <v/>
      </c>
      <c r="Y446" s="199" t="str">
        <f t="shared" si="287"/>
        <v/>
      </c>
      <c r="Z446" s="199" t="str">
        <f t="shared" si="288"/>
        <v/>
      </c>
      <c r="AA446" s="199" t="str">
        <f t="shared" si="289"/>
        <v/>
      </c>
      <c r="AB446" s="199" t="str">
        <f t="shared" si="290"/>
        <v/>
      </c>
      <c r="AC446" s="199">
        <f t="shared" si="291"/>
        <v>0</v>
      </c>
      <c r="AD446" s="606"/>
      <c r="AE446" s="199">
        <f>+IFERROR(MIN(AD446*(1+MTR!$C$28)*(1+MTR!$D$28),AB446+AC446*MTR!$D$35),0)</f>
        <v>0</v>
      </c>
      <c r="AG446" s="199" t="str">
        <f t="shared" si="301"/>
        <v/>
      </c>
      <c r="AH446" s="199" t="str">
        <f t="shared" si="293"/>
        <v/>
      </c>
      <c r="AI446" s="199" t="str">
        <f t="shared" si="294"/>
        <v/>
      </c>
      <c r="AJ446" s="199" t="str">
        <f t="shared" si="295"/>
        <v/>
      </c>
      <c r="AK446" s="199" t="str">
        <f t="shared" si="296"/>
        <v/>
      </c>
      <c r="AL446" s="199" t="str">
        <f t="shared" si="297"/>
        <v/>
      </c>
      <c r="AM446" s="199" t="str">
        <f t="shared" si="298"/>
        <v/>
      </c>
      <c r="AN446" s="199" t="str">
        <f t="shared" si="299"/>
        <v/>
      </c>
      <c r="AO446" s="199">
        <f t="shared" si="300"/>
        <v>0</v>
      </c>
      <c r="AP446" s="606"/>
      <c r="AQ446" s="199">
        <f>+IFERROR(MIN(AP446*(1+MTR!$E$28)*(1+MTR!$D$28),IF(C446&lt;2018,AN446+AO446*MTR!$D$35,AN446+AO446*MTR!$E$36)),0)</f>
        <v>0</v>
      </c>
      <c r="AS446" s="199" t="str">
        <f t="shared" si="292"/>
        <v/>
      </c>
      <c r="AT446" s="199" t="str">
        <f t="shared" si="306"/>
        <v/>
      </c>
      <c r="AU446" s="199" t="str">
        <f t="shared" si="302"/>
        <v/>
      </c>
      <c r="AV446" s="199" t="str">
        <f t="shared" si="307"/>
        <v/>
      </c>
      <c r="AW446" s="199" t="str">
        <f t="shared" si="303"/>
        <v/>
      </c>
      <c r="AX446" s="199" t="str">
        <f t="shared" si="304"/>
        <v/>
      </c>
      <c r="AY446" s="199" t="str">
        <f t="shared" si="305"/>
        <v/>
      </c>
      <c r="AZ446" s="199" t="str">
        <f t="shared" si="308"/>
        <v/>
      </c>
      <c r="BA446" s="199">
        <f t="shared" si="309"/>
        <v>0</v>
      </c>
      <c r="BB446" s="606"/>
      <c r="BC446" s="199">
        <f>+IFERROR(MIN(BB446*(1+MTR!$E$28)*(1+MTR!$F$28),IF(C446&lt;2018,AZ446+BA446*MTR!$D$35,AZ446+BA446*MTR!$E$36)),0)</f>
        <v>0</v>
      </c>
      <c r="BD446" s="190"/>
      <c r="BE446" s="608"/>
      <c r="BF446" s="190"/>
      <c r="BG446" s="190"/>
      <c r="BH446" s="190"/>
    </row>
    <row r="447" spans="1:60" s="179" customFormat="1">
      <c r="A447" s="607"/>
      <c r="B447" s="76"/>
      <c r="C447" s="77"/>
      <c r="D447" s="77"/>
      <c r="E447" s="77"/>
      <c r="F447" s="77"/>
      <c r="G447" s="76"/>
      <c r="H447" s="212" t="str">
        <f t="shared" si="255"/>
        <v/>
      </c>
      <c r="I447" s="199" t="str">
        <f t="shared" si="256"/>
        <v/>
      </c>
      <c r="J447" s="199" t="str">
        <f t="shared" si="276"/>
        <v/>
      </c>
      <c r="K447" s="199" t="str">
        <f t="shared" si="277"/>
        <v/>
      </c>
      <c r="L447" s="199" t="str">
        <f t="shared" si="278"/>
        <v/>
      </c>
      <c r="M447" s="199" t="str">
        <f t="shared" si="279"/>
        <v/>
      </c>
      <c r="N447" s="199" t="str">
        <f t="shared" si="280"/>
        <v/>
      </c>
      <c r="O447" s="199" t="str">
        <f t="shared" si="281"/>
        <v/>
      </c>
      <c r="P447" s="199" t="str">
        <f t="shared" si="282"/>
        <v/>
      </c>
      <c r="Q447" s="199">
        <f t="shared" si="283"/>
        <v>0</v>
      </c>
      <c r="R447" s="606"/>
      <c r="S447" s="199">
        <f>+IFERROR(MIN(R447*(1+MTR!$C$28),P447+Q447*MTR!$C$35),0)</f>
        <v>0</v>
      </c>
      <c r="U447" s="199" t="str">
        <f t="shared" si="257"/>
        <v/>
      </c>
      <c r="V447" s="199" t="str">
        <f t="shared" si="284"/>
        <v/>
      </c>
      <c r="W447" s="199" t="str">
        <f t="shared" si="285"/>
        <v/>
      </c>
      <c r="X447" s="199" t="str">
        <f t="shared" si="286"/>
        <v/>
      </c>
      <c r="Y447" s="199" t="str">
        <f t="shared" si="287"/>
        <v/>
      </c>
      <c r="Z447" s="199" t="str">
        <f t="shared" si="288"/>
        <v/>
      </c>
      <c r="AA447" s="199" t="str">
        <f t="shared" si="289"/>
        <v/>
      </c>
      <c r="AB447" s="199" t="str">
        <f t="shared" si="290"/>
        <v/>
      </c>
      <c r="AC447" s="199">
        <f t="shared" si="291"/>
        <v>0</v>
      </c>
      <c r="AD447" s="606"/>
      <c r="AE447" s="199">
        <f>+IFERROR(MIN(AD447*(1+MTR!$C$28)*(1+MTR!$D$28),AB447+AC447*MTR!$D$35),0)</f>
        <v>0</v>
      </c>
      <c r="AG447" s="199" t="str">
        <f t="shared" si="301"/>
        <v/>
      </c>
      <c r="AH447" s="199" t="str">
        <f t="shared" si="293"/>
        <v/>
      </c>
      <c r="AI447" s="199" t="str">
        <f t="shared" si="294"/>
        <v/>
      </c>
      <c r="AJ447" s="199" t="str">
        <f t="shared" si="295"/>
        <v/>
      </c>
      <c r="AK447" s="199" t="str">
        <f t="shared" si="296"/>
        <v/>
      </c>
      <c r="AL447" s="199" t="str">
        <f t="shared" si="297"/>
        <v/>
      </c>
      <c r="AM447" s="199" t="str">
        <f t="shared" si="298"/>
        <v/>
      </c>
      <c r="AN447" s="199" t="str">
        <f t="shared" si="299"/>
        <v/>
      </c>
      <c r="AO447" s="199">
        <f t="shared" si="300"/>
        <v>0</v>
      </c>
      <c r="AP447" s="606"/>
      <c r="AQ447" s="199">
        <f>+IFERROR(MIN(AP447*(1+MTR!$E$28)*(1+MTR!$D$28),IF(C447&lt;2018,AN447+AO447*MTR!$D$35,AN447+AO447*MTR!$E$36)),0)</f>
        <v>0</v>
      </c>
      <c r="AS447" s="199" t="str">
        <f t="shared" si="292"/>
        <v/>
      </c>
      <c r="AT447" s="199" t="str">
        <f t="shared" si="306"/>
        <v/>
      </c>
      <c r="AU447" s="199" t="str">
        <f t="shared" si="302"/>
        <v/>
      </c>
      <c r="AV447" s="199" t="str">
        <f t="shared" si="307"/>
        <v/>
      </c>
      <c r="AW447" s="199" t="str">
        <f t="shared" si="303"/>
        <v/>
      </c>
      <c r="AX447" s="199" t="str">
        <f t="shared" si="304"/>
        <v/>
      </c>
      <c r="AY447" s="199" t="str">
        <f t="shared" si="305"/>
        <v/>
      </c>
      <c r="AZ447" s="199" t="str">
        <f t="shared" si="308"/>
        <v/>
      </c>
      <c r="BA447" s="199">
        <f t="shared" si="309"/>
        <v>0</v>
      </c>
      <c r="BB447" s="606"/>
      <c r="BC447" s="199">
        <f>+IFERROR(MIN(BB447*(1+MTR!$E$28)*(1+MTR!$F$28),IF(C447&lt;2018,AZ447+BA447*MTR!$D$35,AZ447+BA447*MTR!$E$36)),0)</f>
        <v>0</v>
      </c>
      <c r="BD447" s="190"/>
      <c r="BE447" s="608"/>
      <c r="BF447" s="190"/>
      <c r="BG447" s="190"/>
      <c r="BH447" s="190"/>
    </row>
    <row r="448" spans="1:60" s="179" customFormat="1">
      <c r="A448" s="607"/>
      <c r="B448" s="76"/>
      <c r="C448" s="77"/>
      <c r="D448" s="77"/>
      <c r="E448" s="77"/>
      <c r="F448" s="77"/>
      <c r="G448" s="76"/>
      <c r="H448" s="212" t="str">
        <f t="shared" si="255"/>
        <v/>
      </c>
      <c r="I448" s="199" t="str">
        <f t="shared" si="256"/>
        <v/>
      </c>
      <c r="J448" s="199" t="str">
        <f t="shared" si="276"/>
        <v/>
      </c>
      <c r="K448" s="199" t="str">
        <f t="shared" si="277"/>
        <v/>
      </c>
      <c r="L448" s="199" t="str">
        <f t="shared" si="278"/>
        <v/>
      </c>
      <c r="M448" s="199" t="str">
        <f t="shared" si="279"/>
        <v/>
      </c>
      <c r="N448" s="199" t="str">
        <f t="shared" si="280"/>
        <v/>
      </c>
      <c r="O448" s="199" t="str">
        <f t="shared" si="281"/>
        <v/>
      </c>
      <c r="P448" s="199" t="str">
        <f t="shared" si="282"/>
        <v/>
      </c>
      <c r="Q448" s="199">
        <f t="shared" si="283"/>
        <v>0</v>
      </c>
      <c r="R448" s="606"/>
      <c r="S448" s="199">
        <f>+IFERROR(MIN(R448*(1+MTR!$C$28),P448+Q448*MTR!$C$35),0)</f>
        <v>0</v>
      </c>
      <c r="U448" s="199" t="str">
        <f t="shared" si="257"/>
        <v/>
      </c>
      <c r="V448" s="199" t="str">
        <f t="shared" si="284"/>
        <v/>
      </c>
      <c r="W448" s="199" t="str">
        <f t="shared" si="285"/>
        <v/>
      </c>
      <c r="X448" s="199" t="str">
        <f t="shared" si="286"/>
        <v/>
      </c>
      <c r="Y448" s="199" t="str">
        <f t="shared" si="287"/>
        <v/>
      </c>
      <c r="Z448" s="199" t="str">
        <f t="shared" si="288"/>
        <v/>
      </c>
      <c r="AA448" s="199" t="str">
        <f t="shared" si="289"/>
        <v/>
      </c>
      <c r="AB448" s="199" t="str">
        <f t="shared" si="290"/>
        <v/>
      </c>
      <c r="AC448" s="199">
        <f t="shared" si="291"/>
        <v>0</v>
      </c>
      <c r="AD448" s="606"/>
      <c r="AE448" s="199">
        <f>+IFERROR(MIN(AD448*(1+MTR!$C$28)*(1+MTR!$D$28),AB448+AC448*MTR!$D$35),0)</f>
        <v>0</v>
      </c>
      <c r="AG448" s="199" t="str">
        <f t="shared" si="301"/>
        <v/>
      </c>
      <c r="AH448" s="199" t="str">
        <f t="shared" si="293"/>
        <v/>
      </c>
      <c r="AI448" s="199" t="str">
        <f t="shared" si="294"/>
        <v/>
      </c>
      <c r="AJ448" s="199" t="str">
        <f t="shared" si="295"/>
        <v/>
      </c>
      <c r="AK448" s="199" t="str">
        <f t="shared" si="296"/>
        <v/>
      </c>
      <c r="AL448" s="199" t="str">
        <f t="shared" si="297"/>
        <v/>
      </c>
      <c r="AM448" s="199" t="str">
        <f t="shared" si="298"/>
        <v/>
      </c>
      <c r="AN448" s="199" t="str">
        <f t="shared" si="299"/>
        <v/>
      </c>
      <c r="AO448" s="199">
        <f t="shared" si="300"/>
        <v>0</v>
      </c>
      <c r="AP448" s="606"/>
      <c r="AQ448" s="199">
        <f>+IFERROR(MIN(AP448*(1+MTR!$E$28)*(1+MTR!$D$28),IF(C448&lt;2018,AN448+AO448*MTR!$D$35,AN448+AO448*MTR!$E$36)),0)</f>
        <v>0</v>
      </c>
      <c r="AS448" s="199" t="str">
        <f t="shared" si="292"/>
        <v/>
      </c>
      <c r="AT448" s="199" t="str">
        <f t="shared" si="306"/>
        <v/>
      </c>
      <c r="AU448" s="199" t="str">
        <f t="shared" si="302"/>
        <v/>
      </c>
      <c r="AV448" s="199" t="str">
        <f t="shared" si="307"/>
        <v/>
      </c>
      <c r="AW448" s="199" t="str">
        <f t="shared" si="303"/>
        <v/>
      </c>
      <c r="AX448" s="199" t="str">
        <f t="shared" si="304"/>
        <v/>
      </c>
      <c r="AY448" s="199" t="str">
        <f t="shared" si="305"/>
        <v/>
      </c>
      <c r="AZ448" s="199" t="str">
        <f t="shared" si="308"/>
        <v/>
      </c>
      <c r="BA448" s="199">
        <f t="shared" si="309"/>
        <v>0</v>
      </c>
      <c r="BB448" s="606"/>
      <c r="BC448" s="199">
        <f>+IFERROR(MIN(BB448*(1+MTR!$E$28)*(1+MTR!$F$28),IF(C448&lt;2018,AZ448+BA448*MTR!$D$35,AZ448+BA448*MTR!$E$36)),0)</f>
        <v>0</v>
      </c>
      <c r="BD448" s="190"/>
      <c r="BE448" s="608"/>
      <c r="BF448" s="190"/>
      <c r="BG448" s="190"/>
      <c r="BH448" s="190"/>
    </row>
    <row r="449" spans="1:60" s="179" customFormat="1">
      <c r="A449" s="607"/>
      <c r="B449" s="76"/>
      <c r="C449" s="77"/>
      <c r="D449" s="77"/>
      <c r="E449" s="77"/>
      <c r="F449" s="77"/>
      <c r="G449" s="76"/>
      <c r="H449" s="212" t="str">
        <f t="shared" si="255"/>
        <v/>
      </c>
      <c r="I449" s="199" t="str">
        <f t="shared" si="256"/>
        <v/>
      </c>
      <c r="J449" s="199" t="str">
        <f t="shared" si="276"/>
        <v/>
      </c>
      <c r="K449" s="199" t="str">
        <f t="shared" si="277"/>
        <v/>
      </c>
      <c r="L449" s="199" t="str">
        <f t="shared" si="278"/>
        <v/>
      </c>
      <c r="M449" s="199" t="str">
        <f t="shared" si="279"/>
        <v/>
      </c>
      <c r="N449" s="199" t="str">
        <f t="shared" si="280"/>
        <v/>
      </c>
      <c r="O449" s="199" t="str">
        <f t="shared" si="281"/>
        <v/>
      </c>
      <c r="P449" s="199" t="str">
        <f t="shared" si="282"/>
        <v/>
      </c>
      <c r="Q449" s="199">
        <f t="shared" si="283"/>
        <v>0</v>
      </c>
      <c r="R449" s="606"/>
      <c r="S449" s="199">
        <f>+IFERROR(MIN(R449*(1+MTR!$C$28),P449+Q449*MTR!$C$35),0)</f>
        <v>0</v>
      </c>
      <c r="U449" s="199" t="str">
        <f t="shared" si="257"/>
        <v/>
      </c>
      <c r="V449" s="199" t="str">
        <f t="shared" si="284"/>
        <v/>
      </c>
      <c r="W449" s="199" t="str">
        <f t="shared" si="285"/>
        <v/>
      </c>
      <c r="X449" s="199" t="str">
        <f t="shared" si="286"/>
        <v/>
      </c>
      <c r="Y449" s="199" t="str">
        <f t="shared" si="287"/>
        <v/>
      </c>
      <c r="Z449" s="199" t="str">
        <f t="shared" si="288"/>
        <v/>
      </c>
      <c r="AA449" s="199" t="str">
        <f t="shared" si="289"/>
        <v/>
      </c>
      <c r="AB449" s="199" t="str">
        <f t="shared" si="290"/>
        <v/>
      </c>
      <c r="AC449" s="199">
        <f t="shared" si="291"/>
        <v>0</v>
      </c>
      <c r="AD449" s="606"/>
      <c r="AE449" s="199">
        <f>+IFERROR(MIN(AD449*(1+MTR!$C$28)*(1+MTR!$D$28),AB449+AC449*MTR!$D$35),0)</f>
        <v>0</v>
      </c>
      <c r="AG449" s="199" t="str">
        <f t="shared" si="301"/>
        <v/>
      </c>
      <c r="AH449" s="199" t="str">
        <f t="shared" si="293"/>
        <v/>
      </c>
      <c r="AI449" s="199" t="str">
        <f t="shared" si="294"/>
        <v/>
      </c>
      <c r="AJ449" s="199" t="str">
        <f t="shared" si="295"/>
        <v/>
      </c>
      <c r="AK449" s="199" t="str">
        <f t="shared" si="296"/>
        <v/>
      </c>
      <c r="AL449" s="199" t="str">
        <f t="shared" si="297"/>
        <v/>
      </c>
      <c r="AM449" s="199" t="str">
        <f t="shared" si="298"/>
        <v/>
      </c>
      <c r="AN449" s="199" t="str">
        <f t="shared" si="299"/>
        <v/>
      </c>
      <c r="AO449" s="199">
        <f t="shared" si="300"/>
        <v>0</v>
      </c>
      <c r="AP449" s="606"/>
      <c r="AQ449" s="199">
        <f>+IFERROR(MIN(AP449*(1+MTR!$E$28)*(1+MTR!$D$28),IF(C449&lt;2018,AN449+AO449*MTR!$D$35,AN449+AO449*MTR!$E$36)),0)</f>
        <v>0</v>
      </c>
      <c r="AS449" s="199" t="str">
        <f t="shared" si="292"/>
        <v/>
      </c>
      <c r="AT449" s="199" t="str">
        <f t="shared" si="306"/>
        <v/>
      </c>
      <c r="AU449" s="199" t="str">
        <f t="shared" si="302"/>
        <v/>
      </c>
      <c r="AV449" s="199" t="str">
        <f t="shared" si="307"/>
        <v/>
      </c>
      <c r="AW449" s="199" t="str">
        <f t="shared" si="303"/>
        <v/>
      </c>
      <c r="AX449" s="199" t="str">
        <f t="shared" si="304"/>
        <v/>
      </c>
      <c r="AY449" s="199" t="str">
        <f t="shared" si="305"/>
        <v/>
      </c>
      <c r="AZ449" s="199" t="str">
        <f t="shared" si="308"/>
        <v/>
      </c>
      <c r="BA449" s="199">
        <f t="shared" si="309"/>
        <v>0</v>
      </c>
      <c r="BB449" s="606"/>
      <c r="BC449" s="199">
        <f>+IFERROR(MIN(BB449*(1+MTR!$E$28)*(1+MTR!$F$28),IF(C449&lt;2018,AZ449+BA449*MTR!$D$35,AZ449+BA449*MTR!$E$36)),0)</f>
        <v>0</v>
      </c>
      <c r="BD449" s="190"/>
      <c r="BE449" s="608"/>
      <c r="BF449" s="190"/>
      <c r="BG449" s="190"/>
      <c r="BH449" s="190"/>
    </row>
    <row r="450" spans="1:60" s="179" customFormat="1">
      <c r="A450" s="607"/>
      <c r="B450" s="76"/>
      <c r="C450" s="77"/>
      <c r="D450" s="77"/>
      <c r="E450" s="77"/>
      <c r="F450" s="77"/>
      <c r="G450" s="76"/>
      <c r="H450" s="212" t="str">
        <f t="shared" si="255"/>
        <v/>
      </c>
      <c r="I450" s="199" t="str">
        <f t="shared" si="256"/>
        <v/>
      </c>
      <c r="J450" s="199" t="str">
        <f t="shared" si="276"/>
        <v/>
      </c>
      <c r="K450" s="199" t="str">
        <f t="shared" si="277"/>
        <v/>
      </c>
      <c r="L450" s="199" t="str">
        <f t="shared" si="278"/>
        <v/>
      </c>
      <c r="M450" s="199" t="str">
        <f t="shared" si="279"/>
        <v/>
      </c>
      <c r="N450" s="199" t="str">
        <f t="shared" si="280"/>
        <v/>
      </c>
      <c r="O450" s="199" t="str">
        <f t="shared" si="281"/>
        <v/>
      </c>
      <c r="P450" s="199" t="str">
        <f t="shared" si="282"/>
        <v/>
      </c>
      <c r="Q450" s="199">
        <f t="shared" si="283"/>
        <v>0</v>
      </c>
      <c r="R450" s="606"/>
      <c r="S450" s="199">
        <f>+IFERROR(MIN(R450*(1+MTR!$C$28),P450+Q450*MTR!$C$35),0)</f>
        <v>0</v>
      </c>
      <c r="U450" s="199" t="str">
        <f t="shared" si="257"/>
        <v/>
      </c>
      <c r="V450" s="199" t="str">
        <f t="shared" si="284"/>
        <v/>
      </c>
      <c r="W450" s="199" t="str">
        <f t="shared" si="285"/>
        <v/>
      </c>
      <c r="X450" s="199" t="str">
        <f t="shared" si="286"/>
        <v/>
      </c>
      <c r="Y450" s="199" t="str">
        <f t="shared" si="287"/>
        <v/>
      </c>
      <c r="Z450" s="199" t="str">
        <f t="shared" si="288"/>
        <v/>
      </c>
      <c r="AA450" s="199" t="str">
        <f t="shared" si="289"/>
        <v/>
      </c>
      <c r="AB450" s="199" t="str">
        <f t="shared" si="290"/>
        <v/>
      </c>
      <c r="AC450" s="199">
        <f t="shared" si="291"/>
        <v>0</v>
      </c>
      <c r="AD450" s="606"/>
      <c r="AE450" s="199">
        <f>+IFERROR(MIN(AD450*(1+MTR!$C$28)*(1+MTR!$D$28),AB450+AC450*MTR!$D$35),0)</f>
        <v>0</v>
      </c>
      <c r="AG450" s="199" t="str">
        <f t="shared" si="301"/>
        <v/>
      </c>
      <c r="AH450" s="199" t="str">
        <f t="shared" si="293"/>
        <v/>
      </c>
      <c r="AI450" s="199" t="str">
        <f t="shared" si="294"/>
        <v/>
      </c>
      <c r="AJ450" s="199" t="str">
        <f t="shared" si="295"/>
        <v/>
      </c>
      <c r="AK450" s="199" t="str">
        <f t="shared" si="296"/>
        <v/>
      </c>
      <c r="AL450" s="199" t="str">
        <f t="shared" si="297"/>
        <v/>
      </c>
      <c r="AM450" s="199" t="str">
        <f t="shared" si="298"/>
        <v/>
      </c>
      <c r="AN450" s="199" t="str">
        <f t="shared" si="299"/>
        <v/>
      </c>
      <c r="AO450" s="199">
        <f t="shared" si="300"/>
        <v>0</v>
      </c>
      <c r="AP450" s="606"/>
      <c r="AQ450" s="199">
        <f>+IFERROR(MIN(AP450*(1+MTR!$E$28)*(1+MTR!$D$28),IF(C450&lt;2018,AN450+AO450*MTR!$D$35,AN450+AO450*MTR!$E$36)),0)</f>
        <v>0</v>
      </c>
      <c r="AS450" s="199" t="str">
        <f t="shared" si="292"/>
        <v/>
      </c>
      <c r="AT450" s="199" t="str">
        <f t="shared" si="306"/>
        <v/>
      </c>
      <c r="AU450" s="199" t="str">
        <f t="shared" si="302"/>
        <v/>
      </c>
      <c r="AV450" s="199" t="str">
        <f t="shared" si="307"/>
        <v/>
      </c>
      <c r="AW450" s="199" t="str">
        <f t="shared" si="303"/>
        <v/>
      </c>
      <c r="AX450" s="199" t="str">
        <f t="shared" si="304"/>
        <v/>
      </c>
      <c r="AY450" s="199" t="str">
        <f t="shared" si="305"/>
        <v/>
      </c>
      <c r="AZ450" s="199" t="str">
        <f t="shared" si="308"/>
        <v/>
      </c>
      <c r="BA450" s="199">
        <f t="shared" si="309"/>
        <v>0</v>
      </c>
      <c r="BB450" s="606"/>
      <c r="BC450" s="199">
        <f>+IFERROR(MIN(BB450*(1+MTR!$E$28)*(1+MTR!$F$28),IF(C450&lt;2018,AZ450+BA450*MTR!$D$35,AZ450+BA450*MTR!$E$36)),0)</f>
        <v>0</v>
      </c>
      <c r="BD450" s="190"/>
      <c r="BE450" s="608"/>
      <c r="BF450" s="190"/>
      <c r="BG450" s="190"/>
      <c r="BH450" s="190"/>
    </row>
    <row r="451" spans="1:60" s="179" customFormat="1">
      <c r="A451" s="607"/>
      <c r="B451" s="76"/>
      <c r="C451" s="77"/>
      <c r="D451" s="77"/>
      <c r="E451" s="77"/>
      <c r="F451" s="77"/>
      <c r="G451" s="76"/>
      <c r="H451" s="212" t="str">
        <f t="shared" si="255"/>
        <v/>
      </c>
      <c r="I451" s="199" t="str">
        <f t="shared" si="256"/>
        <v/>
      </c>
      <c r="J451" s="199" t="str">
        <f t="shared" si="276"/>
        <v/>
      </c>
      <c r="K451" s="199" t="str">
        <f t="shared" si="277"/>
        <v/>
      </c>
      <c r="L451" s="199" t="str">
        <f t="shared" si="278"/>
        <v/>
      </c>
      <c r="M451" s="199" t="str">
        <f t="shared" si="279"/>
        <v/>
      </c>
      <c r="N451" s="199" t="str">
        <f t="shared" si="280"/>
        <v/>
      </c>
      <c r="O451" s="199" t="str">
        <f t="shared" si="281"/>
        <v/>
      </c>
      <c r="P451" s="199" t="str">
        <f t="shared" si="282"/>
        <v/>
      </c>
      <c r="Q451" s="199">
        <f t="shared" si="283"/>
        <v>0</v>
      </c>
      <c r="R451" s="606"/>
      <c r="S451" s="199">
        <f>+IFERROR(MIN(R451*(1+MTR!$C$28),P451+Q451*MTR!$C$35),0)</f>
        <v>0</v>
      </c>
      <c r="U451" s="199" t="str">
        <f t="shared" si="257"/>
        <v/>
      </c>
      <c r="V451" s="199" t="str">
        <f t="shared" si="284"/>
        <v/>
      </c>
      <c r="W451" s="199" t="str">
        <f t="shared" si="285"/>
        <v/>
      </c>
      <c r="X451" s="199" t="str">
        <f t="shared" si="286"/>
        <v/>
      </c>
      <c r="Y451" s="199" t="str">
        <f t="shared" si="287"/>
        <v/>
      </c>
      <c r="Z451" s="199" t="str">
        <f t="shared" si="288"/>
        <v/>
      </c>
      <c r="AA451" s="199" t="str">
        <f t="shared" si="289"/>
        <v/>
      </c>
      <c r="AB451" s="199" t="str">
        <f t="shared" si="290"/>
        <v/>
      </c>
      <c r="AC451" s="199">
        <f t="shared" si="291"/>
        <v>0</v>
      </c>
      <c r="AD451" s="606"/>
      <c r="AE451" s="199">
        <f>+IFERROR(MIN(AD451*(1+MTR!$C$28)*(1+MTR!$D$28),AB451+AC451*MTR!$D$35),0)</f>
        <v>0</v>
      </c>
      <c r="AG451" s="199" t="str">
        <f t="shared" si="301"/>
        <v/>
      </c>
      <c r="AH451" s="199" t="str">
        <f t="shared" si="293"/>
        <v/>
      </c>
      <c r="AI451" s="199" t="str">
        <f t="shared" si="294"/>
        <v/>
      </c>
      <c r="AJ451" s="199" t="str">
        <f t="shared" si="295"/>
        <v/>
      </c>
      <c r="AK451" s="199" t="str">
        <f t="shared" si="296"/>
        <v/>
      </c>
      <c r="AL451" s="199" t="str">
        <f t="shared" si="297"/>
        <v/>
      </c>
      <c r="AM451" s="199" t="str">
        <f t="shared" si="298"/>
        <v/>
      </c>
      <c r="AN451" s="199" t="str">
        <f t="shared" si="299"/>
        <v/>
      </c>
      <c r="AO451" s="199">
        <f t="shared" si="300"/>
        <v>0</v>
      </c>
      <c r="AP451" s="606"/>
      <c r="AQ451" s="199">
        <f>+IFERROR(MIN(AP451*(1+MTR!$E$28)*(1+MTR!$D$28),IF(C451&lt;2018,AN451+AO451*MTR!$D$35,AN451+AO451*MTR!$E$36)),0)</f>
        <v>0</v>
      </c>
      <c r="AS451" s="199" t="str">
        <f t="shared" si="292"/>
        <v/>
      </c>
      <c r="AT451" s="199" t="str">
        <f t="shared" si="306"/>
        <v/>
      </c>
      <c r="AU451" s="199" t="str">
        <f t="shared" si="302"/>
        <v/>
      </c>
      <c r="AV451" s="199" t="str">
        <f t="shared" si="307"/>
        <v/>
      </c>
      <c r="AW451" s="199" t="str">
        <f t="shared" si="303"/>
        <v/>
      </c>
      <c r="AX451" s="199" t="str">
        <f t="shared" si="304"/>
        <v/>
      </c>
      <c r="AY451" s="199" t="str">
        <f t="shared" si="305"/>
        <v/>
      </c>
      <c r="AZ451" s="199" t="str">
        <f t="shared" si="308"/>
        <v/>
      </c>
      <c r="BA451" s="199">
        <f t="shared" si="309"/>
        <v>0</v>
      </c>
      <c r="BB451" s="606"/>
      <c r="BC451" s="199">
        <f>+IFERROR(MIN(BB451*(1+MTR!$E$28)*(1+MTR!$F$28),IF(C451&lt;2018,AZ451+BA451*MTR!$D$35,AZ451+BA451*MTR!$E$36)),0)</f>
        <v>0</v>
      </c>
      <c r="BD451" s="190"/>
      <c r="BE451" s="608"/>
      <c r="BF451" s="190"/>
      <c r="BG451" s="190"/>
      <c r="BH451" s="190"/>
    </row>
    <row r="452" spans="1:60" s="179" customFormat="1">
      <c r="A452" s="607"/>
      <c r="B452" s="76"/>
      <c r="C452" s="77"/>
      <c r="D452" s="77"/>
      <c r="E452" s="77"/>
      <c r="F452" s="77"/>
      <c r="G452" s="76"/>
      <c r="H452" s="212" t="str">
        <f t="shared" si="255"/>
        <v/>
      </c>
      <c r="I452" s="199" t="str">
        <f t="shared" si="256"/>
        <v/>
      </c>
      <c r="J452" s="199" t="str">
        <f t="shared" si="276"/>
        <v/>
      </c>
      <c r="K452" s="199" t="str">
        <f t="shared" si="277"/>
        <v/>
      </c>
      <c r="L452" s="199" t="str">
        <f t="shared" si="278"/>
        <v/>
      </c>
      <c r="M452" s="199" t="str">
        <f t="shared" si="279"/>
        <v/>
      </c>
      <c r="N452" s="199" t="str">
        <f t="shared" si="280"/>
        <v/>
      </c>
      <c r="O452" s="199" t="str">
        <f t="shared" si="281"/>
        <v/>
      </c>
      <c r="P452" s="199" t="str">
        <f t="shared" si="282"/>
        <v/>
      </c>
      <c r="Q452" s="199">
        <f t="shared" si="283"/>
        <v>0</v>
      </c>
      <c r="R452" s="606"/>
      <c r="S452" s="199">
        <f>+IFERROR(MIN(R452*(1+MTR!$C$28),P452+Q452*MTR!$C$35),0)</f>
        <v>0</v>
      </c>
      <c r="U452" s="199" t="str">
        <f t="shared" si="257"/>
        <v/>
      </c>
      <c r="V452" s="199" t="str">
        <f t="shared" si="284"/>
        <v/>
      </c>
      <c r="W452" s="199" t="str">
        <f t="shared" si="285"/>
        <v/>
      </c>
      <c r="X452" s="199" t="str">
        <f t="shared" si="286"/>
        <v/>
      </c>
      <c r="Y452" s="199" t="str">
        <f t="shared" si="287"/>
        <v/>
      </c>
      <c r="Z452" s="199" t="str">
        <f t="shared" si="288"/>
        <v/>
      </c>
      <c r="AA452" s="199" t="str">
        <f t="shared" si="289"/>
        <v/>
      </c>
      <c r="AB452" s="199" t="str">
        <f t="shared" si="290"/>
        <v/>
      </c>
      <c r="AC452" s="199">
        <f t="shared" si="291"/>
        <v>0</v>
      </c>
      <c r="AD452" s="606"/>
      <c r="AE452" s="199">
        <f>+IFERROR(MIN(AD452*(1+MTR!$C$28)*(1+MTR!$D$28),AB452+AC452*MTR!$D$35),0)</f>
        <v>0</v>
      </c>
      <c r="AG452" s="199" t="str">
        <f t="shared" si="301"/>
        <v/>
      </c>
      <c r="AH452" s="199" t="str">
        <f t="shared" si="293"/>
        <v/>
      </c>
      <c r="AI452" s="199" t="str">
        <f t="shared" si="294"/>
        <v/>
      </c>
      <c r="AJ452" s="199" t="str">
        <f t="shared" si="295"/>
        <v/>
      </c>
      <c r="AK452" s="199" t="str">
        <f t="shared" si="296"/>
        <v/>
      </c>
      <c r="AL452" s="199" t="str">
        <f t="shared" si="297"/>
        <v/>
      </c>
      <c r="AM452" s="199" t="str">
        <f t="shared" si="298"/>
        <v/>
      </c>
      <c r="AN452" s="199" t="str">
        <f t="shared" si="299"/>
        <v/>
      </c>
      <c r="AO452" s="199">
        <f t="shared" si="300"/>
        <v>0</v>
      </c>
      <c r="AP452" s="606"/>
      <c r="AQ452" s="199">
        <f>+IFERROR(MIN(AP452*(1+MTR!$E$28)*(1+MTR!$D$28),IF(C452&lt;2018,AN452+AO452*MTR!$D$35,AN452+AO452*MTR!$E$36)),0)</f>
        <v>0</v>
      </c>
      <c r="AS452" s="199" t="str">
        <f t="shared" si="292"/>
        <v/>
      </c>
      <c r="AT452" s="199" t="str">
        <f t="shared" si="306"/>
        <v/>
      </c>
      <c r="AU452" s="199" t="str">
        <f t="shared" si="302"/>
        <v/>
      </c>
      <c r="AV452" s="199" t="str">
        <f t="shared" si="307"/>
        <v/>
      </c>
      <c r="AW452" s="199" t="str">
        <f t="shared" si="303"/>
        <v/>
      </c>
      <c r="AX452" s="199" t="str">
        <f t="shared" si="304"/>
        <v/>
      </c>
      <c r="AY452" s="199" t="str">
        <f t="shared" si="305"/>
        <v/>
      </c>
      <c r="AZ452" s="199" t="str">
        <f t="shared" si="308"/>
        <v/>
      </c>
      <c r="BA452" s="199">
        <f t="shared" si="309"/>
        <v>0</v>
      </c>
      <c r="BB452" s="606"/>
      <c r="BC452" s="199">
        <f>+IFERROR(MIN(BB452*(1+MTR!$E$28)*(1+MTR!$F$28),IF(C452&lt;2018,AZ452+BA452*MTR!$D$35,AZ452+BA452*MTR!$E$36)),0)</f>
        <v>0</v>
      </c>
      <c r="BD452" s="190"/>
      <c r="BE452" s="608"/>
      <c r="BF452" s="190"/>
      <c r="BG452" s="190"/>
      <c r="BH452" s="190"/>
    </row>
    <row r="453" spans="1:60" s="179" customFormat="1">
      <c r="A453" s="607"/>
      <c r="B453" s="76"/>
      <c r="C453" s="77"/>
      <c r="D453" s="77"/>
      <c r="E453" s="77"/>
      <c r="F453" s="77"/>
      <c r="G453" s="76"/>
      <c r="H453" s="212" t="str">
        <f t="shared" si="255"/>
        <v/>
      </c>
      <c r="I453" s="199" t="str">
        <f t="shared" si="256"/>
        <v/>
      </c>
      <c r="J453" s="199" t="str">
        <f t="shared" si="276"/>
        <v/>
      </c>
      <c r="K453" s="199" t="str">
        <f t="shared" si="277"/>
        <v/>
      </c>
      <c r="L453" s="199" t="str">
        <f t="shared" si="278"/>
        <v/>
      </c>
      <c r="M453" s="199" t="str">
        <f t="shared" si="279"/>
        <v/>
      </c>
      <c r="N453" s="199" t="str">
        <f t="shared" si="280"/>
        <v/>
      </c>
      <c r="O453" s="199" t="str">
        <f t="shared" si="281"/>
        <v/>
      </c>
      <c r="P453" s="199" t="str">
        <f t="shared" si="282"/>
        <v/>
      </c>
      <c r="Q453" s="199">
        <f t="shared" si="283"/>
        <v>0</v>
      </c>
      <c r="R453" s="606"/>
      <c r="S453" s="199">
        <f>+IFERROR(MIN(R453*(1+MTR!$C$28),P453+Q453*MTR!$C$35),0)</f>
        <v>0</v>
      </c>
      <c r="U453" s="199" t="str">
        <f t="shared" si="257"/>
        <v/>
      </c>
      <c r="V453" s="199" t="str">
        <f t="shared" si="284"/>
        <v/>
      </c>
      <c r="W453" s="199" t="str">
        <f t="shared" si="285"/>
        <v/>
      </c>
      <c r="X453" s="199" t="str">
        <f t="shared" si="286"/>
        <v/>
      </c>
      <c r="Y453" s="199" t="str">
        <f t="shared" si="287"/>
        <v/>
      </c>
      <c r="Z453" s="199" t="str">
        <f t="shared" si="288"/>
        <v/>
      </c>
      <c r="AA453" s="199" t="str">
        <f t="shared" si="289"/>
        <v/>
      </c>
      <c r="AB453" s="199" t="str">
        <f t="shared" si="290"/>
        <v/>
      </c>
      <c r="AC453" s="199">
        <f t="shared" si="291"/>
        <v>0</v>
      </c>
      <c r="AD453" s="606"/>
      <c r="AE453" s="199">
        <f>+IFERROR(MIN(AD453*(1+MTR!$C$28)*(1+MTR!$D$28),AB453+AC453*MTR!$D$35),0)</f>
        <v>0</v>
      </c>
      <c r="AG453" s="199" t="str">
        <f t="shared" si="301"/>
        <v/>
      </c>
      <c r="AH453" s="199" t="str">
        <f t="shared" si="293"/>
        <v/>
      </c>
      <c r="AI453" s="199" t="str">
        <f t="shared" si="294"/>
        <v/>
      </c>
      <c r="AJ453" s="199" t="str">
        <f t="shared" si="295"/>
        <v/>
      </c>
      <c r="AK453" s="199" t="str">
        <f t="shared" si="296"/>
        <v/>
      </c>
      <c r="AL453" s="199" t="str">
        <f t="shared" si="297"/>
        <v/>
      </c>
      <c r="AM453" s="199" t="str">
        <f t="shared" si="298"/>
        <v/>
      </c>
      <c r="AN453" s="199" t="str">
        <f t="shared" si="299"/>
        <v/>
      </c>
      <c r="AO453" s="199">
        <f t="shared" si="300"/>
        <v>0</v>
      </c>
      <c r="AP453" s="606"/>
      <c r="AQ453" s="199">
        <f>+IFERROR(MIN(AP453*(1+MTR!$E$28)*(1+MTR!$D$28),IF(C453&lt;2018,AN453+AO453*MTR!$D$35,AN453+AO453*MTR!$E$36)),0)</f>
        <v>0</v>
      </c>
      <c r="AS453" s="199" t="str">
        <f t="shared" si="292"/>
        <v/>
      </c>
      <c r="AT453" s="199" t="str">
        <f t="shared" si="306"/>
        <v/>
      </c>
      <c r="AU453" s="199" t="str">
        <f t="shared" si="302"/>
        <v/>
      </c>
      <c r="AV453" s="199" t="str">
        <f t="shared" si="307"/>
        <v/>
      </c>
      <c r="AW453" s="199" t="str">
        <f t="shared" si="303"/>
        <v/>
      </c>
      <c r="AX453" s="199" t="str">
        <f t="shared" si="304"/>
        <v/>
      </c>
      <c r="AY453" s="199" t="str">
        <f t="shared" si="305"/>
        <v/>
      </c>
      <c r="AZ453" s="199" t="str">
        <f t="shared" si="308"/>
        <v/>
      </c>
      <c r="BA453" s="199">
        <f t="shared" si="309"/>
        <v>0</v>
      </c>
      <c r="BB453" s="606"/>
      <c r="BC453" s="199">
        <f>+IFERROR(MIN(BB453*(1+MTR!$E$28)*(1+MTR!$F$28),IF(C453&lt;2018,AZ453+BA453*MTR!$D$35,AZ453+BA453*MTR!$E$36)),0)</f>
        <v>0</v>
      </c>
      <c r="BD453" s="190"/>
      <c r="BE453" s="608"/>
      <c r="BF453" s="190"/>
      <c r="BG453" s="190"/>
      <c r="BH453" s="190"/>
    </row>
    <row r="454" spans="1:60" s="179" customFormat="1">
      <c r="A454" s="607"/>
      <c r="B454" s="76"/>
      <c r="C454" s="77"/>
      <c r="D454" s="77"/>
      <c r="E454" s="77"/>
      <c r="F454" s="77"/>
      <c r="G454" s="76"/>
      <c r="H454" s="212" t="str">
        <f t="shared" si="255"/>
        <v/>
      </c>
      <c r="I454" s="199" t="str">
        <f t="shared" si="256"/>
        <v/>
      </c>
      <c r="J454" s="199" t="str">
        <f t="shared" si="276"/>
        <v/>
      </c>
      <c r="K454" s="199" t="str">
        <f t="shared" si="277"/>
        <v/>
      </c>
      <c r="L454" s="199" t="str">
        <f t="shared" si="278"/>
        <v/>
      </c>
      <c r="M454" s="199" t="str">
        <f t="shared" si="279"/>
        <v/>
      </c>
      <c r="N454" s="199" t="str">
        <f t="shared" si="280"/>
        <v/>
      </c>
      <c r="O454" s="199" t="str">
        <f t="shared" si="281"/>
        <v/>
      </c>
      <c r="P454" s="199" t="str">
        <f t="shared" si="282"/>
        <v/>
      </c>
      <c r="Q454" s="199">
        <f t="shared" si="283"/>
        <v>0</v>
      </c>
      <c r="R454" s="606"/>
      <c r="S454" s="199">
        <f>+IFERROR(MIN(R454*(1+MTR!$C$28),P454+Q454*MTR!$C$35),0)</f>
        <v>0</v>
      </c>
      <c r="U454" s="199" t="str">
        <f t="shared" si="257"/>
        <v/>
      </c>
      <c r="V454" s="199" t="str">
        <f t="shared" si="284"/>
        <v/>
      </c>
      <c r="W454" s="199" t="str">
        <f t="shared" si="285"/>
        <v/>
      </c>
      <c r="X454" s="199" t="str">
        <f t="shared" si="286"/>
        <v/>
      </c>
      <c r="Y454" s="199" t="str">
        <f t="shared" si="287"/>
        <v/>
      </c>
      <c r="Z454" s="199" t="str">
        <f t="shared" si="288"/>
        <v/>
      </c>
      <c r="AA454" s="199" t="str">
        <f t="shared" si="289"/>
        <v/>
      </c>
      <c r="AB454" s="199" t="str">
        <f t="shared" si="290"/>
        <v/>
      </c>
      <c r="AC454" s="199">
        <f t="shared" si="291"/>
        <v>0</v>
      </c>
      <c r="AD454" s="606"/>
      <c r="AE454" s="199">
        <f>+IFERROR(MIN(AD454*(1+MTR!$C$28)*(1+MTR!$D$28),AB454+AC454*MTR!$D$35),0)</f>
        <v>0</v>
      </c>
      <c r="AG454" s="199" t="str">
        <f t="shared" si="301"/>
        <v/>
      </c>
      <c r="AH454" s="199" t="str">
        <f t="shared" si="293"/>
        <v/>
      </c>
      <c r="AI454" s="199" t="str">
        <f t="shared" si="294"/>
        <v/>
      </c>
      <c r="AJ454" s="199" t="str">
        <f t="shared" si="295"/>
        <v/>
      </c>
      <c r="AK454" s="199" t="str">
        <f t="shared" si="296"/>
        <v/>
      </c>
      <c r="AL454" s="199" t="str">
        <f t="shared" si="297"/>
        <v/>
      </c>
      <c r="AM454" s="199" t="str">
        <f t="shared" si="298"/>
        <v/>
      </c>
      <c r="AN454" s="199" t="str">
        <f t="shared" si="299"/>
        <v/>
      </c>
      <c r="AO454" s="199">
        <f t="shared" si="300"/>
        <v>0</v>
      </c>
      <c r="AP454" s="606"/>
      <c r="AQ454" s="199">
        <f>+IFERROR(MIN(AP454*(1+MTR!$E$28)*(1+MTR!$D$28),IF(C454&lt;2018,AN454+AO454*MTR!$D$35,AN454+AO454*MTR!$E$36)),0)</f>
        <v>0</v>
      </c>
      <c r="AS454" s="199" t="str">
        <f t="shared" si="292"/>
        <v/>
      </c>
      <c r="AT454" s="199" t="str">
        <f t="shared" si="306"/>
        <v/>
      </c>
      <c r="AU454" s="199" t="str">
        <f t="shared" si="302"/>
        <v/>
      </c>
      <c r="AV454" s="199" t="str">
        <f t="shared" si="307"/>
        <v/>
      </c>
      <c r="AW454" s="199" t="str">
        <f t="shared" si="303"/>
        <v/>
      </c>
      <c r="AX454" s="199" t="str">
        <f t="shared" si="304"/>
        <v/>
      </c>
      <c r="AY454" s="199" t="str">
        <f t="shared" si="305"/>
        <v/>
      </c>
      <c r="AZ454" s="199" t="str">
        <f t="shared" si="308"/>
        <v/>
      </c>
      <c r="BA454" s="199">
        <f t="shared" si="309"/>
        <v>0</v>
      </c>
      <c r="BB454" s="606"/>
      <c r="BC454" s="199">
        <f>+IFERROR(MIN(BB454*(1+MTR!$E$28)*(1+MTR!$F$28),IF(C454&lt;2018,AZ454+BA454*MTR!$D$35,AZ454+BA454*MTR!$E$36)),0)</f>
        <v>0</v>
      </c>
      <c r="BD454" s="190"/>
      <c r="BE454" s="608"/>
      <c r="BF454" s="190"/>
      <c r="BG454" s="190"/>
      <c r="BH454" s="190"/>
    </row>
    <row r="455" spans="1:60" s="179" customFormat="1">
      <c r="A455" s="607"/>
      <c r="B455" s="76"/>
      <c r="C455" s="77"/>
      <c r="D455" s="77"/>
      <c r="E455" s="77"/>
      <c r="F455" s="77"/>
      <c r="G455" s="76"/>
      <c r="H455" s="212" t="str">
        <f t="shared" si="255"/>
        <v/>
      </c>
      <c r="I455" s="199" t="str">
        <f t="shared" si="256"/>
        <v/>
      </c>
      <c r="J455" s="199" t="str">
        <f t="shared" si="276"/>
        <v/>
      </c>
      <c r="K455" s="199" t="str">
        <f t="shared" si="277"/>
        <v/>
      </c>
      <c r="L455" s="199" t="str">
        <f t="shared" si="278"/>
        <v/>
      </c>
      <c r="M455" s="199" t="str">
        <f t="shared" si="279"/>
        <v/>
      </c>
      <c r="N455" s="199" t="str">
        <f t="shared" si="280"/>
        <v/>
      </c>
      <c r="O455" s="199" t="str">
        <f t="shared" si="281"/>
        <v/>
      </c>
      <c r="P455" s="199" t="str">
        <f t="shared" si="282"/>
        <v/>
      </c>
      <c r="Q455" s="199">
        <f t="shared" si="283"/>
        <v>0</v>
      </c>
      <c r="R455" s="606"/>
      <c r="S455" s="199">
        <f>+IFERROR(MIN(R455*(1+MTR!$C$28),P455+Q455*MTR!$C$35),0)</f>
        <v>0</v>
      </c>
      <c r="U455" s="199" t="str">
        <f t="shared" si="257"/>
        <v/>
      </c>
      <c r="V455" s="199" t="str">
        <f t="shared" si="284"/>
        <v/>
      </c>
      <c r="W455" s="199" t="str">
        <f t="shared" si="285"/>
        <v/>
      </c>
      <c r="X455" s="199" t="str">
        <f t="shared" si="286"/>
        <v/>
      </c>
      <c r="Y455" s="199" t="str">
        <f t="shared" si="287"/>
        <v/>
      </c>
      <c r="Z455" s="199" t="str">
        <f t="shared" si="288"/>
        <v/>
      </c>
      <c r="AA455" s="199" t="str">
        <f t="shared" si="289"/>
        <v/>
      </c>
      <c r="AB455" s="199" t="str">
        <f t="shared" si="290"/>
        <v/>
      </c>
      <c r="AC455" s="199">
        <f t="shared" si="291"/>
        <v>0</v>
      </c>
      <c r="AD455" s="606"/>
      <c r="AE455" s="199">
        <f>+IFERROR(MIN(AD455*(1+MTR!$C$28)*(1+MTR!$D$28),AB455+AC455*MTR!$D$35),0)</f>
        <v>0</v>
      </c>
      <c r="AG455" s="199" t="str">
        <f t="shared" si="301"/>
        <v/>
      </c>
      <c r="AH455" s="199" t="str">
        <f t="shared" si="293"/>
        <v/>
      </c>
      <c r="AI455" s="199" t="str">
        <f t="shared" si="294"/>
        <v/>
      </c>
      <c r="AJ455" s="199" t="str">
        <f t="shared" si="295"/>
        <v/>
      </c>
      <c r="AK455" s="199" t="str">
        <f t="shared" si="296"/>
        <v/>
      </c>
      <c r="AL455" s="199" t="str">
        <f t="shared" si="297"/>
        <v/>
      </c>
      <c r="AM455" s="199" t="str">
        <f t="shared" si="298"/>
        <v/>
      </c>
      <c r="AN455" s="199" t="str">
        <f t="shared" si="299"/>
        <v/>
      </c>
      <c r="AO455" s="199">
        <f t="shared" si="300"/>
        <v>0</v>
      </c>
      <c r="AP455" s="606"/>
      <c r="AQ455" s="199">
        <f>+IFERROR(MIN(AP455*(1+MTR!$E$28)*(1+MTR!$D$28),IF(C455&lt;2018,AN455+AO455*MTR!$D$35,AN455+AO455*MTR!$E$36)),0)</f>
        <v>0</v>
      </c>
      <c r="AS455" s="199" t="str">
        <f t="shared" si="292"/>
        <v/>
      </c>
      <c r="AT455" s="199" t="str">
        <f t="shared" si="306"/>
        <v/>
      </c>
      <c r="AU455" s="199" t="str">
        <f t="shared" si="302"/>
        <v/>
      </c>
      <c r="AV455" s="199" t="str">
        <f t="shared" si="307"/>
        <v/>
      </c>
      <c r="AW455" s="199" t="str">
        <f t="shared" si="303"/>
        <v/>
      </c>
      <c r="AX455" s="199" t="str">
        <f t="shared" si="304"/>
        <v/>
      </c>
      <c r="AY455" s="199" t="str">
        <f t="shared" si="305"/>
        <v/>
      </c>
      <c r="AZ455" s="199" t="str">
        <f t="shared" si="308"/>
        <v/>
      </c>
      <c r="BA455" s="199">
        <f t="shared" si="309"/>
        <v>0</v>
      </c>
      <c r="BB455" s="606"/>
      <c r="BC455" s="199">
        <f>+IFERROR(MIN(BB455*(1+MTR!$E$28)*(1+MTR!$F$28),IF(C455&lt;2018,AZ455+BA455*MTR!$D$35,AZ455+BA455*MTR!$E$36)),0)</f>
        <v>0</v>
      </c>
      <c r="BD455" s="190"/>
      <c r="BE455" s="608"/>
      <c r="BF455" s="190"/>
      <c r="BG455" s="190"/>
      <c r="BH455" s="190"/>
    </row>
    <row r="456" spans="1:60" s="179" customFormat="1">
      <c r="A456" s="607"/>
      <c r="B456" s="76"/>
      <c r="C456" s="77"/>
      <c r="D456" s="77"/>
      <c r="E456" s="77"/>
      <c r="F456" s="77"/>
      <c r="G456" s="76"/>
      <c r="H456" s="212" t="str">
        <f t="shared" si="255"/>
        <v/>
      </c>
      <c r="I456" s="199" t="str">
        <f t="shared" si="256"/>
        <v/>
      </c>
      <c r="J456" s="199" t="str">
        <f t="shared" si="276"/>
        <v/>
      </c>
      <c r="K456" s="199" t="str">
        <f t="shared" si="277"/>
        <v/>
      </c>
      <c r="L456" s="199" t="str">
        <f t="shared" si="278"/>
        <v/>
      </c>
      <c r="M456" s="199" t="str">
        <f t="shared" si="279"/>
        <v/>
      </c>
      <c r="N456" s="199" t="str">
        <f t="shared" si="280"/>
        <v/>
      </c>
      <c r="O456" s="199" t="str">
        <f t="shared" si="281"/>
        <v/>
      </c>
      <c r="P456" s="199" t="str">
        <f t="shared" si="282"/>
        <v/>
      </c>
      <c r="Q456" s="199">
        <f t="shared" si="283"/>
        <v>0</v>
      </c>
      <c r="R456" s="606"/>
      <c r="S456" s="199">
        <f>+IFERROR(MIN(R456*(1+MTR!$C$28),P456+Q456*MTR!$C$35),0)</f>
        <v>0</v>
      </c>
      <c r="U456" s="199" t="str">
        <f t="shared" si="257"/>
        <v/>
      </c>
      <c r="V456" s="199" t="str">
        <f t="shared" si="284"/>
        <v/>
      </c>
      <c r="W456" s="199" t="str">
        <f t="shared" si="285"/>
        <v/>
      </c>
      <c r="X456" s="199" t="str">
        <f t="shared" si="286"/>
        <v/>
      </c>
      <c r="Y456" s="199" t="str">
        <f t="shared" si="287"/>
        <v/>
      </c>
      <c r="Z456" s="199" t="str">
        <f t="shared" si="288"/>
        <v/>
      </c>
      <c r="AA456" s="199" t="str">
        <f t="shared" si="289"/>
        <v/>
      </c>
      <c r="AB456" s="199" t="str">
        <f t="shared" si="290"/>
        <v/>
      </c>
      <c r="AC456" s="199">
        <f t="shared" si="291"/>
        <v>0</v>
      </c>
      <c r="AD456" s="606"/>
      <c r="AE456" s="199">
        <f>+IFERROR(MIN(AD456*(1+MTR!$C$28)*(1+MTR!$D$28),AB456+AC456*MTR!$D$35),0)</f>
        <v>0</v>
      </c>
      <c r="AG456" s="199" t="str">
        <f t="shared" si="301"/>
        <v/>
      </c>
      <c r="AH456" s="199" t="str">
        <f t="shared" si="293"/>
        <v/>
      </c>
      <c r="AI456" s="199" t="str">
        <f t="shared" si="294"/>
        <v/>
      </c>
      <c r="AJ456" s="199" t="str">
        <f t="shared" si="295"/>
        <v/>
      </c>
      <c r="AK456" s="199" t="str">
        <f t="shared" si="296"/>
        <v/>
      </c>
      <c r="AL456" s="199" t="str">
        <f t="shared" si="297"/>
        <v/>
      </c>
      <c r="AM456" s="199" t="str">
        <f t="shared" si="298"/>
        <v/>
      </c>
      <c r="AN456" s="199" t="str">
        <f t="shared" si="299"/>
        <v/>
      </c>
      <c r="AO456" s="199">
        <f t="shared" si="300"/>
        <v>0</v>
      </c>
      <c r="AP456" s="606"/>
      <c r="AQ456" s="199">
        <f>+IFERROR(MIN(AP456*(1+MTR!$E$28)*(1+MTR!$D$28),IF(C456&lt;2018,AN456+AO456*MTR!$D$35,AN456+AO456*MTR!$E$36)),0)</f>
        <v>0</v>
      </c>
      <c r="AS456" s="199" t="str">
        <f t="shared" si="292"/>
        <v/>
      </c>
      <c r="AT456" s="199" t="str">
        <f t="shared" si="306"/>
        <v/>
      </c>
      <c r="AU456" s="199" t="str">
        <f t="shared" si="302"/>
        <v/>
      </c>
      <c r="AV456" s="199" t="str">
        <f t="shared" si="307"/>
        <v/>
      </c>
      <c r="AW456" s="199" t="str">
        <f t="shared" si="303"/>
        <v/>
      </c>
      <c r="AX456" s="199" t="str">
        <f t="shared" si="304"/>
        <v/>
      </c>
      <c r="AY456" s="199" t="str">
        <f t="shared" si="305"/>
        <v/>
      </c>
      <c r="AZ456" s="199" t="str">
        <f t="shared" si="308"/>
        <v/>
      </c>
      <c r="BA456" s="199">
        <f t="shared" si="309"/>
        <v>0</v>
      </c>
      <c r="BB456" s="606"/>
      <c r="BC456" s="199">
        <f>+IFERROR(MIN(BB456*(1+MTR!$E$28)*(1+MTR!$F$28),IF(C456&lt;2018,AZ456+BA456*MTR!$D$35,AZ456+BA456*MTR!$E$36)),0)</f>
        <v>0</v>
      </c>
      <c r="BD456" s="190"/>
      <c r="BE456" s="608"/>
      <c r="BF456" s="190"/>
      <c r="BG456" s="190"/>
      <c r="BH456" s="190"/>
    </row>
    <row r="457" spans="1:60" s="179" customFormat="1">
      <c r="A457" s="607"/>
      <c r="B457" s="76"/>
      <c r="C457" s="77"/>
      <c r="D457" s="77"/>
      <c r="E457" s="77"/>
      <c r="F457" s="77"/>
      <c r="G457" s="76"/>
      <c r="H457" s="212" t="str">
        <f t="shared" si="255"/>
        <v/>
      </c>
      <c r="I457" s="199" t="str">
        <f t="shared" si="256"/>
        <v/>
      </c>
      <c r="J457" s="199" t="str">
        <f t="shared" si="276"/>
        <v/>
      </c>
      <c r="K457" s="199" t="str">
        <f t="shared" si="277"/>
        <v/>
      </c>
      <c r="L457" s="199" t="str">
        <f t="shared" si="278"/>
        <v/>
      </c>
      <c r="M457" s="199" t="str">
        <f t="shared" si="279"/>
        <v/>
      </c>
      <c r="N457" s="199" t="str">
        <f t="shared" si="280"/>
        <v/>
      </c>
      <c r="O457" s="199" t="str">
        <f t="shared" si="281"/>
        <v/>
      </c>
      <c r="P457" s="199" t="str">
        <f t="shared" si="282"/>
        <v/>
      </c>
      <c r="Q457" s="199">
        <f t="shared" si="283"/>
        <v>0</v>
      </c>
      <c r="R457" s="606"/>
      <c r="S457" s="199">
        <f>+IFERROR(MIN(R457*(1+MTR!$C$28),P457+Q457*MTR!$C$35),0)</f>
        <v>0</v>
      </c>
      <c r="U457" s="199" t="str">
        <f t="shared" si="257"/>
        <v/>
      </c>
      <c r="V457" s="199" t="str">
        <f t="shared" si="284"/>
        <v/>
      </c>
      <c r="W457" s="199" t="str">
        <f t="shared" si="285"/>
        <v/>
      </c>
      <c r="X457" s="199" t="str">
        <f t="shared" si="286"/>
        <v/>
      </c>
      <c r="Y457" s="199" t="str">
        <f t="shared" si="287"/>
        <v/>
      </c>
      <c r="Z457" s="199" t="str">
        <f t="shared" si="288"/>
        <v/>
      </c>
      <c r="AA457" s="199" t="str">
        <f t="shared" si="289"/>
        <v/>
      </c>
      <c r="AB457" s="199" t="str">
        <f t="shared" si="290"/>
        <v/>
      </c>
      <c r="AC457" s="199">
        <f t="shared" si="291"/>
        <v>0</v>
      </c>
      <c r="AD457" s="606"/>
      <c r="AE457" s="199">
        <f>+IFERROR(MIN(AD457*(1+MTR!$C$28)*(1+MTR!$D$28),AB457+AC457*MTR!$D$35),0)</f>
        <v>0</v>
      </c>
      <c r="AG457" s="199" t="str">
        <f t="shared" si="301"/>
        <v/>
      </c>
      <c r="AH457" s="199" t="str">
        <f t="shared" si="293"/>
        <v/>
      </c>
      <c r="AI457" s="199" t="str">
        <f t="shared" si="294"/>
        <v/>
      </c>
      <c r="AJ457" s="199" t="str">
        <f t="shared" si="295"/>
        <v/>
      </c>
      <c r="AK457" s="199" t="str">
        <f t="shared" si="296"/>
        <v/>
      </c>
      <c r="AL457" s="199" t="str">
        <f t="shared" si="297"/>
        <v/>
      </c>
      <c r="AM457" s="199" t="str">
        <f t="shared" si="298"/>
        <v/>
      </c>
      <c r="AN457" s="199" t="str">
        <f t="shared" si="299"/>
        <v/>
      </c>
      <c r="AO457" s="199">
        <f t="shared" si="300"/>
        <v>0</v>
      </c>
      <c r="AP457" s="606"/>
      <c r="AQ457" s="199">
        <f>+IFERROR(MIN(AP457*(1+MTR!$E$28)*(1+MTR!$D$28),IF(C457&lt;2018,AN457+AO457*MTR!$D$35,AN457+AO457*MTR!$E$36)),0)</f>
        <v>0</v>
      </c>
      <c r="AS457" s="199" t="str">
        <f t="shared" si="292"/>
        <v/>
      </c>
      <c r="AT457" s="199" t="str">
        <f t="shared" si="306"/>
        <v/>
      </c>
      <c r="AU457" s="199" t="str">
        <f t="shared" si="302"/>
        <v/>
      </c>
      <c r="AV457" s="199" t="str">
        <f t="shared" si="307"/>
        <v/>
      </c>
      <c r="AW457" s="199" t="str">
        <f t="shared" si="303"/>
        <v/>
      </c>
      <c r="AX457" s="199" t="str">
        <f t="shared" si="304"/>
        <v/>
      </c>
      <c r="AY457" s="199" t="str">
        <f t="shared" si="305"/>
        <v/>
      </c>
      <c r="AZ457" s="199" t="str">
        <f t="shared" si="308"/>
        <v/>
      </c>
      <c r="BA457" s="199">
        <f t="shared" si="309"/>
        <v>0</v>
      </c>
      <c r="BB457" s="606"/>
      <c r="BC457" s="199">
        <f>+IFERROR(MIN(BB457*(1+MTR!$E$28)*(1+MTR!$F$28),IF(C457&lt;2018,AZ457+BA457*MTR!$D$35,AZ457+BA457*MTR!$E$36)),0)</f>
        <v>0</v>
      </c>
      <c r="BD457" s="190"/>
      <c r="BE457" s="608"/>
      <c r="BF457" s="190"/>
      <c r="BG457" s="190"/>
      <c r="BH457" s="190"/>
    </row>
    <row r="458" spans="1:60" s="179" customFormat="1">
      <c r="A458" s="607"/>
      <c r="B458" s="76"/>
      <c r="C458" s="77"/>
      <c r="D458" s="77"/>
      <c r="E458" s="77"/>
      <c r="F458" s="77"/>
      <c r="G458" s="76"/>
      <c r="H458" s="212" t="str">
        <f t="shared" si="255"/>
        <v/>
      </c>
      <c r="I458" s="199" t="str">
        <f t="shared" si="256"/>
        <v/>
      </c>
      <c r="J458" s="199" t="str">
        <f t="shared" si="276"/>
        <v/>
      </c>
      <c r="K458" s="199" t="str">
        <f t="shared" si="277"/>
        <v/>
      </c>
      <c r="L458" s="199" t="str">
        <f t="shared" si="278"/>
        <v/>
      </c>
      <c r="M458" s="199" t="str">
        <f t="shared" si="279"/>
        <v/>
      </c>
      <c r="N458" s="199" t="str">
        <f t="shared" si="280"/>
        <v/>
      </c>
      <c r="O458" s="199" t="str">
        <f t="shared" si="281"/>
        <v/>
      </c>
      <c r="P458" s="199" t="str">
        <f t="shared" si="282"/>
        <v/>
      </c>
      <c r="Q458" s="199">
        <f t="shared" si="283"/>
        <v>0</v>
      </c>
      <c r="R458" s="606"/>
      <c r="S458" s="199">
        <f>+IFERROR(MIN(R458*(1+MTR!$C$28),P458+Q458*MTR!$C$35),0)</f>
        <v>0</v>
      </c>
      <c r="U458" s="199" t="str">
        <f t="shared" si="257"/>
        <v/>
      </c>
      <c r="V458" s="199" t="str">
        <f t="shared" si="284"/>
        <v/>
      </c>
      <c r="W458" s="199" t="str">
        <f t="shared" si="285"/>
        <v/>
      </c>
      <c r="X458" s="199" t="str">
        <f t="shared" si="286"/>
        <v/>
      </c>
      <c r="Y458" s="199" t="str">
        <f t="shared" si="287"/>
        <v/>
      </c>
      <c r="Z458" s="199" t="str">
        <f t="shared" si="288"/>
        <v/>
      </c>
      <c r="AA458" s="199" t="str">
        <f t="shared" si="289"/>
        <v/>
      </c>
      <c r="AB458" s="199" t="str">
        <f t="shared" si="290"/>
        <v/>
      </c>
      <c r="AC458" s="199">
        <f t="shared" si="291"/>
        <v>0</v>
      </c>
      <c r="AD458" s="606"/>
      <c r="AE458" s="199">
        <f>+IFERROR(MIN(AD458*(1+MTR!$C$28)*(1+MTR!$D$28),AB458+AC458*MTR!$D$35),0)</f>
        <v>0</v>
      </c>
      <c r="AG458" s="199" t="str">
        <f t="shared" si="301"/>
        <v/>
      </c>
      <c r="AH458" s="199" t="str">
        <f t="shared" si="293"/>
        <v/>
      </c>
      <c r="AI458" s="199" t="str">
        <f t="shared" si="294"/>
        <v/>
      </c>
      <c r="AJ458" s="199" t="str">
        <f t="shared" si="295"/>
        <v/>
      </c>
      <c r="AK458" s="199" t="str">
        <f t="shared" si="296"/>
        <v/>
      </c>
      <c r="AL458" s="199" t="str">
        <f t="shared" si="297"/>
        <v/>
      </c>
      <c r="AM458" s="199" t="str">
        <f t="shared" si="298"/>
        <v/>
      </c>
      <c r="AN458" s="199" t="str">
        <f t="shared" si="299"/>
        <v/>
      </c>
      <c r="AO458" s="199">
        <f t="shared" si="300"/>
        <v>0</v>
      </c>
      <c r="AP458" s="606"/>
      <c r="AQ458" s="199">
        <f>+IFERROR(MIN(AP458*(1+MTR!$E$28)*(1+MTR!$D$28),IF(C458&lt;2018,AN458+AO458*MTR!$D$35,AN458+AO458*MTR!$E$36)),0)</f>
        <v>0</v>
      </c>
      <c r="AS458" s="199" t="str">
        <f t="shared" si="292"/>
        <v/>
      </c>
      <c r="AT458" s="199" t="str">
        <f t="shared" si="306"/>
        <v/>
      </c>
      <c r="AU458" s="199" t="str">
        <f t="shared" si="302"/>
        <v/>
      </c>
      <c r="AV458" s="199" t="str">
        <f t="shared" si="307"/>
        <v/>
      </c>
      <c r="AW458" s="199" t="str">
        <f t="shared" si="303"/>
        <v/>
      </c>
      <c r="AX458" s="199" t="str">
        <f t="shared" si="304"/>
        <v/>
      </c>
      <c r="AY458" s="199" t="str">
        <f t="shared" si="305"/>
        <v/>
      </c>
      <c r="AZ458" s="199" t="str">
        <f t="shared" si="308"/>
        <v/>
      </c>
      <c r="BA458" s="199">
        <f t="shared" si="309"/>
        <v>0</v>
      </c>
      <c r="BB458" s="606"/>
      <c r="BC458" s="199">
        <f>+IFERROR(MIN(BB458*(1+MTR!$E$28)*(1+MTR!$F$28),IF(C458&lt;2018,AZ458+BA458*MTR!$D$35,AZ458+BA458*MTR!$E$36)),0)</f>
        <v>0</v>
      </c>
      <c r="BD458" s="190"/>
      <c r="BE458" s="608"/>
      <c r="BF458" s="190"/>
      <c r="BG458" s="190"/>
      <c r="BH458" s="190"/>
    </row>
    <row r="459" spans="1:60" s="179" customFormat="1">
      <c r="A459" s="607"/>
      <c r="B459" s="76"/>
      <c r="C459" s="77"/>
      <c r="D459" s="77"/>
      <c r="E459" s="77"/>
      <c r="F459" s="77"/>
      <c r="G459" s="76"/>
      <c r="H459" s="212" t="str">
        <f t="shared" si="255"/>
        <v/>
      </c>
      <c r="I459" s="199" t="str">
        <f t="shared" si="256"/>
        <v/>
      </c>
      <c r="J459" s="199" t="str">
        <f t="shared" si="276"/>
        <v/>
      </c>
      <c r="K459" s="199" t="str">
        <f t="shared" si="277"/>
        <v/>
      </c>
      <c r="L459" s="199" t="str">
        <f t="shared" si="278"/>
        <v/>
      </c>
      <c r="M459" s="199" t="str">
        <f t="shared" si="279"/>
        <v/>
      </c>
      <c r="N459" s="199" t="str">
        <f t="shared" si="280"/>
        <v/>
      </c>
      <c r="O459" s="199" t="str">
        <f t="shared" si="281"/>
        <v/>
      </c>
      <c r="P459" s="199" t="str">
        <f t="shared" si="282"/>
        <v/>
      </c>
      <c r="Q459" s="199">
        <f t="shared" si="283"/>
        <v>0</v>
      </c>
      <c r="R459" s="606"/>
      <c r="S459" s="199">
        <f>+IFERROR(MIN(R459*(1+MTR!$C$28),P459+Q459*MTR!$C$35),0)</f>
        <v>0</v>
      </c>
      <c r="U459" s="199" t="str">
        <f t="shared" si="257"/>
        <v/>
      </c>
      <c r="V459" s="199" t="str">
        <f t="shared" si="284"/>
        <v/>
      </c>
      <c r="W459" s="199" t="str">
        <f t="shared" si="285"/>
        <v/>
      </c>
      <c r="X459" s="199" t="str">
        <f t="shared" si="286"/>
        <v/>
      </c>
      <c r="Y459" s="199" t="str">
        <f t="shared" si="287"/>
        <v/>
      </c>
      <c r="Z459" s="199" t="str">
        <f t="shared" si="288"/>
        <v/>
      </c>
      <c r="AA459" s="199" t="str">
        <f t="shared" si="289"/>
        <v/>
      </c>
      <c r="AB459" s="199" t="str">
        <f t="shared" si="290"/>
        <v/>
      </c>
      <c r="AC459" s="199">
        <f t="shared" si="291"/>
        <v>0</v>
      </c>
      <c r="AD459" s="606"/>
      <c r="AE459" s="199">
        <f>+IFERROR(MIN(AD459*(1+MTR!$C$28)*(1+MTR!$D$28),AB459+AC459*MTR!$D$35),0)</f>
        <v>0</v>
      </c>
      <c r="AG459" s="199" t="str">
        <f t="shared" si="301"/>
        <v/>
      </c>
      <c r="AH459" s="199" t="str">
        <f t="shared" si="293"/>
        <v/>
      </c>
      <c r="AI459" s="199" t="str">
        <f t="shared" si="294"/>
        <v/>
      </c>
      <c r="AJ459" s="199" t="str">
        <f t="shared" si="295"/>
        <v/>
      </c>
      <c r="AK459" s="199" t="str">
        <f t="shared" si="296"/>
        <v/>
      </c>
      <c r="AL459" s="199" t="str">
        <f t="shared" si="297"/>
        <v/>
      </c>
      <c r="AM459" s="199" t="str">
        <f t="shared" si="298"/>
        <v/>
      </c>
      <c r="AN459" s="199" t="str">
        <f t="shared" si="299"/>
        <v/>
      </c>
      <c r="AO459" s="199">
        <f t="shared" si="300"/>
        <v>0</v>
      </c>
      <c r="AP459" s="606"/>
      <c r="AQ459" s="199">
        <f>+IFERROR(MIN(AP459*(1+MTR!$E$28)*(1+MTR!$D$28),IF(C459&lt;2018,AN459+AO459*MTR!$D$35,AN459+AO459*MTR!$E$36)),0)</f>
        <v>0</v>
      </c>
      <c r="AS459" s="199" t="str">
        <f t="shared" si="292"/>
        <v/>
      </c>
      <c r="AT459" s="199" t="str">
        <f t="shared" si="306"/>
        <v/>
      </c>
      <c r="AU459" s="199" t="str">
        <f t="shared" si="302"/>
        <v/>
      </c>
      <c r="AV459" s="199" t="str">
        <f t="shared" si="307"/>
        <v/>
      </c>
      <c r="AW459" s="199" t="str">
        <f t="shared" si="303"/>
        <v/>
      </c>
      <c r="AX459" s="199" t="str">
        <f t="shared" si="304"/>
        <v/>
      </c>
      <c r="AY459" s="199" t="str">
        <f t="shared" si="305"/>
        <v/>
      </c>
      <c r="AZ459" s="199" t="str">
        <f t="shared" si="308"/>
        <v/>
      </c>
      <c r="BA459" s="199">
        <f t="shared" si="309"/>
        <v>0</v>
      </c>
      <c r="BB459" s="606"/>
      <c r="BC459" s="199">
        <f>+IFERROR(MIN(BB459*(1+MTR!$E$28)*(1+MTR!$F$28),IF(C459&lt;2018,AZ459+BA459*MTR!$D$35,AZ459+BA459*MTR!$E$36)),0)</f>
        <v>0</v>
      </c>
      <c r="BD459" s="190"/>
      <c r="BE459" s="608"/>
      <c r="BF459" s="190"/>
      <c r="BG459" s="190"/>
      <c r="BH459" s="190"/>
    </row>
    <row r="460" spans="1:60" s="179" customFormat="1">
      <c r="A460" s="607"/>
      <c r="B460" s="76"/>
      <c r="C460" s="77"/>
      <c r="D460" s="77"/>
      <c r="E460" s="77"/>
      <c r="F460" s="77"/>
      <c r="G460" s="76"/>
      <c r="H460" s="212" t="str">
        <f t="shared" si="255"/>
        <v/>
      </c>
      <c r="I460" s="199" t="str">
        <f t="shared" si="256"/>
        <v/>
      </c>
      <c r="J460" s="199" t="str">
        <f t="shared" si="276"/>
        <v/>
      </c>
      <c r="K460" s="199" t="str">
        <f t="shared" si="277"/>
        <v/>
      </c>
      <c r="L460" s="199" t="str">
        <f t="shared" si="278"/>
        <v/>
      </c>
      <c r="M460" s="199" t="str">
        <f t="shared" si="279"/>
        <v/>
      </c>
      <c r="N460" s="199" t="str">
        <f t="shared" si="280"/>
        <v/>
      </c>
      <c r="O460" s="199" t="str">
        <f t="shared" si="281"/>
        <v/>
      </c>
      <c r="P460" s="199" t="str">
        <f t="shared" si="282"/>
        <v/>
      </c>
      <c r="Q460" s="199">
        <f t="shared" si="283"/>
        <v>0</v>
      </c>
      <c r="R460" s="606"/>
      <c r="S460" s="199">
        <f>+IFERROR(MIN(R460*(1+MTR!$C$28),P460+Q460*MTR!$C$35),0)</f>
        <v>0</v>
      </c>
      <c r="U460" s="199" t="str">
        <f t="shared" si="257"/>
        <v/>
      </c>
      <c r="V460" s="199" t="str">
        <f t="shared" si="284"/>
        <v/>
      </c>
      <c r="W460" s="199" t="str">
        <f t="shared" si="285"/>
        <v/>
      </c>
      <c r="X460" s="199" t="str">
        <f t="shared" si="286"/>
        <v/>
      </c>
      <c r="Y460" s="199" t="str">
        <f t="shared" si="287"/>
        <v/>
      </c>
      <c r="Z460" s="199" t="str">
        <f t="shared" si="288"/>
        <v/>
      </c>
      <c r="AA460" s="199" t="str">
        <f t="shared" si="289"/>
        <v/>
      </c>
      <c r="AB460" s="199" t="str">
        <f t="shared" si="290"/>
        <v/>
      </c>
      <c r="AC460" s="199">
        <f t="shared" si="291"/>
        <v>0</v>
      </c>
      <c r="AD460" s="606"/>
      <c r="AE460" s="199">
        <f>+IFERROR(MIN(AD460*(1+MTR!$C$28)*(1+MTR!$D$28),AB460+AC460*MTR!$D$35),0)</f>
        <v>0</v>
      </c>
      <c r="AG460" s="199" t="str">
        <f t="shared" si="301"/>
        <v/>
      </c>
      <c r="AH460" s="199" t="str">
        <f t="shared" si="293"/>
        <v/>
      </c>
      <c r="AI460" s="199" t="str">
        <f t="shared" si="294"/>
        <v/>
      </c>
      <c r="AJ460" s="199" t="str">
        <f t="shared" si="295"/>
        <v/>
      </c>
      <c r="AK460" s="199" t="str">
        <f t="shared" si="296"/>
        <v/>
      </c>
      <c r="AL460" s="199" t="str">
        <f t="shared" si="297"/>
        <v/>
      </c>
      <c r="AM460" s="199" t="str">
        <f t="shared" si="298"/>
        <v/>
      </c>
      <c r="AN460" s="199" t="str">
        <f t="shared" si="299"/>
        <v/>
      </c>
      <c r="AO460" s="199">
        <f t="shared" si="300"/>
        <v>0</v>
      </c>
      <c r="AP460" s="606"/>
      <c r="AQ460" s="199">
        <f>+IFERROR(MIN(AP460*(1+MTR!$E$28)*(1+MTR!$D$28),IF(C460&lt;2018,AN460+AO460*MTR!$D$35,AN460+AO460*MTR!$E$36)),0)</f>
        <v>0</v>
      </c>
      <c r="AS460" s="199" t="str">
        <f t="shared" si="292"/>
        <v/>
      </c>
      <c r="AT460" s="199" t="str">
        <f t="shared" si="306"/>
        <v/>
      </c>
      <c r="AU460" s="199" t="str">
        <f t="shared" si="302"/>
        <v/>
      </c>
      <c r="AV460" s="199" t="str">
        <f t="shared" si="307"/>
        <v/>
      </c>
      <c r="AW460" s="199" t="str">
        <f t="shared" si="303"/>
        <v/>
      </c>
      <c r="AX460" s="199" t="str">
        <f t="shared" si="304"/>
        <v/>
      </c>
      <c r="AY460" s="199" t="str">
        <f t="shared" si="305"/>
        <v/>
      </c>
      <c r="AZ460" s="199" t="str">
        <f t="shared" si="308"/>
        <v/>
      </c>
      <c r="BA460" s="199">
        <f t="shared" si="309"/>
        <v>0</v>
      </c>
      <c r="BB460" s="606"/>
      <c r="BC460" s="199">
        <f>+IFERROR(MIN(BB460*(1+MTR!$E$28)*(1+MTR!$F$28),IF(C460&lt;2018,AZ460+BA460*MTR!$D$35,AZ460+BA460*MTR!$E$36)),0)</f>
        <v>0</v>
      </c>
      <c r="BD460" s="190"/>
      <c r="BE460" s="608"/>
      <c r="BF460" s="190"/>
      <c r="BG460" s="190"/>
      <c r="BH460" s="190"/>
    </row>
    <row r="461" spans="1:60" s="179" customFormat="1">
      <c r="A461" s="607"/>
      <c r="B461" s="76"/>
      <c r="C461" s="77"/>
      <c r="D461" s="77"/>
      <c r="E461" s="77"/>
      <c r="F461" s="77"/>
      <c r="G461" s="76"/>
      <c r="H461" s="212" t="str">
        <f t="shared" si="255"/>
        <v/>
      </c>
      <c r="I461" s="199" t="str">
        <f t="shared" si="256"/>
        <v/>
      </c>
      <c r="J461" s="199" t="str">
        <f t="shared" si="276"/>
        <v/>
      </c>
      <c r="K461" s="199" t="str">
        <f t="shared" si="277"/>
        <v/>
      </c>
      <c r="L461" s="199" t="str">
        <f t="shared" si="278"/>
        <v/>
      </c>
      <c r="M461" s="199" t="str">
        <f t="shared" si="279"/>
        <v/>
      </c>
      <c r="N461" s="199" t="str">
        <f t="shared" si="280"/>
        <v/>
      </c>
      <c r="O461" s="199" t="str">
        <f t="shared" si="281"/>
        <v/>
      </c>
      <c r="P461" s="199" t="str">
        <f t="shared" si="282"/>
        <v/>
      </c>
      <c r="Q461" s="199">
        <f t="shared" si="283"/>
        <v>0</v>
      </c>
      <c r="R461" s="606"/>
      <c r="S461" s="199">
        <f>+IFERROR(MIN(R461*(1+MTR!$C$28),P461+Q461*MTR!$C$35),0)</f>
        <v>0</v>
      </c>
      <c r="U461" s="199" t="str">
        <f t="shared" si="257"/>
        <v/>
      </c>
      <c r="V461" s="199" t="str">
        <f t="shared" si="284"/>
        <v/>
      </c>
      <c r="W461" s="199" t="str">
        <f t="shared" si="285"/>
        <v/>
      </c>
      <c r="X461" s="199" t="str">
        <f t="shared" si="286"/>
        <v/>
      </c>
      <c r="Y461" s="199" t="str">
        <f t="shared" si="287"/>
        <v/>
      </c>
      <c r="Z461" s="199" t="str">
        <f t="shared" si="288"/>
        <v/>
      </c>
      <c r="AA461" s="199" t="str">
        <f t="shared" si="289"/>
        <v/>
      </c>
      <c r="AB461" s="199" t="str">
        <f t="shared" si="290"/>
        <v/>
      </c>
      <c r="AC461" s="199">
        <f t="shared" si="291"/>
        <v>0</v>
      </c>
      <c r="AD461" s="606"/>
      <c r="AE461" s="199">
        <f>+IFERROR(MIN(AD461*(1+MTR!$C$28)*(1+MTR!$D$28),AB461+AC461*MTR!$D$35),0)</f>
        <v>0</v>
      </c>
      <c r="AG461" s="199" t="str">
        <f t="shared" si="301"/>
        <v/>
      </c>
      <c r="AH461" s="199" t="str">
        <f t="shared" si="293"/>
        <v/>
      </c>
      <c r="AI461" s="199" t="str">
        <f t="shared" si="294"/>
        <v/>
      </c>
      <c r="AJ461" s="199" t="str">
        <f t="shared" si="295"/>
        <v/>
      </c>
      <c r="AK461" s="199" t="str">
        <f t="shared" si="296"/>
        <v/>
      </c>
      <c r="AL461" s="199" t="str">
        <f t="shared" si="297"/>
        <v/>
      </c>
      <c r="AM461" s="199" t="str">
        <f t="shared" si="298"/>
        <v/>
      </c>
      <c r="AN461" s="199" t="str">
        <f t="shared" si="299"/>
        <v/>
      </c>
      <c r="AO461" s="199">
        <f t="shared" si="300"/>
        <v>0</v>
      </c>
      <c r="AP461" s="606"/>
      <c r="AQ461" s="199">
        <f>+IFERROR(MIN(AP461*(1+MTR!$E$28)*(1+MTR!$D$28),IF(C461&lt;2018,AN461+AO461*MTR!$D$35,AN461+AO461*MTR!$E$36)),0)</f>
        <v>0</v>
      </c>
      <c r="AS461" s="199" t="str">
        <f t="shared" si="292"/>
        <v/>
      </c>
      <c r="AT461" s="199" t="str">
        <f t="shared" si="306"/>
        <v/>
      </c>
      <c r="AU461" s="199" t="str">
        <f t="shared" si="302"/>
        <v/>
      </c>
      <c r="AV461" s="199" t="str">
        <f t="shared" si="307"/>
        <v/>
      </c>
      <c r="AW461" s="199" t="str">
        <f t="shared" si="303"/>
        <v/>
      </c>
      <c r="AX461" s="199" t="str">
        <f t="shared" si="304"/>
        <v/>
      </c>
      <c r="AY461" s="199" t="str">
        <f t="shared" si="305"/>
        <v/>
      </c>
      <c r="AZ461" s="199" t="str">
        <f t="shared" si="308"/>
        <v/>
      </c>
      <c r="BA461" s="199">
        <f t="shared" si="309"/>
        <v>0</v>
      </c>
      <c r="BB461" s="606"/>
      <c r="BC461" s="199">
        <f>+IFERROR(MIN(BB461*(1+MTR!$E$28)*(1+MTR!$F$28),IF(C461&lt;2018,AZ461+BA461*MTR!$D$35,AZ461+BA461*MTR!$E$36)),0)</f>
        <v>0</v>
      </c>
      <c r="BD461" s="190"/>
      <c r="BE461" s="608"/>
      <c r="BF461" s="190"/>
      <c r="BG461" s="190"/>
      <c r="BH461" s="190"/>
    </row>
    <row r="462" spans="1:60" s="179" customFormat="1">
      <c r="A462" s="607"/>
      <c r="B462" s="76"/>
      <c r="C462" s="77"/>
      <c r="D462" s="77"/>
      <c r="E462" s="77"/>
      <c r="F462" s="77"/>
      <c r="G462" s="76"/>
      <c r="H462" s="212" t="str">
        <f t="shared" si="255"/>
        <v/>
      </c>
      <c r="I462" s="199" t="str">
        <f t="shared" si="256"/>
        <v/>
      </c>
      <c r="J462" s="199" t="str">
        <f t="shared" si="276"/>
        <v/>
      </c>
      <c r="K462" s="199" t="str">
        <f t="shared" si="277"/>
        <v/>
      </c>
      <c r="L462" s="199" t="str">
        <f t="shared" si="278"/>
        <v/>
      </c>
      <c r="M462" s="199" t="str">
        <f t="shared" si="279"/>
        <v/>
      </c>
      <c r="N462" s="199" t="str">
        <f t="shared" si="280"/>
        <v/>
      </c>
      <c r="O462" s="199" t="str">
        <f t="shared" si="281"/>
        <v/>
      </c>
      <c r="P462" s="199" t="str">
        <f t="shared" si="282"/>
        <v/>
      </c>
      <c r="Q462" s="199">
        <f t="shared" si="283"/>
        <v>0</v>
      </c>
      <c r="R462" s="606"/>
      <c r="S462" s="199">
        <f>+IFERROR(MIN(R462*(1+MTR!$C$28),P462+Q462*MTR!$C$35),0)</f>
        <v>0</v>
      </c>
      <c r="U462" s="199" t="str">
        <f t="shared" si="257"/>
        <v/>
      </c>
      <c r="V462" s="199" t="str">
        <f t="shared" si="284"/>
        <v/>
      </c>
      <c r="W462" s="199" t="str">
        <f t="shared" si="285"/>
        <v/>
      </c>
      <c r="X462" s="199" t="str">
        <f t="shared" si="286"/>
        <v/>
      </c>
      <c r="Y462" s="199" t="str">
        <f t="shared" si="287"/>
        <v/>
      </c>
      <c r="Z462" s="199" t="str">
        <f t="shared" si="288"/>
        <v/>
      </c>
      <c r="AA462" s="199" t="str">
        <f t="shared" si="289"/>
        <v/>
      </c>
      <c r="AB462" s="199" t="str">
        <f t="shared" si="290"/>
        <v/>
      </c>
      <c r="AC462" s="199">
        <f t="shared" si="291"/>
        <v>0</v>
      </c>
      <c r="AD462" s="606"/>
      <c r="AE462" s="199">
        <f>+IFERROR(MIN(AD462*(1+MTR!$C$28)*(1+MTR!$D$28),AB462+AC462*MTR!$D$35),0)</f>
        <v>0</v>
      </c>
      <c r="AG462" s="199" t="str">
        <f t="shared" si="301"/>
        <v/>
      </c>
      <c r="AH462" s="199" t="str">
        <f t="shared" si="293"/>
        <v/>
      </c>
      <c r="AI462" s="199" t="str">
        <f t="shared" si="294"/>
        <v/>
      </c>
      <c r="AJ462" s="199" t="str">
        <f t="shared" si="295"/>
        <v/>
      </c>
      <c r="AK462" s="199" t="str">
        <f t="shared" si="296"/>
        <v/>
      </c>
      <c r="AL462" s="199" t="str">
        <f t="shared" si="297"/>
        <v/>
      </c>
      <c r="AM462" s="199" t="str">
        <f t="shared" si="298"/>
        <v/>
      </c>
      <c r="AN462" s="199" t="str">
        <f t="shared" si="299"/>
        <v/>
      </c>
      <c r="AO462" s="199">
        <f t="shared" si="300"/>
        <v>0</v>
      </c>
      <c r="AP462" s="606"/>
      <c r="AQ462" s="199">
        <f>+IFERROR(MIN(AP462*(1+MTR!$E$28)*(1+MTR!$D$28),IF(C462&lt;2018,AN462+AO462*MTR!$D$35,AN462+AO462*MTR!$E$36)),0)</f>
        <v>0</v>
      </c>
      <c r="AS462" s="199" t="str">
        <f t="shared" si="292"/>
        <v/>
      </c>
      <c r="AT462" s="199" t="str">
        <f t="shared" si="306"/>
        <v/>
      </c>
      <c r="AU462" s="199" t="str">
        <f t="shared" si="302"/>
        <v/>
      </c>
      <c r="AV462" s="199" t="str">
        <f t="shared" si="307"/>
        <v/>
      </c>
      <c r="AW462" s="199" t="str">
        <f t="shared" si="303"/>
        <v/>
      </c>
      <c r="AX462" s="199" t="str">
        <f t="shared" si="304"/>
        <v/>
      </c>
      <c r="AY462" s="199" t="str">
        <f t="shared" si="305"/>
        <v/>
      </c>
      <c r="AZ462" s="199" t="str">
        <f t="shared" si="308"/>
        <v/>
      </c>
      <c r="BA462" s="199">
        <f t="shared" si="309"/>
        <v>0</v>
      </c>
      <c r="BB462" s="606"/>
      <c r="BC462" s="199">
        <f>+IFERROR(MIN(BB462*(1+MTR!$E$28)*(1+MTR!$F$28),IF(C462&lt;2018,AZ462+BA462*MTR!$D$35,AZ462+BA462*MTR!$E$36)),0)</f>
        <v>0</v>
      </c>
      <c r="BD462" s="190"/>
      <c r="BE462" s="608"/>
      <c r="BF462" s="190"/>
      <c r="BG462" s="190"/>
      <c r="BH462" s="190"/>
    </row>
    <row r="463" spans="1:60" s="179" customFormat="1">
      <c r="A463" s="607"/>
      <c r="B463" s="76"/>
      <c r="C463" s="77"/>
      <c r="D463" s="77"/>
      <c r="E463" s="77"/>
      <c r="F463" s="77"/>
      <c r="G463" s="76"/>
      <c r="H463" s="212" t="str">
        <f t="shared" si="255"/>
        <v/>
      </c>
      <c r="I463" s="199" t="str">
        <f t="shared" si="256"/>
        <v/>
      </c>
      <c r="J463" s="199" t="str">
        <f t="shared" si="276"/>
        <v/>
      </c>
      <c r="K463" s="199" t="str">
        <f t="shared" si="277"/>
        <v/>
      </c>
      <c r="L463" s="199" t="str">
        <f t="shared" si="278"/>
        <v/>
      </c>
      <c r="M463" s="199" t="str">
        <f t="shared" si="279"/>
        <v/>
      </c>
      <c r="N463" s="199" t="str">
        <f t="shared" si="280"/>
        <v/>
      </c>
      <c r="O463" s="199" t="str">
        <f t="shared" si="281"/>
        <v/>
      </c>
      <c r="P463" s="199" t="str">
        <f t="shared" si="282"/>
        <v/>
      </c>
      <c r="Q463" s="199">
        <f t="shared" si="283"/>
        <v>0</v>
      </c>
      <c r="R463" s="606"/>
      <c r="S463" s="199">
        <f>+IFERROR(MIN(R463*(1+MTR!$C$28),P463+Q463*MTR!$C$35),0)</f>
        <v>0</v>
      </c>
      <c r="U463" s="199" t="str">
        <f t="shared" si="257"/>
        <v/>
      </c>
      <c r="V463" s="199" t="str">
        <f t="shared" si="284"/>
        <v/>
      </c>
      <c r="W463" s="199" t="str">
        <f t="shared" si="285"/>
        <v/>
      </c>
      <c r="X463" s="199" t="str">
        <f t="shared" si="286"/>
        <v/>
      </c>
      <c r="Y463" s="199" t="str">
        <f t="shared" si="287"/>
        <v/>
      </c>
      <c r="Z463" s="199" t="str">
        <f t="shared" si="288"/>
        <v/>
      </c>
      <c r="AA463" s="199" t="str">
        <f t="shared" si="289"/>
        <v/>
      </c>
      <c r="AB463" s="199" t="str">
        <f t="shared" si="290"/>
        <v/>
      </c>
      <c r="AC463" s="199">
        <f t="shared" si="291"/>
        <v>0</v>
      </c>
      <c r="AD463" s="606"/>
      <c r="AE463" s="199">
        <f>+IFERROR(MIN(AD463*(1+MTR!$C$28)*(1+MTR!$D$28),AB463+AC463*MTR!$D$35),0)</f>
        <v>0</v>
      </c>
      <c r="AG463" s="199" t="str">
        <f t="shared" si="301"/>
        <v/>
      </c>
      <c r="AH463" s="199" t="str">
        <f t="shared" si="293"/>
        <v/>
      </c>
      <c r="AI463" s="199" t="str">
        <f t="shared" si="294"/>
        <v/>
      </c>
      <c r="AJ463" s="199" t="str">
        <f t="shared" si="295"/>
        <v/>
      </c>
      <c r="AK463" s="199" t="str">
        <f t="shared" si="296"/>
        <v/>
      </c>
      <c r="AL463" s="199" t="str">
        <f t="shared" si="297"/>
        <v/>
      </c>
      <c r="AM463" s="199" t="str">
        <f t="shared" si="298"/>
        <v/>
      </c>
      <c r="AN463" s="199" t="str">
        <f t="shared" si="299"/>
        <v/>
      </c>
      <c r="AO463" s="199">
        <f t="shared" si="300"/>
        <v>0</v>
      </c>
      <c r="AP463" s="606"/>
      <c r="AQ463" s="199">
        <f>+IFERROR(MIN(AP463*(1+MTR!$E$28)*(1+MTR!$D$28),IF(C463&lt;2018,AN463+AO463*MTR!$D$35,AN463+AO463*MTR!$E$36)),0)</f>
        <v>0</v>
      </c>
      <c r="AS463" s="199" t="str">
        <f t="shared" ref="AS463:AS526" si="310">+IF(ISERROR(VLOOKUP($C463,DeflatoriCK,RIGHT(AS$14,4)-2016,0)),"",VLOOKUP($C463,DeflatoriCK,RIGHT(AS$14,4)-2016,0))</f>
        <v/>
      </c>
      <c r="AT463" s="199" t="str">
        <f t="shared" si="306"/>
        <v/>
      </c>
      <c r="AU463" s="199" t="str">
        <f t="shared" si="302"/>
        <v/>
      </c>
      <c r="AV463" s="199" t="str">
        <f t="shared" si="307"/>
        <v/>
      </c>
      <c r="AW463" s="199" t="str">
        <f t="shared" si="303"/>
        <v/>
      </c>
      <c r="AX463" s="199" t="str">
        <f t="shared" si="304"/>
        <v/>
      </c>
      <c r="AY463" s="199" t="str">
        <f t="shared" si="305"/>
        <v/>
      </c>
      <c r="AZ463" s="199" t="str">
        <f t="shared" si="308"/>
        <v/>
      </c>
      <c r="BA463" s="199">
        <f t="shared" si="309"/>
        <v>0</v>
      </c>
      <c r="BB463" s="606"/>
      <c r="BC463" s="199">
        <f>+IFERROR(MIN(BB463*(1+MTR!$E$28)*(1+MTR!$F$28),IF(C463&lt;2018,AZ463+BA463*MTR!$D$35,AZ463+BA463*MTR!$E$36)),0)</f>
        <v>0</v>
      </c>
      <c r="BD463" s="190"/>
      <c r="BE463" s="608"/>
      <c r="BF463" s="190"/>
      <c r="BG463" s="190"/>
      <c r="BH463" s="190"/>
    </row>
    <row r="464" spans="1:60" s="179" customFormat="1">
      <c r="A464" s="607"/>
      <c r="B464" s="76"/>
      <c r="C464" s="77"/>
      <c r="D464" s="77"/>
      <c r="E464" s="77"/>
      <c r="F464" s="77"/>
      <c r="G464" s="76"/>
      <c r="H464" s="212" t="str">
        <f t="shared" si="255"/>
        <v/>
      </c>
      <c r="I464" s="199" t="str">
        <f t="shared" si="256"/>
        <v/>
      </c>
      <c r="J464" s="199" t="str">
        <f t="shared" si="276"/>
        <v/>
      </c>
      <c r="K464" s="199" t="str">
        <f t="shared" si="277"/>
        <v/>
      </c>
      <c r="L464" s="199" t="str">
        <f t="shared" si="278"/>
        <v/>
      </c>
      <c r="M464" s="199" t="str">
        <f t="shared" si="279"/>
        <v/>
      </c>
      <c r="N464" s="199" t="str">
        <f t="shared" si="280"/>
        <v/>
      </c>
      <c r="O464" s="199" t="str">
        <f t="shared" si="281"/>
        <v/>
      </c>
      <c r="P464" s="199" t="str">
        <f t="shared" si="282"/>
        <v/>
      </c>
      <c r="Q464" s="199">
        <f t="shared" si="283"/>
        <v>0</v>
      </c>
      <c r="R464" s="606"/>
      <c r="S464" s="199">
        <f>+IFERROR(MIN(R464*(1+MTR!$C$28),P464+Q464*MTR!$C$35),0)</f>
        <v>0</v>
      </c>
      <c r="U464" s="199" t="str">
        <f t="shared" si="257"/>
        <v/>
      </c>
      <c r="V464" s="199" t="str">
        <f t="shared" si="284"/>
        <v/>
      </c>
      <c r="W464" s="199" t="str">
        <f t="shared" si="285"/>
        <v/>
      </c>
      <c r="X464" s="199" t="str">
        <f t="shared" si="286"/>
        <v/>
      </c>
      <c r="Y464" s="199" t="str">
        <f t="shared" si="287"/>
        <v/>
      </c>
      <c r="Z464" s="199" t="str">
        <f t="shared" si="288"/>
        <v/>
      </c>
      <c r="AA464" s="199" t="str">
        <f t="shared" si="289"/>
        <v/>
      </c>
      <c r="AB464" s="199" t="str">
        <f t="shared" si="290"/>
        <v/>
      </c>
      <c r="AC464" s="199">
        <f t="shared" si="291"/>
        <v>0</v>
      </c>
      <c r="AD464" s="606"/>
      <c r="AE464" s="199">
        <f>+IFERROR(MIN(AD464*(1+MTR!$C$28)*(1+MTR!$D$28),AB464+AC464*MTR!$D$35),0)</f>
        <v>0</v>
      </c>
      <c r="AG464" s="199" t="str">
        <f t="shared" si="301"/>
        <v/>
      </c>
      <c r="AH464" s="199" t="str">
        <f t="shared" ref="AH464:AH527" si="311">IFERROR(AG464*$D464,"")</f>
        <v/>
      </c>
      <c r="AI464" s="199" t="str">
        <f t="shared" ref="AI464:AI527" si="312">IFERROR(MIN((W464+Z464)*$Z$12,AH464),"")</f>
        <v/>
      </c>
      <c r="AJ464" s="199" t="str">
        <f t="shared" ref="AJ464:AJ527" si="313">IFERROR(AG464*$E464,"")</f>
        <v/>
      </c>
      <c r="AK464" s="199" t="str">
        <f t="shared" ref="AK464:AK527" si="314">IFERROR(MIN((Y464+AA464)*$Z$12,AJ464),"")</f>
        <v/>
      </c>
      <c r="AL464" s="199" t="str">
        <f t="shared" ref="AL464:AL527" si="315">IFERROR(IF($H464&gt;0,MAX(0,MIN(AH464/$H464,MAX(0,AH464-AI464))),0),"")</f>
        <v/>
      </c>
      <c r="AM464" s="199" t="str">
        <f t="shared" ref="AM464:AM527" si="316">IFERROR(IF($H464&gt;0,MAX(0,MIN(AJ464/$H464,MAX(0,AJ464-AK464))),0),"")</f>
        <v/>
      </c>
      <c r="AN464" s="199" t="str">
        <f t="shared" ref="AN464:AN527" si="317">IFERROR(AL464-AM464,"")</f>
        <v/>
      </c>
      <c r="AO464" s="199">
        <f t="shared" ref="AO464:AO527" si="318">IFERROR(AH464-AJ464-(AI464-AK464),0)</f>
        <v>0</v>
      </c>
      <c r="AP464" s="606"/>
      <c r="AQ464" s="199">
        <f>+IFERROR(MIN(AP464*(1+MTR!$E$28)*(1+MTR!$D$28),IF(C464&lt;2018,AN464+AO464*MTR!$D$35,AN464+AO464*MTR!$E$36)),0)</f>
        <v>0</v>
      </c>
      <c r="AS464" s="199" t="str">
        <f t="shared" si="310"/>
        <v/>
      </c>
      <c r="AT464" s="199" t="str">
        <f t="shared" si="306"/>
        <v/>
      </c>
      <c r="AU464" s="199" t="str">
        <f t="shared" si="302"/>
        <v/>
      </c>
      <c r="AV464" s="199" t="str">
        <f t="shared" si="307"/>
        <v/>
      </c>
      <c r="AW464" s="199" t="str">
        <f t="shared" si="303"/>
        <v/>
      </c>
      <c r="AX464" s="199" t="str">
        <f t="shared" si="304"/>
        <v/>
      </c>
      <c r="AY464" s="199" t="str">
        <f t="shared" si="305"/>
        <v/>
      </c>
      <c r="AZ464" s="199" t="str">
        <f t="shared" si="308"/>
        <v/>
      </c>
      <c r="BA464" s="199">
        <f t="shared" si="309"/>
        <v>0</v>
      </c>
      <c r="BB464" s="606"/>
      <c r="BC464" s="199">
        <f>+IFERROR(MIN(BB464*(1+MTR!$E$28)*(1+MTR!$F$28),IF(C464&lt;2018,AZ464+BA464*MTR!$D$35,AZ464+BA464*MTR!$E$36)),0)</f>
        <v>0</v>
      </c>
      <c r="BD464" s="190"/>
      <c r="BE464" s="608"/>
      <c r="BF464" s="190"/>
      <c r="BG464" s="190"/>
      <c r="BH464" s="190"/>
    </row>
    <row r="465" spans="1:60" s="179" customFormat="1">
      <c r="A465" s="607"/>
      <c r="B465" s="76"/>
      <c r="C465" s="77"/>
      <c r="D465" s="77"/>
      <c r="E465" s="77"/>
      <c r="F465" s="77"/>
      <c r="G465" s="76"/>
      <c r="H465" s="212" t="str">
        <f t="shared" si="255"/>
        <v/>
      </c>
      <c r="I465" s="199" t="str">
        <f t="shared" si="256"/>
        <v/>
      </c>
      <c r="J465" s="199" t="str">
        <f t="shared" si="276"/>
        <v/>
      </c>
      <c r="K465" s="199" t="str">
        <f t="shared" si="277"/>
        <v/>
      </c>
      <c r="L465" s="199" t="str">
        <f t="shared" si="278"/>
        <v/>
      </c>
      <c r="M465" s="199" t="str">
        <f t="shared" si="279"/>
        <v/>
      </c>
      <c r="N465" s="199" t="str">
        <f t="shared" si="280"/>
        <v/>
      </c>
      <c r="O465" s="199" t="str">
        <f t="shared" si="281"/>
        <v/>
      </c>
      <c r="P465" s="199" t="str">
        <f t="shared" si="282"/>
        <v/>
      </c>
      <c r="Q465" s="199">
        <f t="shared" si="283"/>
        <v>0</v>
      </c>
      <c r="R465" s="606"/>
      <c r="S465" s="199">
        <f>+IFERROR(MIN(R465*(1+MTR!$C$28),P465+Q465*MTR!$C$35),0)</f>
        <v>0</v>
      </c>
      <c r="U465" s="199" t="str">
        <f t="shared" si="257"/>
        <v/>
      </c>
      <c r="V465" s="199" t="str">
        <f t="shared" si="284"/>
        <v/>
      </c>
      <c r="W465" s="199" t="str">
        <f t="shared" si="285"/>
        <v/>
      </c>
      <c r="X465" s="199" t="str">
        <f t="shared" si="286"/>
        <v/>
      </c>
      <c r="Y465" s="199" t="str">
        <f t="shared" si="287"/>
        <v/>
      </c>
      <c r="Z465" s="199" t="str">
        <f t="shared" si="288"/>
        <v/>
      </c>
      <c r="AA465" s="199" t="str">
        <f t="shared" si="289"/>
        <v/>
      </c>
      <c r="AB465" s="199" t="str">
        <f t="shared" si="290"/>
        <v/>
      </c>
      <c r="AC465" s="199">
        <f t="shared" si="291"/>
        <v>0</v>
      </c>
      <c r="AD465" s="606"/>
      <c r="AE465" s="199">
        <f>+IFERROR(MIN(AD465*(1+MTR!$C$28)*(1+MTR!$D$28),AB465+AC465*MTR!$D$35),0)</f>
        <v>0</v>
      </c>
      <c r="AG465" s="199" t="str">
        <f t="shared" ref="AG465:AG528" si="319">+IF(ISERROR(VLOOKUP($C465,DeflatoriCK,RIGHT(AG$14,4)-2016,0)),"",VLOOKUP($C465,DeflatoriCK,RIGHT(AG$14,4)-2016,0))</f>
        <v/>
      </c>
      <c r="AH465" s="199" t="str">
        <f t="shared" si="311"/>
        <v/>
      </c>
      <c r="AI465" s="199" t="str">
        <f t="shared" si="312"/>
        <v/>
      </c>
      <c r="AJ465" s="199" t="str">
        <f t="shared" si="313"/>
        <v/>
      </c>
      <c r="AK465" s="199" t="str">
        <f t="shared" si="314"/>
        <v/>
      </c>
      <c r="AL465" s="199" t="str">
        <f t="shared" si="315"/>
        <v/>
      </c>
      <c r="AM465" s="199" t="str">
        <f t="shared" si="316"/>
        <v/>
      </c>
      <c r="AN465" s="199" t="str">
        <f t="shared" si="317"/>
        <v/>
      </c>
      <c r="AO465" s="199">
        <f t="shared" si="318"/>
        <v>0</v>
      </c>
      <c r="AP465" s="606"/>
      <c r="AQ465" s="199">
        <f>+IFERROR(MIN(AP465*(1+MTR!$E$28)*(1+MTR!$D$28),IF(C465&lt;2018,AN465+AO465*MTR!$D$35,AN465+AO465*MTR!$E$36)),0)</f>
        <v>0</v>
      </c>
      <c r="AS465" s="199" t="str">
        <f t="shared" si="310"/>
        <v/>
      </c>
      <c r="AT465" s="199" t="str">
        <f t="shared" si="306"/>
        <v/>
      </c>
      <c r="AU465" s="199" t="str">
        <f t="shared" si="302"/>
        <v/>
      </c>
      <c r="AV465" s="199" t="str">
        <f t="shared" si="307"/>
        <v/>
      </c>
      <c r="AW465" s="199" t="str">
        <f t="shared" si="303"/>
        <v/>
      </c>
      <c r="AX465" s="199" t="str">
        <f t="shared" si="304"/>
        <v/>
      </c>
      <c r="AY465" s="199" t="str">
        <f t="shared" si="305"/>
        <v/>
      </c>
      <c r="AZ465" s="199" t="str">
        <f t="shared" si="308"/>
        <v/>
      </c>
      <c r="BA465" s="199">
        <f t="shared" si="309"/>
        <v>0</v>
      </c>
      <c r="BB465" s="606"/>
      <c r="BC465" s="199">
        <f>+IFERROR(MIN(BB465*(1+MTR!$E$28)*(1+MTR!$F$28),IF(C465&lt;2018,AZ465+BA465*MTR!$D$35,AZ465+BA465*MTR!$E$36)),0)</f>
        <v>0</v>
      </c>
      <c r="BD465" s="190"/>
      <c r="BE465" s="608"/>
      <c r="BF465" s="190"/>
      <c r="BG465" s="190"/>
      <c r="BH465" s="190"/>
    </row>
    <row r="466" spans="1:60" s="179" customFormat="1">
      <c r="A466" s="607"/>
      <c r="B466" s="76"/>
      <c r="C466" s="77"/>
      <c r="D466" s="77"/>
      <c r="E466" s="77"/>
      <c r="F466" s="77"/>
      <c r="G466" s="76"/>
      <c r="H466" s="212" t="str">
        <f t="shared" si="255"/>
        <v/>
      </c>
      <c r="I466" s="199" t="str">
        <f t="shared" si="256"/>
        <v/>
      </c>
      <c r="J466" s="199" t="str">
        <f t="shared" si="276"/>
        <v/>
      </c>
      <c r="K466" s="199" t="str">
        <f t="shared" si="277"/>
        <v/>
      </c>
      <c r="L466" s="199" t="str">
        <f t="shared" si="278"/>
        <v/>
      </c>
      <c r="M466" s="199" t="str">
        <f t="shared" si="279"/>
        <v/>
      </c>
      <c r="N466" s="199" t="str">
        <f t="shared" si="280"/>
        <v/>
      </c>
      <c r="O466" s="199" t="str">
        <f t="shared" si="281"/>
        <v/>
      </c>
      <c r="P466" s="199" t="str">
        <f t="shared" si="282"/>
        <v/>
      </c>
      <c r="Q466" s="199">
        <f t="shared" si="283"/>
        <v>0</v>
      </c>
      <c r="R466" s="606"/>
      <c r="S466" s="199">
        <f>+IFERROR(MIN(R466*(1+MTR!$C$28),P466+Q466*MTR!$C$35),0)</f>
        <v>0</v>
      </c>
      <c r="U466" s="199" t="str">
        <f t="shared" si="257"/>
        <v/>
      </c>
      <c r="V466" s="199" t="str">
        <f t="shared" si="284"/>
        <v/>
      </c>
      <c r="W466" s="199" t="str">
        <f t="shared" si="285"/>
        <v/>
      </c>
      <c r="X466" s="199" t="str">
        <f t="shared" si="286"/>
        <v/>
      </c>
      <c r="Y466" s="199" t="str">
        <f t="shared" si="287"/>
        <v/>
      </c>
      <c r="Z466" s="199" t="str">
        <f t="shared" si="288"/>
        <v/>
      </c>
      <c r="AA466" s="199" t="str">
        <f t="shared" si="289"/>
        <v/>
      </c>
      <c r="AB466" s="199" t="str">
        <f t="shared" si="290"/>
        <v/>
      </c>
      <c r="AC466" s="199">
        <f t="shared" si="291"/>
        <v>0</v>
      </c>
      <c r="AD466" s="606"/>
      <c r="AE466" s="199">
        <f>+IFERROR(MIN(AD466*(1+MTR!$C$28)*(1+MTR!$D$28),AB466+AC466*MTR!$D$35),0)</f>
        <v>0</v>
      </c>
      <c r="AG466" s="199" t="str">
        <f t="shared" si="319"/>
        <v/>
      </c>
      <c r="AH466" s="199" t="str">
        <f t="shared" si="311"/>
        <v/>
      </c>
      <c r="AI466" s="199" t="str">
        <f t="shared" si="312"/>
        <v/>
      </c>
      <c r="AJ466" s="199" t="str">
        <f t="shared" si="313"/>
        <v/>
      </c>
      <c r="AK466" s="199" t="str">
        <f t="shared" si="314"/>
        <v/>
      </c>
      <c r="AL466" s="199" t="str">
        <f t="shared" si="315"/>
        <v/>
      </c>
      <c r="AM466" s="199" t="str">
        <f t="shared" si="316"/>
        <v/>
      </c>
      <c r="AN466" s="199" t="str">
        <f t="shared" si="317"/>
        <v/>
      </c>
      <c r="AO466" s="199">
        <f t="shared" si="318"/>
        <v>0</v>
      </c>
      <c r="AP466" s="606"/>
      <c r="AQ466" s="199">
        <f>+IFERROR(MIN(AP466*(1+MTR!$E$28)*(1+MTR!$D$28),IF(C466&lt;2018,AN466+AO466*MTR!$D$35,AN466+AO466*MTR!$E$36)),0)</f>
        <v>0</v>
      </c>
      <c r="AS466" s="199" t="str">
        <f t="shared" si="310"/>
        <v/>
      </c>
      <c r="AT466" s="199" t="str">
        <f t="shared" si="306"/>
        <v/>
      </c>
      <c r="AU466" s="199" t="str">
        <f t="shared" ref="AU466:AU529" si="320">IFERROR(MIN((AI466+AL466)*$AL$12,AT466),"")</f>
        <v/>
      </c>
      <c r="AV466" s="199" t="str">
        <f t="shared" si="307"/>
        <v/>
      </c>
      <c r="AW466" s="199" t="str">
        <f t="shared" ref="AW466:AW529" si="321">IFERROR(MIN((AK466+AM466)*$AL$12,AV466),"")</f>
        <v/>
      </c>
      <c r="AX466" s="199" t="str">
        <f t="shared" ref="AX466:AX529" si="322">IFERROR(IF($H466&gt;0,MAX(0,MIN(AT466/$H466,MAX(0,AT466-AU466))),0),"")</f>
        <v/>
      </c>
      <c r="AY466" s="199" t="str">
        <f t="shared" ref="AY466:AY529" si="323">IFERROR(IF($H466&gt;0,MAX(0,MIN(AV466/$H466,MAX(0,AV466-AW466))),0),"")</f>
        <v/>
      </c>
      <c r="AZ466" s="199" t="str">
        <f t="shared" si="308"/>
        <v/>
      </c>
      <c r="BA466" s="199">
        <f t="shared" si="309"/>
        <v>0</v>
      </c>
      <c r="BB466" s="606"/>
      <c r="BC466" s="199">
        <f>+IFERROR(MIN(BB466*(1+MTR!$E$28)*(1+MTR!$F$28),IF(C466&lt;2018,AZ466+BA466*MTR!$D$35,AZ466+BA466*MTR!$E$36)),0)</f>
        <v>0</v>
      </c>
      <c r="BD466" s="190"/>
      <c r="BE466" s="608"/>
      <c r="BF466" s="190"/>
      <c r="BG466" s="190"/>
      <c r="BH466" s="190"/>
    </row>
    <row r="467" spans="1:60" s="179" customFormat="1">
      <c r="A467" s="607"/>
      <c r="B467" s="76"/>
      <c r="C467" s="77"/>
      <c r="D467" s="77"/>
      <c r="E467" s="77"/>
      <c r="F467" s="77"/>
      <c r="G467" s="76"/>
      <c r="H467" s="212" t="str">
        <f t="shared" si="255"/>
        <v/>
      </c>
      <c r="I467" s="199" t="str">
        <f t="shared" si="256"/>
        <v/>
      </c>
      <c r="J467" s="199" t="str">
        <f t="shared" si="276"/>
        <v/>
      </c>
      <c r="K467" s="199" t="str">
        <f t="shared" si="277"/>
        <v/>
      </c>
      <c r="L467" s="199" t="str">
        <f t="shared" si="278"/>
        <v/>
      </c>
      <c r="M467" s="199" t="str">
        <f t="shared" si="279"/>
        <v/>
      </c>
      <c r="N467" s="199" t="str">
        <f t="shared" si="280"/>
        <v/>
      </c>
      <c r="O467" s="199" t="str">
        <f t="shared" si="281"/>
        <v/>
      </c>
      <c r="P467" s="199" t="str">
        <f t="shared" si="282"/>
        <v/>
      </c>
      <c r="Q467" s="199">
        <f t="shared" si="283"/>
        <v>0</v>
      </c>
      <c r="R467" s="606"/>
      <c r="S467" s="199">
        <f>+IFERROR(MIN(R467*(1+MTR!$C$28),P467+Q467*MTR!$C$35),0)</f>
        <v>0</v>
      </c>
      <c r="U467" s="199" t="str">
        <f t="shared" si="257"/>
        <v/>
      </c>
      <c r="V467" s="199" t="str">
        <f t="shared" si="284"/>
        <v/>
      </c>
      <c r="W467" s="199" t="str">
        <f t="shared" si="285"/>
        <v/>
      </c>
      <c r="X467" s="199" t="str">
        <f t="shared" si="286"/>
        <v/>
      </c>
      <c r="Y467" s="199" t="str">
        <f t="shared" si="287"/>
        <v/>
      </c>
      <c r="Z467" s="199" t="str">
        <f t="shared" si="288"/>
        <v/>
      </c>
      <c r="AA467" s="199" t="str">
        <f t="shared" si="289"/>
        <v/>
      </c>
      <c r="AB467" s="199" t="str">
        <f t="shared" si="290"/>
        <v/>
      </c>
      <c r="AC467" s="199">
        <f t="shared" si="291"/>
        <v>0</v>
      </c>
      <c r="AD467" s="606"/>
      <c r="AE467" s="199">
        <f>+IFERROR(MIN(AD467*(1+MTR!$C$28)*(1+MTR!$D$28),AB467+AC467*MTR!$D$35),0)</f>
        <v>0</v>
      </c>
      <c r="AG467" s="199" t="str">
        <f t="shared" si="319"/>
        <v/>
      </c>
      <c r="AH467" s="199" t="str">
        <f t="shared" si="311"/>
        <v/>
      </c>
      <c r="AI467" s="199" t="str">
        <f t="shared" si="312"/>
        <v/>
      </c>
      <c r="AJ467" s="199" t="str">
        <f t="shared" si="313"/>
        <v/>
      </c>
      <c r="AK467" s="199" t="str">
        <f t="shared" si="314"/>
        <v/>
      </c>
      <c r="AL467" s="199" t="str">
        <f t="shared" si="315"/>
        <v/>
      </c>
      <c r="AM467" s="199" t="str">
        <f t="shared" si="316"/>
        <v/>
      </c>
      <c r="AN467" s="199" t="str">
        <f t="shared" si="317"/>
        <v/>
      </c>
      <c r="AO467" s="199">
        <f t="shared" si="318"/>
        <v>0</v>
      </c>
      <c r="AP467" s="606"/>
      <c r="AQ467" s="199">
        <f>+IFERROR(MIN(AP467*(1+MTR!$E$28)*(1+MTR!$D$28),IF(C467&lt;2018,AN467+AO467*MTR!$D$35,AN467+AO467*MTR!$E$36)),0)</f>
        <v>0</v>
      </c>
      <c r="AS467" s="199" t="str">
        <f t="shared" si="310"/>
        <v/>
      </c>
      <c r="AT467" s="199" t="str">
        <f t="shared" si="306"/>
        <v/>
      </c>
      <c r="AU467" s="199" t="str">
        <f t="shared" si="320"/>
        <v/>
      </c>
      <c r="AV467" s="199" t="str">
        <f t="shared" si="307"/>
        <v/>
      </c>
      <c r="AW467" s="199" t="str">
        <f t="shared" si="321"/>
        <v/>
      </c>
      <c r="AX467" s="199" t="str">
        <f t="shared" si="322"/>
        <v/>
      </c>
      <c r="AY467" s="199" t="str">
        <f t="shared" si="323"/>
        <v/>
      </c>
      <c r="AZ467" s="199" t="str">
        <f t="shared" si="308"/>
        <v/>
      </c>
      <c r="BA467" s="199">
        <f t="shared" si="309"/>
        <v>0</v>
      </c>
      <c r="BB467" s="606"/>
      <c r="BC467" s="199">
        <f>+IFERROR(MIN(BB467*(1+MTR!$E$28)*(1+MTR!$F$28),IF(C467&lt;2018,AZ467+BA467*MTR!$D$35,AZ467+BA467*MTR!$E$36)),0)</f>
        <v>0</v>
      </c>
      <c r="BD467" s="190"/>
      <c r="BE467" s="608"/>
      <c r="BF467" s="190"/>
      <c r="BG467" s="190"/>
      <c r="BH467" s="190"/>
    </row>
    <row r="468" spans="1:60" s="179" customFormat="1">
      <c r="A468" s="607"/>
      <c r="B468" s="76"/>
      <c r="C468" s="77"/>
      <c r="D468" s="77"/>
      <c r="E468" s="77"/>
      <c r="F468" s="77"/>
      <c r="G468" s="76"/>
      <c r="H468" s="212" t="str">
        <f t="shared" si="255"/>
        <v/>
      </c>
      <c r="I468" s="199" t="str">
        <f t="shared" si="256"/>
        <v/>
      </c>
      <c r="J468" s="199" t="str">
        <f t="shared" si="276"/>
        <v/>
      </c>
      <c r="K468" s="199" t="str">
        <f t="shared" si="277"/>
        <v/>
      </c>
      <c r="L468" s="199" t="str">
        <f t="shared" si="278"/>
        <v/>
      </c>
      <c r="M468" s="199" t="str">
        <f t="shared" si="279"/>
        <v/>
      </c>
      <c r="N468" s="199" t="str">
        <f t="shared" si="280"/>
        <v/>
      </c>
      <c r="O468" s="199" t="str">
        <f t="shared" si="281"/>
        <v/>
      </c>
      <c r="P468" s="199" t="str">
        <f t="shared" si="282"/>
        <v/>
      </c>
      <c r="Q468" s="199">
        <f t="shared" si="283"/>
        <v>0</v>
      </c>
      <c r="R468" s="606"/>
      <c r="S468" s="199">
        <f>+IFERROR(MIN(R468*(1+MTR!$C$28),P468+Q468*MTR!$C$35),0)</f>
        <v>0</v>
      </c>
      <c r="U468" s="199" t="str">
        <f t="shared" si="257"/>
        <v/>
      </c>
      <c r="V468" s="199" t="str">
        <f t="shared" si="284"/>
        <v/>
      </c>
      <c r="W468" s="199" t="str">
        <f t="shared" si="285"/>
        <v/>
      </c>
      <c r="X468" s="199" t="str">
        <f t="shared" si="286"/>
        <v/>
      </c>
      <c r="Y468" s="199" t="str">
        <f t="shared" si="287"/>
        <v/>
      </c>
      <c r="Z468" s="199" t="str">
        <f t="shared" si="288"/>
        <v/>
      </c>
      <c r="AA468" s="199" t="str">
        <f t="shared" si="289"/>
        <v/>
      </c>
      <c r="AB468" s="199" t="str">
        <f t="shared" si="290"/>
        <v/>
      </c>
      <c r="AC468" s="199">
        <f t="shared" si="291"/>
        <v>0</v>
      </c>
      <c r="AD468" s="606"/>
      <c r="AE468" s="199">
        <f>+IFERROR(MIN(AD468*(1+MTR!$C$28)*(1+MTR!$D$28),AB468+AC468*MTR!$D$35),0)</f>
        <v>0</v>
      </c>
      <c r="AG468" s="199" t="str">
        <f t="shared" si="319"/>
        <v/>
      </c>
      <c r="AH468" s="199" t="str">
        <f t="shared" si="311"/>
        <v/>
      </c>
      <c r="AI468" s="199" t="str">
        <f t="shared" si="312"/>
        <v/>
      </c>
      <c r="AJ468" s="199" t="str">
        <f t="shared" si="313"/>
        <v/>
      </c>
      <c r="AK468" s="199" t="str">
        <f t="shared" si="314"/>
        <v/>
      </c>
      <c r="AL468" s="199" t="str">
        <f t="shared" si="315"/>
        <v/>
      </c>
      <c r="AM468" s="199" t="str">
        <f t="shared" si="316"/>
        <v/>
      </c>
      <c r="AN468" s="199" t="str">
        <f t="shared" si="317"/>
        <v/>
      </c>
      <c r="AO468" s="199">
        <f t="shared" si="318"/>
        <v>0</v>
      </c>
      <c r="AP468" s="606"/>
      <c r="AQ468" s="199">
        <f>+IFERROR(MIN(AP468*(1+MTR!$E$28)*(1+MTR!$D$28),IF(C468&lt;2018,AN468+AO468*MTR!$D$35,AN468+AO468*MTR!$E$36)),0)</f>
        <v>0</v>
      </c>
      <c r="AS468" s="199" t="str">
        <f t="shared" si="310"/>
        <v/>
      </c>
      <c r="AT468" s="199" t="str">
        <f t="shared" ref="AT468:AT531" si="324">IFERROR(AS468*$D468,"")</f>
        <v/>
      </c>
      <c r="AU468" s="199" t="str">
        <f t="shared" si="320"/>
        <v/>
      </c>
      <c r="AV468" s="199" t="str">
        <f t="shared" ref="AV468:AV531" si="325">IFERROR(AS468*$E468,"")</f>
        <v/>
      </c>
      <c r="AW468" s="199" t="str">
        <f t="shared" si="321"/>
        <v/>
      </c>
      <c r="AX468" s="199" t="str">
        <f t="shared" si="322"/>
        <v/>
      </c>
      <c r="AY468" s="199" t="str">
        <f t="shared" si="323"/>
        <v/>
      </c>
      <c r="AZ468" s="199" t="str">
        <f t="shared" ref="AZ468:AZ531" si="326">IFERROR(AX468-AY468,"")</f>
        <v/>
      </c>
      <c r="BA468" s="199">
        <f t="shared" ref="BA468:BA531" si="327">IFERROR(AT468-AV468-(AU468-AW468),0)</f>
        <v>0</v>
      </c>
      <c r="BB468" s="606"/>
      <c r="BC468" s="199">
        <f>+IFERROR(MIN(BB468*(1+MTR!$E$28)*(1+MTR!$F$28),IF(C468&lt;2018,AZ468+BA468*MTR!$D$35,AZ468+BA468*MTR!$E$36)),0)</f>
        <v>0</v>
      </c>
      <c r="BD468" s="190"/>
      <c r="BE468" s="608"/>
      <c r="BF468" s="190"/>
      <c r="BG468" s="190"/>
      <c r="BH468" s="190"/>
    </row>
    <row r="469" spans="1:60" s="179" customFormat="1">
      <c r="A469" s="607"/>
      <c r="B469" s="76"/>
      <c r="C469" s="77"/>
      <c r="D469" s="77"/>
      <c r="E469" s="77"/>
      <c r="F469" s="77"/>
      <c r="G469" s="76"/>
      <c r="H469" s="212" t="str">
        <f t="shared" si="255"/>
        <v/>
      </c>
      <c r="I469" s="199" t="str">
        <f t="shared" si="256"/>
        <v/>
      </c>
      <c r="J469" s="199" t="str">
        <f t="shared" si="276"/>
        <v/>
      </c>
      <c r="K469" s="199" t="str">
        <f t="shared" si="277"/>
        <v/>
      </c>
      <c r="L469" s="199" t="str">
        <f t="shared" si="278"/>
        <v/>
      </c>
      <c r="M469" s="199" t="str">
        <f t="shared" si="279"/>
        <v/>
      </c>
      <c r="N469" s="199" t="str">
        <f t="shared" si="280"/>
        <v/>
      </c>
      <c r="O469" s="199" t="str">
        <f t="shared" si="281"/>
        <v/>
      </c>
      <c r="P469" s="199" t="str">
        <f t="shared" si="282"/>
        <v/>
      </c>
      <c r="Q469" s="199">
        <f t="shared" si="283"/>
        <v>0</v>
      </c>
      <c r="R469" s="606"/>
      <c r="S469" s="199">
        <f>+IFERROR(MIN(R469*(1+MTR!$C$28),P469+Q469*MTR!$C$35),0)</f>
        <v>0</v>
      </c>
      <c r="U469" s="199" t="str">
        <f t="shared" si="257"/>
        <v/>
      </c>
      <c r="V469" s="199" t="str">
        <f t="shared" si="284"/>
        <v/>
      </c>
      <c r="W469" s="199" t="str">
        <f t="shared" si="285"/>
        <v/>
      </c>
      <c r="X469" s="199" t="str">
        <f t="shared" si="286"/>
        <v/>
      </c>
      <c r="Y469" s="199" t="str">
        <f t="shared" si="287"/>
        <v/>
      </c>
      <c r="Z469" s="199" t="str">
        <f t="shared" si="288"/>
        <v/>
      </c>
      <c r="AA469" s="199" t="str">
        <f t="shared" si="289"/>
        <v/>
      </c>
      <c r="AB469" s="199" t="str">
        <f t="shared" si="290"/>
        <v/>
      </c>
      <c r="AC469" s="199">
        <f t="shared" si="291"/>
        <v>0</v>
      </c>
      <c r="AD469" s="606"/>
      <c r="AE469" s="199">
        <f>+IFERROR(MIN(AD469*(1+MTR!$C$28)*(1+MTR!$D$28),AB469+AC469*MTR!$D$35),0)</f>
        <v>0</v>
      </c>
      <c r="AG469" s="199" t="str">
        <f t="shared" si="319"/>
        <v/>
      </c>
      <c r="AH469" s="199" t="str">
        <f t="shared" si="311"/>
        <v/>
      </c>
      <c r="AI469" s="199" t="str">
        <f t="shared" si="312"/>
        <v/>
      </c>
      <c r="AJ469" s="199" t="str">
        <f t="shared" si="313"/>
        <v/>
      </c>
      <c r="AK469" s="199" t="str">
        <f t="shared" si="314"/>
        <v/>
      </c>
      <c r="AL469" s="199" t="str">
        <f t="shared" si="315"/>
        <v/>
      </c>
      <c r="AM469" s="199" t="str">
        <f t="shared" si="316"/>
        <v/>
      </c>
      <c r="AN469" s="199" t="str">
        <f t="shared" si="317"/>
        <v/>
      </c>
      <c r="AO469" s="199">
        <f t="shared" si="318"/>
        <v>0</v>
      </c>
      <c r="AP469" s="606"/>
      <c r="AQ469" s="199">
        <f>+IFERROR(MIN(AP469*(1+MTR!$E$28)*(1+MTR!$D$28),IF(C469&lt;2018,AN469+AO469*MTR!$D$35,AN469+AO469*MTR!$E$36)),0)</f>
        <v>0</v>
      </c>
      <c r="AS469" s="199" t="str">
        <f t="shared" si="310"/>
        <v/>
      </c>
      <c r="AT469" s="199" t="str">
        <f t="shared" si="324"/>
        <v/>
      </c>
      <c r="AU469" s="199" t="str">
        <f t="shared" si="320"/>
        <v/>
      </c>
      <c r="AV469" s="199" t="str">
        <f t="shared" si="325"/>
        <v/>
      </c>
      <c r="AW469" s="199" t="str">
        <f t="shared" si="321"/>
        <v/>
      </c>
      <c r="AX469" s="199" t="str">
        <f t="shared" si="322"/>
        <v/>
      </c>
      <c r="AY469" s="199" t="str">
        <f t="shared" si="323"/>
        <v/>
      </c>
      <c r="AZ469" s="199" t="str">
        <f t="shared" si="326"/>
        <v/>
      </c>
      <c r="BA469" s="199">
        <f t="shared" si="327"/>
        <v>0</v>
      </c>
      <c r="BB469" s="606"/>
      <c r="BC469" s="199">
        <f>+IFERROR(MIN(BB469*(1+MTR!$E$28)*(1+MTR!$F$28),IF(C469&lt;2018,AZ469+BA469*MTR!$D$35,AZ469+BA469*MTR!$E$36)),0)</f>
        <v>0</v>
      </c>
      <c r="BD469" s="190"/>
      <c r="BE469" s="608"/>
      <c r="BF469" s="190"/>
      <c r="BG469" s="190"/>
      <c r="BH469" s="190"/>
    </row>
    <row r="470" spans="1:60" s="179" customFormat="1">
      <c r="A470" s="607"/>
      <c r="B470" s="76"/>
      <c r="C470" s="77"/>
      <c r="D470" s="77"/>
      <c r="E470" s="77"/>
      <c r="F470" s="77"/>
      <c r="G470" s="76"/>
      <c r="H470" s="212" t="str">
        <f t="shared" si="255"/>
        <v/>
      </c>
      <c r="I470" s="199" t="str">
        <f t="shared" si="256"/>
        <v/>
      </c>
      <c r="J470" s="199" t="str">
        <f t="shared" si="276"/>
        <v/>
      </c>
      <c r="K470" s="199" t="str">
        <f t="shared" si="277"/>
        <v/>
      </c>
      <c r="L470" s="199" t="str">
        <f t="shared" si="278"/>
        <v/>
      </c>
      <c r="M470" s="199" t="str">
        <f t="shared" si="279"/>
        <v/>
      </c>
      <c r="N470" s="199" t="str">
        <f t="shared" si="280"/>
        <v/>
      </c>
      <c r="O470" s="199" t="str">
        <f t="shared" si="281"/>
        <v/>
      </c>
      <c r="P470" s="199" t="str">
        <f t="shared" si="282"/>
        <v/>
      </c>
      <c r="Q470" s="199">
        <f t="shared" si="283"/>
        <v>0</v>
      </c>
      <c r="R470" s="606"/>
      <c r="S470" s="199">
        <f>+IFERROR(MIN(R470*(1+MTR!$C$28),P470+Q470*MTR!$C$35),0)</f>
        <v>0</v>
      </c>
      <c r="U470" s="199" t="str">
        <f t="shared" si="257"/>
        <v/>
      </c>
      <c r="V470" s="199" t="str">
        <f t="shared" si="284"/>
        <v/>
      </c>
      <c r="W470" s="199" t="str">
        <f t="shared" si="285"/>
        <v/>
      </c>
      <c r="X470" s="199" t="str">
        <f t="shared" si="286"/>
        <v/>
      </c>
      <c r="Y470" s="199" t="str">
        <f t="shared" si="287"/>
        <v/>
      </c>
      <c r="Z470" s="199" t="str">
        <f t="shared" si="288"/>
        <v/>
      </c>
      <c r="AA470" s="199" t="str">
        <f t="shared" si="289"/>
        <v/>
      </c>
      <c r="AB470" s="199" t="str">
        <f t="shared" si="290"/>
        <v/>
      </c>
      <c r="AC470" s="199">
        <f t="shared" si="291"/>
        <v>0</v>
      </c>
      <c r="AD470" s="606"/>
      <c r="AE470" s="199">
        <f>+IFERROR(MIN(AD470*(1+MTR!$C$28)*(1+MTR!$D$28),AB470+AC470*MTR!$D$35),0)</f>
        <v>0</v>
      </c>
      <c r="AG470" s="199" t="str">
        <f t="shared" si="319"/>
        <v/>
      </c>
      <c r="AH470" s="199" t="str">
        <f t="shared" si="311"/>
        <v/>
      </c>
      <c r="AI470" s="199" t="str">
        <f t="shared" si="312"/>
        <v/>
      </c>
      <c r="AJ470" s="199" t="str">
        <f t="shared" si="313"/>
        <v/>
      </c>
      <c r="AK470" s="199" t="str">
        <f t="shared" si="314"/>
        <v/>
      </c>
      <c r="AL470" s="199" t="str">
        <f t="shared" si="315"/>
        <v/>
      </c>
      <c r="AM470" s="199" t="str">
        <f t="shared" si="316"/>
        <v/>
      </c>
      <c r="AN470" s="199" t="str">
        <f t="shared" si="317"/>
        <v/>
      </c>
      <c r="AO470" s="199">
        <f t="shared" si="318"/>
        <v>0</v>
      </c>
      <c r="AP470" s="606"/>
      <c r="AQ470" s="199">
        <f>+IFERROR(MIN(AP470*(1+MTR!$E$28)*(1+MTR!$D$28),IF(C470&lt;2018,AN470+AO470*MTR!$D$35,AN470+AO470*MTR!$E$36)),0)</f>
        <v>0</v>
      </c>
      <c r="AS470" s="199" t="str">
        <f t="shared" si="310"/>
        <v/>
      </c>
      <c r="AT470" s="199" t="str">
        <f t="shared" si="324"/>
        <v/>
      </c>
      <c r="AU470" s="199" t="str">
        <f t="shared" si="320"/>
        <v/>
      </c>
      <c r="AV470" s="199" t="str">
        <f t="shared" si="325"/>
        <v/>
      </c>
      <c r="AW470" s="199" t="str">
        <f t="shared" si="321"/>
        <v/>
      </c>
      <c r="AX470" s="199" t="str">
        <f t="shared" si="322"/>
        <v/>
      </c>
      <c r="AY470" s="199" t="str">
        <f t="shared" si="323"/>
        <v/>
      </c>
      <c r="AZ470" s="199" t="str">
        <f t="shared" si="326"/>
        <v/>
      </c>
      <c r="BA470" s="199">
        <f t="shared" si="327"/>
        <v>0</v>
      </c>
      <c r="BB470" s="606"/>
      <c r="BC470" s="199">
        <f>+IFERROR(MIN(BB470*(1+MTR!$E$28)*(1+MTR!$F$28),IF(C470&lt;2018,AZ470+BA470*MTR!$D$35,AZ470+BA470*MTR!$E$36)),0)</f>
        <v>0</v>
      </c>
      <c r="BD470" s="190"/>
      <c r="BE470" s="608"/>
      <c r="BF470" s="190"/>
      <c r="BG470" s="190"/>
      <c r="BH470" s="190"/>
    </row>
    <row r="471" spans="1:60" s="179" customFormat="1">
      <c r="A471" s="607"/>
      <c r="B471" s="76"/>
      <c r="C471" s="77"/>
      <c r="D471" s="77"/>
      <c r="E471" s="77"/>
      <c r="F471" s="77"/>
      <c r="G471" s="76"/>
      <c r="H471" s="212" t="str">
        <f t="shared" si="255"/>
        <v/>
      </c>
      <c r="I471" s="199" t="str">
        <f t="shared" si="256"/>
        <v/>
      </c>
      <c r="J471" s="199" t="str">
        <f t="shared" si="276"/>
        <v/>
      </c>
      <c r="K471" s="199" t="str">
        <f t="shared" si="277"/>
        <v/>
      </c>
      <c r="L471" s="199" t="str">
        <f t="shared" si="278"/>
        <v/>
      </c>
      <c r="M471" s="199" t="str">
        <f t="shared" si="279"/>
        <v/>
      </c>
      <c r="N471" s="199" t="str">
        <f t="shared" si="280"/>
        <v/>
      </c>
      <c r="O471" s="199" t="str">
        <f t="shared" si="281"/>
        <v/>
      </c>
      <c r="P471" s="199" t="str">
        <f t="shared" si="282"/>
        <v/>
      </c>
      <c r="Q471" s="199">
        <f t="shared" si="283"/>
        <v>0</v>
      </c>
      <c r="R471" s="606"/>
      <c r="S471" s="199">
        <f>+IFERROR(MIN(R471*(1+MTR!$C$28),P471+Q471*MTR!$C$35),0)</f>
        <v>0</v>
      </c>
      <c r="U471" s="199" t="str">
        <f t="shared" si="257"/>
        <v/>
      </c>
      <c r="V471" s="199" t="str">
        <f t="shared" si="284"/>
        <v/>
      </c>
      <c r="W471" s="199" t="str">
        <f t="shared" si="285"/>
        <v/>
      </c>
      <c r="X471" s="199" t="str">
        <f t="shared" si="286"/>
        <v/>
      </c>
      <c r="Y471" s="199" t="str">
        <f t="shared" si="287"/>
        <v/>
      </c>
      <c r="Z471" s="199" t="str">
        <f t="shared" si="288"/>
        <v/>
      </c>
      <c r="AA471" s="199" t="str">
        <f t="shared" si="289"/>
        <v/>
      </c>
      <c r="AB471" s="199" t="str">
        <f t="shared" si="290"/>
        <v/>
      </c>
      <c r="AC471" s="199">
        <f t="shared" si="291"/>
        <v>0</v>
      </c>
      <c r="AD471" s="606"/>
      <c r="AE471" s="199">
        <f>+IFERROR(MIN(AD471*(1+MTR!$C$28)*(1+MTR!$D$28),AB471+AC471*MTR!$D$35),0)</f>
        <v>0</v>
      </c>
      <c r="AG471" s="199" t="str">
        <f t="shared" si="319"/>
        <v/>
      </c>
      <c r="AH471" s="199" t="str">
        <f t="shared" si="311"/>
        <v/>
      </c>
      <c r="AI471" s="199" t="str">
        <f t="shared" si="312"/>
        <v/>
      </c>
      <c r="AJ471" s="199" t="str">
        <f t="shared" si="313"/>
        <v/>
      </c>
      <c r="AK471" s="199" t="str">
        <f t="shared" si="314"/>
        <v/>
      </c>
      <c r="AL471" s="199" t="str">
        <f t="shared" si="315"/>
        <v/>
      </c>
      <c r="AM471" s="199" t="str">
        <f t="shared" si="316"/>
        <v/>
      </c>
      <c r="AN471" s="199" t="str">
        <f t="shared" si="317"/>
        <v/>
      </c>
      <c r="AO471" s="199">
        <f t="shared" si="318"/>
        <v>0</v>
      </c>
      <c r="AP471" s="606"/>
      <c r="AQ471" s="199">
        <f>+IFERROR(MIN(AP471*(1+MTR!$E$28)*(1+MTR!$D$28),IF(C471&lt;2018,AN471+AO471*MTR!$D$35,AN471+AO471*MTR!$E$36)),0)</f>
        <v>0</v>
      </c>
      <c r="AS471" s="199" t="str">
        <f t="shared" si="310"/>
        <v/>
      </c>
      <c r="AT471" s="199" t="str">
        <f t="shared" si="324"/>
        <v/>
      </c>
      <c r="AU471" s="199" t="str">
        <f t="shared" si="320"/>
        <v/>
      </c>
      <c r="AV471" s="199" t="str">
        <f t="shared" si="325"/>
        <v/>
      </c>
      <c r="AW471" s="199" t="str">
        <f t="shared" si="321"/>
        <v/>
      </c>
      <c r="AX471" s="199" t="str">
        <f t="shared" si="322"/>
        <v/>
      </c>
      <c r="AY471" s="199" t="str">
        <f t="shared" si="323"/>
        <v/>
      </c>
      <c r="AZ471" s="199" t="str">
        <f t="shared" si="326"/>
        <v/>
      </c>
      <c r="BA471" s="199">
        <f t="shared" si="327"/>
        <v>0</v>
      </c>
      <c r="BB471" s="606"/>
      <c r="BC471" s="199">
        <f>+IFERROR(MIN(BB471*(1+MTR!$E$28)*(1+MTR!$F$28),IF(C471&lt;2018,AZ471+BA471*MTR!$D$35,AZ471+BA471*MTR!$E$36)),0)</f>
        <v>0</v>
      </c>
      <c r="BD471" s="190"/>
      <c r="BE471" s="608"/>
      <c r="BF471" s="190"/>
      <c r="BG471" s="190"/>
      <c r="BH471" s="190"/>
    </row>
    <row r="472" spans="1:60" s="179" customFormat="1">
      <c r="A472" s="607"/>
      <c r="B472" s="76"/>
      <c r="C472" s="77"/>
      <c r="D472" s="77"/>
      <c r="E472" s="77"/>
      <c r="F472" s="77"/>
      <c r="G472" s="76"/>
      <c r="H472" s="212" t="str">
        <f t="shared" si="255"/>
        <v/>
      </c>
      <c r="I472" s="199" t="str">
        <f t="shared" si="256"/>
        <v/>
      </c>
      <c r="J472" s="199" t="str">
        <f t="shared" si="276"/>
        <v/>
      </c>
      <c r="K472" s="199" t="str">
        <f t="shared" si="277"/>
        <v/>
      </c>
      <c r="L472" s="199" t="str">
        <f t="shared" si="278"/>
        <v/>
      </c>
      <c r="M472" s="199" t="str">
        <f t="shared" si="279"/>
        <v/>
      </c>
      <c r="N472" s="199" t="str">
        <f t="shared" si="280"/>
        <v/>
      </c>
      <c r="O472" s="199" t="str">
        <f t="shared" si="281"/>
        <v/>
      </c>
      <c r="P472" s="199" t="str">
        <f t="shared" si="282"/>
        <v/>
      </c>
      <c r="Q472" s="199">
        <f t="shared" si="283"/>
        <v>0</v>
      </c>
      <c r="R472" s="606"/>
      <c r="S472" s="199">
        <f>+IFERROR(MIN(R472*(1+MTR!$C$28),P472+Q472*MTR!$C$35),0)</f>
        <v>0</v>
      </c>
      <c r="U472" s="199" t="str">
        <f t="shared" si="257"/>
        <v/>
      </c>
      <c r="V472" s="199" t="str">
        <f t="shared" si="284"/>
        <v/>
      </c>
      <c r="W472" s="199" t="str">
        <f t="shared" si="285"/>
        <v/>
      </c>
      <c r="X472" s="199" t="str">
        <f t="shared" si="286"/>
        <v/>
      </c>
      <c r="Y472" s="199" t="str">
        <f t="shared" si="287"/>
        <v/>
      </c>
      <c r="Z472" s="199" t="str">
        <f t="shared" si="288"/>
        <v/>
      </c>
      <c r="AA472" s="199" t="str">
        <f t="shared" si="289"/>
        <v/>
      </c>
      <c r="AB472" s="199" t="str">
        <f t="shared" si="290"/>
        <v/>
      </c>
      <c r="AC472" s="199">
        <f t="shared" si="291"/>
        <v>0</v>
      </c>
      <c r="AD472" s="606"/>
      <c r="AE472" s="199">
        <f>+IFERROR(MIN(AD472*(1+MTR!$C$28)*(1+MTR!$D$28),AB472+AC472*MTR!$D$35),0)</f>
        <v>0</v>
      </c>
      <c r="AG472" s="199" t="str">
        <f t="shared" si="319"/>
        <v/>
      </c>
      <c r="AH472" s="199" t="str">
        <f t="shared" si="311"/>
        <v/>
      </c>
      <c r="AI472" s="199" t="str">
        <f t="shared" si="312"/>
        <v/>
      </c>
      <c r="AJ472" s="199" t="str">
        <f t="shared" si="313"/>
        <v/>
      </c>
      <c r="AK472" s="199" t="str">
        <f t="shared" si="314"/>
        <v/>
      </c>
      <c r="AL472" s="199" t="str">
        <f t="shared" si="315"/>
        <v/>
      </c>
      <c r="AM472" s="199" t="str">
        <f t="shared" si="316"/>
        <v/>
      </c>
      <c r="AN472" s="199" t="str">
        <f t="shared" si="317"/>
        <v/>
      </c>
      <c r="AO472" s="199">
        <f t="shared" si="318"/>
        <v>0</v>
      </c>
      <c r="AP472" s="606"/>
      <c r="AQ472" s="199">
        <f>+IFERROR(MIN(AP472*(1+MTR!$E$28)*(1+MTR!$D$28),IF(C472&lt;2018,AN472+AO472*MTR!$D$35,AN472+AO472*MTR!$E$36)),0)</f>
        <v>0</v>
      </c>
      <c r="AS472" s="199" t="str">
        <f t="shared" si="310"/>
        <v/>
      </c>
      <c r="AT472" s="199" t="str">
        <f t="shared" si="324"/>
        <v/>
      </c>
      <c r="AU472" s="199" t="str">
        <f t="shared" si="320"/>
        <v/>
      </c>
      <c r="AV472" s="199" t="str">
        <f t="shared" si="325"/>
        <v/>
      </c>
      <c r="AW472" s="199" t="str">
        <f t="shared" si="321"/>
        <v/>
      </c>
      <c r="AX472" s="199" t="str">
        <f t="shared" si="322"/>
        <v/>
      </c>
      <c r="AY472" s="199" t="str">
        <f t="shared" si="323"/>
        <v/>
      </c>
      <c r="AZ472" s="199" t="str">
        <f t="shared" si="326"/>
        <v/>
      </c>
      <c r="BA472" s="199">
        <f t="shared" si="327"/>
        <v>0</v>
      </c>
      <c r="BB472" s="606"/>
      <c r="BC472" s="199">
        <f>+IFERROR(MIN(BB472*(1+MTR!$E$28)*(1+MTR!$F$28),IF(C472&lt;2018,AZ472+BA472*MTR!$D$35,AZ472+BA472*MTR!$E$36)),0)</f>
        <v>0</v>
      </c>
      <c r="BD472" s="190"/>
      <c r="BE472" s="608"/>
      <c r="BF472" s="190"/>
      <c r="BG472" s="190"/>
      <c r="BH472" s="190"/>
    </row>
    <row r="473" spans="1:60" s="179" customFormat="1">
      <c r="A473" s="607"/>
      <c r="B473" s="76"/>
      <c r="C473" s="77"/>
      <c r="D473" s="77"/>
      <c r="E473" s="77"/>
      <c r="F473" s="77"/>
      <c r="G473" s="76"/>
      <c r="H473" s="212" t="str">
        <f t="shared" si="255"/>
        <v/>
      </c>
      <c r="I473" s="199" t="str">
        <f t="shared" si="256"/>
        <v/>
      </c>
      <c r="J473" s="199" t="str">
        <f t="shared" si="276"/>
        <v/>
      </c>
      <c r="K473" s="199" t="str">
        <f t="shared" si="277"/>
        <v/>
      </c>
      <c r="L473" s="199" t="str">
        <f t="shared" si="278"/>
        <v/>
      </c>
      <c r="M473" s="199" t="str">
        <f t="shared" si="279"/>
        <v/>
      </c>
      <c r="N473" s="199" t="str">
        <f t="shared" si="280"/>
        <v/>
      </c>
      <c r="O473" s="199" t="str">
        <f t="shared" si="281"/>
        <v/>
      </c>
      <c r="P473" s="199" t="str">
        <f t="shared" si="282"/>
        <v/>
      </c>
      <c r="Q473" s="199">
        <f t="shared" si="283"/>
        <v>0</v>
      </c>
      <c r="R473" s="606"/>
      <c r="S473" s="199">
        <f>+IFERROR(MIN(R473*(1+MTR!$C$28),P473+Q473*MTR!$C$35),0)</f>
        <v>0</v>
      </c>
      <c r="U473" s="199" t="str">
        <f t="shared" si="257"/>
        <v/>
      </c>
      <c r="V473" s="199" t="str">
        <f t="shared" si="284"/>
        <v/>
      </c>
      <c r="W473" s="199" t="str">
        <f t="shared" si="285"/>
        <v/>
      </c>
      <c r="X473" s="199" t="str">
        <f t="shared" si="286"/>
        <v/>
      </c>
      <c r="Y473" s="199" t="str">
        <f t="shared" si="287"/>
        <v/>
      </c>
      <c r="Z473" s="199" t="str">
        <f t="shared" si="288"/>
        <v/>
      </c>
      <c r="AA473" s="199" t="str">
        <f t="shared" si="289"/>
        <v/>
      </c>
      <c r="AB473" s="199" t="str">
        <f t="shared" si="290"/>
        <v/>
      </c>
      <c r="AC473" s="199">
        <f t="shared" si="291"/>
        <v>0</v>
      </c>
      <c r="AD473" s="606"/>
      <c r="AE473" s="199">
        <f>+IFERROR(MIN(AD473*(1+MTR!$C$28)*(1+MTR!$D$28),AB473+AC473*MTR!$D$35),0)</f>
        <v>0</v>
      </c>
      <c r="AG473" s="199" t="str">
        <f t="shared" si="319"/>
        <v/>
      </c>
      <c r="AH473" s="199" t="str">
        <f t="shared" si="311"/>
        <v/>
      </c>
      <c r="AI473" s="199" t="str">
        <f t="shared" si="312"/>
        <v/>
      </c>
      <c r="AJ473" s="199" t="str">
        <f t="shared" si="313"/>
        <v/>
      </c>
      <c r="AK473" s="199" t="str">
        <f t="shared" si="314"/>
        <v/>
      </c>
      <c r="AL473" s="199" t="str">
        <f t="shared" si="315"/>
        <v/>
      </c>
      <c r="AM473" s="199" t="str">
        <f t="shared" si="316"/>
        <v/>
      </c>
      <c r="AN473" s="199" t="str">
        <f t="shared" si="317"/>
        <v/>
      </c>
      <c r="AO473" s="199">
        <f t="shared" si="318"/>
        <v>0</v>
      </c>
      <c r="AP473" s="606"/>
      <c r="AQ473" s="199">
        <f>+IFERROR(MIN(AP473*(1+MTR!$E$28)*(1+MTR!$D$28),IF(C473&lt;2018,AN473+AO473*MTR!$D$35,AN473+AO473*MTR!$E$36)),0)</f>
        <v>0</v>
      </c>
      <c r="AS473" s="199" t="str">
        <f t="shared" si="310"/>
        <v/>
      </c>
      <c r="AT473" s="199" t="str">
        <f t="shared" si="324"/>
        <v/>
      </c>
      <c r="AU473" s="199" t="str">
        <f t="shared" si="320"/>
        <v/>
      </c>
      <c r="AV473" s="199" t="str">
        <f t="shared" si="325"/>
        <v/>
      </c>
      <c r="AW473" s="199" t="str">
        <f t="shared" si="321"/>
        <v/>
      </c>
      <c r="AX473" s="199" t="str">
        <f t="shared" si="322"/>
        <v/>
      </c>
      <c r="AY473" s="199" t="str">
        <f t="shared" si="323"/>
        <v/>
      </c>
      <c r="AZ473" s="199" t="str">
        <f t="shared" si="326"/>
        <v/>
      </c>
      <c r="BA473" s="199">
        <f t="shared" si="327"/>
        <v>0</v>
      </c>
      <c r="BB473" s="606"/>
      <c r="BC473" s="199">
        <f>+IFERROR(MIN(BB473*(1+MTR!$E$28)*(1+MTR!$F$28),IF(C473&lt;2018,AZ473+BA473*MTR!$D$35,AZ473+BA473*MTR!$E$36)),0)</f>
        <v>0</v>
      </c>
      <c r="BD473" s="190"/>
      <c r="BE473" s="608"/>
      <c r="BF473" s="190"/>
      <c r="BG473" s="190"/>
      <c r="BH473" s="190"/>
    </row>
    <row r="474" spans="1:60" s="179" customFormat="1">
      <c r="A474" s="607"/>
      <c r="B474" s="76"/>
      <c r="C474" s="77"/>
      <c r="D474" s="77"/>
      <c r="E474" s="77"/>
      <c r="F474" s="77"/>
      <c r="G474" s="76"/>
      <c r="H474" s="212" t="str">
        <f t="shared" si="255"/>
        <v/>
      </c>
      <c r="I474" s="199" t="str">
        <f t="shared" si="256"/>
        <v/>
      </c>
      <c r="J474" s="199" t="str">
        <f t="shared" si="276"/>
        <v/>
      </c>
      <c r="K474" s="199" t="str">
        <f t="shared" si="277"/>
        <v/>
      </c>
      <c r="L474" s="199" t="str">
        <f t="shared" si="278"/>
        <v/>
      </c>
      <c r="M474" s="199" t="str">
        <f t="shared" si="279"/>
        <v/>
      </c>
      <c r="N474" s="199" t="str">
        <f t="shared" si="280"/>
        <v/>
      </c>
      <c r="O474" s="199" t="str">
        <f t="shared" si="281"/>
        <v/>
      </c>
      <c r="P474" s="199" t="str">
        <f t="shared" si="282"/>
        <v/>
      </c>
      <c r="Q474" s="199">
        <f t="shared" si="283"/>
        <v>0</v>
      </c>
      <c r="R474" s="606"/>
      <c r="S474" s="199">
        <f>+IFERROR(MIN(R474*(1+MTR!$C$28),P474+Q474*MTR!$C$35),0)</f>
        <v>0</v>
      </c>
      <c r="U474" s="199" t="str">
        <f t="shared" si="257"/>
        <v/>
      </c>
      <c r="V474" s="199" t="str">
        <f t="shared" si="284"/>
        <v/>
      </c>
      <c r="W474" s="199" t="str">
        <f t="shared" si="285"/>
        <v/>
      </c>
      <c r="X474" s="199" t="str">
        <f t="shared" si="286"/>
        <v/>
      </c>
      <c r="Y474" s="199" t="str">
        <f t="shared" si="287"/>
        <v/>
      </c>
      <c r="Z474" s="199" t="str">
        <f t="shared" si="288"/>
        <v/>
      </c>
      <c r="AA474" s="199" t="str">
        <f t="shared" si="289"/>
        <v/>
      </c>
      <c r="AB474" s="199" t="str">
        <f t="shared" si="290"/>
        <v/>
      </c>
      <c r="AC474" s="199">
        <f t="shared" si="291"/>
        <v>0</v>
      </c>
      <c r="AD474" s="606"/>
      <c r="AE474" s="199">
        <f>+IFERROR(MIN(AD474*(1+MTR!$C$28)*(1+MTR!$D$28),AB474+AC474*MTR!$D$35),0)</f>
        <v>0</v>
      </c>
      <c r="AG474" s="199" t="str">
        <f t="shared" si="319"/>
        <v/>
      </c>
      <c r="AH474" s="199" t="str">
        <f t="shared" si="311"/>
        <v/>
      </c>
      <c r="AI474" s="199" t="str">
        <f t="shared" si="312"/>
        <v/>
      </c>
      <c r="AJ474" s="199" t="str">
        <f t="shared" si="313"/>
        <v/>
      </c>
      <c r="AK474" s="199" t="str">
        <f t="shared" si="314"/>
        <v/>
      </c>
      <c r="AL474" s="199" t="str">
        <f t="shared" si="315"/>
        <v/>
      </c>
      <c r="AM474" s="199" t="str">
        <f t="shared" si="316"/>
        <v/>
      </c>
      <c r="AN474" s="199" t="str">
        <f t="shared" si="317"/>
        <v/>
      </c>
      <c r="AO474" s="199">
        <f t="shared" si="318"/>
        <v>0</v>
      </c>
      <c r="AP474" s="606"/>
      <c r="AQ474" s="199">
        <f>+IFERROR(MIN(AP474*(1+MTR!$E$28)*(1+MTR!$D$28),IF(C474&lt;2018,AN474+AO474*MTR!$D$35,AN474+AO474*MTR!$E$36)),0)</f>
        <v>0</v>
      </c>
      <c r="AS474" s="199" t="str">
        <f t="shared" si="310"/>
        <v/>
      </c>
      <c r="AT474" s="199" t="str">
        <f t="shared" si="324"/>
        <v/>
      </c>
      <c r="AU474" s="199" t="str">
        <f t="shared" si="320"/>
        <v/>
      </c>
      <c r="AV474" s="199" t="str">
        <f t="shared" si="325"/>
        <v/>
      </c>
      <c r="AW474" s="199" t="str">
        <f t="shared" si="321"/>
        <v/>
      </c>
      <c r="AX474" s="199" t="str">
        <f t="shared" si="322"/>
        <v/>
      </c>
      <c r="AY474" s="199" t="str">
        <f t="shared" si="323"/>
        <v/>
      </c>
      <c r="AZ474" s="199" t="str">
        <f t="shared" si="326"/>
        <v/>
      </c>
      <c r="BA474" s="199">
        <f t="shared" si="327"/>
        <v>0</v>
      </c>
      <c r="BB474" s="606"/>
      <c r="BC474" s="199">
        <f>+IFERROR(MIN(BB474*(1+MTR!$E$28)*(1+MTR!$F$28),IF(C474&lt;2018,AZ474+BA474*MTR!$D$35,AZ474+BA474*MTR!$E$36)),0)</f>
        <v>0</v>
      </c>
      <c r="BD474" s="190"/>
      <c r="BE474" s="608"/>
      <c r="BF474" s="190"/>
      <c r="BG474" s="190"/>
      <c r="BH474" s="190"/>
    </row>
    <row r="475" spans="1:60" s="179" customFormat="1">
      <c r="A475" s="607"/>
      <c r="B475" s="76"/>
      <c r="C475" s="77"/>
      <c r="D475" s="77"/>
      <c r="E475" s="77"/>
      <c r="F475" s="77"/>
      <c r="G475" s="76"/>
      <c r="H475" s="212" t="str">
        <f t="shared" si="255"/>
        <v/>
      </c>
      <c r="I475" s="199" t="str">
        <f t="shared" si="256"/>
        <v/>
      </c>
      <c r="J475" s="199" t="str">
        <f t="shared" si="276"/>
        <v/>
      </c>
      <c r="K475" s="199" t="str">
        <f t="shared" si="277"/>
        <v/>
      </c>
      <c r="L475" s="199" t="str">
        <f t="shared" si="278"/>
        <v/>
      </c>
      <c r="M475" s="199" t="str">
        <f t="shared" si="279"/>
        <v/>
      </c>
      <c r="N475" s="199" t="str">
        <f t="shared" si="280"/>
        <v/>
      </c>
      <c r="O475" s="199" t="str">
        <f t="shared" si="281"/>
        <v/>
      </c>
      <c r="P475" s="199" t="str">
        <f t="shared" si="282"/>
        <v/>
      </c>
      <c r="Q475" s="199">
        <f t="shared" si="283"/>
        <v>0</v>
      </c>
      <c r="R475" s="606"/>
      <c r="S475" s="199">
        <f>+IFERROR(MIN(R475*(1+MTR!$C$28),P475+Q475*MTR!$C$35),0)</f>
        <v>0</v>
      </c>
      <c r="U475" s="199" t="str">
        <f t="shared" si="257"/>
        <v/>
      </c>
      <c r="V475" s="199" t="str">
        <f t="shared" si="284"/>
        <v/>
      </c>
      <c r="W475" s="199" t="str">
        <f t="shared" si="285"/>
        <v/>
      </c>
      <c r="X475" s="199" t="str">
        <f t="shared" si="286"/>
        <v/>
      </c>
      <c r="Y475" s="199" t="str">
        <f t="shared" si="287"/>
        <v/>
      </c>
      <c r="Z475" s="199" t="str">
        <f t="shared" si="288"/>
        <v/>
      </c>
      <c r="AA475" s="199" t="str">
        <f t="shared" si="289"/>
        <v/>
      </c>
      <c r="AB475" s="199" t="str">
        <f t="shared" si="290"/>
        <v/>
      </c>
      <c r="AC475" s="199">
        <f t="shared" si="291"/>
        <v>0</v>
      </c>
      <c r="AD475" s="606"/>
      <c r="AE475" s="199">
        <f>+IFERROR(MIN(AD475*(1+MTR!$C$28)*(1+MTR!$D$28),AB475+AC475*MTR!$D$35),0)</f>
        <v>0</v>
      </c>
      <c r="AG475" s="199" t="str">
        <f t="shared" si="319"/>
        <v/>
      </c>
      <c r="AH475" s="199" t="str">
        <f t="shared" si="311"/>
        <v/>
      </c>
      <c r="AI475" s="199" t="str">
        <f t="shared" si="312"/>
        <v/>
      </c>
      <c r="AJ475" s="199" t="str">
        <f t="shared" si="313"/>
        <v/>
      </c>
      <c r="AK475" s="199" t="str">
        <f t="shared" si="314"/>
        <v/>
      </c>
      <c r="AL475" s="199" t="str">
        <f t="shared" si="315"/>
        <v/>
      </c>
      <c r="AM475" s="199" t="str">
        <f t="shared" si="316"/>
        <v/>
      </c>
      <c r="AN475" s="199" t="str">
        <f t="shared" si="317"/>
        <v/>
      </c>
      <c r="AO475" s="199">
        <f t="shared" si="318"/>
        <v>0</v>
      </c>
      <c r="AP475" s="606"/>
      <c r="AQ475" s="199">
        <f>+IFERROR(MIN(AP475*(1+MTR!$E$28)*(1+MTR!$D$28),IF(C475&lt;2018,AN475+AO475*MTR!$D$35,AN475+AO475*MTR!$E$36)),0)</f>
        <v>0</v>
      </c>
      <c r="AS475" s="199" t="str">
        <f t="shared" si="310"/>
        <v/>
      </c>
      <c r="AT475" s="199" t="str">
        <f t="shared" si="324"/>
        <v/>
      </c>
      <c r="AU475" s="199" t="str">
        <f t="shared" si="320"/>
        <v/>
      </c>
      <c r="AV475" s="199" t="str">
        <f t="shared" si="325"/>
        <v/>
      </c>
      <c r="AW475" s="199" t="str">
        <f t="shared" si="321"/>
        <v/>
      </c>
      <c r="AX475" s="199" t="str">
        <f t="shared" si="322"/>
        <v/>
      </c>
      <c r="AY475" s="199" t="str">
        <f t="shared" si="323"/>
        <v/>
      </c>
      <c r="AZ475" s="199" t="str">
        <f t="shared" si="326"/>
        <v/>
      </c>
      <c r="BA475" s="199">
        <f t="shared" si="327"/>
        <v>0</v>
      </c>
      <c r="BB475" s="606"/>
      <c r="BC475" s="199">
        <f>+IFERROR(MIN(BB475*(1+MTR!$E$28)*(1+MTR!$F$28),IF(C475&lt;2018,AZ475+BA475*MTR!$D$35,AZ475+BA475*MTR!$E$36)),0)</f>
        <v>0</v>
      </c>
      <c r="BD475" s="190"/>
      <c r="BE475" s="608"/>
      <c r="BF475" s="190"/>
      <c r="BG475" s="190"/>
      <c r="BH475" s="190"/>
    </row>
    <row r="476" spans="1:60" s="179" customFormat="1">
      <c r="A476" s="607"/>
      <c r="B476" s="76"/>
      <c r="C476" s="77"/>
      <c r="D476" s="77"/>
      <c r="E476" s="77"/>
      <c r="F476" s="77"/>
      <c r="G476" s="76"/>
      <c r="H476" s="212" t="str">
        <f t="shared" si="255"/>
        <v/>
      </c>
      <c r="I476" s="199" t="str">
        <f t="shared" si="256"/>
        <v/>
      </c>
      <c r="J476" s="199" t="str">
        <f t="shared" si="276"/>
        <v/>
      </c>
      <c r="K476" s="199" t="str">
        <f t="shared" si="277"/>
        <v/>
      </c>
      <c r="L476" s="199" t="str">
        <f t="shared" si="278"/>
        <v/>
      </c>
      <c r="M476" s="199" t="str">
        <f t="shared" si="279"/>
        <v/>
      </c>
      <c r="N476" s="199" t="str">
        <f t="shared" si="280"/>
        <v/>
      </c>
      <c r="O476" s="199" t="str">
        <f t="shared" si="281"/>
        <v/>
      </c>
      <c r="P476" s="199" t="str">
        <f t="shared" si="282"/>
        <v/>
      </c>
      <c r="Q476" s="199">
        <f t="shared" si="283"/>
        <v>0</v>
      </c>
      <c r="R476" s="606"/>
      <c r="S476" s="199">
        <f>+IFERROR(MIN(R476*(1+MTR!$C$28),P476+Q476*MTR!$C$35),0)</f>
        <v>0</v>
      </c>
      <c r="U476" s="199" t="str">
        <f t="shared" si="257"/>
        <v/>
      </c>
      <c r="V476" s="199" t="str">
        <f t="shared" si="284"/>
        <v/>
      </c>
      <c r="W476" s="199" t="str">
        <f t="shared" si="285"/>
        <v/>
      </c>
      <c r="X476" s="199" t="str">
        <f t="shared" si="286"/>
        <v/>
      </c>
      <c r="Y476" s="199" t="str">
        <f t="shared" si="287"/>
        <v/>
      </c>
      <c r="Z476" s="199" t="str">
        <f t="shared" si="288"/>
        <v/>
      </c>
      <c r="AA476" s="199" t="str">
        <f t="shared" si="289"/>
        <v/>
      </c>
      <c r="AB476" s="199" t="str">
        <f t="shared" si="290"/>
        <v/>
      </c>
      <c r="AC476" s="199">
        <f t="shared" si="291"/>
        <v>0</v>
      </c>
      <c r="AD476" s="606"/>
      <c r="AE476" s="199">
        <f>+IFERROR(MIN(AD476*(1+MTR!$C$28)*(1+MTR!$D$28),AB476+AC476*MTR!$D$35),0)</f>
        <v>0</v>
      </c>
      <c r="AG476" s="199" t="str">
        <f t="shared" si="319"/>
        <v/>
      </c>
      <c r="AH476" s="199" t="str">
        <f t="shared" si="311"/>
        <v/>
      </c>
      <c r="AI476" s="199" t="str">
        <f t="shared" si="312"/>
        <v/>
      </c>
      <c r="AJ476" s="199" t="str">
        <f t="shared" si="313"/>
        <v/>
      </c>
      <c r="AK476" s="199" t="str">
        <f t="shared" si="314"/>
        <v/>
      </c>
      <c r="AL476" s="199" t="str">
        <f t="shared" si="315"/>
        <v/>
      </c>
      <c r="AM476" s="199" t="str">
        <f t="shared" si="316"/>
        <v/>
      </c>
      <c r="AN476" s="199" t="str">
        <f t="shared" si="317"/>
        <v/>
      </c>
      <c r="AO476" s="199">
        <f t="shared" si="318"/>
        <v>0</v>
      </c>
      <c r="AP476" s="606"/>
      <c r="AQ476" s="199">
        <f>+IFERROR(MIN(AP476*(1+MTR!$E$28)*(1+MTR!$D$28),IF(C476&lt;2018,AN476+AO476*MTR!$D$35,AN476+AO476*MTR!$E$36)),0)</f>
        <v>0</v>
      </c>
      <c r="AS476" s="199" t="str">
        <f t="shared" si="310"/>
        <v/>
      </c>
      <c r="AT476" s="199" t="str">
        <f t="shared" si="324"/>
        <v/>
      </c>
      <c r="AU476" s="199" t="str">
        <f t="shared" si="320"/>
        <v/>
      </c>
      <c r="AV476" s="199" t="str">
        <f t="shared" si="325"/>
        <v/>
      </c>
      <c r="AW476" s="199" t="str">
        <f t="shared" si="321"/>
        <v/>
      </c>
      <c r="AX476" s="199" t="str">
        <f t="shared" si="322"/>
        <v/>
      </c>
      <c r="AY476" s="199" t="str">
        <f t="shared" si="323"/>
        <v/>
      </c>
      <c r="AZ476" s="199" t="str">
        <f t="shared" si="326"/>
        <v/>
      </c>
      <c r="BA476" s="199">
        <f t="shared" si="327"/>
        <v>0</v>
      </c>
      <c r="BB476" s="606"/>
      <c r="BC476" s="199">
        <f>+IFERROR(MIN(BB476*(1+MTR!$E$28)*(1+MTR!$F$28),IF(C476&lt;2018,AZ476+BA476*MTR!$D$35,AZ476+BA476*MTR!$E$36)),0)</f>
        <v>0</v>
      </c>
      <c r="BD476" s="190"/>
      <c r="BE476" s="608"/>
      <c r="BF476" s="190"/>
      <c r="BG476" s="190"/>
      <c r="BH476" s="190"/>
    </row>
    <row r="477" spans="1:60" s="179" customFormat="1">
      <c r="A477" s="607"/>
      <c r="B477" s="76"/>
      <c r="C477" s="77"/>
      <c r="D477" s="77"/>
      <c r="E477" s="77"/>
      <c r="F477" s="77"/>
      <c r="G477" s="76"/>
      <c r="H477" s="212" t="str">
        <f t="shared" si="255"/>
        <v/>
      </c>
      <c r="I477" s="199" t="str">
        <f t="shared" si="256"/>
        <v/>
      </c>
      <c r="J477" s="199" t="str">
        <f t="shared" si="276"/>
        <v/>
      </c>
      <c r="K477" s="199" t="str">
        <f t="shared" si="277"/>
        <v/>
      </c>
      <c r="L477" s="199" t="str">
        <f t="shared" si="278"/>
        <v/>
      </c>
      <c r="M477" s="199" t="str">
        <f t="shared" si="279"/>
        <v/>
      </c>
      <c r="N477" s="199" t="str">
        <f t="shared" si="280"/>
        <v/>
      </c>
      <c r="O477" s="199" t="str">
        <f t="shared" si="281"/>
        <v/>
      </c>
      <c r="P477" s="199" t="str">
        <f t="shared" si="282"/>
        <v/>
      </c>
      <c r="Q477" s="199">
        <f t="shared" si="283"/>
        <v>0</v>
      </c>
      <c r="R477" s="606"/>
      <c r="S477" s="199">
        <f>+IFERROR(MIN(R477*(1+MTR!$C$28),P477+Q477*MTR!$C$35),0)</f>
        <v>0</v>
      </c>
      <c r="U477" s="199" t="str">
        <f t="shared" si="257"/>
        <v/>
      </c>
      <c r="V477" s="199" t="str">
        <f t="shared" si="284"/>
        <v/>
      </c>
      <c r="W477" s="199" t="str">
        <f t="shared" si="285"/>
        <v/>
      </c>
      <c r="X477" s="199" t="str">
        <f t="shared" si="286"/>
        <v/>
      </c>
      <c r="Y477" s="199" t="str">
        <f t="shared" si="287"/>
        <v/>
      </c>
      <c r="Z477" s="199" t="str">
        <f t="shared" si="288"/>
        <v/>
      </c>
      <c r="AA477" s="199" t="str">
        <f t="shared" si="289"/>
        <v/>
      </c>
      <c r="AB477" s="199" t="str">
        <f t="shared" si="290"/>
        <v/>
      </c>
      <c r="AC477" s="199">
        <f t="shared" si="291"/>
        <v>0</v>
      </c>
      <c r="AD477" s="606"/>
      <c r="AE477" s="199">
        <f>+IFERROR(MIN(AD477*(1+MTR!$C$28)*(1+MTR!$D$28),AB477+AC477*MTR!$D$35),0)</f>
        <v>0</v>
      </c>
      <c r="AG477" s="199" t="str">
        <f t="shared" si="319"/>
        <v/>
      </c>
      <c r="AH477" s="199" t="str">
        <f t="shared" si="311"/>
        <v/>
      </c>
      <c r="AI477" s="199" t="str">
        <f t="shared" si="312"/>
        <v/>
      </c>
      <c r="AJ477" s="199" t="str">
        <f t="shared" si="313"/>
        <v/>
      </c>
      <c r="AK477" s="199" t="str">
        <f t="shared" si="314"/>
        <v/>
      </c>
      <c r="AL477" s="199" t="str">
        <f t="shared" si="315"/>
        <v/>
      </c>
      <c r="AM477" s="199" t="str">
        <f t="shared" si="316"/>
        <v/>
      </c>
      <c r="AN477" s="199" t="str">
        <f t="shared" si="317"/>
        <v/>
      </c>
      <c r="AO477" s="199">
        <f t="shared" si="318"/>
        <v>0</v>
      </c>
      <c r="AP477" s="606"/>
      <c r="AQ477" s="199">
        <f>+IFERROR(MIN(AP477*(1+MTR!$E$28)*(1+MTR!$D$28),IF(C477&lt;2018,AN477+AO477*MTR!$D$35,AN477+AO477*MTR!$E$36)),0)</f>
        <v>0</v>
      </c>
      <c r="AS477" s="199" t="str">
        <f t="shared" si="310"/>
        <v/>
      </c>
      <c r="AT477" s="199" t="str">
        <f t="shared" si="324"/>
        <v/>
      </c>
      <c r="AU477" s="199" t="str">
        <f t="shared" si="320"/>
        <v/>
      </c>
      <c r="AV477" s="199" t="str">
        <f t="shared" si="325"/>
        <v/>
      </c>
      <c r="AW477" s="199" t="str">
        <f t="shared" si="321"/>
        <v/>
      </c>
      <c r="AX477" s="199" t="str">
        <f t="shared" si="322"/>
        <v/>
      </c>
      <c r="AY477" s="199" t="str">
        <f t="shared" si="323"/>
        <v/>
      </c>
      <c r="AZ477" s="199" t="str">
        <f t="shared" si="326"/>
        <v/>
      </c>
      <c r="BA477" s="199">
        <f t="shared" si="327"/>
        <v>0</v>
      </c>
      <c r="BB477" s="606"/>
      <c r="BC477" s="199">
        <f>+IFERROR(MIN(BB477*(1+MTR!$E$28)*(1+MTR!$F$28),IF(C477&lt;2018,AZ477+BA477*MTR!$D$35,AZ477+BA477*MTR!$E$36)),0)</f>
        <v>0</v>
      </c>
      <c r="BD477" s="190"/>
      <c r="BE477" s="608"/>
      <c r="BF477" s="190"/>
      <c r="BG477" s="190"/>
      <c r="BH477" s="190"/>
    </row>
    <row r="478" spans="1:60" s="179" customFormat="1">
      <c r="A478" s="607"/>
      <c r="B478" s="76"/>
      <c r="C478" s="77"/>
      <c r="D478" s="77"/>
      <c r="E478" s="77"/>
      <c r="F478" s="77"/>
      <c r="G478" s="76"/>
      <c r="H478" s="212" t="str">
        <f t="shared" si="255"/>
        <v/>
      </c>
      <c r="I478" s="199" t="str">
        <f t="shared" si="256"/>
        <v/>
      </c>
      <c r="J478" s="199" t="str">
        <f t="shared" si="276"/>
        <v/>
      </c>
      <c r="K478" s="199" t="str">
        <f t="shared" si="277"/>
        <v/>
      </c>
      <c r="L478" s="199" t="str">
        <f t="shared" si="278"/>
        <v/>
      </c>
      <c r="M478" s="199" t="str">
        <f t="shared" si="279"/>
        <v/>
      </c>
      <c r="N478" s="199" t="str">
        <f t="shared" si="280"/>
        <v/>
      </c>
      <c r="O478" s="199" t="str">
        <f t="shared" si="281"/>
        <v/>
      </c>
      <c r="P478" s="199" t="str">
        <f t="shared" si="282"/>
        <v/>
      </c>
      <c r="Q478" s="199">
        <f t="shared" si="283"/>
        <v>0</v>
      </c>
      <c r="R478" s="606"/>
      <c r="S478" s="199">
        <f>+IFERROR(MIN(R478*(1+MTR!$C$28),P478+Q478*MTR!$C$35),0)</f>
        <v>0</v>
      </c>
      <c r="U478" s="199" t="str">
        <f t="shared" si="257"/>
        <v/>
      </c>
      <c r="V478" s="199" t="str">
        <f t="shared" si="284"/>
        <v/>
      </c>
      <c r="W478" s="199" t="str">
        <f t="shared" si="285"/>
        <v/>
      </c>
      <c r="X478" s="199" t="str">
        <f t="shared" si="286"/>
        <v/>
      </c>
      <c r="Y478" s="199" t="str">
        <f t="shared" si="287"/>
        <v/>
      </c>
      <c r="Z478" s="199" t="str">
        <f t="shared" si="288"/>
        <v/>
      </c>
      <c r="AA478" s="199" t="str">
        <f t="shared" si="289"/>
        <v/>
      </c>
      <c r="AB478" s="199" t="str">
        <f t="shared" si="290"/>
        <v/>
      </c>
      <c r="AC478" s="199">
        <f t="shared" si="291"/>
        <v>0</v>
      </c>
      <c r="AD478" s="606"/>
      <c r="AE478" s="199">
        <f>+IFERROR(MIN(AD478*(1+MTR!$C$28)*(1+MTR!$D$28),AB478+AC478*MTR!$D$35),0)</f>
        <v>0</v>
      </c>
      <c r="AG478" s="199" t="str">
        <f t="shared" si="319"/>
        <v/>
      </c>
      <c r="AH478" s="199" t="str">
        <f t="shared" si="311"/>
        <v/>
      </c>
      <c r="AI478" s="199" t="str">
        <f t="shared" si="312"/>
        <v/>
      </c>
      <c r="AJ478" s="199" t="str">
        <f t="shared" si="313"/>
        <v/>
      </c>
      <c r="AK478" s="199" t="str">
        <f t="shared" si="314"/>
        <v/>
      </c>
      <c r="AL478" s="199" t="str">
        <f t="shared" si="315"/>
        <v/>
      </c>
      <c r="AM478" s="199" t="str">
        <f t="shared" si="316"/>
        <v/>
      </c>
      <c r="AN478" s="199" t="str">
        <f t="shared" si="317"/>
        <v/>
      </c>
      <c r="AO478" s="199">
        <f t="shared" si="318"/>
        <v>0</v>
      </c>
      <c r="AP478" s="606"/>
      <c r="AQ478" s="199">
        <f>+IFERROR(MIN(AP478*(1+MTR!$E$28)*(1+MTR!$D$28),IF(C478&lt;2018,AN478+AO478*MTR!$D$35,AN478+AO478*MTR!$E$36)),0)</f>
        <v>0</v>
      </c>
      <c r="AS478" s="199" t="str">
        <f t="shared" si="310"/>
        <v/>
      </c>
      <c r="AT478" s="199" t="str">
        <f t="shared" si="324"/>
        <v/>
      </c>
      <c r="AU478" s="199" t="str">
        <f t="shared" si="320"/>
        <v/>
      </c>
      <c r="AV478" s="199" t="str">
        <f t="shared" si="325"/>
        <v/>
      </c>
      <c r="AW478" s="199" t="str">
        <f t="shared" si="321"/>
        <v/>
      </c>
      <c r="AX478" s="199" t="str">
        <f t="shared" si="322"/>
        <v/>
      </c>
      <c r="AY478" s="199" t="str">
        <f t="shared" si="323"/>
        <v/>
      </c>
      <c r="AZ478" s="199" t="str">
        <f t="shared" si="326"/>
        <v/>
      </c>
      <c r="BA478" s="199">
        <f t="shared" si="327"/>
        <v>0</v>
      </c>
      <c r="BB478" s="606"/>
      <c r="BC478" s="199">
        <f>+IFERROR(MIN(BB478*(1+MTR!$E$28)*(1+MTR!$F$28),IF(C478&lt;2018,AZ478+BA478*MTR!$D$35,AZ478+BA478*MTR!$E$36)),0)</f>
        <v>0</v>
      </c>
      <c r="BD478" s="190"/>
      <c r="BE478" s="608"/>
      <c r="BF478" s="190"/>
      <c r="BG478" s="190"/>
      <c r="BH478" s="190"/>
    </row>
    <row r="479" spans="1:60" s="179" customFormat="1">
      <c r="A479" s="607"/>
      <c r="B479" s="76"/>
      <c r="C479" s="77"/>
      <c r="D479" s="77"/>
      <c r="E479" s="77"/>
      <c r="F479" s="77"/>
      <c r="G479" s="76"/>
      <c r="H479" s="212" t="str">
        <f t="shared" si="255"/>
        <v/>
      </c>
      <c r="I479" s="199" t="str">
        <f t="shared" si="256"/>
        <v/>
      </c>
      <c r="J479" s="199" t="str">
        <f t="shared" si="276"/>
        <v/>
      </c>
      <c r="K479" s="199" t="str">
        <f t="shared" si="277"/>
        <v/>
      </c>
      <c r="L479" s="199" t="str">
        <f t="shared" si="278"/>
        <v/>
      </c>
      <c r="M479" s="199" t="str">
        <f t="shared" si="279"/>
        <v/>
      </c>
      <c r="N479" s="199" t="str">
        <f t="shared" si="280"/>
        <v/>
      </c>
      <c r="O479" s="199" t="str">
        <f t="shared" si="281"/>
        <v/>
      </c>
      <c r="P479" s="199" t="str">
        <f t="shared" si="282"/>
        <v/>
      </c>
      <c r="Q479" s="199">
        <f t="shared" si="283"/>
        <v>0</v>
      </c>
      <c r="R479" s="606"/>
      <c r="S479" s="199">
        <f>+IFERROR(MIN(R479*(1+MTR!$C$28),P479+Q479*MTR!$C$35),0)</f>
        <v>0</v>
      </c>
      <c r="U479" s="199" t="str">
        <f t="shared" si="257"/>
        <v/>
      </c>
      <c r="V479" s="199" t="str">
        <f t="shared" si="284"/>
        <v/>
      </c>
      <c r="W479" s="199" t="str">
        <f t="shared" si="285"/>
        <v/>
      </c>
      <c r="X479" s="199" t="str">
        <f t="shared" si="286"/>
        <v/>
      </c>
      <c r="Y479" s="199" t="str">
        <f t="shared" si="287"/>
        <v/>
      </c>
      <c r="Z479" s="199" t="str">
        <f t="shared" si="288"/>
        <v/>
      </c>
      <c r="AA479" s="199" t="str">
        <f t="shared" si="289"/>
        <v/>
      </c>
      <c r="AB479" s="199" t="str">
        <f t="shared" si="290"/>
        <v/>
      </c>
      <c r="AC479" s="199">
        <f t="shared" si="291"/>
        <v>0</v>
      </c>
      <c r="AD479" s="606"/>
      <c r="AE479" s="199">
        <f>+IFERROR(MIN(AD479*(1+MTR!$C$28)*(1+MTR!$D$28),AB479+AC479*MTR!$D$35),0)</f>
        <v>0</v>
      </c>
      <c r="AG479" s="199" t="str">
        <f t="shared" si="319"/>
        <v/>
      </c>
      <c r="AH479" s="199" t="str">
        <f t="shared" si="311"/>
        <v/>
      </c>
      <c r="AI479" s="199" t="str">
        <f t="shared" si="312"/>
        <v/>
      </c>
      <c r="AJ479" s="199" t="str">
        <f t="shared" si="313"/>
        <v/>
      </c>
      <c r="AK479" s="199" t="str">
        <f t="shared" si="314"/>
        <v/>
      </c>
      <c r="AL479" s="199" t="str">
        <f t="shared" si="315"/>
        <v/>
      </c>
      <c r="AM479" s="199" t="str">
        <f t="shared" si="316"/>
        <v/>
      </c>
      <c r="AN479" s="199" t="str">
        <f t="shared" si="317"/>
        <v/>
      </c>
      <c r="AO479" s="199">
        <f t="shared" si="318"/>
        <v>0</v>
      </c>
      <c r="AP479" s="606"/>
      <c r="AQ479" s="199">
        <f>+IFERROR(MIN(AP479*(1+MTR!$E$28)*(1+MTR!$D$28),IF(C479&lt;2018,AN479+AO479*MTR!$D$35,AN479+AO479*MTR!$E$36)),0)</f>
        <v>0</v>
      </c>
      <c r="AS479" s="199" t="str">
        <f t="shared" si="310"/>
        <v/>
      </c>
      <c r="AT479" s="199" t="str">
        <f t="shared" si="324"/>
        <v/>
      </c>
      <c r="AU479" s="199" t="str">
        <f t="shared" si="320"/>
        <v/>
      </c>
      <c r="AV479" s="199" t="str">
        <f t="shared" si="325"/>
        <v/>
      </c>
      <c r="AW479" s="199" t="str">
        <f t="shared" si="321"/>
        <v/>
      </c>
      <c r="AX479" s="199" t="str">
        <f t="shared" si="322"/>
        <v/>
      </c>
      <c r="AY479" s="199" t="str">
        <f t="shared" si="323"/>
        <v/>
      </c>
      <c r="AZ479" s="199" t="str">
        <f t="shared" si="326"/>
        <v/>
      </c>
      <c r="BA479" s="199">
        <f t="shared" si="327"/>
        <v>0</v>
      </c>
      <c r="BB479" s="606"/>
      <c r="BC479" s="199">
        <f>+IFERROR(MIN(BB479*(1+MTR!$E$28)*(1+MTR!$F$28),IF(C479&lt;2018,AZ479+BA479*MTR!$D$35,AZ479+BA479*MTR!$E$36)),0)</f>
        <v>0</v>
      </c>
      <c r="BD479" s="190"/>
      <c r="BE479" s="608"/>
      <c r="BF479" s="190"/>
      <c r="BG479" s="190"/>
      <c r="BH479" s="190"/>
    </row>
    <row r="480" spans="1:60" s="179" customFormat="1">
      <c r="A480" s="607"/>
      <c r="B480" s="76"/>
      <c r="C480" s="77"/>
      <c r="D480" s="77"/>
      <c r="E480" s="77"/>
      <c r="F480" s="77"/>
      <c r="G480" s="76"/>
      <c r="H480" s="212" t="str">
        <f t="shared" si="255"/>
        <v/>
      </c>
      <c r="I480" s="199" t="str">
        <f t="shared" si="256"/>
        <v/>
      </c>
      <c r="J480" s="199" t="str">
        <f t="shared" si="276"/>
        <v/>
      </c>
      <c r="K480" s="199" t="str">
        <f t="shared" si="277"/>
        <v/>
      </c>
      <c r="L480" s="199" t="str">
        <f t="shared" si="278"/>
        <v/>
      </c>
      <c r="M480" s="199" t="str">
        <f t="shared" si="279"/>
        <v/>
      </c>
      <c r="N480" s="199" t="str">
        <f t="shared" si="280"/>
        <v/>
      </c>
      <c r="O480" s="199" t="str">
        <f t="shared" si="281"/>
        <v/>
      </c>
      <c r="P480" s="199" t="str">
        <f t="shared" si="282"/>
        <v/>
      </c>
      <c r="Q480" s="199">
        <f t="shared" si="283"/>
        <v>0</v>
      </c>
      <c r="R480" s="606"/>
      <c r="S480" s="199">
        <f>+IFERROR(MIN(R480*(1+MTR!$C$28),P480+Q480*MTR!$C$35),0)</f>
        <v>0</v>
      </c>
      <c r="U480" s="199" t="str">
        <f t="shared" si="257"/>
        <v/>
      </c>
      <c r="V480" s="199" t="str">
        <f t="shared" si="284"/>
        <v/>
      </c>
      <c r="W480" s="199" t="str">
        <f t="shared" si="285"/>
        <v/>
      </c>
      <c r="X480" s="199" t="str">
        <f t="shared" si="286"/>
        <v/>
      </c>
      <c r="Y480" s="199" t="str">
        <f t="shared" si="287"/>
        <v/>
      </c>
      <c r="Z480" s="199" t="str">
        <f t="shared" si="288"/>
        <v/>
      </c>
      <c r="AA480" s="199" t="str">
        <f t="shared" si="289"/>
        <v/>
      </c>
      <c r="AB480" s="199" t="str">
        <f t="shared" si="290"/>
        <v/>
      </c>
      <c r="AC480" s="199">
        <f t="shared" si="291"/>
        <v>0</v>
      </c>
      <c r="AD480" s="606"/>
      <c r="AE480" s="199">
        <f>+IFERROR(MIN(AD480*(1+MTR!$C$28)*(1+MTR!$D$28),AB480+AC480*MTR!$D$35),0)</f>
        <v>0</v>
      </c>
      <c r="AG480" s="199" t="str">
        <f t="shared" si="319"/>
        <v/>
      </c>
      <c r="AH480" s="199" t="str">
        <f t="shared" si="311"/>
        <v/>
      </c>
      <c r="AI480" s="199" t="str">
        <f t="shared" si="312"/>
        <v/>
      </c>
      <c r="AJ480" s="199" t="str">
        <f t="shared" si="313"/>
        <v/>
      </c>
      <c r="AK480" s="199" t="str">
        <f t="shared" si="314"/>
        <v/>
      </c>
      <c r="AL480" s="199" t="str">
        <f t="shared" si="315"/>
        <v/>
      </c>
      <c r="AM480" s="199" t="str">
        <f t="shared" si="316"/>
        <v/>
      </c>
      <c r="AN480" s="199" t="str">
        <f t="shared" si="317"/>
        <v/>
      </c>
      <c r="AO480" s="199">
        <f t="shared" si="318"/>
        <v>0</v>
      </c>
      <c r="AP480" s="606"/>
      <c r="AQ480" s="199">
        <f>+IFERROR(MIN(AP480*(1+MTR!$E$28)*(1+MTR!$D$28),IF(C480&lt;2018,AN480+AO480*MTR!$D$35,AN480+AO480*MTR!$E$36)),0)</f>
        <v>0</v>
      </c>
      <c r="AS480" s="199" t="str">
        <f t="shared" si="310"/>
        <v/>
      </c>
      <c r="AT480" s="199" t="str">
        <f t="shared" si="324"/>
        <v/>
      </c>
      <c r="AU480" s="199" t="str">
        <f t="shared" si="320"/>
        <v/>
      </c>
      <c r="AV480" s="199" t="str">
        <f t="shared" si="325"/>
        <v/>
      </c>
      <c r="AW480" s="199" t="str">
        <f t="shared" si="321"/>
        <v/>
      </c>
      <c r="AX480" s="199" t="str">
        <f t="shared" si="322"/>
        <v/>
      </c>
      <c r="AY480" s="199" t="str">
        <f t="shared" si="323"/>
        <v/>
      </c>
      <c r="AZ480" s="199" t="str">
        <f t="shared" si="326"/>
        <v/>
      </c>
      <c r="BA480" s="199">
        <f t="shared" si="327"/>
        <v>0</v>
      </c>
      <c r="BB480" s="606"/>
      <c r="BC480" s="199">
        <f>+IFERROR(MIN(BB480*(1+MTR!$E$28)*(1+MTR!$F$28),IF(C480&lt;2018,AZ480+BA480*MTR!$D$35,AZ480+BA480*MTR!$E$36)),0)</f>
        <v>0</v>
      </c>
      <c r="BD480" s="190"/>
      <c r="BE480" s="608"/>
      <c r="BF480" s="190"/>
      <c r="BG480" s="190"/>
      <c r="BH480" s="190"/>
    </row>
    <row r="481" spans="1:60" s="179" customFormat="1">
      <c r="A481" s="607"/>
      <c r="B481" s="76"/>
      <c r="C481" s="77"/>
      <c r="D481" s="77"/>
      <c r="E481" s="77"/>
      <c r="F481" s="77"/>
      <c r="G481" s="76"/>
      <c r="H481" s="212" t="str">
        <f t="shared" si="255"/>
        <v/>
      </c>
      <c r="I481" s="199" t="str">
        <f t="shared" si="256"/>
        <v/>
      </c>
      <c r="J481" s="199" t="str">
        <f t="shared" si="202"/>
        <v/>
      </c>
      <c r="K481" s="199" t="str">
        <f t="shared" si="203"/>
        <v/>
      </c>
      <c r="L481" s="199" t="str">
        <f t="shared" si="204"/>
        <v/>
      </c>
      <c r="M481" s="199" t="str">
        <f t="shared" si="205"/>
        <v/>
      </c>
      <c r="N481" s="199" t="str">
        <f t="shared" si="206"/>
        <v/>
      </c>
      <c r="O481" s="199" t="str">
        <f t="shared" si="207"/>
        <v/>
      </c>
      <c r="P481" s="199" t="str">
        <f t="shared" si="208"/>
        <v/>
      </c>
      <c r="Q481" s="199">
        <f t="shared" si="209"/>
        <v>0</v>
      </c>
      <c r="R481" s="606"/>
      <c r="S481" s="199">
        <f>+IFERROR(MIN(R481*(1+MTR!$C$28),P481+Q481*MTR!$C$35),0)</f>
        <v>0</v>
      </c>
      <c r="U481" s="199" t="str">
        <f t="shared" si="257"/>
        <v/>
      </c>
      <c r="V481" s="199" t="str">
        <f t="shared" si="210"/>
        <v/>
      </c>
      <c r="W481" s="199" t="str">
        <f t="shared" si="211"/>
        <v/>
      </c>
      <c r="X481" s="199" t="str">
        <f t="shared" si="212"/>
        <v/>
      </c>
      <c r="Y481" s="199" t="str">
        <f t="shared" si="213"/>
        <v/>
      </c>
      <c r="Z481" s="199" t="str">
        <f t="shared" si="214"/>
        <v/>
      </c>
      <c r="AA481" s="199" t="str">
        <f t="shared" si="215"/>
        <v/>
      </c>
      <c r="AB481" s="199" t="str">
        <f t="shared" si="216"/>
        <v/>
      </c>
      <c r="AC481" s="199">
        <f t="shared" si="217"/>
        <v>0</v>
      </c>
      <c r="AD481" s="606"/>
      <c r="AE481" s="199">
        <f>+IFERROR(MIN(AD481*(1+MTR!$C$28)*(1+MTR!$D$28),AB481+AC481*MTR!$D$35),0)</f>
        <v>0</v>
      </c>
      <c r="AG481" s="199" t="str">
        <f t="shared" si="319"/>
        <v/>
      </c>
      <c r="AH481" s="199" t="str">
        <f t="shared" si="311"/>
        <v/>
      </c>
      <c r="AI481" s="199" t="str">
        <f t="shared" si="312"/>
        <v/>
      </c>
      <c r="AJ481" s="199" t="str">
        <f t="shared" si="313"/>
        <v/>
      </c>
      <c r="AK481" s="199" t="str">
        <f t="shared" si="314"/>
        <v/>
      </c>
      <c r="AL481" s="199" t="str">
        <f t="shared" si="315"/>
        <v/>
      </c>
      <c r="AM481" s="199" t="str">
        <f t="shared" si="316"/>
        <v/>
      </c>
      <c r="AN481" s="199" t="str">
        <f t="shared" si="317"/>
        <v/>
      </c>
      <c r="AO481" s="199">
        <f t="shared" si="318"/>
        <v>0</v>
      </c>
      <c r="AP481" s="606"/>
      <c r="AQ481" s="199">
        <f>+IFERROR(MIN(AP481*(1+MTR!$E$28)*(1+MTR!$D$28),IF(C481&lt;2018,AN481+AO481*MTR!$D$35,AN481+AO481*MTR!$E$36)),0)</f>
        <v>0</v>
      </c>
      <c r="AS481" s="199" t="str">
        <f t="shared" si="310"/>
        <v/>
      </c>
      <c r="AT481" s="199" t="str">
        <f t="shared" si="324"/>
        <v/>
      </c>
      <c r="AU481" s="199" t="str">
        <f t="shared" si="320"/>
        <v/>
      </c>
      <c r="AV481" s="199" t="str">
        <f t="shared" si="325"/>
        <v/>
      </c>
      <c r="AW481" s="199" t="str">
        <f t="shared" si="321"/>
        <v/>
      </c>
      <c r="AX481" s="199" t="str">
        <f t="shared" si="322"/>
        <v/>
      </c>
      <c r="AY481" s="199" t="str">
        <f t="shared" si="323"/>
        <v/>
      </c>
      <c r="AZ481" s="199" t="str">
        <f t="shared" si="326"/>
        <v/>
      </c>
      <c r="BA481" s="199">
        <f t="shared" si="327"/>
        <v>0</v>
      </c>
      <c r="BB481" s="606"/>
      <c r="BC481" s="199">
        <f>+IFERROR(MIN(BB481*(1+MTR!$E$28)*(1+MTR!$F$28),IF(C481&lt;2018,AZ481+BA481*MTR!$D$35,AZ481+BA481*MTR!$E$36)),0)</f>
        <v>0</v>
      </c>
      <c r="BD481" s="190"/>
      <c r="BE481" s="608"/>
      <c r="BF481" s="190"/>
      <c r="BG481" s="190"/>
      <c r="BH481" s="190"/>
    </row>
    <row r="482" spans="1:60" s="179" customFormat="1">
      <c r="A482" s="607"/>
      <c r="B482" s="76"/>
      <c r="C482" s="77"/>
      <c r="D482" s="77"/>
      <c r="E482" s="77"/>
      <c r="F482" s="77"/>
      <c r="G482" s="76"/>
      <c r="H482" s="212" t="str">
        <f t="shared" si="255"/>
        <v/>
      </c>
      <c r="I482" s="199" t="str">
        <f t="shared" si="256"/>
        <v/>
      </c>
      <c r="J482" s="199" t="str">
        <f t="shared" si="202"/>
        <v/>
      </c>
      <c r="K482" s="199" t="str">
        <f t="shared" si="203"/>
        <v/>
      </c>
      <c r="L482" s="199" t="str">
        <f t="shared" si="204"/>
        <v/>
      </c>
      <c r="M482" s="199" t="str">
        <f t="shared" si="205"/>
        <v/>
      </c>
      <c r="N482" s="199" t="str">
        <f t="shared" si="206"/>
        <v/>
      </c>
      <c r="O482" s="199" t="str">
        <f t="shared" si="207"/>
        <v/>
      </c>
      <c r="P482" s="199" t="str">
        <f t="shared" si="208"/>
        <v/>
      </c>
      <c r="Q482" s="199">
        <f t="shared" si="209"/>
        <v>0</v>
      </c>
      <c r="R482" s="606"/>
      <c r="S482" s="199">
        <f>+IFERROR(MIN(R482*(1+MTR!$C$28),P482+Q482*MTR!$C$35),0)</f>
        <v>0</v>
      </c>
      <c r="U482" s="199" t="str">
        <f t="shared" si="257"/>
        <v/>
      </c>
      <c r="V482" s="199" t="str">
        <f t="shared" si="210"/>
        <v/>
      </c>
      <c r="W482" s="199" t="str">
        <f t="shared" si="211"/>
        <v/>
      </c>
      <c r="X482" s="199" t="str">
        <f t="shared" si="212"/>
        <v/>
      </c>
      <c r="Y482" s="199" t="str">
        <f t="shared" si="213"/>
        <v/>
      </c>
      <c r="Z482" s="199" t="str">
        <f t="shared" si="214"/>
        <v/>
      </c>
      <c r="AA482" s="199" t="str">
        <f t="shared" si="215"/>
        <v/>
      </c>
      <c r="AB482" s="199" t="str">
        <f t="shared" si="216"/>
        <v/>
      </c>
      <c r="AC482" s="199">
        <f t="shared" si="217"/>
        <v>0</v>
      </c>
      <c r="AD482" s="606"/>
      <c r="AE482" s="199">
        <f>+IFERROR(MIN(AD482*(1+MTR!$C$28)*(1+MTR!$D$28),AB482+AC482*MTR!$D$35),0)</f>
        <v>0</v>
      </c>
      <c r="AG482" s="199" t="str">
        <f t="shared" si="319"/>
        <v/>
      </c>
      <c r="AH482" s="199" t="str">
        <f t="shared" si="311"/>
        <v/>
      </c>
      <c r="AI482" s="199" t="str">
        <f t="shared" si="312"/>
        <v/>
      </c>
      <c r="AJ482" s="199" t="str">
        <f t="shared" si="313"/>
        <v/>
      </c>
      <c r="AK482" s="199" t="str">
        <f t="shared" si="314"/>
        <v/>
      </c>
      <c r="AL482" s="199" t="str">
        <f t="shared" si="315"/>
        <v/>
      </c>
      <c r="AM482" s="199" t="str">
        <f t="shared" si="316"/>
        <v/>
      </c>
      <c r="AN482" s="199" t="str">
        <f t="shared" si="317"/>
        <v/>
      </c>
      <c r="AO482" s="199">
        <f t="shared" si="318"/>
        <v>0</v>
      </c>
      <c r="AP482" s="606"/>
      <c r="AQ482" s="199">
        <f>+IFERROR(MIN(AP482*(1+MTR!$E$28)*(1+MTR!$D$28),IF(C482&lt;2018,AN482+AO482*MTR!$D$35,AN482+AO482*MTR!$E$36)),0)</f>
        <v>0</v>
      </c>
      <c r="AS482" s="199" t="str">
        <f t="shared" si="310"/>
        <v/>
      </c>
      <c r="AT482" s="199" t="str">
        <f t="shared" si="324"/>
        <v/>
      </c>
      <c r="AU482" s="199" t="str">
        <f t="shared" si="320"/>
        <v/>
      </c>
      <c r="AV482" s="199" t="str">
        <f t="shared" si="325"/>
        <v/>
      </c>
      <c r="AW482" s="199" t="str">
        <f t="shared" si="321"/>
        <v/>
      </c>
      <c r="AX482" s="199" t="str">
        <f t="shared" si="322"/>
        <v/>
      </c>
      <c r="AY482" s="199" t="str">
        <f t="shared" si="323"/>
        <v/>
      </c>
      <c r="AZ482" s="199" t="str">
        <f t="shared" si="326"/>
        <v/>
      </c>
      <c r="BA482" s="199">
        <f t="shared" si="327"/>
        <v>0</v>
      </c>
      <c r="BB482" s="606"/>
      <c r="BC482" s="199">
        <f>+IFERROR(MIN(BB482*(1+MTR!$E$28)*(1+MTR!$F$28),IF(C482&lt;2018,AZ482+BA482*MTR!$D$35,AZ482+BA482*MTR!$E$36)),0)</f>
        <v>0</v>
      </c>
      <c r="BD482" s="190"/>
      <c r="BE482" s="608"/>
      <c r="BF482" s="190"/>
      <c r="BG482" s="190"/>
      <c r="BH482" s="190"/>
    </row>
    <row r="483" spans="1:60" s="179" customFormat="1">
      <c r="A483" s="607"/>
      <c r="B483" s="76"/>
      <c r="C483" s="77"/>
      <c r="D483" s="77"/>
      <c r="E483" s="77"/>
      <c r="F483" s="77"/>
      <c r="G483" s="76"/>
      <c r="H483" s="212" t="str">
        <f t="shared" si="255"/>
        <v/>
      </c>
      <c r="I483" s="199" t="str">
        <f t="shared" si="256"/>
        <v/>
      </c>
      <c r="J483" s="199" t="str">
        <f t="shared" si="202"/>
        <v/>
      </c>
      <c r="K483" s="199" t="str">
        <f t="shared" si="203"/>
        <v/>
      </c>
      <c r="L483" s="199" t="str">
        <f t="shared" si="204"/>
        <v/>
      </c>
      <c r="M483" s="199" t="str">
        <f t="shared" si="205"/>
        <v/>
      </c>
      <c r="N483" s="199" t="str">
        <f t="shared" si="206"/>
        <v/>
      </c>
      <c r="O483" s="199" t="str">
        <f t="shared" si="207"/>
        <v/>
      </c>
      <c r="P483" s="199" t="str">
        <f t="shared" si="208"/>
        <v/>
      </c>
      <c r="Q483" s="199">
        <f t="shared" si="209"/>
        <v>0</v>
      </c>
      <c r="R483" s="606"/>
      <c r="S483" s="199">
        <f>+IFERROR(MIN(R483*(1+MTR!$C$28),P483+Q483*MTR!$C$35),0)</f>
        <v>0</v>
      </c>
      <c r="U483" s="199" t="str">
        <f t="shared" si="257"/>
        <v/>
      </c>
      <c r="V483" s="199" t="str">
        <f t="shared" si="210"/>
        <v/>
      </c>
      <c r="W483" s="199" t="str">
        <f t="shared" si="211"/>
        <v/>
      </c>
      <c r="X483" s="199" t="str">
        <f t="shared" si="212"/>
        <v/>
      </c>
      <c r="Y483" s="199" t="str">
        <f t="shared" si="213"/>
        <v/>
      </c>
      <c r="Z483" s="199" t="str">
        <f t="shared" si="214"/>
        <v/>
      </c>
      <c r="AA483" s="199" t="str">
        <f t="shared" si="215"/>
        <v/>
      </c>
      <c r="AB483" s="199" t="str">
        <f t="shared" si="216"/>
        <v/>
      </c>
      <c r="AC483" s="199">
        <f t="shared" si="217"/>
        <v>0</v>
      </c>
      <c r="AD483" s="606"/>
      <c r="AE483" s="199">
        <f>+IFERROR(MIN(AD483*(1+MTR!$C$28)*(1+MTR!$D$28),AB483+AC483*MTR!$D$35),0)</f>
        <v>0</v>
      </c>
      <c r="AG483" s="199" t="str">
        <f t="shared" si="319"/>
        <v/>
      </c>
      <c r="AH483" s="199" t="str">
        <f t="shared" si="311"/>
        <v/>
      </c>
      <c r="AI483" s="199" t="str">
        <f t="shared" si="312"/>
        <v/>
      </c>
      <c r="AJ483" s="199" t="str">
        <f t="shared" si="313"/>
        <v/>
      </c>
      <c r="AK483" s="199" t="str">
        <f t="shared" si="314"/>
        <v/>
      </c>
      <c r="AL483" s="199" t="str">
        <f t="shared" si="315"/>
        <v/>
      </c>
      <c r="AM483" s="199" t="str">
        <f t="shared" si="316"/>
        <v/>
      </c>
      <c r="AN483" s="199" t="str">
        <f t="shared" si="317"/>
        <v/>
      </c>
      <c r="AO483" s="199">
        <f t="shared" si="318"/>
        <v>0</v>
      </c>
      <c r="AP483" s="606"/>
      <c r="AQ483" s="199">
        <f>+IFERROR(MIN(AP483*(1+MTR!$E$28)*(1+MTR!$D$28),IF(C483&lt;2018,AN483+AO483*MTR!$D$35,AN483+AO483*MTR!$E$36)),0)</f>
        <v>0</v>
      </c>
      <c r="AS483" s="199" t="str">
        <f t="shared" si="310"/>
        <v/>
      </c>
      <c r="AT483" s="199" t="str">
        <f t="shared" si="324"/>
        <v/>
      </c>
      <c r="AU483" s="199" t="str">
        <f t="shared" si="320"/>
        <v/>
      </c>
      <c r="AV483" s="199" t="str">
        <f t="shared" si="325"/>
        <v/>
      </c>
      <c r="AW483" s="199" t="str">
        <f t="shared" si="321"/>
        <v/>
      </c>
      <c r="AX483" s="199" t="str">
        <f t="shared" si="322"/>
        <v/>
      </c>
      <c r="AY483" s="199" t="str">
        <f t="shared" si="323"/>
        <v/>
      </c>
      <c r="AZ483" s="199" t="str">
        <f t="shared" si="326"/>
        <v/>
      </c>
      <c r="BA483" s="199">
        <f t="shared" si="327"/>
        <v>0</v>
      </c>
      <c r="BB483" s="606"/>
      <c r="BC483" s="199">
        <f>+IFERROR(MIN(BB483*(1+MTR!$E$28)*(1+MTR!$F$28),IF(C483&lt;2018,AZ483+BA483*MTR!$D$35,AZ483+BA483*MTR!$E$36)),0)</f>
        <v>0</v>
      </c>
      <c r="BD483" s="190"/>
      <c r="BE483" s="608"/>
      <c r="BF483" s="190"/>
      <c r="BG483" s="190"/>
      <c r="BH483" s="190"/>
    </row>
    <row r="484" spans="1:60" s="179" customFormat="1">
      <c r="A484" s="607"/>
      <c r="B484" s="76"/>
      <c r="C484" s="77"/>
      <c r="D484" s="77"/>
      <c r="E484" s="77"/>
      <c r="F484" s="77"/>
      <c r="G484" s="76"/>
      <c r="H484" s="212" t="str">
        <f t="shared" si="255"/>
        <v/>
      </c>
      <c r="I484" s="199" t="str">
        <f t="shared" si="256"/>
        <v/>
      </c>
      <c r="J484" s="199" t="str">
        <f t="shared" si="202"/>
        <v/>
      </c>
      <c r="K484" s="199" t="str">
        <f t="shared" si="203"/>
        <v/>
      </c>
      <c r="L484" s="199" t="str">
        <f t="shared" si="204"/>
        <v/>
      </c>
      <c r="M484" s="199" t="str">
        <f t="shared" si="205"/>
        <v/>
      </c>
      <c r="N484" s="199" t="str">
        <f t="shared" si="206"/>
        <v/>
      </c>
      <c r="O484" s="199" t="str">
        <f t="shared" si="207"/>
        <v/>
      </c>
      <c r="P484" s="199" t="str">
        <f t="shared" si="208"/>
        <v/>
      </c>
      <c r="Q484" s="199">
        <f t="shared" si="209"/>
        <v>0</v>
      </c>
      <c r="R484" s="606"/>
      <c r="S484" s="199">
        <f>+IFERROR(MIN(R484*(1+MTR!$C$28),P484+Q484*MTR!$C$35),0)</f>
        <v>0</v>
      </c>
      <c r="U484" s="199" t="str">
        <f t="shared" si="257"/>
        <v/>
      </c>
      <c r="V484" s="199" t="str">
        <f t="shared" si="210"/>
        <v/>
      </c>
      <c r="W484" s="199" t="str">
        <f t="shared" si="211"/>
        <v/>
      </c>
      <c r="X484" s="199" t="str">
        <f t="shared" si="212"/>
        <v/>
      </c>
      <c r="Y484" s="199" t="str">
        <f t="shared" si="213"/>
        <v/>
      </c>
      <c r="Z484" s="199" t="str">
        <f t="shared" si="214"/>
        <v/>
      </c>
      <c r="AA484" s="199" t="str">
        <f t="shared" si="215"/>
        <v/>
      </c>
      <c r="AB484" s="199" t="str">
        <f t="shared" si="216"/>
        <v/>
      </c>
      <c r="AC484" s="199">
        <f t="shared" si="217"/>
        <v>0</v>
      </c>
      <c r="AD484" s="606"/>
      <c r="AE484" s="199">
        <f>+IFERROR(MIN(AD484*(1+MTR!$C$28)*(1+MTR!$D$28),AB484+AC484*MTR!$D$35),0)</f>
        <v>0</v>
      </c>
      <c r="AG484" s="199" t="str">
        <f t="shared" si="319"/>
        <v/>
      </c>
      <c r="AH484" s="199" t="str">
        <f t="shared" si="311"/>
        <v/>
      </c>
      <c r="AI484" s="199" t="str">
        <f t="shared" si="312"/>
        <v/>
      </c>
      <c r="AJ484" s="199" t="str">
        <f t="shared" si="313"/>
        <v/>
      </c>
      <c r="AK484" s="199" t="str">
        <f t="shared" si="314"/>
        <v/>
      </c>
      <c r="AL484" s="199" t="str">
        <f t="shared" si="315"/>
        <v/>
      </c>
      <c r="AM484" s="199" t="str">
        <f t="shared" si="316"/>
        <v/>
      </c>
      <c r="AN484" s="199" t="str">
        <f t="shared" si="317"/>
        <v/>
      </c>
      <c r="AO484" s="199">
        <f t="shared" si="318"/>
        <v>0</v>
      </c>
      <c r="AP484" s="606"/>
      <c r="AQ484" s="199">
        <f>+IFERROR(MIN(AP484*(1+MTR!$E$28)*(1+MTR!$D$28),IF(C484&lt;2018,AN484+AO484*MTR!$D$35,AN484+AO484*MTR!$E$36)),0)</f>
        <v>0</v>
      </c>
      <c r="AS484" s="199" t="str">
        <f t="shared" si="310"/>
        <v/>
      </c>
      <c r="AT484" s="199" t="str">
        <f t="shared" si="324"/>
        <v/>
      </c>
      <c r="AU484" s="199" t="str">
        <f t="shared" si="320"/>
        <v/>
      </c>
      <c r="AV484" s="199" t="str">
        <f t="shared" si="325"/>
        <v/>
      </c>
      <c r="AW484" s="199" t="str">
        <f t="shared" si="321"/>
        <v/>
      </c>
      <c r="AX484" s="199" t="str">
        <f t="shared" si="322"/>
        <v/>
      </c>
      <c r="AY484" s="199" t="str">
        <f t="shared" si="323"/>
        <v/>
      </c>
      <c r="AZ484" s="199" t="str">
        <f t="shared" si="326"/>
        <v/>
      </c>
      <c r="BA484" s="199">
        <f t="shared" si="327"/>
        <v>0</v>
      </c>
      <c r="BB484" s="606"/>
      <c r="BC484" s="199">
        <f>+IFERROR(MIN(BB484*(1+MTR!$E$28)*(1+MTR!$F$28),IF(C484&lt;2018,AZ484+BA484*MTR!$D$35,AZ484+BA484*MTR!$E$36)),0)</f>
        <v>0</v>
      </c>
      <c r="BD484" s="190"/>
      <c r="BE484" s="608"/>
      <c r="BF484" s="190"/>
      <c r="BG484" s="190"/>
      <c r="BH484" s="190"/>
    </row>
    <row r="485" spans="1:60" s="179" customFormat="1">
      <c r="A485" s="607"/>
      <c r="B485" s="76"/>
      <c r="C485" s="77"/>
      <c r="D485" s="77"/>
      <c r="E485" s="77"/>
      <c r="F485" s="77"/>
      <c r="G485" s="76"/>
      <c r="H485" s="212" t="str">
        <f t="shared" si="255"/>
        <v/>
      </c>
      <c r="I485" s="199" t="str">
        <f t="shared" si="256"/>
        <v/>
      </c>
      <c r="J485" s="199" t="str">
        <f t="shared" si="202"/>
        <v/>
      </c>
      <c r="K485" s="199" t="str">
        <f t="shared" si="203"/>
        <v/>
      </c>
      <c r="L485" s="199" t="str">
        <f t="shared" si="204"/>
        <v/>
      </c>
      <c r="M485" s="199" t="str">
        <f t="shared" si="205"/>
        <v/>
      </c>
      <c r="N485" s="199" t="str">
        <f t="shared" si="206"/>
        <v/>
      </c>
      <c r="O485" s="199" t="str">
        <f t="shared" si="207"/>
        <v/>
      </c>
      <c r="P485" s="199" t="str">
        <f t="shared" si="208"/>
        <v/>
      </c>
      <c r="Q485" s="199">
        <f t="shared" si="209"/>
        <v>0</v>
      </c>
      <c r="R485" s="606"/>
      <c r="S485" s="199">
        <f>+IFERROR(MIN(R485*(1+MTR!$C$28),P485+Q485*MTR!$C$35),0)</f>
        <v>0</v>
      </c>
      <c r="U485" s="199" t="str">
        <f t="shared" si="257"/>
        <v/>
      </c>
      <c r="V485" s="199" t="str">
        <f t="shared" si="210"/>
        <v/>
      </c>
      <c r="W485" s="199" t="str">
        <f t="shared" si="211"/>
        <v/>
      </c>
      <c r="X485" s="199" t="str">
        <f t="shared" si="212"/>
        <v/>
      </c>
      <c r="Y485" s="199" t="str">
        <f t="shared" si="213"/>
        <v/>
      </c>
      <c r="Z485" s="199" t="str">
        <f t="shared" si="214"/>
        <v/>
      </c>
      <c r="AA485" s="199" t="str">
        <f t="shared" si="215"/>
        <v/>
      </c>
      <c r="AB485" s="199" t="str">
        <f t="shared" si="216"/>
        <v/>
      </c>
      <c r="AC485" s="199">
        <f t="shared" si="217"/>
        <v>0</v>
      </c>
      <c r="AD485" s="606"/>
      <c r="AE485" s="199">
        <f>+IFERROR(MIN(AD485*(1+MTR!$C$28)*(1+MTR!$D$28),AB485+AC485*MTR!$D$35),0)</f>
        <v>0</v>
      </c>
      <c r="AG485" s="199" t="str">
        <f t="shared" si="319"/>
        <v/>
      </c>
      <c r="AH485" s="199" t="str">
        <f t="shared" si="311"/>
        <v/>
      </c>
      <c r="AI485" s="199" t="str">
        <f t="shared" si="312"/>
        <v/>
      </c>
      <c r="AJ485" s="199" t="str">
        <f t="shared" si="313"/>
        <v/>
      </c>
      <c r="AK485" s="199" t="str">
        <f t="shared" si="314"/>
        <v/>
      </c>
      <c r="AL485" s="199" t="str">
        <f t="shared" si="315"/>
        <v/>
      </c>
      <c r="AM485" s="199" t="str">
        <f t="shared" si="316"/>
        <v/>
      </c>
      <c r="AN485" s="199" t="str">
        <f t="shared" si="317"/>
        <v/>
      </c>
      <c r="AO485" s="199">
        <f t="shared" si="318"/>
        <v>0</v>
      </c>
      <c r="AP485" s="606"/>
      <c r="AQ485" s="199">
        <f>+IFERROR(MIN(AP485*(1+MTR!$E$28)*(1+MTR!$D$28),IF(C485&lt;2018,AN485+AO485*MTR!$D$35,AN485+AO485*MTR!$E$36)),0)</f>
        <v>0</v>
      </c>
      <c r="AS485" s="199" t="str">
        <f t="shared" si="310"/>
        <v/>
      </c>
      <c r="AT485" s="199" t="str">
        <f t="shared" si="324"/>
        <v/>
      </c>
      <c r="AU485" s="199" t="str">
        <f t="shared" si="320"/>
        <v/>
      </c>
      <c r="AV485" s="199" t="str">
        <f t="shared" si="325"/>
        <v/>
      </c>
      <c r="AW485" s="199" t="str">
        <f t="shared" si="321"/>
        <v/>
      </c>
      <c r="AX485" s="199" t="str">
        <f t="shared" si="322"/>
        <v/>
      </c>
      <c r="AY485" s="199" t="str">
        <f t="shared" si="323"/>
        <v/>
      </c>
      <c r="AZ485" s="199" t="str">
        <f t="shared" si="326"/>
        <v/>
      </c>
      <c r="BA485" s="199">
        <f t="shared" si="327"/>
        <v>0</v>
      </c>
      <c r="BB485" s="606"/>
      <c r="BC485" s="199">
        <f>+IFERROR(MIN(BB485*(1+MTR!$E$28)*(1+MTR!$F$28),IF(C485&lt;2018,AZ485+BA485*MTR!$D$35,AZ485+BA485*MTR!$E$36)),0)</f>
        <v>0</v>
      </c>
      <c r="BD485" s="190"/>
      <c r="BE485" s="608"/>
      <c r="BF485" s="190"/>
      <c r="BG485" s="190"/>
      <c r="BH485" s="190"/>
    </row>
    <row r="486" spans="1:60" s="179" customFormat="1">
      <c r="A486" s="607"/>
      <c r="B486" s="76"/>
      <c r="C486" s="77"/>
      <c r="D486" s="77"/>
      <c r="E486" s="77"/>
      <c r="F486" s="77"/>
      <c r="G486" s="76"/>
      <c r="H486" s="212" t="str">
        <f t="shared" si="255"/>
        <v/>
      </c>
      <c r="I486" s="199" t="str">
        <f t="shared" si="256"/>
        <v/>
      </c>
      <c r="J486" s="199" t="str">
        <f t="shared" si="202"/>
        <v/>
      </c>
      <c r="K486" s="199" t="str">
        <f t="shared" si="203"/>
        <v/>
      </c>
      <c r="L486" s="199" t="str">
        <f t="shared" si="204"/>
        <v/>
      </c>
      <c r="M486" s="199" t="str">
        <f t="shared" si="205"/>
        <v/>
      </c>
      <c r="N486" s="199" t="str">
        <f t="shared" si="206"/>
        <v/>
      </c>
      <c r="O486" s="199" t="str">
        <f t="shared" si="207"/>
        <v/>
      </c>
      <c r="P486" s="199" t="str">
        <f t="shared" si="208"/>
        <v/>
      </c>
      <c r="Q486" s="199">
        <f t="shared" si="209"/>
        <v>0</v>
      </c>
      <c r="R486" s="606"/>
      <c r="S486" s="199">
        <f>+IFERROR(MIN(R486*(1+MTR!$C$28),P486+Q486*MTR!$C$35),0)</f>
        <v>0</v>
      </c>
      <c r="U486" s="199" t="str">
        <f t="shared" si="257"/>
        <v/>
      </c>
      <c r="V486" s="199" t="str">
        <f t="shared" si="210"/>
        <v/>
      </c>
      <c r="W486" s="199" t="str">
        <f t="shared" si="211"/>
        <v/>
      </c>
      <c r="X486" s="199" t="str">
        <f t="shared" si="212"/>
        <v/>
      </c>
      <c r="Y486" s="199" t="str">
        <f t="shared" si="213"/>
        <v/>
      </c>
      <c r="Z486" s="199" t="str">
        <f t="shared" si="214"/>
        <v/>
      </c>
      <c r="AA486" s="199" t="str">
        <f t="shared" si="215"/>
        <v/>
      </c>
      <c r="AB486" s="199" t="str">
        <f t="shared" si="216"/>
        <v/>
      </c>
      <c r="AC486" s="199">
        <f t="shared" si="217"/>
        <v>0</v>
      </c>
      <c r="AD486" s="606"/>
      <c r="AE486" s="199">
        <f>+IFERROR(MIN(AD486*(1+MTR!$C$28)*(1+MTR!$D$28),AB486+AC486*MTR!$D$35),0)</f>
        <v>0</v>
      </c>
      <c r="AG486" s="199" t="str">
        <f t="shared" si="319"/>
        <v/>
      </c>
      <c r="AH486" s="199" t="str">
        <f t="shared" si="311"/>
        <v/>
      </c>
      <c r="AI486" s="199" t="str">
        <f t="shared" si="312"/>
        <v/>
      </c>
      <c r="AJ486" s="199" t="str">
        <f t="shared" si="313"/>
        <v/>
      </c>
      <c r="AK486" s="199" t="str">
        <f t="shared" si="314"/>
        <v/>
      </c>
      <c r="AL486" s="199" t="str">
        <f t="shared" si="315"/>
        <v/>
      </c>
      <c r="AM486" s="199" t="str">
        <f t="shared" si="316"/>
        <v/>
      </c>
      <c r="AN486" s="199" t="str">
        <f t="shared" si="317"/>
        <v/>
      </c>
      <c r="AO486" s="199">
        <f t="shared" si="318"/>
        <v>0</v>
      </c>
      <c r="AP486" s="606"/>
      <c r="AQ486" s="199">
        <f>+IFERROR(MIN(AP486*(1+MTR!$E$28)*(1+MTR!$D$28),IF(C486&lt;2018,AN486+AO486*MTR!$D$35,AN486+AO486*MTR!$E$36)),0)</f>
        <v>0</v>
      </c>
      <c r="AS486" s="199" t="str">
        <f t="shared" si="310"/>
        <v/>
      </c>
      <c r="AT486" s="199" t="str">
        <f t="shared" si="324"/>
        <v/>
      </c>
      <c r="AU486" s="199" t="str">
        <f t="shared" si="320"/>
        <v/>
      </c>
      <c r="AV486" s="199" t="str">
        <f t="shared" si="325"/>
        <v/>
      </c>
      <c r="AW486" s="199" t="str">
        <f t="shared" si="321"/>
        <v/>
      </c>
      <c r="AX486" s="199" t="str">
        <f t="shared" si="322"/>
        <v/>
      </c>
      <c r="AY486" s="199" t="str">
        <f t="shared" si="323"/>
        <v/>
      </c>
      <c r="AZ486" s="199" t="str">
        <f t="shared" si="326"/>
        <v/>
      </c>
      <c r="BA486" s="199">
        <f t="shared" si="327"/>
        <v>0</v>
      </c>
      <c r="BB486" s="606"/>
      <c r="BC486" s="199">
        <f>+IFERROR(MIN(BB486*(1+MTR!$E$28)*(1+MTR!$F$28),IF(C486&lt;2018,AZ486+BA486*MTR!$D$35,AZ486+BA486*MTR!$E$36)),0)</f>
        <v>0</v>
      </c>
      <c r="BD486" s="190"/>
      <c r="BE486" s="608"/>
      <c r="BF486" s="190"/>
      <c r="BG486" s="190"/>
      <c r="BH486" s="190"/>
    </row>
    <row r="487" spans="1:60" s="179" customFormat="1">
      <c r="A487" s="607"/>
      <c r="B487" s="76"/>
      <c r="C487" s="77"/>
      <c r="D487" s="77"/>
      <c r="E487" s="77"/>
      <c r="F487" s="77"/>
      <c r="G487" s="76"/>
      <c r="H487" s="212" t="str">
        <f t="shared" si="255"/>
        <v/>
      </c>
      <c r="I487" s="199" t="str">
        <f t="shared" si="256"/>
        <v/>
      </c>
      <c r="J487" s="199" t="str">
        <f t="shared" si="202"/>
        <v/>
      </c>
      <c r="K487" s="199" t="str">
        <f t="shared" si="203"/>
        <v/>
      </c>
      <c r="L487" s="199" t="str">
        <f t="shared" si="204"/>
        <v/>
      </c>
      <c r="M487" s="199" t="str">
        <f t="shared" si="205"/>
        <v/>
      </c>
      <c r="N487" s="199" t="str">
        <f t="shared" si="206"/>
        <v/>
      </c>
      <c r="O487" s="199" t="str">
        <f t="shared" si="207"/>
        <v/>
      </c>
      <c r="P487" s="199" t="str">
        <f t="shared" si="208"/>
        <v/>
      </c>
      <c r="Q487" s="199">
        <f t="shared" si="209"/>
        <v>0</v>
      </c>
      <c r="R487" s="606"/>
      <c r="S487" s="199">
        <f>+IFERROR(MIN(R487*(1+MTR!$C$28),P487+Q487*MTR!$C$35),0)</f>
        <v>0</v>
      </c>
      <c r="U487" s="199" t="str">
        <f t="shared" si="257"/>
        <v/>
      </c>
      <c r="V487" s="199" t="str">
        <f t="shared" si="210"/>
        <v/>
      </c>
      <c r="W487" s="199" t="str">
        <f t="shared" si="211"/>
        <v/>
      </c>
      <c r="X487" s="199" t="str">
        <f t="shared" si="212"/>
        <v/>
      </c>
      <c r="Y487" s="199" t="str">
        <f t="shared" si="213"/>
        <v/>
      </c>
      <c r="Z487" s="199" t="str">
        <f t="shared" si="214"/>
        <v/>
      </c>
      <c r="AA487" s="199" t="str">
        <f t="shared" si="215"/>
        <v/>
      </c>
      <c r="AB487" s="199" t="str">
        <f t="shared" si="216"/>
        <v/>
      </c>
      <c r="AC487" s="199">
        <f t="shared" si="217"/>
        <v>0</v>
      </c>
      <c r="AD487" s="606"/>
      <c r="AE487" s="199">
        <f>+IFERROR(MIN(AD487*(1+MTR!$C$28)*(1+MTR!$D$28),AB487+AC487*MTR!$D$35),0)</f>
        <v>0</v>
      </c>
      <c r="AG487" s="199" t="str">
        <f t="shared" si="319"/>
        <v/>
      </c>
      <c r="AH487" s="199" t="str">
        <f t="shared" si="311"/>
        <v/>
      </c>
      <c r="AI487" s="199" t="str">
        <f t="shared" si="312"/>
        <v/>
      </c>
      <c r="AJ487" s="199" t="str">
        <f t="shared" si="313"/>
        <v/>
      </c>
      <c r="AK487" s="199" t="str">
        <f t="shared" si="314"/>
        <v/>
      </c>
      <c r="AL487" s="199" t="str">
        <f t="shared" si="315"/>
        <v/>
      </c>
      <c r="AM487" s="199" t="str">
        <f t="shared" si="316"/>
        <v/>
      </c>
      <c r="AN487" s="199" t="str">
        <f t="shared" si="317"/>
        <v/>
      </c>
      <c r="AO487" s="199">
        <f t="shared" si="318"/>
        <v>0</v>
      </c>
      <c r="AP487" s="606"/>
      <c r="AQ487" s="199">
        <f>+IFERROR(MIN(AP487*(1+MTR!$E$28)*(1+MTR!$D$28),IF(C487&lt;2018,AN487+AO487*MTR!$D$35,AN487+AO487*MTR!$E$36)),0)</f>
        <v>0</v>
      </c>
      <c r="AS487" s="199" t="str">
        <f t="shared" si="310"/>
        <v/>
      </c>
      <c r="AT487" s="199" t="str">
        <f t="shared" si="324"/>
        <v/>
      </c>
      <c r="AU487" s="199" t="str">
        <f t="shared" si="320"/>
        <v/>
      </c>
      <c r="AV487" s="199" t="str">
        <f t="shared" si="325"/>
        <v/>
      </c>
      <c r="AW487" s="199" t="str">
        <f t="shared" si="321"/>
        <v/>
      </c>
      <c r="AX487" s="199" t="str">
        <f t="shared" si="322"/>
        <v/>
      </c>
      <c r="AY487" s="199" t="str">
        <f t="shared" si="323"/>
        <v/>
      </c>
      <c r="AZ487" s="199" t="str">
        <f t="shared" si="326"/>
        <v/>
      </c>
      <c r="BA487" s="199">
        <f t="shared" si="327"/>
        <v>0</v>
      </c>
      <c r="BB487" s="606"/>
      <c r="BC487" s="199">
        <f>+IFERROR(MIN(BB487*(1+MTR!$E$28)*(1+MTR!$F$28),IF(C487&lt;2018,AZ487+BA487*MTR!$D$35,AZ487+BA487*MTR!$E$36)),0)</f>
        <v>0</v>
      </c>
      <c r="BD487" s="190"/>
      <c r="BE487" s="608"/>
      <c r="BF487" s="190"/>
      <c r="BG487" s="190"/>
      <c r="BH487" s="190"/>
    </row>
    <row r="488" spans="1:60" s="179" customFormat="1">
      <c r="A488" s="607"/>
      <c r="B488" s="76"/>
      <c r="C488" s="77"/>
      <c r="D488" s="77"/>
      <c r="E488" s="77"/>
      <c r="F488" s="77"/>
      <c r="G488" s="76"/>
      <c r="H488" s="212" t="str">
        <f t="shared" ref="H488:H538" si="328">+IF(ISERROR(VLOOKUP($A488,ViteUtili,2,0)),"",VLOOKUP($A488,ViteUtili,2,0))</f>
        <v/>
      </c>
      <c r="I488" s="199" t="str">
        <f t="shared" ref="I488:I538" si="329">+IF(ISERROR(VLOOKUP($C488,DeflatoriCK,RIGHT(I$14,4)-2016,0)),"",VLOOKUP($C488,DeflatoriCK,RIGHT(I$14,4)-2016,0))</f>
        <v/>
      </c>
      <c r="J488" s="199" t="str">
        <f t="shared" ref="J488:J538" si="330">IFERROR(I488*$D488,"")</f>
        <v/>
      </c>
      <c r="K488" s="199" t="str">
        <f t="shared" ref="K488:K538" si="331">IFERROR(MIN(F488*I488,J488),"")</f>
        <v/>
      </c>
      <c r="L488" s="199" t="str">
        <f t="shared" ref="L488:L538" si="332">IFERROR(I488*$E488,"")</f>
        <v/>
      </c>
      <c r="M488" s="199" t="str">
        <f t="shared" ref="M488:M538" si="333">IFERROR(MIN(G488*I488,L488),"")</f>
        <v/>
      </c>
      <c r="N488" s="199" t="str">
        <f t="shared" ref="N488:N538" si="334">IFERROR(IF($H488&gt;0,MAX(0,MIN(J488/$H488,MAX(0,J488-K488))),0),"")</f>
        <v/>
      </c>
      <c r="O488" s="199" t="str">
        <f t="shared" ref="O488:O538" si="335">IFERROR(IF($H488&gt;0,MAX(0,MIN(L488/$H488,MAX(0,L488-M488))),0),"")</f>
        <v/>
      </c>
      <c r="P488" s="199" t="str">
        <f t="shared" ref="P488:P538" si="336">IFERROR(N488-O488,"")</f>
        <v/>
      </c>
      <c r="Q488" s="199">
        <f t="shared" ref="Q488:Q538" si="337">IFERROR(J488-L488-(K488-M488),0)</f>
        <v>0</v>
      </c>
      <c r="R488" s="606"/>
      <c r="S488" s="199">
        <f>+IFERROR(MIN(R488*(1+MTR!$C$28),P488+Q488*MTR!$C$35),0)</f>
        <v>0</v>
      </c>
      <c r="U488" s="199" t="str">
        <f t="shared" ref="U488:U538" si="338">+IF(ISERROR(VLOOKUP($C488,DeflatoriCK,RIGHT(U$14,4)-2016,0)),"",VLOOKUP($C488,DeflatoriCK,RIGHT(U$14,4)-2016,0))</f>
        <v/>
      </c>
      <c r="V488" s="199" t="str">
        <f t="shared" ref="V488:V538" si="339">IFERROR(U488*$D488,"")</f>
        <v/>
      </c>
      <c r="W488" s="199" t="str">
        <f t="shared" ref="W488:W538" si="340">IFERROR(MIN((K488+N488)*$N$12,V488),"")</f>
        <v/>
      </c>
      <c r="X488" s="199" t="str">
        <f t="shared" ref="X488:X538" si="341">IFERROR(U488*$E488,"")</f>
        <v/>
      </c>
      <c r="Y488" s="199" t="str">
        <f t="shared" ref="Y488:Y538" si="342">IFERROR(MIN((M488+O488)*$N$12,X488),"")</f>
        <v/>
      </c>
      <c r="Z488" s="199" t="str">
        <f t="shared" ref="Z488:Z538" si="343">IFERROR(IF($H488&gt;0,MAX(0,MIN(V488/$H488,MAX(0,V488-W488))),0),"")</f>
        <v/>
      </c>
      <c r="AA488" s="199" t="str">
        <f t="shared" ref="AA488:AA538" si="344">IFERROR(IF($H488&gt;0,MAX(0,MIN(X488/$H488,MAX(0,X488-Y488))),0),"")</f>
        <v/>
      </c>
      <c r="AB488" s="199" t="str">
        <f t="shared" ref="AB488:AB538" si="345">IFERROR(Z488-AA488,"")</f>
        <v/>
      </c>
      <c r="AC488" s="199">
        <f t="shared" ref="AC488:AC538" si="346">IFERROR(V488-X488-(W488-Y488),0)</f>
        <v>0</v>
      </c>
      <c r="AD488" s="606"/>
      <c r="AE488" s="199">
        <f>+IFERROR(MIN(AD488*(1+MTR!$C$28)*(1+MTR!$D$28),AB488+AC488*MTR!$D$35),0)</f>
        <v>0</v>
      </c>
      <c r="AG488" s="199" t="str">
        <f t="shared" si="319"/>
        <v/>
      </c>
      <c r="AH488" s="199" t="str">
        <f t="shared" si="311"/>
        <v/>
      </c>
      <c r="AI488" s="199" t="str">
        <f t="shared" si="312"/>
        <v/>
      </c>
      <c r="AJ488" s="199" t="str">
        <f t="shared" si="313"/>
        <v/>
      </c>
      <c r="AK488" s="199" t="str">
        <f t="shared" si="314"/>
        <v/>
      </c>
      <c r="AL488" s="199" t="str">
        <f t="shared" si="315"/>
        <v/>
      </c>
      <c r="AM488" s="199" t="str">
        <f t="shared" si="316"/>
        <v/>
      </c>
      <c r="AN488" s="199" t="str">
        <f t="shared" si="317"/>
        <v/>
      </c>
      <c r="AO488" s="199">
        <f t="shared" si="318"/>
        <v>0</v>
      </c>
      <c r="AP488" s="606"/>
      <c r="AQ488" s="199">
        <f>+IFERROR(MIN(AP488*(1+MTR!$E$28)*(1+MTR!$D$28),IF(C488&lt;2018,AN488+AO488*MTR!$D$35,AN488+AO488*MTR!$E$36)),0)</f>
        <v>0</v>
      </c>
      <c r="AS488" s="199" t="str">
        <f t="shared" si="310"/>
        <v/>
      </c>
      <c r="AT488" s="199" t="str">
        <f t="shared" si="324"/>
        <v/>
      </c>
      <c r="AU488" s="199" t="str">
        <f t="shared" si="320"/>
        <v/>
      </c>
      <c r="AV488" s="199" t="str">
        <f t="shared" si="325"/>
        <v/>
      </c>
      <c r="AW488" s="199" t="str">
        <f t="shared" si="321"/>
        <v/>
      </c>
      <c r="AX488" s="199" t="str">
        <f t="shared" si="322"/>
        <v/>
      </c>
      <c r="AY488" s="199" t="str">
        <f t="shared" si="323"/>
        <v/>
      </c>
      <c r="AZ488" s="199" t="str">
        <f t="shared" si="326"/>
        <v/>
      </c>
      <c r="BA488" s="199">
        <f t="shared" si="327"/>
        <v>0</v>
      </c>
      <c r="BB488" s="606"/>
      <c r="BC488" s="199">
        <f>+IFERROR(MIN(BB488*(1+MTR!$E$28)*(1+MTR!$F$28),IF(C488&lt;2018,AZ488+BA488*MTR!$D$35,AZ488+BA488*MTR!$E$36)),0)</f>
        <v>0</v>
      </c>
      <c r="BD488" s="190"/>
      <c r="BE488" s="608"/>
      <c r="BF488" s="190"/>
      <c r="BG488" s="190"/>
      <c r="BH488" s="190"/>
    </row>
    <row r="489" spans="1:60" s="179" customFormat="1">
      <c r="A489" s="607"/>
      <c r="B489" s="76"/>
      <c r="C489" s="77"/>
      <c r="D489" s="77"/>
      <c r="E489" s="77"/>
      <c r="F489" s="77"/>
      <c r="G489" s="76"/>
      <c r="H489" s="212" t="str">
        <f t="shared" si="328"/>
        <v/>
      </c>
      <c r="I489" s="199" t="str">
        <f t="shared" si="329"/>
        <v/>
      </c>
      <c r="J489" s="199" t="str">
        <f t="shared" si="330"/>
        <v/>
      </c>
      <c r="K489" s="199" t="str">
        <f t="shared" si="331"/>
        <v/>
      </c>
      <c r="L489" s="199" t="str">
        <f t="shared" si="332"/>
        <v/>
      </c>
      <c r="M489" s="199" t="str">
        <f t="shared" si="333"/>
        <v/>
      </c>
      <c r="N489" s="199" t="str">
        <f t="shared" si="334"/>
        <v/>
      </c>
      <c r="O489" s="199" t="str">
        <f t="shared" si="335"/>
        <v/>
      </c>
      <c r="P489" s="199" t="str">
        <f t="shared" si="336"/>
        <v/>
      </c>
      <c r="Q489" s="199">
        <f t="shared" si="337"/>
        <v>0</v>
      </c>
      <c r="R489" s="606"/>
      <c r="S489" s="199">
        <f>+IFERROR(MIN(R489*(1+MTR!$C$28),P489+Q489*MTR!$C$35),0)</f>
        <v>0</v>
      </c>
      <c r="U489" s="199" t="str">
        <f t="shared" si="338"/>
        <v/>
      </c>
      <c r="V489" s="199" t="str">
        <f t="shared" si="339"/>
        <v/>
      </c>
      <c r="W489" s="199" t="str">
        <f t="shared" si="340"/>
        <v/>
      </c>
      <c r="X489" s="199" t="str">
        <f t="shared" si="341"/>
        <v/>
      </c>
      <c r="Y489" s="199" t="str">
        <f t="shared" si="342"/>
        <v/>
      </c>
      <c r="Z489" s="199" t="str">
        <f t="shared" si="343"/>
        <v/>
      </c>
      <c r="AA489" s="199" t="str">
        <f t="shared" si="344"/>
        <v/>
      </c>
      <c r="AB489" s="199" t="str">
        <f t="shared" si="345"/>
        <v/>
      </c>
      <c r="AC489" s="199">
        <f t="shared" si="346"/>
        <v>0</v>
      </c>
      <c r="AD489" s="606"/>
      <c r="AE489" s="199">
        <f>+IFERROR(MIN(AD489*(1+MTR!$C$28)*(1+MTR!$D$28),AB489+AC489*MTR!$D$35),0)</f>
        <v>0</v>
      </c>
      <c r="AG489" s="199" t="str">
        <f t="shared" si="319"/>
        <v/>
      </c>
      <c r="AH489" s="199" t="str">
        <f t="shared" si="311"/>
        <v/>
      </c>
      <c r="AI489" s="199" t="str">
        <f t="shared" si="312"/>
        <v/>
      </c>
      <c r="AJ489" s="199" t="str">
        <f t="shared" si="313"/>
        <v/>
      </c>
      <c r="AK489" s="199" t="str">
        <f t="shared" si="314"/>
        <v/>
      </c>
      <c r="AL489" s="199" t="str">
        <f t="shared" si="315"/>
        <v/>
      </c>
      <c r="AM489" s="199" t="str">
        <f t="shared" si="316"/>
        <v/>
      </c>
      <c r="AN489" s="199" t="str">
        <f t="shared" si="317"/>
        <v/>
      </c>
      <c r="AO489" s="199">
        <f t="shared" si="318"/>
        <v>0</v>
      </c>
      <c r="AP489" s="606"/>
      <c r="AQ489" s="199">
        <f>+IFERROR(MIN(AP489*(1+MTR!$E$28)*(1+MTR!$D$28),IF(C489&lt;2018,AN489+AO489*MTR!$D$35,AN489+AO489*MTR!$E$36)),0)</f>
        <v>0</v>
      </c>
      <c r="AS489" s="199" t="str">
        <f t="shared" si="310"/>
        <v/>
      </c>
      <c r="AT489" s="199" t="str">
        <f t="shared" si="324"/>
        <v/>
      </c>
      <c r="AU489" s="199" t="str">
        <f t="shared" si="320"/>
        <v/>
      </c>
      <c r="AV489" s="199" t="str">
        <f t="shared" si="325"/>
        <v/>
      </c>
      <c r="AW489" s="199" t="str">
        <f t="shared" si="321"/>
        <v/>
      </c>
      <c r="AX489" s="199" t="str">
        <f t="shared" si="322"/>
        <v/>
      </c>
      <c r="AY489" s="199" t="str">
        <f t="shared" si="323"/>
        <v/>
      </c>
      <c r="AZ489" s="199" t="str">
        <f t="shared" si="326"/>
        <v/>
      </c>
      <c r="BA489" s="199">
        <f t="shared" si="327"/>
        <v>0</v>
      </c>
      <c r="BB489" s="606"/>
      <c r="BC489" s="199">
        <f>+IFERROR(MIN(BB489*(1+MTR!$E$28)*(1+MTR!$F$28),IF(C489&lt;2018,AZ489+BA489*MTR!$D$35,AZ489+BA489*MTR!$E$36)),0)</f>
        <v>0</v>
      </c>
      <c r="BD489" s="190"/>
      <c r="BE489" s="608"/>
      <c r="BF489" s="190"/>
      <c r="BG489" s="190"/>
      <c r="BH489" s="190"/>
    </row>
    <row r="490" spans="1:60" s="179" customFormat="1">
      <c r="A490" s="607"/>
      <c r="B490" s="76"/>
      <c r="C490" s="77"/>
      <c r="D490" s="77"/>
      <c r="E490" s="77"/>
      <c r="F490" s="77"/>
      <c r="G490" s="76"/>
      <c r="H490" s="212" t="str">
        <f t="shared" si="328"/>
        <v/>
      </c>
      <c r="I490" s="199" t="str">
        <f t="shared" si="329"/>
        <v/>
      </c>
      <c r="J490" s="199" t="str">
        <f t="shared" si="330"/>
        <v/>
      </c>
      <c r="K490" s="199" t="str">
        <f t="shared" si="331"/>
        <v/>
      </c>
      <c r="L490" s="199" t="str">
        <f t="shared" si="332"/>
        <v/>
      </c>
      <c r="M490" s="199" t="str">
        <f t="shared" si="333"/>
        <v/>
      </c>
      <c r="N490" s="199" t="str">
        <f t="shared" si="334"/>
        <v/>
      </c>
      <c r="O490" s="199" t="str">
        <f t="shared" si="335"/>
        <v/>
      </c>
      <c r="P490" s="199" t="str">
        <f t="shared" si="336"/>
        <v/>
      </c>
      <c r="Q490" s="199">
        <f t="shared" si="337"/>
        <v>0</v>
      </c>
      <c r="R490" s="606"/>
      <c r="S490" s="199">
        <f>+IFERROR(MIN(R490*(1+MTR!$C$28),P490+Q490*MTR!$C$35),0)</f>
        <v>0</v>
      </c>
      <c r="U490" s="199" t="str">
        <f t="shared" si="338"/>
        <v/>
      </c>
      <c r="V490" s="199" t="str">
        <f t="shared" si="339"/>
        <v/>
      </c>
      <c r="W490" s="199" t="str">
        <f t="shared" si="340"/>
        <v/>
      </c>
      <c r="X490" s="199" t="str">
        <f t="shared" si="341"/>
        <v/>
      </c>
      <c r="Y490" s="199" t="str">
        <f t="shared" si="342"/>
        <v/>
      </c>
      <c r="Z490" s="199" t="str">
        <f t="shared" si="343"/>
        <v/>
      </c>
      <c r="AA490" s="199" t="str">
        <f t="shared" si="344"/>
        <v/>
      </c>
      <c r="AB490" s="199" t="str">
        <f t="shared" si="345"/>
        <v/>
      </c>
      <c r="AC490" s="199">
        <f t="shared" si="346"/>
        <v>0</v>
      </c>
      <c r="AD490" s="606"/>
      <c r="AE490" s="199">
        <f>+IFERROR(MIN(AD490*(1+MTR!$C$28)*(1+MTR!$D$28),AB490+AC490*MTR!$D$35),0)</f>
        <v>0</v>
      </c>
      <c r="AG490" s="199" t="str">
        <f t="shared" si="319"/>
        <v/>
      </c>
      <c r="AH490" s="199" t="str">
        <f t="shared" si="311"/>
        <v/>
      </c>
      <c r="AI490" s="199" t="str">
        <f t="shared" si="312"/>
        <v/>
      </c>
      <c r="AJ490" s="199" t="str">
        <f t="shared" si="313"/>
        <v/>
      </c>
      <c r="AK490" s="199" t="str">
        <f t="shared" si="314"/>
        <v/>
      </c>
      <c r="AL490" s="199" t="str">
        <f t="shared" si="315"/>
        <v/>
      </c>
      <c r="AM490" s="199" t="str">
        <f t="shared" si="316"/>
        <v/>
      </c>
      <c r="AN490" s="199" t="str">
        <f t="shared" si="317"/>
        <v/>
      </c>
      <c r="AO490" s="199">
        <f t="shared" si="318"/>
        <v>0</v>
      </c>
      <c r="AP490" s="606"/>
      <c r="AQ490" s="199">
        <f>+IFERROR(MIN(AP490*(1+MTR!$E$28)*(1+MTR!$D$28),IF(C490&lt;2018,AN490+AO490*MTR!$D$35,AN490+AO490*MTR!$E$36)),0)</f>
        <v>0</v>
      </c>
      <c r="AS490" s="199" t="str">
        <f t="shared" si="310"/>
        <v/>
      </c>
      <c r="AT490" s="199" t="str">
        <f t="shared" si="324"/>
        <v/>
      </c>
      <c r="AU490" s="199" t="str">
        <f t="shared" si="320"/>
        <v/>
      </c>
      <c r="AV490" s="199" t="str">
        <f t="shared" si="325"/>
        <v/>
      </c>
      <c r="AW490" s="199" t="str">
        <f t="shared" si="321"/>
        <v/>
      </c>
      <c r="AX490" s="199" t="str">
        <f t="shared" si="322"/>
        <v/>
      </c>
      <c r="AY490" s="199" t="str">
        <f t="shared" si="323"/>
        <v/>
      </c>
      <c r="AZ490" s="199" t="str">
        <f t="shared" si="326"/>
        <v/>
      </c>
      <c r="BA490" s="199">
        <f t="shared" si="327"/>
        <v>0</v>
      </c>
      <c r="BB490" s="606"/>
      <c r="BC490" s="199">
        <f>+IFERROR(MIN(BB490*(1+MTR!$E$28)*(1+MTR!$F$28),IF(C490&lt;2018,AZ490+BA490*MTR!$D$35,AZ490+BA490*MTR!$E$36)),0)</f>
        <v>0</v>
      </c>
      <c r="BD490" s="190"/>
      <c r="BE490" s="608"/>
      <c r="BF490" s="190"/>
      <c r="BG490" s="190"/>
      <c r="BH490" s="190"/>
    </row>
    <row r="491" spans="1:60" s="179" customFormat="1">
      <c r="A491" s="607"/>
      <c r="B491" s="76"/>
      <c r="C491" s="77"/>
      <c r="D491" s="77"/>
      <c r="E491" s="77"/>
      <c r="F491" s="77"/>
      <c r="G491" s="76"/>
      <c r="H491" s="212" t="str">
        <f t="shared" si="328"/>
        <v/>
      </c>
      <c r="I491" s="199" t="str">
        <f t="shared" si="329"/>
        <v/>
      </c>
      <c r="J491" s="199" t="str">
        <f t="shared" si="330"/>
        <v/>
      </c>
      <c r="K491" s="199" t="str">
        <f t="shared" si="331"/>
        <v/>
      </c>
      <c r="L491" s="199" t="str">
        <f t="shared" si="332"/>
        <v/>
      </c>
      <c r="M491" s="199" t="str">
        <f t="shared" si="333"/>
        <v/>
      </c>
      <c r="N491" s="199" t="str">
        <f t="shared" si="334"/>
        <v/>
      </c>
      <c r="O491" s="199" t="str">
        <f t="shared" si="335"/>
        <v/>
      </c>
      <c r="P491" s="199" t="str">
        <f t="shared" si="336"/>
        <v/>
      </c>
      <c r="Q491" s="199">
        <f t="shared" si="337"/>
        <v>0</v>
      </c>
      <c r="R491" s="606"/>
      <c r="S491" s="199">
        <f>+IFERROR(MIN(R491*(1+MTR!$C$28),P491+Q491*MTR!$C$35),0)</f>
        <v>0</v>
      </c>
      <c r="U491" s="199" t="str">
        <f t="shared" si="338"/>
        <v/>
      </c>
      <c r="V491" s="199" t="str">
        <f t="shared" si="339"/>
        <v/>
      </c>
      <c r="W491" s="199" t="str">
        <f t="shared" si="340"/>
        <v/>
      </c>
      <c r="X491" s="199" t="str">
        <f t="shared" si="341"/>
        <v/>
      </c>
      <c r="Y491" s="199" t="str">
        <f t="shared" si="342"/>
        <v/>
      </c>
      <c r="Z491" s="199" t="str">
        <f t="shared" si="343"/>
        <v/>
      </c>
      <c r="AA491" s="199" t="str">
        <f t="shared" si="344"/>
        <v/>
      </c>
      <c r="AB491" s="199" t="str">
        <f t="shared" si="345"/>
        <v/>
      </c>
      <c r="AC491" s="199">
        <f t="shared" si="346"/>
        <v>0</v>
      </c>
      <c r="AD491" s="606"/>
      <c r="AE491" s="199">
        <f>+IFERROR(MIN(AD491*(1+MTR!$C$28)*(1+MTR!$D$28),AB491+AC491*MTR!$D$35),0)</f>
        <v>0</v>
      </c>
      <c r="AG491" s="199" t="str">
        <f t="shared" si="319"/>
        <v/>
      </c>
      <c r="AH491" s="199" t="str">
        <f t="shared" si="311"/>
        <v/>
      </c>
      <c r="AI491" s="199" t="str">
        <f t="shared" si="312"/>
        <v/>
      </c>
      <c r="AJ491" s="199" t="str">
        <f t="shared" si="313"/>
        <v/>
      </c>
      <c r="AK491" s="199" t="str">
        <f t="shared" si="314"/>
        <v/>
      </c>
      <c r="AL491" s="199" t="str">
        <f t="shared" si="315"/>
        <v/>
      </c>
      <c r="AM491" s="199" t="str">
        <f t="shared" si="316"/>
        <v/>
      </c>
      <c r="AN491" s="199" t="str">
        <f t="shared" si="317"/>
        <v/>
      </c>
      <c r="AO491" s="199">
        <f t="shared" si="318"/>
        <v>0</v>
      </c>
      <c r="AP491" s="606"/>
      <c r="AQ491" s="199">
        <f>+IFERROR(MIN(AP491*(1+MTR!$E$28)*(1+MTR!$D$28),IF(C491&lt;2018,AN491+AO491*MTR!$D$35,AN491+AO491*MTR!$E$36)),0)</f>
        <v>0</v>
      </c>
      <c r="AS491" s="199" t="str">
        <f t="shared" si="310"/>
        <v/>
      </c>
      <c r="AT491" s="199" t="str">
        <f t="shared" si="324"/>
        <v/>
      </c>
      <c r="AU491" s="199" t="str">
        <f t="shared" si="320"/>
        <v/>
      </c>
      <c r="AV491" s="199" t="str">
        <f t="shared" si="325"/>
        <v/>
      </c>
      <c r="AW491" s="199" t="str">
        <f t="shared" si="321"/>
        <v/>
      </c>
      <c r="AX491" s="199" t="str">
        <f t="shared" si="322"/>
        <v/>
      </c>
      <c r="AY491" s="199" t="str">
        <f t="shared" si="323"/>
        <v/>
      </c>
      <c r="AZ491" s="199" t="str">
        <f t="shared" si="326"/>
        <v/>
      </c>
      <c r="BA491" s="199">
        <f t="shared" si="327"/>
        <v>0</v>
      </c>
      <c r="BB491" s="606"/>
      <c r="BC491" s="199">
        <f>+IFERROR(MIN(BB491*(1+MTR!$E$28)*(1+MTR!$F$28),IF(C491&lt;2018,AZ491+BA491*MTR!$D$35,AZ491+BA491*MTR!$E$36)),0)</f>
        <v>0</v>
      </c>
      <c r="BD491" s="190"/>
      <c r="BE491" s="608"/>
      <c r="BF491" s="190"/>
      <c r="BG491" s="190"/>
      <c r="BH491" s="190"/>
    </row>
    <row r="492" spans="1:60" s="179" customFormat="1">
      <c r="A492" s="607"/>
      <c r="B492" s="76"/>
      <c r="C492" s="77"/>
      <c r="D492" s="77"/>
      <c r="E492" s="77"/>
      <c r="F492" s="77"/>
      <c r="G492" s="76"/>
      <c r="H492" s="212" t="str">
        <f t="shared" si="328"/>
        <v/>
      </c>
      <c r="I492" s="199" t="str">
        <f t="shared" si="329"/>
        <v/>
      </c>
      <c r="J492" s="199" t="str">
        <f t="shared" si="330"/>
        <v/>
      </c>
      <c r="K492" s="199" t="str">
        <f t="shared" si="331"/>
        <v/>
      </c>
      <c r="L492" s="199" t="str">
        <f t="shared" si="332"/>
        <v/>
      </c>
      <c r="M492" s="199" t="str">
        <f t="shared" si="333"/>
        <v/>
      </c>
      <c r="N492" s="199" t="str">
        <f t="shared" si="334"/>
        <v/>
      </c>
      <c r="O492" s="199" t="str">
        <f t="shared" si="335"/>
        <v/>
      </c>
      <c r="P492" s="199" t="str">
        <f t="shared" si="336"/>
        <v/>
      </c>
      <c r="Q492" s="199">
        <f t="shared" si="337"/>
        <v>0</v>
      </c>
      <c r="R492" s="606"/>
      <c r="S492" s="199">
        <f>+IFERROR(MIN(R492*(1+MTR!$C$28),P492+Q492*MTR!$C$35),0)</f>
        <v>0</v>
      </c>
      <c r="U492" s="199" t="str">
        <f t="shared" si="338"/>
        <v/>
      </c>
      <c r="V492" s="199" t="str">
        <f t="shared" si="339"/>
        <v/>
      </c>
      <c r="W492" s="199" t="str">
        <f t="shared" si="340"/>
        <v/>
      </c>
      <c r="X492" s="199" t="str">
        <f t="shared" si="341"/>
        <v/>
      </c>
      <c r="Y492" s="199" t="str">
        <f t="shared" si="342"/>
        <v/>
      </c>
      <c r="Z492" s="199" t="str">
        <f t="shared" si="343"/>
        <v/>
      </c>
      <c r="AA492" s="199" t="str">
        <f t="shared" si="344"/>
        <v/>
      </c>
      <c r="AB492" s="199" t="str">
        <f t="shared" si="345"/>
        <v/>
      </c>
      <c r="AC492" s="199">
        <f t="shared" si="346"/>
        <v>0</v>
      </c>
      <c r="AD492" s="606"/>
      <c r="AE492" s="199">
        <f>+IFERROR(MIN(AD492*(1+MTR!$C$28)*(1+MTR!$D$28),AB492+AC492*MTR!$D$35),0)</f>
        <v>0</v>
      </c>
      <c r="AG492" s="199" t="str">
        <f t="shared" si="319"/>
        <v/>
      </c>
      <c r="AH492" s="199" t="str">
        <f t="shared" si="311"/>
        <v/>
      </c>
      <c r="AI492" s="199" t="str">
        <f t="shared" si="312"/>
        <v/>
      </c>
      <c r="AJ492" s="199" t="str">
        <f t="shared" si="313"/>
        <v/>
      </c>
      <c r="AK492" s="199" t="str">
        <f t="shared" si="314"/>
        <v/>
      </c>
      <c r="AL492" s="199" t="str">
        <f t="shared" si="315"/>
        <v/>
      </c>
      <c r="AM492" s="199" t="str">
        <f t="shared" si="316"/>
        <v/>
      </c>
      <c r="AN492" s="199" t="str">
        <f t="shared" si="317"/>
        <v/>
      </c>
      <c r="AO492" s="199">
        <f t="shared" si="318"/>
        <v>0</v>
      </c>
      <c r="AP492" s="606"/>
      <c r="AQ492" s="199">
        <f>+IFERROR(MIN(AP492*(1+MTR!$E$28)*(1+MTR!$D$28),IF(C492&lt;2018,AN492+AO492*MTR!$D$35,AN492+AO492*MTR!$E$36)),0)</f>
        <v>0</v>
      </c>
      <c r="AS492" s="199" t="str">
        <f t="shared" si="310"/>
        <v/>
      </c>
      <c r="AT492" s="199" t="str">
        <f t="shared" si="324"/>
        <v/>
      </c>
      <c r="AU492" s="199" t="str">
        <f t="shared" si="320"/>
        <v/>
      </c>
      <c r="AV492" s="199" t="str">
        <f t="shared" si="325"/>
        <v/>
      </c>
      <c r="AW492" s="199" t="str">
        <f t="shared" si="321"/>
        <v/>
      </c>
      <c r="AX492" s="199" t="str">
        <f t="shared" si="322"/>
        <v/>
      </c>
      <c r="AY492" s="199" t="str">
        <f t="shared" si="323"/>
        <v/>
      </c>
      <c r="AZ492" s="199" t="str">
        <f t="shared" si="326"/>
        <v/>
      </c>
      <c r="BA492" s="199">
        <f t="shared" si="327"/>
        <v>0</v>
      </c>
      <c r="BB492" s="606"/>
      <c r="BC492" s="199">
        <f>+IFERROR(MIN(BB492*(1+MTR!$E$28)*(1+MTR!$F$28),IF(C492&lt;2018,AZ492+BA492*MTR!$D$35,AZ492+BA492*MTR!$E$36)),0)</f>
        <v>0</v>
      </c>
      <c r="BD492" s="190"/>
      <c r="BE492" s="608"/>
      <c r="BF492" s="190"/>
      <c r="BG492" s="190"/>
      <c r="BH492" s="190"/>
    </row>
    <row r="493" spans="1:60" s="179" customFormat="1">
      <c r="A493" s="607"/>
      <c r="B493" s="76"/>
      <c r="C493" s="77"/>
      <c r="D493" s="77"/>
      <c r="E493" s="77"/>
      <c r="F493" s="77"/>
      <c r="G493" s="76"/>
      <c r="H493" s="212" t="str">
        <f t="shared" si="328"/>
        <v/>
      </c>
      <c r="I493" s="199" t="str">
        <f t="shared" si="329"/>
        <v/>
      </c>
      <c r="J493" s="199" t="str">
        <f t="shared" si="330"/>
        <v/>
      </c>
      <c r="K493" s="199" t="str">
        <f t="shared" si="331"/>
        <v/>
      </c>
      <c r="L493" s="199" t="str">
        <f t="shared" si="332"/>
        <v/>
      </c>
      <c r="M493" s="199" t="str">
        <f t="shared" si="333"/>
        <v/>
      </c>
      <c r="N493" s="199" t="str">
        <f t="shared" si="334"/>
        <v/>
      </c>
      <c r="O493" s="199" t="str">
        <f t="shared" si="335"/>
        <v/>
      </c>
      <c r="P493" s="199" t="str">
        <f t="shared" si="336"/>
        <v/>
      </c>
      <c r="Q493" s="199">
        <f t="shared" si="337"/>
        <v>0</v>
      </c>
      <c r="R493" s="606"/>
      <c r="S493" s="199">
        <f>+IFERROR(MIN(R493*(1+MTR!$C$28),P493+Q493*MTR!$C$35),0)</f>
        <v>0</v>
      </c>
      <c r="U493" s="199" t="str">
        <f t="shared" si="338"/>
        <v/>
      </c>
      <c r="V493" s="199" t="str">
        <f t="shared" si="339"/>
        <v/>
      </c>
      <c r="W493" s="199" t="str">
        <f t="shared" si="340"/>
        <v/>
      </c>
      <c r="X493" s="199" t="str">
        <f t="shared" si="341"/>
        <v/>
      </c>
      <c r="Y493" s="199" t="str">
        <f t="shared" si="342"/>
        <v/>
      </c>
      <c r="Z493" s="199" t="str">
        <f t="shared" si="343"/>
        <v/>
      </c>
      <c r="AA493" s="199" t="str">
        <f t="shared" si="344"/>
        <v/>
      </c>
      <c r="AB493" s="199" t="str">
        <f t="shared" si="345"/>
        <v/>
      </c>
      <c r="AC493" s="199">
        <f t="shared" si="346"/>
        <v>0</v>
      </c>
      <c r="AD493" s="606"/>
      <c r="AE493" s="199">
        <f>+IFERROR(MIN(AD493*(1+MTR!$C$28)*(1+MTR!$D$28),AB493+AC493*MTR!$D$35),0)</f>
        <v>0</v>
      </c>
      <c r="AG493" s="199" t="str">
        <f t="shared" si="319"/>
        <v/>
      </c>
      <c r="AH493" s="199" t="str">
        <f t="shared" si="311"/>
        <v/>
      </c>
      <c r="AI493" s="199" t="str">
        <f t="shared" si="312"/>
        <v/>
      </c>
      <c r="AJ493" s="199" t="str">
        <f t="shared" si="313"/>
        <v/>
      </c>
      <c r="AK493" s="199" t="str">
        <f t="shared" si="314"/>
        <v/>
      </c>
      <c r="AL493" s="199" t="str">
        <f t="shared" si="315"/>
        <v/>
      </c>
      <c r="AM493" s="199" t="str">
        <f t="shared" si="316"/>
        <v/>
      </c>
      <c r="AN493" s="199" t="str">
        <f t="shared" si="317"/>
        <v/>
      </c>
      <c r="AO493" s="199">
        <f t="shared" si="318"/>
        <v>0</v>
      </c>
      <c r="AP493" s="606"/>
      <c r="AQ493" s="199">
        <f>+IFERROR(MIN(AP493*(1+MTR!$E$28)*(1+MTR!$D$28),IF(C493&lt;2018,AN493+AO493*MTR!$D$35,AN493+AO493*MTR!$E$36)),0)</f>
        <v>0</v>
      </c>
      <c r="AS493" s="199" t="str">
        <f t="shared" si="310"/>
        <v/>
      </c>
      <c r="AT493" s="199" t="str">
        <f t="shared" si="324"/>
        <v/>
      </c>
      <c r="AU493" s="199" t="str">
        <f t="shared" si="320"/>
        <v/>
      </c>
      <c r="AV493" s="199" t="str">
        <f t="shared" si="325"/>
        <v/>
      </c>
      <c r="AW493" s="199" t="str">
        <f t="shared" si="321"/>
        <v/>
      </c>
      <c r="AX493" s="199" t="str">
        <f t="shared" si="322"/>
        <v/>
      </c>
      <c r="AY493" s="199" t="str">
        <f t="shared" si="323"/>
        <v/>
      </c>
      <c r="AZ493" s="199" t="str">
        <f t="shared" si="326"/>
        <v/>
      </c>
      <c r="BA493" s="199">
        <f t="shared" si="327"/>
        <v>0</v>
      </c>
      <c r="BB493" s="606"/>
      <c r="BC493" s="199">
        <f>+IFERROR(MIN(BB493*(1+MTR!$E$28)*(1+MTR!$F$28),IF(C493&lt;2018,AZ493+BA493*MTR!$D$35,AZ493+BA493*MTR!$E$36)),0)</f>
        <v>0</v>
      </c>
      <c r="BD493" s="190"/>
      <c r="BE493" s="608"/>
      <c r="BF493" s="190"/>
      <c r="BG493" s="190"/>
      <c r="BH493" s="190"/>
    </row>
    <row r="494" spans="1:60" s="179" customFormat="1">
      <c r="A494" s="607"/>
      <c r="B494" s="76"/>
      <c r="C494" s="77"/>
      <c r="D494" s="77"/>
      <c r="E494" s="77"/>
      <c r="F494" s="77"/>
      <c r="G494" s="76"/>
      <c r="H494" s="212" t="str">
        <f t="shared" si="328"/>
        <v/>
      </c>
      <c r="I494" s="199" t="str">
        <f t="shared" si="329"/>
        <v/>
      </c>
      <c r="J494" s="199" t="str">
        <f t="shared" si="330"/>
        <v/>
      </c>
      <c r="K494" s="199" t="str">
        <f t="shared" si="331"/>
        <v/>
      </c>
      <c r="L494" s="199" t="str">
        <f t="shared" si="332"/>
        <v/>
      </c>
      <c r="M494" s="199" t="str">
        <f t="shared" si="333"/>
        <v/>
      </c>
      <c r="N494" s="199" t="str">
        <f t="shared" si="334"/>
        <v/>
      </c>
      <c r="O494" s="199" t="str">
        <f t="shared" si="335"/>
        <v/>
      </c>
      <c r="P494" s="199" t="str">
        <f t="shared" si="336"/>
        <v/>
      </c>
      <c r="Q494" s="199">
        <f t="shared" si="337"/>
        <v>0</v>
      </c>
      <c r="R494" s="606"/>
      <c r="S494" s="199">
        <f>+IFERROR(MIN(R494*(1+MTR!$C$28),P494+Q494*MTR!$C$35),0)</f>
        <v>0</v>
      </c>
      <c r="U494" s="199" t="str">
        <f t="shared" si="338"/>
        <v/>
      </c>
      <c r="V494" s="199" t="str">
        <f t="shared" si="339"/>
        <v/>
      </c>
      <c r="W494" s="199" t="str">
        <f t="shared" si="340"/>
        <v/>
      </c>
      <c r="X494" s="199" t="str">
        <f t="shared" si="341"/>
        <v/>
      </c>
      <c r="Y494" s="199" t="str">
        <f t="shared" si="342"/>
        <v/>
      </c>
      <c r="Z494" s="199" t="str">
        <f t="shared" si="343"/>
        <v/>
      </c>
      <c r="AA494" s="199" t="str">
        <f t="shared" si="344"/>
        <v/>
      </c>
      <c r="AB494" s="199" t="str">
        <f t="shared" si="345"/>
        <v/>
      </c>
      <c r="AC494" s="199">
        <f t="shared" si="346"/>
        <v>0</v>
      </c>
      <c r="AD494" s="606"/>
      <c r="AE494" s="199">
        <f>+IFERROR(MIN(AD494*(1+MTR!$C$28)*(1+MTR!$D$28),AB494+AC494*MTR!$D$35),0)</f>
        <v>0</v>
      </c>
      <c r="AG494" s="199" t="str">
        <f t="shared" si="319"/>
        <v/>
      </c>
      <c r="AH494" s="199" t="str">
        <f t="shared" si="311"/>
        <v/>
      </c>
      <c r="AI494" s="199" t="str">
        <f t="shared" si="312"/>
        <v/>
      </c>
      <c r="AJ494" s="199" t="str">
        <f t="shared" si="313"/>
        <v/>
      </c>
      <c r="AK494" s="199" t="str">
        <f t="shared" si="314"/>
        <v/>
      </c>
      <c r="AL494" s="199" t="str">
        <f t="shared" si="315"/>
        <v/>
      </c>
      <c r="AM494" s="199" t="str">
        <f t="shared" si="316"/>
        <v/>
      </c>
      <c r="AN494" s="199" t="str">
        <f t="shared" si="317"/>
        <v/>
      </c>
      <c r="AO494" s="199">
        <f t="shared" si="318"/>
        <v>0</v>
      </c>
      <c r="AP494" s="606"/>
      <c r="AQ494" s="199">
        <f>+IFERROR(MIN(AP494*(1+MTR!$E$28)*(1+MTR!$D$28),IF(C494&lt;2018,AN494+AO494*MTR!$D$35,AN494+AO494*MTR!$E$36)),0)</f>
        <v>0</v>
      </c>
      <c r="AS494" s="199" t="str">
        <f t="shared" si="310"/>
        <v/>
      </c>
      <c r="AT494" s="199" t="str">
        <f t="shared" si="324"/>
        <v/>
      </c>
      <c r="AU494" s="199" t="str">
        <f t="shared" si="320"/>
        <v/>
      </c>
      <c r="AV494" s="199" t="str">
        <f t="shared" si="325"/>
        <v/>
      </c>
      <c r="AW494" s="199" t="str">
        <f t="shared" si="321"/>
        <v/>
      </c>
      <c r="AX494" s="199" t="str">
        <f t="shared" si="322"/>
        <v/>
      </c>
      <c r="AY494" s="199" t="str">
        <f t="shared" si="323"/>
        <v/>
      </c>
      <c r="AZ494" s="199" t="str">
        <f t="shared" si="326"/>
        <v/>
      </c>
      <c r="BA494" s="199">
        <f t="shared" si="327"/>
        <v>0</v>
      </c>
      <c r="BB494" s="606"/>
      <c r="BC494" s="199">
        <f>+IFERROR(MIN(BB494*(1+MTR!$E$28)*(1+MTR!$F$28),IF(C494&lt;2018,AZ494+BA494*MTR!$D$35,AZ494+BA494*MTR!$E$36)),0)</f>
        <v>0</v>
      </c>
      <c r="BD494" s="190"/>
      <c r="BE494" s="608"/>
      <c r="BF494" s="190"/>
      <c r="BG494" s="190"/>
      <c r="BH494" s="190"/>
    </row>
    <row r="495" spans="1:60" s="179" customFormat="1">
      <c r="A495" s="607"/>
      <c r="B495" s="76"/>
      <c r="C495" s="77"/>
      <c r="D495" s="77"/>
      <c r="E495" s="77"/>
      <c r="F495" s="77"/>
      <c r="G495" s="76"/>
      <c r="H495" s="212" t="str">
        <f t="shared" si="328"/>
        <v/>
      </c>
      <c r="I495" s="199" t="str">
        <f t="shared" si="329"/>
        <v/>
      </c>
      <c r="J495" s="199" t="str">
        <f t="shared" si="330"/>
        <v/>
      </c>
      <c r="K495" s="199" t="str">
        <f t="shared" si="331"/>
        <v/>
      </c>
      <c r="L495" s="199" t="str">
        <f t="shared" si="332"/>
        <v/>
      </c>
      <c r="M495" s="199" t="str">
        <f t="shared" si="333"/>
        <v/>
      </c>
      <c r="N495" s="199" t="str">
        <f t="shared" si="334"/>
        <v/>
      </c>
      <c r="O495" s="199" t="str">
        <f t="shared" si="335"/>
        <v/>
      </c>
      <c r="P495" s="199" t="str">
        <f t="shared" si="336"/>
        <v/>
      </c>
      <c r="Q495" s="199">
        <f t="shared" si="337"/>
        <v>0</v>
      </c>
      <c r="R495" s="606"/>
      <c r="S495" s="199">
        <f>+IFERROR(MIN(R495*(1+MTR!$C$28),P495+Q495*MTR!$C$35),0)</f>
        <v>0</v>
      </c>
      <c r="U495" s="199" t="str">
        <f t="shared" si="338"/>
        <v/>
      </c>
      <c r="V495" s="199" t="str">
        <f t="shared" si="339"/>
        <v/>
      </c>
      <c r="W495" s="199" t="str">
        <f t="shared" si="340"/>
        <v/>
      </c>
      <c r="X495" s="199" t="str">
        <f t="shared" si="341"/>
        <v/>
      </c>
      <c r="Y495" s="199" t="str">
        <f t="shared" si="342"/>
        <v/>
      </c>
      <c r="Z495" s="199" t="str">
        <f t="shared" si="343"/>
        <v/>
      </c>
      <c r="AA495" s="199" t="str">
        <f t="shared" si="344"/>
        <v/>
      </c>
      <c r="AB495" s="199" t="str">
        <f t="shared" si="345"/>
        <v/>
      </c>
      <c r="AC495" s="199">
        <f t="shared" si="346"/>
        <v>0</v>
      </c>
      <c r="AD495" s="606"/>
      <c r="AE495" s="199">
        <f>+IFERROR(MIN(AD495*(1+MTR!$C$28)*(1+MTR!$D$28),AB495+AC495*MTR!$D$35),0)</f>
        <v>0</v>
      </c>
      <c r="AG495" s="199" t="str">
        <f t="shared" si="319"/>
        <v/>
      </c>
      <c r="AH495" s="199" t="str">
        <f t="shared" si="311"/>
        <v/>
      </c>
      <c r="AI495" s="199" t="str">
        <f t="shared" si="312"/>
        <v/>
      </c>
      <c r="AJ495" s="199" t="str">
        <f t="shared" si="313"/>
        <v/>
      </c>
      <c r="AK495" s="199" t="str">
        <f t="shared" si="314"/>
        <v/>
      </c>
      <c r="AL495" s="199" t="str">
        <f t="shared" si="315"/>
        <v/>
      </c>
      <c r="AM495" s="199" t="str">
        <f t="shared" si="316"/>
        <v/>
      </c>
      <c r="AN495" s="199" t="str">
        <f t="shared" si="317"/>
        <v/>
      </c>
      <c r="AO495" s="199">
        <f t="shared" si="318"/>
        <v>0</v>
      </c>
      <c r="AP495" s="606"/>
      <c r="AQ495" s="199">
        <f>+IFERROR(MIN(AP495*(1+MTR!$E$28)*(1+MTR!$D$28),IF(C495&lt;2018,AN495+AO495*MTR!$D$35,AN495+AO495*MTR!$E$36)),0)</f>
        <v>0</v>
      </c>
      <c r="AS495" s="199" t="str">
        <f t="shared" si="310"/>
        <v/>
      </c>
      <c r="AT495" s="199" t="str">
        <f t="shared" si="324"/>
        <v/>
      </c>
      <c r="AU495" s="199" t="str">
        <f t="shared" si="320"/>
        <v/>
      </c>
      <c r="AV495" s="199" t="str">
        <f t="shared" si="325"/>
        <v/>
      </c>
      <c r="AW495" s="199" t="str">
        <f t="shared" si="321"/>
        <v/>
      </c>
      <c r="AX495" s="199" t="str">
        <f t="shared" si="322"/>
        <v/>
      </c>
      <c r="AY495" s="199" t="str">
        <f t="shared" si="323"/>
        <v/>
      </c>
      <c r="AZ495" s="199" t="str">
        <f t="shared" si="326"/>
        <v/>
      </c>
      <c r="BA495" s="199">
        <f t="shared" si="327"/>
        <v>0</v>
      </c>
      <c r="BB495" s="606"/>
      <c r="BC495" s="199">
        <f>+IFERROR(MIN(BB495*(1+MTR!$E$28)*(1+MTR!$F$28),IF(C495&lt;2018,AZ495+BA495*MTR!$D$35,AZ495+BA495*MTR!$E$36)),0)</f>
        <v>0</v>
      </c>
      <c r="BD495" s="190"/>
      <c r="BE495" s="608"/>
      <c r="BF495" s="190"/>
      <c r="BG495" s="190"/>
      <c r="BH495" s="190"/>
    </row>
    <row r="496" spans="1:60" s="179" customFormat="1">
      <c r="A496" s="607"/>
      <c r="B496" s="76"/>
      <c r="C496" s="77"/>
      <c r="D496" s="77"/>
      <c r="E496" s="77"/>
      <c r="F496" s="77"/>
      <c r="G496" s="76"/>
      <c r="H496" s="212" t="str">
        <f t="shared" si="328"/>
        <v/>
      </c>
      <c r="I496" s="199" t="str">
        <f t="shared" si="329"/>
        <v/>
      </c>
      <c r="J496" s="199" t="str">
        <f t="shared" si="330"/>
        <v/>
      </c>
      <c r="K496" s="199" t="str">
        <f t="shared" si="331"/>
        <v/>
      </c>
      <c r="L496" s="199" t="str">
        <f t="shared" si="332"/>
        <v/>
      </c>
      <c r="M496" s="199" t="str">
        <f t="shared" si="333"/>
        <v/>
      </c>
      <c r="N496" s="199" t="str">
        <f t="shared" si="334"/>
        <v/>
      </c>
      <c r="O496" s="199" t="str">
        <f t="shared" si="335"/>
        <v/>
      </c>
      <c r="P496" s="199" t="str">
        <f t="shared" si="336"/>
        <v/>
      </c>
      <c r="Q496" s="199">
        <f t="shared" si="337"/>
        <v>0</v>
      </c>
      <c r="R496" s="606"/>
      <c r="S496" s="199">
        <f>+IFERROR(MIN(R496*(1+MTR!$C$28),P496+Q496*MTR!$C$35),0)</f>
        <v>0</v>
      </c>
      <c r="U496" s="199" t="str">
        <f t="shared" si="338"/>
        <v/>
      </c>
      <c r="V496" s="199" t="str">
        <f t="shared" si="339"/>
        <v/>
      </c>
      <c r="W496" s="199" t="str">
        <f t="shared" si="340"/>
        <v/>
      </c>
      <c r="X496" s="199" t="str">
        <f t="shared" si="341"/>
        <v/>
      </c>
      <c r="Y496" s="199" t="str">
        <f t="shared" si="342"/>
        <v/>
      </c>
      <c r="Z496" s="199" t="str">
        <f t="shared" si="343"/>
        <v/>
      </c>
      <c r="AA496" s="199" t="str">
        <f t="shared" si="344"/>
        <v/>
      </c>
      <c r="AB496" s="199" t="str">
        <f t="shared" si="345"/>
        <v/>
      </c>
      <c r="AC496" s="199">
        <f t="shared" si="346"/>
        <v>0</v>
      </c>
      <c r="AD496" s="606"/>
      <c r="AE496" s="199">
        <f>+IFERROR(MIN(AD496*(1+MTR!$C$28)*(1+MTR!$D$28),AB496+AC496*MTR!$D$35),0)</f>
        <v>0</v>
      </c>
      <c r="AG496" s="199" t="str">
        <f t="shared" si="319"/>
        <v/>
      </c>
      <c r="AH496" s="199" t="str">
        <f t="shared" si="311"/>
        <v/>
      </c>
      <c r="AI496" s="199" t="str">
        <f t="shared" si="312"/>
        <v/>
      </c>
      <c r="AJ496" s="199" t="str">
        <f t="shared" si="313"/>
        <v/>
      </c>
      <c r="AK496" s="199" t="str">
        <f t="shared" si="314"/>
        <v/>
      </c>
      <c r="AL496" s="199" t="str">
        <f t="shared" si="315"/>
        <v/>
      </c>
      <c r="AM496" s="199" t="str">
        <f t="shared" si="316"/>
        <v/>
      </c>
      <c r="AN496" s="199" t="str">
        <f t="shared" si="317"/>
        <v/>
      </c>
      <c r="AO496" s="199">
        <f t="shared" si="318"/>
        <v>0</v>
      </c>
      <c r="AP496" s="606"/>
      <c r="AQ496" s="199">
        <f>+IFERROR(MIN(AP496*(1+MTR!$E$28)*(1+MTR!$D$28),IF(C496&lt;2018,AN496+AO496*MTR!$D$35,AN496+AO496*MTR!$E$36)),0)</f>
        <v>0</v>
      </c>
      <c r="AS496" s="199" t="str">
        <f t="shared" si="310"/>
        <v/>
      </c>
      <c r="AT496" s="199" t="str">
        <f t="shared" si="324"/>
        <v/>
      </c>
      <c r="AU496" s="199" t="str">
        <f t="shared" si="320"/>
        <v/>
      </c>
      <c r="AV496" s="199" t="str">
        <f t="shared" si="325"/>
        <v/>
      </c>
      <c r="AW496" s="199" t="str">
        <f t="shared" si="321"/>
        <v/>
      </c>
      <c r="AX496" s="199" t="str">
        <f t="shared" si="322"/>
        <v/>
      </c>
      <c r="AY496" s="199" t="str">
        <f t="shared" si="323"/>
        <v/>
      </c>
      <c r="AZ496" s="199" t="str">
        <f t="shared" si="326"/>
        <v/>
      </c>
      <c r="BA496" s="199">
        <f t="shared" si="327"/>
        <v>0</v>
      </c>
      <c r="BB496" s="606"/>
      <c r="BC496" s="199">
        <f>+IFERROR(MIN(BB496*(1+MTR!$E$28)*(1+MTR!$F$28),IF(C496&lt;2018,AZ496+BA496*MTR!$D$35,AZ496+BA496*MTR!$E$36)),0)</f>
        <v>0</v>
      </c>
      <c r="BD496" s="190"/>
      <c r="BE496" s="608"/>
      <c r="BF496" s="190"/>
      <c r="BG496" s="190"/>
      <c r="BH496" s="190"/>
    </row>
    <row r="497" spans="1:60" s="179" customFormat="1">
      <c r="A497" s="607"/>
      <c r="B497" s="76"/>
      <c r="C497" s="77"/>
      <c r="D497" s="77"/>
      <c r="E497" s="77"/>
      <c r="F497" s="77"/>
      <c r="G497" s="76"/>
      <c r="H497" s="212" t="str">
        <f t="shared" si="328"/>
        <v/>
      </c>
      <c r="I497" s="199" t="str">
        <f t="shared" si="329"/>
        <v/>
      </c>
      <c r="J497" s="199" t="str">
        <f t="shared" si="330"/>
        <v/>
      </c>
      <c r="K497" s="199" t="str">
        <f t="shared" si="331"/>
        <v/>
      </c>
      <c r="L497" s="199" t="str">
        <f t="shared" si="332"/>
        <v/>
      </c>
      <c r="M497" s="199" t="str">
        <f t="shared" si="333"/>
        <v/>
      </c>
      <c r="N497" s="199" t="str">
        <f t="shared" si="334"/>
        <v/>
      </c>
      <c r="O497" s="199" t="str">
        <f t="shared" si="335"/>
        <v/>
      </c>
      <c r="P497" s="199" t="str">
        <f t="shared" si="336"/>
        <v/>
      </c>
      <c r="Q497" s="199">
        <f t="shared" si="337"/>
        <v>0</v>
      </c>
      <c r="R497" s="606"/>
      <c r="S497" s="199">
        <f>+IFERROR(MIN(R497*(1+MTR!$C$28),P497+Q497*MTR!$C$35),0)</f>
        <v>0</v>
      </c>
      <c r="U497" s="199" t="str">
        <f t="shared" si="338"/>
        <v/>
      </c>
      <c r="V497" s="199" t="str">
        <f t="shared" si="339"/>
        <v/>
      </c>
      <c r="W497" s="199" t="str">
        <f t="shared" si="340"/>
        <v/>
      </c>
      <c r="X497" s="199" t="str">
        <f t="shared" si="341"/>
        <v/>
      </c>
      <c r="Y497" s="199" t="str">
        <f t="shared" si="342"/>
        <v/>
      </c>
      <c r="Z497" s="199" t="str">
        <f t="shared" si="343"/>
        <v/>
      </c>
      <c r="AA497" s="199" t="str">
        <f t="shared" si="344"/>
        <v/>
      </c>
      <c r="AB497" s="199" t="str">
        <f t="shared" si="345"/>
        <v/>
      </c>
      <c r="AC497" s="199">
        <f t="shared" si="346"/>
        <v>0</v>
      </c>
      <c r="AD497" s="606"/>
      <c r="AE497" s="199">
        <f>+IFERROR(MIN(AD497*(1+MTR!$C$28)*(1+MTR!$D$28),AB497+AC497*MTR!$D$35),0)</f>
        <v>0</v>
      </c>
      <c r="AG497" s="199" t="str">
        <f t="shared" si="319"/>
        <v/>
      </c>
      <c r="AH497" s="199" t="str">
        <f t="shared" si="311"/>
        <v/>
      </c>
      <c r="AI497" s="199" t="str">
        <f t="shared" si="312"/>
        <v/>
      </c>
      <c r="AJ497" s="199" t="str">
        <f t="shared" si="313"/>
        <v/>
      </c>
      <c r="AK497" s="199" t="str">
        <f t="shared" si="314"/>
        <v/>
      </c>
      <c r="AL497" s="199" t="str">
        <f t="shared" si="315"/>
        <v/>
      </c>
      <c r="AM497" s="199" t="str">
        <f t="shared" si="316"/>
        <v/>
      </c>
      <c r="AN497" s="199" t="str">
        <f t="shared" si="317"/>
        <v/>
      </c>
      <c r="AO497" s="199">
        <f t="shared" si="318"/>
        <v>0</v>
      </c>
      <c r="AP497" s="606"/>
      <c r="AQ497" s="199">
        <f>+IFERROR(MIN(AP497*(1+MTR!$E$28)*(1+MTR!$D$28),IF(C497&lt;2018,AN497+AO497*MTR!$D$35,AN497+AO497*MTR!$E$36)),0)</f>
        <v>0</v>
      </c>
      <c r="AS497" s="199" t="str">
        <f t="shared" si="310"/>
        <v/>
      </c>
      <c r="AT497" s="199" t="str">
        <f t="shared" si="324"/>
        <v/>
      </c>
      <c r="AU497" s="199" t="str">
        <f t="shared" si="320"/>
        <v/>
      </c>
      <c r="AV497" s="199" t="str">
        <f t="shared" si="325"/>
        <v/>
      </c>
      <c r="AW497" s="199" t="str">
        <f t="shared" si="321"/>
        <v/>
      </c>
      <c r="AX497" s="199" t="str">
        <f t="shared" si="322"/>
        <v/>
      </c>
      <c r="AY497" s="199" t="str">
        <f t="shared" si="323"/>
        <v/>
      </c>
      <c r="AZ497" s="199" t="str">
        <f t="shared" si="326"/>
        <v/>
      </c>
      <c r="BA497" s="199">
        <f t="shared" si="327"/>
        <v>0</v>
      </c>
      <c r="BB497" s="606"/>
      <c r="BC497" s="199">
        <f>+IFERROR(MIN(BB497*(1+MTR!$E$28)*(1+MTR!$F$28),IF(C497&lt;2018,AZ497+BA497*MTR!$D$35,AZ497+BA497*MTR!$E$36)),0)</f>
        <v>0</v>
      </c>
      <c r="BD497" s="190"/>
      <c r="BE497" s="608"/>
      <c r="BF497" s="190"/>
      <c r="BG497" s="190"/>
      <c r="BH497" s="190"/>
    </row>
    <row r="498" spans="1:60" s="179" customFormat="1">
      <c r="A498" s="607"/>
      <c r="B498" s="76"/>
      <c r="C498" s="77"/>
      <c r="D498" s="77"/>
      <c r="E498" s="77"/>
      <c r="F498" s="77"/>
      <c r="G498" s="76"/>
      <c r="H498" s="212" t="str">
        <f t="shared" si="328"/>
        <v/>
      </c>
      <c r="I498" s="199" t="str">
        <f t="shared" si="329"/>
        <v/>
      </c>
      <c r="J498" s="199" t="str">
        <f t="shared" si="330"/>
        <v/>
      </c>
      <c r="K498" s="199" t="str">
        <f t="shared" si="331"/>
        <v/>
      </c>
      <c r="L498" s="199" t="str">
        <f t="shared" si="332"/>
        <v/>
      </c>
      <c r="M498" s="199" t="str">
        <f t="shared" si="333"/>
        <v/>
      </c>
      <c r="N498" s="199" t="str">
        <f t="shared" si="334"/>
        <v/>
      </c>
      <c r="O498" s="199" t="str">
        <f t="shared" si="335"/>
        <v/>
      </c>
      <c r="P498" s="199" t="str">
        <f t="shared" si="336"/>
        <v/>
      </c>
      <c r="Q498" s="199">
        <f t="shared" si="337"/>
        <v>0</v>
      </c>
      <c r="R498" s="606"/>
      <c r="S498" s="199">
        <f>+IFERROR(MIN(R498*(1+MTR!$C$28),P498+Q498*MTR!$C$35),0)</f>
        <v>0</v>
      </c>
      <c r="U498" s="199" t="str">
        <f t="shared" si="338"/>
        <v/>
      </c>
      <c r="V498" s="199" t="str">
        <f t="shared" si="339"/>
        <v/>
      </c>
      <c r="W498" s="199" t="str">
        <f t="shared" si="340"/>
        <v/>
      </c>
      <c r="X498" s="199" t="str">
        <f t="shared" si="341"/>
        <v/>
      </c>
      <c r="Y498" s="199" t="str">
        <f t="shared" si="342"/>
        <v/>
      </c>
      <c r="Z498" s="199" t="str">
        <f t="shared" si="343"/>
        <v/>
      </c>
      <c r="AA498" s="199" t="str">
        <f t="shared" si="344"/>
        <v/>
      </c>
      <c r="AB498" s="199" t="str">
        <f t="shared" si="345"/>
        <v/>
      </c>
      <c r="AC498" s="199">
        <f t="shared" si="346"/>
        <v>0</v>
      </c>
      <c r="AD498" s="606"/>
      <c r="AE498" s="199">
        <f>+IFERROR(MIN(AD498*(1+MTR!$C$28)*(1+MTR!$D$28),AB498+AC498*MTR!$D$35),0)</f>
        <v>0</v>
      </c>
      <c r="AG498" s="199" t="str">
        <f t="shared" si="319"/>
        <v/>
      </c>
      <c r="AH498" s="199" t="str">
        <f t="shared" si="311"/>
        <v/>
      </c>
      <c r="AI498" s="199" t="str">
        <f t="shared" si="312"/>
        <v/>
      </c>
      <c r="AJ498" s="199" t="str">
        <f t="shared" si="313"/>
        <v/>
      </c>
      <c r="AK498" s="199" t="str">
        <f t="shared" si="314"/>
        <v/>
      </c>
      <c r="AL498" s="199" t="str">
        <f t="shared" si="315"/>
        <v/>
      </c>
      <c r="AM498" s="199" t="str">
        <f t="shared" si="316"/>
        <v/>
      </c>
      <c r="AN498" s="199" t="str">
        <f t="shared" si="317"/>
        <v/>
      </c>
      <c r="AO498" s="199">
        <f t="shared" si="318"/>
        <v>0</v>
      </c>
      <c r="AP498" s="606"/>
      <c r="AQ498" s="199">
        <f>+IFERROR(MIN(AP498*(1+MTR!$E$28)*(1+MTR!$D$28),IF(C498&lt;2018,AN498+AO498*MTR!$D$35,AN498+AO498*MTR!$E$36)),0)</f>
        <v>0</v>
      </c>
      <c r="AS498" s="199" t="str">
        <f t="shared" si="310"/>
        <v/>
      </c>
      <c r="AT498" s="199" t="str">
        <f t="shared" si="324"/>
        <v/>
      </c>
      <c r="AU498" s="199" t="str">
        <f t="shared" si="320"/>
        <v/>
      </c>
      <c r="AV498" s="199" t="str">
        <f t="shared" si="325"/>
        <v/>
      </c>
      <c r="AW498" s="199" t="str">
        <f t="shared" si="321"/>
        <v/>
      </c>
      <c r="AX498" s="199" t="str">
        <f t="shared" si="322"/>
        <v/>
      </c>
      <c r="AY498" s="199" t="str">
        <f t="shared" si="323"/>
        <v/>
      </c>
      <c r="AZ498" s="199" t="str">
        <f t="shared" si="326"/>
        <v/>
      </c>
      <c r="BA498" s="199">
        <f t="shared" si="327"/>
        <v>0</v>
      </c>
      <c r="BB498" s="606"/>
      <c r="BC498" s="199">
        <f>+IFERROR(MIN(BB498*(1+MTR!$E$28)*(1+MTR!$F$28),IF(C498&lt;2018,AZ498+BA498*MTR!$D$35,AZ498+BA498*MTR!$E$36)),0)</f>
        <v>0</v>
      </c>
      <c r="BD498" s="190"/>
      <c r="BE498" s="608"/>
      <c r="BF498" s="190"/>
      <c r="BG498" s="190"/>
      <c r="BH498" s="190"/>
    </row>
    <row r="499" spans="1:60" s="179" customFormat="1">
      <c r="A499" s="607"/>
      <c r="B499" s="76"/>
      <c r="C499" s="77"/>
      <c r="D499" s="77"/>
      <c r="E499" s="77"/>
      <c r="F499" s="77"/>
      <c r="G499" s="76"/>
      <c r="H499" s="212" t="str">
        <f t="shared" si="328"/>
        <v/>
      </c>
      <c r="I499" s="199" t="str">
        <f t="shared" si="329"/>
        <v/>
      </c>
      <c r="J499" s="199" t="str">
        <f t="shared" si="330"/>
        <v/>
      </c>
      <c r="K499" s="199" t="str">
        <f t="shared" si="331"/>
        <v/>
      </c>
      <c r="L499" s="199" t="str">
        <f t="shared" si="332"/>
        <v/>
      </c>
      <c r="M499" s="199" t="str">
        <f t="shared" si="333"/>
        <v/>
      </c>
      <c r="N499" s="199" t="str">
        <f t="shared" si="334"/>
        <v/>
      </c>
      <c r="O499" s="199" t="str">
        <f t="shared" si="335"/>
        <v/>
      </c>
      <c r="P499" s="199" t="str">
        <f t="shared" si="336"/>
        <v/>
      </c>
      <c r="Q499" s="199">
        <f t="shared" si="337"/>
        <v>0</v>
      </c>
      <c r="R499" s="606"/>
      <c r="S499" s="199">
        <f>+IFERROR(MIN(R499*(1+MTR!$C$28),P499+Q499*MTR!$C$35),0)</f>
        <v>0</v>
      </c>
      <c r="U499" s="199" t="str">
        <f t="shared" si="338"/>
        <v/>
      </c>
      <c r="V499" s="199" t="str">
        <f t="shared" si="339"/>
        <v/>
      </c>
      <c r="W499" s="199" t="str">
        <f t="shared" si="340"/>
        <v/>
      </c>
      <c r="X499" s="199" t="str">
        <f t="shared" si="341"/>
        <v/>
      </c>
      <c r="Y499" s="199" t="str">
        <f t="shared" si="342"/>
        <v/>
      </c>
      <c r="Z499" s="199" t="str">
        <f t="shared" si="343"/>
        <v/>
      </c>
      <c r="AA499" s="199" t="str">
        <f t="shared" si="344"/>
        <v/>
      </c>
      <c r="AB499" s="199" t="str">
        <f t="shared" si="345"/>
        <v/>
      </c>
      <c r="AC499" s="199">
        <f t="shared" si="346"/>
        <v>0</v>
      </c>
      <c r="AD499" s="606"/>
      <c r="AE499" s="199">
        <f>+IFERROR(MIN(AD499*(1+MTR!$C$28)*(1+MTR!$D$28),AB499+AC499*MTR!$D$35),0)</f>
        <v>0</v>
      </c>
      <c r="AG499" s="199" t="str">
        <f t="shared" si="319"/>
        <v/>
      </c>
      <c r="AH499" s="199" t="str">
        <f t="shared" si="311"/>
        <v/>
      </c>
      <c r="AI499" s="199" t="str">
        <f t="shared" si="312"/>
        <v/>
      </c>
      <c r="AJ499" s="199" t="str">
        <f t="shared" si="313"/>
        <v/>
      </c>
      <c r="AK499" s="199" t="str">
        <f t="shared" si="314"/>
        <v/>
      </c>
      <c r="AL499" s="199" t="str">
        <f t="shared" si="315"/>
        <v/>
      </c>
      <c r="AM499" s="199" t="str">
        <f t="shared" si="316"/>
        <v/>
      </c>
      <c r="AN499" s="199" t="str">
        <f t="shared" si="317"/>
        <v/>
      </c>
      <c r="AO499" s="199">
        <f t="shared" si="318"/>
        <v>0</v>
      </c>
      <c r="AP499" s="606"/>
      <c r="AQ499" s="199">
        <f>+IFERROR(MIN(AP499*(1+MTR!$E$28)*(1+MTR!$D$28),IF(C499&lt;2018,AN499+AO499*MTR!$D$35,AN499+AO499*MTR!$E$36)),0)</f>
        <v>0</v>
      </c>
      <c r="AS499" s="199" t="str">
        <f t="shared" si="310"/>
        <v/>
      </c>
      <c r="AT499" s="199" t="str">
        <f t="shared" si="324"/>
        <v/>
      </c>
      <c r="AU499" s="199" t="str">
        <f t="shared" si="320"/>
        <v/>
      </c>
      <c r="AV499" s="199" t="str">
        <f t="shared" si="325"/>
        <v/>
      </c>
      <c r="AW499" s="199" t="str">
        <f t="shared" si="321"/>
        <v/>
      </c>
      <c r="AX499" s="199" t="str">
        <f t="shared" si="322"/>
        <v/>
      </c>
      <c r="AY499" s="199" t="str">
        <f t="shared" si="323"/>
        <v/>
      </c>
      <c r="AZ499" s="199" t="str">
        <f t="shared" si="326"/>
        <v/>
      </c>
      <c r="BA499" s="199">
        <f t="shared" si="327"/>
        <v>0</v>
      </c>
      <c r="BB499" s="606"/>
      <c r="BC499" s="199">
        <f>+IFERROR(MIN(BB499*(1+MTR!$E$28)*(1+MTR!$F$28),IF(C499&lt;2018,AZ499+BA499*MTR!$D$35,AZ499+BA499*MTR!$E$36)),0)</f>
        <v>0</v>
      </c>
      <c r="BD499" s="190"/>
      <c r="BE499" s="608"/>
      <c r="BF499" s="190"/>
      <c r="BG499" s="190"/>
      <c r="BH499" s="190"/>
    </row>
    <row r="500" spans="1:60" s="179" customFormat="1">
      <c r="A500" s="607"/>
      <c r="B500" s="76"/>
      <c r="C500" s="77"/>
      <c r="D500" s="77"/>
      <c r="E500" s="77"/>
      <c r="F500" s="77"/>
      <c r="G500" s="76"/>
      <c r="H500" s="212" t="str">
        <f t="shared" si="328"/>
        <v/>
      </c>
      <c r="I500" s="199" t="str">
        <f t="shared" si="329"/>
        <v/>
      </c>
      <c r="J500" s="199" t="str">
        <f t="shared" si="330"/>
        <v/>
      </c>
      <c r="K500" s="199" t="str">
        <f t="shared" si="331"/>
        <v/>
      </c>
      <c r="L500" s="199" t="str">
        <f t="shared" si="332"/>
        <v/>
      </c>
      <c r="M500" s="199" t="str">
        <f t="shared" si="333"/>
        <v/>
      </c>
      <c r="N500" s="199" t="str">
        <f t="shared" si="334"/>
        <v/>
      </c>
      <c r="O500" s="199" t="str">
        <f t="shared" si="335"/>
        <v/>
      </c>
      <c r="P500" s="199" t="str">
        <f t="shared" si="336"/>
        <v/>
      </c>
      <c r="Q500" s="199">
        <f t="shared" si="337"/>
        <v>0</v>
      </c>
      <c r="R500" s="606"/>
      <c r="S500" s="199">
        <f>+IFERROR(MIN(R500*(1+MTR!$C$28),P500+Q500*MTR!$C$35),0)</f>
        <v>0</v>
      </c>
      <c r="U500" s="199" t="str">
        <f t="shared" si="338"/>
        <v/>
      </c>
      <c r="V500" s="199" t="str">
        <f t="shared" si="339"/>
        <v/>
      </c>
      <c r="W500" s="199" t="str">
        <f t="shared" si="340"/>
        <v/>
      </c>
      <c r="X500" s="199" t="str">
        <f t="shared" si="341"/>
        <v/>
      </c>
      <c r="Y500" s="199" t="str">
        <f t="shared" si="342"/>
        <v/>
      </c>
      <c r="Z500" s="199" t="str">
        <f t="shared" si="343"/>
        <v/>
      </c>
      <c r="AA500" s="199" t="str">
        <f t="shared" si="344"/>
        <v/>
      </c>
      <c r="AB500" s="199" t="str">
        <f t="shared" si="345"/>
        <v/>
      </c>
      <c r="AC500" s="199">
        <f t="shared" si="346"/>
        <v>0</v>
      </c>
      <c r="AD500" s="606"/>
      <c r="AE500" s="199">
        <f>+IFERROR(MIN(AD500*(1+MTR!$C$28)*(1+MTR!$D$28),AB500+AC500*MTR!$D$35),0)</f>
        <v>0</v>
      </c>
      <c r="AG500" s="199" t="str">
        <f t="shared" si="319"/>
        <v/>
      </c>
      <c r="AH500" s="199" t="str">
        <f t="shared" si="311"/>
        <v/>
      </c>
      <c r="AI500" s="199" t="str">
        <f t="shared" si="312"/>
        <v/>
      </c>
      <c r="AJ500" s="199" t="str">
        <f t="shared" si="313"/>
        <v/>
      </c>
      <c r="AK500" s="199" t="str">
        <f t="shared" si="314"/>
        <v/>
      </c>
      <c r="AL500" s="199" t="str">
        <f t="shared" si="315"/>
        <v/>
      </c>
      <c r="AM500" s="199" t="str">
        <f t="shared" si="316"/>
        <v/>
      </c>
      <c r="AN500" s="199" t="str">
        <f t="shared" si="317"/>
        <v/>
      </c>
      <c r="AO500" s="199">
        <f t="shared" si="318"/>
        <v>0</v>
      </c>
      <c r="AP500" s="606"/>
      <c r="AQ500" s="199">
        <f>+IFERROR(MIN(AP500*(1+MTR!$E$28)*(1+MTR!$D$28),IF(C500&lt;2018,AN500+AO500*MTR!$D$35,AN500+AO500*MTR!$E$36)),0)</f>
        <v>0</v>
      </c>
      <c r="AS500" s="199" t="str">
        <f t="shared" si="310"/>
        <v/>
      </c>
      <c r="AT500" s="199" t="str">
        <f t="shared" si="324"/>
        <v/>
      </c>
      <c r="AU500" s="199" t="str">
        <f t="shared" si="320"/>
        <v/>
      </c>
      <c r="AV500" s="199" t="str">
        <f t="shared" si="325"/>
        <v/>
      </c>
      <c r="AW500" s="199" t="str">
        <f t="shared" si="321"/>
        <v/>
      </c>
      <c r="AX500" s="199" t="str">
        <f t="shared" si="322"/>
        <v/>
      </c>
      <c r="AY500" s="199" t="str">
        <f t="shared" si="323"/>
        <v/>
      </c>
      <c r="AZ500" s="199" t="str">
        <f t="shared" si="326"/>
        <v/>
      </c>
      <c r="BA500" s="199">
        <f t="shared" si="327"/>
        <v>0</v>
      </c>
      <c r="BB500" s="606"/>
      <c r="BC500" s="199">
        <f>+IFERROR(MIN(BB500*(1+MTR!$E$28)*(1+MTR!$F$28),IF(C500&lt;2018,AZ500+BA500*MTR!$D$35,AZ500+BA500*MTR!$E$36)),0)</f>
        <v>0</v>
      </c>
      <c r="BD500" s="190"/>
      <c r="BE500" s="608"/>
      <c r="BF500" s="190"/>
      <c r="BG500" s="190"/>
      <c r="BH500" s="190"/>
    </row>
    <row r="501" spans="1:60" s="179" customFormat="1">
      <c r="A501" s="607"/>
      <c r="B501" s="76"/>
      <c r="C501" s="77"/>
      <c r="D501" s="77"/>
      <c r="E501" s="77"/>
      <c r="F501" s="77"/>
      <c r="G501" s="76"/>
      <c r="H501" s="212" t="str">
        <f t="shared" si="328"/>
        <v/>
      </c>
      <c r="I501" s="199" t="str">
        <f t="shared" si="329"/>
        <v/>
      </c>
      <c r="J501" s="199" t="str">
        <f t="shared" si="330"/>
        <v/>
      </c>
      <c r="K501" s="199" t="str">
        <f t="shared" si="331"/>
        <v/>
      </c>
      <c r="L501" s="199" t="str">
        <f t="shared" si="332"/>
        <v/>
      </c>
      <c r="M501" s="199" t="str">
        <f t="shared" si="333"/>
        <v/>
      </c>
      <c r="N501" s="199" t="str">
        <f t="shared" si="334"/>
        <v/>
      </c>
      <c r="O501" s="199" t="str">
        <f t="shared" si="335"/>
        <v/>
      </c>
      <c r="P501" s="199" t="str">
        <f t="shared" si="336"/>
        <v/>
      </c>
      <c r="Q501" s="199">
        <f t="shared" si="337"/>
        <v>0</v>
      </c>
      <c r="R501" s="606"/>
      <c r="S501" s="199">
        <f>+IFERROR(MIN(R501*(1+MTR!$C$28),P501+Q501*MTR!$C$35),0)</f>
        <v>0</v>
      </c>
      <c r="U501" s="199" t="str">
        <f t="shared" si="338"/>
        <v/>
      </c>
      <c r="V501" s="199" t="str">
        <f t="shared" si="339"/>
        <v/>
      </c>
      <c r="W501" s="199" t="str">
        <f t="shared" si="340"/>
        <v/>
      </c>
      <c r="X501" s="199" t="str">
        <f t="shared" si="341"/>
        <v/>
      </c>
      <c r="Y501" s="199" t="str">
        <f t="shared" si="342"/>
        <v/>
      </c>
      <c r="Z501" s="199" t="str">
        <f t="shared" si="343"/>
        <v/>
      </c>
      <c r="AA501" s="199" t="str">
        <f t="shared" si="344"/>
        <v/>
      </c>
      <c r="AB501" s="199" t="str">
        <f t="shared" si="345"/>
        <v/>
      </c>
      <c r="AC501" s="199">
        <f t="shared" si="346"/>
        <v>0</v>
      </c>
      <c r="AD501" s="606"/>
      <c r="AE501" s="199">
        <f>+IFERROR(MIN(AD501*(1+MTR!$C$28)*(1+MTR!$D$28),AB501+AC501*MTR!$D$35),0)</f>
        <v>0</v>
      </c>
      <c r="AG501" s="199" t="str">
        <f t="shared" si="319"/>
        <v/>
      </c>
      <c r="AH501" s="199" t="str">
        <f t="shared" si="311"/>
        <v/>
      </c>
      <c r="AI501" s="199" t="str">
        <f t="shared" si="312"/>
        <v/>
      </c>
      <c r="AJ501" s="199" t="str">
        <f t="shared" si="313"/>
        <v/>
      </c>
      <c r="AK501" s="199" t="str">
        <f t="shared" si="314"/>
        <v/>
      </c>
      <c r="AL501" s="199" t="str">
        <f t="shared" si="315"/>
        <v/>
      </c>
      <c r="AM501" s="199" t="str">
        <f t="shared" si="316"/>
        <v/>
      </c>
      <c r="AN501" s="199" t="str">
        <f t="shared" si="317"/>
        <v/>
      </c>
      <c r="AO501" s="199">
        <f t="shared" si="318"/>
        <v>0</v>
      </c>
      <c r="AP501" s="606"/>
      <c r="AQ501" s="199">
        <f>+IFERROR(MIN(AP501*(1+MTR!$E$28)*(1+MTR!$D$28),IF(C501&lt;2018,AN501+AO501*MTR!$D$35,AN501+AO501*MTR!$E$36)),0)</f>
        <v>0</v>
      </c>
      <c r="AS501" s="199" t="str">
        <f t="shared" si="310"/>
        <v/>
      </c>
      <c r="AT501" s="199" t="str">
        <f t="shared" si="324"/>
        <v/>
      </c>
      <c r="AU501" s="199" t="str">
        <f t="shared" si="320"/>
        <v/>
      </c>
      <c r="AV501" s="199" t="str">
        <f t="shared" si="325"/>
        <v/>
      </c>
      <c r="AW501" s="199" t="str">
        <f t="shared" si="321"/>
        <v/>
      </c>
      <c r="AX501" s="199" t="str">
        <f t="shared" si="322"/>
        <v/>
      </c>
      <c r="AY501" s="199" t="str">
        <f t="shared" si="323"/>
        <v/>
      </c>
      <c r="AZ501" s="199" t="str">
        <f t="shared" si="326"/>
        <v/>
      </c>
      <c r="BA501" s="199">
        <f t="shared" si="327"/>
        <v>0</v>
      </c>
      <c r="BB501" s="606"/>
      <c r="BC501" s="199">
        <f>+IFERROR(MIN(BB501*(1+MTR!$E$28)*(1+MTR!$F$28),IF(C501&lt;2018,AZ501+BA501*MTR!$D$35,AZ501+BA501*MTR!$E$36)),0)</f>
        <v>0</v>
      </c>
      <c r="BD501" s="190"/>
      <c r="BE501" s="608"/>
      <c r="BF501" s="190"/>
      <c r="BG501" s="190"/>
      <c r="BH501" s="190"/>
    </row>
    <row r="502" spans="1:60" s="179" customFormat="1">
      <c r="A502" s="607"/>
      <c r="B502" s="76"/>
      <c r="C502" s="77"/>
      <c r="D502" s="77"/>
      <c r="E502" s="77"/>
      <c r="F502" s="77"/>
      <c r="G502" s="76"/>
      <c r="H502" s="212" t="str">
        <f t="shared" si="328"/>
        <v/>
      </c>
      <c r="I502" s="199" t="str">
        <f t="shared" si="329"/>
        <v/>
      </c>
      <c r="J502" s="199" t="str">
        <f t="shared" si="330"/>
        <v/>
      </c>
      <c r="K502" s="199" t="str">
        <f t="shared" si="331"/>
        <v/>
      </c>
      <c r="L502" s="199" t="str">
        <f t="shared" si="332"/>
        <v/>
      </c>
      <c r="M502" s="199" t="str">
        <f t="shared" si="333"/>
        <v/>
      </c>
      <c r="N502" s="199" t="str">
        <f t="shared" si="334"/>
        <v/>
      </c>
      <c r="O502" s="199" t="str">
        <f t="shared" si="335"/>
        <v/>
      </c>
      <c r="P502" s="199" t="str">
        <f t="shared" si="336"/>
        <v/>
      </c>
      <c r="Q502" s="199">
        <f t="shared" si="337"/>
        <v>0</v>
      </c>
      <c r="R502" s="606"/>
      <c r="S502" s="199">
        <f>+IFERROR(MIN(R502*(1+MTR!$C$28),P502+Q502*MTR!$C$35),0)</f>
        <v>0</v>
      </c>
      <c r="U502" s="199" t="str">
        <f t="shared" si="338"/>
        <v/>
      </c>
      <c r="V502" s="199" t="str">
        <f t="shared" si="339"/>
        <v/>
      </c>
      <c r="W502" s="199" t="str">
        <f t="shared" si="340"/>
        <v/>
      </c>
      <c r="X502" s="199" t="str">
        <f t="shared" si="341"/>
        <v/>
      </c>
      <c r="Y502" s="199" t="str">
        <f t="shared" si="342"/>
        <v/>
      </c>
      <c r="Z502" s="199" t="str">
        <f t="shared" si="343"/>
        <v/>
      </c>
      <c r="AA502" s="199" t="str">
        <f t="shared" si="344"/>
        <v/>
      </c>
      <c r="AB502" s="199" t="str">
        <f t="shared" si="345"/>
        <v/>
      </c>
      <c r="AC502" s="199">
        <f t="shared" si="346"/>
        <v>0</v>
      </c>
      <c r="AD502" s="606"/>
      <c r="AE502" s="199">
        <f>+IFERROR(MIN(AD502*(1+MTR!$C$28)*(1+MTR!$D$28),AB502+AC502*MTR!$D$35),0)</f>
        <v>0</v>
      </c>
      <c r="AG502" s="199" t="str">
        <f t="shared" si="319"/>
        <v/>
      </c>
      <c r="AH502" s="199" t="str">
        <f t="shared" si="311"/>
        <v/>
      </c>
      <c r="AI502" s="199" t="str">
        <f t="shared" si="312"/>
        <v/>
      </c>
      <c r="AJ502" s="199" t="str">
        <f t="shared" si="313"/>
        <v/>
      </c>
      <c r="AK502" s="199" t="str">
        <f t="shared" si="314"/>
        <v/>
      </c>
      <c r="AL502" s="199" t="str">
        <f t="shared" si="315"/>
        <v/>
      </c>
      <c r="AM502" s="199" t="str">
        <f t="shared" si="316"/>
        <v/>
      </c>
      <c r="AN502" s="199" t="str">
        <f t="shared" si="317"/>
        <v/>
      </c>
      <c r="AO502" s="199">
        <f t="shared" si="318"/>
        <v>0</v>
      </c>
      <c r="AP502" s="606"/>
      <c r="AQ502" s="199">
        <f>+IFERROR(MIN(AP502*(1+MTR!$E$28)*(1+MTR!$D$28),IF(C502&lt;2018,AN502+AO502*MTR!$D$35,AN502+AO502*MTR!$E$36)),0)</f>
        <v>0</v>
      </c>
      <c r="AS502" s="199" t="str">
        <f t="shared" si="310"/>
        <v/>
      </c>
      <c r="AT502" s="199" t="str">
        <f t="shared" si="324"/>
        <v/>
      </c>
      <c r="AU502" s="199" t="str">
        <f t="shared" si="320"/>
        <v/>
      </c>
      <c r="AV502" s="199" t="str">
        <f t="shared" si="325"/>
        <v/>
      </c>
      <c r="AW502" s="199" t="str">
        <f t="shared" si="321"/>
        <v/>
      </c>
      <c r="AX502" s="199" t="str">
        <f t="shared" si="322"/>
        <v/>
      </c>
      <c r="AY502" s="199" t="str">
        <f t="shared" si="323"/>
        <v/>
      </c>
      <c r="AZ502" s="199" t="str">
        <f t="shared" si="326"/>
        <v/>
      </c>
      <c r="BA502" s="199">
        <f t="shared" si="327"/>
        <v>0</v>
      </c>
      <c r="BB502" s="606"/>
      <c r="BC502" s="199">
        <f>+IFERROR(MIN(BB502*(1+MTR!$E$28)*(1+MTR!$F$28),IF(C502&lt;2018,AZ502+BA502*MTR!$D$35,AZ502+BA502*MTR!$E$36)),0)</f>
        <v>0</v>
      </c>
      <c r="BD502" s="190"/>
      <c r="BE502" s="608"/>
      <c r="BF502" s="190"/>
      <c r="BG502" s="190"/>
      <c r="BH502" s="190"/>
    </row>
    <row r="503" spans="1:60" s="179" customFormat="1">
      <c r="A503" s="607"/>
      <c r="B503" s="76"/>
      <c r="C503" s="77"/>
      <c r="D503" s="77"/>
      <c r="E503" s="77"/>
      <c r="F503" s="77"/>
      <c r="G503" s="76"/>
      <c r="H503" s="212" t="str">
        <f t="shared" si="328"/>
        <v/>
      </c>
      <c r="I503" s="199" t="str">
        <f t="shared" si="329"/>
        <v/>
      </c>
      <c r="J503" s="199" t="str">
        <f t="shared" si="330"/>
        <v/>
      </c>
      <c r="K503" s="199" t="str">
        <f t="shared" si="331"/>
        <v/>
      </c>
      <c r="L503" s="199" t="str">
        <f t="shared" si="332"/>
        <v/>
      </c>
      <c r="M503" s="199" t="str">
        <f t="shared" si="333"/>
        <v/>
      </c>
      <c r="N503" s="199" t="str">
        <f t="shared" si="334"/>
        <v/>
      </c>
      <c r="O503" s="199" t="str">
        <f t="shared" si="335"/>
        <v/>
      </c>
      <c r="P503" s="199" t="str">
        <f t="shared" si="336"/>
        <v/>
      </c>
      <c r="Q503" s="199">
        <f t="shared" si="337"/>
        <v>0</v>
      </c>
      <c r="R503" s="606"/>
      <c r="S503" s="199">
        <f>+IFERROR(MIN(R503*(1+MTR!$C$28),P503+Q503*MTR!$C$35),0)</f>
        <v>0</v>
      </c>
      <c r="U503" s="199" t="str">
        <f t="shared" si="338"/>
        <v/>
      </c>
      <c r="V503" s="199" t="str">
        <f t="shared" si="339"/>
        <v/>
      </c>
      <c r="W503" s="199" t="str">
        <f t="shared" si="340"/>
        <v/>
      </c>
      <c r="X503" s="199" t="str">
        <f t="shared" si="341"/>
        <v/>
      </c>
      <c r="Y503" s="199" t="str">
        <f t="shared" si="342"/>
        <v/>
      </c>
      <c r="Z503" s="199" t="str">
        <f t="shared" si="343"/>
        <v/>
      </c>
      <c r="AA503" s="199" t="str">
        <f t="shared" si="344"/>
        <v/>
      </c>
      <c r="AB503" s="199" t="str">
        <f t="shared" si="345"/>
        <v/>
      </c>
      <c r="AC503" s="199">
        <f t="shared" si="346"/>
        <v>0</v>
      </c>
      <c r="AD503" s="606"/>
      <c r="AE503" s="199">
        <f>+IFERROR(MIN(AD503*(1+MTR!$C$28)*(1+MTR!$D$28),AB503+AC503*MTR!$D$35),0)</f>
        <v>0</v>
      </c>
      <c r="AG503" s="199" t="str">
        <f t="shared" si="319"/>
        <v/>
      </c>
      <c r="AH503" s="199" t="str">
        <f t="shared" si="311"/>
        <v/>
      </c>
      <c r="AI503" s="199" t="str">
        <f t="shared" si="312"/>
        <v/>
      </c>
      <c r="AJ503" s="199" t="str">
        <f t="shared" si="313"/>
        <v/>
      </c>
      <c r="AK503" s="199" t="str">
        <f t="shared" si="314"/>
        <v/>
      </c>
      <c r="AL503" s="199" t="str">
        <f t="shared" si="315"/>
        <v/>
      </c>
      <c r="AM503" s="199" t="str">
        <f t="shared" si="316"/>
        <v/>
      </c>
      <c r="AN503" s="199" t="str">
        <f t="shared" si="317"/>
        <v/>
      </c>
      <c r="AO503" s="199">
        <f t="shared" si="318"/>
        <v>0</v>
      </c>
      <c r="AP503" s="606"/>
      <c r="AQ503" s="199">
        <f>+IFERROR(MIN(AP503*(1+MTR!$E$28)*(1+MTR!$D$28),IF(C503&lt;2018,AN503+AO503*MTR!$D$35,AN503+AO503*MTR!$E$36)),0)</f>
        <v>0</v>
      </c>
      <c r="AS503" s="199" t="str">
        <f t="shared" si="310"/>
        <v/>
      </c>
      <c r="AT503" s="199" t="str">
        <f t="shared" si="324"/>
        <v/>
      </c>
      <c r="AU503" s="199" t="str">
        <f t="shared" si="320"/>
        <v/>
      </c>
      <c r="AV503" s="199" t="str">
        <f t="shared" si="325"/>
        <v/>
      </c>
      <c r="AW503" s="199" t="str">
        <f t="shared" si="321"/>
        <v/>
      </c>
      <c r="AX503" s="199" t="str">
        <f t="shared" si="322"/>
        <v/>
      </c>
      <c r="AY503" s="199" t="str">
        <f t="shared" si="323"/>
        <v/>
      </c>
      <c r="AZ503" s="199" t="str">
        <f t="shared" si="326"/>
        <v/>
      </c>
      <c r="BA503" s="199">
        <f t="shared" si="327"/>
        <v>0</v>
      </c>
      <c r="BB503" s="606"/>
      <c r="BC503" s="199">
        <f>+IFERROR(MIN(BB503*(1+MTR!$E$28)*(1+MTR!$F$28),IF(C503&lt;2018,AZ503+BA503*MTR!$D$35,AZ503+BA503*MTR!$E$36)),0)</f>
        <v>0</v>
      </c>
      <c r="BD503" s="190"/>
      <c r="BE503" s="608"/>
      <c r="BF503" s="190"/>
      <c r="BG503" s="190"/>
      <c r="BH503" s="190"/>
    </row>
    <row r="504" spans="1:60" s="179" customFormat="1">
      <c r="A504" s="607"/>
      <c r="B504" s="76"/>
      <c r="C504" s="77"/>
      <c r="D504" s="77"/>
      <c r="E504" s="77"/>
      <c r="F504" s="77"/>
      <c r="G504" s="76"/>
      <c r="H504" s="212" t="str">
        <f t="shared" si="328"/>
        <v/>
      </c>
      <c r="I504" s="199" t="str">
        <f t="shared" si="329"/>
        <v/>
      </c>
      <c r="J504" s="199" t="str">
        <f t="shared" si="330"/>
        <v/>
      </c>
      <c r="K504" s="199" t="str">
        <f t="shared" si="331"/>
        <v/>
      </c>
      <c r="L504" s="199" t="str">
        <f t="shared" si="332"/>
        <v/>
      </c>
      <c r="M504" s="199" t="str">
        <f t="shared" si="333"/>
        <v/>
      </c>
      <c r="N504" s="199" t="str">
        <f t="shared" si="334"/>
        <v/>
      </c>
      <c r="O504" s="199" t="str">
        <f t="shared" si="335"/>
        <v/>
      </c>
      <c r="P504" s="199" t="str">
        <f t="shared" si="336"/>
        <v/>
      </c>
      <c r="Q504" s="199">
        <f t="shared" si="337"/>
        <v>0</v>
      </c>
      <c r="R504" s="606"/>
      <c r="S504" s="199">
        <f>+IFERROR(MIN(R504*(1+MTR!$C$28),P504+Q504*MTR!$C$35),0)</f>
        <v>0</v>
      </c>
      <c r="U504" s="199" t="str">
        <f t="shared" si="338"/>
        <v/>
      </c>
      <c r="V504" s="199" t="str">
        <f t="shared" si="339"/>
        <v/>
      </c>
      <c r="W504" s="199" t="str">
        <f t="shared" si="340"/>
        <v/>
      </c>
      <c r="X504" s="199" t="str">
        <f t="shared" si="341"/>
        <v/>
      </c>
      <c r="Y504" s="199" t="str">
        <f t="shared" si="342"/>
        <v/>
      </c>
      <c r="Z504" s="199" t="str">
        <f t="shared" si="343"/>
        <v/>
      </c>
      <c r="AA504" s="199" t="str">
        <f t="shared" si="344"/>
        <v/>
      </c>
      <c r="AB504" s="199" t="str">
        <f t="shared" si="345"/>
        <v/>
      </c>
      <c r="AC504" s="199">
        <f t="shared" si="346"/>
        <v>0</v>
      </c>
      <c r="AD504" s="606"/>
      <c r="AE504" s="199">
        <f>+IFERROR(MIN(AD504*(1+MTR!$C$28)*(1+MTR!$D$28),AB504+AC504*MTR!$D$35),0)</f>
        <v>0</v>
      </c>
      <c r="AG504" s="199" t="str">
        <f t="shared" si="319"/>
        <v/>
      </c>
      <c r="AH504" s="199" t="str">
        <f t="shared" si="311"/>
        <v/>
      </c>
      <c r="AI504" s="199" t="str">
        <f t="shared" si="312"/>
        <v/>
      </c>
      <c r="AJ504" s="199" t="str">
        <f t="shared" si="313"/>
        <v/>
      </c>
      <c r="AK504" s="199" t="str">
        <f t="shared" si="314"/>
        <v/>
      </c>
      <c r="AL504" s="199" t="str">
        <f t="shared" si="315"/>
        <v/>
      </c>
      <c r="AM504" s="199" t="str">
        <f t="shared" si="316"/>
        <v/>
      </c>
      <c r="AN504" s="199" t="str">
        <f t="shared" si="317"/>
        <v/>
      </c>
      <c r="AO504" s="199">
        <f t="shared" si="318"/>
        <v>0</v>
      </c>
      <c r="AP504" s="606"/>
      <c r="AQ504" s="199">
        <f>+IFERROR(MIN(AP504*(1+MTR!$E$28)*(1+MTR!$D$28),IF(C504&lt;2018,AN504+AO504*MTR!$D$35,AN504+AO504*MTR!$E$36)),0)</f>
        <v>0</v>
      </c>
      <c r="AS504" s="199" t="str">
        <f t="shared" si="310"/>
        <v/>
      </c>
      <c r="AT504" s="199" t="str">
        <f t="shared" si="324"/>
        <v/>
      </c>
      <c r="AU504" s="199" t="str">
        <f t="shared" si="320"/>
        <v/>
      </c>
      <c r="AV504" s="199" t="str">
        <f t="shared" si="325"/>
        <v/>
      </c>
      <c r="AW504" s="199" t="str">
        <f t="shared" si="321"/>
        <v/>
      </c>
      <c r="AX504" s="199" t="str">
        <f t="shared" si="322"/>
        <v/>
      </c>
      <c r="AY504" s="199" t="str">
        <f t="shared" si="323"/>
        <v/>
      </c>
      <c r="AZ504" s="199" t="str">
        <f t="shared" si="326"/>
        <v/>
      </c>
      <c r="BA504" s="199">
        <f t="shared" si="327"/>
        <v>0</v>
      </c>
      <c r="BB504" s="606"/>
      <c r="BC504" s="199">
        <f>+IFERROR(MIN(BB504*(1+MTR!$E$28)*(1+MTR!$F$28),IF(C504&lt;2018,AZ504+BA504*MTR!$D$35,AZ504+BA504*MTR!$E$36)),0)</f>
        <v>0</v>
      </c>
      <c r="BD504" s="190"/>
      <c r="BE504" s="608"/>
      <c r="BF504" s="190"/>
      <c r="BG504" s="190"/>
      <c r="BH504" s="190"/>
    </row>
    <row r="505" spans="1:60" s="179" customFormat="1">
      <c r="A505" s="607"/>
      <c r="B505" s="76"/>
      <c r="C505" s="77"/>
      <c r="D505" s="77"/>
      <c r="E505" s="77"/>
      <c r="F505" s="77"/>
      <c r="G505" s="76"/>
      <c r="H505" s="212" t="str">
        <f t="shared" si="328"/>
        <v/>
      </c>
      <c r="I505" s="199" t="str">
        <f t="shared" si="329"/>
        <v/>
      </c>
      <c r="J505" s="199" t="str">
        <f t="shared" si="330"/>
        <v/>
      </c>
      <c r="K505" s="199" t="str">
        <f t="shared" si="331"/>
        <v/>
      </c>
      <c r="L505" s="199" t="str">
        <f t="shared" si="332"/>
        <v/>
      </c>
      <c r="M505" s="199" t="str">
        <f t="shared" si="333"/>
        <v/>
      </c>
      <c r="N505" s="199" t="str">
        <f t="shared" si="334"/>
        <v/>
      </c>
      <c r="O505" s="199" t="str">
        <f t="shared" si="335"/>
        <v/>
      </c>
      <c r="P505" s="199" t="str">
        <f t="shared" si="336"/>
        <v/>
      </c>
      <c r="Q505" s="199">
        <f t="shared" si="337"/>
        <v>0</v>
      </c>
      <c r="R505" s="606"/>
      <c r="S505" s="199">
        <f>+IFERROR(MIN(R505*(1+MTR!$C$28),P505+Q505*MTR!$C$35),0)</f>
        <v>0</v>
      </c>
      <c r="U505" s="199" t="str">
        <f t="shared" si="338"/>
        <v/>
      </c>
      <c r="V505" s="199" t="str">
        <f t="shared" si="339"/>
        <v/>
      </c>
      <c r="W505" s="199" t="str">
        <f t="shared" si="340"/>
        <v/>
      </c>
      <c r="X505" s="199" t="str">
        <f t="shared" si="341"/>
        <v/>
      </c>
      <c r="Y505" s="199" t="str">
        <f t="shared" si="342"/>
        <v/>
      </c>
      <c r="Z505" s="199" t="str">
        <f t="shared" si="343"/>
        <v/>
      </c>
      <c r="AA505" s="199" t="str">
        <f t="shared" si="344"/>
        <v/>
      </c>
      <c r="AB505" s="199" t="str">
        <f t="shared" si="345"/>
        <v/>
      </c>
      <c r="AC505" s="199">
        <f t="shared" si="346"/>
        <v>0</v>
      </c>
      <c r="AD505" s="606"/>
      <c r="AE505" s="199">
        <f>+IFERROR(MIN(AD505*(1+MTR!$C$28)*(1+MTR!$D$28),AB505+AC505*MTR!$D$35),0)</f>
        <v>0</v>
      </c>
      <c r="AG505" s="199" t="str">
        <f t="shared" si="319"/>
        <v/>
      </c>
      <c r="AH505" s="199" t="str">
        <f t="shared" si="311"/>
        <v/>
      </c>
      <c r="AI505" s="199" t="str">
        <f t="shared" si="312"/>
        <v/>
      </c>
      <c r="AJ505" s="199" t="str">
        <f t="shared" si="313"/>
        <v/>
      </c>
      <c r="AK505" s="199" t="str">
        <f t="shared" si="314"/>
        <v/>
      </c>
      <c r="AL505" s="199" t="str">
        <f t="shared" si="315"/>
        <v/>
      </c>
      <c r="AM505" s="199" t="str">
        <f t="shared" si="316"/>
        <v/>
      </c>
      <c r="AN505" s="199" t="str">
        <f t="shared" si="317"/>
        <v/>
      </c>
      <c r="AO505" s="199">
        <f t="shared" si="318"/>
        <v>0</v>
      </c>
      <c r="AP505" s="606"/>
      <c r="AQ505" s="199">
        <f>+IFERROR(MIN(AP505*(1+MTR!$E$28)*(1+MTR!$D$28),IF(C505&lt;2018,AN505+AO505*MTR!$D$35,AN505+AO505*MTR!$E$36)),0)</f>
        <v>0</v>
      </c>
      <c r="AS505" s="199" t="str">
        <f t="shared" si="310"/>
        <v/>
      </c>
      <c r="AT505" s="199" t="str">
        <f t="shared" si="324"/>
        <v/>
      </c>
      <c r="AU505" s="199" t="str">
        <f t="shared" si="320"/>
        <v/>
      </c>
      <c r="AV505" s="199" t="str">
        <f t="shared" si="325"/>
        <v/>
      </c>
      <c r="AW505" s="199" t="str">
        <f t="shared" si="321"/>
        <v/>
      </c>
      <c r="AX505" s="199" t="str">
        <f t="shared" si="322"/>
        <v/>
      </c>
      <c r="AY505" s="199" t="str">
        <f t="shared" si="323"/>
        <v/>
      </c>
      <c r="AZ505" s="199" t="str">
        <f t="shared" si="326"/>
        <v/>
      </c>
      <c r="BA505" s="199">
        <f t="shared" si="327"/>
        <v>0</v>
      </c>
      <c r="BB505" s="606"/>
      <c r="BC505" s="199">
        <f>+IFERROR(MIN(BB505*(1+MTR!$E$28)*(1+MTR!$F$28),IF(C505&lt;2018,AZ505+BA505*MTR!$D$35,AZ505+BA505*MTR!$E$36)),0)</f>
        <v>0</v>
      </c>
      <c r="BD505" s="190"/>
      <c r="BE505" s="608"/>
      <c r="BF505" s="190"/>
      <c r="BG505" s="190"/>
      <c r="BH505" s="190"/>
    </row>
    <row r="506" spans="1:60" s="179" customFormat="1">
      <c r="A506" s="607"/>
      <c r="B506" s="76"/>
      <c r="C506" s="77"/>
      <c r="D506" s="77"/>
      <c r="E506" s="77"/>
      <c r="F506" s="77"/>
      <c r="G506" s="76"/>
      <c r="H506" s="212" t="str">
        <f t="shared" si="328"/>
        <v/>
      </c>
      <c r="I506" s="199" t="str">
        <f t="shared" si="329"/>
        <v/>
      </c>
      <c r="J506" s="199" t="str">
        <f t="shared" si="330"/>
        <v/>
      </c>
      <c r="K506" s="199" t="str">
        <f t="shared" si="331"/>
        <v/>
      </c>
      <c r="L506" s="199" t="str">
        <f t="shared" si="332"/>
        <v/>
      </c>
      <c r="M506" s="199" t="str">
        <f t="shared" si="333"/>
        <v/>
      </c>
      <c r="N506" s="199" t="str">
        <f t="shared" si="334"/>
        <v/>
      </c>
      <c r="O506" s="199" t="str">
        <f t="shared" si="335"/>
        <v/>
      </c>
      <c r="P506" s="199" t="str">
        <f t="shared" si="336"/>
        <v/>
      </c>
      <c r="Q506" s="199">
        <f t="shared" si="337"/>
        <v>0</v>
      </c>
      <c r="R506" s="606"/>
      <c r="S506" s="199">
        <f>+IFERROR(MIN(R506*(1+MTR!$C$28),P506+Q506*MTR!$C$35),0)</f>
        <v>0</v>
      </c>
      <c r="U506" s="199" t="str">
        <f t="shared" si="338"/>
        <v/>
      </c>
      <c r="V506" s="199" t="str">
        <f t="shared" si="339"/>
        <v/>
      </c>
      <c r="W506" s="199" t="str">
        <f t="shared" si="340"/>
        <v/>
      </c>
      <c r="X506" s="199" t="str">
        <f t="shared" si="341"/>
        <v/>
      </c>
      <c r="Y506" s="199" t="str">
        <f t="shared" si="342"/>
        <v/>
      </c>
      <c r="Z506" s="199" t="str">
        <f t="shared" si="343"/>
        <v/>
      </c>
      <c r="AA506" s="199" t="str">
        <f t="shared" si="344"/>
        <v/>
      </c>
      <c r="AB506" s="199" t="str">
        <f t="shared" si="345"/>
        <v/>
      </c>
      <c r="AC506" s="199">
        <f t="shared" si="346"/>
        <v>0</v>
      </c>
      <c r="AD506" s="606"/>
      <c r="AE506" s="199">
        <f>+IFERROR(MIN(AD506*(1+MTR!$C$28)*(1+MTR!$D$28),AB506+AC506*MTR!$D$35),0)</f>
        <v>0</v>
      </c>
      <c r="AG506" s="199" t="str">
        <f t="shared" si="319"/>
        <v/>
      </c>
      <c r="AH506" s="199" t="str">
        <f t="shared" si="311"/>
        <v/>
      </c>
      <c r="AI506" s="199" t="str">
        <f t="shared" si="312"/>
        <v/>
      </c>
      <c r="AJ506" s="199" t="str">
        <f t="shared" si="313"/>
        <v/>
      </c>
      <c r="AK506" s="199" t="str">
        <f t="shared" si="314"/>
        <v/>
      </c>
      <c r="AL506" s="199" t="str">
        <f t="shared" si="315"/>
        <v/>
      </c>
      <c r="AM506" s="199" t="str">
        <f t="shared" si="316"/>
        <v/>
      </c>
      <c r="AN506" s="199" t="str">
        <f t="shared" si="317"/>
        <v/>
      </c>
      <c r="AO506" s="199">
        <f t="shared" si="318"/>
        <v>0</v>
      </c>
      <c r="AP506" s="606"/>
      <c r="AQ506" s="199">
        <f>+IFERROR(MIN(AP506*(1+MTR!$E$28)*(1+MTR!$D$28),IF(C506&lt;2018,AN506+AO506*MTR!$D$35,AN506+AO506*MTR!$E$36)),0)</f>
        <v>0</v>
      </c>
      <c r="AS506" s="199" t="str">
        <f t="shared" si="310"/>
        <v/>
      </c>
      <c r="AT506" s="199" t="str">
        <f t="shared" si="324"/>
        <v/>
      </c>
      <c r="AU506" s="199" t="str">
        <f t="shared" si="320"/>
        <v/>
      </c>
      <c r="AV506" s="199" t="str">
        <f t="shared" si="325"/>
        <v/>
      </c>
      <c r="AW506" s="199" t="str">
        <f t="shared" si="321"/>
        <v/>
      </c>
      <c r="AX506" s="199" t="str">
        <f t="shared" si="322"/>
        <v/>
      </c>
      <c r="AY506" s="199" t="str">
        <f t="shared" si="323"/>
        <v/>
      </c>
      <c r="AZ506" s="199" t="str">
        <f t="shared" si="326"/>
        <v/>
      </c>
      <c r="BA506" s="199">
        <f t="shared" si="327"/>
        <v>0</v>
      </c>
      <c r="BB506" s="606"/>
      <c r="BC506" s="199">
        <f>+IFERROR(MIN(BB506*(1+MTR!$E$28)*(1+MTR!$F$28),IF(C506&lt;2018,AZ506+BA506*MTR!$D$35,AZ506+BA506*MTR!$E$36)),0)</f>
        <v>0</v>
      </c>
      <c r="BD506" s="190"/>
      <c r="BE506" s="608"/>
      <c r="BF506" s="190"/>
      <c r="BG506" s="190"/>
      <c r="BH506" s="190"/>
    </row>
    <row r="507" spans="1:60" s="179" customFormat="1">
      <c r="A507" s="607"/>
      <c r="B507" s="76"/>
      <c r="C507" s="77"/>
      <c r="D507" s="77"/>
      <c r="E507" s="77"/>
      <c r="F507" s="77"/>
      <c r="G507" s="76"/>
      <c r="H507" s="212" t="str">
        <f t="shared" si="328"/>
        <v/>
      </c>
      <c r="I507" s="199" t="str">
        <f t="shared" si="329"/>
        <v/>
      </c>
      <c r="J507" s="199" t="str">
        <f t="shared" si="330"/>
        <v/>
      </c>
      <c r="K507" s="199" t="str">
        <f t="shared" si="331"/>
        <v/>
      </c>
      <c r="L507" s="199" t="str">
        <f t="shared" si="332"/>
        <v/>
      </c>
      <c r="M507" s="199" t="str">
        <f t="shared" si="333"/>
        <v/>
      </c>
      <c r="N507" s="199" t="str">
        <f t="shared" si="334"/>
        <v/>
      </c>
      <c r="O507" s="199" t="str">
        <f t="shared" si="335"/>
        <v/>
      </c>
      <c r="P507" s="199" t="str">
        <f t="shared" si="336"/>
        <v/>
      </c>
      <c r="Q507" s="199">
        <f t="shared" si="337"/>
        <v>0</v>
      </c>
      <c r="R507" s="606"/>
      <c r="S507" s="199">
        <f>+IFERROR(MIN(R507*(1+MTR!$C$28),P507+Q507*MTR!$C$35),0)</f>
        <v>0</v>
      </c>
      <c r="U507" s="199" t="str">
        <f t="shared" si="338"/>
        <v/>
      </c>
      <c r="V507" s="199" t="str">
        <f t="shared" si="339"/>
        <v/>
      </c>
      <c r="W507" s="199" t="str">
        <f t="shared" si="340"/>
        <v/>
      </c>
      <c r="X507" s="199" t="str">
        <f t="shared" si="341"/>
        <v/>
      </c>
      <c r="Y507" s="199" t="str">
        <f t="shared" si="342"/>
        <v/>
      </c>
      <c r="Z507" s="199" t="str">
        <f t="shared" si="343"/>
        <v/>
      </c>
      <c r="AA507" s="199" t="str">
        <f t="shared" si="344"/>
        <v/>
      </c>
      <c r="AB507" s="199" t="str">
        <f t="shared" si="345"/>
        <v/>
      </c>
      <c r="AC507" s="199">
        <f t="shared" si="346"/>
        <v>0</v>
      </c>
      <c r="AD507" s="606"/>
      <c r="AE507" s="199">
        <f>+IFERROR(MIN(AD507*(1+MTR!$C$28)*(1+MTR!$D$28),AB507+AC507*MTR!$D$35),0)</f>
        <v>0</v>
      </c>
      <c r="AG507" s="199" t="str">
        <f t="shared" si="319"/>
        <v/>
      </c>
      <c r="AH507" s="199" t="str">
        <f t="shared" si="311"/>
        <v/>
      </c>
      <c r="AI507" s="199" t="str">
        <f t="shared" si="312"/>
        <v/>
      </c>
      <c r="AJ507" s="199" t="str">
        <f t="shared" si="313"/>
        <v/>
      </c>
      <c r="AK507" s="199" t="str">
        <f t="shared" si="314"/>
        <v/>
      </c>
      <c r="AL507" s="199" t="str">
        <f t="shared" si="315"/>
        <v/>
      </c>
      <c r="AM507" s="199" t="str">
        <f t="shared" si="316"/>
        <v/>
      </c>
      <c r="AN507" s="199" t="str">
        <f t="shared" si="317"/>
        <v/>
      </c>
      <c r="AO507" s="199">
        <f t="shared" si="318"/>
        <v>0</v>
      </c>
      <c r="AP507" s="606"/>
      <c r="AQ507" s="199">
        <f>+IFERROR(MIN(AP507*(1+MTR!$E$28)*(1+MTR!$D$28),IF(C507&lt;2018,AN507+AO507*MTR!$D$35,AN507+AO507*MTR!$E$36)),0)</f>
        <v>0</v>
      </c>
      <c r="AS507" s="199" t="str">
        <f t="shared" si="310"/>
        <v/>
      </c>
      <c r="AT507" s="199" t="str">
        <f t="shared" si="324"/>
        <v/>
      </c>
      <c r="AU507" s="199" t="str">
        <f t="shared" si="320"/>
        <v/>
      </c>
      <c r="AV507" s="199" t="str">
        <f t="shared" si="325"/>
        <v/>
      </c>
      <c r="AW507" s="199" t="str">
        <f t="shared" si="321"/>
        <v/>
      </c>
      <c r="AX507" s="199" t="str">
        <f t="shared" si="322"/>
        <v/>
      </c>
      <c r="AY507" s="199" t="str">
        <f t="shared" si="323"/>
        <v/>
      </c>
      <c r="AZ507" s="199" t="str">
        <f t="shared" si="326"/>
        <v/>
      </c>
      <c r="BA507" s="199">
        <f t="shared" si="327"/>
        <v>0</v>
      </c>
      <c r="BB507" s="606"/>
      <c r="BC507" s="199">
        <f>+IFERROR(MIN(BB507*(1+MTR!$E$28)*(1+MTR!$F$28),IF(C507&lt;2018,AZ507+BA507*MTR!$D$35,AZ507+BA507*MTR!$E$36)),0)</f>
        <v>0</v>
      </c>
      <c r="BD507" s="190"/>
      <c r="BE507" s="608"/>
      <c r="BF507" s="190"/>
      <c r="BG507" s="190"/>
      <c r="BH507" s="190"/>
    </row>
    <row r="508" spans="1:60" s="179" customFormat="1">
      <c r="A508" s="607"/>
      <c r="B508" s="76"/>
      <c r="C508" s="77"/>
      <c r="D508" s="77"/>
      <c r="E508" s="77"/>
      <c r="F508" s="77"/>
      <c r="G508" s="76"/>
      <c r="H508" s="212" t="str">
        <f t="shared" si="328"/>
        <v/>
      </c>
      <c r="I508" s="199" t="str">
        <f t="shared" si="329"/>
        <v/>
      </c>
      <c r="J508" s="199" t="str">
        <f t="shared" si="330"/>
        <v/>
      </c>
      <c r="K508" s="199" t="str">
        <f t="shared" si="331"/>
        <v/>
      </c>
      <c r="L508" s="199" t="str">
        <f t="shared" si="332"/>
        <v/>
      </c>
      <c r="M508" s="199" t="str">
        <f t="shared" si="333"/>
        <v/>
      </c>
      <c r="N508" s="199" t="str">
        <f t="shared" si="334"/>
        <v/>
      </c>
      <c r="O508" s="199" t="str">
        <f t="shared" si="335"/>
        <v/>
      </c>
      <c r="P508" s="199" t="str">
        <f t="shared" si="336"/>
        <v/>
      </c>
      <c r="Q508" s="199">
        <f t="shared" si="337"/>
        <v>0</v>
      </c>
      <c r="R508" s="606"/>
      <c r="S508" s="199">
        <f>+IFERROR(MIN(R508*(1+MTR!$C$28),P508+Q508*MTR!$C$35),0)</f>
        <v>0</v>
      </c>
      <c r="U508" s="199" t="str">
        <f t="shared" si="338"/>
        <v/>
      </c>
      <c r="V508" s="199" t="str">
        <f t="shared" si="339"/>
        <v/>
      </c>
      <c r="W508" s="199" t="str">
        <f t="shared" si="340"/>
        <v/>
      </c>
      <c r="X508" s="199" t="str">
        <f t="shared" si="341"/>
        <v/>
      </c>
      <c r="Y508" s="199" t="str">
        <f t="shared" si="342"/>
        <v/>
      </c>
      <c r="Z508" s="199" t="str">
        <f t="shared" si="343"/>
        <v/>
      </c>
      <c r="AA508" s="199" t="str">
        <f t="shared" si="344"/>
        <v/>
      </c>
      <c r="AB508" s="199" t="str">
        <f t="shared" si="345"/>
        <v/>
      </c>
      <c r="AC508" s="199">
        <f t="shared" si="346"/>
        <v>0</v>
      </c>
      <c r="AD508" s="606"/>
      <c r="AE508" s="199">
        <f>+IFERROR(MIN(AD508*(1+MTR!$C$28)*(1+MTR!$D$28),AB508+AC508*MTR!$D$35),0)</f>
        <v>0</v>
      </c>
      <c r="AG508" s="199" t="str">
        <f t="shared" si="319"/>
        <v/>
      </c>
      <c r="AH508" s="199" t="str">
        <f t="shared" si="311"/>
        <v/>
      </c>
      <c r="AI508" s="199" t="str">
        <f t="shared" si="312"/>
        <v/>
      </c>
      <c r="AJ508" s="199" t="str">
        <f t="shared" si="313"/>
        <v/>
      </c>
      <c r="AK508" s="199" t="str">
        <f t="shared" si="314"/>
        <v/>
      </c>
      <c r="AL508" s="199" t="str">
        <f t="shared" si="315"/>
        <v/>
      </c>
      <c r="AM508" s="199" t="str">
        <f t="shared" si="316"/>
        <v/>
      </c>
      <c r="AN508" s="199" t="str">
        <f t="shared" si="317"/>
        <v/>
      </c>
      <c r="AO508" s="199">
        <f t="shared" si="318"/>
        <v>0</v>
      </c>
      <c r="AP508" s="606"/>
      <c r="AQ508" s="199">
        <f>+IFERROR(MIN(AP508*(1+MTR!$E$28)*(1+MTR!$D$28),IF(C508&lt;2018,AN508+AO508*MTR!$D$35,AN508+AO508*MTR!$E$36)),0)</f>
        <v>0</v>
      </c>
      <c r="AS508" s="199" t="str">
        <f t="shared" si="310"/>
        <v/>
      </c>
      <c r="AT508" s="199" t="str">
        <f t="shared" si="324"/>
        <v/>
      </c>
      <c r="AU508" s="199" t="str">
        <f t="shared" si="320"/>
        <v/>
      </c>
      <c r="AV508" s="199" t="str">
        <f t="shared" si="325"/>
        <v/>
      </c>
      <c r="AW508" s="199" t="str">
        <f t="shared" si="321"/>
        <v/>
      </c>
      <c r="AX508" s="199" t="str">
        <f t="shared" si="322"/>
        <v/>
      </c>
      <c r="AY508" s="199" t="str">
        <f t="shared" si="323"/>
        <v/>
      </c>
      <c r="AZ508" s="199" t="str">
        <f t="shared" si="326"/>
        <v/>
      </c>
      <c r="BA508" s="199">
        <f t="shared" si="327"/>
        <v>0</v>
      </c>
      <c r="BB508" s="606"/>
      <c r="BC508" s="199">
        <f>+IFERROR(MIN(BB508*(1+MTR!$E$28)*(1+MTR!$F$28),IF(C508&lt;2018,AZ508+BA508*MTR!$D$35,AZ508+BA508*MTR!$E$36)),0)</f>
        <v>0</v>
      </c>
      <c r="BD508" s="190"/>
      <c r="BE508" s="608"/>
      <c r="BF508" s="190"/>
      <c r="BG508" s="190"/>
      <c r="BH508" s="190"/>
    </row>
    <row r="509" spans="1:60" s="179" customFormat="1">
      <c r="A509" s="607"/>
      <c r="B509" s="76"/>
      <c r="C509" s="77"/>
      <c r="D509" s="77"/>
      <c r="E509" s="77"/>
      <c r="F509" s="77"/>
      <c r="G509" s="76"/>
      <c r="H509" s="212" t="str">
        <f t="shared" si="328"/>
        <v/>
      </c>
      <c r="I509" s="199" t="str">
        <f t="shared" si="329"/>
        <v/>
      </c>
      <c r="J509" s="199" t="str">
        <f t="shared" si="330"/>
        <v/>
      </c>
      <c r="K509" s="199" t="str">
        <f t="shared" si="331"/>
        <v/>
      </c>
      <c r="L509" s="199" t="str">
        <f t="shared" si="332"/>
        <v/>
      </c>
      <c r="M509" s="199" t="str">
        <f t="shared" si="333"/>
        <v/>
      </c>
      <c r="N509" s="199" t="str">
        <f t="shared" si="334"/>
        <v/>
      </c>
      <c r="O509" s="199" t="str">
        <f t="shared" si="335"/>
        <v/>
      </c>
      <c r="P509" s="199" t="str">
        <f t="shared" si="336"/>
        <v/>
      </c>
      <c r="Q509" s="199">
        <f t="shared" si="337"/>
        <v>0</v>
      </c>
      <c r="R509" s="606"/>
      <c r="S509" s="199">
        <f>+IFERROR(MIN(R509*(1+MTR!$C$28),P509+Q509*MTR!$C$35),0)</f>
        <v>0</v>
      </c>
      <c r="U509" s="199" t="str">
        <f t="shared" si="338"/>
        <v/>
      </c>
      <c r="V509" s="199" t="str">
        <f t="shared" si="339"/>
        <v/>
      </c>
      <c r="W509" s="199" t="str">
        <f t="shared" si="340"/>
        <v/>
      </c>
      <c r="X509" s="199" t="str">
        <f t="shared" si="341"/>
        <v/>
      </c>
      <c r="Y509" s="199" t="str">
        <f t="shared" si="342"/>
        <v/>
      </c>
      <c r="Z509" s="199" t="str">
        <f t="shared" si="343"/>
        <v/>
      </c>
      <c r="AA509" s="199" t="str">
        <f t="shared" si="344"/>
        <v/>
      </c>
      <c r="AB509" s="199" t="str">
        <f t="shared" si="345"/>
        <v/>
      </c>
      <c r="AC509" s="199">
        <f t="shared" si="346"/>
        <v>0</v>
      </c>
      <c r="AD509" s="606"/>
      <c r="AE509" s="199">
        <f>+IFERROR(MIN(AD509*(1+MTR!$C$28)*(1+MTR!$D$28),AB509+AC509*MTR!$D$35),0)</f>
        <v>0</v>
      </c>
      <c r="AG509" s="199" t="str">
        <f t="shared" si="319"/>
        <v/>
      </c>
      <c r="AH509" s="199" t="str">
        <f t="shared" si="311"/>
        <v/>
      </c>
      <c r="AI509" s="199" t="str">
        <f t="shared" si="312"/>
        <v/>
      </c>
      <c r="AJ509" s="199" t="str">
        <f t="shared" si="313"/>
        <v/>
      </c>
      <c r="AK509" s="199" t="str">
        <f t="shared" si="314"/>
        <v/>
      </c>
      <c r="AL509" s="199" t="str">
        <f t="shared" si="315"/>
        <v/>
      </c>
      <c r="AM509" s="199" t="str">
        <f t="shared" si="316"/>
        <v/>
      </c>
      <c r="AN509" s="199" t="str">
        <f t="shared" si="317"/>
        <v/>
      </c>
      <c r="AO509" s="199">
        <f t="shared" si="318"/>
        <v>0</v>
      </c>
      <c r="AP509" s="606"/>
      <c r="AQ509" s="199">
        <f>+IFERROR(MIN(AP509*(1+MTR!$E$28)*(1+MTR!$D$28),IF(C509&lt;2018,AN509+AO509*MTR!$D$35,AN509+AO509*MTR!$E$36)),0)</f>
        <v>0</v>
      </c>
      <c r="AS509" s="199" t="str">
        <f t="shared" si="310"/>
        <v/>
      </c>
      <c r="AT509" s="199" t="str">
        <f t="shared" si="324"/>
        <v/>
      </c>
      <c r="AU509" s="199" t="str">
        <f t="shared" si="320"/>
        <v/>
      </c>
      <c r="AV509" s="199" t="str">
        <f t="shared" si="325"/>
        <v/>
      </c>
      <c r="AW509" s="199" t="str">
        <f t="shared" si="321"/>
        <v/>
      </c>
      <c r="AX509" s="199" t="str">
        <f t="shared" si="322"/>
        <v/>
      </c>
      <c r="AY509" s="199" t="str">
        <f t="shared" si="323"/>
        <v/>
      </c>
      <c r="AZ509" s="199" t="str">
        <f t="shared" si="326"/>
        <v/>
      </c>
      <c r="BA509" s="199">
        <f t="shared" si="327"/>
        <v>0</v>
      </c>
      <c r="BB509" s="606"/>
      <c r="BC509" s="199">
        <f>+IFERROR(MIN(BB509*(1+MTR!$E$28)*(1+MTR!$F$28),IF(C509&lt;2018,AZ509+BA509*MTR!$D$35,AZ509+BA509*MTR!$E$36)),0)</f>
        <v>0</v>
      </c>
      <c r="BD509" s="190"/>
      <c r="BE509" s="608"/>
      <c r="BF509" s="190"/>
      <c r="BG509" s="190"/>
      <c r="BH509" s="190"/>
    </row>
    <row r="510" spans="1:60" s="179" customFormat="1">
      <c r="A510" s="607"/>
      <c r="B510" s="76"/>
      <c r="C510" s="77"/>
      <c r="D510" s="77"/>
      <c r="E510" s="77"/>
      <c r="F510" s="77"/>
      <c r="G510" s="76"/>
      <c r="H510" s="212" t="str">
        <f t="shared" si="328"/>
        <v/>
      </c>
      <c r="I510" s="199" t="str">
        <f t="shared" si="329"/>
        <v/>
      </c>
      <c r="J510" s="199" t="str">
        <f t="shared" si="330"/>
        <v/>
      </c>
      <c r="K510" s="199" t="str">
        <f t="shared" si="331"/>
        <v/>
      </c>
      <c r="L510" s="199" t="str">
        <f t="shared" si="332"/>
        <v/>
      </c>
      <c r="M510" s="199" t="str">
        <f t="shared" si="333"/>
        <v/>
      </c>
      <c r="N510" s="199" t="str">
        <f t="shared" si="334"/>
        <v/>
      </c>
      <c r="O510" s="199" t="str">
        <f t="shared" si="335"/>
        <v/>
      </c>
      <c r="P510" s="199" t="str">
        <f t="shared" si="336"/>
        <v/>
      </c>
      <c r="Q510" s="199">
        <f t="shared" si="337"/>
        <v>0</v>
      </c>
      <c r="R510" s="606"/>
      <c r="S510" s="199">
        <f>+IFERROR(MIN(R510*(1+MTR!$C$28),P510+Q510*MTR!$C$35),0)</f>
        <v>0</v>
      </c>
      <c r="U510" s="199" t="str">
        <f t="shared" si="338"/>
        <v/>
      </c>
      <c r="V510" s="199" t="str">
        <f t="shared" si="339"/>
        <v/>
      </c>
      <c r="W510" s="199" t="str">
        <f t="shared" si="340"/>
        <v/>
      </c>
      <c r="X510" s="199" t="str">
        <f t="shared" si="341"/>
        <v/>
      </c>
      <c r="Y510" s="199" t="str">
        <f t="shared" si="342"/>
        <v/>
      </c>
      <c r="Z510" s="199" t="str">
        <f t="shared" si="343"/>
        <v/>
      </c>
      <c r="AA510" s="199" t="str">
        <f t="shared" si="344"/>
        <v/>
      </c>
      <c r="AB510" s="199" t="str">
        <f t="shared" si="345"/>
        <v/>
      </c>
      <c r="AC510" s="199">
        <f t="shared" si="346"/>
        <v>0</v>
      </c>
      <c r="AD510" s="606"/>
      <c r="AE510" s="199">
        <f>+IFERROR(MIN(AD510*(1+MTR!$C$28)*(1+MTR!$D$28),AB510+AC510*MTR!$D$35),0)</f>
        <v>0</v>
      </c>
      <c r="AG510" s="199" t="str">
        <f t="shared" si="319"/>
        <v/>
      </c>
      <c r="AH510" s="199" t="str">
        <f t="shared" si="311"/>
        <v/>
      </c>
      <c r="AI510" s="199" t="str">
        <f t="shared" si="312"/>
        <v/>
      </c>
      <c r="AJ510" s="199" t="str">
        <f t="shared" si="313"/>
        <v/>
      </c>
      <c r="AK510" s="199" t="str">
        <f t="shared" si="314"/>
        <v/>
      </c>
      <c r="AL510" s="199" t="str">
        <f t="shared" si="315"/>
        <v/>
      </c>
      <c r="AM510" s="199" t="str">
        <f t="shared" si="316"/>
        <v/>
      </c>
      <c r="AN510" s="199" t="str">
        <f t="shared" si="317"/>
        <v/>
      </c>
      <c r="AO510" s="199">
        <f t="shared" si="318"/>
        <v>0</v>
      </c>
      <c r="AP510" s="606"/>
      <c r="AQ510" s="199">
        <f>+IFERROR(MIN(AP510*(1+MTR!$E$28)*(1+MTR!$D$28),IF(C510&lt;2018,AN510+AO510*MTR!$D$35,AN510+AO510*MTR!$E$36)),0)</f>
        <v>0</v>
      </c>
      <c r="AS510" s="199" t="str">
        <f t="shared" si="310"/>
        <v/>
      </c>
      <c r="AT510" s="199" t="str">
        <f t="shared" si="324"/>
        <v/>
      </c>
      <c r="AU510" s="199" t="str">
        <f t="shared" si="320"/>
        <v/>
      </c>
      <c r="AV510" s="199" t="str">
        <f t="shared" si="325"/>
        <v/>
      </c>
      <c r="AW510" s="199" t="str">
        <f t="shared" si="321"/>
        <v/>
      </c>
      <c r="AX510" s="199" t="str">
        <f t="shared" si="322"/>
        <v/>
      </c>
      <c r="AY510" s="199" t="str">
        <f t="shared" si="323"/>
        <v/>
      </c>
      <c r="AZ510" s="199" t="str">
        <f t="shared" si="326"/>
        <v/>
      </c>
      <c r="BA510" s="199">
        <f t="shared" si="327"/>
        <v>0</v>
      </c>
      <c r="BB510" s="606"/>
      <c r="BC510" s="199">
        <f>+IFERROR(MIN(BB510*(1+MTR!$E$28)*(1+MTR!$F$28),IF(C510&lt;2018,AZ510+BA510*MTR!$D$35,AZ510+BA510*MTR!$E$36)),0)</f>
        <v>0</v>
      </c>
      <c r="BD510" s="190"/>
      <c r="BE510" s="608"/>
      <c r="BF510" s="190"/>
      <c r="BG510" s="190"/>
      <c r="BH510" s="190"/>
    </row>
    <row r="511" spans="1:60" s="179" customFormat="1">
      <c r="A511" s="607"/>
      <c r="B511" s="76"/>
      <c r="C511" s="77"/>
      <c r="D511" s="77"/>
      <c r="E511" s="77"/>
      <c r="F511" s="77"/>
      <c r="G511" s="76"/>
      <c r="H511" s="212" t="str">
        <f t="shared" si="328"/>
        <v/>
      </c>
      <c r="I511" s="199" t="str">
        <f t="shared" si="329"/>
        <v/>
      </c>
      <c r="J511" s="199" t="str">
        <f t="shared" si="330"/>
        <v/>
      </c>
      <c r="K511" s="199" t="str">
        <f t="shared" si="331"/>
        <v/>
      </c>
      <c r="L511" s="199" t="str">
        <f t="shared" si="332"/>
        <v/>
      </c>
      <c r="M511" s="199" t="str">
        <f t="shared" si="333"/>
        <v/>
      </c>
      <c r="N511" s="199" t="str">
        <f t="shared" si="334"/>
        <v/>
      </c>
      <c r="O511" s="199" t="str">
        <f t="shared" si="335"/>
        <v/>
      </c>
      <c r="P511" s="199" t="str">
        <f t="shared" si="336"/>
        <v/>
      </c>
      <c r="Q511" s="199">
        <f t="shared" si="337"/>
        <v>0</v>
      </c>
      <c r="R511" s="606"/>
      <c r="S511" s="199">
        <f>+IFERROR(MIN(R511*(1+MTR!$C$28),P511+Q511*MTR!$C$35),0)</f>
        <v>0</v>
      </c>
      <c r="U511" s="199" t="str">
        <f t="shared" si="338"/>
        <v/>
      </c>
      <c r="V511" s="199" t="str">
        <f t="shared" si="339"/>
        <v/>
      </c>
      <c r="W511" s="199" t="str">
        <f t="shared" si="340"/>
        <v/>
      </c>
      <c r="X511" s="199" t="str">
        <f t="shared" si="341"/>
        <v/>
      </c>
      <c r="Y511" s="199" t="str">
        <f t="shared" si="342"/>
        <v/>
      </c>
      <c r="Z511" s="199" t="str">
        <f t="shared" si="343"/>
        <v/>
      </c>
      <c r="AA511" s="199" t="str">
        <f t="shared" si="344"/>
        <v/>
      </c>
      <c r="AB511" s="199" t="str">
        <f t="shared" si="345"/>
        <v/>
      </c>
      <c r="AC511" s="199">
        <f t="shared" si="346"/>
        <v>0</v>
      </c>
      <c r="AD511" s="606"/>
      <c r="AE511" s="199">
        <f>+IFERROR(MIN(AD511*(1+MTR!$C$28)*(1+MTR!$D$28),AB511+AC511*MTR!$D$35),0)</f>
        <v>0</v>
      </c>
      <c r="AG511" s="199" t="str">
        <f t="shared" si="319"/>
        <v/>
      </c>
      <c r="AH511" s="199" t="str">
        <f t="shared" si="311"/>
        <v/>
      </c>
      <c r="AI511" s="199" t="str">
        <f t="shared" si="312"/>
        <v/>
      </c>
      <c r="AJ511" s="199" t="str">
        <f t="shared" si="313"/>
        <v/>
      </c>
      <c r="AK511" s="199" t="str">
        <f t="shared" si="314"/>
        <v/>
      </c>
      <c r="AL511" s="199" t="str">
        <f t="shared" si="315"/>
        <v/>
      </c>
      <c r="AM511" s="199" t="str">
        <f t="shared" si="316"/>
        <v/>
      </c>
      <c r="AN511" s="199" t="str">
        <f t="shared" si="317"/>
        <v/>
      </c>
      <c r="AO511" s="199">
        <f t="shared" si="318"/>
        <v>0</v>
      </c>
      <c r="AP511" s="606"/>
      <c r="AQ511" s="199">
        <f>+IFERROR(MIN(AP511*(1+MTR!$E$28)*(1+MTR!$D$28),IF(C511&lt;2018,AN511+AO511*MTR!$D$35,AN511+AO511*MTR!$E$36)),0)</f>
        <v>0</v>
      </c>
      <c r="AS511" s="199" t="str">
        <f t="shared" si="310"/>
        <v/>
      </c>
      <c r="AT511" s="199" t="str">
        <f t="shared" si="324"/>
        <v/>
      </c>
      <c r="AU511" s="199" t="str">
        <f t="shared" si="320"/>
        <v/>
      </c>
      <c r="AV511" s="199" t="str">
        <f t="shared" si="325"/>
        <v/>
      </c>
      <c r="AW511" s="199" t="str">
        <f t="shared" si="321"/>
        <v/>
      </c>
      <c r="AX511" s="199" t="str">
        <f t="shared" si="322"/>
        <v/>
      </c>
      <c r="AY511" s="199" t="str">
        <f t="shared" si="323"/>
        <v/>
      </c>
      <c r="AZ511" s="199" t="str">
        <f t="shared" si="326"/>
        <v/>
      </c>
      <c r="BA511" s="199">
        <f t="shared" si="327"/>
        <v>0</v>
      </c>
      <c r="BB511" s="606"/>
      <c r="BC511" s="199">
        <f>+IFERROR(MIN(BB511*(1+MTR!$E$28)*(1+MTR!$F$28),IF(C511&lt;2018,AZ511+BA511*MTR!$D$35,AZ511+BA511*MTR!$E$36)),0)</f>
        <v>0</v>
      </c>
      <c r="BD511" s="190"/>
      <c r="BE511" s="608"/>
      <c r="BF511" s="190"/>
      <c r="BG511" s="190"/>
      <c r="BH511" s="190"/>
    </row>
    <row r="512" spans="1:60" s="179" customFormat="1">
      <c r="A512" s="607"/>
      <c r="B512" s="76"/>
      <c r="C512" s="77"/>
      <c r="D512" s="77"/>
      <c r="E512" s="77"/>
      <c r="F512" s="77"/>
      <c r="G512" s="76"/>
      <c r="H512" s="212" t="str">
        <f t="shared" si="328"/>
        <v/>
      </c>
      <c r="I512" s="199" t="str">
        <f t="shared" si="329"/>
        <v/>
      </c>
      <c r="J512" s="199" t="str">
        <f t="shared" si="330"/>
        <v/>
      </c>
      <c r="K512" s="199" t="str">
        <f t="shared" si="331"/>
        <v/>
      </c>
      <c r="L512" s="199" t="str">
        <f t="shared" si="332"/>
        <v/>
      </c>
      <c r="M512" s="199" t="str">
        <f t="shared" si="333"/>
        <v/>
      </c>
      <c r="N512" s="199" t="str">
        <f t="shared" si="334"/>
        <v/>
      </c>
      <c r="O512" s="199" t="str">
        <f t="shared" si="335"/>
        <v/>
      </c>
      <c r="P512" s="199" t="str">
        <f t="shared" si="336"/>
        <v/>
      </c>
      <c r="Q512" s="199">
        <f t="shared" si="337"/>
        <v>0</v>
      </c>
      <c r="R512" s="606"/>
      <c r="S512" s="199">
        <f>+IFERROR(MIN(R512*(1+MTR!$C$28),P512+Q512*MTR!$C$35),0)</f>
        <v>0</v>
      </c>
      <c r="U512" s="199" t="str">
        <f t="shared" si="338"/>
        <v/>
      </c>
      <c r="V512" s="199" t="str">
        <f t="shared" si="339"/>
        <v/>
      </c>
      <c r="W512" s="199" t="str">
        <f t="shared" si="340"/>
        <v/>
      </c>
      <c r="X512" s="199" t="str">
        <f t="shared" si="341"/>
        <v/>
      </c>
      <c r="Y512" s="199" t="str">
        <f t="shared" si="342"/>
        <v/>
      </c>
      <c r="Z512" s="199" t="str">
        <f t="shared" si="343"/>
        <v/>
      </c>
      <c r="AA512" s="199" t="str">
        <f t="shared" si="344"/>
        <v/>
      </c>
      <c r="AB512" s="199" t="str">
        <f t="shared" si="345"/>
        <v/>
      </c>
      <c r="AC512" s="199">
        <f t="shared" si="346"/>
        <v>0</v>
      </c>
      <c r="AD512" s="606"/>
      <c r="AE512" s="199">
        <f>+IFERROR(MIN(AD512*(1+MTR!$C$28)*(1+MTR!$D$28),AB512+AC512*MTR!$D$35),0)</f>
        <v>0</v>
      </c>
      <c r="AG512" s="199" t="str">
        <f t="shared" si="319"/>
        <v/>
      </c>
      <c r="AH512" s="199" t="str">
        <f t="shared" si="311"/>
        <v/>
      </c>
      <c r="AI512" s="199" t="str">
        <f t="shared" si="312"/>
        <v/>
      </c>
      <c r="AJ512" s="199" t="str">
        <f t="shared" si="313"/>
        <v/>
      </c>
      <c r="AK512" s="199" t="str">
        <f t="shared" si="314"/>
        <v/>
      </c>
      <c r="AL512" s="199" t="str">
        <f t="shared" si="315"/>
        <v/>
      </c>
      <c r="AM512" s="199" t="str">
        <f t="shared" si="316"/>
        <v/>
      </c>
      <c r="AN512" s="199" t="str">
        <f t="shared" si="317"/>
        <v/>
      </c>
      <c r="AO512" s="199">
        <f t="shared" si="318"/>
        <v>0</v>
      </c>
      <c r="AP512" s="606"/>
      <c r="AQ512" s="199">
        <f>+IFERROR(MIN(AP512*(1+MTR!$E$28)*(1+MTR!$D$28),IF(C512&lt;2018,AN512+AO512*MTR!$D$35,AN512+AO512*MTR!$E$36)),0)</f>
        <v>0</v>
      </c>
      <c r="AS512" s="199" t="str">
        <f t="shared" si="310"/>
        <v/>
      </c>
      <c r="AT512" s="199" t="str">
        <f t="shared" si="324"/>
        <v/>
      </c>
      <c r="AU512" s="199" t="str">
        <f t="shared" si="320"/>
        <v/>
      </c>
      <c r="AV512" s="199" t="str">
        <f t="shared" si="325"/>
        <v/>
      </c>
      <c r="AW512" s="199" t="str">
        <f t="shared" si="321"/>
        <v/>
      </c>
      <c r="AX512" s="199" t="str">
        <f t="shared" si="322"/>
        <v/>
      </c>
      <c r="AY512" s="199" t="str">
        <f t="shared" si="323"/>
        <v/>
      </c>
      <c r="AZ512" s="199" t="str">
        <f t="shared" si="326"/>
        <v/>
      </c>
      <c r="BA512" s="199">
        <f t="shared" si="327"/>
        <v>0</v>
      </c>
      <c r="BB512" s="606"/>
      <c r="BC512" s="199">
        <f>+IFERROR(MIN(BB512*(1+MTR!$E$28)*(1+MTR!$F$28),IF(C512&lt;2018,AZ512+BA512*MTR!$D$35,AZ512+BA512*MTR!$E$36)),0)</f>
        <v>0</v>
      </c>
      <c r="BD512" s="190"/>
      <c r="BE512" s="608"/>
      <c r="BF512" s="190"/>
      <c r="BG512" s="190"/>
      <c r="BH512" s="190"/>
    </row>
    <row r="513" spans="1:60" s="179" customFormat="1">
      <c r="A513" s="607"/>
      <c r="B513" s="76"/>
      <c r="C513" s="77"/>
      <c r="D513" s="77"/>
      <c r="E513" s="77"/>
      <c r="F513" s="77"/>
      <c r="G513" s="76"/>
      <c r="H513" s="212" t="str">
        <f t="shared" si="328"/>
        <v/>
      </c>
      <c r="I513" s="199" t="str">
        <f t="shared" si="329"/>
        <v/>
      </c>
      <c r="J513" s="199" t="str">
        <f t="shared" si="330"/>
        <v/>
      </c>
      <c r="K513" s="199" t="str">
        <f t="shared" si="331"/>
        <v/>
      </c>
      <c r="L513" s="199" t="str">
        <f t="shared" si="332"/>
        <v/>
      </c>
      <c r="M513" s="199" t="str">
        <f t="shared" si="333"/>
        <v/>
      </c>
      <c r="N513" s="199" t="str">
        <f t="shared" si="334"/>
        <v/>
      </c>
      <c r="O513" s="199" t="str">
        <f t="shared" si="335"/>
        <v/>
      </c>
      <c r="P513" s="199" t="str">
        <f t="shared" si="336"/>
        <v/>
      </c>
      <c r="Q513" s="199">
        <f t="shared" si="337"/>
        <v>0</v>
      </c>
      <c r="R513" s="606"/>
      <c r="S513" s="199">
        <f>+IFERROR(MIN(R513*(1+MTR!$C$28),P513+Q513*MTR!$C$35),0)</f>
        <v>0</v>
      </c>
      <c r="U513" s="199" t="str">
        <f t="shared" si="338"/>
        <v/>
      </c>
      <c r="V513" s="199" t="str">
        <f t="shared" si="339"/>
        <v/>
      </c>
      <c r="W513" s="199" t="str">
        <f t="shared" si="340"/>
        <v/>
      </c>
      <c r="X513" s="199" t="str">
        <f t="shared" si="341"/>
        <v/>
      </c>
      <c r="Y513" s="199" t="str">
        <f t="shared" si="342"/>
        <v/>
      </c>
      <c r="Z513" s="199" t="str">
        <f t="shared" si="343"/>
        <v/>
      </c>
      <c r="AA513" s="199" t="str">
        <f t="shared" si="344"/>
        <v/>
      </c>
      <c r="AB513" s="199" t="str">
        <f t="shared" si="345"/>
        <v/>
      </c>
      <c r="AC513" s="199">
        <f t="shared" si="346"/>
        <v>0</v>
      </c>
      <c r="AD513" s="606"/>
      <c r="AE513" s="199">
        <f>+IFERROR(MIN(AD513*(1+MTR!$C$28)*(1+MTR!$D$28),AB513+AC513*MTR!$D$35),0)</f>
        <v>0</v>
      </c>
      <c r="AG513" s="199" t="str">
        <f t="shared" si="319"/>
        <v/>
      </c>
      <c r="AH513" s="199" t="str">
        <f t="shared" si="311"/>
        <v/>
      </c>
      <c r="AI513" s="199" t="str">
        <f t="shared" si="312"/>
        <v/>
      </c>
      <c r="AJ513" s="199" t="str">
        <f t="shared" si="313"/>
        <v/>
      </c>
      <c r="AK513" s="199" t="str">
        <f t="shared" si="314"/>
        <v/>
      </c>
      <c r="AL513" s="199" t="str">
        <f t="shared" si="315"/>
        <v/>
      </c>
      <c r="AM513" s="199" t="str">
        <f t="shared" si="316"/>
        <v/>
      </c>
      <c r="AN513" s="199" t="str">
        <f t="shared" si="317"/>
        <v/>
      </c>
      <c r="AO513" s="199">
        <f t="shared" si="318"/>
        <v>0</v>
      </c>
      <c r="AP513" s="606"/>
      <c r="AQ513" s="199">
        <f>+IFERROR(MIN(AP513*(1+MTR!$E$28)*(1+MTR!$D$28),IF(C513&lt;2018,AN513+AO513*MTR!$D$35,AN513+AO513*MTR!$E$36)),0)</f>
        <v>0</v>
      </c>
      <c r="AS513" s="199" t="str">
        <f t="shared" si="310"/>
        <v/>
      </c>
      <c r="AT513" s="199" t="str">
        <f t="shared" si="324"/>
        <v/>
      </c>
      <c r="AU513" s="199" t="str">
        <f t="shared" si="320"/>
        <v/>
      </c>
      <c r="AV513" s="199" t="str">
        <f t="shared" si="325"/>
        <v/>
      </c>
      <c r="AW513" s="199" t="str">
        <f t="shared" si="321"/>
        <v/>
      </c>
      <c r="AX513" s="199" t="str">
        <f t="shared" si="322"/>
        <v/>
      </c>
      <c r="AY513" s="199" t="str">
        <f t="shared" si="323"/>
        <v/>
      </c>
      <c r="AZ513" s="199" t="str">
        <f t="shared" si="326"/>
        <v/>
      </c>
      <c r="BA513" s="199">
        <f t="shared" si="327"/>
        <v>0</v>
      </c>
      <c r="BB513" s="606"/>
      <c r="BC513" s="199">
        <f>+IFERROR(MIN(BB513*(1+MTR!$E$28)*(1+MTR!$F$28),IF(C513&lt;2018,AZ513+BA513*MTR!$D$35,AZ513+BA513*MTR!$E$36)),0)</f>
        <v>0</v>
      </c>
      <c r="BD513" s="190"/>
      <c r="BE513" s="608"/>
      <c r="BF513" s="190"/>
      <c r="BG513" s="190"/>
      <c r="BH513" s="190"/>
    </row>
    <row r="514" spans="1:60" s="179" customFormat="1">
      <c r="A514" s="607"/>
      <c r="B514" s="76"/>
      <c r="C514" s="77"/>
      <c r="D514" s="77"/>
      <c r="E514" s="77"/>
      <c r="F514" s="77"/>
      <c r="G514" s="76"/>
      <c r="H514" s="212" t="str">
        <f t="shared" si="328"/>
        <v/>
      </c>
      <c r="I514" s="199" t="str">
        <f t="shared" si="329"/>
        <v/>
      </c>
      <c r="J514" s="199" t="str">
        <f t="shared" si="330"/>
        <v/>
      </c>
      <c r="K514" s="199" t="str">
        <f t="shared" si="331"/>
        <v/>
      </c>
      <c r="L514" s="199" t="str">
        <f t="shared" si="332"/>
        <v/>
      </c>
      <c r="M514" s="199" t="str">
        <f t="shared" si="333"/>
        <v/>
      </c>
      <c r="N514" s="199" t="str">
        <f t="shared" si="334"/>
        <v/>
      </c>
      <c r="O514" s="199" t="str">
        <f t="shared" si="335"/>
        <v/>
      </c>
      <c r="P514" s="199" t="str">
        <f t="shared" si="336"/>
        <v/>
      </c>
      <c r="Q514" s="199">
        <f t="shared" si="337"/>
        <v>0</v>
      </c>
      <c r="R514" s="606"/>
      <c r="S514" s="199">
        <f>+IFERROR(MIN(R514*(1+MTR!$C$28),P514+Q514*MTR!$C$35),0)</f>
        <v>0</v>
      </c>
      <c r="U514" s="199" t="str">
        <f t="shared" si="338"/>
        <v/>
      </c>
      <c r="V514" s="199" t="str">
        <f t="shared" si="339"/>
        <v/>
      </c>
      <c r="W514" s="199" t="str">
        <f t="shared" si="340"/>
        <v/>
      </c>
      <c r="X514" s="199" t="str">
        <f t="shared" si="341"/>
        <v/>
      </c>
      <c r="Y514" s="199" t="str">
        <f t="shared" si="342"/>
        <v/>
      </c>
      <c r="Z514" s="199" t="str">
        <f t="shared" si="343"/>
        <v/>
      </c>
      <c r="AA514" s="199" t="str">
        <f t="shared" si="344"/>
        <v/>
      </c>
      <c r="AB514" s="199" t="str">
        <f t="shared" si="345"/>
        <v/>
      </c>
      <c r="AC514" s="199">
        <f t="shared" si="346"/>
        <v>0</v>
      </c>
      <c r="AD514" s="606"/>
      <c r="AE514" s="199">
        <f>+IFERROR(MIN(AD514*(1+MTR!$C$28)*(1+MTR!$D$28),AB514+AC514*MTR!$D$35),0)</f>
        <v>0</v>
      </c>
      <c r="AG514" s="199" t="str">
        <f t="shared" si="319"/>
        <v/>
      </c>
      <c r="AH514" s="199" t="str">
        <f t="shared" si="311"/>
        <v/>
      </c>
      <c r="AI514" s="199" t="str">
        <f t="shared" si="312"/>
        <v/>
      </c>
      <c r="AJ514" s="199" t="str">
        <f t="shared" si="313"/>
        <v/>
      </c>
      <c r="AK514" s="199" t="str">
        <f t="shared" si="314"/>
        <v/>
      </c>
      <c r="AL514" s="199" t="str">
        <f t="shared" si="315"/>
        <v/>
      </c>
      <c r="AM514" s="199" t="str">
        <f t="shared" si="316"/>
        <v/>
      </c>
      <c r="AN514" s="199" t="str">
        <f t="shared" si="317"/>
        <v/>
      </c>
      <c r="AO514" s="199">
        <f t="shared" si="318"/>
        <v>0</v>
      </c>
      <c r="AP514" s="606"/>
      <c r="AQ514" s="199">
        <f>+IFERROR(MIN(AP514*(1+MTR!$E$28)*(1+MTR!$D$28),IF(C514&lt;2018,AN514+AO514*MTR!$D$35,AN514+AO514*MTR!$E$36)),0)</f>
        <v>0</v>
      </c>
      <c r="AS514" s="199" t="str">
        <f t="shared" si="310"/>
        <v/>
      </c>
      <c r="AT514" s="199" t="str">
        <f t="shared" si="324"/>
        <v/>
      </c>
      <c r="AU514" s="199" t="str">
        <f t="shared" si="320"/>
        <v/>
      </c>
      <c r="AV514" s="199" t="str">
        <f t="shared" si="325"/>
        <v/>
      </c>
      <c r="AW514" s="199" t="str">
        <f t="shared" si="321"/>
        <v/>
      </c>
      <c r="AX514" s="199" t="str">
        <f t="shared" si="322"/>
        <v/>
      </c>
      <c r="AY514" s="199" t="str">
        <f t="shared" si="323"/>
        <v/>
      </c>
      <c r="AZ514" s="199" t="str">
        <f t="shared" si="326"/>
        <v/>
      </c>
      <c r="BA514" s="199">
        <f t="shared" si="327"/>
        <v>0</v>
      </c>
      <c r="BB514" s="606"/>
      <c r="BC514" s="199">
        <f>+IFERROR(MIN(BB514*(1+MTR!$E$28)*(1+MTR!$F$28),IF(C514&lt;2018,AZ514+BA514*MTR!$D$35,AZ514+BA514*MTR!$E$36)),0)</f>
        <v>0</v>
      </c>
      <c r="BD514" s="190"/>
      <c r="BE514" s="608"/>
      <c r="BF514" s="190"/>
      <c r="BG514" s="190"/>
      <c r="BH514" s="190"/>
    </row>
    <row r="515" spans="1:60" s="179" customFormat="1">
      <c r="A515" s="607"/>
      <c r="B515" s="76"/>
      <c r="C515" s="77"/>
      <c r="D515" s="77"/>
      <c r="E515" s="77"/>
      <c r="F515" s="77"/>
      <c r="G515" s="76"/>
      <c r="H515" s="212" t="str">
        <f t="shared" si="328"/>
        <v/>
      </c>
      <c r="I515" s="199" t="str">
        <f t="shared" si="329"/>
        <v/>
      </c>
      <c r="J515" s="199" t="str">
        <f t="shared" si="330"/>
        <v/>
      </c>
      <c r="K515" s="199" t="str">
        <f t="shared" si="331"/>
        <v/>
      </c>
      <c r="L515" s="199" t="str">
        <f t="shared" si="332"/>
        <v/>
      </c>
      <c r="M515" s="199" t="str">
        <f t="shared" si="333"/>
        <v/>
      </c>
      <c r="N515" s="199" t="str">
        <f t="shared" si="334"/>
        <v/>
      </c>
      <c r="O515" s="199" t="str">
        <f t="shared" si="335"/>
        <v/>
      </c>
      <c r="P515" s="199" t="str">
        <f t="shared" si="336"/>
        <v/>
      </c>
      <c r="Q515" s="199">
        <f t="shared" si="337"/>
        <v>0</v>
      </c>
      <c r="R515" s="606"/>
      <c r="S515" s="199">
        <f>+IFERROR(MIN(R515*(1+MTR!$C$28),P515+Q515*MTR!$C$35),0)</f>
        <v>0</v>
      </c>
      <c r="U515" s="199" t="str">
        <f t="shared" si="338"/>
        <v/>
      </c>
      <c r="V515" s="199" t="str">
        <f t="shared" si="339"/>
        <v/>
      </c>
      <c r="W515" s="199" t="str">
        <f t="shared" si="340"/>
        <v/>
      </c>
      <c r="X515" s="199" t="str">
        <f t="shared" si="341"/>
        <v/>
      </c>
      <c r="Y515" s="199" t="str">
        <f t="shared" si="342"/>
        <v/>
      </c>
      <c r="Z515" s="199" t="str">
        <f t="shared" si="343"/>
        <v/>
      </c>
      <c r="AA515" s="199" t="str">
        <f t="shared" si="344"/>
        <v/>
      </c>
      <c r="AB515" s="199" t="str">
        <f t="shared" si="345"/>
        <v/>
      </c>
      <c r="AC515" s="199">
        <f t="shared" si="346"/>
        <v>0</v>
      </c>
      <c r="AD515" s="606"/>
      <c r="AE515" s="199">
        <f>+IFERROR(MIN(AD515*(1+MTR!$C$28)*(1+MTR!$D$28),AB515+AC515*MTR!$D$35),0)</f>
        <v>0</v>
      </c>
      <c r="AG515" s="199" t="str">
        <f t="shared" si="319"/>
        <v/>
      </c>
      <c r="AH515" s="199" t="str">
        <f t="shared" si="311"/>
        <v/>
      </c>
      <c r="AI515" s="199" t="str">
        <f t="shared" si="312"/>
        <v/>
      </c>
      <c r="AJ515" s="199" t="str">
        <f t="shared" si="313"/>
        <v/>
      </c>
      <c r="AK515" s="199" t="str">
        <f t="shared" si="314"/>
        <v/>
      </c>
      <c r="AL515" s="199" t="str">
        <f t="shared" si="315"/>
        <v/>
      </c>
      <c r="AM515" s="199" t="str">
        <f t="shared" si="316"/>
        <v/>
      </c>
      <c r="AN515" s="199" t="str">
        <f t="shared" si="317"/>
        <v/>
      </c>
      <c r="AO515" s="199">
        <f t="shared" si="318"/>
        <v>0</v>
      </c>
      <c r="AP515" s="606"/>
      <c r="AQ515" s="199">
        <f>+IFERROR(MIN(AP515*(1+MTR!$E$28)*(1+MTR!$D$28),IF(C515&lt;2018,AN515+AO515*MTR!$D$35,AN515+AO515*MTR!$E$36)),0)</f>
        <v>0</v>
      </c>
      <c r="AS515" s="199" t="str">
        <f t="shared" si="310"/>
        <v/>
      </c>
      <c r="AT515" s="199" t="str">
        <f t="shared" si="324"/>
        <v/>
      </c>
      <c r="AU515" s="199" t="str">
        <f t="shared" si="320"/>
        <v/>
      </c>
      <c r="AV515" s="199" t="str">
        <f t="shared" si="325"/>
        <v/>
      </c>
      <c r="AW515" s="199" t="str">
        <f t="shared" si="321"/>
        <v/>
      </c>
      <c r="AX515" s="199" t="str">
        <f t="shared" si="322"/>
        <v/>
      </c>
      <c r="AY515" s="199" t="str">
        <f t="shared" si="323"/>
        <v/>
      </c>
      <c r="AZ515" s="199" t="str">
        <f t="shared" si="326"/>
        <v/>
      </c>
      <c r="BA515" s="199">
        <f t="shared" si="327"/>
        <v>0</v>
      </c>
      <c r="BB515" s="606"/>
      <c r="BC515" s="199">
        <f>+IFERROR(MIN(BB515*(1+MTR!$E$28)*(1+MTR!$F$28),IF(C515&lt;2018,AZ515+BA515*MTR!$D$35,AZ515+BA515*MTR!$E$36)),0)</f>
        <v>0</v>
      </c>
      <c r="BD515" s="190"/>
      <c r="BE515" s="608"/>
      <c r="BF515" s="190"/>
      <c r="BG515" s="190"/>
      <c r="BH515" s="190"/>
    </row>
    <row r="516" spans="1:60" s="179" customFormat="1">
      <c r="A516" s="607"/>
      <c r="B516" s="76"/>
      <c r="C516" s="77"/>
      <c r="D516" s="77"/>
      <c r="E516" s="77"/>
      <c r="F516" s="77"/>
      <c r="G516" s="76"/>
      <c r="H516" s="212" t="str">
        <f t="shared" si="328"/>
        <v/>
      </c>
      <c r="I516" s="199" t="str">
        <f t="shared" si="329"/>
        <v/>
      </c>
      <c r="J516" s="199" t="str">
        <f t="shared" si="330"/>
        <v/>
      </c>
      <c r="K516" s="199" t="str">
        <f t="shared" si="331"/>
        <v/>
      </c>
      <c r="L516" s="199" t="str">
        <f t="shared" si="332"/>
        <v/>
      </c>
      <c r="M516" s="199" t="str">
        <f t="shared" si="333"/>
        <v/>
      </c>
      <c r="N516" s="199" t="str">
        <f t="shared" si="334"/>
        <v/>
      </c>
      <c r="O516" s="199" t="str">
        <f t="shared" si="335"/>
        <v/>
      </c>
      <c r="P516" s="199" t="str">
        <f t="shared" si="336"/>
        <v/>
      </c>
      <c r="Q516" s="199">
        <f t="shared" si="337"/>
        <v>0</v>
      </c>
      <c r="R516" s="606"/>
      <c r="S516" s="199">
        <f>+IFERROR(MIN(R516*(1+MTR!$C$28),P516+Q516*MTR!$C$35),0)</f>
        <v>0</v>
      </c>
      <c r="U516" s="199" t="str">
        <f t="shared" si="338"/>
        <v/>
      </c>
      <c r="V516" s="199" t="str">
        <f t="shared" si="339"/>
        <v/>
      </c>
      <c r="W516" s="199" t="str">
        <f t="shared" si="340"/>
        <v/>
      </c>
      <c r="X516" s="199" t="str">
        <f t="shared" si="341"/>
        <v/>
      </c>
      <c r="Y516" s="199" t="str">
        <f t="shared" si="342"/>
        <v/>
      </c>
      <c r="Z516" s="199" t="str">
        <f t="shared" si="343"/>
        <v/>
      </c>
      <c r="AA516" s="199" t="str">
        <f t="shared" si="344"/>
        <v/>
      </c>
      <c r="AB516" s="199" t="str">
        <f t="shared" si="345"/>
        <v/>
      </c>
      <c r="AC516" s="199">
        <f t="shared" si="346"/>
        <v>0</v>
      </c>
      <c r="AD516" s="606"/>
      <c r="AE516" s="199">
        <f>+IFERROR(MIN(AD516*(1+MTR!$C$28)*(1+MTR!$D$28),AB516+AC516*MTR!$D$35),0)</f>
        <v>0</v>
      </c>
      <c r="AG516" s="199" t="str">
        <f t="shared" si="319"/>
        <v/>
      </c>
      <c r="AH516" s="199" t="str">
        <f t="shared" si="311"/>
        <v/>
      </c>
      <c r="AI516" s="199" t="str">
        <f t="shared" si="312"/>
        <v/>
      </c>
      <c r="AJ516" s="199" t="str">
        <f t="shared" si="313"/>
        <v/>
      </c>
      <c r="AK516" s="199" t="str">
        <f t="shared" si="314"/>
        <v/>
      </c>
      <c r="AL516" s="199" t="str">
        <f t="shared" si="315"/>
        <v/>
      </c>
      <c r="AM516" s="199" t="str">
        <f t="shared" si="316"/>
        <v/>
      </c>
      <c r="AN516" s="199" t="str">
        <f t="shared" si="317"/>
        <v/>
      </c>
      <c r="AO516" s="199">
        <f t="shared" si="318"/>
        <v>0</v>
      </c>
      <c r="AP516" s="606"/>
      <c r="AQ516" s="199">
        <f>+IFERROR(MIN(AP516*(1+MTR!$E$28)*(1+MTR!$D$28),IF(C516&lt;2018,AN516+AO516*MTR!$D$35,AN516+AO516*MTR!$E$36)),0)</f>
        <v>0</v>
      </c>
      <c r="AS516" s="199" t="str">
        <f t="shared" si="310"/>
        <v/>
      </c>
      <c r="AT516" s="199" t="str">
        <f t="shared" si="324"/>
        <v/>
      </c>
      <c r="AU516" s="199" t="str">
        <f t="shared" si="320"/>
        <v/>
      </c>
      <c r="AV516" s="199" t="str">
        <f t="shared" si="325"/>
        <v/>
      </c>
      <c r="AW516" s="199" t="str">
        <f t="shared" si="321"/>
        <v/>
      </c>
      <c r="AX516" s="199" t="str">
        <f t="shared" si="322"/>
        <v/>
      </c>
      <c r="AY516" s="199" t="str">
        <f t="shared" si="323"/>
        <v/>
      </c>
      <c r="AZ516" s="199" t="str">
        <f t="shared" si="326"/>
        <v/>
      </c>
      <c r="BA516" s="199">
        <f t="shared" si="327"/>
        <v>0</v>
      </c>
      <c r="BB516" s="606"/>
      <c r="BC516" s="199">
        <f>+IFERROR(MIN(BB516*(1+MTR!$E$28)*(1+MTR!$F$28),IF(C516&lt;2018,AZ516+BA516*MTR!$D$35,AZ516+BA516*MTR!$E$36)),0)</f>
        <v>0</v>
      </c>
      <c r="BD516" s="190"/>
      <c r="BE516" s="608"/>
      <c r="BF516" s="190"/>
      <c r="BG516" s="190"/>
      <c r="BH516" s="190"/>
    </row>
    <row r="517" spans="1:60" s="179" customFormat="1">
      <c r="A517" s="607"/>
      <c r="B517" s="76"/>
      <c r="C517" s="77"/>
      <c r="D517" s="77"/>
      <c r="E517" s="77"/>
      <c r="F517" s="77"/>
      <c r="G517" s="76"/>
      <c r="H517" s="212" t="str">
        <f t="shared" si="328"/>
        <v/>
      </c>
      <c r="I517" s="199" t="str">
        <f t="shared" si="329"/>
        <v/>
      </c>
      <c r="J517" s="199" t="str">
        <f t="shared" si="330"/>
        <v/>
      </c>
      <c r="K517" s="199" t="str">
        <f t="shared" si="331"/>
        <v/>
      </c>
      <c r="L517" s="199" t="str">
        <f t="shared" si="332"/>
        <v/>
      </c>
      <c r="M517" s="199" t="str">
        <f t="shared" si="333"/>
        <v/>
      </c>
      <c r="N517" s="199" t="str">
        <f t="shared" si="334"/>
        <v/>
      </c>
      <c r="O517" s="199" t="str">
        <f t="shared" si="335"/>
        <v/>
      </c>
      <c r="P517" s="199" t="str">
        <f t="shared" si="336"/>
        <v/>
      </c>
      <c r="Q517" s="199">
        <f t="shared" si="337"/>
        <v>0</v>
      </c>
      <c r="R517" s="606"/>
      <c r="S517" s="199">
        <f>+IFERROR(MIN(R517*(1+MTR!$C$28),P517+Q517*MTR!$C$35),0)</f>
        <v>0</v>
      </c>
      <c r="U517" s="199" t="str">
        <f t="shared" si="338"/>
        <v/>
      </c>
      <c r="V517" s="199" t="str">
        <f t="shared" si="339"/>
        <v/>
      </c>
      <c r="W517" s="199" t="str">
        <f t="shared" si="340"/>
        <v/>
      </c>
      <c r="X517" s="199" t="str">
        <f t="shared" si="341"/>
        <v/>
      </c>
      <c r="Y517" s="199" t="str">
        <f t="shared" si="342"/>
        <v/>
      </c>
      <c r="Z517" s="199" t="str">
        <f t="shared" si="343"/>
        <v/>
      </c>
      <c r="AA517" s="199" t="str">
        <f t="shared" si="344"/>
        <v/>
      </c>
      <c r="AB517" s="199" t="str">
        <f t="shared" si="345"/>
        <v/>
      </c>
      <c r="AC517" s="199">
        <f t="shared" si="346"/>
        <v>0</v>
      </c>
      <c r="AD517" s="606"/>
      <c r="AE517" s="199">
        <f>+IFERROR(MIN(AD517*(1+MTR!$C$28)*(1+MTR!$D$28),AB517+AC517*MTR!$D$35),0)</f>
        <v>0</v>
      </c>
      <c r="AG517" s="199" t="str">
        <f t="shared" si="319"/>
        <v/>
      </c>
      <c r="AH517" s="199" t="str">
        <f t="shared" si="311"/>
        <v/>
      </c>
      <c r="AI517" s="199" t="str">
        <f t="shared" si="312"/>
        <v/>
      </c>
      <c r="AJ517" s="199" t="str">
        <f t="shared" si="313"/>
        <v/>
      </c>
      <c r="AK517" s="199" t="str">
        <f t="shared" si="314"/>
        <v/>
      </c>
      <c r="AL517" s="199" t="str">
        <f t="shared" si="315"/>
        <v/>
      </c>
      <c r="AM517" s="199" t="str">
        <f t="shared" si="316"/>
        <v/>
      </c>
      <c r="AN517" s="199" t="str">
        <f t="shared" si="317"/>
        <v/>
      </c>
      <c r="AO517" s="199">
        <f t="shared" si="318"/>
        <v>0</v>
      </c>
      <c r="AP517" s="606"/>
      <c r="AQ517" s="199">
        <f>+IFERROR(MIN(AP517*(1+MTR!$E$28)*(1+MTR!$D$28),IF(C517&lt;2018,AN517+AO517*MTR!$D$35,AN517+AO517*MTR!$E$36)),0)</f>
        <v>0</v>
      </c>
      <c r="AS517" s="199" t="str">
        <f t="shared" si="310"/>
        <v/>
      </c>
      <c r="AT517" s="199" t="str">
        <f t="shared" si="324"/>
        <v/>
      </c>
      <c r="AU517" s="199" t="str">
        <f t="shared" si="320"/>
        <v/>
      </c>
      <c r="AV517" s="199" t="str">
        <f t="shared" si="325"/>
        <v/>
      </c>
      <c r="AW517" s="199" t="str">
        <f t="shared" si="321"/>
        <v/>
      </c>
      <c r="AX517" s="199" t="str">
        <f t="shared" si="322"/>
        <v/>
      </c>
      <c r="AY517" s="199" t="str">
        <f t="shared" si="323"/>
        <v/>
      </c>
      <c r="AZ517" s="199" t="str">
        <f t="shared" si="326"/>
        <v/>
      </c>
      <c r="BA517" s="199">
        <f t="shared" si="327"/>
        <v>0</v>
      </c>
      <c r="BB517" s="606"/>
      <c r="BC517" s="199">
        <f>+IFERROR(MIN(BB517*(1+MTR!$E$28)*(1+MTR!$F$28),IF(C517&lt;2018,AZ517+BA517*MTR!$D$35,AZ517+BA517*MTR!$E$36)),0)</f>
        <v>0</v>
      </c>
      <c r="BD517" s="190"/>
      <c r="BE517" s="608"/>
      <c r="BF517" s="190"/>
      <c r="BG517" s="190"/>
      <c r="BH517" s="190"/>
    </row>
    <row r="518" spans="1:60" s="179" customFormat="1">
      <c r="A518" s="607"/>
      <c r="B518" s="76"/>
      <c r="C518" s="77"/>
      <c r="D518" s="77"/>
      <c r="E518" s="77"/>
      <c r="F518" s="77"/>
      <c r="G518" s="76"/>
      <c r="H518" s="212" t="str">
        <f t="shared" si="328"/>
        <v/>
      </c>
      <c r="I518" s="199" t="str">
        <f t="shared" si="329"/>
        <v/>
      </c>
      <c r="J518" s="199" t="str">
        <f t="shared" si="330"/>
        <v/>
      </c>
      <c r="K518" s="199" t="str">
        <f t="shared" si="331"/>
        <v/>
      </c>
      <c r="L518" s="199" t="str">
        <f t="shared" si="332"/>
        <v/>
      </c>
      <c r="M518" s="199" t="str">
        <f t="shared" si="333"/>
        <v/>
      </c>
      <c r="N518" s="199" t="str">
        <f t="shared" si="334"/>
        <v/>
      </c>
      <c r="O518" s="199" t="str">
        <f t="shared" si="335"/>
        <v/>
      </c>
      <c r="P518" s="199" t="str">
        <f t="shared" si="336"/>
        <v/>
      </c>
      <c r="Q518" s="199">
        <f t="shared" si="337"/>
        <v>0</v>
      </c>
      <c r="R518" s="606"/>
      <c r="S518" s="199">
        <f>+IFERROR(MIN(R518*(1+MTR!$C$28),P518+Q518*MTR!$C$35),0)</f>
        <v>0</v>
      </c>
      <c r="U518" s="199" t="str">
        <f t="shared" si="338"/>
        <v/>
      </c>
      <c r="V518" s="199" t="str">
        <f t="shared" si="339"/>
        <v/>
      </c>
      <c r="W518" s="199" t="str">
        <f t="shared" si="340"/>
        <v/>
      </c>
      <c r="X518" s="199" t="str">
        <f t="shared" si="341"/>
        <v/>
      </c>
      <c r="Y518" s="199" t="str">
        <f t="shared" si="342"/>
        <v/>
      </c>
      <c r="Z518" s="199" t="str">
        <f t="shared" si="343"/>
        <v/>
      </c>
      <c r="AA518" s="199" t="str">
        <f t="shared" si="344"/>
        <v/>
      </c>
      <c r="AB518" s="199" t="str">
        <f t="shared" si="345"/>
        <v/>
      </c>
      <c r="AC518" s="199">
        <f t="shared" si="346"/>
        <v>0</v>
      </c>
      <c r="AD518" s="606"/>
      <c r="AE518" s="199">
        <f>+IFERROR(MIN(AD518*(1+MTR!$C$28)*(1+MTR!$D$28),AB518+AC518*MTR!$D$35),0)</f>
        <v>0</v>
      </c>
      <c r="AG518" s="199" t="str">
        <f t="shared" si="319"/>
        <v/>
      </c>
      <c r="AH518" s="199" t="str">
        <f t="shared" si="311"/>
        <v/>
      </c>
      <c r="AI518" s="199" t="str">
        <f t="shared" si="312"/>
        <v/>
      </c>
      <c r="AJ518" s="199" t="str">
        <f t="shared" si="313"/>
        <v/>
      </c>
      <c r="AK518" s="199" t="str">
        <f t="shared" si="314"/>
        <v/>
      </c>
      <c r="AL518" s="199" t="str">
        <f t="shared" si="315"/>
        <v/>
      </c>
      <c r="AM518" s="199" t="str">
        <f t="shared" si="316"/>
        <v/>
      </c>
      <c r="AN518" s="199" t="str">
        <f t="shared" si="317"/>
        <v/>
      </c>
      <c r="AO518" s="199">
        <f t="shared" si="318"/>
        <v>0</v>
      </c>
      <c r="AP518" s="606"/>
      <c r="AQ518" s="199">
        <f>+IFERROR(MIN(AP518*(1+MTR!$E$28)*(1+MTR!$D$28),IF(C518&lt;2018,AN518+AO518*MTR!$D$35,AN518+AO518*MTR!$E$36)),0)</f>
        <v>0</v>
      </c>
      <c r="AS518" s="199" t="str">
        <f t="shared" si="310"/>
        <v/>
      </c>
      <c r="AT518" s="199" t="str">
        <f t="shared" si="324"/>
        <v/>
      </c>
      <c r="AU518" s="199" t="str">
        <f t="shared" si="320"/>
        <v/>
      </c>
      <c r="AV518" s="199" t="str">
        <f t="shared" si="325"/>
        <v/>
      </c>
      <c r="AW518" s="199" t="str">
        <f t="shared" si="321"/>
        <v/>
      </c>
      <c r="AX518" s="199" t="str">
        <f t="shared" si="322"/>
        <v/>
      </c>
      <c r="AY518" s="199" t="str">
        <f t="shared" si="323"/>
        <v/>
      </c>
      <c r="AZ518" s="199" t="str">
        <f t="shared" si="326"/>
        <v/>
      </c>
      <c r="BA518" s="199">
        <f t="shared" si="327"/>
        <v>0</v>
      </c>
      <c r="BB518" s="606"/>
      <c r="BC518" s="199">
        <f>+IFERROR(MIN(BB518*(1+MTR!$E$28)*(1+MTR!$F$28),IF(C518&lt;2018,AZ518+BA518*MTR!$D$35,AZ518+BA518*MTR!$E$36)),0)</f>
        <v>0</v>
      </c>
      <c r="BD518" s="190"/>
      <c r="BE518" s="608"/>
      <c r="BF518" s="190"/>
      <c r="BG518" s="190"/>
      <c r="BH518" s="190"/>
    </row>
    <row r="519" spans="1:60" s="179" customFormat="1">
      <c r="A519" s="607"/>
      <c r="B519" s="76"/>
      <c r="C519" s="77"/>
      <c r="D519" s="77"/>
      <c r="E519" s="77"/>
      <c r="F519" s="77"/>
      <c r="G519" s="76"/>
      <c r="H519" s="212" t="str">
        <f t="shared" si="328"/>
        <v/>
      </c>
      <c r="I519" s="199" t="str">
        <f t="shared" si="329"/>
        <v/>
      </c>
      <c r="J519" s="199" t="str">
        <f t="shared" si="330"/>
        <v/>
      </c>
      <c r="K519" s="199" t="str">
        <f t="shared" si="331"/>
        <v/>
      </c>
      <c r="L519" s="199" t="str">
        <f t="shared" si="332"/>
        <v/>
      </c>
      <c r="M519" s="199" t="str">
        <f t="shared" si="333"/>
        <v/>
      </c>
      <c r="N519" s="199" t="str">
        <f t="shared" si="334"/>
        <v/>
      </c>
      <c r="O519" s="199" t="str">
        <f t="shared" si="335"/>
        <v/>
      </c>
      <c r="P519" s="199" t="str">
        <f t="shared" si="336"/>
        <v/>
      </c>
      <c r="Q519" s="199">
        <f t="shared" si="337"/>
        <v>0</v>
      </c>
      <c r="R519" s="606"/>
      <c r="S519" s="199">
        <f>+IFERROR(MIN(R519*(1+MTR!$C$28),P519+Q519*MTR!$C$35),0)</f>
        <v>0</v>
      </c>
      <c r="U519" s="199" t="str">
        <f t="shared" si="338"/>
        <v/>
      </c>
      <c r="V519" s="199" t="str">
        <f t="shared" si="339"/>
        <v/>
      </c>
      <c r="W519" s="199" t="str">
        <f t="shared" si="340"/>
        <v/>
      </c>
      <c r="X519" s="199" t="str">
        <f t="shared" si="341"/>
        <v/>
      </c>
      <c r="Y519" s="199" t="str">
        <f t="shared" si="342"/>
        <v/>
      </c>
      <c r="Z519" s="199" t="str">
        <f t="shared" si="343"/>
        <v/>
      </c>
      <c r="AA519" s="199" t="str">
        <f t="shared" si="344"/>
        <v/>
      </c>
      <c r="AB519" s="199" t="str">
        <f t="shared" si="345"/>
        <v/>
      </c>
      <c r="AC519" s="199">
        <f t="shared" si="346"/>
        <v>0</v>
      </c>
      <c r="AD519" s="606"/>
      <c r="AE519" s="199">
        <f>+IFERROR(MIN(AD519*(1+MTR!$C$28)*(1+MTR!$D$28),AB519+AC519*MTR!$D$35),0)</f>
        <v>0</v>
      </c>
      <c r="AG519" s="199" t="str">
        <f t="shared" si="319"/>
        <v/>
      </c>
      <c r="AH519" s="199" t="str">
        <f t="shared" si="311"/>
        <v/>
      </c>
      <c r="AI519" s="199" t="str">
        <f t="shared" si="312"/>
        <v/>
      </c>
      <c r="AJ519" s="199" t="str">
        <f t="shared" si="313"/>
        <v/>
      </c>
      <c r="AK519" s="199" t="str">
        <f t="shared" si="314"/>
        <v/>
      </c>
      <c r="AL519" s="199" t="str">
        <f t="shared" si="315"/>
        <v/>
      </c>
      <c r="AM519" s="199" t="str">
        <f t="shared" si="316"/>
        <v/>
      </c>
      <c r="AN519" s="199" t="str">
        <f t="shared" si="317"/>
        <v/>
      </c>
      <c r="AO519" s="199">
        <f t="shared" si="318"/>
        <v>0</v>
      </c>
      <c r="AP519" s="606"/>
      <c r="AQ519" s="199">
        <f>+IFERROR(MIN(AP519*(1+MTR!$E$28)*(1+MTR!$D$28),IF(C519&lt;2018,AN519+AO519*MTR!$D$35,AN519+AO519*MTR!$E$36)),0)</f>
        <v>0</v>
      </c>
      <c r="AS519" s="199" t="str">
        <f t="shared" si="310"/>
        <v/>
      </c>
      <c r="AT519" s="199" t="str">
        <f t="shared" si="324"/>
        <v/>
      </c>
      <c r="AU519" s="199" t="str">
        <f t="shared" si="320"/>
        <v/>
      </c>
      <c r="AV519" s="199" t="str">
        <f t="shared" si="325"/>
        <v/>
      </c>
      <c r="AW519" s="199" t="str">
        <f t="shared" si="321"/>
        <v/>
      </c>
      <c r="AX519" s="199" t="str">
        <f t="shared" si="322"/>
        <v/>
      </c>
      <c r="AY519" s="199" t="str">
        <f t="shared" si="323"/>
        <v/>
      </c>
      <c r="AZ519" s="199" t="str">
        <f t="shared" si="326"/>
        <v/>
      </c>
      <c r="BA519" s="199">
        <f t="shared" si="327"/>
        <v>0</v>
      </c>
      <c r="BB519" s="606"/>
      <c r="BC519" s="199">
        <f>+IFERROR(MIN(BB519*(1+MTR!$E$28)*(1+MTR!$F$28),IF(C519&lt;2018,AZ519+BA519*MTR!$D$35,AZ519+BA519*MTR!$E$36)),0)</f>
        <v>0</v>
      </c>
      <c r="BD519" s="190"/>
      <c r="BE519" s="608"/>
      <c r="BF519" s="190"/>
      <c r="BG519" s="190"/>
      <c r="BH519" s="190"/>
    </row>
    <row r="520" spans="1:60" s="179" customFormat="1">
      <c r="A520" s="607"/>
      <c r="B520" s="76"/>
      <c r="C520" s="77"/>
      <c r="D520" s="77"/>
      <c r="E520" s="77"/>
      <c r="F520" s="77"/>
      <c r="G520" s="76"/>
      <c r="H520" s="212" t="str">
        <f t="shared" si="328"/>
        <v/>
      </c>
      <c r="I520" s="199" t="str">
        <f t="shared" si="329"/>
        <v/>
      </c>
      <c r="J520" s="199" t="str">
        <f t="shared" si="330"/>
        <v/>
      </c>
      <c r="K520" s="199" t="str">
        <f t="shared" si="331"/>
        <v/>
      </c>
      <c r="L520" s="199" t="str">
        <f t="shared" si="332"/>
        <v/>
      </c>
      <c r="M520" s="199" t="str">
        <f t="shared" si="333"/>
        <v/>
      </c>
      <c r="N520" s="199" t="str">
        <f t="shared" si="334"/>
        <v/>
      </c>
      <c r="O520" s="199" t="str">
        <f t="shared" si="335"/>
        <v/>
      </c>
      <c r="P520" s="199" t="str">
        <f t="shared" si="336"/>
        <v/>
      </c>
      <c r="Q520" s="199">
        <f t="shared" si="337"/>
        <v>0</v>
      </c>
      <c r="R520" s="606"/>
      <c r="S520" s="199">
        <f>+IFERROR(MIN(R520*(1+MTR!$C$28),P520+Q520*MTR!$C$35),0)</f>
        <v>0</v>
      </c>
      <c r="U520" s="199" t="str">
        <f t="shared" si="338"/>
        <v/>
      </c>
      <c r="V520" s="199" t="str">
        <f t="shared" si="339"/>
        <v/>
      </c>
      <c r="W520" s="199" t="str">
        <f t="shared" si="340"/>
        <v/>
      </c>
      <c r="X520" s="199" t="str">
        <f t="shared" si="341"/>
        <v/>
      </c>
      <c r="Y520" s="199" t="str">
        <f t="shared" si="342"/>
        <v/>
      </c>
      <c r="Z520" s="199" t="str">
        <f t="shared" si="343"/>
        <v/>
      </c>
      <c r="AA520" s="199" t="str">
        <f t="shared" si="344"/>
        <v/>
      </c>
      <c r="AB520" s="199" t="str">
        <f t="shared" si="345"/>
        <v/>
      </c>
      <c r="AC520" s="199">
        <f t="shared" si="346"/>
        <v>0</v>
      </c>
      <c r="AD520" s="606"/>
      <c r="AE520" s="199">
        <f>+IFERROR(MIN(AD520*(1+MTR!$C$28)*(1+MTR!$D$28),AB520+AC520*MTR!$D$35),0)</f>
        <v>0</v>
      </c>
      <c r="AG520" s="199" t="str">
        <f t="shared" si="319"/>
        <v/>
      </c>
      <c r="AH520" s="199" t="str">
        <f t="shared" si="311"/>
        <v/>
      </c>
      <c r="AI520" s="199" t="str">
        <f t="shared" si="312"/>
        <v/>
      </c>
      <c r="AJ520" s="199" t="str">
        <f t="shared" si="313"/>
        <v/>
      </c>
      <c r="AK520" s="199" t="str">
        <f t="shared" si="314"/>
        <v/>
      </c>
      <c r="AL520" s="199" t="str">
        <f t="shared" si="315"/>
        <v/>
      </c>
      <c r="AM520" s="199" t="str">
        <f t="shared" si="316"/>
        <v/>
      </c>
      <c r="AN520" s="199" t="str">
        <f t="shared" si="317"/>
        <v/>
      </c>
      <c r="AO520" s="199">
        <f t="shared" si="318"/>
        <v>0</v>
      </c>
      <c r="AP520" s="606"/>
      <c r="AQ520" s="199">
        <f>+IFERROR(MIN(AP520*(1+MTR!$E$28)*(1+MTR!$D$28),IF(C520&lt;2018,AN520+AO520*MTR!$D$35,AN520+AO520*MTR!$E$36)),0)</f>
        <v>0</v>
      </c>
      <c r="AS520" s="199" t="str">
        <f t="shared" si="310"/>
        <v/>
      </c>
      <c r="AT520" s="199" t="str">
        <f t="shared" si="324"/>
        <v/>
      </c>
      <c r="AU520" s="199" t="str">
        <f t="shared" si="320"/>
        <v/>
      </c>
      <c r="AV520" s="199" t="str">
        <f t="shared" si="325"/>
        <v/>
      </c>
      <c r="AW520" s="199" t="str">
        <f t="shared" si="321"/>
        <v/>
      </c>
      <c r="AX520" s="199" t="str">
        <f t="shared" si="322"/>
        <v/>
      </c>
      <c r="AY520" s="199" t="str">
        <f t="shared" si="323"/>
        <v/>
      </c>
      <c r="AZ520" s="199" t="str">
        <f t="shared" si="326"/>
        <v/>
      </c>
      <c r="BA520" s="199">
        <f t="shared" si="327"/>
        <v>0</v>
      </c>
      <c r="BB520" s="606"/>
      <c r="BC520" s="199">
        <f>+IFERROR(MIN(BB520*(1+MTR!$E$28)*(1+MTR!$F$28),IF(C520&lt;2018,AZ520+BA520*MTR!$D$35,AZ520+BA520*MTR!$E$36)),0)</f>
        <v>0</v>
      </c>
      <c r="BD520" s="190"/>
      <c r="BE520" s="608"/>
      <c r="BF520" s="190"/>
      <c r="BG520" s="190"/>
      <c r="BH520" s="190"/>
    </row>
    <row r="521" spans="1:60" s="179" customFormat="1">
      <c r="A521" s="607"/>
      <c r="B521" s="76"/>
      <c r="C521" s="77"/>
      <c r="D521" s="77"/>
      <c r="E521" s="77"/>
      <c r="F521" s="77"/>
      <c r="G521" s="76"/>
      <c r="H521" s="212" t="str">
        <f t="shared" si="328"/>
        <v/>
      </c>
      <c r="I521" s="199" t="str">
        <f t="shared" si="329"/>
        <v/>
      </c>
      <c r="J521" s="199" t="str">
        <f t="shared" si="330"/>
        <v/>
      </c>
      <c r="K521" s="199" t="str">
        <f t="shared" si="331"/>
        <v/>
      </c>
      <c r="L521" s="199" t="str">
        <f t="shared" si="332"/>
        <v/>
      </c>
      <c r="M521" s="199" t="str">
        <f t="shared" si="333"/>
        <v/>
      </c>
      <c r="N521" s="199" t="str">
        <f t="shared" si="334"/>
        <v/>
      </c>
      <c r="O521" s="199" t="str">
        <f t="shared" si="335"/>
        <v/>
      </c>
      <c r="P521" s="199" t="str">
        <f t="shared" si="336"/>
        <v/>
      </c>
      <c r="Q521" s="199">
        <f t="shared" si="337"/>
        <v>0</v>
      </c>
      <c r="R521" s="606"/>
      <c r="S521" s="199">
        <f>+IFERROR(MIN(R521*(1+MTR!$C$28),P521+Q521*MTR!$C$35),0)</f>
        <v>0</v>
      </c>
      <c r="U521" s="199" t="str">
        <f t="shared" si="338"/>
        <v/>
      </c>
      <c r="V521" s="199" t="str">
        <f t="shared" si="339"/>
        <v/>
      </c>
      <c r="W521" s="199" t="str">
        <f t="shared" si="340"/>
        <v/>
      </c>
      <c r="X521" s="199" t="str">
        <f t="shared" si="341"/>
        <v/>
      </c>
      <c r="Y521" s="199" t="str">
        <f t="shared" si="342"/>
        <v/>
      </c>
      <c r="Z521" s="199" t="str">
        <f t="shared" si="343"/>
        <v/>
      </c>
      <c r="AA521" s="199" t="str">
        <f t="shared" si="344"/>
        <v/>
      </c>
      <c r="AB521" s="199" t="str">
        <f t="shared" si="345"/>
        <v/>
      </c>
      <c r="AC521" s="199">
        <f t="shared" si="346"/>
        <v>0</v>
      </c>
      <c r="AD521" s="606"/>
      <c r="AE521" s="199">
        <f>+IFERROR(MIN(AD521*(1+MTR!$C$28)*(1+MTR!$D$28),AB521+AC521*MTR!$D$35),0)</f>
        <v>0</v>
      </c>
      <c r="AG521" s="199" t="str">
        <f t="shared" si="319"/>
        <v/>
      </c>
      <c r="AH521" s="199" t="str">
        <f t="shared" si="311"/>
        <v/>
      </c>
      <c r="AI521" s="199" t="str">
        <f t="shared" si="312"/>
        <v/>
      </c>
      <c r="AJ521" s="199" t="str">
        <f t="shared" si="313"/>
        <v/>
      </c>
      <c r="AK521" s="199" t="str">
        <f t="shared" si="314"/>
        <v/>
      </c>
      <c r="AL521" s="199" t="str">
        <f t="shared" si="315"/>
        <v/>
      </c>
      <c r="AM521" s="199" t="str">
        <f t="shared" si="316"/>
        <v/>
      </c>
      <c r="AN521" s="199" t="str">
        <f t="shared" si="317"/>
        <v/>
      </c>
      <c r="AO521" s="199">
        <f t="shared" si="318"/>
        <v>0</v>
      </c>
      <c r="AP521" s="606"/>
      <c r="AQ521" s="199">
        <f>+IFERROR(MIN(AP521*(1+MTR!$E$28)*(1+MTR!$D$28),IF(C521&lt;2018,AN521+AO521*MTR!$D$35,AN521+AO521*MTR!$E$36)),0)</f>
        <v>0</v>
      </c>
      <c r="AS521" s="199" t="str">
        <f t="shared" si="310"/>
        <v/>
      </c>
      <c r="AT521" s="199" t="str">
        <f t="shared" si="324"/>
        <v/>
      </c>
      <c r="AU521" s="199" t="str">
        <f t="shared" si="320"/>
        <v/>
      </c>
      <c r="AV521" s="199" t="str">
        <f t="shared" si="325"/>
        <v/>
      </c>
      <c r="AW521" s="199" t="str">
        <f t="shared" si="321"/>
        <v/>
      </c>
      <c r="AX521" s="199" t="str">
        <f t="shared" si="322"/>
        <v/>
      </c>
      <c r="AY521" s="199" t="str">
        <f t="shared" si="323"/>
        <v/>
      </c>
      <c r="AZ521" s="199" t="str">
        <f t="shared" si="326"/>
        <v/>
      </c>
      <c r="BA521" s="199">
        <f t="shared" si="327"/>
        <v>0</v>
      </c>
      <c r="BB521" s="606"/>
      <c r="BC521" s="199">
        <f>+IFERROR(MIN(BB521*(1+MTR!$E$28)*(1+MTR!$F$28),IF(C521&lt;2018,AZ521+BA521*MTR!$D$35,AZ521+BA521*MTR!$E$36)),0)</f>
        <v>0</v>
      </c>
      <c r="BD521" s="190"/>
      <c r="BE521" s="608"/>
      <c r="BF521" s="190"/>
      <c r="BG521" s="190"/>
      <c r="BH521" s="190"/>
    </row>
    <row r="522" spans="1:60" s="179" customFormat="1">
      <c r="A522" s="607"/>
      <c r="B522" s="76"/>
      <c r="C522" s="77"/>
      <c r="D522" s="77"/>
      <c r="E522" s="77"/>
      <c r="F522" s="77"/>
      <c r="G522" s="76"/>
      <c r="H522" s="212" t="str">
        <f t="shared" si="328"/>
        <v/>
      </c>
      <c r="I522" s="199" t="str">
        <f t="shared" si="329"/>
        <v/>
      </c>
      <c r="J522" s="199" t="str">
        <f t="shared" si="330"/>
        <v/>
      </c>
      <c r="K522" s="199" t="str">
        <f t="shared" si="331"/>
        <v/>
      </c>
      <c r="L522" s="199" t="str">
        <f t="shared" si="332"/>
        <v/>
      </c>
      <c r="M522" s="199" t="str">
        <f t="shared" si="333"/>
        <v/>
      </c>
      <c r="N522" s="199" t="str">
        <f t="shared" si="334"/>
        <v/>
      </c>
      <c r="O522" s="199" t="str">
        <f t="shared" si="335"/>
        <v/>
      </c>
      <c r="P522" s="199" t="str">
        <f t="shared" si="336"/>
        <v/>
      </c>
      <c r="Q522" s="199">
        <f t="shared" si="337"/>
        <v>0</v>
      </c>
      <c r="R522" s="606"/>
      <c r="S522" s="199">
        <f>+IFERROR(MIN(R522*(1+MTR!$C$28),P522+Q522*MTR!$C$35),0)</f>
        <v>0</v>
      </c>
      <c r="U522" s="199" t="str">
        <f t="shared" si="338"/>
        <v/>
      </c>
      <c r="V522" s="199" t="str">
        <f t="shared" si="339"/>
        <v/>
      </c>
      <c r="W522" s="199" t="str">
        <f t="shared" si="340"/>
        <v/>
      </c>
      <c r="X522" s="199" t="str">
        <f t="shared" si="341"/>
        <v/>
      </c>
      <c r="Y522" s="199" t="str">
        <f t="shared" si="342"/>
        <v/>
      </c>
      <c r="Z522" s="199" t="str">
        <f t="shared" si="343"/>
        <v/>
      </c>
      <c r="AA522" s="199" t="str">
        <f t="shared" si="344"/>
        <v/>
      </c>
      <c r="AB522" s="199" t="str">
        <f t="shared" si="345"/>
        <v/>
      </c>
      <c r="AC522" s="199">
        <f t="shared" si="346"/>
        <v>0</v>
      </c>
      <c r="AD522" s="606"/>
      <c r="AE522" s="199">
        <f>+IFERROR(MIN(AD522*(1+MTR!$C$28)*(1+MTR!$D$28),AB522+AC522*MTR!$D$35),0)</f>
        <v>0</v>
      </c>
      <c r="AG522" s="199" t="str">
        <f t="shared" si="319"/>
        <v/>
      </c>
      <c r="AH522" s="199" t="str">
        <f t="shared" si="311"/>
        <v/>
      </c>
      <c r="AI522" s="199" t="str">
        <f t="shared" si="312"/>
        <v/>
      </c>
      <c r="AJ522" s="199" t="str">
        <f t="shared" si="313"/>
        <v/>
      </c>
      <c r="AK522" s="199" t="str">
        <f t="shared" si="314"/>
        <v/>
      </c>
      <c r="AL522" s="199" t="str">
        <f t="shared" si="315"/>
        <v/>
      </c>
      <c r="AM522" s="199" t="str">
        <f t="shared" si="316"/>
        <v/>
      </c>
      <c r="AN522" s="199" t="str">
        <f t="shared" si="317"/>
        <v/>
      </c>
      <c r="AO522" s="199">
        <f t="shared" si="318"/>
        <v>0</v>
      </c>
      <c r="AP522" s="606"/>
      <c r="AQ522" s="199">
        <f>+IFERROR(MIN(AP522*(1+MTR!$E$28)*(1+MTR!$D$28),IF(C522&lt;2018,AN522+AO522*MTR!$D$35,AN522+AO522*MTR!$E$36)),0)</f>
        <v>0</v>
      </c>
      <c r="AS522" s="199" t="str">
        <f t="shared" si="310"/>
        <v/>
      </c>
      <c r="AT522" s="199" t="str">
        <f t="shared" si="324"/>
        <v/>
      </c>
      <c r="AU522" s="199" t="str">
        <f t="shared" si="320"/>
        <v/>
      </c>
      <c r="AV522" s="199" t="str">
        <f t="shared" si="325"/>
        <v/>
      </c>
      <c r="AW522" s="199" t="str">
        <f t="shared" si="321"/>
        <v/>
      </c>
      <c r="AX522" s="199" t="str">
        <f t="shared" si="322"/>
        <v/>
      </c>
      <c r="AY522" s="199" t="str">
        <f t="shared" si="323"/>
        <v/>
      </c>
      <c r="AZ522" s="199" t="str">
        <f t="shared" si="326"/>
        <v/>
      </c>
      <c r="BA522" s="199">
        <f t="shared" si="327"/>
        <v>0</v>
      </c>
      <c r="BB522" s="606"/>
      <c r="BC522" s="199">
        <f>+IFERROR(MIN(BB522*(1+MTR!$E$28)*(1+MTR!$F$28),IF(C522&lt;2018,AZ522+BA522*MTR!$D$35,AZ522+BA522*MTR!$E$36)),0)</f>
        <v>0</v>
      </c>
      <c r="BD522" s="190"/>
      <c r="BE522" s="608"/>
      <c r="BF522" s="190"/>
      <c r="BG522" s="190"/>
      <c r="BH522" s="190"/>
    </row>
    <row r="523" spans="1:60" s="179" customFormat="1">
      <c r="A523" s="607"/>
      <c r="B523" s="76"/>
      <c r="C523" s="77"/>
      <c r="D523" s="77"/>
      <c r="E523" s="77"/>
      <c r="F523" s="77"/>
      <c r="G523" s="76"/>
      <c r="H523" s="212" t="str">
        <f t="shared" si="328"/>
        <v/>
      </c>
      <c r="I523" s="199" t="str">
        <f t="shared" si="329"/>
        <v/>
      </c>
      <c r="J523" s="199" t="str">
        <f t="shared" si="330"/>
        <v/>
      </c>
      <c r="K523" s="199" t="str">
        <f t="shared" si="331"/>
        <v/>
      </c>
      <c r="L523" s="199" t="str">
        <f t="shared" si="332"/>
        <v/>
      </c>
      <c r="M523" s="199" t="str">
        <f t="shared" si="333"/>
        <v/>
      </c>
      <c r="N523" s="199" t="str">
        <f t="shared" si="334"/>
        <v/>
      </c>
      <c r="O523" s="199" t="str">
        <f t="shared" si="335"/>
        <v/>
      </c>
      <c r="P523" s="199" t="str">
        <f t="shared" si="336"/>
        <v/>
      </c>
      <c r="Q523" s="199">
        <f t="shared" si="337"/>
        <v>0</v>
      </c>
      <c r="R523" s="606"/>
      <c r="S523" s="199">
        <f>+IFERROR(MIN(R523*(1+MTR!$C$28),P523+Q523*MTR!$C$35),0)</f>
        <v>0</v>
      </c>
      <c r="U523" s="199" t="str">
        <f t="shared" si="338"/>
        <v/>
      </c>
      <c r="V523" s="199" t="str">
        <f t="shared" si="339"/>
        <v/>
      </c>
      <c r="W523" s="199" t="str">
        <f t="shared" si="340"/>
        <v/>
      </c>
      <c r="X523" s="199" t="str">
        <f t="shared" si="341"/>
        <v/>
      </c>
      <c r="Y523" s="199" t="str">
        <f t="shared" si="342"/>
        <v/>
      </c>
      <c r="Z523" s="199" t="str">
        <f t="shared" si="343"/>
        <v/>
      </c>
      <c r="AA523" s="199" t="str">
        <f t="shared" si="344"/>
        <v/>
      </c>
      <c r="AB523" s="199" t="str">
        <f t="shared" si="345"/>
        <v/>
      </c>
      <c r="AC523" s="199">
        <f t="shared" si="346"/>
        <v>0</v>
      </c>
      <c r="AD523" s="606"/>
      <c r="AE523" s="199">
        <f>+IFERROR(MIN(AD523*(1+MTR!$C$28)*(1+MTR!$D$28),AB523+AC523*MTR!$D$35),0)</f>
        <v>0</v>
      </c>
      <c r="AG523" s="199" t="str">
        <f t="shared" si="319"/>
        <v/>
      </c>
      <c r="AH523" s="199" t="str">
        <f t="shared" si="311"/>
        <v/>
      </c>
      <c r="AI523" s="199" t="str">
        <f t="shared" si="312"/>
        <v/>
      </c>
      <c r="AJ523" s="199" t="str">
        <f t="shared" si="313"/>
        <v/>
      </c>
      <c r="AK523" s="199" t="str">
        <f t="shared" si="314"/>
        <v/>
      </c>
      <c r="AL523" s="199" t="str">
        <f t="shared" si="315"/>
        <v/>
      </c>
      <c r="AM523" s="199" t="str">
        <f t="shared" si="316"/>
        <v/>
      </c>
      <c r="AN523" s="199" t="str">
        <f t="shared" si="317"/>
        <v/>
      </c>
      <c r="AO523" s="199">
        <f t="shared" si="318"/>
        <v>0</v>
      </c>
      <c r="AP523" s="606"/>
      <c r="AQ523" s="199">
        <f>+IFERROR(MIN(AP523*(1+MTR!$E$28)*(1+MTR!$D$28),IF(C523&lt;2018,AN523+AO523*MTR!$D$35,AN523+AO523*MTR!$E$36)),0)</f>
        <v>0</v>
      </c>
      <c r="AS523" s="199" t="str">
        <f t="shared" si="310"/>
        <v/>
      </c>
      <c r="AT523" s="199" t="str">
        <f t="shared" si="324"/>
        <v/>
      </c>
      <c r="AU523" s="199" t="str">
        <f t="shared" si="320"/>
        <v/>
      </c>
      <c r="AV523" s="199" t="str">
        <f t="shared" si="325"/>
        <v/>
      </c>
      <c r="AW523" s="199" t="str">
        <f t="shared" si="321"/>
        <v/>
      </c>
      <c r="AX523" s="199" t="str">
        <f t="shared" si="322"/>
        <v/>
      </c>
      <c r="AY523" s="199" t="str">
        <f t="shared" si="323"/>
        <v/>
      </c>
      <c r="AZ523" s="199" t="str">
        <f t="shared" si="326"/>
        <v/>
      </c>
      <c r="BA523" s="199">
        <f t="shared" si="327"/>
        <v>0</v>
      </c>
      <c r="BB523" s="606"/>
      <c r="BC523" s="199">
        <f>+IFERROR(MIN(BB523*(1+MTR!$E$28)*(1+MTR!$F$28),IF(C523&lt;2018,AZ523+BA523*MTR!$D$35,AZ523+BA523*MTR!$E$36)),0)</f>
        <v>0</v>
      </c>
      <c r="BD523" s="190"/>
      <c r="BE523" s="608"/>
      <c r="BF523" s="190"/>
      <c r="BG523" s="190"/>
      <c r="BH523" s="190"/>
    </row>
    <row r="524" spans="1:60" s="179" customFormat="1">
      <c r="A524" s="607"/>
      <c r="B524" s="76"/>
      <c r="C524" s="77"/>
      <c r="D524" s="77"/>
      <c r="E524" s="77"/>
      <c r="F524" s="77"/>
      <c r="G524" s="76"/>
      <c r="H524" s="212" t="str">
        <f t="shared" si="328"/>
        <v/>
      </c>
      <c r="I524" s="199" t="str">
        <f t="shared" si="329"/>
        <v/>
      </c>
      <c r="J524" s="199" t="str">
        <f t="shared" si="330"/>
        <v/>
      </c>
      <c r="K524" s="199" t="str">
        <f t="shared" si="331"/>
        <v/>
      </c>
      <c r="L524" s="199" t="str">
        <f t="shared" si="332"/>
        <v/>
      </c>
      <c r="M524" s="199" t="str">
        <f t="shared" si="333"/>
        <v/>
      </c>
      <c r="N524" s="199" t="str">
        <f t="shared" si="334"/>
        <v/>
      </c>
      <c r="O524" s="199" t="str">
        <f t="shared" si="335"/>
        <v/>
      </c>
      <c r="P524" s="199" t="str">
        <f t="shared" si="336"/>
        <v/>
      </c>
      <c r="Q524" s="199">
        <f t="shared" si="337"/>
        <v>0</v>
      </c>
      <c r="R524" s="606"/>
      <c r="S524" s="199">
        <f>+IFERROR(MIN(R524*(1+MTR!$C$28),P524+Q524*MTR!$C$35),0)</f>
        <v>0</v>
      </c>
      <c r="U524" s="199" t="str">
        <f t="shared" si="338"/>
        <v/>
      </c>
      <c r="V524" s="199" t="str">
        <f t="shared" si="339"/>
        <v/>
      </c>
      <c r="W524" s="199" t="str">
        <f t="shared" si="340"/>
        <v/>
      </c>
      <c r="X524" s="199" t="str">
        <f t="shared" si="341"/>
        <v/>
      </c>
      <c r="Y524" s="199" t="str">
        <f t="shared" si="342"/>
        <v/>
      </c>
      <c r="Z524" s="199" t="str">
        <f t="shared" si="343"/>
        <v/>
      </c>
      <c r="AA524" s="199" t="str">
        <f t="shared" si="344"/>
        <v/>
      </c>
      <c r="AB524" s="199" t="str">
        <f t="shared" si="345"/>
        <v/>
      </c>
      <c r="AC524" s="199">
        <f t="shared" si="346"/>
        <v>0</v>
      </c>
      <c r="AD524" s="606"/>
      <c r="AE524" s="199">
        <f>+IFERROR(MIN(AD524*(1+MTR!$C$28)*(1+MTR!$D$28),AB524+AC524*MTR!$D$35),0)</f>
        <v>0</v>
      </c>
      <c r="AG524" s="199" t="str">
        <f t="shared" si="319"/>
        <v/>
      </c>
      <c r="AH524" s="199" t="str">
        <f t="shared" si="311"/>
        <v/>
      </c>
      <c r="AI524" s="199" t="str">
        <f t="shared" si="312"/>
        <v/>
      </c>
      <c r="AJ524" s="199" t="str">
        <f t="shared" si="313"/>
        <v/>
      </c>
      <c r="AK524" s="199" t="str">
        <f t="shared" si="314"/>
        <v/>
      </c>
      <c r="AL524" s="199" t="str">
        <f t="shared" si="315"/>
        <v/>
      </c>
      <c r="AM524" s="199" t="str">
        <f t="shared" si="316"/>
        <v/>
      </c>
      <c r="AN524" s="199" t="str">
        <f t="shared" si="317"/>
        <v/>
      </c>
      <c r="AO524" s="199">
        <f t="shared" si="318"/>
        <v>0</v>
      </c>
      <c r="AP524" s="606"/>
      <c r="AQ524" s="199">
        <f>+IFERROR(MIN(AP524*(1+MTR!$E$28)*(1+MTR!$D$28),IF(C524&lt;2018,AN524+AO524*MTR!$D$35,AN524+AO524*MTR!$E$36)),0)</f>
        <v>0</v>
      </c>
      <c r="AS524" s="199" t="str">
        <f t="shared" si="310"/>
        <v/>
      </c>
      <c r="AT524" s="199" t="str">
        <f t="shared" si="324"/>
        <v/>
      </c>
      <c r="AU524" s="199" t="str">
        <f t="shared" si="320"/>
        <v/>
      </c>
      <c r="AV524" s="199" t="str">
        <f t="shared" si="325"/>
        <v/>
      </c>
      <c r="AW524" s="199" t="str">
        <f t="shared" si="321"/>
        <v/>
      </c>
      <c r="AX524" s="199" t="str">
        <f t="shared" si="322"/>
        <v/>
      </c>
      <c r="AY524" s="199" t="str">
        <f t="shared" si="323"/>
        <v/>
      </c>
      <c r="AZ524" s="199" t="str">
        <f t="shared" si="326"/>
        <v/>
      </c>
      <c r="BA524" s="199">
        <f t="shared" si="327"/>
        <v>0</v>
      </c>
      <c r="BB524" s="606"/>
      <c r="BC524" s="199">
        <f>+IFERROR(MIN(BB524*(1+MTR!$E$28)*(1+MTR!$F$28),IF(C524&lt;2018,AZ524+BA524*MTR!$D$35,AZ524+BA524*MTR!$E$36)),0)</f>
        <v>0</v>
      </c>
      <c r="BD524" s="190"/>
      <c r="BE524" s="608"/>
      <c r="BF524" s="190"/>
      <c r="BG524" s="190"/>
      <c r="BH524" s="190"/>
    </row>
    <row r="525" spans="1:60" s="179" customFormat="1">
      <c r="A525" s="607"/>
      <c r="B525" s="76"/>
      <c r="C525" s="77"/>
      <c r="D525" s="77"/>
      <c r="E525" s="77"/>
      <c r="F525" s="77"/>
      <c r="G525" s="76"/>
      <c r="H525" s="212" t="str">
        <f t="shared" si="328"/>
        <v/>
      </c>
      <c r="I525" s="199" t="str">
        <f t="shared" si="329"/>
        <v/>
      </c>
      <c r="J525" s="199" t="str">
        <f t="shared" si="330"/>
        <v/>
      </c>
      <c r="K525" s="199" t="str">
        <f t="shared" si="331"/>
        <v/>
      </c>
      <c r="L525" s="199" t="str">
        <f t="shared" si="332"/>
        <v/>
      </c>
      <c r="M525" s="199" t="str">
        <f t="shared" si="333"/>
        <v/>
      </c>
      <c r="N525" s="199" t="str">
        <f t="shared" si="334"/>
        <v/>
      </c>
      <c r="O525" s="199" t="str">
        <f t="shared" si="335"/>
        <v/>
      </c>
      <c r="P525" s="199" t="str">
        <f t="shared" si="336"/>
        <v/>
      </c>
      <c r="Q525" s="199">
        <f t="shared" si="337"/>
        <v>0</v>
      </c>
      <c r="R525" s="606"/>
      <c r="S525" s="199">
        <f>+IFERROR(MIN(R525*(1+MTR!$C$28),P525+Q525*MTR!$C$35),0)</f>
        <v>0</v>
      </c>
      <c r="U525" s="199" t="str">
        <f t="shared" si="338"/>
        <v/>
      </c>
      <c r="V525" s="199" t="str">
        <f t="shared" si="339"/>
        <v/>
      </c>
      <c r="W525" s="199" t="str">
        <f t="shared" si="340"/>
        <v/>
      </c>
      <c r="X525" s="199" t="str">
        <f t="shared" si="341"/>
        <v/>
      </c>
      <c r="Y525" s="199" t="str">
        <f t="shared" si="342"/>
        <v/>
      </c>
      <c r="Z525" s="199" t="str">
        <f t="shared" si="343"/>
        <v/>
      </c>
      <c r="AA525" s="199" t="str">
        <f t="shared" si="344"/>
        <v/>
      </c>
      <c r="AB525" s="199" t="str">
        <f t="shared" si="345"/>
        <v/>
      </c>
      <c r="AC525" s="199">
        <f t="shared" si="346"/>
        <v>0</v>
      </c>
      <c r="AD525" s="606"/>
      <c r="AE525" s="199">
        <f>+IFERROR(MIN(AD525*(1+MTR!$C$28)*(1+MTR!$D$28),AB525+AC525*MTR!$D$35),0)</f>
        <v>0</v>
      </c>
      <c r="AG525" s="199" t="str">
        <f t="shared" si="319"/>
        <v/>
      </c>
      <c r="AH525" s="199" t="str">
        <f t="shared" si="311"/>
        <v/>
      </c>
      <c r="AI525" s="199" t="str">
        <f t="shared" si="312"/>
        <v/>
      </c>
      <c r="AJ525" s="199" t="str">
        <f t="shared" si="313"/>
        <v/>
      </c>
      <c r="AK525" s="199" t="str">
        <f t="shared" si="314"/>
        <v/>
      </c>
      <c r="AL525" s="199" t="str">
        <f t="shared" si="315"/>
        <v/>
      </c>
      <c r="AM525" s="199" t="str">
        <f t="shared" si="316"/>
        <v/>
      </c>
      <c r="AN525" s="199" t="str">
        <f t="shared" si="317"/>
        <v/>
      </c>
      <c r="AO525" s="199">
        <f t="shared" si="318"/>
        <v>0</v>
      </c>
      <c r="AP525" s="606"/>
      <c r="AQ525" s="199">
        <f>+IFERROR(MIN(AP525*(1+MTR!$E$28)*(1+MTR!$D$28),IF(C525&lt;2018,AN525+AO525*MTR!$D$35,AN525+AO525*MTR!$E$36)),0)</f>
        <v>0</v>
      </c>
      <c r="AS525" s="199" t="str">
        <f t="shared" si="310"/>
        <v/>
      </c>
      <c r="AT525" s="199" t="str">
        <f t="shared" si="324"/>
        <v/>
      </c>
      <c r="AU525" s="199" t="str">
        <f t="shared" si="320"/>
        <v/>
      </c>
      <c r="AV525" s="199" t="str">
        <f t="shared" si="325"/>
        <v/>
      </c>
      <c r="AW525" s="199" t="str">
        <f t="shared" si="321"/>
        <v/>
      </c>
      <c r="AX525" s="199" t="str">
        <f t="shared" si="322"/>
        <v/>
      </c>
      <c r="AY525" s="199" t="str">
        <f t="shared" si="323"/>
        <v/>
      </c>
      <c r="AZ525" s="199" t="str">
        <f t="shared" si="326"/>
        <v/>
      </c>
      <c r="BA525" s="199">
        <f t="shared" si="327"/>
        <v>0</v>
      </c>
      <c r="BB525" s="606"/>
      <c r="BC525" s="199">
        <f>+IFERROR(MIN(BB525*(1+MTR!$E$28)*(1+MTR!$F$28),IF(C525&lt;2018,AZ525+BA525*MTR!$D$35,AZ525+BA525*MTR!$E$36)),0)</f>
        <v>0</v>
      </c>
      <c r="BD525" s="190"/>
      <c r="BE525" s="608"/>
      <c r="BF525" s="190"/>
      <c r="BG525" s="190"/>
      <c r="BH525" s="190"/>
    </row>
    <row r="526" spans="1:60" s="179" customFormat="1">
      <c r="A526" s="607"/>
      <c r="B526" s="76"/>
      <c r="C526" s="77"/>
      <c r="D526" s="77"/>
      <c r="E526" s="77"/>
      <c r="F526" s="77"/>
      <c r="G526" s="76"/>
      <c r="H526" s="212" t="str">
        <f t="shared" si="328"/>
        <v/>
      </c>
      <c r="I526" s="199" t="str">
        <f t="shared" si="329"/>
        <v/>
      </c>
      <c r="J526" s="199" t="str">
        <f t="shared" si="330"/>
        <v/>
      </c>
      <c r="K526" s="199" t="str">
        <f t="shared" si="331"/>
        <v/>
      </c>
      <c r="L526" s="199" t="str">
        <f t="shared" si="332"/>
        <v/>
      </c>
      <c r="M526" s="199" t="str">
        <f t="shared" si="333"/>
        <v/>
      </c>
      <c r="N526" s="199" t="str">
        <f t="shared" si="334"/>
        <v/>
      </c>
      <c r="O526" s="199" t="str">
        <f t="shared" si="335"/>
        <v/>
      </c>
      <c r="P526" s="199" t="str">
        <f t="shared" si="336"/>
        <v/>
      </c>
      <c r="Q526" s="199">
        <f t="shared" si="337"/>
        <v>0</v>
      </c>
      <c r="R526" s="606"/>
      <c r="S526" s="199">
        <f>+IFERROR(MIN(R526*(1+MTR!$C$28),P526+Q526*MTR!$C$35),0)</f>
        <v>0</v>
      </c>
      <c r="U526" s="199" t="str">
        <f t="shared" si="338"/>
        <v/>
      </c>
      <c r="V526" s="199" t="str">
        <f t="shared" si="339"/>
        <v/>
      </c>
      <c r="W526" s="199" t="str">
        <f t="shared" si="340"/>
        <v/>
      </c>
      <c r="X526" s="199" t="str">
        <f t="shared" si="341"/>
        <v/>
      </c>
      <c r="Y526" s="199" t="str">
        <f t="shared" si="342"/>
        <v/>
      </c>
      <c r="Z526" s="199" t="str">
        <f t="shared" si="343"/>
        <v/>
      </c>
      <c r="AA526" s="199" t="str">
        <f t="shared" si="344"/>
        <v/>
      </c>
      <c r="AB526" s="199" t="str">
        <f t="shared" si="345"/>
        <v/>
      </c>
      <c r="AC526" s="199">
        <f t="shared" si="346"/>
        <v>0</v>
      </c>
      <c r="AD526" s="606"/>
      <c r="AE526" s="199">
        <f>+IFERROR(MIN(AD526*(1+MTR!$C$28)*(1+MTR!$D$28),AB526+AC526*MTR!$D$35),0)</f>
        <v>0</v>
      </c>
      <c r="AG526" s="199" t="str">
        <f t="shared" si="319"/>
        <v/>
      </c>
      <c r="AH526" s="199" t="str">
        <f t="shared" si="311"/>
        <v/>
      </c>
      <c r="AI526" s="199" t="str">
        <f t="shared" si="312"/>
        <v/>
      </c>
      <c r="AJ526" s="199" t="str">
        <f t="shared" si="313"/>
        <v/>
      </c>
      <c r="AK526" s="199" t="str">
        <f t="shared" si="314"/>
        <v/>
      </c>
      <c r="AL526" s="199" t="str">
        <f t="shared" si="315"/>
        <v/>
      </c>
      <c r="AM526" s="199" t="str">
        <f t="shared" si="316"/>
        <v/>
      </c>
      <c r="AN526" s="199" t="str">
        <f t="shared" si="317"/>
        <v/>
      </c>
      <c r="AO526" s="199">
        <f t="shared" si="318"/>
        <v>0</v>
      </c>
      <c r="AP526" s="606"/>
      <c r="AQ526" s="199">
        <f>+IFERROR(MIN(AP526*(1+MTR!$E$28)*(1+MTR!$D$28),IF(C526&lt;2018,AN526+AO526*MTR!$D$35,AN526+AO526*MTR!$E$36)),0)</f>
        <v>0</v>
      </c>
      <c r="AS526" s="199" t="str">
        <f t="shared" si="310"/>
        <v/>
      </c>
      <c r="AT526" s="199" t="str">
        <f t="shared" si="324"/>
        <v/>
      </c>
      <c r="AU526" s="199" t="str">
        <f t="shared" si="320"/>
        <v/>
      </c>
      <c r="AV526" s="199" t="str">
        <f t="shared" si="325"/>
        <v/>
      </c>
      <c r="AW526" s="199" t="str">
        <f t="shared" si="321"/>
        <v/>
      </c>
      <c r="AX526" s="199" t="str">
        <f t="shared" si="322"/>
        <v/>
      </c>
      <c r="AY526" s="199" t="str">
        <f t="shared" si="323"/>
        <v/>
      </c>
      <c r="AZ526" s="199" t="str">
        <f t="shared" si="326"/>
        <v/>
      </c>
      <c r="BA526" s="199">
        <f t="shared" si="327"/>
        <v>0</v>
      </c>
      <c r="BB526" s="606"/>
      <c r="BC526" s="199">
        <f>+IFERROR(MIN(BB526*(1+MTR!$E$28)*(1+MTR!$F$28),IF(C526&lt;2018,AZ526+BA526*MTR!$D$35,AZ526+BA526*MTR!$E$36)),0)</f>
        <v>0</v>
      </c>
      <c r="BD526" s="190"/>
      <c r="BE526" s="608"/>
      <c r="BF526" s="190"/>
      <c r="BG526" s="190"/>
      <c r="BH526" s="190"/>
    </row>
    <row r="527" spans="1:60" s="179" customFormat="1">
      <c r="A527" s="607"/>
      <c r="B527" s="76"/>
      <c r="C527" s="77"/>
      <c r="D527" s="77"/>
      <c r="E527" s="77"/>
      <c r="F527" s="77"/>
      <c r="G527" s="76"/>
      <c r="H527" s="212" t="str">
        <f t="shared" si="328"/>
        <v/>
      </c>
      <c r="I527" s="199" t="str">
        <f t="shared" si="329"/>
        <v/>
      </c>
      <c r="J527" s="199" t="str">
        <f t="shared" si="330"/>
        <v/>
      </c>
      <c r="K527" s="199" t="str">
        <f t="shared" si="331"/>
        <v/>
      </c>
      <c r="L527" s="199" t="str">
        <f t="shared" si="332"/>
        <v/>
      </c>
      <c r="M527" s="199" t="str">
        <f t="shared" si="333"/>
        <v/>
      </c>
      <c r="N527" s="199" t="str">
        <f t="shared" si="334"/>
        <v/>
      </c>
      <c r="O527" s="199" t="str">
        <f t="shared" si="335"/>
        <v/>
      </c>
      <c r="P527" s="199" t="str">
        <f t="shared" si="336"/>
        <v/>
      </c>
      <c r="Q527" s="199">
        <f t="shared" si="337"/>
        <v>0</v>
      </c>
      <c r="R527" s="606"/>
      <c r="S527" s="199">
        <f>+IFERROR(MIN(R527*(1+MTR!$C$28),P527+Q527*MTR!$C$35),0)</f>
        <v>0</v>
      </c>
      <c r="U527" s="199" t="str">
        <f t="shared" si="338"/>
        <v/>
      </c>
      <c r="V527" s="199" t="str">
        <f t="shared" si="339"/>
        <v/>
      </c>
      <c r="W527" s="199" t="str">
        <f t="shared" si="340"/>
        <v/>
      </c>
      <c r="X527" s="199" t="str">
        <f t="shared" si="341"/>
        <v/>
      </c>
      <c r="Y527" s="199" t="str">
        <f t="shared" si="342"/>
        <v/>
      </c>
      <c r="Z527" s="199" t="str">
        <f t="shared" si="343"/>
        <v/>
      </c>
      <c r="AA527" s="199" t="str">
        <f t="shared" si="344"/>
        <v/>
      </c>
      <c r="AB527" s="199" t="str">
        <f t="shared" si="345"/>
        <v/>
      </c>
      <c r="AC527" s="199">
        <f t="shared" si="346"/>
        <v>0</v>
      </c>
      <c r="AD527" s="606"/>
      <c r="AE527" s="199">
        <f>+IFERROR(MIN(AD527*(1+MTR!$C$28)*(1+MTR!$D$28),AB527+AC527*MTR!$D$35),0)</f>
        <v>0</v>
      </c>
      <c r="AG527" s="199" t="str">
        <f t="shared" si="319"/>
        <v/>
      </c>
      <c r="AH527" s="199" t="str">
        <f t="shared" si="311"/>
        <v/>
      </c>
      <c r="AI527" s="199" t="str">
        <f t="shared" si="312"/>
        <v/>
      </c>
      <c r="AJ527" s="199" t="str">
        <f t="shared" si="313"/>
        <v/>
      </c>
      <c r="AK527" s="199" t="str">
        <f t="shared" si="314"/>
        <v/>
      </c>
      <c r="AL527" s="199" t="str">
        <f t="shared" si="315"/>
        <v/>
      </c>
      <c r="AM527" s="199" t="str">
        <f t="shared" si="316"/>
        <v/>
      </c>
      <c r="AN527" s="199" t="str">
        <f t="shared" si="317"/>
        <v/>
      </c>
      <c r="AO527" s="199">
        <f t="shared" si="318"/>
        <v>0</v>
      </c>
      <c r="AP527" s="606"/>
      <c r="AQ527" s="199">
        <f>+IFERROR(MIN(AP527*(1+MTR!$E$28)*(1+MTR!$D$28),IF(C527&lt;2018,AN527+AO527*MTR!$D$35,AN527+AO527*MTR!$E$36)),0)</f>
        <v>0</v>
      </c>
      <c r="AS527" s="199" t="str">
        <f t="shared" ref="AS527:AS590" si="347">+IF(ISERROR(VLOOKUP($C527,DeflatoriCK,RIGHT(AS$14,4)-2016,0)),"",VLOOKUP($C527,DeflatoriCK,RIGHT(AS$14,4)-2016,0))</f>
        <v/>
      </c>
      <c r="AT527" s="199" t="str">
        <f t="shared" si="324"/>
        <v/>
      </c>
      <c r="AU527" s="199" t="str">
        <f t="shared" si="320"/>
        <v/>
      </c>
      <c r="AV527" s="199" t="str">
        <f t="shared" si="325"/>
        <v/>
      </c>
      <c r="AW527" s="199" t="str">
        <f t="shared" si="321"/>
        <v/>
      </c>
      <c r="AX527" s="199" t="str">
        <f t="shared" si="322"/>
        <v/>
      </c>
      <c r="AY527" s="199" t="str">
        <f t="shared" si="323"/>
        <v/>
      </c>
      <c r="AZ527" s="199" t="str">
        <f t="shared" si="326"/>
        <v/>
      </c>
      <c r="BA527" s="199">
        <f t="shared" si="327"/>
        <v>0</v>
      </c>
      <c r="BB527" s="606"/>
      <c r="BC527" s="199">
        <f>+IFERROR(MIN(BB527*(1+MTR!$E$28)*(1+MTR!$F$28),IF(C527&lt;2018,AZ527+BA527*MTR!$D$35,AZ527+BA527*MTR!$E$36)),0)</f>
        <v>0</v>
      </c>
      <c r="BD527" s="190"/>
      <c r="BE527" s="608"/>
      <c r="BF527" s="190"/>
      <c r="BG527" s="190"/>
      <c r="BH527" s="190"/>
    </row>
    <row r="528" spans="1:60" s="179" customFormat="1">
      <c r="A528" s="607"/>
      <c r="B528" s="76"/>
      <c r="C528" s="77"/>
      <c r="D528" s="77"/>
      <c r="E528" s="77"/>
      <c r="F528" s="77"/>
      <c r="G528" s="76"/>
      <c r="H528" s="212" t="str">
        <f t="shared" si="328"/>
        <v/>
      </c>
      <c r="I528" s="199" t="str">
        <f t="shared" si="329"/>
        <v/>
      </c>
      <c r="J528" s="199" t="str">
        <f t="shared" si="330"/>
        <v/>
      </c>
      <c r="K528" s="199" t="str">
        <f t="shared" si="331"/>
        <v/>
      </c>
      <c r="L528" s="199" t="str">
        <f t="shared" si="332"/>
        <v/>
      </c>
      <c r="M528" s="199" t="str">
        <f t="shared" si="333"/>
        <v/>
      </c>
      <c r="N528" s="199" t="str">
        <f t="shared" si="334"/>
        <v/>
      </c>
      <c r="O528" s="199" t="str">
        <f t="shared" si="335"/>
        <v/>
      </c>
      <c r="P528" s="199" t="str">
        <f t="shared" si="336"/>
        <v/>
      </c>
      <c r="Q528" s="199">
        <f t="shared" si="337"/>
        <v>0</v>
      </c>
      <c r="R528" s="606"/>
      <c r="S528" s="199">
        <f>+IFERROR(MIN(R528*(1+MTR!$C$28),P528+Q528*MTR!$C$35),0)</f>
        <v>0</v>
      </c>
      <c r="U528" s="199" t="str">
        <f t="shared" si="338"/>
        <v/>
      </c>
      <c r="V528" s="199" t="str">
        <f t="shared" si="339"/>
        <v/>
      </c>
      <c r="W528" s="199" t="str">
        <f t="shared" si="340"/>
        <v/>
      </c>
      <c r="X528" s="199" t="str">
        <f t="shared" si="341"/>
        <v/>
      </c>
      <c r="Y528" s="199" t="str">
        <f t="shared" si="342"/>
        <v/>
      </c>
      <c r="Z528" s="199" t="str">
        <f t="shared" si="343"/>
        <v/>
      </c>
      <c r="AA528" s="199" t="str">
        <f t="shared" si="344"/>
        <v/>
      </c>
      <c r="AB528" s="199" t="str">
        <f t="shared" si="345"/>
        <v/>
      </c>
      <c r="AC528" s="199">
        <f t="shared" si="346"/>
        <v>0</v>
      </c>
      <c r="AD528" s="606"/>
      <c r="AE528" s="199">
        <f>+IFERROR(MIN(AD528*(1+MTR!$C$28)*(1+MTR!$D$28),AB528+AC528*MTR!$D$35),0)</f>
        <v>0</v>
      </c>
      <c r="AG528" s="199" t="str">
        <f t="shared" si="319"/>
        <v/>
      </c>
      <c r="AH528" s="199" t="str">
        <f t="shared" ref="AH528:AH591" si="348">IFERROR(AG528*$D528,"")</f>
        <v/>
      </c>
      <c r="AI528" s="199" t="str">
        <f t="shared" ref="AI528:AI591" si="349">IFERROR(MIN((W528+Z528)*$Z$12,AH528),"")</f>
        <v/>
      </c>
      <c r="AJ528" s="199" t="str">
        <f t="shared" ref="AJ528:AJ591" si="350">IFERROR(AG528*$E528,"")</f>
        <v/>
      </c>
      <c r="AK528" s="199" t="str">
        <f t="shared" ref="AK528:AK591" si="351">IFERROR(MIN((Y528+AA528)*$Z$12,AJ528),"")</f>
        <v/>
      </c>
      <c r="AL528" s="199" t="str">
        <f t="shared" ref="AL528:AL591" si="352">IFERROR(IF($H528&gt;0,MAX(0,MIN(AH528/$H528,MAX(0,AH528-AI528))),0),"")</f>
        <v/>
      </c>
      <c r="AM528" s="199" t="str">
        <f t="shared" ref="AM528:AM591" si="353">IFERROR(IF($H528&gt;0,MAX(0,MIN(AJ528/$H528,MAX(0,AJ528-AK528))),0),"")</f>
        <v/>
      </c>
      <c r="AN528" s="199" t="str">
        <f t="shared" ref="AN528:AN591" si="354">IFERROR(AL528-AM528,"")</f>
        <v/>
      </c>
      <c r="AO528" s="199">
        <f t="shared" ref="AO528:AO591" si="355">IFERROR(AH528-AJ528-(AI528-AK528),0)</f>
        <v>0</v>
      </c>
      <c r="AP528" s="606"/>
      <c r="AQ528" s="199">
        <f>+IFERROR(MIN(AP528*(1+MTR!$E$28)*(1+MTR!$D$28),IF(C528&lt;2018,AN528+AO528*MTR!$D$35,AN528+AO528*MTR!$E$36)),0)</f>
        <v>0</v>
      </c>
      <c r="AS528" s="199" t="str">
        <f t="shared" si="347"/>
        <v/>
      </c>
      <c r="AT528" s="199" t="str">
        <f t="shared" si="324"/>
        <v/>
      </c>
      <c r="AU528" s="199" t="str">
        <f t="shared" si="320"/>
        <v/>
      </c>
      <c r="AV528" s="199" t="str">
        <f t="shared" si="325"/>
        <v/>
      </c>
      <c r="AW528" s="199" t="str">
        <f t="shared" si="321"/>
        <v/>
      </c>
      <c r="AX528" s="199" t="str">
        <f t="shared" si="322"/>
        <v/>
      </c>
      <c r="AY528" s="199" t="str">
        <f t="shared" si="323"/>
        <v/>
      </c>
      <c r="AZ528" s="199" t="str">
        <f t="shared" si="326"/>
        <v/>
      </c>
      <c r="BA528" s="199">
        <f t="shared" si="327"/>
        <v>0</v>
      </c>
      <c r="BB528" s="606"/>
      <c r="BC528" s="199">
        <f>+IFERROR(MIN(BB528*(1+MTR!$E$28)*(1+MTR!$F$28),IF(C528&lt;2018,AZ528+BA528*MTR!$D$35,AZ528+BA528*MTR!$E$36)),0)</f>
        <v>0</v>
      </c>
      <c r="BD528" s="190"/>
      <c r="BE528" s="608"/>
      <c r="BF528" s="190"/>
      <c r="BG528" s="190"/>
      <c r="BH528" s="190"/>
    </row>
    <row r="529" spans="1:60" s="179" customFormat="1">
      <c r="A529" s="607"/>
      <c r="B529" s="76"/>
      <c r="C529" s="77"/>
      <c r="D529" s="77"/>
      <c r="E529" s="77"/>
      <c r="F529" s="77"/>
      <c r="G529" s="76"/>
      <c r="H529" s="212" t="str">
        <f t="shared" si="328"/>
        <v/>
      </c>
      <c r="I529" s="199" t="str">
        <f t="shared" si="329"/>
        <v/>
      </c>
      <c r="J529" s="199" t="str">
        <f t="shared" si="330"/>
        <v/>
      </c>
      <c r="K529" s="199" t="str">
        <f t="shared" si="331"/>
        <v/>
      </c>
      <c r="L529" s="199" t="str">
        <f t="shared" si="332"/>
        <v/>
      </c>
      <c r="M529" s="199" t="str">
        <f t="shared" si="333"/>
        <v/>
      </c>
      <c r="N529" s="199" t="str">
        <f t="shared" si="334"/>
        <v/>
      </c>
      <c r="O529" s="199" t="str">
        <f t="shared" si="335"/>
        <v/>
      </c>
      <c r="P529" s="199" t="str">
        <f t="shared" si="336"/>
        <v/>
      </c>
      <c r="Q529" s="199">
        <f t="shared" si="337"/>
        <v>0</v>
      </c>
      <c r="R529" s="606"/>
      <c r="S529" s="199">
        <f>+IFERROR(MIN(R529*(1+MTR!$C$28),P529+Q529*MTR!$C$35),0)</f>
        <v>0</v>
      </c>
      <c r="U529" s="199" t="str">
        <f t="shared" si="338"/>
        <v/>
      </c>
      <c r="V529" s="199" t="str">
        <f t="shared" si="339"/>
        <v/>
      </c>
      <c r="W529" s="199" t="str">
        <f t="shared" si="340"/>
        <v/>
      </c>
      <c r="X529" s="199" t="str">
        <f t="shared" si="341"/>
        <v/>
      </c>
      <c r="Y529" s="199" t="str">
        <f t="shared" si="342"/>
        <v/>
      </c>
      <c r="Z529" s="199" t="str">
        <f t="shared" si="343"/>
        <v/>
      </c>
      <c r="AA529" s="199" t="str">
        <f t="shared" si="344"/>
        <v/>
      </c>
      <c r="AB529" s="199" t="str">
        <f t="shared" si="345"/>
        <v/>
      </c>
      <c r="AC529" s="199">
        <f t="shared" si="346"/>
        <v>0</v>
      </c>
      <c r="AD529" s="606"/>
      <c r="AE529" s="199">
        <f>+IFERROR(MIN(AD529*(1+MTR!$C$28)*(1+MTR!$D$28),AB529+AC529*MTR!$D$35),0)</f>
        <v>0</v>
      </c>
      <c r="AG529" s="199" t="str">
        <f t="shared" ref="AG529:AG592" si="356">+IF(ISERROR(VLOOKUP($C529,DeflatoriCK,RIGHT(AG$14,4)-2016,0)),"",VLOOKUP($C529,DeflatoriCK,RIGHT(AG$14,4)-2016,0))</f>
        <v/>
      </c>
      <c r="AH529" s="199" t="str">
        <f t="shared" si="348"/>
        <v/>
      </c>
      <c r="AI529" s="199" t="str">
        <f t="shared" si="349"/>
        <v/>
      </c>
      <c r="AJ529" s="199" t="str">
        <f t="shared" si="350"/>
        <v/>
      </c>
      <c r="AK529" s="199" t="str">
        <f t="shared" si="351"/>
        <v/>
      </c>
      <c r="AL529" s="199" t="str">
        <f t="shared" si="352"/>
        <v/>
      </c>
      <c r="AM529" s="199" t="str">
        <f t="shared" si="353"/>
        <v/>
      </c>
      <c r="AN529" s="199" t="str">
        <f t="shared" si="354"/>
        <v/>
      </c>
      <c r="AO529" s="199">
        <f t="shared" si="355"/>
        <v>0</v>
      </c>
      <c r="AP529" s="606"/>
      <c r="AQ529" s="199">
        <f>+IFERROR(MIN(AP529*(1+MTR!$E$28)*(1+MTR!$D$28),IF(C529&lt;2018,AN529+AO529*MTR!$D$35,AN529+AO529*MTR!$E$36)),0)</f>
        <v>0</v>
      </c>
      <c r="AS529" s="199" t="str">
        <f t="shared" si="347"/>
        <v/>
      </c>
      <c r="AT529" s="199" t="str">
        <f t="shared" si="324"/>
        <v/>
      </c>
      <c r="AU529" s="199" t="str">
        <f t="shared" si="320"/>
        <v/>
      </c>
      <c r="AV529" s="199" t="str">
        <f t="shared" si="325"/>
        <v/>
      </c>
      <c r="AW529" s="199" t="str">
        <f t="shared" si="321"/>
        <v/>
      </c>
      <c r="AX529" s="199" t="str">
        <f t="shared" si="322"/>
        <v/>
      </c>
      <c r="AY529" s="199" t="str">
        <f t="shared" si="323"/>
        <v/>
      </c>
      <c r="AZ529" s="199" t="str">
        <f t="shared" si="326"/>
        <v/>
      </c>
      <c r="BA529" s="199">
        <f t="shared" si="327"/>
        <v>0</v>
      </c>
      <c r="BB529" s="606"/>
      <c r="BC529" s="199">
        <f>+IFERROR(MIN(BB529*(1+MTR!$E$28)*(1+MTR!$F$28),IF(C529&lt;2018,AZ529+BA529*MTR!$D$35,AZ529+BA529*MTR!$E$36)),0)</f>
        <v>0</v>
      </c>
      <c r="BD529" s="190"/>
      <c r="BE529" s="608"/>
      <c r="BF529" s="190"/>
      <c r="BG529" s="190"/>
      <c r="BH529" s="190"/>
    </row>
    <row r="530" spans="1:60" s="179" customFormat="1">
      <c r="A530" s="607"/>
      <c r="B530" s="76"/>
      <c r="C530" s="77"/>
      <c r="D530" s="77"/>
      <c r="E530" s="77"/>
      <c r="F530" s="77"/>
      <c r="G530" s="76"/>
      <c r="H530" s="212" t="str">
        <f t="shared" si="328"/>
        <v/>
      </c>
      <c r="I530" s="199" t="str">
        <f t="shared" si="329"/>
        <v/>
      </c>
      <c r="J530" s="199" t="str">
        <f t="shared" si="330"/>
        <v/>
      </c>
      <c r="K530" s="199" t="str">
        <f t="shared" si="331"/>
        <v/>
      </c>
      <c r="L530" s="199" t="str">
        <f t="shared" si="332"/>
        <v/>
      </c>
      <c r="M530" s="199" t="str">
        <f t="shared" si="333"/>
        <v/>
      </c>
      <c r="N530" s="199" t="str">
        <f t="shared" si="334"/>
        <v/>
      </c>
      <c r="O530" s="199" t="str">
        <f t="shared" si="335"/>
        <v/>
      </c>
      <c r="P530" s="199" t="str">
        <f t="shared" si="336"/>
        <v/>
      </c>
      <c r="Q530" s="199">
        <f t="shared" si="337"/>
        <v>0</v>
      </c>
      <c r="R530" s="606"/>
      <c r="S530" s="199">
        <f>+IFERROR(MIN(R530*(1+MTR!$C$28),P530+Q530*MTR!$C$35),0)</f>
        <v>0</v>
      </c>
      <c r="U530" s="199" t="str">
        <f t="shared" si="338"/>
        <v/>
      </c>
      <c r="V530" s="199" t="str">
        <f t="shared" si="339"/>
        <v/>
      </c>
      <c r="W530" s="199" t="str">
        <f t="shared" si="340"/>
        <v/>
      </c>
      <c r="X530" s="199" t="str">
        <f t="shared" si="341"/>
        <v/>
      </c>
      <c r="Y530" s="199" t="str">
        <f t="shared" si="342"/>
        <v/>
      </c>
      <c r="Z530" s="199" t="str">
        <f t="shared" si="343"/>
        <v/>
      </c>
      <c r="AA530" s="199" t="str">
        <f t="shared" si="344"/>
        <v/>
      </c>
      <c r="AB530" s="199" t="str">
        <f t="shared" si="345"/>
        <v/>
      </c>
      <c r="AC530" s="199">
        <f t="shared" si="346"/>
        <v>0</v>
      </c>
      <c r="AD530" s="606"/>
      <c r="AE530" s="199">
        <f>+IFERROR(MIN(AD530*(1+MTR!$C$28)*(1+MTR!$D$28),AB530+AC530*MTR!$D$35),0)</f>
        <v>0</v>
      </c>
      <c r="AG530" s="199" t="str">
        <f t="shared" si="356"/>
        <v/>
      </c>
      <c r="AH530" s="199" t="str">
        <f t="shared" si="348"/>
        <v/>
      </c>
      <c r="AI530" s="199" t="str">
        <f t="shared" si="349"/>
        <v/>
      </c>
      <c r="AJ530" s="199" t="str">
        <f t="shared" si="350"/>
        <v/>
      </c>
      <c r="AK530" s="199" t="str">
        <f t="shared" si="351"/>
        <v/>
      </c>
      <c r="AL530" s="199" t="str">
        <f t="shared" si="352"/>
        <v/>
      </c>
      <c r="AM530" s="199" t="str">
        <f t="shared" si="353"/>
        <v/>
      </c>
      <c r="AN530" s="199" t="str">
        <f t="shared" si="354"/>
        <v/>
      </c>
      <c r="AO530" s="199">
        <f t="shared" si="355"/>
        <v>0</v>
      </c>
      <c r="AP530" s="606"/>
      <c r="AQ530" s="199">
        <f>+IFERROR(MIN(AP530*(1+MTR!$E$28)*(1+MTR!$D$28),IF(C530&lt;2018,AN530+AO530*MTR!$D$35,AN530+AO530*MTR!$E$36)),0)</f>
        <v>0</v>
      </c>
      <c r="AS530" s="199" t="str">
        <f t="shared" si="347"/>
        <v/>
      </c>
      <c r="AT530" s="199" t="str">
        <f t="shared" si="324"/>
        <v/>
      </c>
      <c r="AU530" s="199" t="str">
        <f t="shared" ref="AU530:AU593" si="357">IFERROR(MIN((AI530+AL530)*$AL$12,AT530),"")</f>
        <v/>
      </c>
      <c r="AV530" s="199" t="str">
        <f t="shared" si="325"/>
        <v/>
      </c>
      <c r="AW530" s="199" t="str">
        <f t="shared" ref="AW530:AW593" si="358">IFERROR(MIN((AK530+AM530)*$AL$12,AV530),"")</f>
        <v/>
      </c>
      <c r="AX530" s="199" t="str">
        <f t="shared" ref="AX530:AX593" si="359">IFERROR(IF($H530&gt;0,MAX(0,MIN(AT530/$H530,MAX(0,AT530-AU530))),0),"")</f>
        <v/>
      </c>
      <c r="AY530" s="199" t="str">
        <f t="shared" ref="AY530:AY593" si="360">IFERROR(IF($H530&gt;0,MAX(0,MIN(AV530/$H530,MAX(0,AV530-AW530))),0),"")</f>
        <v/>
      </c>
      <c r="AZ530" s="199" t="str">
        <f t="shared" si="326"/>
        <v/>
      </c>
      <c r="BA530" s="199">
        <f t="shared" si="327"/>
        <v>0</v>
      </c>
      <c r="BB530" s="606"/>
      <c r="BC530" s="199">
        <f>+IFERROR(MIN(BB530*(1+MTR!$E$28)*(1+MTR!$F$28),IF(C530&lt;2018,AZ530+BA530*MTR!$D$35,AZ530+BA530*MTR!$E$36)),0)</f>
        <v>0</v>
      </c>
      <c r="BD530" s="190"/>
      <c r="BE530" s="608"/>
      <c r="BF530" s="190"/>
      <c r="BG530" s="190"/>
      <c r="BH530" s="190"/>
    </row>
    <row r="531" spans="1:60" s="179" customFormat="1">
      <c r="A531" s="607"/>
      <c r="B531" s="76"/>
      <c r="C531" s="77"/>
      <c r="D531" s="77"/>
      <c r="E531" s="77"/>
      <c r="F531" s="77"/>
      <c r="G531" s="76"/>
      <c r="H531" s="212" t="str">
        <f t="shared" si="328"/>
        <v/>
      </c>
      <c r="I531" s="199" t="str">
        <f t="shared" si="329"/>
        <v/>
      </c>
      <c r="J531" s="199" t="str">
        <f t="shared" si="330"/>
        <v/>
      </c>
      <c r="K531" s="199" t="str">
        <f t="shared" si="331"/>
        <v/>
      </c>
      <c r="L531" s="199" t="str">
        <f t="shared" si="332"/>
        <v/>
      </c>
      <c r="M531" s="199" t="str">
        <f t="shared" si="333"/>
        <v/>
      </c>
      <c r="N531" s="199" t="str">
        <f t="shared" si="334"/>
        <v/>
      </c>
      <c r="O531" s="199" t="str">
        <f t="shared" si="335"/>
        <v/>
      </c>
      <c r="P531" s="199" t="str">
        <f t="shared" si="336"/>
        <v/>
      </c>
      <c r="Q531" s="199">
        <f t="shared" si="337"/>
        <v>0</v>
      </c>
      <c r="R531" s="606"/>
      <c r="S531" s="199">
        <f>+IFERROR(MIN(R531*(1+MTR!$C$28),P531+Q531*MTR!$C$35),0)</f>
        <v>0</v>
      </c>
      <c r="U531" s="199" t="str">
        <f t="shared" si="338"/>
        <v/>
      </c>
      <c r="V531" s="199" t="str">
        <f t="shared" si="339"/>
        <v/>
      </c>
      <c r="W531" s="199" t="str">
        <f t="shared" si="340"/>
        <v/>
      </c>
      <c r="X531" s="199" t="str">
        <f t="shared" si="341"/>
        <v/>
      </c>
      <c r="Y531" s="199" t="str">
        <f t="shared" si="342"/>
        <v/>
      </c>
      <c r="Z531" s="199" t="str">
        <f t="shared" si="343"/>
        <v/>
      </c>
      <c r="AA531" s="199" t="str">
        <f t="shared" si="344"/>
        <v/>
      </c>
      <c r="AB531" s="199" t="str">
        <f t="shared" si="345"/>
        <v/>
      </c>
      <c r="AC531" s="199">
        <f t="shared" si="346"/>
        <v>0</v>
      </c>
      <c r="AD531" s="606"/>
      <c r="AE531" s="199">
        <f>+IFERROR(MIN(AD531*(1+MTR!$C$28)*(1+MTR!$D$28),AB531+AC531*MTR!$D$35),0)</f>
        <v>0</v>
      </c>
      <c r="AG531" s="199" t="str">
        <f t="shared" si="356"/>
        <v/>
      </c>
      <c r="AH531" s="199" t="str">
        <f t="shared" si="348"/>
        <v/>
      </c>
      <c r="AI531" s="199" t="str">
        <f t="shared" si="349"/>
        <v/>
      </c>
      <c r="AJ531" s="199" t="str">
        <f t="shared" si="350"/>
        <v/>
      </c>
      <c r="AK531" s="199" t="str">
        <f t="shared" si="351"/>
        <v/>
      </c>
      <c r="AL531" s="199" t="str">
        <f t="shared" si="352"/>
        <v/>
      </c>
      <c r="AM531" s="199" t="str">
        <f t="shared" si="353"/>
        <v/>
      </c>
      <c r="AN531" s="199" t="str">
        <f t="shared" si="354"/>
        <v/>
      </c>
      <c r="AO531" s="199">
        <f t="shared" si="355"/>
        <v>0</v>
      </c>
      <c r="AP531" s="606"/>
      <c r="AQ531" s="199">
        <f>+IFERROR(MIN(AP531*(1+MTR!$E$28)*(1+MTR!$D$28),IF(C531&lt;2018,AN531+AO531*MTR!$D$35,AN531+AO531*MTR!$E$36)),0)</f>
        <v>0</v>
      </c>
      <c r="AS531" s="199" t="str">
        <f t="shared" si="347"/>
        <v/>
      </c>
      <c r="AT531" s="199" t="str">
        <f t="shared" si="324"/>
        <v/>
      </c>
      <c r="AU531" s="199" t="str">
        <f t="shared" si="357"/>
        <v/>
      </c>
      <c r="AV531" s="199" t="str">
        <f t="shared" si="325"/>
        <v/>
      </c>
      <c r="AW531" s="199" t="str">
        <f t="shared" si="358"/>
        <v/>
      </c>
      <c r="AX531" s="199" t="str">
        <f t="shared" si="359"/>
        <v/>
      </c>
      <c r="AY531" s="199" t="str">
        <f t="shared" si="360"/>
        <v/>
      </c>
      <c r="AZ531" s="199" t="str">
        <f t="shared" si="326"/>
        <v/>
      </c>
      <c r="BA531" s="199">
        <f t="shared" si="327"/>
        <v>0</v>
      </c>
      <c r="BB531" s="606"/>
      <c r="BC531" s="199">
        <f>+IFERROR(MIN(BB531*(1+MTR!$E$28)*(1+MTR!$F$28),IF(C531&lt;2018,AZ531+BA531*MTR!$D$35,AZ531+BA531*MTR!$E$36)),0)</f>
        <v>0</v>
      </c>
      <c r="BD531" s="190"/>
      <c r="BE531" s="608"/>
      <c r="BF531" s="190"/>
      <c r="BG531" s="190"/>
      <c r="BH531" s="190"/>
    </row>
    <row r="532" spans="1:60" s="179" customFormat="1">
      <c r="A532" s="607"/>
      <c r="B532" s="76"/>
      <c r="C532" s="77"/>
      <c r="D532" s="77"/>
      <c r="E532" s="77"/>
      <c r="F532" s="77"/>
      <c r="G532" s="76"/>
      <c r="H532" s="212" t="str">
        <f t="shared" si="328"/>
        <v/>
      </c>
      <c r="I532" s="199" t="str">
        <f t="shared" si="329"/>
        <v/>
      </c>
      <c r="J532" s="199" t="str">
        <f t="shared" si="330"/>
        <v/>
      </c>
      <c r="K532" s="199" t="str">
        <f t="shared" si="331"/>
        <v/>
      </c>
      <c r="L532" s="199" t="str">
        <f t="shared" si="332"/>
        <v/>
      </c>
      <c r="M532" s="199" t="str">
        <f t="shared" si="333"/>
        <v/>
      </c>
      <c r="N532" s="199" t="str">
        <f t="shared" si="334"/>
        <v/>
      </c>
      <c r="O532" s="199" t="str">
        <f t="shared" si="335"/>
        <v/>
      </c>
      <c r="P532" s="199" t="str">
        <f t="shared" si="336"/>
        <v/>
      </c>
      <c r="Q532" s="199">
        <f t="shared" si="337"/>
        <v>0</v>
      </c>
      <c r="R532" s="606"/>
      <c r="S532" s="199">
        <f>+IFERROR(MIN(R532*(1+MTR!$C$28),P532+Q532*MTR!$C$35),0)</f>
        <v>0</v>
      </c>
      <c r="U532" s="199" t="str">
        <f t="shared" si="338"/>
        <v/>
      </c>
      <c r="V532" s="199" t="str">
        <f t="shared" si="339"/>
        <v/>
      </c>
      <c r="W532" s="199" t="str">
        <f t="shared" si="340"/>
        <v/>
      </c>
      <c r="X532" s="199" t="str">
        <f t="shared" si="341"/>
        <v/>
      </c>
      <c r="Y532" s="199" t="str">
        <f t="shared" si="342"/>
        <v/>
      </c>
      <c r="Z532" s="199" t="str">
        <f t="shared" si="343"/>
        <v/>
      </c>
      <c r="AA532" s="199" t="str">
        <f t="shared" si="344"/>
        <v/>
      </c>
      <c r="AB532" s="199" t="str">
        <f t="shared" si="345"/>
        <v/>
      </c>
      <c r="AC532" s="199">
        <f t="shared" si="346"/>
        <v>0</v>
      </c>
      <c r="AD532" s="606"/>
      <c r="AE532" s="199">
        <f>+IFERROR(MIN(AD532*(1+MTR!$C$28)*(1+MTR!$D$28),AB532+AC532*MTR!$D$35),0)</f>
        <v>0</v>
      </c>
      <c r="AG532" s="199" t="str">
        <f t="shared" si="356"/>
        <v/>
      </c>
      <c r="AH532" s="199" t="str">
        <f t="shared" si="348"/>
        <v/>
      </c>
      <c r="AI532" s="199" t="str">
        <f t="shared" si="349"/>
        <v/>
      </c>
      <c r="AJ532" s="199" t="str">
        <f t="shared" si="350"/>
        <v/>
      </c>
      <c r="AK532" s="199" t="str">
        <f t="shared" si="351"/>
        <v/>
      </c>
      <c r="AL532" s="199" t="str">
        <f t="shared" si="352"/>
        <v/>
      </c>
      <c r="AM532" s="199" t="str">
        <f t="shared" si="353"/>
        <v/>
      </c>
      <c r="AN532" s="199" t="str">
        <f t="shared" si="354"/>
        <v/>
      </c>
      <c r="AO532" s="199">
        <f t="shared" si="355"/>
        <v>0</v>
      </c>
      <c r="AP532" s="606"/>
      <c r="AQ532" s="199">
        <f>+IFERROR(MIN(AP532*(1+MTR!$E$28)*(1+MTR!$D$28),IF(C532&lt;2018,AN532+AO532*MTR!$D$35,AN532+AO532*MTR!$E$36)),0)</f>
        <v>0</v>
      </c>
      <c r="AS532" s="199" t="str">
        <f t="shared" si="347"/>
        <v/>
      </c>
      <c r="AT532" s="199" t="str">
        <f t="shared" ref="AT532:AT595" si="361">IFERROR(AS532*$D532,"")</f>
        <v/>
      </c>
      <c r="AU532" s="199" t="str">
        <f t="shared" si="357"/>
        <v/>
      </c>
      <c r="AV532" s="199" t="str">
        <f t="shared" ref="AV532:AV595" si="362">IFERROR(AS532*$E532,"")</f>
        <v/>
      </c>
      <c r="AW532" s="199" t="str">
        <f t="shared" si="358"/>
        <v/>
      </c>
      <c r="AX532" s="199" t="str">
        <f t="shared" si="359"/>
        <v/>
      </c>
      <c r="AY532" s="199" t="str">
        <f t="shared" si="360"/>
        <v/>
      </c>
      <c r="AZ532" s="199" t="str">
        <f t="shared" ref="AZ532:AZ595" si="363">IFERROR(AX532-AY532,"")</f>
        <v/>
      </c>
      <c r="BA532" s="199">
        <f t="shared" ref="BA532:BA595" si="364">IFERROR(AT532-AV532-(AU532-AW532),0)</f>
        <v>0</v>
      </c>
      <c r="BB532" s="606"/>
      <c r="BC532" s="199">
        <f>+IFERROR(MIN(BB532*(1+MTR!$E$28)*(1+MTR!$F$28),IF(C532&lt;2018,AZ532+BA532*MTR!$D$35,AZ532+BA532*MTR!$E$36)),0)</f>
        <v>0</v>
      </c>
      <c r="BD532" s="190"/>
      <c r="BE532" s="608"/>
      <c r="BF532" s="190"/>
      <c r="BG532" s="190"/>
      <c r="BH532" s="190"/>
    </row>
    <row r="533" spans="1:60" s="179" customFormat="1">
      <c r="A533" s="607"/>
      <c r="B533" s="76"/>
      <c r="C533" s="77"/>
      <c r="D533" s="77"/>
      <c r="E533" s="77"/>
      <c r="F533" s="77"/>
      <c r="G533" s="76"/>
      <c r="H533" s="212" t="str">
        <f t="shared" si="328"/>
        <v/>
      </c>
      <c r="I533" s="199" t="str">
        <f t="shared" si="329"/>
        <v/>
      </c>
      <c r="J533" s="199" t="str">
        <f t="shared" si="330"/>
        <v/>
      </c>
      <c r="K533" s="199" t="str">
        <f t="shared" si="331"/>
        <v/>
      </c>
      <c r="L533" s="199" t="str">
        <f t="shared" si="332"/>
        <v/>
      </c>
      <c r="M533" s="199" t="str">
        <f t="shared" si="333"/>
        <v/>
      </c>
      <c r="N533" s="199" t="str">
        <f t="shared" si="334"/>
        <v/>
      </c>
      <c r="O533" s="199" t="str">
        <f t="shared" si="335"/>
        <v/>
      </c>
      <c r="P533" s="199" t="str">
        <f t="shared" si="336"/>
        <v/>
      </c>
      <c r="Q533" s="199">
        <f t="shared" si="337"/>
        <v>0</v>
      </c>
      <c r="R533" s="606"/>
      <c r="S533" s="199">
        <f>+IFERROR(MIN(R533*(1+MTR!$C$28),P533+Q533*MTR!$C$35),0)</f>
        <v>0</v>
      </c>
      <c r="U533" s="199" t="str">
        <f t="shared" si="338"/>
        <v/>
      </c>
      <c r="V533" s="199" t="str">
        <f t="shared" si="339"/>
        <v/>
      </c>
      <c r="W533" s="199" t="str">
        <f t="shared" si="340"/>
        <v/>
      </c>
      <c r="X533" s="199" t="str">
        <f t="shared" si="341"/>
        <v/>
      </c>
      <c r="Y533" s="199" t="str">
        <f t="shared" si="342"/>
        <v/>
      </c>
      <c r="Z533" s="199" t="str">
        <f t="shared" si="343"/>
        <v/>
      </c>
      <c r="AA533" s="199" t="str">
        <f t="shared" si="344"/>
        <v/>
      </c>
      <c r="AB533" s="199" t="str">
        <f t="shared" si="345"/>
        <v/>
      </c>
      <c r="AC533" s="199">
        <f t="shared" si="346"/>
        <v>0</v>
      </c>
      <c r="AD533" s="606"/>
      <c r="AE533" s="199">
        <f>+IFERROR(MIN(AD533*(1+MTR!$C$28)*(1+MTR!$D$28),AB533+AC533*MTR!$D$35),0)</f>
        <v>0</v>
      </c>
      <c r="AG533" s="199" t="str">
        <f t="shared" si="356"/>
        <v/>
      </c>
      <c r="AH533" s="199" t="str">
        <f t="shared" si="348"/>
        <v/>
      </c>
      <c r="AI533" s="199" t="str">
        <f t="shared" si="349"/>
        <v/>
      </c>
      <c r="AJ533" s="199" t="str">
        <f t="shared" si="350"/>
        <v/>
      </c>
      <c r="AK533" s="199" t="str">
        <f t="shared" si="351"/>
        <v/>
      </c>
      <c r="AL533" s="199" t="str">
        <f t="shared" si="352"/>
        <v/>
      </c>
      <c r="AM533" s="199" t="str">
        <f t="shared" si="353"/>
        <v/>
      </c>
      <c r="AN533" s="199" t="str">
        <f t="shared" si="354"/>
        <v/>
      </c>
      <c r="AO533" s="199">
        <f t="shared" si="355"/>
        <v>0</v>
      </c>
      <c r="AP533" s="606"/>
      <c r="AQ533" s="199">
        <f>+IFERROR(MIN(AP533*(1+MTR!$E$28)*(1+MTR!$D$28),IF(C533&lt;2018,AN533+AO533*MTR!$D$35,AN533+AO533*MTR!$E$36)),0)</f>
        <v>0</v>
      </c>
      <c r="AS533" s="199" t="str">
        <f t="shared" si="347"/>
        <v/>
      </c>
      <c r="AT533" s="199" t="str">
        <f t="shared" si="361"/>
        <v/>
      </c>
      <c r="AU533" s="199" t="str">
        <f t="shared" si="357"/>
        <v/>
      </c>
      <c r="AV533" s="199" t="str">
        <f t="shared" si="362"/>
        <v/>
      </c>
      <c r="AW533" s="199" t="str">
        <f t="shared" si="358"/>
        <v/>
      </c>
      <c r="AX533" s="199" t="str">
        <f t="shared" si="359"/>
        <v/>
      </c>
      <c r="AY533" s="199" t="str">
        <f t="shared" si="360"/>
        <v/>
      </c>
      <c r="AZ533" s="199" t="str">
        <f t="shared" si="363"/>
        <v/>
      </c>
      <c r="BA533" s="199">
        <f t="shared" si="364"/>
        <v>0</v>
      </c>
      <c r="BB533" s="606"/>
      <c r="BC533" s="199">
        <f>+IFERROR(MIN(BB533*(1+MTR!$E$28)*(1+MTR!$F$28),IF(C533&lt;2018,AZ533+BA533*MTR!$D$35,AZ533+BA533*MTR!$E$36)),0)</f>
        <v>0</v>
      </c>
      <c r="BD533" s="190"/>
      <c r="BE533" s="608"/>
      <c r="BF533" s="190"/>
      <c r="BG533" s="190"/>
      <c r="BH533" s="190"/>
    </row>
    <row r="534" spans="1:60" s="179" customFormat="1">
      <c r="A534" s="607"/>
      <c r="B534" s="76"/>
      <c r="C534" s="77"/>
      <c r="D534" s="77"/>
      <c r="E534" s="77"/>
      <c r="F534" s="77"/>
      <c r="G534" s="76"/>
      <c r="H534" s="212" t="str">
        <f t="shared" si="328"/>
        <v/>
      </c>
      <c r="I534" s="199" t="str">
        <f t="shared" si="329"/>
        <v/>
      </c>
      <c r="J534" s="199" t="str">
        <f t="shared" si="330"/>
        <v/>
      </c>
      <c r="K534" s="199" t="str">
        <f t="shared" si="331"/>
        <v/>
      </c>
      <c r="L534" s="199" t="str">
        <f t="shared" si="332"/>
        <v/>
      </c>
      <c r="M534" s="199" t="str">
        <f t="shared" si="333"/>
        <v/>
      </c>
      <c r="N534" s="199" t="str">
        <f t="shared" si="334"/>
        <v/>
      </c>
      <c r="O534" s="199" t="str">
        <f t="shared" si="335"/>
        <v/>
      </c>
      <c r="P534" s="199" t="str">
        <f t="shared" si="336"/>
        <v/>
      </c>
      <c r="Q534" s="199">
        <f t="shared" si="337"/>
        <v>0</v>
      </c>
      <c r="R534" s="606"/>
      <c r="S534" s="199">
        <f>+IFERROR(MIN(R534*(1+MTR!$C$28),P534+Q534*MTR!$C$35),0)</f>
        <v>0</v>
      </c>
      <c r="U534" s="199" t="str">
        <f t="shared" si="338"/>
        <v/>
      </c>
      <c r="V534" s="199" t="str">
        <f t="shared" si="339"/>
        <v/>
      </c>
      <c r="W534" s="199" t="str">
        <f t="shared" si="340"/>
        <v/>
      </c>
      <c r="X534" s="199" t="str">
        <f t="shared" si="341"/>
        <v/>
      </c>
      <c r="Y534" s="199" t="str">
        <f t="shared" si="342"/>
        <v/>
      </c>
      <c r="Z534" s="199" t="str">
        <f t="shared" si="343"/>
        <v/>
      </c>
      <c r="AA534" s="199" t="str">
        <f t="shared" si="344"/>
        <v/>
      </c>
      <c r="AB534" s="199" t="str">
        <f t="shared" si="345"/>
        <v/>
      </c>
      <c r="AC534" s="199">
        <f t="shared" si="346"/>
        <v>0</v>
      </c>
      <c r="AD534" s="606"/>
      <c r="AE534" s="199">
        <f>+IFERROR(MIN(AD534*(1+MTR!$C$28)*(1+MTR!$D$28),AB534+AC534*MTR!$D$35),0)</f>
        <v>0</v>
      </c>
      <c r="AG534" s="199" t="str">
        <f t="shared" si="356"/>
        <v/>
      </c>
      <c r="AH534" s="199" t="str">
        <f t="shared" si="348"/>
        <v/>
      </c>
      <c r="AI534" s="199" t="str">
        <f t="shared" si="349"/>
        <v/>
      </c>
      <c r="AJ534" s="199" t="str">
        <f t="shared" si="350"/>
        <v/>
      </c>
      <c r="AK534" s="199" t="str">
        <f t="shared" si="351"/>
        <v/>
      </c>
      <c r="AL534" s="199" t="str">
        <f t="shared" si="352"/>
        <v/>
      </c>
      <c r="AM534" s="199" t="str">
        <f t="shared" si="353"/>
        <v/>
      </c>
      <c r="AN534" s="199" t="str">
        <f t="shared" si="354"/>
        <v/>
      </c>
      <c r="AO534" s="199">
        <f t="shared" si="355"/>
        <v>0</v>
      </c>
      <c r="AP534" s="606"/>
      <c r="AQ534" s="199">
        <f>+IFERROR(MIN(AP534*(1+MTR!$E$28)*(1+MTR!$D$28),IF(C534&lt;2018,AN534+AO534*MTR!$D$35,AN534+AO534*MTR!$E$36)),0)</f>
        <v>0</v>
      </c>
      <c r="AS534" s="199" t="str">
        <f t="shared" si="347"/>
        <v/>
      </c>
      <c r="AT534" s="199" t="str">
        <f t="shared" si="361"/>
        <v/>
      </c>
      <c r="AU534" s="199" t="str">
        <f t="shared" si="357"/>
        <v/>
      </c>
      <c r="AV534" s="199" t="str">
        <f t="shared" si="362"/>
        <v/>
      </c>
      <c r="AW534" s="199" t="str">
        <f t="shared" si="358"/>
        <v/>
      </c>
      <c r="AX534" s="199" t="str">
        <f t="shared" si="359"/>
        <v/>
      </c>
      <c r="AY534" s="199" t="str">
        <f t="shared" si="360"/>
        <v/>
      </c>
      <c r="AZ534" s="199" t="str">
        <f t="shared" si="363"/>
        <v/>
      </c>
      <c r="BA534" s="199">
        <f t="shared" si="364"/>
        <v>0</v>
      </c>
      <c r="BB534" s="606"/>
      <c r="BC534" s="199">
        <f>+IFERROR(MIN(BB534*(1+MTR!$E$28)*(1+MTR!$F$28),IF(C534&lt;2018,AZ534+BA534*MTR!$D$35,AZ534+BA534*MTR!$E$36)),0)</f>
        <v>0</v>
      </c>
      <c r="BD534" s="190"/>
      <c r="BE534" s="608"/>
      <c r="BF534" s="190"/>
      <c r="BG534" s="190"/>
      <c r="BH534" s="190"/>
    </row>
    <row r="535" spans="1:60" s="179" customFormat="1">
      <c r="A535" s="607"/>
      <c r="B535" s="76"/>
      <c r="C535" s="77"/>
      <c r="D535" s="77"/>
      <c r="E535" s="77"/>
      <c r="F535" s="77"/>
      <c r="G535" s="76"/>
      <c r="H535" s="212" t="str">
        <f t="shared" si="328"/>
        <v/>
      </c>
      <c r="I535" s="199" t="str">
        <f t="shared" si="329"/>
        <v/>
      </c>
      <c r="J535" s="199" t="str">
        <f t="shared" si="330"/>
        <v/>
      </c>
      <c r="K535" s="199" t="str">
        <f t="shared" si="331"/>
        <v/>
      </c>
      <c r="L535" s="199" t="str">
        <f t="shared" si="332"/>
        <v/>
      </c>
      <c r="M535" s="199" t="str">
        <f t="shared" si="333"/>
        <v/>
      </c>
      <c r="N535" s="199" t="str">
        <f t="shared" si="334"/>
        <v/>
      </c>
      <c r="O535" s="199" t="str">
        <f t="shared" si="335"/>
        <v/>
      </c>
      <c r="P535" s="199" t="str">
        <f t="shared" si="336"/>
        <v/>
      </c>
      <c r="Q535" s="199">
        <f t="shared" si="337"/>
        <v>0</v>
      </c>
      <c r="R535" s="606"/>
      <c r="S535" s="199">
        <f>+IFERROR(MIN(R535*(1+MTR!$C$28),P535+Q535*MTR!$C$35),0)</f>
        <v>0</v>
      </c>
      <c r="U535" s="199" t="str">
        <f t="shared" si="338"/>
        <v/>
      </c>
      <c r="V535" s="199" t="str">
        <f t="shared" si="339"/>
        <v/>
      </c>
      <c r="W535" s="199" t="str">
        <f t="shared" si="340"/>
        <v/>
      </c>
      <c r="X535" s="199" t="str">
        <f t="shared" si="341"/>
        <v/>
      </c>
      <c r="Y535" s="199" t="str">
        <f t="shared" si="342"/>
        <v/>
      </c>
      <c r="Z535" s="199" t="str">
        <f t="shared" si="343"/>
        <v/>
      </c>
      <c r="AA535" s="199" t="str">
        <f t="shared" si="344"/>
        <v/>
      </c>
      <c r="AB535" s="199" t="str">
        <f t="shared" si="345"/>
        <v/>
      </c>
      <c r="AC535" s="199">
        <f t="shared" si="346"/>
        <v>0</v>
      </c>
      <c r="AD535" s="606"/>
      <c r="AE535" s="199">
        <f>+IFERROR(MIN(AD535*(1+MTR!$C$28)*(1+MTR!$D$28),AB535+AC535*MTR!$D$35),0)</f>
        <v>0</v>
      </c>
      <c r="AG535" s="199" t="str">
        <f t="shared" si="356"/>
        <v/>
      </c>
      <c r="AH535" s="199" t="str">
        <f t="shared" si="348"/>
        <v/>
      </c>
      <c r="AI535" s="199" t="str">
        <f t="shared" si="349"/>
        <v/>
      </c>
      <c r="AJ535" s="199" t="str">
        <f t="shared" si="350"/>
        <v/>
      </c>
      <c r="AK535" s="199" t="str">
        <f t="shared" si="351"/>
        <v/>
      </c>
      <c r="AL535" s="199" t="str">
        <f t="shared" si="352"/>
        <v/>
      </c>
      <c r="AM535" s="199" t="str">
        <f t="shared" si="353"/>
        <v/>
      </c>
      <c r="AN535" s="199" t="str">
        <f t="shared" si="354"/>
        <v/>
      </c>
      <c r="AO535" s="199">
        <f t="shared" si="355"/>
        <v>0</v>
      </c>
      <c r="AP535" s="606"/>
      <c r="AQ535" s="199">
        <f>+IFERROR(MIN(AP535*(1+MTR!$E$28)*(1+MTR!$D$28),IF(C535&lt;2018,AN535+AO535*MTR!$D$35,AN535+AO535*MTR!$E$36)),0)</f>
        <v>0</v>
      </c>
      <c r="AS535" s="199" t="str">
        <f t="shared" si="347"/>
        <v/>
      </c>
      <c r="AT535" s="199" t="str">
        <f t="shared" si="361"/>
        <v/>
      </c>
      <c r="AU535" s="199" t="str">
        <f t="shared" si="357"/>
        <v/>
      </c>
      <c r="AV535" s="199" t="str">
        <f t="shared" si="362"/>
        <v/>
      </c>
      <c r="AW535" s="199" t="str">
        <f t="shared" si="358"/>
        <v/>
      </c>
      <c r="AX535" s="199" t="str">
        <f t="shared" si="359"/>
        <v/>
      </c>
      <c r="AY535" s="199" t="str">
        <f t="shared" si="360"/>
        <v/>
      </c>
      <c r="AZ535" s="199" t="str">
        <f t="shared" si="363"/>
        <v/>
      </c>
      <c r="BA535" s="199">
        <f t="shared" si="364"/>
        <v>0</v>
      </c>
      <c r="BB535" s="606"/>
      <c r="BC535" s="199">
        <f>+IFERROR(MIN(BB535*(1+MTR!$E$28)*(1+MTR!$F$28),IF(C535&lt;2018,AZ535+BA535*MTR!$D$35,AZ535+BA535*MTR!$E$36)),0)</f>
        <v>0</v>
      </c>
      <c r="BD535" s="190"/>
      <c r="BE535" s="608"/>
      <c r="BF535" s="190"/>
      <c r="BG535" s="190"/>
      <c r="BH535" s="190"/>
    </row>
    <row r="536" spans="1:60" s="179" customFormat="1">
      <c r="A536" s="607"/>
      <c r="B536" s="76"/>
      <c r="C536" s="77"/>
      <c r="D536" s="77"/>
      <c r="E536" s="77"/>
      <c r="F536" s="77"/>
      <c r="G536" s="76"/>
      <c r="H536" s="212" t="str">
        <f t="shared" si="328"/>
        <v/>
      </c>
      <c r="I536" s="199" t="str">
        <f t="shared" si="329"/>
        <v/>
      </c>
      <c r="J536" s="199" t="str">
        <f t="shared" si="330"/>
        <v/>
      </c>
      <c r="K536" s="199" t="str">
        <f t="shared" si="331"/>
        <v/>
      </c>
      <c r="L536" s="199" t="str">
        <f t="shared" si="332"/>
        <v/>
      </c>
      <c r="M536" s="199" t="str">
        <f t="shared" si="333"/>
        <v/>
      </c>
      <c r="N536" s="199" t="str">
        <f t="shared" si="334"/>
        <v/>
      </c>
      <c r="O536" s="199" t="str">
        <f t="shared" si="335"/>
        <v/>
      </c>
      <c r="P536" s="199" t="str">
        <f t="shared" si="336"/>
        <v/>
      </c>
      <c r="Q536" s="199">
        <f t="shared" si="337"/>
        <v>0</v>
      </c>
      <c r="R536" s="606"/>
      <c r="S536" s="199">
        <f>+IFERROR(MIN(R536*(1+MTR!$C$28),P536+Q536*MTR!$C$35),0)</f>
        <v>0</v>
      </c>
      <c r="U536" s="199" t="str">
        <f t="shared" si="338"/>
        <v/>
      </c>
      <c r="V536" s="199" t="str">
        <f t="shared" si="339"/>
        <v/>
      </c>
      <c r="W536" s="199" t="str">
        <f t="shared" si="340"/>
        <v/>
      </c>
      <c r="X536" s="199" t="str">
        <f t="shared" si="341"/>
        <v/>
      </c>
      <c r="Y536" s="199" t="str">
        <f t="shared" si="342"/>
        <v/>
      </c>
      <c r="Z536" s="199" t="str">
        <f t="shared" si="343"/>
        <v/>
      </c>
      <c r="AA536" s="199" t="str">
        <f t="shared" si="344"/>
        <v/>
      </c>
      <c r="AB536" s="199" t="str">
        <f t="shared" si="345"/>
        <v/>
      </c>
      <c r="AC536" s="199">
        <f t="shared" si="346"/>
        <v>0</v>
      </c>
      <c r="AD536" s="606"/>
      <c r="AE536" s="199">
        <f>+IFERROR(MIN(AD536*(1+MTR!$C$28)*(1+MTR!$D$28),AB536+AC536*MTR!$D$35),0)</f>
        <v>0</v>
      </c>
      <c r="AG536" s="199" t="str">
        <f t="shared" si="356"/>
        <v/>
      </c>
      <c r="AH536" s="199" t="str">
        <f t="shared" si="348"/>
        <v/>
      </c>
      <c r="AI536" s="199" t="str">
        <f t="shared" si="349"/>
        <v/>
      </c>
      <c r="AJ536" s="199" t="str">
        <f t="shared" si="350"/>
        <v/>
      </c>
      <c r="AK536" s="199" t="str">
        <f t="shared" si="351"/>
        <v/>
      </c>
      <c r="AL536" s="199" t="str">
        <f t="shared" si="352"/>
        <v/>
      </c>
      <c r="AM536" s="199" t="str">
        <f t="shared" si="353"/>
        <v/>
      </c>
      <c r="AN536" s="199" t="str">
        <f t="shared" si="354"/>
        <v/>
      </c>
      <c r="AO536" s="199">
        <f t="shared" si="355"/>
        <v>0</v>
      </c>
      <c r="AP536" s="606"/>
      <c r="AQ536" s="199">
        <f>+IFERROR(MIN(AP536*(1+MTR!$E$28)*(1+MTR!$D$28),IF(C536&lt;2018,AN536+AO536*MTR!$D$35,AN536+AO536*MTR!$E$36)),0)</f>
        <v>0</v>
      </c>
      <c r="AS536" s="199" t="str">
        <f t="shared" si="347"/>
        <v/>
      </c>
      <c r="AT536" s="199" t="str">
        <f t="shared" si="361"/>
        <v/>
      </c>
      <c r="AU536" s="199" t="str">
        <f t="shared" si="357"/>
        <v/>
      </c>
      <c r="AV536" s="199" t="str">
        <f t="shared" si="362"/>
        <v/>
      </c>
      <c r="AW536" s="199" t="str">
        <f t="shared" si="358"/>
        <v/>
      </c>
      <c r="AX536" s="199" t="str">
        <f t="shared" si="359"/>
        <v/>
      </c>
      <c r="AY536" s="199" t="str">
        <f t="shared" si="360"/>
        <v/>
      </c>
      <c r="AZ536" s="199" t="str">
        <f t="shared" si="363"/>
        <v/>
      </c>
      <c r="BA536" s="199">
        <f t="shared" si="364"/>
        <v>0</v>
      </c>
      <c r="BB536" s="606"/>
      <c r="BC536" s="199">
        <f>+IFERROR(MIN(BB536*(1+MTR!$E$28)*(1+MTR!$F$28),IF(C536&lt;2018,AZ536+BA536*MTR!$D$35,AZ536+BA536*MTR!$E$36)),0)</f>
        <v>0</v>
      </c>
      <c r="BD536" s="190"/>
      <c r="BE536" s="608"/>
      <c r="BF536" s="190"/>
      <c r="BG536" s="190"/>
      <c r="BH536" s="190"/>
    </row>
    <row r="537" spans="1:60" s="179" customFormat="1">
      <c r="A537" s="607"/>
      <c r="B537" s="76"/>
      <c r="C537" s="77"/>
      <c r="D537" s="77"/>
      <c r="E537" s="77"/>
      <c r="F537" s="77"/>
      <c r="G537" s="76"/>
      <c r="H537" s="212" t="str">
        <f t="shared" si="328"/>
        <v/>
      </c>
      <c r="I537" s="199" t="str">
        <f t="shared" si="329"/>
        <v/>
      </c>
      <c r="J537" s="199" t="str">
        <f t="shared" si="330"/>
        <v/>
      </c>
      <c r="K537" s="199" t="str">
        <f t="shared" si="331"/>
        <v/>
      </c>
      <c r="L537" s="199" t="str">
        <f t="shared" si="332"/>
        <v/>
      </c>
      <c r="M537" s="199" t="str">
        <f t="shared" si="333"/>
        <v/>
      </c>
      <c r="N537" s="199" t="str">
        <f t="shared" si="334"/>
        <v/>
      </c>
      <c r="O537" s="199" t="str">
        <f t="shared" si="335"/>
        <v/>
      </c>
      <c r="P537" s="199" t="str">
        <f t="shared" si="336"/>
        <v/>
      </c>
      <c r="Q537" s="199">
        <f t="shared" si="337"/>
        <v>0</v>
      </c>
      <c r="R537" s="606"/>
      <c r="S537" s="199">
        <f>+IFERROR(MIN(R537*(1+MTR!$C$28),P537+Q537*MTR!$C$35),0)</f>
        <v>0</v>
      </c>
      <c r="U537" s="199" t="str">
        <f t="shared" si="338"/>
        <v/>
      </c>
      <c r="V537" s="199" t="str">
        <f t="shared" si="339"/>
        <v/>
      </c>
      <c r="W537" s="199" t="str">
        <f t="shared" si="340"/>
        <v/>
      </c>
      <c r="X537" s="199" t="str">
        <f t="shared" si="341"/>
        <v/>
      </c>
      <c r="Y537" s="199" t="str">
        <f t="shared" si="342"/>
        <v/>
      </c>
      <c r="Z537" s="199" t="str">
        <f t="shared" si="343"/>
        <v/>
      </c>
      <c r="AA537" s="199" t="str">
        <f t="shared" si="344"/>
        <v/>
      </c>
      <c r="AB537" s="199" t="str">
        <f t="shared" si="345"/>
        <v/>
      </c>
      <c r="AC537" s="199">
        <f t="shared" si="346"/>
        <v>0</v>
      </c>
      <c r="AD537" s="606"/>
      <c r="AE537" s="199">
        <f>+IFERROR(MIN(AD537*(1+MTR!$C$28)*(1+MTR!$D$28),AB537+AC537*MTR!$D$35),0)</f>
        <v>0</v>
      </c>
      <c r="AG537" s="199" t="str">
        <f t="shared" si="356"/>
        <v/>
      </c>
      <c r="AH537" s="199" t="str">
        <f t="shared" si="348"/>
        <v/>
      </c>
      <c r="AI537" s="199" t="str">
        <f t="shared" si="349"/>
        <v/>
      </c>
      <c r="AJ537" s="199" t="str">
        <f t="shared" si="350"/>
        <v/>
      </c>
      <c r="AK537" s="199" t="str">
        <f t="shared" si="351"/>
        <v/>
      </c>
      <c r="AL537" s="199" t="str">
        <f t="shared" si="352"/>
        <v/>
      </c>
      <c r="AM537" s="199" t="str">
        <f t="shared" si="353"/>
        <v/>
      </c>
      <c r="AN537" s="199" t="str">
        <f t="shared" si="354"/>
        <v/>
      </c>
      <c r="AO537" s="199">
        <f t="shared" si="355"/>
        <v>0</v>
      </c>
      <c r="AP537" s="606"/>
      <c r="AQ537" s="199">
        <f>+IFERROR(MIN(AP537*(1+MTR!$E$28)*(1+MTR!$D$28),IF(C537&lt;2018,AN537+AO537*MTR!$D$35,AN537+AO537*MTR!$E$36)),0)</f>
        <v>0</v>
      </c>
      <c r="AS537" s="199" t="str">
        <f t="shared" si="347"/>
        <v/>
      </c>
      <c r="AT537" s="199" t="str">
        <f t="shared" si="361"/>
        <v/>
      </c>
      <c r="AU537" s="199" t="str">
        <f t="shared" si="357"/>
        <v/>
      </c>
      <c r="AV537" s="199" t="str">
        <f t="shared" si="362"/>
        <v/>
      </c>
      <c r="AW537" s="199" t="str">
        <f t="shared" si="358"/>
        <v/>
      </c>
      <c r="AX537" s="199" t="str">
        <f t="shared" si="359"/>
        <v/>
      </c>
      <c r="AY537" s="199" t="str">
        <f t="shared" si="360"/>
        <v/>
      </c>
      <c r="AZ537" s="199" t="str">
        <f t="shared" si="363"/>
        <v/>
      </c>
      <c r="BA537" s="199">
        <f t="shared" si="364"/>
        <v>0</v>
      </c>
      <c r="BB537" s="606"/>
      <c r="BC537" s="199">
        <f>+IFERROR(MIN(BB537*(1+MTR!$E$28)*(1+MTR!$F$28),IF(C537&lt;2018,AZ537+BA537*MTR!$D$35,AZ537+BA537*MTR!$E$36)),0)</f>
        <v>0</v>
      </c>
      <c r="BD537" s="190"/>
      <c r="BE537" s="608"/>
      <c r="BF537" s="190"/>
      <c r="BG537" s="190"/>
      <c r="BH537" s="190"/>
    </row>
    <row r="538" spans="1:60" s="179" customFormat="1">
      <c r="A538" s="607"/>
      <c r="B538" s="76"/>
      <c r="C538" s="77"/>
      <c r="D538" s="77"/>
      <c r="E538" s="77"/>
      <c r="F538" s="77"/>
      <c r="G538" s="76"/>
      <c r="H538" s="212" t="str">
        <f t="shared" si="328"/>
        <v/>
      </c>
      <c r="I538" s="199" t="str">
        <f t="shared" si="329"/>
        <v/>
      </c>
      <c r="J538" s="199" t="str">
        <f t="shared" si="330"/>
        <v/>
      </c>
      <c r="K538" s="199" t="str">
        <f t="shared" si="331"/>
        <v/>
      </c>
      <c r="L538" s="199" t="str">
        <f t="shared" si="332"/>
        <v/>
      </c>
      <c r="M538" s="199" t="str">
        <f t="shared" si="333"/>
        <v/>
      </c>
      <c r="N538" s="199" t="str">
        <f t="shared" si="334"/>
        <v/>
      </c>
      <c r="O538" s="199" t="str">
        <f t="shared" si="335"/>
        <v/>
      </c>
      <c r="P538" s="199" t="str">
        <f t="shared" si="336"/>
        <v/>
      </c>
      <c r="Q538" s="199">
        <f t="shared" si="337"/>
        <v>0</v>
      </c>
      <c r="R538" s="606"/>
      <c r="S538" s="199">
        <f>+IFERROR(MIN(R538*(1+MTR!$C$28),P538+Q538*MTR!$C$35),0)</f>
        <v>0</v>
      </c>
      <c r="U538" s="199" t="str">
        <f t="shared" si="338"/>
        <v/>
      </c>
      <c r="V538" s="199" t="str">
        <f t="shared" si="339"/>
        <v/>
      </c>
      <c r="W538" s="199" t="str">
        <f t="shared" si="340"/>
        <v/>
      </c>
      <c r="X538" s="199" t="str">
        <f t="shared" si="341"/>
        <v/>
      </c>
      <c r="Y538" s="199" t="str">
        <f t="shared" si="342"/>
        <v/>
      </c>
      <c r="Z538" s="199" t="str">
        <f t="shared" si="343"/>
        <v/>
      </c>
      <c r="AA538" s="199" t="str">
        <f t="shared" si="344"/>
        <v/>
      </c>
      <c r="AB538" s="199" t="str">
        <f t="shared" si="345"/>
        <v/>
      </c>
      <c r="AC538" s="199">
        <f t="shared" si="346"/>
        <v>0</v>
      </c>
      <c r="AD538" s="606"/>
      <c r="AE538" s="199">
        <f>+IFERROR(MIN(AD538*(1+MTR!$C$28)*(1+MTR!$D$28),AB538+AC538*MTR!$D$35),0)</f>
        <v>0</v>
      </c>
      <c r="AG538" s="199" t="str">
        <f t="shared" si="356"/>
        <v/>
      </c>
      <c r="AH538" s="199" t="str">
        <f t="shared" si="348"/>
        <v/>
      </c>
      <c r="AI538" s="199" t="str">
        <f t="shared" si="349"/>
        <v/>
      </c>
      <c r="AJ538" s="199" t="str">
        <f t="shared" si="350"/>
        <v/>
      </c>
      <c r="AK538" s="199" t="str">
        <f t="shared" si="351"/>
        <v/>
      </c>
      <c r="AL538" s="199" t="str">
        <f t="shared" si="352"/>
        <v/>
      </c>
      <c r="AM538" s="199" t="str">
        <f t="shared" si="353"/>
        <v/>
      </c>
      <c r="AN538" s="199" t="str">
        <f t="shared" si="354"/>
        <v/>
      </c>
      <c r="AO538" s="199">
        <f t="shared" si="355"/>
        <v>0</v>
      </c>
      <c r="AP538" s="606"/>
      <c r="AQ538" s="199">
        <f>+IFERROR(MIN(AP538*(1+MTR!$E$28)*(1+MTR!$D$28),IF(C538&lt;2018,AN538+AO538*MTR!$D$35,AN538+AO538*MTR!$E$36)),0)</f>
        <v>0</v>
      </c>
      <c r="AS538" s="199" t="str">
        <f t="shared" si="347"/>
        <v/>
      </c>
      <c r="AT538" s="199" t="str">
        <f t="shared" si="361"/>
        <v/>
      </c>
      <c r="AU538" s="199" t="str">
        <f t="shared" si="357"/>
        <v/>
      </c>
      <c r="AV538" s="199" t="str">
        <f t="shared" si="362"/>
        <v/>
      </c>
      <c r="AW538" s="199" t="str">
        <f t="shared" si="358"/>
        <v/>
      </c>
      <c r="AX538" s="199" t="str">
        <f t="shared" si="359"/>
        <v/>
      </c>
      <c r="AY538" s="199" t="str">
        <f t="shared" si="360"/>
        <v/>
      </c>
      <c r="AZ538" s="199" t="str">
        <f t="shared" si="363"/>
        <v/>
      </c>
      <c r="BA538" s="199">
        <f t="shared" si="364"/>
        <v>0</v>
      </c>
      <c r="BB538" s="606"/>
      <c r="BC538" s="199">
        <f>+IFERROR(MIN(BB538*(1+MTR!$E$28)*(1+MTR!$F$28),IF(C538&lt;2018,AZ538+BA538*MTR!$D$35,AZ538+BA538*MTR!$E$36)),0)</f>
        <v>0</v>
      </c>
      <c r="BD538" s="190"/>
      <c r="BE538" s="608"/>
      <c r="BF538" s="190"/>
      <c r="BG538" s="190"/>
      <c r="BH538" s="190"/>
    </row>
    <row r="539" spans="1:60" s="179" customFormat="1">
      <c r="A539" s="607"/>
      <c r="B539" s="76"/>
      <c r="C539" s="77"/>
      <c r="D539" s="77"/>
      <c r="E539" s="77"/>
      <c r="F539" s="77"/>
      <c r="G539" s="76"/>
      <c r="H539" s="212" t="str">
        <f t="shared" si="4"/>
        <v/>
      </c>
      <c r="I539" s="199" t="str">
        <f t="shared" si="5"/>
        <v/>
      </c>
      <c r="J539" s="199" t="str">
        <f t="shared" si="202"/>
        <v/>
      </c>
      <c r="K539" s="199" t="str">
        <f t="shared" si="203"/>
        <v/>
      </c>
      <c r="L539" s="199" t="str">
        <f t="shared" si="204"/>
        <v/>
      </c>
      <c r="M539" s="199" t="str">
        <f t="shared" si="205"/>
        <v/>
      </c>
      <c r="N539" s="199" t="str">
        <f t="shared" si="206"/>
        <v/>
      </c>
      <c r="O539" s="199" t="str">
        <f t="shared" si="207"/>
        <v/>
      </c>
      <c r="P539" s="199" t="str">
        <f t="shared" si="208"/>
        <v/>
      </c>
      <c r="Q539" s="199">
        <f t="shared" si="209"/>
        <v>0</v>
      </c>
      <c r="R539" s="606"/>
      <c r="S539" s="199">
        <f>+IFERROR(MIN(R539*(1+MTR!$C$28),P539+Q539*MTR!$C$35),0)</f>
        <v>0</v>
      </c>
      <c r="U539" s="199" t="str">
        <f t="shared" si="14"/>
        <v/>
      </c>
      <c r="V539" s="199" t="str">
        <f t="shared" si="210"/>
        <v/>
      </c>
      <c r="W539" s="199" t="str">
        <f t="shared" si="211"/>
        <v/>
      </c>
      <c r="X539" s="199" t="str">
        <f t="shared" si="212"/>
        <v/>
      </c>
      <c r="Y539" s="199" t="str">
        <f t="shared" si="213"/>
        <v/>
      </c>
      <c r="Z539" s="199" t="str">
        <f t="shared" si="214"/>
        <v/>
      </c>
      <c r="AA539" s="199" t="str">
        <f t="shared" si="215"/>
        <v/>
      </c>
      <c r="AB539" s="199" t="str">
        <f t="shared" si="216"/>
        <v/>
      </c>
      <c r="AC539" s="199">
        <f t="shared" si="217"/>
        <v>0</v>
      </c>
      <c r="AD539" s="606"/>
      <c r="AE539" s="199">
        <f>+IFERROR(MIN(AD539*(1+MTR!$C$28)*(1+MTR!$D$28),AB539+AC539*MTR!$D$35),0)</f>
        <v>0</v>
      </c>
      <c r="AG539" s="199" t="str">
        <f t="shared" si="356"/>
        <v/>
      </c>
      <c r="AH539" s="199" t="str">
        <f t="shared" si="348"/>
        <v/>
      </c>
      <c r="AI539" s="199" t="str">
        <f t="shared" si="349"/>
        <v/>
      </c>
      <c r="AJ539" s="199" t="str">
        <f t="shared" si="350"/>
        <v/>
      </c>
      <c r="AK539" s="199" t="str">
        <f t="shared" si="351"/>
        <v/>
      </c>
      <c r="AL539" s="199" t="str">
        <f t="shared" si="352"/>
        <v/>
      </c>
      <c r="AM539" s="199" t="str">
        <f t="shared" si="353"/>
        <v/>
      </c>
      <c r="AN539" s="199" t="str">
        <f t="shared" si="354"/>
        <v/>
      </c>
      <c r="AO539" s="199">
        <f t="shared" si="355"/>
        <v>0</v>
      </c>
      <c r="AP539" s="606"/>
      <c r="AQ539" s="199">
        <f>+IFERROR(MIN(AP539*(1+MTR!$E$28)*(1+MTR!$D$28),IF(C539&lt;2018,AN539+AO539*MTR!$D$35,AN539+AO539*MTR!$E$36)),0)</f>
        <v>0</v>
      </c>
      <c r="AS539" s="199" t="str">
        <f t="shared" si="347"/>
        <v/>
      </c>
      <c r="AT539" s="199" t="str">
        <f t="shared" si="361"/>
        <v/>
      </c>
      <c r="AU539" s="199" t="str">
        <f t="shared" si="357"/>
        <v/>
      </c>
      <c r="AV539" s="199" t="str">
        <f t="shared" si="362"/>
        <v/>
      </c>
      <c r="AW539" s="199" t="str">
        <f t="shared" si="358"/>
        <v/>
      </c>
      <c r="AX539" s="199" t="str">
        <f t="shared" si="359"/>
        <v/>
      </c>
      <c r="AY539" s="199" t="str">
        <f t="shared" si="360"/>
        <v/>
      </c>
      <c r="AZ539" s="199" t="str">
        <f t="shared" si="363"/>
        <v/>
      </c>
      <c r="BA539" s="199">
        <f t="shared" si="364"/>
        <v>0</v>
      </c>
      <c r="BB539" s="606"/>
      <c r="BC539" s="199">
        <f>+IFERROR(MIN(BB539*(1+MTR!$E$28)*(1+MTR!$F$28),IF(C539&lt;2018,AZ539+BA539*MTR!$D$35,AZ539+BA539*MTR!$E$36)),0)</f>
        <v>0</v>
      </c>
      <c r="BD539" s="190"/>
      <c r="BE539" s="608"/>
      <c r="BF539" s="190"/>
      <c r="BG539" s="190"/>
      <c r="BH539" s="190"/>
    </row>
    <row r="540" spans="1:60" s="179" customFormat="1">
      <c r="A540" s="607"/>
      <c r="B540" s="76"/>
      <c r="C540" s="77"/>
      <c r="D540" s="77"/>
      <c r="E540" s="77"/>
      <c r="F540" s="77"/>
      <c r="G540" s="76"/>
      <c r="H540" s="212" t="str">
        <f t="shared" si="4"/>
        <v/>
      </c>
      <c r="I540" s="199" t="str">
        <f t="shared" si="5"/>
        <v/>
      </c>
      <c r="J540" s="199" t="str">
        <f t="shared" si="202"/>
        <v/>
      </c>
      <c r="K540" s="199" t="str">
        <f t="shared" si="203"/>
        <v/>
      </c>
      <c r="L540" s="199" t="str">
        <f t="shared" si="204"/>
        <v/>
      </c>
      <c r="M540" s="199" t="str">
        <f t="shared" si="205"/>
        <v/>
      </c>
      <c r="N540" s="199" t="str">
        <f t="shared" si="206"/>
        <v/>
      </c>
      <c r="O540" s="199" t="str">
        <f t="shared" si="207"/>
        <v/>
      </c>
      <c r="P540" s="199" t="str">
        <f t="shared" si="208"/>
        <v/>
      </c>
      <c r="Q540" s="199">
        <f t="shared" si="209"/>
        <v>0</v>
      </c>
      <c r="R540" s="606"/>
      <c r="S540" s="199">
        <f>+IFERROR(MIN(R540*(1+MTR!$C$28),P540+Q540*MTR!$C$35),0)</f>
        <v>0</v>
      </c>
      <c r="U540" s="199" t="str">
        <f t="shared" si="14"/>
        <v/>
      </c>
      <c r="V540" s="199" t="str">
        <f t="shared" si="210"/>
        <v/>
      </c>
      <c r="W540" s="199" t="str">
        <f t="shared" si="211"/>
        <v/>
      </c>
      <c r="X540" s="199" t="str">
        <f t="shared" si="212"/>
        <v/>
      </c>
      <c r="Y540" s="199" t="str">
        <f t="shared" si="213"/>
        <v/>
      </c>
      <c r="Z540" s="199" t="str">
        <f t="shared" si="214"/>
        <v/>
      </c>
      <c r="AA540" s="199" t="str">
        <f t="shared" si="215"/>
        <v/>
      </c>
      <c r="AB540" s="199" t="str">
        <f t="shared" si="216"/>
        <v/>
      </c>
      <c r="AC540" s="199">
        <f t="shared" si="217"/>
        <v>0</v>
      </c>
      <c r="AD540" s="606"/>
      <c r="AE540" s="199">
        <f>+IFERROR(MIN(AD540*(1+MTR!$C$28)*(1+MTR!$D$28),AB540+AC540*MTR!$D$35),0)</f>
        <v>0</v>
      </c>
      <c r="AG540" s="199" t="str">
        <f t="shared" si="356"/>
        <v/>
      </c>
      <c r="AH540" s="199" t="str">
        <f t="shared" si="348"/>
        <v/>
      </c>
      <c r="AI540" s="199" t="str">
        <f t="shared" si="349"/>
        <v/>
      </c>
      <c r="AJ540" s="199" t="str">
        <f t="shared" si="350"/>
        <v/>
      </c>
      <c r="AK540" s="199" t="str">
        <f t="shared" si="351"/>
        <v/>
      </c>
      <c r="AL540" s="199" t="str">
        <f t="shared" si="352"/>
        <v/>
      </c>
      <c r="AM540" s="199" t="str">
        <f t="shared" si="353"/>
        <v/>
      </c>
      <c r="AN540" s="199" t="str">
        <f t="shared" si="354"/>
        <v/>
      </c>
      <c r="AO540" s="199">
        <f t="shared" si="355"/>
        <v>0</v>
      </c>
      <c r="AP540" s="606"/>
      <c r="AQ540" s="199">
        <f>+IFERROR(MIN(AP540*(1+MTR!$E$28)*(1+MTR!$D$28),IF(C540&lt;2018,AN540+AO540*MTR!$D$35,AN540+AO540*MTR!$E$36)),0)</f>
        <v>0</v>
      </c>
      <c r="AS540" s="199" t="str">
        <f t="shared" si="347"/>
        <v/>
      </c>
      <c r="AT540" s="199" t="str">
        <f t="shared" si="361"/>
        <v/>
      </c>
      <c r="AU540" s="199" t="str">
        <f t="shared" si="357"/>
        <v/>
      </c>
      <c r="AV540" s="199" t="str">
        <f t="shared" si="362"/>
        <v/>
      </c>
      <c r="AW540" s="199" t="str">
        <f t="shared" si="358"/>
        <v/>
      </c>
      <c r="AX540" s="199" t="str">
        <f t="shared" si="359"/>
        <v/>
      </c>
      <c r="AY540" s="199" t="str">
        <f t="shared" si="360"/>
        <v/>
      </c>
      <c r="AZ540" s="199" t="str">
        <f t="shared" si="363"/>
        <v/>
      </c>
      <c r="BA540" s="199">
        <f t="shared" si="364"/>
        <v>0</v>
      </c>
      <c r="BB540" s="606"/>
      <c r="BC540" s="199">
        <f>+IFERROR(MIN(BB540*(1+MTR!$E$28)*(1+MTR!$F$28),IF(C540&lt;2018,AZ540+BA540*MTR!$D$35,AZ540+BA540*MTR!$E$36)),0)</f>
        <v>0</v>
      </c>
      <c r="BD540" s="190"/>
      <c r="BE540" s="608"/>
      <c r="BF540" s="190"/>
      <c r="BG540" s="190"/>
      <c r="BH540" s="190"/>
    </row>
    <row r="541" spans="1:60" s="179" customFormat="1">
      <c r="A541" s="607"/>
      <c r="B541" s="76"/>
      <c r="C541" s="77"/>
      <c r="D541" s="77"/>
      <c r="E541" s="77"/>
      <c r="F541" s="77"/>
      <c r="G541" s="76"/>
      <c r="H541" s="212" t="str">
        <f t="shared" si="4"/>
        <v/>
      </c>
      <c r="I541" s="199" t="str">
        <f t="shared" si="5"/>
        <v/>
      </c>
      <c r="J541" s="199" t="str">
        <f t="shared" si="202"/>
        <v/>
      </c>
      <c r="K541" s="199" t="str">
        <f t="shared" si="203"/>
        <v/>
      </c>
      <c r="L541" s="199" t="str">
        <f t="shared" si="204"/>
        <v/>
      </c>
      <c r="M541" s="199" t="str">
        <f t="shared" si="205"/>
        <v/>
      </c>
      <c r="N541" s="199" t="str">
        <f t="shared" si="206"/>
        <v/>
      </c>
      <c r="O541" s="199" t="str">
        <f t="shared" si="207"/>
        <v/>
      </c>
      <c r="P541" s="199" t="str">
        <f t="shared" si="208"/>
        <v/>
      </c>
      <c r="Q541" s="199">
        <f t="shared" si="209"/>
        <v>0</v>
      </c>
      <c r="R541" s="606"/>
      <c r="S541" s="199">
        <f>+IFERROR(MIN(R541*(1+MTR!$C$28),P541+Q541*MTR!$C$35),0)</f>
        <v>0</v>
      </c>
      <c r="U541" s="199" t="str">
        <f t="shared" si="14"/>
        <v/>
      </c>
      <c r="V541" s="199" t="str">
        <f t="shared" si="210"/>
        <v/>
      </c>
      <c r="W541" s="199" t="str">
        <f t="shared" si="211"/>
        <v/>
      </c>
      <c r="X541" s="199" t="str">
        <f t="shared" si="212"/>
        <v/>
      </c>
      <c r="Y541" s="199" t="str">
        <f t="shared" si="213"/>
        <v/>
      </c>
      <c r="Z541" s="199" t="str">
        <f t="shared" si="214"/>
        <v/>
      </c>
      <c r="AA541" s="199" t="str">
        <f t="shared" si="215"/>
        <v/>
      </c>
      <c r="AB541" s="199" t="str">
        <f t="shared" si="216"/>
        <v/>
      </c>
      <c r="AC541" s="199">
        <f t="shared" si="217"/>
        <v>0</v>
      </c>
      <c r="AD541" s="606"/>
      <c r="AE541" s="199">
        <f>+IFERROR(MIN(AD541*(1+MTR!$C$28)*(1+MTR!$D$28),AB541+AC541*MTR!$D$35),0)</f>
        <v>0</v>
      </c>
      <c r="AG541" s="199" t="str">
        <f t="shared" si="356"/>
        <v/>
      </c>
      <c r="AH541" s="199" t="str">
        <f t="shared" si="348"/>
        <v/>
      </c>
      <c r="AI541" s="199" t="str">
        <f t="shared" si="349"/>
        <v/>
      </c>
      <c r="AJ541" s="199" t="str">
        <f t="shared" si="350"/>
        <v/>
      </c>
      <c r="AK541" s="199" t="str">
        <f t="shared" si="351"/>
        <v/>
      </c>
      <c r="AL541" s="199" t="str">
        <f t="shared" si="352"/>
        <v/>
      </c>
      <c r="AM541" s="199" t="str">
        <f t="shared" si="353"/>
        <v/>
      </c>
      <c r="AN541" s="199" t="str">
        <f t="shared" si="354"/>
        <v/>
      </c>
      <c r="AO541" s="199">
        <f t="shared" si="355"/>
        <v>0</v>
      </c>
      <c r="AP541" s="606"/>
      <c r="AQ541" s="199">
        <f>+IFERROR(MIN(AP541*(1+MTR!$E$28)*(1+MTR!$D$28),IF(C541&lt;2018,AN541+AO541*MTR!$D$35,AN541+AO541*MTR!$E$36)),0)</f>
        <v>0</v>
      </c>
      <c r="AS541" s="199" t="str">
        <f t="shared" si="347"/>
        <v/>
      </c>
      <c r="AT541" s="199" t="str">
        <f t="shared" si="361"/>
        <v/>
      </c>
      <c r="AU541" s="199" t="str">
        <f t="shared" si="357"/>
        <v/>
      </c>
      <c r="AV541" s="199" t="str">
        <f t="shared" si="362"/>
        <v/>
      </c>
      <c r="AW541" s="199" t="str">
        <f t="shared" si="358"/>
        <v/>
      </c>
      <c r="AX541" s="199" t="str">
        <f t="shared" si="359"/>
        <v/>
      </c>
      <c r="AY541" s="199" t="str">
        <f t="shared" si="360"/>
        <v/>
      </c>
      <c r="AZ541" s="199" t="str">
        <f t="shared" si="363"/>
        <v/>
      </c>
      <c r="BA541" s="199">
        <f t="shared" si="364"/>
        <v>0</v>
      </c>
      <c r="BB541" s="606"/>
      <c r="BC541" s="199">
        <f>+IFERROR(MIN(BB541*(1+MTR!$E$28)*(1+MTR!$F$28),IF(C541&lt;2018,AZ541+BA541*MTR!$D$35,AZ541+BA541*MTR!$E$36)),0)</f>
        <v>0</v>
      </c>
      <c r="BD541" s="190"/>
      <c r="BE541" s="608"/>
      <c r="BF541" s="190"/>
      <c r="BG541" s="190"/>
      <c r="BH541" s="190"/>
    </row>
    <row r="542" spans="1:60" s="179" customFormat="1">
      <c r="A542" s="607"/>
      <c r="B542" s="76"/>
      <c r="C542" s="77"/>
      <c r="D542" s="77"/>
      <c r="E542" s="77"/>
      <c r="F542" s="77"/>
      <c r="G542" s="76"/>
      <c r="H542" s="212" t="str">
        <f t="shared" si="4"/>
        <v/>
      </c>
      <c r="I542" s="199" t="str">
        <f t="shared" si="5"/>
        <v/>
      </c>
      <c r="J542" s="199" t="str">
        <f t="shared" si="202"/>
        <v/>
      </c>
      <c r="K542" s="199" t="str">
        <f t="shared" si="203"/>
        <v/>
      </c>
      <c r="L542" s="199" t="str">
        <f t="shared" si="204"/>
        <v/>
      </c>
      <c r="M542" s="199" t="str">
        <f t="shared" si="205"/>
        <v/>
      </c>
      <c r="N542" s="199" t="str">
        <f t="shared" si="206"/>
        <v/>
      </c>
      <c r="O542" s="199" t="str">
        <f t="shared" si="207"/>
        <v/>
      </c>
      <c r="P542" s="199" t="str">
        <f t="shared" si="208"/>
        <v/>
      </c>
      <c r="Q542" s="199">
        <f t="shared" si="209"/>
        <v>0</v>
      </c>
      <c r="R542" s="606"/>
      <c r="S542" s="199">
        <f>+IFERROR(MIN(R542*(1+MTR!$C$28),P542+Q542*MTR!$C$35),0)</f>
        <v>0</v>
      </c>
      <c r="U542" s="199" t="str">
        <f t="shared" si="14"/>
        <v/>
      </c>
      <c r="V542" s="199" t="str">
        <f t="shared" si="210"/>
        <v/>
      </c>
      <c r="W542" s="199" t="str">
        <f t="shared" si="211"/>
        <v/>
      </c>
      <c r="X542" s="199" t="str">
        <f t="shared" si="212"/>
        <v/>
      </c>
      <c r="Y542" s="199" t="str">
        <f t="shared" si="213"/>
        <v/>
      </c>
      <c r="Z542" s="199" t="str">
        <f t="shared" si="214"/>
        <v/>
      </c>
      <c r="AA542" s="199" t="str">
        <f t="shared" si="215"/>
        <v/>
      </c>
      <c r="AB542" s="199" t="str">
        <f t="shared" si="216"/>
        <v/>
      </c>
      <c r="AC542" s="199">
        <f t="shared" si="217"/>
        <v>0</v>
      </c>
      <c r="AD542" s="606"/>
      <c r="AE542" s="199">
        <f>+IFERROR(MIN(AD542*(1+MTR!$C$28)*(1+MTR!$D$28),AB542+AC542*MTR!$D$35),0)</f>
        <v>0</v>
      </c>
      <c r="AG542" s="199" t="str">
        <f t="shared" si="356"/>
        <v/>
      </c>
      <c r="AH542" s="199" t="str">
        <f t="shared" si="348"/>
        <v/>
      </c>
      <c r="AI542" s="199" t="str">
        <f t="shared" si="349"/>
        <v/>
      </c>
      <c r="AJ542" s="199" t="str">
        <f t="shared" si="350"/>
        <v/>
      </c>
      <c r="AK542" s="199" t="str">
        <f t="shared" si="351"/>
        <v/>
      </c>
      <c r="AL542" s="199" t="str">
        <f t="shared" si="352"/>
        <v/>
      </c>
      <c r="AM542" s="199" t="str">
        <f t="shared" si="353"/>
        <v/>
      </c>
      <c r="AN542" s="199" t="str">
        <f t="shared" si="354"/>
        <v/>
      </c>
      <c r="AO542" s="199">
        <f t="shared" si="355"/>
        <v>0</v>
      </c>
      <c r="AP542" s="606"/>
      <c r="AQ542" s="199">
        <f>+IFERROR(MIN(AP542*(1+MTR!$E$28)*(1+MTR!$D$28),IF(C542&lt;2018,AN542+AO542*MTR!$D$35,AN542+AO542*MTR!$E$36)),0)</f>
        <v>0</v>
      </c>
      <c r="AS542" s="199" t="str">
        <f t="shared" si="347"/>
        <v/>
      </c>
      <c r="AT542" s="199" t="str">
        <f t="shared" si="361"/>
        <v/>
      </c>
      <c r="AU542" s="199" t="str">
        <f t="shared" si="357"/>
        <v/>
      </c>
      <c r="AV542" s="199" t="str">
        <f t="shared" si="362"/>
        <v/>
      </c>
      <c r="AW542" s="199" t="str">
        <f t="shared" si="358"/>
        <v/>
      </c>
      <c r="AX542" s="199" t="str">
        <f t="shared" si="359"/>
        <v/>
      </c>
      <c r="AY542" s="199" t="str">
        <f t="shared" si="360"/>
        <v/>
      </c>
      <c r="AZ542" s="199" t="str">
        <f t="shared" si="363"/>
        <v/>
      </c>
      <c r="BA542" s="199">
        <f t="shared" si="364"/>
        <v>0</v>
      </c>
      <c r="BB542" s="606"/>
      <c r="BC542" s="199">
        <f>+IFERROR(MIN(BB542*(1+MTR!$E$28)*(1+MTR!$F$28),IF(C542&lt;2018,AZ542+BA542*MTR!$D$35,AZ542+BA542*MTR!$E$36)),0)</f>
        <v>0</v>
      </c>
      <c r="BD542" s="190"/>
      <c r="BE542" s="608"/>
      <c r="BF542" s="190"/>
      <c r="BG542" s="190"/>
      <c r="BH542" s="190"/>
    </row>
    <row r="543" spans="1:60" s="179" customFormat="1">
      <c r="A543" s="607"/>
      <c r="B543" s="76"/>
      <c r="C543" s="77"/>
      <c r="D543" s="77"/>
      <c r="E543" s="77"/>
      <c r="F543" s="77"/>
      <c r="G543" s="76"/>
      <c r="H543" s="212" t="str">
        <f t="shared" si="4"/>
        <v/>
      </c>
      <c r="I543" s="199" t="str">
        <f t="shared" si="5"/>
        <v/>
      </c>
      <c r="J543" s="199" t="str">
        <f t="shared" si="202"/>
        <v/>
      </c>
      <c r="K543" s="199" t="str">
        <f t="shared" si="203"/>
        <v/>
      </c>
      <c r="L543" s="199" t="str">
        <f t="shared" si="204"/>
        <v/>
      </c>
      <c r="M543" s="199" t="str">
        <f t="shared" si="205"/>
        <v/>
      </c>
      <c r="N543" s="199" t="str">
        <f t="shared" si="206"/>
        <v/>
      </c>
      <c r="O543" s="199" t="str">
        <f t="shared" si="207"/>
        <v/>
      </c>
      <c r="P543" s="199" t="str">
        <f t="shared" si="208"/>
        <v/>
      </c>
      <c r="Q543" s="199">
        <f t="shared" si="209"/>
        <v>0</v>
      </c>
      <c r="R543" s="606"/>
      <c r="S543" s="199">
        <f>+IFERROR(MIN(R543*(1+MTR!$C$28),P543+Q543*MTR!$C$35),0)</f>
        <v>0</v>
      </c>
      <c r="U543" s="199" t="str">
        <f t="shared" si="14"/>
        <v/>
      </c>
      <c r="V543" s="199" t="str">
        <f t="shared" si="210"/>
        <v/>
      </c>
      <c r="W543" s="199" t="str">
        <f t="shared" si="211"/>
        <v/>
      </c>
      <c r="X543" s="199" t="str">
        <f t="shared" si="212"/>
        <v/>
      </c>
      <c r="Y543" s="199" t="str">
        <f t="shared" si="213"/>
        <v/>
      </c>
      <c r="Z543" s="199" t="str">
        <f t="shared" si="214"/>
        <v/>
      </c>
      <c r="AA543" s="199" t="str">
        <f t="shared" si="215"/>
        <v/>
      </c>
      <c r="AB543" s="199" t="str">
        <f t="shared" si="216"/>
        <v/>
      </c>
      <c r="AC543" s="199">
        <f t="shared" si="217"/>
        <v>0</v>
      </c>
      <c r="AD543" s="606"/>
      <c r="AE543" s="199">
        <f>+IFERROR(MIN(AD543*(1+MTR!$C$28)*(1+MTR!$D$28),AB543+AC543*MTR!$D$35),0)</f>
        <v>0</v>
      </c>
      <c r="AG543" s="199" t="str">
        <f t="shared" si="356"/>
        <v/>
      </c>
      <c r="AH543" s="199" t="str">
        <f t="shared" si="348"/>
        <v/>
      </c>
      <c r="AI543" s="199" t="str">
        <f t="shared" si="349"/>
        <v/>
      </c>
      <c r="AJ543" s="199" t="str">
        <f t="shared" si="350"/>
        <v/>
      </c>
      <c r="AK543" s="199" t="str">
        <f t="shared" si="351"/>
        <v/>
      </c>
      <c r="AL543" s="199" t="str">
        <f t="shared" si="352"/>
        <v/>
      </c>
      <c r="AM543" s="199" t="str">
        <f t="shared" si="353"/>
        <v/>
      </c>
      <c r="AN543" s="199" t="str">
        <f t="shared" si="354"/>
        <v/>
      </c>
      <c r="AO543" s="199">
        <f t="shared" si="355"/>
        <v>0</v>
      </c>
      <c r="AP543" s="606"/>
      <c r="AQ543" s="199">
        <f>+IFERROR(MIN(AP543*(1+MTR!$E$28)*(1+MTR!$D$28),IF(C543&lt;2018,AN543+AO543*MTR!$D$35,AN543+AO543*MTR!$E$36)),0)</f>
        <v>0</v>
      </c>
      <c r="AS543" s="199" t="str">
        <f t="shared" si="347"/>
        <v/>
      </c>
      <c r="AT543" s="199" t="str">
        <f t="shared" si="361"/>
        <v/>
      </c>
      <c r="AU543" s="199" t="str">
        <f t="shared" si="357"/>
        <v/>
      </c>
      <c r="AV543" s="199" t="str">
        <f t="shared" si="362"/>
        <v/>
      </c>
      <c r="AW543" s="199" t="str">
        <f t="shared" si="358"/>
        <v/>
      </c>
      <c r="AX543" s="199" t="str">
        <f t="shared" si="359"/>
        <v/>
      </c>
      <c r="AY543" s="199" t="str">
        <f t="shared" si="360"/>
        <v/>
      </c>
      <c r="AZ543" s="199" t="str">
        <f t="shared" si="363"/>
        <v/>
      </c>
      <c r="BA543" s="199">
        <f t="shared" si="364"/>
        <v>0</v>
      </c>
      <c r="BB543" s="606"/>
      <c r="BC543" s="199">
        <f>+IFERROR(MIN(BB543*(1+MTR!$E$28)*(1+MTR!$F$28),IF(C543&lt;2018,AZ543+BA543*MTR!$D$35,AZ543+BA543*MTR!$E$36)),0)</f>
        <v>0</v>
      </c>
      <c r="BD543" s="190"/>
      <c r="BE543" s="608"/>
      <c r="BF543" s="190"/>
      <c r="BG543" s="190"/>
      <c r="BH543" s="190"/>
    </row>
    <row r="544" spans="1:60" s="179" customFormat="1">
      <c r="A544" s="607"/>
      <c r="B544" s="76"/>
      <c r="C544" s="77"/>
      <c r="D544" s="77"/>
      <c r="E544" s="77"/>
      <c r="F544" s="77"/>
      <c r="G544" s="76"/>
      <c r="H544" s="212" t="str">
        <f t="shared" si="4"/>
        <v/>
      </c>
      <c r="I544" s="199" t="str">
        <f t="shared" si="5"/>
        <v/>
      </c>
      <c r="J544" s="199" t="str">
        <f t="shared" si="202"/>
        <v/>
      </c>
      <c r="K544" s="199" t="str">
        <f t="shared" si="203"/>
        <v/>
      </c>
      <c r="L544" s="199" t="str">
        <f t="shared" si="204"/>
        <v/>
      </c>
      <c r="M544" s="199" t="str">
        <f t="shared" si="205"/>
        <v/>
      </c>
      <c r="N544" s="199" t="str">
        <f t="shared" si="206"/>
        <v/>
      </c>
      <c r="O544" s="199" t="str">
        <f t="shared" si="207"/>
        <v/>
      </c>
      <c r="P544" s="199" t="str">
        <f t="shared" si="208"/>
        <v/>
      </c>
      <c r="Q544" s="199">
        <f t="shared" si="209"/>
        <v>0</v>
      </c>
      <c r="R544" s="606"/>
      <c r="S544" s="199">
        <f>+IFERROR(MIN(R544*(1+MTR!$C$28),P544+Q544*MTR!$C$35),0)</f>
        <v>0</v>
      </c>
      <c r="U544" s="199" t="str">
        <f t="shared" si="14"/>
        <v/>
      </c>
      <c r="V544" s="199" t="str">
        <f t="shared" si="210"/>
        <v/>
      </c>
      <c r="W544" s="199" t="str">
        <f t="shared" si="211"/>
        <v/>
      </c>
      <c r="X544" s="199" t="str">
        <f t="shared" si="212"/>
        <v/>
      </c>
      <c r="Y544" s="199" t="str">
        <f t="shared" si="213"/>
        <v/>
      </c>
      <c r="Z544" s="199" t="str">
        <f t="shared" si="214"/>
        <v/>
      </c>
      <c r="AA544" s="199" t="str">
        <f t="shared" si="215"/>
        <v/>
      </c>
      <c r="AB544" s="199" t="str">
        <f t="shared" si="216"/>
        <v/>
      </c>
      <c r="AC544" s="199">
        <f t="shared" si="217"/>
        <v>0</v>
      </c>
      <c r="AD544" s="606"/>
      <c r="AE544" s="199">
        <f>+IFERROR(MIN(AD544*(1+MTR!$C$28)*(1+MTR!$D$28),AB544+AC544*MTR!$D$35),0)</f>
        <v>0</v>
      </c>
      <c r="AG544" s="199" t="str">
        <f t="shared" si="356"/>
        <v/>
      </c>
      <c r="AH544" s="199" t="str">
        <f t="shared" si="348"/>
        <v/>
      </c>
      <c r="AI544" s="199" t="str">
        <f t="shared" si="349"/>
        <v/>
      </c>
      <c r="AJ544" s="199" t="str">
        <f t="shared" si="350"/>
        <v/>
      </c>
      <c r="AK544" s="199" t="str">
        <f t="shared" si="351"/>
        <v/>
      </c>
      <c r="AL544" s="199" t="str">
        <f t="shared" si="352"/>
        <v/>
      </c>
      <c r="AM544" s="199" t="str">
        <f t="shared" si="353"/>
        <v/>
      </c>
      <c r="AN544" s="199" t="str">
        <f t="shared" si="354"/>
        <v/>
      </c>
      <c r="AO544" s="199">
        <f t="shared" si="355"/>
        <v>0</v>
      </c>
      <c r="AP544" s="606"/>
      <c r="AQ544" s="199">
        <f>+IFERROR(MIN(AP544*(1+MTR!$E$28)*(1+MTR!$D$28),IF(C544&lt;2018,AN544+AO544*MTR!$D$35,AN544+AO544*MTR!$E$36)),0)</f>
        <v>0</v>
      </c>
      <c r="AS544" s="199" t="str">
        <f t="shared" si="347"/>
        <v/>
      </c>
      <c r="AT544" s="199" t="str">
        <f t="shared" si="361"/>
        <v/>
      </c>
      <c r="AU544" s="199" t="str">
        <f t="shared" si="357"/>
        <v/>
      </c>
      <c r="AV544" s="199" t="str">
        <f t="shared" si="362"/>
        <v/>
      </c>
      <c r="AW544" s="199" t="str">
        <f t="shared" si="358"/>
        <v/>
      </c>
      <c r="AX544" s="199" t="str">
        <f t="shared" si="359"/>
        <v/>
      </c>
      <c r="AY544" s="199" t="str">
        <f t="shared" si="360"/>
        <v/>
      </c>
      <c r="AZ544" s="199" t="str">
        <f t="shared" si="363"/>
        <v/>
      </c>
      <c r="BA544" s="199">
        <f t="shared" si="364"/>
        <v>0</v>
      </c>
      <c r="BB544" s="606"/>
      <c r="BC544" s="199">
        <f>+IFERROR(MIN(BB544*(1+MTR!$E$28)*(1+MTR!$F$28),IF(C544&lt;2018,AZ544+BA544*MTR!$D$35,AZ544+BA544*MTR!$E$36)),0)</f>
        <v>0</v>
      </c>
      <c r="BD544" s="190"/>
      <c r="BE544" s="608"/>
      <c r="BF544" s="190"/>
      <c r="BG544" s="190"/>
      <c r="BH544" s="190"/>
    </row>
    <row r="545" spans="1:60" s="179" customFormat="1">
      <c r="A545" s="607"/>
      <c r="B545" s="76"/>
      <c r="C545" s="77"/>
      <c r="D545" s="77"/>
      <c r="E545" s="77"/>
      <c r="F545" s="77"/>
      <c r="G545" s="76"/>
      <c r="H545" s="212" t="str">
        <f t="shared" si="4"/>
        <v/>
      </c>
      <c r="I545" s="199" t="str">
        <f t="shared" si="5"/>
        <v/>
      </c>
      <c r="J545" s="199" t="str">
        <f t="shared" si="202"/>
        <v/>
      </c>
      <c r="K545" s="199" t="str">
        <f t="shared" si="203"/>
        <v/>
      </c>
      <c r="L545" s="199" t="str">
        <f t="shared" si="204"/>
        <v/>
      </c>
      <c r="M545" s="199" t="str">
        <f t="shared" si="205"/>
        <v/>
      </c>
      <c r="N545" s="199" t="str">
        <f t="shared" si="206"/>
        <v/>
      </c>
      <c r="O545" s="199" t="str">
        <f t="shared" si="207"/>
        <v/>
      </c>
      <c r="P545" s="199" t="str">
        <f t="shared" si="208"/>
        <v/>
      </c>
      <c r="Q545" s="199">
        <f t="shared" si="209"/>
        <v>0</v>
      </c>
      <c r="R545" s="606"/>
      <c r="S545" s="199">
        <f>+IFERROR(MIN(R545*(1+MTR!$C$28),P545+Q545*MTR!$C$35),0)</f>
        <v>0</v>
      </c>
      <c r="U545" s="199" t="str">
        <f t="shared" si="14"/>
        <v/>
      </c>
      <c r="V545" s="199" t="str">
        <f t="shared" si="210"/>
        <v/>
      </c>
      <c r="W545" s="199" t="str">
        <f t="shared" si="211"/>
        <v/>
      </c>
      <c r="X545" s="199" t="str">
        <f t="shared" si="212"/>
        <v/>
      </c>
      <c r="Y545" s="199" t="str">
        <f t="shared" si="213"/>
        <v/>
      </c>
      <c r="Z545" s="199" t="str">
        <f t="shared" si="214"/>
        <v/>
      </c>
      <c r="AA545" s="199" t="str">
        <f t="shared" si="215"/>
        <v/>
      </c>
      <c r="AB545" s="199" t="str">
        <f t="shared" si="216"/>
        <v/>
      </c>
      <c r="AC545" s="199">
        <f t="shared" si="217"/>
        <v>0</v>
      </c>
      <c r="AD545" s="606"/>
      <c r="AE545" s="199">
        <f>+IFERROR(MIN(AD545*(1+MTR!$C$28)*(1+MTR!$D$28),AB545+AC545*MTR!$D$35),0)</f>
        <v>0</v>
      </c>
      <c r="AG545" s="199" t="str">
        <f t="shared" si="356"/>
        <v/>
      </c>
      <c r="AH545" s="199" t="str">
        <f t="shared" si="348"/>
        <v/>
      </c>
      <c r="AI545" s="199" t="str">
        <f t="shared" si="349"/>
        <v/>
      </c>
      <c r="AJ545" s="199" t="str">
        <f t="shared" si="350"/>
        <v/>
      </c>
      <c r="AK545" s="199" t="str">
        <f t="shared" si="351"/>
        <v/>
      </c>
      <c r="AL545" s="199" t="str">
        <f t="shared" si="352"/>
        <v/>
      </c>
      <c r="AM545" s="199" t="str">
        <f t="shared" si="353"/>
        <v/>
      </c>
      <c r="AN545" s="199" t="str">
        <f t="shared" si="354"/>
        <v/>
      </c>
      <c r="AO545" s="199">
        <f t="shared" si="355"/>
        <v>0</v>
      </c>
      <c r="AP545" s="606"/>
      <c r="AQ545" s="199">
        <f>+IFERROR(MIN(AP545*(1+MTR!$E$28)*(1+MTR!$D$28),IF(C545&lt;2018,AN545+AO545*MTR!$D$35,AN545+AO545*MTR!$E$36)),0)</f>
        <v>0</v>
      </c>
      <c r="AS545" s="199" t="str">
        <f t="shared" si="347"/>
        <v/>
      </c>
      <c r="AT545" s="199" t="str">
        <f t="shared" si="361"/>
        <v/>
      </c>
      <c r="AU545" s="199" t="str">
        <f t="shared" si="357"/>
        <v/>
      </c>
      <c r="AV545" s="199" t="str">
        <f t="shared" si="362"/>
        <v/>
      </c>
      <c r="AW545" s="199" t="str">
        <f t="shared" si="358"/>
        <v/>
      </c>
      <c r="AX545" s="199" t="str">
        <f t="shared" si="359"/>
        <v/>
      </c>
      <c r="AY545" s="199" t="str">
        <f t="shared" si="360"/>
        <v/>
      </c>
      <c r="AZ545" s="199" t="str">
        <f t="shared" si="363"/>
        <v/>
      </c>
      <c r="BA545" s="199">
        <f t="shared" si="364"/>
        <v>0</v>
      </c>
      <c r="BB545" s="606"/>
      <c r="BC545" s="199">
        <f>+IFERROR(MIN(BB545*(1+MTR!$E$28)*(1+MTR!$F$28),IF(C545&lt;2018,AZ545+BA545*MTR!$D$35,AZ545+BA545*MTR!$E$36)),0)</f>
        <v>0</v>
      </c>
      <c r="BD545" s="190"/>
      <c r="BE545" s="608"/>
      <c r="BF545" s="190"/>
      <c r="BG545" s="190"/>
      <c r="BH545" s="190"/>
    </row>
    <row r="546" spans="1:60" s="179" customFormat="1">
      <c r="A546" s="607"/>
      <c r="B546" s="76"/>
      <c r="C546" s="77"/>
      <c r="D546" s="77"/>
      <c r="E546" s="77"/>
      <c r="F546" s="77"/>
      <c r="G546" s="76"/>
      <c r="H546" s="212" t="str">
        <f t="shared" si="4"/>
        <v/>
      </c>
      <c r="I546" s="199" t="str">
        <f t="shared" si="5"/>
        <v/>
      </c>
      <c r="J546" s="199" t="str">
        <f t="shared" si="202"/>
        <v/>
      </c>
      <c r="K546" s="199" t="str">
        <f t="shared" si="203"/>
        <v/>
      </c>
      <c r="L546" s="199" t="str">
        <f t="shared" si="204"/>
        <v/>
      </c>
      <c r="M546" s="199" t="str">
        <f t="shared" si="205"/>
        <v/>
      </c>
      <c r="N546" s="199" t="str">
        <f t="shared" si="206"/>
        <v/>
      </c>
      <c r="O546" s="199" t="str">
        <f t="shared" si="207"/>
        <v/>
      </c>
      <c r="P546" s="199" t="str">
        <f t="shared" si="208"/>
        <v/>
      </c>
      <c r="Q546" s="199">
        <f t="shared" si="209"/>
        <v>0</v>
      </c>
      <c r="R546" s="606"/>
      <c r="S546" s="199">
        <f>+IFERROR(MIN(R546*(1+MTR!$C$28),P546+Q546*MTR!$C$35),0)</f>
        <v>0</v>
      </c>
      <c r="U546" s="199" t="str">
        <f t="shared" si="14"/>
        <v/>
      </c>
      <c r="V546" s="199" t="str">
        <f t="shared" si="210"/>
        <v/>
      </c>
      <c r="W546" s="199" t="str">
        <f t="shared" si="211"/>
        <v/>
      </c>
      <c r="X546" s="199" t="str">
        <f t="shared" si="212"/>
        <v/>
      </c>
      <c r="Y546" s="199" t="str">
        <f t="shared" si="213"/>
        <v/>
      </c>
      <c r="Z546" s="199" t="str">
        <f t="shared" si="214"/>
        <v/>
      </c>
      <c r="AA546" s="199" t="str">
        <f t="shared" si="215"/>
        <v/>
      </c>
      <c r="AB546" s="199" t="str">
        <f t="shared" si="216"/>
        <v/>
      </c>
      <c r="AC546" s="199">
        <f t="shared" si="217"/>
        <v>0</v>
      </c>
      <c r="AD546" s="606"/>
      <c r="AE546" s="199">
        <f>+IFERROR(MIN(AD546*(1+MTR!$C$28)*(1+MTR!$D$28),AB546+AC546*MTR!$D$35),0)</f>
        <v>0</v>
      </c>
      <c r="AG546" s="199" t="str">
        <f t="shared" si="356"/>
        <v/>
      </c>
      <c r="AH546" s="199" t="str">
        <f t="shared" si="348"/>
        <v/>
      </c>
      <c r="AI546" s="199" t="str">
        <f t="shared" si="349"/>
        <v/>
      </c>
      <c r="AJ546" s="199" t="str">
        <f t="shared" si="350"/>
        <v/>
      </c>
      <c r="AK546" s="199" t="str">
        <f t="shared" si="351"/>
        <v/>
      </c>
      <c r="AL546" s="199" t="str">
        <f t="shared" si="352"/>
        <v/>
      </c>
      <c r="AM546" s="199" t="str">
        <f t="shared" si="353"/>
        <v/>
      </c>
      <c r="AN546" s="199" t="str">
        <f t="shared" si="354"/>
        <v/>
      </c>
      <c r="AO546" s="199">
        <f t="shared" si="355"/>
        <v>0</v>
      </c>
      <c r="AP546" s="606"/>
      <c r="AQ546" s="199">
        <f>+IFERROR(MIN(AP546*(1+MTR!$E$28)*(1+MTR!$D$28),IF(C546&lt;2018,AN546+AO546*MTR!$D$35,AN546+AO546*MTR!$E$36)),0)</f>
        <v>0</v>
      </c>
      <c r="AS546" s="199" t="str">
        <f t="shared" si="347"/>
        <v/>
      </c>
      <c r="AT546" s="199" t="str">
        <f t="shared" si="361"/>
        <v/>
      </c>
      <c r="AU546" s="199" t="str">
        <f t="shared" si="357"/>
        <v/>
      </c>
      <c r="AV546" s="199" t="str">
        <f t="shared" si="362"/>
        <v/>
      </c>
      <c r="AW546" s="199" t="str">
        <f t="shared" si="358"/>
        <v/>
      </c>
      <c r="AX546" s="199" t="str">
        <f t="shared" si="359"/>
        <v/>
      </c>
      <c r="AY546" s="199" t="str">
        <f t="shared" si="360"/>
        <v/>
      </c>
      <c r="AZ546" s="199" t="str">
        <f t="shared" si="363"/>
        <v/>
      </c>
      <c r="BA546" s="199">
        <f t="shared" si="364"/>
        <v>0</v>
      </c>
      <c r="BB546" s="606"/>
      <c r="BC546" s="199">
        <f>+IFERROR(MIN(BB546*(1+MTR!$E$28)*(1+MTR!$F$28),IF(C546&lt;2018,AZ546+BA546*MTR!$D$35,AZ546+BA546*MTR!$E$36)),0)</f>
        <v>0</v>
      </c>
      <c r="BD546" s="190"/>
      <c r="BE546" s="608"/>
      <c r="BF546" s="190"/>
      <c r="BG546" s="190"/>
      <c r="BH546" s="190"/>
    </row>
    <row r="547" spans="1:60" s="179" customFormat="1">
      <c r="A547" s="607"/>
      <c r="B547" s="76"/>
      <c r="C547" s="77"/>
      <c r="D547" s="77"/>
      <c r="E547" s="77"/>
      <c r="F547" s="77"/>
      <c r="G547" s="76"/>
      <c r="H547" s="212" t="str">
        <f t="shared" si="4"/>
        <v/>
      </c>
      <c r="I547" s="199" t="str">
        <f t="shared" si="5"/>
        <v/>
      </c>
      <c r="J547" s="199" t="str">
        <f t="shared" si="202"/>
        <v/>
      </c>
      <c r="K547" s="199" t="str">
        <f t="shared" si="203"/>
        <v/>
      </c>
      <c r="L547" s="199" t="str">
        <f t="shared" si="204"/>
        <v/>
      </c>
      <c r="M547" s="199" t="str">
        <f t="shared" si="205"/>
        <v/>
      </c>
      <c r="N547" s="199" t="str">
        <f t="shared" si="206"/>
        <v/>
      </c>
      <c r="O547" s="199" t="str">
        <f t="shared" si="207"/>
        <v/>
      </c>
      <c r="P547" s="199" t="str">
        <f t="shared" si="208"/>
        <v/>
      </c>
      <c r="Q547" s="199">
        <f t="shared" si="209"/>
        <v>0</v>
      </c>
      <c r="R547" s="606"/>
      <c r="S547" s="199">
        <f>+IFERROR(MIN(R547*(1+MTR!$C$28),P547+Q547*MTR!$C$35),0)</f>
        <v>0</v>
      </c>
      <c r="U547" s="199" t="str">
        <f t="shared" si="14"/>
        <v/>
      </c>
      <c r="V547" s="199" t="str">
        <f t="shared" si="210"/>
        <v/>
      </c>
      <c r="W547" s="199" t="str">
        <f t="shared" si="211"/>
        <v/>
      </c>
      <c r="X547" s="199" t="str">
        <f t="shared" si="212"/>
        <v/>
      </c>
      <c r="Y547" s="199" t="str">
        <f t="shared" si="213"/>
        <v/>
      </c>
      <c r="Z547" s="199" t="str">
        <f t="shared" si="214"/>
        <v/>
      </c>
      <c r="AA547" s="199" t="str">
        <f t="shared" si="215"/>
        <v/>
      </c>
      <c r="AB547" s="199" t="str">
        <f t="shared" si="216"/>
        <v/>
      </c>
      <c r="AC547" s="199">
        <f t="shared" si="217"/>
        <v>0</v>
      </c>
      <c r="AD547" s="606"/>
      <c r="AE547" s="199">
        <f>+IFERROR(MIN(AD547*(1+MTR!$C$28)*(1+MTR!$D$28),AB547+AC547*MTR!$D$35),0)</f>
        <v>0</v>
      </c>
      <c r="AG547" s="199" t="str">
        <f t="shared" si="356"/>
        <v/>
      </c>
      <c r="AH547" s="199" t="str">
        <f t="shared" si="348"/>
        <v/>
      </c>
      <c r="AI547" s="199" t="str">
        <f t="shared" si="349"/>
        <v/>
      </c>
      <c r="AJ547" s="199" t="str">
        <f t="shared" si="350"/>
        <v/>
      </c>
      <c r="AK547" s="199" t="str">
        <f t="shared" si="351"/>
        <v/>
      </c>
      <c r="AL547" s="199" t="str">
        <f t="shared" si="352"/>
        <v/>
      </c>
      <c r="AM547" s="199" t="str">
        <f t="shared" si="353"/>
        <v/>
      </c>
      <c r="AN547" s="199" t="str">
        <f t="shared" si="354"/>
        <v/>
      </c>
      <c r="AO547" s="199">
        <f t="shared" si="355"/>
        <v>0</v>
      </c>
      <c r="AP547" s="606"/>
      <c r="AQ547" s="199">
        <f>+IFERROR(MIN(AP547*(1+MTR!$E$28)*(1+MTR!$D$28),IF(C547&lt;2018,AN547+AO547*MTR!$D$35,AN547+AO547*MTR!$E$36)),0)</f>
        <v>0</v>
      </c>
      <c r="AS547" s="199" t="str">
        <f t="shared" si="347"/>
        <v/>
      </c>
      <c r="AT547" s="199" t="str">
        <f t="shared" si="361"/>
        <v/>
      </c>
      <c r="AU547" s="199" t="str">
        <f t="shared" si="357"/>
        <v/>
      </c>
      <c r="AV547" s="199" t="str">
        <f t="shared" si="362"/>
        <v/>
      </c>
      <c r="AW547" s="199" t="str">
        <f t="shared" si="358"/>
        <v/>
      </c>
      <c r="AX547" s="199" t="str">
        <f t="shared" si="359"/>
        <v/>
      </c>
      <c r="AY547" s="199" t="str">
        <f t="shared" si="360"/>
        <v/>
      </c>
      <c r="AZ547" s="199" t="str">
        <f t="shared" si="363"/>
        <v/>
      </c>
      <c r="BA547" s="199">
        <f t="shared" si="364"/>
        <v>0</v>
      </c>
      <c r="BB547" s="606"/>
      <c r="BC547" s="199">
        <f>+IFERROR(MIN(BB547*(1+MTR!$E$28)*(1+MTR!$F$28),IF(C547&lt;2018,AZ547+BA547*MTR!$D$35,AZ547+BA547*MTR!$E$36)),0)</f>
        <v>0</v>
      </c>
      <c r="BD547" s="190"/>
      <c r="BE547" s="608"/>
      <c r="BF547" s="190"/>
      <c r="BG547" s="190"/>
      <c r="BH547" s="190"/>
    </row>
    <row r="548" spans="1:60" s="179" customFormat="1">
      <c r="A548" s="607"/>
      <c r="B548" s="76"/>
      <c r="C548" s="77"/>
      <c r="D548" s="77"/>
      <c r="E548" s="77"/>
      <c r="F548" s="77"/>
      <c r="G548" s="76"/>
      <c r="H548" s="212" t="str">
        <f t="shared" si="4"/>
        <v/>
      </c>
      <c r="I548" s="199" t="str">
        <f t="shared" si="5"/>
        <v/>
      </c>
      <c r="J548" s="199" t="str">
        <f t="shared" si="202"/>
        <v/>
      </c>
      <c r="K548" s="199" t="str">
        <f t="shared" si="203"/>
        <v/>
      </c>
      <c r="L548" s="199" t="str">
        <f t="shared" si="204"/>
        <v/>
      </c>
      <c r="M548" s="199" t="str">
        <f t="shared" si="205"/>
        <v/>
      </c>
      <c r="N548" s="199" t="str">
        <f t="shared" si="206"/>
        <v/>
      </c>
      <c r="O548" s="199" t="str">
        <f t="shared" si="207"/>
        <v/>
      </c>
      <c r="P548" s="199" t="str">
        <f t="shared" si="208"/>
        <v/>
      </c>
      <c r="Q548" s="199">
        <f t="shared" si="209"/>
        <v>0</v>
      </c>
      <c r="R548" s="606"/>
      <c r="S548" s="199">
        <f>+IFERROR(MIN(R548*(1+MTR!$C$28),P548+Q548*MTR!$C$35),0)</f>
        <v>0</v>
      </c>
      <c r="U548" s="199" t="str">
        <f t="shared" si="14"/>
        <v/>
      </c>
      <c r="V548" s="199" t="str">
        <f t="shared" si="210"/>
        <v/>
      </c>
      <c r="W548" s="199" t="str">
        <f t="shared" si="211"/>
        <v/>
      </c>
      <c r="X548" s="199" t="str">
        <f t="shared" si="212"/>
        <v/>
      </c>
      <c r="Y548" s="199" t="str">
        <f t="shared" si="213"/>
        <v/>
      </c>
      <c r="Z548" s="199" t="str">
        <f t="shared" si="214"/>
        <v/>
      </c>
      <c r="AA548" s="199" t="str">
        <f t="shared" si="215"/>
        <v/>
      </c>
      <c r="AB548" s="199" t="str">
        <f t="shared" si="216"/>
        <v/>
      </c>
      <c r="AC548" s="199">
        <f t="shared" si="217"/>
        <v>0</v>
      </c>
      <c r="AD548" s="606"/>
      <c r="AE548" s="199">
        <f>+IFERROR(MIN(AD548*(1+MTR!$C$28)*(1+MTR!$D$28),AB548+AC548*MTR!$D$35),0)</f>
        <v>0</v>
      </c>
      <c r="AG548" s="199" t="str">
        <f t="shared" si="356"/>
        <v/>
      </c>
      <c r="AH548" s="199" t="str">
        <f t="shared" si="348"/>
        <v/>
      </c>
      <c r="AI548" s="199" t="str">
        <f t="shared" si="349"/>
        <v/>
      </c>
      <c r="AJ548" s="199" t="str">
        <f t="shared" si="350"/>
        <v/>
      </c>
      <c r="AK548" s="199" t="str">
        <f t="shared" si="351"/>
        <v/>
      </c>
      <c r="AL548" s="199" t="str">
        <f t="shared" si="352"/>
        <v/>
      </c>
      <c r="AM548" s="199" t="str">
        <f t="shared" si="353"/>
        <v/>
      </c>
      <c r="AN548" s="199" t="str">
        <f t="shared" si="354"/>
        <v/>
      </c>
      <c r="AO548" s="199">
        <f t="shared" si="355"/>
        <v>0</v>
      </c>
      <c r="AP548" s="606"/>
      <c r="AQ548" s="199">
        <f>+IFERROR(MIN(AP548*(1+MTR!$E$28)*(1+MTR!$D$28),IF(C548&lt;2018,AN548+AO548*MTR!$D$35,AN548+AO548*MTR!$E$36)),0)</f>
        <v>0</v>
      </c>
      <c r="AS548" s="199" t="str">
        <f t="shared" si="347"/>
        <v/>
      </c>
      <c r="AT548" s="199" t="str">
        <f t="shared" si="361"/>
        <v/>
      </c>
      <c r="AU548" s="199" t="str">
        <f t="shared" si="357"/>
        <v/>
      </c>
      <c r="AV548" s="199" t="str">
        <f t="shared" si="362"/>
        <v/>
      </c>
      <c r="AW548" s="199" t="str">
        <f t="shared" si="358"/>
        <v/>
      </c>
      <c r="AX548" s="199" t="str">
        <f t="shared" si="359"/>
        <v/>
      </c>
      <c r="AY548" s="199" t="str">
        <f t="shared" si="360"/>
        <v/>
      </c>
      <c r="AZ548" s="199" t="str">
        <f t="shared" si="363"/>
        <v/>
      </c>
      <c r="BA548" s="199">
        <f t="shared" si="364"/>
        <v>0</v>
      </c>
      <c r="BB548" s="606"/>
      <c r="BC548" s="199">
        <f>+IFERROR(MIN(BB548*(1+MTR!$E$28)*(1+MTR!$F$28),IF(C548&lt;2018,AZ548+BA548*MTR!$D$35,AZ548+BA548*MTR!$E$36)),0)</f>
        <v>0</v>
      </c>
      <c r="BD548" s="190"/>
      <c r="BE548" s="608"/>
      <c r="BF548" s="190"/>
      <c r="BG548" s="190"/>
      <c r="BH548" s="190"/>
    </row>
    <row r="549" spans="1:60" s="179" customFormat="1">
      <c r="A549" s="607"/>
      <c r="B549" s="76"/>
      <c r="C549" s="77"/>
      <c r="D549" s="77"/>
      <c r="E549" s="77"/>
      <c r="F549" s="77"/>
      <c r="G549" s="76"/>
      <c r="H549" s="212" t="str">
        <f t="shared" si="4"/>
        <v/>
      </c>
      <c r="I549" s="199" t="str">
        <f t="shared" si="5"/>
        <v/>
      </c>
      <c r="J549" s="199" t="str">
        <f t="shared" si="202"/>
        <v/>
      </c>
      <c r="K549" s="199" t="str">
        <f t="shared" si="203"/>
        <v/>
      </c>
      <c r="L549" s="199" t="str">
        <f t="shared" si="204"/>
        <v/>
      </c>
      <c r="M549" s="199" t="str">
        <f t="shared" si="205"/>
        <v/>
      </c>
      <c r="N549" s="199" t="str">
        <f t="shared" si="206"/>
        <v/>
      </c>
      <c r="O549" s="199" t="str">
        <f t="shared" si="207"/>
        <v/>
      </c>
      <c r="P549" s="199" t="str">
        <f t="shared" si="208"/>
        <v/>
      </c>
      <c r="Q549" s="199">
        <f t="shared" si="209"/>
        <v>0</v>
      </c>
      <c r="R549" s="606"/>
      <c r="S549" s="199">
        <f>+IFERROR(MIN(R549*(1+MTR!$C$28),P549+Q549*MTR!$C$35),0)</f>
        <v>0</v>
      </c>
      <c r="U549" s="199" t="str">
        <f t="shared" si="14"/>
        <v/>
      </c>
      <c r="V549" s="199" t="str">
        <f t="shared" si="210"/>
        <v/>
      </c>
      <c r="W549" s="199" t="str">
        <f t="shared" si="211"/>
        <v/>
      </c>
      <c r="X549" s="199" t="str">
        <f t="shared" si="212"/>
        <v/>
      </c>
      <c r="Y549" s="199" t="str">
        <f t="shared" si="213"/>
        <v/>
      </c>
      <c r="Z549" s="199" t="str">
        <f t="shared" si="214"/>
        <v/>
      </c>
      <c r="AA549" s="199" t="str">
        <f t="shared" si="215"/>
        <v/>
      </c>
      <c r="AB549" s="199" t="str">
        <f t="shared" si="216"/>
        <v/>
      </c>
      <c r="AC549" s="199">
        <f t="shared" si="217"/>
        <v>0</v>
      </c>
      <c r="AD549" s="606"/>
      <c r="AE549" s="199">
        <f>+IFERROR(MIN(AD549*(1+MTR!$C$28)*(1+MTR!$D$28),AB549+AC549*MTR!$D$35),0)</f>
        <v>0</v>
      </c>
      <c r="AG549" s="199" t="str">
        <f t="shared" si="356"/>
        <v/>
      </c>
      <c r="AH549" s="199" t="str">
        <f t="shared" si="348"/>
        <v/>
      </c>
      <c r="AI549" s="199" t="str">
        <f t="shared" si="349"/>
        <v/>
      </c>
      <c r="AJ549" s="199" t="str">
        <f t="shared" si="350"/>
        <v/>
      </c>
      <c r="AK549" s="199" t="str">
        <f t="shared" si="351"/>
        <v/>
      </c>
      <c r="AL549" s="199" t="str">
        <f t="shared" si="352"/>
        <v/>
      </c>
      <c r="AM549" s="199" t="str">
        <f t="shared" si="353"/>
        <v/>
      </c>
      <c r="AN549" s="199" t="str">
        <f t="shared" si="354"/>
        <v/>
      </c>
      <c r="AO549" s="199">
        <f t="shared" si="355"/>
        <v>0</v>
      </c>
      <c r="AP549" s="606"/>
      <c r="AQ549" s="199">
        <f>+IFERROR(MIN(AP549*(1+MTR!$E$28)*(1+MTR!$D$28),IF(C549&lt;2018,AN549+AO549*MTR!$D$35,AN549+AO549*MTR!$E$36)),0)</f>
        <v>0</v>
      </c>
      <c r="AS549" s="199" t="str">
        <f t="shared" si="347"/>
        <v/>
      </c>
      <c r="AT549" s="199" t="str">
        <f t="shared" si="361"/>
        <v/>
      </c>
      <c r="AU549" s="199" t="str">
        <f t="shared" si="357"/>
        <v/>
      </c>
      <c r="AV549" s="199" t="str">
        <f t="shared" si="362"/>
        <v/>
      </c>
      <c r="AW549" s="199" t="str">
        <f t="shared" si="358"/>
        <v/>
      </c>
      <c r="AX549" s="199" t="str">
        <f t="shared" si="359"/>
        <v/>
      </c>
      <c r="AY549" s="199" t="str">
        <f t="shared" si="360"/>
        <v/>
      </c>
      <c r="AZ549" s="199" t="str">
        <f t="shared" si="363"/>
        <v/>
      </c>
      <c r="BA549" s="199">
        <f t="shared" si="364"/>
        <v>0</v>
      </c>
      <c r="BB549" s="606"/>
      <c r="BC549" s="199">
        <f>+IFERROR(MIN(BB549*(1+MTR!$E$28)*(1+MTR!$F$28),IF(C549&lt;2018,AZ549+BA549*MTR!$D$35,AZ549+BA549*MTR!$E$36)),0)</f>
        <v>0</v>
      </c>
      <c r="BD549" s="190"/>
      <c r="BE549" s="608"/>
      <c r="BF549" s="190"/>
      <c r="BG549" s="190"/>
      <c r="BH549" s="190"/>
    </row>
    <row r="550" spans="1:60" s="179" customFormat="1">
      <c r="A550" s="607"/>
      <c r="B550" s="76"/>
      <c r="C550" s="77"/>
      <c r="D550" s="77"/>
      <c r="E550" s="77"/>
      <c r="F550" s="77"/>
      <c r="G550" s="76"/>
      <c r="H550" s="212" t="str">
        <f t="shared" si="4"/>
        <v/>
      </c>
      <c r="I550" s="199" t="str">
        <f t="shared" si="5"/>
        <v/>
      </c>
      <c r="J550" s="199" t="str">
        <f t="shared" si="202"/>
        <v/>
      </c>
      <c r="K550" s="199" t="str">
        <f t="shared" si="203"/>
        <v/>
      </c>
      <c r="L550" s="199" t="str">
        <f t="shared" si="204"/>
        <v/>
      </c>
      <c r="M550" s="199" t="str">
        <f t="shared" si="205"/>
        <v/>
      </c>
      <c r="N550" s="199" t="str">
        <f t="shared" si="206"/>
        <v/>
      </c>
      <c r="O550" s="199" t="str">
        <f t="shared" si="207"/>
        <v/>
      </c>
      <c r="P550" s="199" t="str">
        <f t="shared" si="208"/>
        <v/>
      </c>
      <c r="Q550" s="199">
        <f t="shared" si="209"/>
        <v>0</v>
      </c>
      <c r="R550" s="606"/>
      <c r="S550" s="199">
        <f>+IFERROR(MIN(R550*(1+MTR!$C$28),P550+Q550*MTR!$C$35),0)</f>
        <v>0</v>
      </c>
      <c r="U550" s="199" t="str">
        <f t="shared" si="14"/>
        <v/>
      </c>
      <c r="V550" s="199" t="str">
        <f t="shared" si="210"/>
        <v/>
      </c>
      <c r="W550" s="199" t="str">
        <f t="shared" si="211"/>
        <v/>
      </c>
      <c r="X550" s="199" t="str">
        <f t="shared" si="212"/>
        <v/>
      </c>
      <c r="Y550" s="199" t="str">
        <f t="shared" si="213"/>
        <v/>
      </c>
      <c r="Z550" s="199" t="str">
        <f t="shared" si="214"/>
        <v/>
      </c>
      <c r="AA550" s="199" t="str">
        <f t="shared" si="215"/>
        <v/>
      </c>
      <c r="AB550" s="199" t="str">
        <f t="shared" si="216"/>
        <v/>
      </c>
      <c r="AC550" s="199">
        <f t="shared" si="217"/>
        <v>0</v>
      </c>
      <c r="AD550" s="606"/>
      <c r="AE550" s="199">
        <f>+IFERROR(MIN(AD550*(1+MTR!$C$28)*(1+MTR!$D$28),AB550+AC550*MTR!$D$35),0)</f>
        <v>0</v>
      </c>
      <c r="AG550" s="199" t="str">
        <f t="shared" si="356"/>
        <v/>
      </c>
      <c r="AH550" s="199" t="str">
        <f t="shared" si="348"/>
        <v/>
      </c>
      <c r="AI550" s="199" t="str">
        <f t="shared" si="349"/>
        <v/>
      </c>
      <c r="AJ550" s="199" t="str">
        <f t="shared" si="350"/>
        <v/>
      </c>
      <c r="AK550" s="199" t="str">
        <f t="shared" si="351"/>
        <v/>
      </c>
      <c r="AL550" s="199" t="str">
        <f t="shared" si="352"/>
        <v/>
      </c>
      <c r="AM550" s="199" t="str">
        <f t="shared" si="353"/>
        <v/>
      </c>
      <c r="AN550" s="199" t="str">
        <f t="shared" si="354"/>
        <v/>
      </c>
      <c r="AO550" s="199">
        <f t="shared" si="355"/>
        <v>0</v>
      </c>
      <c r="AP550" s="606"/>
      <c r="AQ550" s="199">
        <f>+IFERROR(MIN(AP550*(1+MTR!$E$28)*(1+MTR!$D$28),IF(C550&lt;2018,AN550+AO550*MTR!$D$35,AN550+AO550*MTR!$E$36)),0)</f>
        <v>0</v>
      </c>
      <c r="AS550" s="199" t="str">
        <f t="shared" si="347"/>
        <v/>
      </c>
      <c r="AT550" s="199" t="str">
        <f t="shared" si="361"/>
        <v/>
      </c>
      <c r="AU550" s="199" t="str">
        <f t="shared" si="357"/>
        <v/>
      </c>
      <c r="AV550" s="199" t="str">
        <f t="shared" si="362"/>
        <v/>
      </c>
      <c r="AW550" s="199" t="str">
        <f t="shared" si="358"/>
        <v/>
      </c>
      <c r="AX550" s="199" t="str">
        <f t="shared" si="359"/>
        <v/>
      </c>
      <c r="AY550" s="199" t="str">
        <f t="shared" si="360"/>
        <v/>
      </c>
      <c r="AZ550" s="199" t="str">
        <f t="shared" si="363"/>
        <v/>
      </c>
      <c r="BA550" s="199">
        <f t="shared" si="364"/>
        <v>0</v>
      </c>
      <c r="BB550" s="606"/>
      <c r="BC550" s="199">
        <f>+IFERROR(MIN(BB550*(1+MTR!$E$28)*(1+MTR!$F$28),IF(C550&lt;2018,AZ550+BA550*MTR!$D$35,AZ550+BA550*MTR!$E$36)),0)</f>
        <v>0</v>
      </c>
      <c r="BD550" s="190"/>
      <c r="BE550" s="608"/>
      <c r="BF550" s="190"/>
      <c r="BG550" s="190"/>
      <c r="BH550" s="190"/>
    </row>
    <row r="551" spans="1:60" s="179" customFormat="1">
      <c r="A551" s="607"/>
      <c r="B551" s="76"/>
      <c r="C551" s="77"/>
      <c r="D551" s="77"/>
      <c r="E551" s="77"/>
      <c r="F551" s="77"/>
      <c r="G551" s="76"/>
      <c r="H551" s="212" t="str">
        <f t="shared" si="4"/>
        <v/>
      </c>
      <c r="I551" s="199" t="str">
        <f t="shared" si="5"/>
        <v/>
      </c>
      <c r="J551" s="199" t="str">
        <f t="shared" si="202"/>
        <v/>
      </c>
      <c r="K551" s="199" t="str">
        <f t="shared" si="203"/>
        <v/>
      </c>
      <c r="L551" s="199" t="str">
        <f t="shared" si="204"/>
        <v/>
      </c>
      <c r="M551" s="199" t="str">
        <f t="shared" si="205"/>
        <v/>
      </c>
      <c r="N551" s="199" t="str">
        <f t="shared" si="206"/>
        <v/>
      </c>
      <c r="O551" s="199" t="str">
        <f t="shared" si="207"/>
        <v/>
      </c>
      <c r="P551" s="199" t="str">
        <f t="shared" si="208"/>
        <v/>
      </c>
      <c r="Q551" s="199">
        <f t="shared" si="209"/>
        <v>0</v>
      </c>
      <c r="R551" s="606"/>
      <c r="S551" s="199">
        <f>+IFERROR(MIN(R551*(1+MTR!$C$28),P551+Q551*MTR!$C$35),0)</f>
        <v>0</v>
      </c>
      <c r="U551" s="199" t="str">
        <f t="shared" si="14"/>
        <v/>
      </c>
      <c r="V551" s="199" t="str">
        <f t="shared" si="210"/>
        <v/>
      </c>
      <c r="W551" s="199" t="str">
        <f t="shared" si="211"/>
        <v/>
      </c>
      <c r="X551" s="199" t="str">
        <f t="shared" si="212"/>
        <v/>
      </c>
      <c r="Y551" s="199" t="str">
        <f t="shared" si="213"/>
        <v/>
      </c>
      <c r="Z551" s="199" t="str">
        <f t="shared" si="214"/>
        <v/>
      </c>
      <c r="AA551" s="199" t="str">
        <f t="shared" si="215"/>
        <v/>
      </c>
      <c r="AB551" s="199" t="str">
        <f t="shared" si="216"/>
        <v/>
      </c>
      <c r="AC551" s="199">
        <f t="shared" si="217"/>
        <v>0</v>
      </c>
      <c r="AD551" s="606"/>
      <c r="AE551" s="199">
        <f>+IFERROR(MIN(AD551*(1+MTR!$C$28)*(1+MTR!$D$28),AB551+AC551*MTR!$D$35),0)</f>
        <v>0</v>
      </c>
      <c r="AG551" s="199" t="str">
        <f t="shared" si="356"/>
        <v/>
      </c>
      <c r="AH551" s="199" t="str">
        <f t="shared" si="348"/>
        <v/>
      </c>
      <c r="AI551" s="199" t="str">
        <f t="shared" si="349"/>
        <v/>
      </c>
      <c r="AJ551" s="199" t="str">
        <f t="shared" si="350"/>
        <v/>
      </c>
      <c r="AK551" s="199" t="str">
        <f t="shared" si="351"/>
        <v/>
      </c>
      <c r="AL551" s="199" t="str">
        <f t="shared" si="352"/>
        <v/>
      </c>
      <c r="AM551" s="199" t="str">
        <f t="shared" si="353"/>
        <v/>
      </c>
      <c r="AN551" s="199" t="str">
        <f t="shared" si="354"/>
        <v/>
      </c>
      <c r="AO551" s="199">
        <f t="shared" si="355"/>
        <v>0</v>
      </c>
      <c r="AP551" s="606"/>
      <c r="AQ551" s="199">
        <f>+IFERROR(MIN(AP551*(1+MTR!$E$28)*(1+MTR!$D$28),IF(C551&lt;2018,AN551+AO551*MTR!$D$35,AN551+AO551*MTR!$E$36)),0)</f>
        <v>0</v>
      </c>
      <c r="AS551" s="199" t="str">
        <f t="shared" si="347"/>
        <v/>
      </c>
      <c r="AT551" s="199" t="str">
        <f t="shared" si="361"/>
        <v/>
      </c>
      <c r="AU551" s="199" t="str">
        <f t="shared" si="357"/>
        <v/>
      </c>
      <c r="AV551" s="199" t="str">
        <f t="shared" si="362"/>
        <v/>
      </c>
      <c r="AW551" s="199" t="str">
        <f t="shared" si="358"/>
        <v/>
      </c>
      <c r="AX551" s="199" t="str">
        <f t="shared" si="359"/>
        <v/>
      </c>
      <c r="AY551" s="199" t="str">
        <f t="shared" si="360"/>
        <v/>
      </c>
      <c r="AZ551" s="199" t="str">
        <f t="shared" si="363"/>
        <v/>
      </c>
      <c r="BA551" s="199">
        <f t="shared" si="364"/>
        <v>0</v>
      </c>
      <c r="BB551" s="606"/>
      <c r="BC551" s="199">
        <f>+IFERROR(MIN(BB551*(1+MTR!$E$28)*(1+MTR!$F$28),IF(C551&lt;2018,AZ551+BA551*MTR!$D$35,AZ551+BA551*MTR!$E$36)),0)</f>
        <v>0</v>
      </c>
      <c r="BD551" s="190"/>
      <c r="BE551" s="608"/>
      <c r="BF551" s="190"/>
      <c r="BG551" s="190"/>
      <c r="BH551" s="190"/>
    </row>
    <row r="552" spans="1:60" s="179" customFormat="1">
      <c r="A552" s="607"/>
      <c r="B552" s="76"/>
      <c r="C552" s="77"/>
      <c r="D552" s="77"/>
      <c r="E552" s="77"/>
      <c r="F552" s="77"/>
      <c r="G552" s="76"/>
      <c r="H552" s="212" t="str">
        <f t="shared" si="4"/>
        <v/>
      </c>
      <c r="I552" s="199" t="str">
        <f t="shared" si="5"/>
        <v/>
      </c>
      <c r="J552" s="199" t="str">
        <f t="shared" si="202"/>
        <v/>
      </c>
      <c r="K552" s="199" t="str">
        <f t="shared" si="203"/>
        <v/>
      </c>
      <c r="L552" s="199" t="str">
        <f t="shared" si="204"/>
        <v/>
      </c>
      <c r="M552" s="199" t="str">
        <f t="shared" si="205"/>
        <v/>
      </c>
      <c r="N552" s="199" t="str">
        <f t="shared" si="206"/>
        <v/>
      </c>
      <c r="O552" s="199" t="str">
        <f t="shared" si="207"/>
        <v/>
      </c>
      <c r="P552" s="199" t="str">
        <f t="shared" si="208"/>
        <v/>
      </c>
      <c r="Q552" s="199">
        <f t="shared" si="209"/>
        <v>0</v>
      </c>
      <c r="R552" s="606"/>
      <c r="S552" s="199">
        <f>+IFERROR(MIN(R552*(1+MTR!$C$28),P552+Q552*MTR!$C$35),0)</f>
        <v>0</v>
      </c>
      <c r="U552" s="199" t="str">
        <f t="shared" si="14"/>
        <v/>
      </c>
      <c r="V552" s="199" t="str">
        <f t="shared" si="210"/>
        <v/>
      </c>
      <c r="W552" s="199" t="str">
        <f t="shared" si="211"/>
        <v/>
      </c>
      <c r="X552" s="199" t="str">
        <f t="shared" si="212"/>
        <v/>
      </c>
      <c r="Y552" s="199" t="str">
        <f t="shared" si="213"/>
        <v/>
      </c>
      <c r="Z552" s="199" t="str">
        <f t="shared" si="214"/>
        <v/>
      </c>
      <c r="AA552" s="199" t="str">
        <f t="shared" si="215"/>
        <v/>
      </c>
      <c r="AB552" s="199" t="str">
        <f t="shared" si="216"/>
        <v/>
      </c>
      <c r="AC552" s="199">
        <f t="shared" si="217"/>
        <v>0</v>
      </c>
      <c r="AD552" s="606"/>
      <c r="AE552" s="199">
        <f>+IFERROR(MIN(AD552*(1+MTR!$C$28)*(1+MTR!$D$28),AB552+AC552*MTR!$D$35),0)</f>
        <v>0</v>
      </c>
      <c r="AG552" s="199" t="str">
        <f t="shared" si="356"/>
        <v/>
      </c>
      <c r="AH552" s="199" t="str">
        <f t="shared" si="348"/>
        <v/>
      </c>
      <c r="AI552" s="199" t="str">
        <f t="shared" si="349"/>
        <v/>
      </c>
      <c r="AJ552" s="199" t="str">
        <f t="shared" si="350"/>
        <v/>
      </c>
      <c r="AK552" s="199" t="str">
        <f t="shared" si="351"/>
        <v/>
      </c>
      <c r="AL552" s="199" t="str">
        <f t="shared" si="352"/>
        <v/>
      </c>
      <c r="AM552" s="199" t="str">
        <f t="shared" si="353"/>
        <v/>
      </c>
      <c r="AN552" s="199" t="str">
        <f t="shared" si="354"/>
        <v/>
      </c>
      <c r="AO552" s="199">
        <f t="shared" si="355"/>
        <v>0</v>
      </c>
      <c r="AP552" s="606"/>
      <c r="AQ552" s="199">
        <f>+IFERROR(MIN(AP552*(1+MTR!$E$28)*(1+MTR!$D$28),IF(C552&lt;2018,AN552+AO552*MTR!$D$35,AN552+AO552*MTR!$E$36)),0)</f>
        <v>0</v>
      </c>
      <c r="AS552" s="199" t="str">
        <f t="shared" si="347"/>
        <v/>
      </c>
      <c r="AT552" s="199" t="str">
        <f t="shared" si="361"/>
        <v/>
      </c>
      <c r="AU552" s="199" t="str">
        <f t="shared" si="357"/>
        <v/>
      </c>
      <c r="AV552" s="199" t="str">
        <f t="shared" si="362"/>
        <v/>
      </c>
      <c r="AW552" s="199" t="str">
        <f t="shared" si="358"/>
        <v/>
      </c>
      <c r="AX552" s="199" t="str">
        <f t="shared" si="359"/>
        <v/>
      </c>
      <c r="AY552" s="199" t="str">
        <f t="shared" si="360"/>
        <v/>
      </c>
      <c r="AZ552" s="199" t="str">
        <f t="shared" si="363"/>
        <v/>
      </c>
      <c r="BA552" s="199">
        <f t="shared" si="364"/>
        <v>0</v>
      </c>
      <c r="BB552" s="606"/>
      <c r="BC552" s="199">
        <f>+IFERROR(MIN(BB552*(1+MTR!$E$28)*(1+MTR!$F$28),IF(C552&lt;2018,AZ552+BA552*MTR!$D$35,AZ552+BA552*MTR!$E$36)),0)</f>
        <v>0</v>
      </c>
      <c r="BD552" s="190"/>
      <c r="BE552" s="608"/>
      <c r="BF552" s="190"/>
      <c r="BG552" s="190"/>
      <c r="BH552" s="190"/>
    </row>
    <row r="553" spans="1:60" s="179" customFormat="1">
      <c r="A553" s="607"/>
      <c r="B553" s="76"/>
      <c r="C553" s="77"/>
      <c r="D553" s="77"/>
      <c r="E553" s="77"/>
      <c r="F553" s="77"/>
      <c r="G553" s="76"/>
      <c r="H553" s="212" t="str">
        <f t="shared" si="4"/>
        <v/>
      </c>
      <c r="I553" s="199" t="str">
        <f t="shared" si="5"/>
        <v/>
      </c>
      <c r="J553" s="199" t="str">
        <f t="shared" si="202"/>
        <v/>
      </c>
      <c r="K553" s="199" t="str">
        <f t="shared" si="203"/>
        <v/>
      </c>
      <c r="L553" s="199" t="str">
        <f t="shared" si="204"/>
        <v/>
      </c>
      <c r="M553" s="199" t="str">
        <f t="shared" si="205"/>
        <v/>
      </c>
      <c r="N553" s="199" t="str">
        <f t="shared" si="206"/>
        <v/>
      </c>
      <c r="O553" s="199" t="str">
        <f t="shared" si="207"/>
        <v/>
      </c>
      <c r="P553" s="199" t="str">
        <f t="shared" si="208"/>
        <v/>
      </c>
      <c r="Q553" s="199">
        <f t="shared" si="209"/>
        <v>0</v>
      </c>
      <c r="R553" s="606"/>
      <c r="S553" s="199">
        <f>+IFERROR(MIN(R553*(1+MTR!$C$28),P553+Q553*MTR!$C$35),0)</f>
        <v>0</v>
      </c>
      <c r="U553" s="199" t="str">
        <f t="shared" si="14"/>
        <v/>
      </c>
      <c r="V553" s="199" t="str">
        <f t="shared" si="210"/>
        <v/>
      </c>
      <c r="W553" s="199" t="str">
        <f t="shared" si="211"/>
        <v/>
      </c>
      <c r="X553" s="199" t="str">
        <f t="shared" si="212"/>
        <v/>
      </c>
      <c r="Y553" s="199" t="str">
        <f t="shared" si="213"/>
        <v/>
      </c>
      <c r="Z553" s="199" t="str">
        <f t="shared" si="214"/>
        <v/>
      </c>
      <c r="AA553" s="199" t="str">
        <f t="shared" si="215"/>
        <v/>
      </c>
      <c r="AB553" s="199" t="str">
        <f t="shared" si="216"/>
        <v/>
      </c>
      <c r="AC553" s="199">
        <f t="shared" si="217"/>
        <v>0</v>
      </c>
      <c r="AD553" s="606"/>
      <c r="AE553" s="199">
        <f>+IFERROR(MIN(AD553*(1+MTR!$C$28)*(1+MTR!$D$28),AB553+AC553*MTR!$D$35),0)</f>
        <v>0</v>
      </c>
      <c r="AG553" s="199" t="str">
        <f t="shared" si="356"/>
        <v/>
      </c>
      <c r="AH553" s="199" t="str">
        <f t="shared" si="348"/>
        <v/>
      </c>
      <c r="AI553" s="199" t="str">
        <f t="shared" si="349"/>
        <v/>
      </c>
      <c r="AJ553" s="199" t="str">
        <f t="shared" si="350"/>
        <v/>
      </c>
      <c r="AK553" s="199" t="str">
        <f t="shared" si="351"/>
        <v/>
      </c>
      <c r="AL553" s="199" t="str">
        <f t="shared" si="352"/>
        <v/>
      </c>
      <c r="AM553" s="199" t="str">
        <f t="shared" si="353"/>
        <v/>
      </c>
      <c r="AN553" s="199" t="str">
        <f t="shared" si="354"/>
        <v/>
      </c>
      <c r="AO553" s="199">
        <f t="shared" si="355"/>
        <v>0</v>
      </c>
      <c r="AP553" s="606"/>
      <c r="AQ553" s="199">
        <f>+IFERROR(MIN(AP553*(1+MTR!$E$28)*(1+MTR!$D$28),IF(C553&lt;2018,AN553+AO553*MTR!$D$35,AN553+AO553*MTR!$E$36)),0)</f>
        <v>0</v>
      </c>
      <c r="AS553" s="199" t="str">
        <f t="shared" si="347"/>
        <v/>
      </c>
      <c r="AT553" s="199" t="str">
        <f t="shared" si="361"/>
        <v/>
      </c>
      <c r="AU553" s="199" t="str">
        <f t="shared" si="357"/>
        <v/>
      </c>
      <c r="AV553" s="199" t="str">
        <f t="shared" si="362"/>
        <v/>
      </c>
      <c r="AW553" s="199" t="str">
        <f t="shared" si="358"/>
        <v/>
      </c>
      <c r="AX553" s="199" t="str">
        <f t="shared" si="359"/>
        <v/>
      </c>
      <c r="AY553" s="199" t="str">
        <f t="shared" si="360"/>
        <v/>
      </c>
      <c r="AZ553" s="199" t="str">
        <f t="shared" si="363"/>
        <v/>
      </c>
      <c r="BA553" s="199">
        <f t="shared" si="364"/>
        <v>0</v>
      </c>
      <c r="BB553" s="606"/>
      <c r="BC553" s="199">
        <f>+IFERROR(MIN(BB553*(1+MTR!$E$28)*(1+MTR!$F$28),IF(C553&lt;2018,AZ553+BA553*MTR!$D$35,AZ553+BA553*MTR!$E$36)),0)</f>
        <v>0</v>
      </c>
      <c r="BD553" s="190"/>
      <c r="BE553" s="608"/>
      <c r="BF553" s="190"/>
      <c r="BG553" s="190"/>
      <c r="BH553" s="190"/>
    </row>
    <row r="554" spans="1:60" s="179" customFormat="1">
      <c r="A554" s="607"/>
      <c r="B554" s="76"/>
      <c r="C554" s="77"/>
      <c r="D554" s="77"/>
      <c r="E554" s="77"/>
      <c r="F554" s="77"/>
      <c r="G554" s="76"/>
      <c r="H554" s="212" t="str">
        <f t="shared" si="4"/>
        <v/>
      </c>
      <c r="I554" s="199" t="str">
        <f t="shared" si="5"/>
        <v/>
      </c>
      <c r="J554" s="199" t="str">
        <f t="shared" si="130"/>
        <v/>
      </c>
      <c r="K554" s="199" t="str">
        <f t="shared" si="131"/>
        <v/>
      </c>
      <c r="L554" s="199" t="str">
        <f t="shared" si="132"/>
        <v/>
      </c>
      <c r="M554" s="199" t="str">
        <f t="shared" si="133"/>
        <v/>
      </c>
      <c r="N554" s="199" t="str">
        <f t="shared" si="134"/>
        <v/>
      </c>
      <c r="O554" s="199" t="str">
        <f t="shared" si="135"/>
        <v/>
      </c>
      <c r="P554" s="199" t="str">
        <f t="shared" si="136"/>
        <v/>
      </c>
      <c r="Q554" s="199">
        <f t="shared" si="137"/>
        <v>0</v>
      </c>
      <c r="R554" s="606"/>
      <c r="S554" s="199">
        <f>+IFERROR(MIN(R554*(1+MTR!$C$28),P554+Q554*MTR!$C$35),0)</f>
        <v>0</v>
      </c>
      <c r="U554" s="199" t="str">
        <f t="shared" si="14"/>
        <v/>
      </c>
      <c r="V554" s="199" t="str">
        <f t="shared" si="138"/>
        <v/>
      </c>
      <c r="W554" s="199" t="str">
        <f t="shared" si="139"/>
        <v/>
      </c>
      <c r="X554" s="199" t="str">
        <f t="shared" si="140"/>
        <v/>
      </c>
      <c r="Y554" s="199" t="str">
        <f t="shared" si="141"/>
        <v/>
      </c>
      <c r="Z554" s="199" t="str">
        <f t="shared" si="142"/>
        <v/>
      </c>
      <c r="AA554" s="199" t="str">
        <f t="shared" si="143"/>
        <v/>
      </c>
      <c r="AB554" s="199" t="str">
        <f t="shared" si="144"/>
        <v/>
      </c>
      <c r="AC554" s="199">
        <f t="shared" si="145"/>
        <v>0</v>
      </c>
      <c r="AD554" s="606"/>
      <c r="AE554" s="199">
        <f>+IFERROR(MIN(AD554*(1+MTR!$C$28)*(1+MTR!$D$28),AB554+AC554*MTR!$D$35),0)</f>
        <v>0</v>
      </c>
      <c r="AG554" s="199" t="str">
        <f t="shared" si="356"/>
        <v/>
      </c>
      <c r="AH554" s="199" t="str">
        <f t="shared" si="348"/>
        <v/>
      </c>
      <c r="AI554" s="199" t="str">
        <f t="shared" si="349"/>
        <v/>
      </c>
      <c r="AJ554" s="199" t="str">
        <f t="shared" si="350"/>
        <v/>
      </c>
      <c r="AK554" s="199" t="str">
        <f t="shared" si="351"/>
        <v/>
      </c>
      <c r="AL554" s="199" t="str">
        <f t="shared" si="352"/>
        <v/>
      </c>
      <c r="AM554" s="199" t="str">
        <f t="shared" si="353"/>
        <v/>
      </c>
      <c r="AN554" s="199" t="str">
        <f t="shared" si="354"/>
        <v/>
      </c>
      <c r="AO554" s="199">
        <f t="shared" si="355"/>
        <v>0</v>
      </c>
      <c r="AP554" s="606"/>
      <c r="AQ554" s="199">
        <f>+IFERROR(MIN(AP554*(1+MTR!$E$28)*(1+MTR!$D$28),IF(C554&lt;2018,AN554+AO554*MTR!$D$35,AN554+AO554*MTR!$E$36)),0)</f>
        <v>0</v>
      </c>
      <c r="AS554" s="199" t="str">
        <f t="shared" si="347"/>
        <v/>
      </c>
      <c r="AT554" s="199" t="str">
        <f t="shared" si="361"/>
        <v/>
      </c>
      <c r="AU554" s="199" t="str">
        <f t="shared" si="357"/>
        <v/>
      </c>
      <c r="AV554" s="199" t="str">
        <f t="shared" si="362"/>
        <v/>
      </c>
      <c r="AW554" s="199" t="str">
        <f t="shared" si="358"/>
        <v/>
      </c>
      <c r="AX554" s="199" t="str">
        <f t="shared" si="359"/>
        <v/>
      </c>
      <c r="AY554" s="199" t="str">
        <f t="shared" si="360"/>
        <v/>
      </c>
      <c r="AZ554" s="199" t="str">
        <f t="shared" si="363"/>
        <v/>
      </c>
      <c r="BA554" s="199">
        <f t="shared" si="364"/>
        <v>0</v>
      </c>
      <c r="BB554" s="606"/>
      <c r="BC554" s="199">
        <f>+IFERROR(MIN(BB554*(1+MTR!$E$28)*(1+MTR!$F$28),IF(C554&lt;2018,AZ554+BA554*MTR!$D$35,AZ554+BA554*MTR!$E$36)),0)</f>
        <v>0</v>
      </c>
      <c r="BD554" s="190"/>
      <c r="BE554" s="608"/>
      <c r="BF554" s="190"/>
      <c r="BG554" s="190"/>
      <c r="BH554" s="190"/>
    </row>
    <row r="555" spans="1:60" s="179" customFormat="1">
      <c r="A555" s="607"/>
      <c r="B555" s="76"/>
      <c r="C555" s="77"/>
      <c r="D555" s="77"/>
      <c r="E555" s="77"/>
      <c r="F555" s="77"/>
      <c r="G555" s="76"/>
      <c r="H555" s="212" t="str">
        <f t="shared" si="4"/>
        <v/>
      </c>
      <c r="I555" s="199" t="str">
        <f t="shared" si="5"/>
        <v/>
      </c>
      <c r="J555" s="199" t="str">
        <f t="shared" si="130"/>
        <v/>
      </c>
      <c r="K555" s="199" t="str">
        <f t="shared" si="131"/>
        <v/>
      </c>
      <c r="L555" s="199" t="str">
        <f t="shared" si="132"/>
        <v/>
      </c>
      <c r="M555" s="199" t="str">
        <f t="shared" si="133"/>
        <v/>
      </c>
      <c r="N555" s="199" t="str">
        <f t="shared" si="134"/>
        <v/>
      </c>
      <c r="O555" s="199" t="str">
        <f t="shared" si="135"/>
        <v/>
      </c>
      <c r="P555" s="199" t="str">
        <f t="shared" si="136"/>
        <v/>
      </c>
      <c r="Q555" s="199">
        <f t="shared" si="137"/>
        <v>0</v>
      </c>
      <c r="R555" s="606"/>
      <c r="S555" s="199">
        <f>+IFERROR(MIN(R555*(1+MTR!$C$28),P555+Q555*MTR!$C$35),0)</f>
        <v>0</v>
      </c>
      <c r="U555" s="199" t="str">
        <f t="shared" si="14"/>
        <v/>
      </c>
      <c r="V555" s="199" t="str">
        <f t="shared" si="138"/>
        <v/>
      </c>
      <c r="W555" s="199" t="str">
        <f t="shared" si="139"/>
        <v/>
      </c>
      <c r="X555" s="199" t="str">
        <f t="shared" si="140"/>
        <v/>
      </c>
      <c r="Y555" s="199" t="str">
        <f t="shared" si="141"/>
        <v/>
      </c>
      <c r="Z555" s="199" t="str">
        <f t="shared" si="142"/>
        <v/>
      </c>
      <c r="AA555" s="199" t="str">
        <f t="shared" si="143"/>
        <v/>
      </c>
      <c r="AB555" s="199" t="str">
        <f t="shared" si="144"/>
        <v/>
      </c>
      <c r="AC555" s="199">
        <f t="shared" si="145"/>
        <v>0</v>
      </c>
      <c r="AD555" s="606"/>
      <c r="AE555" s="199">
        <f>+IFERROR(MIN(AD555*(1+MTR!$C$28)*(1+MTR!$D$28),AB555+AC555*MTR!$D$35),0)</f>
        <v>0</v>
      </c>
      <c r="AG555" s="199" t="str">
        <f t="shared" si="356"/>
        <v/>
      </c>
      <c r="AH555" s="199" t="str">
        <f t="shared" si="348"/>
        <v/>
      </c>
      <c r="AI555" s="199" t="str">
        <f t="shared" si="349"/>
        <v/>
      </c>
      <c r="AJ555" s="199" t="str">
        <f t="shared" si="350"/>
        <v/>
      </c>
      <c r="AK555" s="199" t="str">
        <f t="shared" si="351"/>
        <v/>
      </c>
      <c r="AL555" s="199" t="str">
        <f t="shared" si="352"/>
        <v/>
      </c>
      <c r="AM555" s="199" t="str">
        <f t="shared" si="353"/>
        <v/>
      </c>
      <c r="AN555" s="199" t="str">
        <f t="shared" si="354"/>
        <v/>
      </c>
      <c r="AO555" s="199">
        <f t="shared" si="355"/>
        <v>0</v>
      </c>
      <c r="AP555" s="606"/>
      <c r="AQ555" s="199">
        <f>+IFERROR(MIN(AP555*(1+MTR!$E$28)*(1+MTR!$D$28),IF(C555&lt;2018,AN555+AO555*MTR!$D$35,AN555+AO555*MTR!$E$36)),0)</f>
        <v>0</v>
      </c>
      <c r="AS555" s="199" t="str">
        <f t="shared" si="347"/>
        <v/>
      </c>
      <c r="AT555" s="199" t="str">
        <f t="shared" si="361"/>
        <v/>
      </c>
      <c r="AU555" s="199" t="str">
        <f t="shared" si="357"/>
        <v/>
      </c>
      <c r="AV555" s="199" t="str">
        <f t="shared" si="362"/>
        <v/>
      </c>
      <c r="AW555" s="199" t="str">
        <f t="shared" si="358"/>
        <v/>
      </c>
      <c r="AX555" s="199" t="str">
        <f t="shared" si="359"/>
        <v/>
      </c>
      <c r="AY555" s="199" t="str">
        <f t="shared" si="360"/>
        <v/>
      </c>
      <c r="AZ555" s="199" t="str">
        <f t="shared" si="363"/>
        <v/>
      </c>
      <c r="BA555" s="199">
        <f t="shared" si="364"/>
        <v>0</v>
      </c>
      <c r="BB555" s="606"/>
      <c r="BC555" s="199">
        <f>+IFERROR(MIN(BB555*(1+MTR!$E$28)*(1+MTR!$F$28),IF(C555&lt;2018,AZ555+BA555*MTR!$D$35,AZ555+BA555*MTR!$E$36)),0)</f>
        <v>0</v>
      </c>
      <c r="BD555" s="190"/>
      <c r="BE555" s="608"/>
      <c r="BF555" s="190"/>
      <c r="BG555" s="190"/>
      <c r="BH555" s="190"/>
    </row>
    <row r="556" spans="1:60" s="179" customFormat="1">
      <c r="A556" s="607"/>
      <c r="B556" s="76"/>
      <c r="C556" s="77"/>
      <c r="D556" s="77"/>
      <c r="E556" s="77"/>
      <c r="F556" s="77"/>
      <c r="G556" s="76"/>
      <c r="H556" s="212" t="str">
        <f t="shared" si="4"/>
        <v/>
      </c>
      <c r="I556" s="199" t="str">
        <f t="shared" si="5"/>
        <v/>
      </c>
      <c r="J556" s="199" t="str">
        <f t="shared" si="130"/>
        <v/>
      </c>
      <c r="K556" s="199" t="str">
        <f t="shared" si="131"/>
        <v/>
      </c>
      <c r="L556" s="199" t="str">
        <f t="shared" si="132"/>
        <v/>
      </c>
      <c r="M556" s="199" t="str">
        <f t="shared" si="133"/>
        <v/>
      </c>
      <c r="N556" s="199" t="str">
        <f t="shared" si="134"/>
        <v/>
      </c>
      <c r="O556" s="199" t="str">
        <f t="shared" si="135"/>
        <v/>
      </c>
      <c r="P556" s="199" t="str">
        <f t="shared" si="136"/>
        <v/>
      </c>
      <c r="Q556" s="199">
        <f t="shared" si="137"/>
        <v>0</v>
      </c>
      <c r="R556" s="606"/>
      <c r="S556" s="199">
        <f>+IFERROR(MIN(R556*(1+MTR!$C$28),P556+Q556*MTR!$C$35),0)</f>
        <v>0</v>
      </c>
      <c r="U556" s="199" t="str">
        <f t="shared" si="14"/>
        <v/>
      </c>
      <c r="V556" s="199" t="str">
        <f t="shared" si="138"/>
        <v/>
      </c>
      <c r="W556" s="199" t="str">
        <f t="shared" si="139"/>
        <v/>
      </c>
      <c r="X556" s="199" t="str">
        <f t="shared" si="140"/>
        <v/>
      </c>
      <c r="Y556" s="199" t="str">
        <f t="shared" si="141"/>
        <v/>
      </c>
      <c r="Z556" s="199" t="str">
        <f t="shared" si="142"/>
        <v/>
      </c>
      <c r="AA556" s="199" t="str">
        <f t="shared" si="143"/>
        <v/>
      </c>
      <c r="AB556" s="199" t="str">
        <f t="shared" si="144"/>
        <v/>
      </c>
      <c r="AC556" s="199">
        <f t="shared" si="145"/>
        <v>0</v>
      </c>
      <c r="AD556" s="606"/>
      <c r="AE556" s="199">
        <f>+IFERROR(MIN(AD556*(1+MTR!$C$28)*(1+MTR!$D$28),AB556+AC556*MTR!$D$35),0)</f>
        <v>0</v>
      </c>
      <c r="AG556" s="199" t="str">
        <f t="shared" si="356"/>
        <v/>
      </c>
      <c r="AH556" s="199" t="str">
        <f t="shared" si="348"/>
        <v/>
      </c>
      <c r="AI556" s="199" t="str">
        <f t="shared" si="349"/>
        <v/>
      </c>
      <c r="AJ556" s="199" t="str">
        <f t="shared" si="350"/>
        <v/>
      </c>
      <c r="AK556" s="199" t="str">
        <f t="shared" si="351"/>
        <v/>
      </c>
      <c r="AL556" s="199" t="str">
        <f t="shared" si="352"/>
        <v/>
      </c>
      <c r="AM556" s="199" t="str">
        <f t="shared" si="353"/>
        <v/>
      </c>
      <c r="AN556" s="199" t="str">
        <f t="shared" si="354"/>
        <v/>
      </c>
      <c r="AO556" s="199">
        <f t="shared" si="355"/>
        <v>0</v>
      </c>
      <c r="AP556" s="606"/>
      <c r="AQ556" s="199">
        <f>+IFERROR(MIN(AP556*(1+MTR!$E$28)*(1+MTR!$D$28),IF(C556&lt;2018,AN556+AO556*MTR!$D$35,AN556+AO556*MTR!$E$36)),0)</f>
        <v>0</v>
      </c>
      <c r="AS556" s="199" t="str">
        <f t="shared" si="347"/>
        <v/>
      </c>
      <c r="AT556" s="199" t="str">
        <f t="shared" si="361"/>
        <v/>
      </c>
      <c r="AU556" s="199" t="str">
        <f t="shared" si="357"/>
        <v/>
      </c>
      <c r="AV556" s="199" t="str">
        <f t="shared" si="362"/>
        <v/>
      </c>
      <c r="AW556" s="199" t="str">
        <f t="shared" si="358"/>
        <v/>
      </c>
      <c r="AX556" s="199" t="str">
        <f t="shared" si="359"/>
        <v/>
      </c>
      <c r="AY556" s="199" t="str">
        <f t="shared" si="360"/>
        <v/>
      </c>
      <c r="AZ556" s="199" t="str">
        <f t="shared" si="363"/>
        <v/>
      </c>
      <c r="BA556" s="199">
        <f t="shared" si="364"/>
        <v>0</v>
      </c>
      <c r="BB556" s="606"/>
      <c r="BC556" s="199">
        <f>+IFERROR(MIN(BB556*(1+MTR!$E$28)*(1+MTR!$F$28),IF(C556&lt;2018,AZ556+BA556*MTR!$D$35,AZ556+BA556*MTR!$E$36)),0)</f>
        <v>0</v>
      </c>
      <c r="BD556" s="190"/>
      <c r="BE556" s="608"/>
      <c r="BF556" s="190"/>
      <c r="BG556" s="190"/>
      <c r="BH556" s="190"/>
    </row>
    <row r="557" spans="1:60" s="179" customFormat="1">
      <c r="A557" s="607"/>
      <c r="B557" s="76"/>
      <c r="C557" s="77"/>
      <c r="D557" s="77"/>
      <c r="E557" s="77"/>
      <c r="F557" s="77"/>
      <c r="G557" s="76"/>
      <c r="H557" s="212" t="str">
        <f t="shared" si="4"/>
        <v/>
      </c>
      <c r="I557" s="199" t="str">
        <f t="shared" si="5"/>
        <v/>
      </c>
      <c r="J557" s="199" t="str">
        <f t="shared" si="130"/>
        <v/>
      </c>
      <c r="K557" s="199" t="str">
        <f t="shared" si="131"/>
        <v/>
      </c>
      <c r="L557" s="199" t="str">
        <f t="shared" si="132"/>
        <v/>
      </c>
      <c r="M557" s="199" t="str">
        <f t="shared" si="133"/>
        <v/>
      </c>
      <c r="N557" s="199" t="str">
        <f t="shared" si="134"/>
        <v/>
      </c>
      <c r="O557" s="199" t="str">
        <f t="shared" si="135"/>
        <v/>
      </c>
      <c r="P557" s="199" t="str">
        <f t="shared" si="136"/>
        <v/>
      </c>
      <c r="Q557" s="199">
        <f t="shared" si="137"/>
        <v>0</v>
      </c>
      <c r="R557" s="606"/>
      <c r="S557" s="199">
        <f>+IFERROR(MIN(R557*(1+MTR!$C$28),P557+Q557*MTR!$C$35),0)</f>
        <v>0</v>
      </c>
      <c r="U557" s="199" t="str">
        <f t="shared" si="14"/>
        <v/>
      </c>
      <c r="V557" s="199" t="str">
        <f t="shared" si="138"/>
        <v/>
      </c>
      <c r="W557" s="199" t="str">
        <f t="shared" si="139"/>
        <v/>
      </c>
      <c r="X557" s="199" t="str">
        <f t="shared" si="140"/>
        <v/>
      </c>
      <c r="Y557" s="199" t="str">
        <f t="shared" si="141"/>
        <v/>
      </c>
      <c r="Z557" s="199" t="str">
        <f t="shared" si="142"/>
        <v/>
      </c>
      <c r="AA557" s="199" t="str">
        <f t="shared" si="143"/>
        <v/>
      </c>
      <c r="AB557" s="199" t="str">
        <f t="shared" si="144"/>
        <v/>
      </c>
      <c r="AC557" s="199">
        <f t="shared" si="145"/>
        <v>0</v>
      </c>
      <c r="AD557" s="606"/>
      <c r="AE557" s="199">
        <f>+IFERROR(MIN(AD557*(1+MTR!$C$28)*(1+MTR!$D$28),AB557+AC557*MTR!$D$35),0)</f>
        <v>0</v>
      </c>
      <c r="AG557" s="199" t="str">
        <f t="shared" si="356"/>
        <v/>
      </c>
      <c r="AH557" s="199" t="str">
        <f t="shared" si="348"/>
        <v/>
      </c>
      <c r="AI557" s="199" t="str">
        <f t="shared" si="349"/>
        <v/>
      </c>
      <c r="AJ557" s="199" t="str">
        <f t="shared" si="350"/>
        <v/>
      </c>
      <c r="AK557" s="199" t="str">
        <f t="shared" si="351"/>
        <v/>
      </c>
      <c r="AL557" s="199" t="str">
        <f t="shared" si="352"/>
        <v/>
      </c>
      <c r="AM557" s="199" t="str">
        <f t="shared" si="353"/>
        <v/>
      </c>
      <c r="AN557" s="199" t="str">
        <f t="shared" si="354"/>
        <v/>
      </c>
      <c r="AO557" s="199">
        <f t="shared" si="355"/>
        <v>0</v>
      </c>
      <c r="AP557" s="606"/>
      <c r="AQ557" s="199">
        <f>+IFERROR(MIN(AP557*(1+MTR!$E$28)*(1+MTR!$D$28),IF(C557&lt;2018,AN557+AO557*MTR!$D$35,AN557+AO557*MTR!$E$36)),0)</f>
        <v>0</v>
      </c>
      <c r="AS557" s="199" t="str">
        <f t="shared" si="347"/>
        <v/>
      </c>
      <c r="AT557" s="199" t="str">
        <f t="shared" si="361"/>
        <v/>
      </c>
      <c r="AU557" s="199" t="str">
        <f t="shared" si="357"/>
        <v/>
      </c>
      <c r="AV557" s="199" t="str">
        <f t="shared" si="362"/>
        <v/>
      </c>
      <c r="AW557" s="199" t="str">
        <f t="shared" si="358"/>
        <v/>
      </c>
      <c r="AX557" s="199" t="str">
        <f t="shared" si="359"/>
        <v/>
      </c>
      <c r="AY557" s="199" t="str">
        <f t="shared" si="360"/>
        <v/>
      </c>
      <c r="AZ557" s="199" t="str">
        <f t="shared" si="363"/>
        <v/>
      </c>
      <c r="BA557" s="199">
        <f t="shared" si="364"/>
        <v>0</v>
      </c>
      <c r="BB557" s="606"/>
      <c r="BC557" s="199">
        <f>+IFERROR(MIN(BB557*(1+MTR!$E$28)*(1+MTR!$F$28),IF(C557&lt;2018,AZ557+BA557*MTR!$D$35,AZ557+BA557*MTR!$E$36)),0)</f>
        <v>0</v>
      </c>
      <c r="BD557" s="190"/>
      <c r="BE557" s="608"/>
      <c r="BF557" s="190"/>
      <c r="BG557" s="190"/>
      <c r="BH557" s="190"/>
    </row>
    <row r="558" spans="1:60" s="179" customFormat="1">
      <c r="A558" s="607"/>
      <c r="B558" s="76"/>
      <c r="C558" s="77"/>
      <c r="D558" s="77"/>
      <c r="E558" s="77"/>
      <c r="F558" s="77"/>
      <c r="G558" s="76"/>
      <c r="H558" s="212" t="str">
        <f t="shared" si="4"/>
        <v/>
      </c>
      <c r="I558" s="199" t="str">
        <f t="shared" si="5"/>
        <v/>
      </c>
      <c r="J558" s="199" t="str">
        <f t="shared" si="130"/>
        <v/>
      </c>
      <c r="K558" s="199" t="str">
        <f t="shared" si="131"/>
        <v/>
      </c>
      <c r="L558" s="199" t="str">
        <f t="shared" si="132"/>
        <v/>
      </c>
      <c r="M558" s="199" t="str">
        <f t="shared" si="133"/>
        <v/>
      </c>
      <c r="N558" s="199" t="str">
        <f t="shared" si="134"/>
        <v/>
      </c>
      <c r="O558" s="199" t="str">
        <f t="shared" si="135"/>
        <v/>
      </c>
      <c r="P558" s="199" t="str">
        <f t="shared" si="136"/>
        <v/>
      </c>
      <c r="Q558" s="199">
        <f t="shared" si="137"/>
        <v>0</v>
      </c>
      <c r="R558" s="606"/>
      <c r="S558" s="199">
        <f>+IFERROR(MIN(R558*(1+MTR!$C$28),P558+Q558*MTR!$C$35),0)</f>
        <v>0</v>
      </c>
      <c r="U558" s="199" t="str">
        <f t="shared" si="14"/>
        <v/>
      </c>
      <c r="V558" s="199" t="str">
        <f t="shared" si="138"/>
        <v/>
      </c>
      <c r="W558" s="199" t="str">
        <f t="shared" si="139"/>
        <v/>
      </c>
      <c r="X558" s="199" t="str">
        <f t="shared" si="140"/>
        <v/>
      </c>
      <c r="Y558" s="199" t="str">
        <f t="shared" si="141"/>
        <v/>
      </c>
      <c r="Z558" s="199" t="str">
        <f t="shared" si="142"/>
        <v/>
      </c>
      <c r="AA558" s="199" t="str">
        <f t="shared" si="143"/>
        <v/>
      </c>
      <c r="AB558" s="199" t="str">
        <f t="shared" si="144"/>
        <v/>
      </c>
      <c r="AC558" s="199">
        <f t="shared" si="145"/>
        <v>0</v>
      </c>
      <c r="AD558" s="606"/>
      <c r="AE558" s="199">
        <f>+IFERROR(MIN(AD558*(1+MTR!$C$28)*(1+MTR!$D$28),AB558+AC558*MTR!$D$35),0)</f>
        <v>0</v>
      </c>
      <c r="AG558" s="199" t="str">
        <f t="shared" si="356"/>
        <v/>
      </c>
      <c r="AH558" s="199" t="str">
        <f t="shared" si="348"/>
        <v/>
      </c>
      <c r="AI558" s="199" t="str">
        <f t="shared" si="349"/>
        <v/>
      </c>
      <c r="AJ558" s="199" t="str">
        <f t="shared" si="350"/>
        <v/>
      </c>
      <c r="AK558" s="199" t="str">
        <f t="shared" si="351"/>
        <v/>
      </c>
      <c r="AL558" s="199" t="str">
        <f t="shared" si="352"/>
        <v/>
      </c>
      <c r="AM558" s="199" t="str">
        <f t="shared" si="353"/>
        <v/>
      </c>
      <c r="AN558" s="199" t="str">
        <f t="shared" si="354"/>
        <v/>
      </c>
      <c r="AO558" s="199">
        <f t="shared" si="355"/>
        <v>0</v>
      </c>
      <c r="AP558" s="606"/>
      <c r="AQ558" s="199">
        <f>+IFERROR(MIN(AP558*(1+MTR!$E$28)*(1+MTR!$D$28),IF(C558&lt;2018,AN558+AO558*MTR!$D$35,AN558+AO558*MTR!$E$36)),0)</f>
        <v>0</v>
      </c>
      <c r="AS558" s="199" t="str">
        <f t="shared" si="347"/>
        <v/>
      </c>
      <c r="AT558" s="199" t="str">
        <f t="shared" si="361"/>
        <v/>
      </c>
      <c r="AU558" s="199" t="str">
        <f t="shared" si="357"/>
        <v/>
      </c>
      <c r="AV558" s="199" t="str">
        <f t="shared" si="362"/>
        <v/>
      </c>
      <c r="AW558" s="199" t="str">
        <f t="shared" si="358"/>
        <v/>
      </c>
      <c r="AX558" s="199" t="str">
        <f t="shared" si="359"/>
        <v/>
      </c>
      <c r="AY558" s="199" t="str">
        <f t="shared" si="360"/>
        <v/>
      </c>
      <c r="AZ558" s="199" t="str">
        <f t="shared" si="363"/>
        <v/>
      </c>
      <c r="BA558" s="199">
        <f t="shared" si="364"/>
        <v>0</v>
      </c>
      <c r="BB558" s="606"/>
      <c r="BC558" s="199">
        <f>+IFERROR(MIN(BB558*(1+MTR!$E$28)*(1+MTR!$F$28),IF(C558&lt;2018,AZ558+BA558*MTR!$D$35,AZ558+BA558*MTR!$E$36)),0)</f>
        <v>0</v>
      </c>
      <c r="BD558" s="190"/>
      <c r="BE558" s="608"/>
      <c r="BF558" s="190"/>
      <c r="BG558" s="190"/>
      <c r="BH558" s="190"/>
    </row>
    <row r="559" spans="1:60" s="179" customFormat="1">
      <c r="A559" s="607"/>
      <c r="B559" s="76"/>
      <c r="C559" s="77"/>
      <c r="D559" s="77"/>
      <c r="E559" s="77"/>
      <c r="F559" s="77"/>
      <c r="G559" s="76"/>
      <c r="H559" s="212" t="str">
        <f t="shared" si="4"/>
        <v/>
      </c>
      <c r="I559" s="199" t="str">
        <f t="shared" si="5"/>
        <v/>
      </c>
      <c r="J559" s="199" t="str">
        <f t="shared" si="130"/>
        <v/>
      </c>
      <c r="K559" s="199" t="str">
        <f t="shared" si="131"/>
        <v/>
      </c>
      <c r="L559" s="199" t="str">
        <f t="shared" si="132"/>
        <v/>
      </c>
      <c r="M559" s="199" t="str">
        <f t="shared" si="133"/>
        <v/>
      </c>
      <c r="N559" s="199" t="str">
        <f t="shared" si="134"/>
        <v/>
      </c>
      <c r="O559" s="199" t="str">
        <f t="shared" si="135"/>
        <v/>
      </c>
      <c r="P559" s="199" t="str">
        <f t="shared" si="136"/>
        <v/>
      </c>
      <c r="Q559" s="199">
        <f t="shared" si="137"/>
        <v>0</v>
      </c>
      <c r="R559" s="606"/>
      <c r="S559" s="199">
        <f>+IFERROR(MIN(R559*(1+MTR!$C$28),P559+Q559*MTR!$C$35),0)</f>
        <v>0</v>
      </c>
      <c r="U559" s="199" t="str">
        <f t="shared" si="14"/>
        <v/>
      </c>
      <c r="V559" s="199" t="str">
        <f t="shared" si="138"/>
        <v/>
      </c>
      <c r="W559" s="199" t="str">
        <f t="shared" si="139"/>
        <v/>
      </c>
      <c r="X559" s="199" t="str">
        <f t="shared" si="140"/>
        <v/>
      </c>
      <c r="Y559" s="199" t="str">
        <f t="shared" si="141"/>
        <v/>
      </c>
      <c r="Z559" s="199" t="str">
        <f t="shared" si="142"/>
        <v/>
      </c>
      <c r="AA559" s="199" t="str">
        <f t="shared" si="143"/>
        <v/>
      </c>
      <c r="AB559" s="199" t="str">
        <f t="shared" si="144"/>
        <v/>
      </c>
      <c r="AC559" s="199">
        <f t="shared" si="145"/>
        <v>0</v>
      </c>
      <c r="AD559" s="606"/>
      <c r="AE559" s="199">
        <f>+IFERROR(MIN(AD559*(1+MTR!$C$28)*(1+MTR!$D$28),AB559+AC559*MTR!$D$35),0)</f>
        <v>0</v>
      </c>
      <c r="AG559" s="199" t="str">
        <f t="shared" si="356"/>
        <v/>
      </c>
      <c r="AH559" s="199" t="str">
        <f t="shared" si="348"/>
        <v/>
      </c>
      <c r="AI559" s="199" t="str">
        <f t="shared" si="349"/>
        <v/>
      </c>
      <c r="AJ559" s="199" t="str">
        <f t="shared" si="350"/>
        <v/>
      </c>
      <c r="AK559" s="199" t="str">
        <f t="shared" si="351"/>
        <v/>
      </c>
      <c r="AL559" s="199" t="str">
        <f t="shared" si="352"/>
        <v/>
      </c>
      <c r="AM559" s="199" t="str">
        <f t="shared" si="353"/>
        <v/>
      </c>
      <c r="AN559" s="199" t="str">
        <f t="shared" si="354"/>
        <v/>
      </c>
      <c r="AO559" s="199">
        <f t="shared" si="355"/>
        <v>0</v>
      </c>
      <c r="AP559" s="606"/>
      <c r="AQ559" s="199">
        <f>+IFERROR(MIN(AP559*(1+MTR!$E$28)*(1+MTR!$D$28),IF(C559&lt;2018,AN559+AO559*MTR!$D$35,AN559+AO559*MTR!$E$36)),0)</f>
        <v>0</v>
      </c>
      <c r="AS559" s="199" t="str">
        <f t="shared" si="347"/>
        <v/>
      </c>
      <c r="AT559" s="199" t="str">
        <f t="shared" si="361"/>
        <v/>
      </c>
      <c r="AU559" s="199" t="str">
        <f t="shared" si="357"/>
        <v/>
      </c>
      <c r="AV559" s="199" t="str">
        <f t="shared" si="362"/>
        <v/>
      </c>
      <c r="AW559" s="199" t="str">
        <f t="shared" si="358"/>
        <v/>
      </c>
      <c r="AX559" s="199" t="str">
        <f t="shared" si="359"/>
        <v/>
      </c>
      <c r="AY559" s="199" t="str">
        <f t="shared" si="360"/>
        <v/>
      </c>
      <c r="AZ559" s="199" t="str">
        <f t="shared" si="363"/>
        <v/>
      </c>
      <c r="BA559" s="199">
        <f t="shared" si="364"/>
        <v>0</v>
      </c>
      <c r="BB559" s="606"/>
      <c r="BC559" s="199">
        <f>+IFERROR(MIN(BB559*(1+MTR!$E$28)*(1+MTR!$F$28),IF(C559&lt;2018,AZ559+BA559*MTR!$D$35,AZ559+BA559*MTR!$E$36)),0)</f>
        <v>0</v>
      </c>
      <c r="BD559" s="190"/>
      <c r="BE559" s="608"/>
      <c r="BF559" s="190"/>
      <c r="BG559" s="190"/>
      <c r="BH559" s="190"/>
    </row>
    <row r="560" spans="1:60" s="179" customFormat="1">
      <c r="A560" s="607"/>
      <c r="B560" s="76"/>
      <c r="C560" s="77"/>
      <c r="D560" s="77"/>
      <c r="E560" s="77"/>
      <c r="F560" s="77"/>
      <c r="G560" s="76"/>
      <c r="H560" s="212" t="str">
        <f t="shared" si="4"/>
        <v/>
      </c>
      <c r="I560" s="199" t="str">
        <f t="shared" si="5"/>
        <v/>
      </c>
      <c r="J560" s="199" t="str">
        <f t="shared" si="130"/>
        <v/>
      </c>
      <c r="K560" s="199" t="str">
        <f t="shared" si="131"/>
        <v/>
      </c>
      <c r="L560" s="199" t="str">
        <f t="shared" si="132"/>
        <v/>
      </c>
      <c r="M560" s="199" t="str">
        <f t="shared" si="133"/>
        <v/>
      </c>
      <c r="N560" s="199" t="str">
        <f t="shared" si="134"/>
        <v/>
      </c>
      <c r="O560" s="199" t="str">
        <f t="shared" si="135"/>
        <v/>
      </c>
      <c r="P560" s="199" t="str">
        <f t="shared" si="136"/>
        <v/>
      </c>
      <c r="Q560" s="199">
        <f t="shared" si="137"/>
        <v>0</v>
      </c>
      <c r="R560" s="606"/>
      <c r="S560" s="199">
        <f>+IFERROR(MIN(R560*(1+MTR!$C$28),P560+Q560*MTR!$C$35),0)</f>
        <v>0</v>
      </c>
      <c r="U560" s="199" t="str">
        <f t="shared" si="14"/>
        <v/>
      </c>
      <c r="V560" s="199" t="str">
        <f t="shared" si="138"/>
        <v/>
      </c>
      <c r="W560" s="199" t="str">
        <f t="shared" si="139"/>
        <v/>
      </c>
      <c r="X560" s="199" t="str">
        <f t="shared" si="140"/>
        <v/>
      </c>
      <c r="Y560" s="199" t="str">
        <f t="shared" si="141"/>
        <v/>
      </c>
      <c r="Z560" s="199" t="str">
        <f t="shared" si="142"/>
        <v/>
      </c>
      <c r="AA560" s="199" t="str">
        <f t="shared" si="143"/>
        <v/>
      </c>
      <c r="AB560" s="199" t="str">
        <f t="shared" si="144"/>
        <v/>
      </c>
      <c r="AC560" s="199">
        <f t="shared" si="145"/>
        <v>0</v>
      </c>
      <c r="AD560" s="606"/>
      <c r="AE560" s="199">
        <f>+IFERROR(MIN(AD560*(1+MTR!$C$28)*(1+MTR!$D$28),AB560+AC560*MTR!$D$35),0)</f>
        <v>0</v>
      </c>
      <c r="AG560" s="199" t="str">
        <f t="shared" si="356"/>
        <v/>
      </c>
      <c r="AH560" s="199" t="str">
        <f t="shared" si="348"/>
        <v/>
      </c>
      <c r="AI560" s="199" t="str">
        <f t="shared" si="349"/>
        <v/>
      </c>
      <c r="AJ560" s="199" t="str">
        <f t="shared" si="350"/>
        <v/>
      </c>
      <c r="AK560" s="199" t="str">
        <f t="shared" si="351"/>
        <v/>
      </c>
      <c r="AL560" s="199" t="str">
        <f t="shared" si="352"/>
        <v/>
      </c>
      <c r="AM560" s="199" t="str">
        <f t="shared" si="353"/>
        <v/>
      </c>
      <c r="AN560" s="199" t="str">
        <f t="shared" si="354"/>
        <v/>
      </c>
      <c r="AO560" s="199">
        <f t="shared" si="355"/>
        <v>0</v>
      </c>
      <c r="AP560" s="606"/>
      <c r="AQ560" s="199">
        <f>+IFERROR(MIN(AP560*(1+MTR!$E$28)*(1+MTR!$D$28),IF(C560&lt;2018,AN560+AO560*MTR!$D$35,AN560+AO560*MTR!$E$36)),0)</f>
        <v>0</v>
      </c>
      <c r="AS560" s="199" t="str">
        <f t="shared" si="347"/>
        <v/>
      </c>
      <c r="AT560" s="199" t="str">
        <f t="shared" si="361"/>
        <v/>
      </c>
      <c r="AU560" s="199" t="str">
        <f t="shared" si="357"/>
        <v/>
      </c>
      <c r="AV560" s="199" t="str">
        <f t="shared" si="362"/>
        <v/>
      </c>
      <c r="AW560" s="199" t="str">
        <f t="shared" si="358"/>
        <v/>
      </c>
      <c r="AX560" s="199" t="str">
        <f t="shared" si="359"/>
        <v/>
      </c>
      <c r="AY560" s="199" t="str">
        <f t="shared" si="360"/>
        <v/>
      </c>
      <c r="AZ560" s="199" t="str">
        <f t="shared" si="363"/>
        <v/>
      </c>
      <c r="BA560" s="199">
        <f t="shared" si="364"/>
        <v>0</v>
      </c>
      <c r="BB560" s="606"/>
      <c r="BC560" s="199">
        <f>+IFERROR(MIN(BB560*(1+MTR!$E$28)*(1+MTR!$F$28),IF(C560&lt;2018,AZ560+BA560*MTR!$D$35,AZ560+BA560*MTR!$E$36)),0)</f>
        <v>0</v>
      </c>
      <c r="BD560" s="190"/>
      <c r="BE560" s="608"/>
      <c r="BF560" s="190"/>
      <c r="BG560" s="190"/>
      <c r="BH560" s="190"/>
    </row>
    <row r="561" spans="1:60" s="179" customFormat="1">
      <c r="A561" s="607"/>
      <c r="B561" s="76"/>
      <c r="C561" s="77"/>
      <c r="D561" s="77"/>
      <c r="E561" s="77"/>
      <c r="F561" s="77"/>
      <c r="G561" s="76"/>
      <c r="H561" s="212" t="str">
        <f t="shared" si="4"/>
        <v/>
      </c>
      <c r="I561" s="199" t="str">
        <f t="shared" si="5"/>
        <v/>
      </c>
      <c r="J561" s="199" t="str">
        <f t="shared" si="130"/>
        <v/>
      </c>
      <c r="K561" s="199" t="str">
        <f t="shared" si="131"/>
        <v/>
      </c>
      <c r="L561" s="199" t="str">
        <f t="shared" si="132"/>
        <v/>
      </c>
      <c r="M561" s="199" t="str">
        <f t="shared" si="133"/>
        <v/>
      </c>
      <c r="N561" s="199" t="str">
        <f t="shared" si="134"/>
        <v/>
      </c>
      <c r="O561" s="199" t="str">
        <f t="shared" si="135"/>
        <v/>
      </c>
      <c r="P561" s="199" t="str">
        <f t="shared" si="136"/>
        <v/>
      </c>
      <c r="Q561" s="199">
        <f t="shared" si="137"/>
        <v>0</v>
      </c>
      <c r="R561" s="606"/>
      <c r="S561" s="199">
        <f>+IFERROR(MIN(R561*(1+MTR!$C$28),P561+Q561*MTR!$C$35),0)</f>
        <v>0</v>
      </c>
      <c r="U561" s="199" t="str">
        <f t="shared" si="14"/>
        <v/>
      </c>
      <c r="V561" s="199" t="str">
        <f t="shared" si="138"/>
        <v/>
      </c>
      <c r="W561" s="199" t="str">
        <f t="shared" si="139"/>
        <v/>
      </c>
      <c r="X561" s="199" t="str">
        <f t="shared" si="140"/>
        <v/>
      </c>
      <c r="Y561" s="199" t="str">
        <f t="shared" si="141"/>
        <v/>
      </c>
      <c r="Z561" s="199" t="str">
        <f t="shared" si="142"/>
        <v/>
      </c>
      <c r="AA561" s="199" t="str">
        <f t="shared" si="143"/>
        <v/>
      </c>
      <c r="AB561" s="199" t="str">
        <f t="shared" si="144"/>
        <v/>
      </c>
      <c r="AC561" s="199">
        <f t="shared" si="145"/>
        <v>0</v>
      </c>
      <c r="AD561" s="606"/>
      <c r="AE561" s="199">
        <f>+IFERROR(MIN(AD561*(1+MTR!$C$28)*(1+MTR!$D$28),AB561+AC561*MTR!$D$35),0)</f>
        <v>0</v>
      </c>
      <c r="AG561" s="199" t="str">
        <f t="shared" si="356"/>
        <v/>
      </c>
      <c r="AH561" s="199" t="str">
        <f t="shared" si="348"/>
        <v/>
      </c>
      <c r="AI561" s="199" t="str">
        <f t="shared" si="349"/>
        <v/>
      </c>
      <c r="AJ561" s="199" t="str">
        <f t="shared" si="350"/>
        <v/>
      </c>
      <c r="AK561" s="199" t="str">
        <f t="shared" si="351"/>
        <v/>
      </c>
      <c r="AL561" s="199" t="str">
        <f t="shared" si="352"/>
        <v/>
      </c>
      <c r="AM561" s="199" t="str">
        <f t="shared" si="353"/>
        <v/>
      </c>
      <c r="AN561" s="199" t="str">
        <f t="shared" si="354"/>
        <v/>
      </c>
      <c r="AO561" s="199">
        <f t="shared" si="355"/>
        <v>0</v>
      </c>
      <c r="AP561" s="606"/>
      <c r="AQ561" s="199">
        <f>+IFERROR(MIN(AP561*(1+MTR!$E$28)*(1+MTR!$D$28),IF(C561&lt;2018,AN561+AO561*MTR!$D$35,AN561+AO561*MTR!$E$36)),0)</f>
        <v>0</v>
      </c>
      <c r="AS561" s="199" t="str">
        <f t="shared" si="347"/>
        <v/>
      </c>
      <c r="AT561" s="199" t="str">
        <f t="shared" si="361"/>
        <v/>
      </c>
      <c r="AU561" s="199" t="str">
        <f t="shared" si="357"/>
        <v/>
      </c>
      <c r="AV561" s="199" t="str">
        <f t="shared" si="362"/>
        <v/>
      </c>
      <c r="AW561" s="199" t="str">
        <f t="shared" si="358"/>
        <v/>
      </c>
      <c r="AX561" s="199" t="str">
        <f t="shared" si="359"/>
        <v/>
      </c>
      <c r="AY561" s="199" t="str">
        <f t="shared" si="360"/>
        <v/>
      </c>
      <c r="AZ561" s="199" t="str">
        <f t="shared" si="363"/>
        <v/>
      </c>
      <c r="BA561" s="199">
        <f t="shared" si="364"/>
        <v>0</v>
      </c>
      <c r="BB561" s="606"/>
      <c r="BC561" s="199">
        <f>+IFERROR(MIN(BB561*(1+MTR!$E$28)*(1+MTR!$F$28),IF(C561&lt;2018,AZ561+BA561*MTR!$D$35,AZ561+BA561*MTR!$E$36)),0)</f>
        <v>0</v>
      </c>
      <c r="BD561" s="190"/>
      <c r="BE561" s="608"/>
      <c r="BF561" s="190"/>
      <c r="BG561" s="190"/>
      <c r="BH561" s="190"/>
    </row>
    <row r="562" spans="1:60" s="179" customFormat="1">
      <c r="A562" s="607"/>
      <c r="B562" s="76"/>
      <c r="C562" s="77"/>
      <c r="D562" s="77"/>
      <c r="E562" s="77"/>
      <c r="F562" s="77"/>
      <c r="G562" s="76"/>
      <c r="H562" s="212" t="str">
        <f t="shared" si="4"/>
        <v/>
      </c>
      <c r="I562" s="199" t="str">
        <f t="shared" si="5"/>
        <v/>
      </c>
      <c r="J562" s="199" t="str">
        <f t="shared" si="130"/>
        <v/>
      </c>
      <c r="K562" s="199" t="str">
        <f t="shared" si="131"/>
        <v/>
      </c>
      <c r="L562" s="199" t="str">
        <f t="shared" si="132"/>
        <v/>
      </c>
      <c r="M562" s="199" t="str">
        <f t="shared" si="133"/>
        <v/>
      </c>
      <c r="N562" s="199" t="str">
        <f t="shared" si="134"/>
        <v/>
      </c>
      <c r="O562" s="199" t="str">
        <f t="shared" si="135"/>
        <v/>
      </c>
      <c r="P562" s="199" t="str">
        <f t="shared" si="136"/>
        <v/>
      </c>
      <c r="Q562" s="199">
        <f t="shared" si="137"/>
        <v>0</v>
      </c>
      <c r="R562" s="606"/>
      <c r="S562" s="199">
        <f>+IFERROR(MIN(R562*(1+MTR!$C$28),P562+Q562*MTR!$C$35),0)</f>
        <v>0</v>
      </c>
      <c r="U562" s="199" t="str">
        <f t="shared" si="14"/>
        <v/>
      </c>
      <c r="V562" s="199" t="str">
        <f t="shared" si="138"/>
        <v/>
      </c>
      <c r="W562" s="199" t="str">
        <f t="shared" si="139"/>
        <v/>
      </c>
      <c r="X562" s="199" t="str">
        <f t="shared" si="140"/>
        <v/>
      </c>
      <c r="Y562" s="199" t="str">
        <f t="shared" si="141"/>
        <v/>
      </c>
      <c r="Z562" s="199" t="str">
        <f t="shared" si="142"/>
        <v/>
      </c>
      <c r="AA562" s="199" t="str">
        <f t="shared" si="143"/>
        <v/>
      </c>
      <c r="AB562" s="199" t="str">
        <f t="shared" si="144"/>
        <v/>
      </c>
      <c r="AC562" s="199">
        <f t="shared" si="145"/>
        <v>0</v>
      </c>
      <c r="AD562" s="606"/>
      <c r="AE562" s="199">
        <f>+IFERROR(MIN(AD562*(1+MTR!$C$28)*(1+MTR!$D$28),AB562+AC562*MTR!$D$35),0)</f>
        <v>0</v>
      </c>
      <c r="AG562" s="199" t="str">
        <f t="shared" si="356"/>
        <v/>
      </c>
      <c r="AH562" s="199" t="str">
        <f t="shared" si="348"/>
        <v/>
      </c>
      <c r="AI562" s="199" t="str">
        <f t="shared" si="349"/>
        <v/>
      </c>
      <c r="AJ562" s="199" t="str">
        <f t="shared" si="350"/>
        <v/>
      </c>
      <c r="AK562" s="199" t="str">
        <f t="shared" si="351"/>
        <v/>
      </c>
      <c r="AL562" s="199" t="str">
        <f t="shared" si="352"/>
        <v/>
      </c>
      <c r="AM562" s="199" t="str">
        <f t="shared" si="353"/>
        <v/>
      </c>
      <c r="AN562" s="199" t="str">
        <f t="shared" si="354"/>
        <v/>
      </c>
      <c r="AO562" s="199">
        <f t="shared" si="355"/>
        <v>0</v>
      </c>
      <c r="AP562" s="606"/>
      <c r="AQ562" s="199">
        <f>+IFERROR(MIN(AP562*(1+MTR!$E$28)*(1+MTR!$D$28),IF(C562&lt;2018,AN562+AO562*MTR!$D$35,AN562+AO562*MTR!$E$36)),0)</f>
        <v>0</v>
      </c>
      <c r="AS562" s="199" t="str">
        <f t="shared" si="347"/>
        <v/>
      </c>
      <c r="AT562" s="199" t="str">
        <f t="shared" si="361"/>
        <v/>
      </c>
      <c r="AU562" s="199" t="str">
        <f t="shared" si="357"/>
        <v/>
      </c>
      <c r="AV562" s="199" t="str">
        <f t="shared" si="362"/>
        <v/>
      </c>
      <c r="AW562" s="199" t="str">
        <f t="shared" si="358"/>
        <v/>
      </c>
      <c r="AX562" s="199" t="str">
        <f t="shared" si="359"/>
        <v/>
      </c>
      <c r="AY562" s="199" t="str">
        <f t="shared" si="360"/>
        <v/>
      </c>
      <c r="AZ562" s="199" t="str">
        <f t="shared" si="363"/>
        <v/>
      </c>
      <c r="BA562" s="199">
        <f t="shared" si="364"/>
        <v>0</v>
      </c>
      <c r="BB562" s="606"/>
      <c r="BC562" s="199">
        <f>+IFERROR(MIN(BB562*(1+MTR!$E$28)*(1+MTR!$F$28),IF(C562&lt;2018,AZ562+BA562*MTR!$D$35,AZ562+BA562*MTR!$E$36)),0)</f>
        <v>0</v>
      </c>
      <c r="BD562" s="190"/>
      <c r="BE562" s="608"/>
      <c r="BF562" s="190"/>
      <c r="BG562" s="190"/>
      <c r="BH562" s="190"/>
    </row>
    <row r="563" spans="1:60" s="179" customFormat="1">
      <c r="A563" s="607"/>
      <c r="B563" s="76"/>
      <c r="C563" s="77"/>
      <c r="D563" s="77"/>
      <c r="E563" s="77"/>
      <c r="F563" s="77"/>
      <c r="G563" s="76"/>
      <c r="H563" s="212" t="str">
        <f t="shared" si="4"/>
        <v/>
      </c>
      <c r="I563" s="199" t="str">
        <f t="shared" si="5"/>
        <v/>
      </c>
      <c r="J563" s="199" t="str">
        <f t="shared" si="130"/>
        <v/>
      </c>
      <c r="K563" s="199" t="str">
        <f t="shared" si="131"/>
        <v/>
      </c>
      <c r="L563" s="199" t="str">
        <f t="shared" si="132"/>
        <v/>
      </c>
      <c r="M563" s="199" t="str">
        <f t="shared" si="133"/>
        <v/>
      </c>
      <c r="N563" s="199" t="str">
        <f t="shared" si="134"/>
        <v/>
      </c>
      <c r="O563" s="199" t="str">
        <f t="shared" si="135"/>
        <v/>
      </c>
      <c r="P563" s="199" t="str">
        <f t="shared" si="136"/>
        <v/>
      </c>
      <c r="Q563" s="199">
        <f t="shared" si="137"/>
        <v>0</v>
      </c>
      <c r="R563" s="606"/>
      <c r="S563" s="199">
        <f>+IFERROR(MIN(R563*(1+MTR!$C$28),P563+Q563*MTR!$C$35),0)</f>
        <v>0</v>
      </c>
      <c r="U563" s="199" t="str">
        <f t="shared" si="14"/>
        <v/>
      </c>
      <c r="V563" s="199" t="str">
        <f t="shared" si="138"/>
        <v/>
      </c>
      <c r="W563" s="199" t="str">
        <f t="shared" si="139"/>
        <v/>
      </c>
      <c r="X563" s="199" t="str">
        <f t="shared" si="140"/>
        <v/>
      </c>
      <c r="Y563" s="199" t="str">
        <f t="shared" si="141"/>
        <v/>
      </c>
      <c r="Z563" s="199" t="str">
        <f t="shared" si="142"/>
        <v/>
      </c>
      <c r="AA563" s="199" t="str">
        <f t="shared" si="143"/>
        <v/>
      </c>
      <c r="AB563" s="199" t="str">
        <f t="shared" si="144"/>
        <v/>
      </c>
      <c r="AC563" s="199">
        <f t="shared" si="145"/>
        <v>0</v>
      </c>
      <c r="AD563" s="606"/>
      <c r="AE563" s="199">
        <f>+IFERROR(MIN(AD563*(1+MTR!$C$28)*(1+MTR!$D$28),AB563+AC563*MTR!$D$35),0)</f>
        <v>0</v>
      </c>
      <c r="AG563" s="199" t="str">
        <f t="shared" si="356"/>
        <v/>
      </c>
      <c r="AH563" s="199" t="str">
        <f t="shared" si="348"/>
        <v/>
      </c>
      <c r="AI563" s="199" t="str">
        <f t="shared" si="349"/>
        <v/>
      </c>
      <c r="AJ563" s="199" t="str">
        <f t="shared" si="350"/>
        <v/>
      </c>
      <c r="AK563" s="199" t="str">
        <f t="shared" si="351"/>
        <v/>
      </c>
      <c r="AL563" s="199" t="str">
        <f t="shared" si="352"/>
        <v/>
      </c>
      <c r="AM563" s="199" t="str">
        <f t="shared" si="353"/>
        <v/>
      </c>
      <c r="AN563" s="199" t="str">
        <f t="shared" si="354"/>
        <v/>
      </c>
      <c r="AO563" s="199">
        <f t="shared" si="355"/>
        <v>0</v>
      </c>
      <c r="AP563" s="606"/>
      <c r="AQ563" s="199">
        <f>+IFERROR(MIN(AP563*(1+MTR!$E$28)*(1+MTR!$D$28),IF(C563&lt;2018,AN563+AO563*MTR!$D$35,AN563+AO563*MTR!$E$36)),0)</f>
        <v>0</v>
      </c>
      <c r="AS563" s="199" t="str">
        <f t="shared" si="347"/>
        <v/>
      </c>
      <c r="AT563" s="199" t="str">
        <f t="shared" si="361"/>
        <v/>
      </c>
      <c r="AU563" s="199" t="str">
        <f t="shared" si="357"/>
        <v/>
      </c>
      <c r="AV563" s="199" t="str">
        <f t="shared" si="362"/>
        <v/>
      </c>
      <c r="AW563" s="199" t="str">
        <f t="shared" si="358"/>
        <v/>
      </c>
      <c r="AX563" s="199" t="str">
        <f t="shared" si="359"/>
        <v/>
      </c>
      <c r="AY563" s="199" t="str">
        <f t="shared" si="360"/>
        <v/>
      </c>
      <c r="AZ563" s="199" t="str">
        <f t="shared" si="363"/>
        <v/>
      </c>
      <c r="BA563" s="199">
        <f t="shared" si="364"/>
        <v>0</v>
      </c>
      <c r="BB563" s="606"/>
      <c r="BC563" s="199">
        <f>+IFERROR(MIN(BB563*(1+MTR!$E$28)*(1+MTR!$F$28),IF(C563&lt;2018,AZ563+BA563*MTR!$D$35,AZ563+BA563*MTR!$E$36)),0)</f>
        <v>0</v>
      </c>
      <c r="BD563" s="190"/>
      <c r="BE563" s="608"/>
      <c r="BF563" s="190"/>
      <c r="BG563" s="190"/>
      <c r="BH563" s="190"/>
    </row>
    <row r="564" spans="1:60" s="179" customFormat="1">
      <c r="A564" s="607"/>
      <c r="B564" s="76"/>
      <c r="C564" s="77"/>
      <c r="D564" s="77"/>
      <c r="E564" s="77"/>
      <c r="F564" s="77"/>
      <c r="G564" s="76"/>
      <c r="H564" s="212" t="str">
        <f t="shared" si="4"/>
        <v/>
      </c>
      <c r="I564" s="199" t="str">
        <f t="shared" si="5"/>
        <v/>
      </c>
      <c r="J564" s="199" t="str">
        <f t="shared" si="130"/>
        <v/>
      </c>
      <c r="K564" s="199" t="str">
        <f t="shared" si="131"/>
        <v/>
      </c>
      <c r="L564" s="199" t="str">
        <f t="shared" si="132"/>
        <v/>
      </c>
      <c r="M564" s="199" t="str">
        <f t="shared" si="133"/>
        <v/>
      </c>
      <c r="N564" s="199" t="str">
        <f t="shared" si="134"/>
        <v/>
      </c>
      <c r="O564" s="199" t="str">
        <f t="shared" si="135"/>
        <v/>
      </c>
      <c r="P564" s="199" t="str">
        <f t="shared" si="136"/>
        <v/>
      </c>
      <c r="Q564" s="199">
        <f t="shared" si="137"/>
        <v>0</v>
      </c>
      <c r="R564" s="606"/>
      <c r="S564" s="199">
        <f>+IFERROR(MIN(R564*(1+MTR!$C$28),P564+Q564*MTR!$C$35),0)</f>
        <v>0</v>
      </c>
      <c r="U564" s="199" t="str">
        <f t="shared" si="14"/>
        <v/>
      </c>
      <c r="V564" s="199" t="str">
        <f t="shared" si="138"/>
        <v/>
      </c>
      <c r="W564" s="199" t="str">
        <f t="shared" si="139"/>
        <v/>
      </c>
      <c r="X564" s="199" t="str">
        <f t="shared" si="140"/>
        <v/>
      </c>
      <c r="Y564" s="199" t="str">
        <f t="shared" si="141"/>
        <v/>
      </c>
      <c r="Z564" s="199" t="str">
        <f t="shared" si="142"/>
        <v/>
      </c>
      <c r="AA564" s="199" t="str">
        <f t="shared" si="143"/>
        <v/>
      </c>
      <c r="AB564" s="199" t="str">
        <f t="shared" si="144"/>
        <v/>
      </c>
      <c r="AC564" s="199">
        <f t="shared" si="145"/>
        <v>0</v>
      </c>
      <c r="AD564" s="606"/>
      <c r="AE564" s="199">
        <f>+IFERROR(MIN(AD564*(1+MTR!$C$28)*(1+MTR!$D$28),AB564+AC564*MTR!$D$35),0)</f>
        <v>0</v>
      </c>
      <c r="AG564" s="199" t="str">
        <f t="shared" si="356"/>
        <v/>
      </c>
      <c r="AH564" s="199" t="str">
        <f t="shared" si="348"/>
        <v/>
      </c>
      <c r="AI564" s="199" t="str">
        <f t="shared" si="349"/>
        <v/>
      </c>
      <c r="AJ564" s="199" t="str">
        <f t="shared" si="350"/>
        <v/>
      </c>
      <c r="AK564" s="199" t="str">
        <f t="shared" si="351"/>
        <v/>
      </c>
      <c r="AL564" s="199" t="str">
        <f t="shared" si="352"/>
        <v/>
      </c>
      <c r="AM564" s="199" t="str">
        <f t="shared" si="353"/>
        <v/>
      </c>
      <c r="AN564" s="199" t="str">
        <f t="shared" si="354"/>
        <v/>
      </c>
      <c r="AO564" s="199">
        <f t="shared" si="355"/>
        <v>0</v>
      </c>
      <c r="AP564" s="606"/>
      <c r="AQ564" s="199">
        <f>+IFERROR(MIN(AP564*(1+MTR!$E$28)*(1+MTR!$D$28),IF(C564&lt;2018,AN564+AO564*MTR!$D$35,AN564+AO564*MTR!$E$36)),0)</f>
        <v>0</v>
      </c>
      <c r="AS564" s="199" t="str">
        <f t="shared" si="347"/>
        <v/>
      </c>
      <c r="AT564" s="199" t="str">
        <f t="shared" si="361"/>
        <v/>
      </c>
      <c r="AU564" s="199" t="str">
        <f t="shared" si="357"/>
        <v/>
      </c>
      <c r="AV564" s="199" t="str">
        <f t="shared" si="362"/>
        <v/>
      </c>
      <c r="AW564" s="199" t="str">
        <f t="shared" si="358"/>
        <v/>
      </c>
      <c r="AX564" s="199" t="str">
        <f t="shared" si="359"/>
        <v/>
      </c>
      <c r="AY564" s="199" t="str">
        <f t="shared" si="360"/>
        <v/>
      </c>
      <c r="AZ564" s="199" t="str">
        <f t="shared" si="363"/>
        <v/>
      </c>
      <c r="BA564" s="199">
        <f t="shared" si="364"/>
        <v>0</v>
      </c>
      <c r="BB564" s="606"/>
      <c r="BC564" s="199">
        <f>+IFERROR(MIN(BB564*(1+MTR!$E$28)*(1+MTR!$F$28),IF(C564&lt;2018,AZ564+BA564*MTR!$D$35,AZ564+BA564*MTR!$E$36)),0)</f>
        <v>0</v>
      </c>
      <c r="BD564" s="190"/>
      <c r="BE564" s="608"/>
      <c r="BF564" s="190"/>
      <c r="BG564" s="190"/>
      <c r="BH564" s="190"/>
    </row>
    <row r="565" spans="1:60" s="179" customFormat="1">
      <c r="A565" s="607"/>
      <c r="B565" s="76"/>
      <c r="C565" s="77"/>
      <c r="D565" s="77"/>
      <c r="E565" s="77"/>
      <c r="F565" s="77"/>
      <c r="G565" s="76"/>
      <c r="H565" s="212" t="str">
        <f t="shared" si="4"/>
        <v/>
      </c>
      <c r="I565" s="199" t="str">
        <f t="shared" si="5"/>
        <v/>
      </c>
      <c r="J565" s="199" t="str">
        <f t="shared" si="130"/>
        <v/>
      </c>
      <c r="K565" s="199" t="str">
        <f t="shared" si="131"/>
        <v/>
      </c>
      <c r="L565" s="199" t="str">
        <f t="shared" si="132"/>
        <v/>
      </c>
      <c r="M565" s="199" t="str">
        <f t="shared" si="133"/>
        <v/>
      </c>
      <c r="N565" s="199" t="str">
        <f t="shared" si="134"/>
        <v/>
      </c>
      <c r="O565" s="199" t="str">
        <f t="shared" si="135"/>
        <v/>
      </c>
      <c r="P565" s="199" t="str">
        <f t="shared" si="136"/>
        <v/>
      </c>
      <c r="Q565" s="199">
        <f t="shared" si="137"/>
        <v>0</v>
      </c>
      <c r="R565" s="606"/>
      <c r="S565" s="199">
        <f>+IFERROR(MIN(R565*(1+MTR!$C$28),P565+Q565*MTR!$C$35),0)</f>
        <v>0</v>
      </c>
      <c r="U565" s="199" t="str">
        <f t="shared" si="14"/>
        <v/>
      </c>
      <c r="V565" s="199" t="str">
        <f t="shared" si="138"/>
        <v/>
      </c>
      <c r="W565" s="199" t="str">
        <f t="shared" si="139"/>
        <v/>
      </c>
      <c r="X565" s="199" t="str">
        <f t="shared" si="140"/>
        <v/>
      </c>
      <c r="Y565" s="199" t="str">
        <f t="shared" si="141"/>
        <v/>
      </c>
      <c r="Z565" s="199" t="str">
        <f t="shared" si="142"/>
        <v/>
      </c>
      <c r="AA565" s="199" t="str">
        <f t="shared" si="143"/>
        <v/>
      </c>
      <c r="AB565" s="199" t="str">
        <f t="shared" si="144"/>
        <v/>
      </c>
      <c r="AC565" s="199">
        <f t="shared" si="145"/>
        <v>0</v>
      </c>
      <c r="AD565" s="606"/>
      <c r="AE565" s="199">
        <f>+IFERROR(MIN(AD565*(1+MTR!$C$28)*(1+MTR!$D$28),AB565+AC565*MTR!$D$35),0)</f>
        <v>0</v>
      </c>
      <c r="AG565" s="199" t="str">
        <f t="shared" si="356"/>
        <v/>
      </c>
      <c r="AH565" s="199" t="str">
        <f t="shared" si="348"/>
        <v/>
      </c>
      <c r="AI565" s="199" t="str">
        <f t="shared" si="349"/>
        <v/>
      </c>
      <c r="AJ565" s="199" t="str">
        <f t="shared" si="350"/>
        <v/>
      </c>
      <c r="AK565" s="199" t="str">
        <f t="shared" si="351"/>
        <v/>
      </c>
      <c r="AL565" s="199" t="str">
        <f t="shared" si="352"/>
        <v/>
      </c>
      <c r="AM565" s="199" t="str">
        <f t="shared" si="353"/>
        <v/>
      </c>
      <c r="AN565" s="199" t="str">
        <f t="shared" si="354"/>
        <v/>
      </c>
      <c r="AO565" s="199">
        <f t="shared" si="355"/>
        <v>0</v>
      </c>
      <c r="AP565" s="606"/>
      <c r="AQ565" s="199">
        <f>+IFERROR(MIN(AP565*(1+MTR!$E$28)*(1+MTR!$D$28),IF(C565&lt;2018,AN565+AO565*MTR!$D$35,AN565+AO565*MTR!$E$36)),0)</f>
        <v>0</v>
      </c>
      <c r="AS565" s="199" t="str">
        <f t="shared" si="347"/>
        <v/>
      </c>
      <c r="AT565" s="199" t="str">
        <f t="shared" si="361"/>
        <v/>
      </c>
      <c r="AU565" s="199" t="str">
        <f t="shared" si="357"/>
        <v/>
      </c>
      <c r="AV565" s="199" t="str">
        <f t="shared" si="362"/>
        <v/>
      </c>
      <c r="AW565" s="199" t="str">
        <f t="shared" si="358"/>
        <v/>
      </c>
      <c r="AX565" s="199" t="str">
        <f t="shared" si="359"/>
        <v/>
      </c>
      <c r="AY565" s="199" t="str">
        <f t="shared" si="360"/>
        <v/>
      </c>
      <c r="AZ565" s="199" t="str">
        <f t="shared" si="363"/>
        <v/>
      </c>
      <c r="BA565" s="199">
        <f t="shared" si="364"/>
        <v>0</v>
      </c>
      <c r="BB565" s="606"/>
      <c r="BC565" s="199">
        <f>+IFERROR(MIN(BB565*(1+MTR!$E$28)*(1+MTR!$F$28),IF(C565&lt;2018,AZ565+BA565*MTR!$D$35,AZ565+BA565*MTR!$E$36)),0)</f>
        <v>0</v>
      </c>
      <c r="BD565" s="190"/>
      <c r="BE565" s="608"/>
      <c r="BF565" s="190"/>
      <c r="BG565" s="190"/>
      <c r="BH565" s="190"/>
    </row>
    <row r="566" spans="1:60" s="179" customFormat="1">
      <c r="A566" s="607"/>
      <c r="B566" s="76"/>
      <c r="C566" s="77"/>
      <c r="D566" s="77"/>
      <c r="E566" s="77"/>
      <c r="F566" s="77"/>
      <c r="G566" s="76"/>
      <c r="H566" s="212" t="str">
        <f t="shared" si="4"/>
        <v/>
      </c>
      <c r="I566" s="199" t="str">
        <f t="shared" si="5"/>
        <v/>
      </c>
      <c r="J566" s="199" t="str">
        <f t="shared" si="130"/>
        <v/>
      </c>
      <c r="K566" s="199" t="str">
        <f t="shared" si="131"/>
        <v/>
      </c>
      <c r="L566" s="199" t="str">
        <f t="shared" si="132"/>
        <v/>
      </c>
      <c r="M566" s="199" t="str">
        <f t="shared" si="133"/>
        <v/>
      </c>
      <c r="N566" s="199" t="str">
        <f t="shared" si="134"/>
        <v/>
      </c>
      <c r="O566" s="199" t="str">
        <f t="shared" si="135"/>
        <v/>
      </c>
      <c r="P566" s="199" t="str">
        <f t="shared" si="136"/>
        <v/>
      </c>
      <c r="Q566" s="199">
        <f t="shared" si="137"/>
        <v>0</v>
      </c>
      <c r="R566" s="606"/>
      <c r="S566" s="199">
        <f>+IFERROR(MIN(R566*(1+MTR!$C$28),P566+Q566*MTR!$C$35),0)</f>
        <v>0</v>
      </c>
      <c r="U566" s="199" t="str">
        <f t="shared" si="14"/>
        <v/>
      </c>
      <c r="V566" s="199" t="str">
        <f t="shared" si="138"/>
        <v/>
      </c>
      <c r="W566" s="199" t="str">
        <f t="shared" si="139"/>
        <v/>
      </c>
      <c r="X566" s="199" t="str">
        <f t="shared" si="140"/>
        <v/>
      </c>
      <c r="Y566" s="199" t="str">
        <f t="shared" si="141"/>
        <v/>
      </c>
      <c r="Z566" s="199" t="str">
        <f t="shared" si="142"/>
        <v/>
      </c>
      <c r="AA566" s="199" t="str">
        <f t="shared" si="143"/>
        <v/>
      </c>
      <c r="AB566" s="199" t="str">
        <f t="shared" si="144"/>
        <v/>
      </c>
      <c r="AC566" s="199">
        <f t="shared" si="145"/>
        <v>0</v>
      </c>
      <c r="AD566" s="606"/>
      <c r="AE566" s="199">
        <f>+IFERROR(MIN(AD566*(1+MTR!$C$28)*(1+MTR!$D$28),AB566+AC566*MTR!$D$35),0)</f>
        <v>0</v>
      </c>
      <c r="AG566" s="199" t="str">
        <f t="shared" si="356"/>
        <v/>
      </c>
      <c r="AH566" s="199" t="str">
        <f t="shared" si="348"/>
        <v/>
      </c>
      <c r="AI566" s="199" t="str">
        <f t="shared" si="349"/>
        <v/>
      </c>
      <c r="AJ566" s="199" t="str">
        <f t="shared" si="350"/>
        <v/>
      </c>
      <c r="AK566" s="199" t="str">
        <f t="shared" si="351"/>
        <v/>
      </c>
      <c r="AL566" s="199" t="str">
        <f t="shared" si="352"/>
        <v/>
      </c>
      <c r="AM566" s="199" t="str">
        <f t="shared" si="353"/>
        <v/>
      </c>
      <c r="AN566" s="199" t="str">
        <f t="shared" si="354"/>
        <v/>
      </c>
      <c r="AO566" s="199">
        <f t="shared" si="355"/>
        <v>0</v>
      </c>
      <c r="AP566" s="606"/>
      <c r="AQ566" s="199">
        <f>+IFERROR(MIN(AP566*(1+MTR!$E$28)*(1+MTR!$D$28),IF(C566&lt;2018,AN566+AO566*MTR!$D$35,AN566+AO566*MTR!$E$36)),0)</f>
        <v>0</v>
      </c>
      <c r="AS566" s="199" t="str">
        <f t="shared" si="347"/>
        <v/>
      </c>
      <c r="AT566" s="199" t="str">
        <f t="shared" si="361"/>
        <v/>
      </c>
      <c r="AU566" s="199" t="str">
        <f t="shared" si="357"/>
        <v/>
      </c>
      <c r="AV566" s="199" t="str">
        <f t="shared" si="362"/>
        <v/>
      </c>
      <c r="AW566" s="199" t="str">
        <f t="shared" si="358"/>
        <v/>
      </c>
      <c r="AX566" s="199" t="str">
        <f t="shared" si="359"/>
        <v/>
      </c>
      <c r="AY566" s="199" t="str">
        <f t="shared" si="360"/>
        <v/>
      </c>
      <c r="AZ566" s="199" t="str">
        <f t="shared" si="363"/>
        <v/>
      </c>
      <c r="BA566" s="199">
        <f t="shared" si="364"/>
        <v>0</v>
      </c>
      <c r="BB566" s="606"/>
      <c r="BC566" s="199">
        <f>+IFERROR(MIN(BB566*(1+MTR!$E$28)*(1+MTR!$F$28),IF(C566&lt;2018,AZ566+BA566*MTR!$D$35,AZ566+BA566*MTR!$E$36)),0)</f>
        <v>0</v>
      </c>
      <c r="BD566" s="190"/>
      <c r="BE566" s="608"/>
      <c r="BF566" s="190"/>
      <c r="BG566" s="190"/>
      <c r="BH566" s="190"/>
    </row>
    <row r="567" spans="1:60" s="179" customFormat="1">
      <c r="A567" s="607"/>
      <c r="B567" s="76"/>
      <c r="C567" s="77"/>
      <c r="D567" s="77"/>
      <c r="E567" s="77"/>
      <c r="F567" s="77"/>
      <c r="G567" s="76"/>
      <c r="H567" s="212" t="str">
        <f t="shared" si="4"/>
        <v/>
      </c>
      <c r="I567" s="199" t="str">
        <f t="shared" si="5"/>
        <v/>
      </c>
      <c r="J567" s="199" t="str">
        <f t="shared" si="130"/>
        <v/>
      </c>
      <c r="K567" s="199" t="str">
        <f t="shared" si="131"/>
        <v/>
      </c>
      <c r="L567" s="199" t="str">
        <f t="shared" si="132"/>
        <v/>
      </c>
      <c r="M567" s="199" t="str">
        <f t="shared" si="133"/>
        <v/>
      </c>
      <c r="N567" s="199" t="str">
        <f t="shared" si="134"/>
        <v/>
      </c>
      <c r="O567" s="199" t="str">
        <f t="shared" si="135"/>
        <v/>
      </c>
      <c r="P567" s="199" t="str">
        <f t="shared" si="136"/>
        <v/>
      </c>
      <c r="Q567" s="199">
        <f t="shared" si="137"/>
        <v>0</v>
      </c>
      <c r="R567" s="606"/>
      <c r="S567" s="199">
        <f>+IFERROR(MIN(R567*(1+MTR!$C$28),P567+Q567*MTR!$C$35),0)</f>
        <v>0</v>
      </c>
      <c r="U567" s="199" t="str">
        <f t="shared" si="14"/>
        <v/>
      </c>
      <c r="V567" s="199" t="str">
        <f t="shared" si="138"/>
        <v/>
      </c>
      <c r="W567" s="199" t="str">
        <f t="shared" si="139"/>
        <v/>
      </c>
      <c r="X567" s="199" t="str">
        <f t="shared" si="140"/>
        <v/>
      </c>
      <c r="Y567" s="199" t="str">
        <f t="shared" si="141"/>
        <v/>
      </c>
      <c r="Z567" s="199" t="str">
        <f t="shared" si="142"/>
        <v/>
      </c>
      <c r="AA567" s="199" t="str">
        <f t="shared" si="143"/>
        <v/>
      </c>
      <c r="AB567" s="199" t="str">
        <f t="shared" si="144"/>
        <v/>
      </c>
      <c r="AC567" s="199">
        <f t="shared" si="145"/>
        <v>0</v>
      </c>
      <c r="AD567" s="606"/>
      <c r="AE567" s="199">
        <f>+IFERROR(MIN(AD567*(1+MTR!$C$28)*(1+MTR!$D$28),AB567+AC567*MTR!$D$35),0)</f>
        <v>0</v>
      </c>
      <c r="AG567" s="199" t="str">
        <f t="shared" si="356"/>
        <v/>
      </c>
      <c r="AH567" s="199" t="str">
        <f t="shared" si="348"/>
        <v/>
      </c>
      <c r="AI567" s="199" t="str">
        <f t="shared" si="349"/>
        <v/>
      </c>
      <c r="AJ567" s="199" t="str">
        <f t="shared" si="350"/>
        <v/>
      </c>
      <c r="AK567" s="199" t="str">
        <f t="shared" si="351"/>
        <v/>
      </c>
      <c r="AL567" s="199" t="str">
        <f t="shared" si="352"/>
        <v/>
      </c>
      <c r="AM567" s="199" t="str">
        <f t="shared" si="353"/>
        <v/>
      </c>
      <c r="AN567" s="199" t="str">
        <f t="shared" si="354"/>
        <v/>
      </c>
      <c r="AO567" s="199">
        <f t="shared" si="355"/>
        <v>0</v>
      </c>
      <c r="AP567" s="606"/>
      <c r="AQ567" s="199">
        <f>+IFERROR(MIN(AP567*(1+MTR!$E$28)*(1+MTR!$D$28),IF(C567&lt;2018,AN567+AO567*MTR!$D$35,AN567+AO567*MTR!$E$36)),0)</f>
        <v>0</v>
      </c>
      <c r="AS567" s="199" t="str">
        <f t="shared" si="347"/>
        <v/>
      </c>
      <c r="AT567" s="199" t="str">
        <f t="shared" si="361"/>
        <v/>
      </c>
      <c r="AU567" s="199" t="str">
        <f t="shared" si="357"/>
        <v/>
      </c>
      <c r="AV567" s="199" t="str">
        <f t="shared" si="362"/>
        <v/>
      </c>
      <c r="AW567" s="199" t="str">
        <f t="shared" si="358"/>
        <v/>
      </c>
      <c r="AX567" s="199" t="str">
        <f t="shared" si="359"/>
        <v/>
      </c>
      <c r="AY567" s="199" t="str">
        <f t="shared" si="360"/>
        <v/>
      </c>
      <c r="AZ567" s="199" t="str">
        <f t="shared" si="363"/>
        <v/>
      </c>
      <c r="BA567" s="199">
        <f t="shared" si="364"/>
        <v>0</v>
      </c>
      <c r="BB567" s="606"/>
      <c r="BC567" s="199">
        <f>+IFERROR(MIN(BB567*(1+MTR!$E$28)*(1+MTR!$F$28),IF(C567&lt;2018,AZ567+BA567*MTR!$D$35,AZ567+BA567*MTR!$E$36)),0)</f>
        <v>0</v>
      </c>
      <c r="BD567" s="190"/>
      <c r="BE567" s="608"/>
      <c r="BF567" s="190"/>
      <c r="BG567" s="190"/>
      <c r="BH567" s="190"/>
    </row>
    <row r="568" spans="1:60" s="179" customFormat="1">
      <c r="A568" s="607"/>
      <c r="B568" s="76"/>
      <c r="C568" s="77"/>
      <c r="D568" s="77"/>
      <c r="E568" s="77"/>
      <c r="F568" s="77"/>
      <c r="G568" s="76"/>
      <c r="H568" s="212" t="str">
        <f t="shared" si="4"/>
        <v/>
      </c>
      <c r="I568" s="199" t="str">
        <f t="shared" si="5"/>
        <v/>
      </c>
      <c r="J568" s="199" t="str">
        <f t="shared" si="130"/>
        <v/>
      </c>
      <c r="K568" s="199" t="str">
        <f t="shared" si="131"/>
        <v/>
      </c>
      <c r="L568" s="199" t="str">
        <f t="shared" si="132"/>
        <v/>
      </c>
      <c r="M568" s="199" t="str">
        <f t="shared" si="133"/>
        <v/>
      </c>
      <c r="N568" s="199" t="str">
        <f t="shared" si="134"/>
        <v/>
      </c>
      <c r="O568" s="199" t="str">
        <f t="shared" si="135"/>
        <v/>
      </c>
      <c r="P568" s="199" t="str">
        <f t="shared" si="136"/>
        <v/>
      </c>
      <c r="Q568" s="199">
        <f t="shared" si="137"/>
        <v>0</v>
      </c>
      <c r="R568" s="606"/>
      <c r="S568" s="199">
        <f>+IFERROR(MIN(R568*(1+MTR!$C$28),P568+Q568*MTR!$C$35),0)</f>
        <v>0</v>
      </c>
      <c r="U568" s="199" t="str">
        <f t="shared" si="14"/>
        <v/>
      </c>
      <c r="V568" s="199" t="str">
        <f t="shared" si="138"/>
        <v/>
      </c>
      <c r="W568" s="199" t="str">
        <f t="shared" si="139"/>
        <v/>
      </c>
      <c r="X568" s="199" t="str">
        <f t="shared" si="140"/>
        <v/>
      </c>
      <c r="Y568" s="199" t="str">
        <f t="shared" si="141"/>
        <v/>
      </c>
      <c r="Z568" s="199" t="str">
        <f t="shared" si="142"/>
        <v/>
      </c>
      <c r="AA568" s="199" t="str">
        <f t="shared" si="143"/>
        <v/>
      </c>
      <c r="AB568" s="199" t="str">
        <f t="shared" si="144"/>
        <v/>
      </c>
      <c r="AC568" s="199">
        <f t="shared" si="145"/>
        <v>0</v>
      </c>
      <c r="AD568" s="606"/>
      <c r="AE568" s="199">
        <f>+IFERROR(MIN(AD568*(1+MTR!$C$28)*(1+MTR!$D$28),AB568+AC568*MTR!$D$35),0)</f>
        <v>0</v>
      </c>
      <c r="AG568" s="199" t="str">
        <f t="shared" si="356"/>
        <v/>
      </c>
      <c r="AH568" s="199" t="str">
        <f t="shared" si="348"/>
        <v/>
      </c>
      <c r="AI568" s="199" t="str">
        <f t="shared" si="349"/>
        <v/>
      </c>
      <c r="AJ568" s="199" t="str">
        <f t="shared" si="350"/>
        <v/>
      </c>
      <c r="AK568" s="199" t="str">
        <f t="shared" si="351"/>
        <v/>
      </c>
      <c r="AL568" s="199" t="str">
        <f t="shared" si="352"/>
        <v/>
      </c>
      <c r="AM568" s="199" t="str">
        <f t="shared" si="353"/>
        <v/>
      </c>
      <c r="AN568" s="199" t="str">
        <f t="shared" si="354"/>
        <v/>
      </c>
      <c r="AO568" s="199">
        <f t="shared" si="355"/>
        <v>0</v>
      </c>
      <c r="AP568" s="606"/>
      <c r="AQ568" s="199">
        <f>+IFERROR(MIN(AP568*(1+MTR!$E$28)*(1+MTR!$D$28),IF(C568&lt;2018,AN568+AO568*MTR!$D$35,AN568+AO568*MTR!$E$36)),0)</f>
        <v>0</v>
      </c>
      <c r="AS568" s="199" t="str">
        <f t="shared" si="347"/>
        <v/>
      </c>
      <c r="AT568" s="199" t="str">
        <f t="shared" si="361"/>
        <v/>
      </c>
      <c r="AU568" s="199" t="str">
        <f t="shared" si="357"/>
        <v/>
      </c>
      <c r="AV568" s="199" t="str">
        <f t="shared" si="362"/>
        <v/>
      </c>
      <c r="AW568" s="199" t="str">
        <f t="shared" si="358"/>
        <v/>
      </c>
      <c r="AX568" s="199" t="str">
        <f t="shared" si="359"/>
        <v/>
      </c>
      <c r="AY568" s="199" t="str">
        <f t="shared" si="360"/>
        <v/>
      </c>
      <c r="AZ568" s="199" t="str">
        <f t="shared" si="363"/>
        <v/>
      </c>
      <c r="BA568" s="199">
        <f t="shared" si="364"/>
        <v>0</v>
      </c>
      <c r="BB568" s="606"/>
      <c r="BC568" s="199">
        <f>+IFERROR(MIN(BB568*(1+MTR!$E$28)*(1+MTR!$F$28),IF(C568&lt;2018,AZ568+BA568*MTR!$D$35,AZ568+BA568*MTR!$E$36)),0)</f>
        <v>0</v>
      </c>
      <c r="BD568" s="190"/>
      <c r="BE568" s="608"/>
      <c r="BF568" s="190"/>
      <c r="BG568" s="190"/>
      <c r="BH568" s="190"/>
    </row>
    <row r="569" spans="1:60" s="179" customFormat="1">
      <c r="A569" s="607"/>
      <c r="B569" s="76"/>
      <c r="C569" s="77"/>
      <c r="D569" s="77"/>
      <c r="E569" s="77"/>
      <c r="F569" s="77"/>
      <c r="G569" s="76"/>
      <c r="H569" s="212" t="str">
        <f t="shared" si="4"/>
        <v/>
      </c>
      <c r="I569" s="199" t="str">
        <f t="shared" si="5"/>
        <v/>
      </c>
      <c r="J569" s="199" t="str">
        <f t="shared" si="130"/>
        <v/>
      </c>
      <c r="K569" s="199" t="str">
        <f t="shared" si="131"/>
        <v/>
      </c>
      <c r="L569" s="199" t="str">
        <f t="shared" si="132"/>
        <v/>
      </c>
      <c r="M569" s="199" t="str">
        <f t="shared" si="133"/>
        <v/>
      </c>
      <c r="N569" s="199" t="str">
        <f t="shared" si="134"/>
        <v/>
      </c>
      <c r="O569" s="199" t="str">
        <f t="shared" si="135"/>
        <v/>
      </c>
      <c r="P569" s="199" t="str">
        <f t="shared" si="136"/>
        <v/>
      </c>
      <c r="Q569" s="199">
        <f t="shared" si="137"/>
        <v>0</v>
      </c>
      <c r="R569" s="606"/>
      <c r="S569" s="199">
        <f>+IFERROR(MIN(R569*(1+MTR!$C$28),P569+Q569*MTR!$C$35),0)</f>
        <v>0</v>
      </c>
      <c r="U569" s="199" t="str">
        <f t="shared" si="14"/>
        <v/>
      </c>
      <c r="V569" s="199" t="str">
        <f t="shared" si="138"/>
        <v/>
      </c>
      <c r="W569" s="199" t="str">
        <f t="shared" si="139"/>
        <v/>
      </c>
      <c r="X569" s="199" t="str">
        <f t="shared" si="140"/>
        <v/>
      </c>
      <c r="Y569" s="199" t="str">
        <f t="shared" si="141"/>
        <v/>
      </c>
      <c r="Z569" s="199" t="str">
        <f t="shared" si="142"/>
        <v/>
      </c>
      <c r="AA569" s="199" t="str">
        <f t="shared" si="143"/>
        <v/>
      </c>
      <c r="AB569" s="199" t="str">
        <f t="shared" si="144"/>
        <v/>
      </c>
      <c r="AC569" s="199">
        <f t="shared" si="145"/>
        <v>0</v>
      </c>
      <c r="AD569" s="606"/>
      <c r="AE569" s="199">
        <f>+IFERROR(MIN(AD569*(1+MTR!$C$28)*(1+MTR!$D$28),AB569+AC569*MTR!$D$35),0)</f>
        <v>0</v>
      </c>
      <c r="AG569" s="199" t="str">
        <f t="shared" si="356"/>
        <v/>
      </c>
      <c r="AH569" s="199" t="str">
        <f t="shared" si="348"/>
        <v/>
      </c>
      <c r="AI569" s="199" t="str">
        <f t="shared" si="349"/>
        <v/>
      </c>
      <c r="AJ569" s="199" t="str">
        <f t="shared" si="350"/>
        <v/>
      </c>
      <c r="AK569" s="199" t="str">
        <f t="shared" si="351"/>
        <v/>
      </c>
      <c r="AL569" s="199" t="str">
        <f t="shared" si="352"/>
        <v/>
      </c>
      <c r="AM569" s="199" t="str">
        <f t="shared" si="353"/>
        <v/>
      </c>
      <c r="AN569" s="199" t="str">
        <f t="shared" si="354"/>
        <v/>
      </c>
      <c r="AO569" s="199">
        <f t="shared" si="355"/>
        <v>0</v>
      </c>
      <c r="AP569" s="606"/>
      <c r="AQ569" s="199">
        <f>+IFERROR(MIN(AP569*(1+MTR!$E$28)*(1+MTR!$D$28),IF(C569&lt;2018,AN569+AO569*MTR!$D$35,AN569+AO569*MTR!$E$36)),0)</f>
        <v>0</v>
      </c>
      <c r="AS569" s="199" t="str">
        <f t="shared" si="347"/>
        <v/>
      </c>
      <c r="AT569" s="199" t="str">
        <f t="shared" si="361"/>
        <v/>
      </c>
      <c r="AU569" s="199" t="str">
        <f t="shared" si="357"/>
        <v/>
      </c>
      <c r="AV569" s="199" t="str">
        <f t="shared" si="362"/>
        <v/>
      </c>
      <c r="AW569" s="199" t="str">
        <f t="shared" si="358"/>
        <v/>
      </c>
      <c r="AX569" s="199" t="str">
        <f t="shared" si="359"/>
        <v/>
      </c>
      <c r="AY569" s="199" t="str">
        <f t="shared" si="360"/>
        <v/>
      </c>
      <c r="AZ569" s="199" t="str">
        <f t="shared" si="363"/>
        <v/>
      </c>
      <c r="BA569" s="199">
        <f t="shared" si="364"/>
        <v>0</v>
      </c>
      <c r="BB569" s="606"/>
      <c r="BC569" s="199">
        <f>+IFERROR(MIN(BB569*(1+MTR!$E$28)*(1+MTR!$F$28),IF(C569&lt;2018,AZ569+BA569*MTR!$D$35,AZ569+BA569*MTR!$E$36)),0)</f>
        <v>0</v>
      </c>
      <c r="BD569" s="190"/>
      <c r="BE569" s="608"/>
      <c r="BF569" s="190"/>
      <c r="BG569" s="190"/>
      <c r="BH569" s="190"/>
    </row>
    <row r="570" spans="1:60" s="179" customFormat="1">
      <c r="A570" s="607"/>
      <c r="B570" s="76"/>
      <c r="C570" s="77"/>
      <c r="D570" s="77"/>
      <c r="E570" s="77"/>
      <c r="F570" s="77"/>
      <c r="G570" s="76"/>
      <c r="H570" s="212" t="str">
        <f t="shared" si="4"/>
        <v/>
      </c>
      <c r="I570" s="199" t="str">
        <f t="shared" si="5"/>
        <v/>
      </c>
      <c r="J570" s="199" t="str">
        <f t="shared" ref="J570:J573" si="365">IFERROR(I570*$D570,"")</f>
        <v/>
      </c>
      <c r="K570" s="199" t="str">
        <f t="shared" ref="K570:K573" si="366">IFERROR(MIN(F570*I570,J570),"")</f>
        <v/>
      </c>
      <c r="L570" s="199" t="str">
        <f t="shared" ref="L570:L573" si="367">IFERROR(I570*$E570,"")</f>
        <v/>
      </c>
      <c r="M570" s="199" t="str">
        <f t="shared" ref="M570:M573" si="368">IFERROR(MIN(G570*I570,L570),"")</f>
        <v/>
      </c>
      <c r="N570" s="199" t="str">
        <f t="shared" ref="N570:N573" si="369">IFERROR(IF($H570&gt;0,MAX(0,MIN(J570/$H570,MAX(0,J570-K570))),0),"")</f>
        <v/>
      </c>
      <c r="O570" s="199" t="str">
        <f t="shared" ref="O570:O573" si="370">IFERROR(IF($H570&gt;0,MAX(0,MIN(L570/$H570,MAX(0,L570-M570))),0),"")</f>
        <v/>
      </c>
      <c r="P570" s="199" t="str">
        <f t="shared" ref="P570:P573" si="371">IFERROR(N570-O570,"")</f>
        <v/>
      </c>
      <c r="Q570" s="199">
        <f t="shared" ref="Q570:Q573" si="372">IFERROR(J570-L570-(K570-M570),0)</f>
        <v>0</v>
      </c>
      <c r="R570" s="606"/>
      <c r="S570" s="199">
        <f>+IFERROR(MIN(R570*(1+MTR!$C$28),P570+Q570*MTR!$C$35),0)</f>
        <v>0</v>
      </c>
      <c r="U570" s="199" t="str">
        <f t="shared" si="14"/>
        <v/>
      </c>
      <c r="V570" s="199" t="str">
        <f t="shared" ref="V570:V573" si="373">IFERROR(U570*$D570,"")</f>
        <v/>
      </c>
      <c r="W570" s="199" t="str">
        <f t="shared" ref="W570:W573" si="374">IFERROR(MIN((K570+N570)*$N$12,V570),"")</f>
        <v/>
      </c>
      <c r="X570" s="199" t="str">
        <f t="shared" ref="X570:X573" si="375">IFERROR(U570*$E570,"")</f>
        <v/>
      </c>
      <c r="Y570" s="199" t="str">
        <f t="shared" ref="Y570:Y573" si="376">IFERROR(MIN((M570+O570)*$N$12,X570),"")</f>
        <v/>
      </c>
      <c r="Z570" s="199" t="str">
        <f t="shared" ref="Z570:Z573" si="377">IFERROR(IF($H570&gt;0,MAX(0,MIN(V570/$H570,MAX(0,V570-W570))),0),"")</f>
        <v/>
      </c>
      <c r="AA570" s="199" t="str">
        <f t="shared" ref="AA570:AA573" si="378">IFERROR(IF($H570&gt;0,MAX(0,MIN(X570/$H570,MAX(0,X570-Y570))),0),"")</f>
        <v/>
      </c>
      <c r="AB570" s="199" t="str">
        <f t="shared" ref="AB570:AB573" si="379">IFERROR(Z570-AA570,"")</f>
        <v/>
      </c>
      <c r="AC570" s="199">
        <f t="shared" ref="AC570:AC573" si="380">IFERROR(V570-X570-(W570-Y570),0)</f>
        <v>0</v>
      </c>
      <c r="AD570" s="606"/>
      <c r="AE570" s="199">
        <f>+IFERROR(MIN(AD570*(1+MTR!$C$28)*(1+MTR!$D$28),AB570+AC570*MTR!$D$35),0)</f>
        <v>0</v>
      </c>
      <c r="AG570" s="199" t="str">
        <f t="shared" si="356"/>
        <v/>
      </c>
      <c r="AH570" s="199" t="str">
        <f t="shared" si="348"/>
        <v/>
      </c>
      <c r="AI570" s="199" t="str">
        <f t="shared" si="349"/>
        <v/>
      </c>
      <c r="AJ570" s="199" t="str">
        <f t="shared" si="350"/>
        <v/>
      </c>
      <c r="AK570" s="199" t="str">
        <f t="shared" si="351"/>
        <v/>
      </c>
      <c r="AL570" s="199" t="str">
        <f t="shared" si="352"/>
        <v/>
      </c>
      <c r="AM570" s="199" t="str">
        <f t="shared" si="353"/>
        <v/>
      </c>
      <c r="AN570" s="199" t="str">
        <f t="shared" si="354"/>
        <v/>
      </c>
      <c r="AO570" s="199">
        <f t="shared" si="355"/>
        <v>0</v>
      </c>
      <c r="AP570" s="606"/>
      <c r="AQ570" s="199">
        <f>+IFERROR(MIN(AP570*(1+MTR!$E$28)*(1+MTR!$D$28),IF(C570&lt;2018,AN570+AO570*MTR!$D$35,AN570+AO570*MTR!$E$36)),0)</f>
        <v>0</v>
      </c>
      <c r="AS570" s="199" t="str">
        <f t="shared" si="347"/>
        <v/>
      </c>
      <c r="AT570" s="199" t="str">
        <f t="shared" si="361"/>
        <v/>
      </c>
      <c r="AU570" s="199" t="str">
        <f t="shared" si="357"/>
        <v/>
      </c>
      <c r="AV570" s="199" t="str">
        <f t="shared" si="362"/>
        <v/>
      </c>
      <c r="AW570" s="199" t="str">
        <f t="shared" si="358"/>
        <v/>
      </c>
      <c r="AX570" s="199" t="str">
        <f t="shared" si="359"/>
        <v/>
      </c>
      <c r="AY570" s="199" t="str">
        <f t="shared" si="360"/>
        <v/>
      </c>
      <c r="AZ570" s="199" t="str">
        <f t="shared" si="363"/>
        <v/>
      </c>
      <c r="BA570" s="199">
        <f t="shared" si="364"/>
        <v>0</v>
      </c>
      <c r="BB570" s="606"/>
      <c r="BC570" s="199">
        <f>+IFERROR(MIN(BB570*(1+MTR!$E$28)*(1+MTR!$F$28),IF(C570&lt;2018,AZ570+BA570*MTR!$D$35,AZ570+BA570*MTR!$E$36)),0)</f>
        <v>0</v>
      </c>
      <c r="BD570" s="190"/>
      <c r="BE570" s="608"/>
      <c r="BF570" s="190"/>
      <c r="BG570" s="190"/>
      <c r="BH570" s="190"/>
    </row>
    <row r="571" spans="1:60" s="179" customFormat="1">
      <c r="A571" s="607"/>
      <c r="B571" s="76"/>
      <c r="C571" s="77"/>
      <c r="D571" s="77"/>
      <c r="E571" s="77"/>
      <c r="F571" s="77"/>
      <c r="G571" s="76"/>
      <c r="H571" s="212" t="str">
        <f t="shared" si="4"/>
        <v/>
      </c>
      <c r="I571" s="199" t="str">
        <f t="shared" si="5"/>
        <v/>
      </c>
      <c r="J571" s="199" t="str">
        <f t="shared" si="365"/>
        <v/>
      </c>
      <c r="K571" s="199" t="str">
        <f t="shared" si="366"/>
        <v/>
      </c>
      <c r="L571" s="199" t="str">
        <f t="shared" si="367"/>
        <v/>
      </c>
      <c r="M571" s="199" t="str">
        <f t="shared" si="368"/>
        <v/>
      </c>
      <c r="N571" s="199" t="str">
        <f t="shared" si="369"/>
        <v/>
      </c>
      <c r="O571" s="199" t="str">
        <f t="shared" si="370"/>
        <v/>
      </c>
      <c r="P571" s="199" t="str">
        <f t="shared" si="371"/>
        <v/>
      </c>
      <c r="Q571" s="199">
        <f t="shared" si="372"/>
        <v>0</v>
      </c>
      <c r="R571" s="606"/>
      <c r="S571" s="199">
        <f>+IFERROR(MIN(R571*(1+MTR!$C$28),P571+Q571*MTR!$C$35),0)</f>
        <v>0</v>
      </c>
      <c r="U571" s="199" t="str">
        <f t="shared" si="14"/>
        <v/>
      </c>
      <c r="V571" s="199" t="str">
        <f t="shared" si="373"/>
        <v/>
      </c>
      <c r="W571" s="199" t="str">
        <f t="shared" si="374"/>
        <v/>
      </c>
      <c r="X571" s="199" t="str">
        <f t="shared" si="375"/>
        <v/>
      </c>
      <c r="Y571" s="199" t="str">
        <f t="shared" si="376"/>
        <v/>
      </c>
      <c r="Z571" s="199" t="str">
        <f t="shared" si="377"/>
        <v/>
      </c>
      <c r="AA571" s="199" t="str">
        <f t="shared" si="378"/>
        <v/>
      </c>
      <c r="AB571" s="199" t="str">
        <f t="shared" si="379"/>
        <v/>
      </c>
      <c r="AC571" s="199">
        <f t="shared" si="380"/>
        <v>0</v>
      </c>
      <c r="AD571" s="606"/>
      <c r="AE571" s="199">
        <f>+IFERROR(MIN(AD571*(1+MTR!$C$28)*(1+MTR!$D$28),AB571+AC571*MTR!$D$35),0)</f>
        <v>0</v>
      </c>
      <c r="AG571" s="199" t="str">
        <f t="shared" si="356"/>
        <v/>
      </c>
      <c r="AH571" s="199" t="str">
        <f t="shared" si="348"/>
        <v/>
      </c>
      <c r="AI571" s="199" t="str">
        <f t="shared" si="349"/>
        <v/>
      </c>
      <c r="AJ571" s="199" t="str">
        <f t="shared" si="350"/>
        <v/>
      </c>
      <c r="AK571" s="199" t="str">
        <f t="shared" si="351"/>
        <v/>
      </c>
      <c r="AL571" s="199" t="str">
        <f t="shared" si="352"/>
        <v/>
      </c>
      <c r="AM571" s="199" t="str">
        <f t="shared" si="353"/>
        <v/>
      </c>
      <c r="AN571" s="199" t="str">
        <f t="shared" si="354"/>
        <v/>
      </c>
      <c r="AO571" s="199">
        <f t="shared" si="355"/>
        <v>0</v>
      </c>
      <c r="AP571" s="606"/>
      <c r="AQ571" s="199">
        <f>+IFERROR(MIN(AP571*(1+MTR!$E$28)*(1+MTR!$D$28),IF(C571&lt;2018,AN571+AO571*MTR!$D$35,AN571+AO571*MTR!$E$36)),0)</f>
        <v>0</v>
      </c>
      <c r="AS571" s="199" t="str">
        <f t="shared" si="347"/>
        <v/>
      </c>
      <c r="AT571" s="199" t="str">
        <f t="shared" si="361"/>
        <v/>
      </c>
      <c r="AU571" s="199" t="str">
        <f t="shared" si="357"/>
        <v/>
      </c>
      <c r="AV571" s="199" t="str">
        <f t="shared" si="362"/>
        <v/>
      </c>
      <c r="AW571" s="199" t="str">
        <f t="shared" si="358"/>
        <v/>
      </c>
      <c r="AX571" s="199" t="str">
        <f t="shared" si="359"/>
        <v/>
      </c>
      <c r="AY571" s="199" t="str">
        <f t="shared" si="360"/>
        <v/>
      </c>
      <c r="AZ571" s="199" t="str">
        <f t="shared" si="363"/>
        <v/>
      </c>
      <c r="BA571" s="199">
        <f t="shared" si="364"/>
        <v>0</v>
      </c>
      <c r="BB571" s="606"/>
      <c r="BC571" s="199">
        <f>+IFERROR(MIN(BB571*(1+MTR!$E$28)*(1+MTR!$F$28),IF(C571&lt;2018,AZ571+BA571*MTR!$D$35,AZ571+BA571*MTR!$E$36)),0)</f>
        <v>0</v>
      </c>
      <c r="BD571" s="190"/>
      <c r="BE571" s="608"/>
      <c r="BF571" s="190"/>
      <c r="BG571" s="190"/>
      <c r="BH571" s="190"/>
    </row>
    <row r="572" spans="1:60" s="179" customFormat="1">
      <c r="A572" s="607"/>
      <c r="B572" s="76"/>
      <c r="C572" s="77"/>
      <c r="D572" s="77"/>
      <c r="E572" s="77"/>
      <c r="F572" s="77"/>
      <c r="G572" s="76"/>
      <c r="H572" s="212" t="str">
        <f t="shared" si="4"/>
        <v/>
      </c>
      <c r="I572" s="199" t="str">
        <f t="shared" si="5"/>
        <v/>
      </c>
      <c r="J572" s="199" t="str">
        <f t="shared" si="365"/>
        <v/>
      </c>
      <c r="K572" s="199" t="str">
        <f t="shared" si="366"/>
        <v/>
      </c>
      <c r="L572" s="199" t="str">
        <f t="shared" si="367"/>
        <v/>
      </c>
      <c r="M572" s="199" t="str">
        <f t="shared" si="368"/>
        <v/>
      </c>
      <c r="N572" s="199" t="str">
        <f t="shared" si="369"/>
        <v/>
      </c>
      <c r="O572" s="199" t="str">
        <f t="shared" si="370"/>
        <v/>
      </c>
      <c r="P572" s="199" t="str">
        <f t="shared" si="371"/>
        <v/>
      </c>
      <c r="Q572" s="199">
        <f t="shared" si="372"/>
        <v>0</v>
      </c>
      <c r="R572" s="606"/>
      <c r="S572" s="199">
        <f>+IFERROR(MIN(R572*(1+MTR!$C$28),P572+Q572*MTR!$C$35),0)</f>
        <v>0</v>
      </c>
      <c r="U572" s="199" t="str">
        <f t="shared" si="14"/>
        <v/>
      </c>
      <c r="V572" s="199" t="str">
        <f t="shared" si="373"/>
        <v/>
      </c>
      <c r="W572" s="199" t="str">
        <f t="shared" si="374"/>
        <v/>
      </c>
      <c r="X572" s="199" t="str">
        <f t="shared" si="375"/>
        <v/>
      </c>
      <c r="Y572" s="199" t="str">
        <f t="shared" si="376"/>
        <v/>
      </c>
      <c r="Z572" s="199" t="str">
        <f t="shared" si="377"/>
        <v/>
      </c>
      <c r="AA572" s="199" t="str">
        <f t="shared" si="378"/>
        <v/>
      </c>
      <c r="AB572" s="199" t="str">
        <f t="shared" si="379"/>
        <v/>
      </c>
      <c r="AC572" s="199">
        <f t="shared" si="380"/>
        <v>0</v>
      </c>
      <c r="AD572" s="606"/>
      <c r="AE572" s="199">
        <f>+IFERROR(MIN(AD572*(1+MTR!$C$28)*(1+MTR!$D$28),AB572+AC572*MTR!$D$35),0)</f>
        <v>0</v>
      </c>
      <c r="AG572" s="199" t="str">
        <f t="shared" si="356"/>
        <v/>
      </c>
      <c r="AH572" s="199" t="str">
        <f t="shared" si="348"/>
        <v/>
      </c>
      <c r="AI572" s="199" t="str">
        <f t="shared" si="349"/>
        <v/>
      </c>
      <c r="AJ572" s="199" t="str">
        <f t="shared" si="350"/>
        <v/>
      </c>
      <c r="AK572" s="199" t="str">
        <f t="shared" si="351"/>
        <v/>
      </c>
      <c r="AL572" s="199" t="str">
        <f t="shared" si="352"/>
        <v/>
      </c>
      <c r="AM572" s="199" t="str">
        <f t="shared" si="353"/>
        <v/>
      </c>
      <c r="AN572" s="199" t="str">
        <f t="shared" si="354"/>
        <v/>
      </c>
      <c r="AO572" s="199">
        <f t="shared" si="355"/>
        <v>0</v>
      </c>
      <c r="AP572" s="606"/>
      <c r="AQ572" s="199">
        <f>+IFERROR(MIN(AP572*(1+MTR!$E$28)*(1+MTR!$D$28),IF(C572&lt;2018,AN572+AO572*MTR!$D$35,AN572+AO572*MTR!$E$36)),0)</f>
        <v>0</v>
      </c>
      <c r="AS572" s="199" t="str">
        <f t="shared" si="347"/>
        <v/>
      </c>
      <c r="AT572" s="199" t="str">
        <f t="shared" si="361"/>
        <v/>
      </c>
      <c r="AU572" s="199" t="str">
        <f t="shared" si="357"/>
        <v/>
      </c>
      <c r="AV572" s="199" t="str">
        <f t="shared" si="362"/>
        <v/>
      </c>
      <c r="AW572" s="199" t="str">
        <f t="shared" si="358"/>
        <v/>
      </c>
      <c r="AX572" s="199" t="str">
        <f t="shared" si="359"/>
        <v/>
      </c>
      <c r="AY572" s="199" t="str">
        <f t="shared" si="360"/>
        <v/>
      </c>
      <c r="AZ572" s="199" t="str">
        <f t="shared" si="363"/>
        <v/>
      </c>
      <c r="BA572" s="199">
        <f t="shared" si="364"/>
        <v>0</v>
      </c>
      <c r="BB572" s="606"/>
      <c r="BC572" s="199">
        <f>+IFERROR(MIN(BB572*(1+MTR!$E$28)*(1+MTR!$F$28),IF(C572&lt;2018,AZ572+BA572*MTR!$D$35,AZ572+BA572*MTR!$E$36)),0)</f>
        <v>0</v>
      </c>
      <c r="BD572" s="190"/>
      <c r="BE572" s="608"/>
      <c r="BF572" s="190"/>
      <c r="BG572" s="190"/>
      <c r="BH572" s="190"/>
    </row>
    <row r="573" spans="1:60" s="179" customFormat="1">
      <c r="A573" s="607"/>
      <c r="B573" s="76"/>
      <c r="C573" s="77"/>
      <c r="D573" s="77"/>
      <c r="E573" s="77"/>
      <c r="F573" s="77"/>
      <c r="G573" s="76"/>
      <c r="H573" s="212" t="str">
        <f t="shared" si="4"/>
        <v/>
      </c>
      <c r="I573" s="199" t="str">
        <f t="shared" si="5"/>
        <v/>
      </c>
      <c r="J573" s="199" t="str">
        <f t="shared" si="365"/>
        <v/>
      </c>
      <c r="K573" s="199" t="str">
        <f t="shared" si="366"/>
        <v/>
      </c>
      <c r="L573" s="199" t="str">
        <f t="shared" si="367"/>
        <v/>
      </c>
      <c r="M573" s="199" t="str">
        <f t="shared" si="368"/>
        <v/>
      </c>
      <c r="N573" s="199" t="str">
        <f t="shared" si="369"/>
        <v/>
      </c>
      <c r="O573" s="199" t="str">
        <f t="shared" si="370"/>
        <v/>
      </c>
      <c r="P573" s="199" t="str">
        <f t="shared" si="371"/>
        <v/>
      </c>
      <c r="Q573" s="199">
        <f t="shared" si="372"/>
        <v>0</v>
      </c>
      <c r="R573" s="606"/>
      <c r="S573" s="199">
        <f>+IFERROR(MIN(R573*(1+MTR!$C$28),P573+Q573*MTR!$C$35),0)</f>
        <v>0</v>
      </c>
      <c r="U573" s="199" t="str">
        <f t="shared" si="14"/>
        <v/>
      </c>
      <c r="V573" s="199" t="str">
        <f t="shared" si="373"/>
        <v/>
      </c>
      <c r="W573" s="199" t="str">
        <f t="shared" si="374"/>
        <v/>
      </c>
      <c r="X573" s="199" t="str">
        <f t="shared" si="375"/>
        <v/>
      </c>
      <c r="Y573" s="199" t="str">
        <f t="shared" si="376"/>
        <v/>
      </c>
      <c r="Z573" s="199" t="str">
        <f t="shared" si="377"/>
        <v/>
      </c>
      <c r="AA573" s="199" t="str">
        <f t="shared" si="378"/>
        <v/>
      </c>
      <c r="AB573" s="199" t="str">
        <f t="shared" si="379"/>
        <v/>
      </c>
      <c r="AC573" s="199">
        <f t="shared" si="380"/>
        <v>0</v>
      </c>
      <c r="AD573" s="606"/>
      <c r="AE573" s="199">
        <f>+IFERROR(MIN(AD573*(1+MTR!$C$28)*(1+MTR!$D$28),AB573+AC573*MTR!$D$35),0)</f>
        <v>0</v>
      </c>
      <c r="AG573" s="199" t="str">
        <f t="shared" si="356"/>
        <v/>
      </c>
      <c r="AH573" s="199" t="str">
        <f t="shared" si="348"/>
        <v/>
      </c>
      <c r="AI573" s="199" t="str">
        <f t="shared" si="349"/>
        <v/>
      </c>
      <c r="AJ573" s="199" t="str">
        <f t="shared" si="350"/>
        <v/>
      </c>
      <c r="AK573" s="199" t="str">
        <f t="shared" si="351"/>
        <v/>
      </c>
      <c r="AL573" s="199" t="str">
        <f t="shared" si="352"/>
        <v/>
      </c>
      <c r="AM573" s="199" t="str">
        <f t="shared" si="353"/>
        <v/>
      </c>
      <c r="AN573" s="199" t="str">
        <f t="shared" si="354"/>
        <v/>
      </c>
      <c r="AO573" s="199">
        <f t="shared" si="355"/>
        <v>0</v>
      </c>
      <c r="AP573" s="606"/>
      <c r="AQ573" s="199">
        <f>+IFERROR(MIN(AP573*(1+MTR!$E$28)*(1+MTR!$D$28),IF(C573&lt;2018,AN573+AO573*MTR!$D$35,AN573+AO573*MTR!$E$36)),0)</f>
        <v>0</v>
      </c>
      <c r="AS573" s="199" t="str">
        <f t="shared" si="347"/>
        <v/>
      </c>
      <c r="AT573" s="199" t="str">
        <f t="shared" si="361"/>
        <v/>
      </c>
      <c r="AU573" s="199" t="str">
        <f t="shared" si="357"/>
        <v/>
      </c>
      <c r="AV573" s="199" t="str">
        <f t="shared" si="362"/>
        <v/>
      </c>
      <c r="AW573" s="199" t="str">
        <f t="shared" si="358"/>
        <v/>
      </c>
      <c r="AX573" s="199" t="str">
        <f t="shared" si="359"/>
        <v/>
      </c>
      <c r="AY573" s="199" t="str">
        <f t="shared" si="360"/>
        <v/>
      </c>
      <c r="AZ573" s="199" t="str">
        <f t="shared" si="363"/>
        <v/>
      </c>
      <c r="BA573" s="199">
        <f t="shared" si="364"/>
        <v>0</v>
      </c>
      <c r="BB573" s="606"/>
      <c r="BC573" s="199">
        <f>+IFERROR(MIN(BB573*(1+MTR!$E$28)*(1+MTR!$F$28),IF(C573&lt;2018,AZ573+BA573*MTR!$D$35,AZ573+BA573*MTR!$E$36)),0)</f>
        <v>0</v>
      </c>
      <c r="BD573" s="190"/>
      <c r="BE573" s="608"/>
      <c r="BF573" s="190"/>
      <c r="BG573" s="190"/>
      <c r="BH573" s="190"/>
    </row>
    <row r="574" spans="1:60" s="179" customFormat="1">
      <c r="A574" s="607"/>
      <c r="B574" s="76"/>
      <c r="C574" s="77"/>
      <c r="D574" s="77"/>
      <c r="E574" s="77"/>
      <c r="F574" s="77"/>
      <c r="G574" s="76"/>
      <c r="H574" s="212" t="str">
        <f t="shared" si="4"/>
        <v/>
      </c>
      <c r="I574" s="199" t="str">
        <f t="shared" si="5"/>
        <v/>
      </c>
      <c r="J574" s="199" t="str">
        <f t="shared" si="130"/>
        <v/>
      </c>
      <c r="K574" s="199" t="str">
        <f t="shared" si="131"/>
        <v/>
      </c>
      <c r="L574" s="199" t="str">
        <f t="shared" si="132"/>
        <v/>
      </c>
      <c r="M574" s="199" t="str">
        <f t="shared" si="133"/>
        <v/>
      </c>
      <c r="N574" s="199" t="str">
        <f t="shared" si="134"/>
        <v/>
      </c>
      <c r="O574" s="199" t="str">
        <f t="shared" si="135"/>
        <v/>
      </c>
      <c r="P574" s="199" t="str">
        <f t="shared" si="136"/>
        <v/>
      </c>
      <c r="Q574" s="199">
        <f t="shared" si="137"/>
        <v>0</v>
      </c>
      <c r="R574" s="606"/>
      <c r="S574" s="199">
        <f>+IFERROR(MIN(R574*(1+MTR!$C$28),P574+Q574*MTR!$C$35),0)</f>
        <v>0</v>
      </c>
      <c r="U574" s="199" t="str">
        <f t="shared" si="14"/>
        <v/>
      </c>
      <c r="V574" s="199" t="str">
        <f t="shared" si="138"/>
        <v/>
      </c>
      <c r="W574" s="199" t="str">
        <f t="shared" si="139"/>
        <v/>
      </c>
      <c r="X574" s="199" t="str">
        <f t="shared" si="140"/>
        <v/>
      </c>
      <c r="Y574" s="199" t="str">
        <f t="shared" si="141"/>
        <v/>
      </c>
      <c r="Z574" s="199" t="str">
        <f t="shared" si="142"/>
        <v/>
      </c>
      <c r="AA574" s="199" t="str">
        <f t="shared" si="143"/>
        <v/>
      </c>
      <c r="AB574" s="199" t="str">
        <f t="shared" si="144"/>
        <v/>
      </c>
      <c r="AC574" s="199">
        <f t="shared" si="145"/>
        <v>0</v>
      </c>
      <c r="AD574" s="606"/>
      <c r="AE574" s="199">
        <f>+IFERROR(MIN(AD574*(1+MTR!$C$28)*(1+MTR!$D$28),AB574+AC574*MTR!$D$35),0)</f>
        <v>0</v>
      </c>
      <c r="AG574" s="199" t="str">
        <f t="shared" si="356"/>
        <v/>
      </c>
      <c r="AH574" s="199" t="str">
        <f t="shared" si="348"/>
        <v/>
      </c>
      <c r="AI574" s="199" t="str">
        <f t="shared" si="349"/>
        <v/>
      </c>
      <c r="AJ574" s="199" t="str">
        <f t="shared" si="350"/>
        <v/>
      </c>
      <c r="AK574" s="199" t="str">
        <f t="shared" si="351"/>
        <v/>
      </c>
      <c r="AL574" s="199" t="str">
        <f t="shared" si="352"/>
        <v/>
      </c>
      <c r="AM574" s="199" t="str">
        <f t="shared" si="353"/>
        <v/>
      </c>
      <c r="AN574" s="199" t="str">
        <f t="shared" si="354"/>
        <v/>
      </c>
      <c r="AO574" s="199">
        <f t="shared" si="355"/>
        <v>0</v>
      </c>
      <c r="AP574" s="606"/>
      <c r="AQ574" s="199">
        <f>+IFERROR(MIN(AP574*(1+MTR!$E$28)*(1+MTR!$D$28),IF(C574&lt;2018,AN574+AO574*MTR!$D$35,AN574+AO574*MTR!$E$36)),0)</f>
        <v>0</v>
      </c>
      <c r="AS574" s="199" t="str">
        <f t="shared" si="347"/>
        <v/>
      </c>
      <c r="AT574" s="199" t="str">
        <f t="shared" si="361"/>
        <v/>
      </c>
      <c r="AU574" s="199" t="str">
        <f t="shared" si="357"/>
        <v/>
      </c>
      <c r="AV574" s="199" t="str">
        <f t="shared" si="362"/>
        <v/>
      </c>
      <c r="AW574" s="199" t="str">
        <f t="shared" si="358"/>
        <v/>
      </c>
      <c r="AX574" s="199" t="str">
        <f t="shared" si="359"/>
        <v/>
      </c>
      <c r="AY574" s="199" t="str">
        <f t="shared" si="360"/>
        <v/>
      </c>
      <c r="AZ574" s="199" t="str">
        <f t="shared" si="363"/>
        <v/>
      </c>
      <c r="BA574" s="199">
        <f t="shared" si="364"/>
        <v>0</v>
      </c>
      <c r="BB574" s="606"/>
      <c r="BC574" s="199">
        <f>+IFERROR(MIN(BB574*(1+MTR!$E$28)*(1+MTR!$F$28),IF(C574&lt;2018,AZ574+BA574*MTR!$D$35,AZ574+BA574*MTR!$E$36)),0)</f>
        <v>0</v>
      </c>
      <c r="BD574" s="190"/>
      <c r="BE574" s="608"/>
      <c r="BF574" s="190"/>
      <c r="BG574" s="190"/>
      <c r="BH574" s="190"/>
    </row>
    <row r="575" spans="1:60" s="179" customFormat="1">
      <c r="A575" s="607"/>
      <c r="B575" s="76"/>
      <c r="C575" s="77"/>
      <c r="D575" s="77"/>
      <c r="E575" s="77"/>
      <c r="F575" s="77"/>
      <c r="G575" s="76"/>
      <c r="H575" s="212" t="str">
        <f t="shared" si="4"/>
        <v/>
      </c>
      <c r="I575" s="199" t="str">
        <f t="shared" si="5"/>
        <v/>
      </c>
      <c r="J575" s="199" t="str">
        <f t="shared" si="130"/>
        <v/>
      </c>
      <c r="K575" s="199" t="str">
        <f t="shared" si="131"/>
        <v/>
      </c>
      <c r="L575" s="199" t="str">
        <f t="shared" si="132"/>
        <v/>
      </c>
      <c r="M575" s="199" t="str">
        <f t="shared" si="133"/>
        <v/>
      </c>
      <c r="N575" s="199" t="str">
        <f t="shared" si="134"/>
        <v/>
      </c>
      <c r="O575" s="199" t="str">
        <f t="shared" si="135"/>
        <v/>
      </c>
      <c r="P575" s="199" t="str">
        <f t="shared" si="136"/>
        <v/>
      </c>
      <c r="Q575" s="199">
        <f t="shared" si="137"/>
        <v>0</v>
      </c>
      <c r="R575" s="606"/>
      <c r="S575" s="199">
        <f>+IFERROR(MIN(R575*(1+MTR!$C$28),P575+Q575*MTR!$C$35),0)</f>
        <v>0</v>
      </c>
      <c r="U575" s="199" t="str">
        <f t="shared" si="14"/>
        <v/>
      </c>
      <c r="V575" s="199" t="str">
        <f t="shared" si="138"/>
        <v/>
      </c>
      <c r="W575" s="199" t="str">
        <f t="shared" si="139"/>
        <v/>
      </c>
      <c r="X575" s="199" t="str">
        <f t="shared" si="140"/>
        <v/>
      </c>
      <c r="Y575" s="199" t="str">
        <f t="shared" si="141"/>
        <v/>
      </c>
      <c r="Z575" s="199" t="str">
        <f t="shared" si="142"/>
        <v/>
      </c>
      <c r="AA575" s="199" t="str">
        <f t="shared" si="143"/>
        <v/>
      </c>
      <c r="AB575" s="199" t="str">
        <f t="shared" si="144"/>
        <v/>
      </c>
      <c r="AC575" s="199">
        <f t="shared" si="145"/>
        <v>0</v>
      </c>
      <c r="AD575" s="606"/>
      <c r="AE575" s="199">
        <f>+IFERROR(MIN(AD575*(1+MTR!$C$28)*(1+MTR!$D$28),AB575+AC575*MTR!$D$35),0)</f>
        <v>0</v>
      </c>
      <c r="AG575" s="199" t="str">
        <f t="shared" si="356"/>
        <v/>
      </c>
      <c r="AH575" s="199" t="str">
        <f t="shared" si="348"/>
        <v/>
      </c>
      <c r="AI575" s="199" t="str">
        <f t="shared" si="349"/>
        <v/>
      </c>
      <c r="AJ575" s="199" t="str">
        <f t="shared" si="350"/>
        <v/>
      </c>
      <c r="AK575" s="199" t="str">
        <f t="shared" si="351"/>
        <v/>
      </c>
      <c r="AL575" s="199" t="str">
        <f t="shared" si="352"/>
        <v/>
      </c>
      <c r="AM575" s="199" t="str">
        <f t="shared" si="353"/>
        <v/>
      </c>
      <c r="AN575" s="199" t="str">
        <f t="shared" si="354"/>
        <v/>
      </c>
      <c r="AO575" s="199">
        <f t="shared" si="355"/>
        <v>0</v>
      </c>
      <c r="AP575" s="606"/>
      <c r="AQ575" s="199">
        <f>+IFERROR(MIN(AP575*(1+MTR!$E$28)*(1+MTR!$D$28),IF(C575&lt;2018,AN575+AO575*MTR!$D$35,AN575+AO575*MTR!$E$36)),0)</f>
        <v>0</v>
      </c>
      <c r="AS575" s="199" t="str">
        <f t="shared" si="347"/>
        <v/>
      </c>
      <c r="AT575" s="199" t="str">
        <f t="shared" si="361"/>
        <v/>
      </c>
      <c r="AU575" s="199" t="str">
        <f t="shared" si="357"/>
        <v/>
      </c>
      <c r="AV575" s="199" t="str">
        <f t="shared" si="362"/>
        <v/>
      </c>
      <c r="AW575" s="199" t="str">
        <f t="shared" si="358"/>
        <v/>
      </c>
      <c r="AX575" s="199" t="str">
        <f t="shared" si="359"/>
        <v/>
      </c>
      <c r="AY575" s="199" t="str">
        <f t="shared" si="360"/>
        <v/>
      </c>
      <c r="AZ575" s="199" t="str">
        <f t="shared" si="363"/>
        <v/>
      </c>
      <c r="BA575" s="199">
        <f t="shared" si="364"/>
        <v>0</v>
      </c>
      <c r="BB575" s="606"/>
      <c r="BC575" s="199">
        <f>+IFERROR(MIN(BB575*(1+MTR!$E$28)*(1+MTR!$F$28),IF(C575&lt;2018,AZ575+BA575*MTR!$D$35,AZ575+BA575*MTR!$E$36)),0)</f>
        <v>0</v>
      </c>
      <c r="BD575" s="190"/>
      <c r="BE575" s="608"/>
      <c r="BF575" s="190"/>
      <c r="BG575" s="190"/>
      <c r="BH575" s="190"/>
    </row>
    <row r="576" spans="1:60" s="179" customFormat="1">
      <c r="A576" s="607"/>
      <c r="B576" s="76"/>
      <c r="C576" s="77"/>
      <c r="D576" s="77"/>
      <c r="E576" s="77"/>
      <c r="F576" s="77"/>
      <c r="G576" s="76"/>
      <c r="H576" s="212" t="str">
        <f t="shared" si="4"/>
        <v/>
      </c>
      <c r="I576" s="199" t="str">
        <f t="shared" si="5"/>
        <v/>
      </c>
      <c r="J576" s="199" t="str">
        <f t="shared" ref="J576:J579" si="381">IFERROR(I576*$D576,"")</f>
        <v/>
      </c>
      <c r="K576" s="199" t="str">
        <f t="shared" ref="K576:K579" si="382">IFERROR(MIN(F576*I576,J576),"")</f>
        <v/>
      </c>
      <c r="L576" s="199" t="str">
        <f t="shared" ref="L576:L579" si="383">IFERROR(I576*$E576,"")</f>
        <v/>
      </c>
      <c r="M576" s="199" t="str">
        <f t="shared" ref="M576:M579" si="384">IFERROR(MIN(G576*I576,L576),"")</f>
        <v/>
      </c>
      <c r="N576" s="199" t="str">
        <f t="shared" ref="N576:N579" si="385">IFERROR(IF($H576&gt;0,MAX(0,MIN(J576/$H576,MAX(0,J576-K576))),0),"")</f>
        <v/>
      </c>
      <c r="O576" s="199" t="str">
        <f t="shared" ref="O576:O579" si="386">IFERROR(IF($H576&gt;0,MAX(0,MIN(L576/$H576,MAX(0,L576-M576))),0),"")</f>
        <v/>
      </c>
      <c r="P576" s="199" t="str">
        <f t="shared" ref="P576:P579" si="387">IFERROR(N576-O576,"")</f>
        <v/>
      </c>
      <c r="Q576" s="199">
        <f t="shared" ref="Q576:Q579" si="388">IFERROR(J576-L576-(K576-M576),0)</f>
        <v>0</v>
      </c>
      <c r="R576" s="606"/>
      <c r="S576" s="199">
        <f>+IFERROR(MIN(R576*(1+MTR!$C$28),P576+Q576*MTR!$C$35),0)</f>
        <v>0</v>
      </c>
      <c r="U576" s="199" t="str">
        <f t="shared" si="14"/>
        <v/>
      </c>
      <c r="V576" s="199" t="str">
        <f t="shared" ref="V576:V579" si="389">IFERROR(U576*$D576,"")</f>
        <v/>
      </c>
      <c r="W576" s="199" t="str">
        <f t="shared" ref="W576:W579" si="390">IFERROR(MIN((K576+N576)*$N$12,V576),"")</f>
        <v/>
      </c>
      <c r="X576" s="199" t="str">
        <f t="shared" ref="X576:X579" si="391">IFERROR(U576*$E576,"")</f>
        <v/>
      </c>
      <c r="Y576" s="199" t="str">
        <f t="shared" ref="Y576:Y579" si="392">IFERROR(MIN((M576+O576)*$N$12,X576),"")</f>
        <v/>
      </c>
      <c r="Z576" s="199" t="str">
        <f t="shared" ref="Z576:Z579" si="393">IFERROR(IF($H576&gt;0,MAX(0,MIN(V576/$H576,MAX(0,V576-W576))),0),"")</f>
        <v/>
      </c>
      <c r="AA576" s="199" t="str">
        <f t="shared" ref="AA576:AA579" si="394">IFERROR(IF($H576&gt;0,MAX(0,MIN(X576/$H576,MAX(0,X576-Y576))),0),"")</f>
        <v/>
      </c>
      <c r="AB576" s="199" t="str">
        <f t="shared" ref="AB576:AB579" si="395">IFERROR(Z576-AA576,"")</f>
        <v/>
      </c>
      <c r="AC576" s="199">
        <f t="shared" ref="AC576:AC579" si="396">IFERROR(V576-X576-(W576-Y576),0)</f>
        <v>0</v>
      </c>
      <c r="AD576" s="606"/>
      <c r="AE576" s="199">
        <f>+IFERROR(MIN(AD576*(1+MTR!$C$28)*(1+MTR!$D$28),AB576+AC576*MTR!$D$35),0)</f>
        <v>0</v>
      </c>
      <c r="AG576" s="199" t="str">
        <f t="shared" si="356"/>
        <v/>
      </c>
      <c r="AH576" s="199" t="str">
        <f t="shared" si="348"/>
        <v/>
      </c>
      <c r="AI576" s="199" t="str">
        <f t="shared" si="349"/>
        <v/>
      </c>
      <c r="AJ576" s="199" t="str">
        <f t="shared" si="350"/>
        <v/>
      </c>
      <c r="AK576" s="199" t="str">
        <f t="shared" si="351"/>
        <v/>
      </c>
      <c r="AL576" s="199" t="str">
        <f t="shared" si="352"/>
        <v/>
      </c>
      <c r="AM576" s="199" t="str">
        <f t="shared" si="353"/>
        <v/>
      </c>
      <c r="AN576" s="199" t="str">
        <f t="shared" si="354"/>
        <v/>
      </c>
      <c r="AO576" s="199">
        <f t="shared" si="355"/>
        <v>0</v>
      </c>
      <c r="AP576" s="606"/>
      <c r="AQ576" s="199">
        <f>+IFERROR(MIN(AP576*(1+MTR!$E$28)*(1+MTR!$D$28),IF(C576&lt;2018,AN576+AO576*MTR!$D$35,AN576+AO576*MTR!$E$36)),0)</f>
        <v>0</v>
      </c>
      <c r="AS576" s="199" t="str">
        <f t="shared" si="347"/>
        <v/>
      </c>
      <c r="AT576" s="199" t="str">
        <f t="shared" si="361"/>
        <v/>
      </c>
      <c r="AU576" s="199" t="str">
        <f t="shared" si="357"/>
        <v/>
      </c>
      <c r="AV576" s="199" t="str">
        <f t="shared" si="362"/>
        <v/>
      </c>
      <c r="AW576" s="199" t="str">
        <f t="shared" si="358"/>
        <v/>
      </c>
      <c r="AX576" s="199" t="str">
        <f t="shared" si="359"/>
        <v/>
      </c>
      <c r="AY576" s="199" t="str">
        <f t="shared" si="360"/>
        <v/>
      </c>
      <c r="AZ576" s="199" t="str">
        <f t="shared" si="363"/>
        <v/>
      </c>
      <c r="BA576" s="199">
        <f t="shared" si="364"/>
        <v>0</v>
      </c>
      <c r="BB576" s="606"/>
      <c r="BC576" s="199">
        <f>+IFERROR(MIN(BB576*(1+MTR!$E$28)*(1+MTR!$F$28),IF(C576&lt;2018,AZ576+BA576*MTR!$D$35,AZ576+BA576*MTR!$E$36)),0)</f>
        <v>0</v>
      </c>
      <c r="BD576" s="190"/>
      <c r="BE576" s="608"/>
      <c r="BF576" s="190"/>
      <c r="BG576" s="190"/>
      <c r="BH576" s="190"/>
    </row>
    <row r="577" spans="1:60" s="179" customFormat="1">
      <c r="A577" s="607"/>
      <c r="B577" s="76"/>
      <c r="C577" s="77"/>
      <c r="D577" s="77"/>
      <c r="E577" s="77"/>
      <c r="F577" s="77"/>
      <c r="G577" s="76"/>
      <c r="H577" s="212" t="str">
        <f t="shared" si="4"/>
        <v/>
      </c>
      <c r="I577" s="199" t="str">
        <f t="shared" si="5"/>
        <v/>
      </c>
      <c r="J577" s="199" t="str">
        <f t="shared" si="381"/>
        <v/>
      </c>
      <c r="K577" s="199" t="str">
        <f t="shared" si="382"/>
        <v/>
      </c>
      <c r="L577" s="199" t="str">
        <f t="shared" si="383"/>
        <v/>
      </c>
      <c r="M577" s="199" t="str">
        <f t="shared" si="384"/>
        <v/>
      </c>
      <c r="N577" s="199" t="str">
        <f t="shared" si="385"/>
        <v/>
      </c>
      <c r="O577" s="199" t="str">
        <f t="shared" si="386"/>
        <v/>
      </c>
      <c r="P577" s="199" t="str">
        <f t="shared" si="387"/>
        <v/>
      </c>
      <c r="Q577" s="199">
        <f t="shared" si="388"/>
        <v>0</v>
      </c>
      <c r="R577" s="606"/>
      <c r="S577" s="199">
        <f>+IFERROR(MIN(R577*(1+MTR!$C$28),P577+Q577*MTR!$C$35),0)</f>
        <v>0</v>
      </c>
      <c r="U577" s="199" t="str">
        <f t="shared" si="14"/>
        <v/>
      </c>
      <c r="V577" s="199" t="str">
        <f t="shared" si="389"/>
        <v/>
      </c>
      <c r="W577" s="199" t="str">
        <f t="shared" si="390"/>
        <v/>
      </c>
      <c r="X577" s="199" t="str">
        <f t="shared" si="391"/>
        <v/>
      </c>
      <c r="Y577" s="199" t="str">
        <f t="shared" si="392"/>
        <v/>
      </c>
      <c r="Z577" s="199" t="str">
        <f t="shared" si="393"/>
        <v/>
      </c>
      <c r="AA577" s="199" t="str">
        <f t="shared" si="394"/>
        <v/>
      </c>
      <c r="AB577" s="199" t="str">
        <f t="shared" si="395"/>
        <v/>
      </c>
      <c r="AC577" s="199">
        <f t="shared" si="396"/>
        <v>0</v>
      </c>
      <c r="AD577" s="606"/>
      <c r="AE577" s="199">
        <f>+IFERROR(MIN(AD577*(1+MTR!$C$28)*(1+MTR!$D$28),AB577+AC577*MTR!$D$35),0)</f>
        <v>0</v>
      </c>
      <c r="AG577" s="199" t="str">
        <f t="shared" si="356"/>
        <v/>
      </c>
      <c r="AH577" s="199" t="str">
        <f t="shared" si="348"/>
        <v/>
      </c>
      <c r="AI577" s="199" t="str">
        <f t="shared" si="349"/>
        <v/>
      </c>
      <c r="AJ577" s="199" t="str">
        <f t="shared" si="350"/>
        <v/>
      </c>
      <c r="AK577" s="199" t="str">
        <f t="shared" si="351"/>
        <v/>
      </c>
      <c r="AL577" s="199" t="str">
        <f t="shared" si="352"/>
        <v/>
      </c>
      <c r="AM577" s="199" t="str">
        <f t="shared" si="353"/>
        <v/>
      </c>
      <c r="AN577" s="199" t="str">
        <f t="shared" si="354"/>
        <v/>
      </c>
      <c r="AO577" s="199">
        <f t="shared" si="355"/>
        <v>0</v>
      </c>
      <c r="AP577" s="606"/>
      <c r="AQ577" s="199">
        <f>+IFERROR(MIN(AP577*(1+MTR!$E$28)*(1+MTR!$D$28),IF(C577&lt;2018,AN577+AO577*MTR!$D$35,AN577+AO577*MTR!$E$36)),0)</f>
        <v>0</v>
      </c>
      <c r="AS577" s="199" t="str">
        <f t="shared" si="347"/>
        <v/>
      </c>
      <c r="AT577" s="199" t="str">
        <f t="shared" si="361"/>
        <v/>
      </c>
      <c r="AU577" s="199" t="str">
        <f t="shared" si="357"/>
        <v/>
      </c>
      <c r="AV577" s="199" t="str">
        <f t="shared" si="362"/>
        <v/>
      </c>
      <c r="AW577" s="199" t="str">
        <f t="shared" si="358"/>
        <v/>
      </c>
      <c r="AX577" s="199" t="str">
        <f t="shared" si="359"/>
        <v/>
      </c>
      <c r="AY577" s="199" t="str">
        <f t="shared" si="360"/>
        <v/>
      </c>
      <c r="AZ577" s="199" t="str">
        <f t="shared" si="363"/>
        <v/>
      </c>
      <c r="BA577" s="199">
        <f t="shared" si="364"/>
        <v>0</v>
      </c>
      <c r="BB577" s="606"/>
      <c r="BC577" s="199">
        <f>+IFERROR(MIN(BB577*(1+MTR!$E$28)*(1+MTR!$F$28),IF(C577&lt;2018,AZ577+BA577*MTR!$D$35,AZ577+BA577*MTR!$E$36)),0)</f>
        <v>0</v>
      </c>
      <c r="BD577" s="190"/>
      <c r="BE577" s="608"/>
      <c r="BF577" s="190"/>
      <c r="BG577" s="190"/>
      <c r="BH577" s="190"/>
    </row>
    <row r="578" spans="1:60" s="179" customFormat="1">
      <c r="A578" s="607"/>
      <c r="B578" s="76"/>
      <c r="C578" s="77"/>
      <c r="D578" s="77"/>
      <c r="E578" s="77"/>
      <c r="F578" s="77"/>
      <c r="G578" s="76"/>
      <c r="H578" s="212" t="str">
        <f t="shared" si="4"/>
        <v/>
      </c>
      <c r="I578" s="199" t="str">
        <f t="shared" si="5"/>
        <v/>
      </c>
      <c r="J578" s="199" t="str">
        <f t="shared" si="381"/>
        <v/>
      </c>
      <c r="K578" s="199" t="str">
        <f t="shared" si="382"/>
        <v/>
      </c>
      <c r="L578" s="199" t="str">
        <f t="shared" si="383"/>
        <v/>
      </c>
      <c r="M578" s="199" t="str">
        <f t="shared" si="384"/>
        <v/>
      </c>
      <c r="N578" s="199" t="str">
        <f t="shared" si="385"/>
        <v/>
      </c>
      <c r="O578" s="199" t="str">
        <f t="shared" si="386"/>
        <v/>
      </c>
      <c r="P578" s="199" t="str">
        <f t="shared" si="387"/>
        <v/>
      </c>
      <c r="Q578" s="199">
        <f t="shared" si="388"/>
        <v>0</v>
      </c>
      <c r="R578" s="606"/>
      <c r="S578" s="199">
        <f>+IFERROR(MIN(R578*(1+MTR!$C$28),P578+Q578*MTR!$C$35),0)</f>
        <v>0</v>
      </c>
      <c r="U578" s="199" t="str">
        <f t="shared" si="14"/>
        <v/>
      </c>
      <c r="V578" s="199" t="str">
        <f t="shared" si="389"/>
        <v/>
      </c>
      <c r="W578" s="199" t="str">
        <f t="shared" si="390"/>
        <v/>
      </c>
      <c r="X578" s="199" t="str">
        <f t="shared" si="391"/>
        <v/>
      </c>
      <c r="Y578" s="199" t="str">
        <f t="shared" si="392"/>
        <v/>
      </c>
      <c r="Z578" s="199" t="str">
        <f t="shared" si="393"/>
        <v/>
      </c>
      <c r="AA578" s="199" t="str">
        <f t="shared" si="394"/>
        <v/>
      </c>
      <c r="AB578" s="199" t="str">
        <f t="shared" si="395"/>
        <v/>
      </c>
      <c r="AC578" s="199">
        <f t="shared" si="396"/>
        <v>0</v>
      </c>
      <c r="AD578" s="606"/>
      <c r="AE578" s="199">
        <f>+IFERROR(MIN(AD578*(1+MTR!$C$28)*(1+MTR!$D$28),AB578+AC578*MTR!$D$35),0)</f>
        <v>0</v>
      </c>
      <c r="AG578" s="199" t="str">
        <f t="shared" si="356"/>
        <v/>
      </c>
      <c r="AH578" s="199" t="str">
        <f t="shared" si="348"/>
        <v/>
      </c>
      <c r="AI578" s="199" t="str">
        <f t="shared" si="349"/>
        <v/>
      </c>
      <c r="AJ578" s="199" t="str">
        <f t="shared" si="350"/>
        <v/>
      </c>
      <c r="AK578" s="199" t="str">
        <f t="shared" si="351"/>
        <v/>
      </c>
      <c r="AL578" s="199" t="str">
        <f t="shared" si="352"/>
        <v/>
      </c>
      <c r="AM578" s="199" t="str">
        <f t="shared" si="353"/>
        <v/>
      </c>
      <c r="AN578" s="199" t="str">
        <f t="shared" si="354"/>
        <v/>
      </c>
      <c r="AO578" s="199">
        <f t="shared" si="355"/>
        <v>0</v>
      </c>
      <c r="AP578" s="606"/>
      <c r="AQ578" s="199">
        <f>+IFERROR(MIN(AP578*(1+MTR!$E$28)*(1+MTR!$D$28),IF(C578&lt;2018,AN578+AO578*MTR!$D$35,AN578+AO578*MTR!$E$36)),0)</f>
        <v>0</v>
      </c>
      <c r="AS578" s="199" t="str">
        <f t="shared" si="347"/>
        <v/>
      </c>
      <c r="AT578" s="199" t="str">
        <f t="shared" si="361"/>
        <v/>
      </c>
      <c r="AU578" s="199" t="str">
        <f t="shared" si="357"/>
        <v/>
      </c>
      <c r="AV578" s="199" t="str">
        <f t="shared" si="362"/>
        <v/>
      </c>
      <c r="AW578" s="199" t="str">
        <f t="shared" si="358"/>
        <v/>
      </c>
      <c r="AX578" s="199" t="str">
        <f t="shared" si="359"/>
        <v/>
      </c>
      <c r="AY578" s="199" t="str">
        <f t="shared" si="360"/>
        <v/>
      </c>
      <c r="AZ578" s="199" t="str">
        <f t="shared" si="363"/>
        <v/>
      </c>
      <c r="BA578" s="199">
        <f t="shared" si="364"/>
        <v>0</v>
      </c>
      <c r="BB578" s="606"/>
      <c r="BC578" s="199">
        <f>+IFERROR(MIN(BB578*(1+MTR!$E$28)*(1+MTR!$F$28),IF(C578&lt;2018,AZ578+BA578*MTR!$D$35,AZ578+BA578*MTR!$E$36)),0)</f>
        <v>0</v>
      </c>
      <c r="BD578" s="190"/>
      <c r="BE578" s="608"/>
      <c r="BF578" s="190"/>
      <c r="BG578" s="190"/>
      <c r="BH578" s="190"/>
    </row>
    <row r="579" spans="1:60" s="179" customFormat="1">
      <c r="A579" s="607"/>
      <c r="B579" s="76"/>
      <c r="C579" s="77"/>
      <c r="D579" s="77"/>
      <c r="E579" s="77"/>
      <c r="F579" s="77"/>
      <c r="G579" s="76"/>
      <c r="H579" s="212" t="str">
        <f t="shared" si="4"/>
        <v/>
      </c>
      <c r="I579" s="199" t="str">
        <f t="shared" si="5"/>
        <v/>
      </c>
      <c r="J579" s="199" t="str">
        <f t="shared" si="381"/>
        <v/>
      </c>
      <c r="K579" s="199" t="str">
        <f t="shared" si="382"/>
        <v/>
      </c>
      <c r="L579" s="199" t="str">
        <f t="shared" si="383"/>
        <v/>
      </c>
      <c r="M579" s="199" t="str">
        <f t="shared" si="384"/>
        <v/>
      </c>
      <c r="N579" s="199" t="str">
        <f t="shared" si="385"/>
        <v/>
      </c>
      <c r="O579" s="199" t="str">
        <f t="shared" si="386"/>
        <v/>
      </c>
      <c r="P579" s="199" t="str">
        <f t="shared" si="387"/>
        <v/>
      </c>
      <c r="Q579" s="199">
        <f t="shared" si="388"/>
        <v>0</v>
      </c>
      <c r="R579" s="606"/>
      <c r="S579" s="199">
        <f>+IFERROR(MIN(R579*(1+MTR!$C$28),P579+Q579*MTR!$C$35),0)</f>
        <v>0</v>
      </c>
      <c r="U579" s="199" t="str">
        <f t="shared" si="14"/>
        <v/>
      </c>
      <c r="V579" s="199" t="str">
        <f t="shared" si="389"/>
        <v/>
      </c>
      <c r="W579" s="199" t="str">
        <f t="shared" si="390"/>
        <v/>
      </c>
      <c r="X579" s="199" t="str">
        <f t="shared" si="391"/>
        <v/>
      </c>
      <c r="Y579" s="199" t="str">
        <f t="shared" si="392"/>
        <v/>
      </c>
      <c r="Z579" s="199" t="str">
        <f t="shared" si="393"/>
        <v/>
      </c>
      <c r="AA579" s="199" t="str">
        <f t="shared" si="394"/>
        <v/>
      </c>
      <c r="AB579" s="199" t="str">
        <f t="shared" si="395"/>
        <v/>
      </c>
      <c r="AC579" s="199">
        <f t="shared" si="396"/>
        <v>0</v>
      </c>
      <c r="AD579" s="606"/>
      <c r="AE579" s="199">
        <f>+IFERROR(MIN(AD579*(1+MTR!$C$28)*(1+MTR!$D$28),AB579+AC579*MTR!$D$35),0)</f>
        <v>0</v>
      </c>
      <c r="AG579" s="199" t="str">
        <f t="shared" si="356"/>
        <v/>
      </c>
      <c r="AH579" s="199" t="str">
        <f t="shared" si="348"/>
        <v/>
      </c>
      <c r="AI579" s="199" t="str">
        <f t="shared" si="349"/>
        <v/>
      </c>
      <c r="AJ579" s="199" t="str">
        <f t="shared" si="350"/>
        <v/>
      </c>
      <c r="AK579" s="199" t="str">
        <f t="shared" si="351"/>
        <v/>
      </c>
      <c r="AL579" s="199" t="str">
        <f t="shared" si="352"/>
        <v/>
      </c>
      <c r="AM579" s="199" t="str">
        <f t="shared" si="353"/>
        <v/>
      </c>
      <c r="AN579" s="199" t="str">
        <f t="shared" si="354"/>
        <v/>
      </c>
      <c r="AO579" s="199">
        <f t="shared" si="355"/>
        <v>0</v>
      </c>
      <c r="AP579" s="606"/>
      <c r="AQ579" s="199">
        <f>+IFERROR(MIN(AP579*(1+MTR!$E$28)*(1+MTR!$D$28),IF(C579&lt;2018,AN579+AO579*MTR!$D$35,AN579+AO579*MTR!$E$36)),0)</f>
        <v>0</v>
      </c>
      <c r="AS579" s="199" t="str">
        <f t="shared" si="347"/>
        <v/>
      </c>
      <c r="AT579" s="199" t="str">
        <f t="shared" si="361"/>
        <v/>
      </c>
      <c r="AU579" s="199" t="str">
        <f t="shared" si="357"/>
        <v/>
      </c>
      <c r="AV579" s="199" t="str">
        <f t="shared" si="362"/>
        <v/>
      </c>
      <c r="AW579" s="199" t="str">
        <f t="shared" si="358"/>
        <v/>
      </c>
      <c r="AX579" s="199" t="str">
        <f t="shared" si="359"/>
        <v/>
      </c>
      <c r="AY579" s="199" t="str">
        <f t="shared" si="360"/>
        <v/>
      </c>
      <c r="AZ579" s="199" t="str">
        <f t="shared" si="363"/>
        <v/>
      </c>
      <c r="BA579" s="199">
        <f t="shared" si="364"/>
        <v>0</v>
      </c>
      <c r="BB579" s="606"/>
      <c r="BC579" s="199">
        <f>+IFERROR(MIN(BB579*(1+MTR!$E$28)*(1+MTR!$F$28),IF(C579&lt;2018,AZ579+BA579*MTR!$D$35,AZ579+BA579*MTR!$E$36)),0)</f>
        <v>0</v>
      </c>
      <c r="BD579" s="190"/>
      <c r="BE579" s="608"/>
      <c r="BF579" s="190"/>
      <c r="BG579" s="190"/>
      <c r="BH579" s="190"/>
    </row>
    <row r="580" spans="1:60" s="179" customFormat="1">
      <c r="A580" s="607"/>
      <c r="B580" s="76"/>
      <c r="C580" s="77"/>
      <c r="D580" s="77"/>
      <c r="E580" s="77"/>
      <c r="F580" s="77"/>
      <c r="G580" s="76"/>
      <c r="H580" s="212" t="str">
        <f t="shared" si="4"/>
        <v/>
      </c>
      <c r="I580" s="199" t="str">
        <f t="shared" si="5"/>
        <v/>
      </c>
      <c r="J580" s="199" t="str">
        <f t="shared" si="130"/>
        <v/>
      </c>
      <c r="K580" s="199" t="str">
        <f t="shared" si="131"/>
        <v/>
      </c>
      <c r="L580" s="199" t="str">
        <f t="shared" si="132"/>
        <v/>
      </c>
      <c r="M580" s="199" t="str">
        <f t="shared" si="133"/>
        <v/>
      </c>
      <c r="N580" s="199" t="str">
        <f t="shared" si="134"/>
        <v/>
      </c>
      <c r="O580" s="199" t="str">
        <f t="shared" si="135"/>
        <v/>
      </c>
      <c r="P580" s="199" t="str">
        <f t="shared" si="136"/>
        <v/>
      </c>
      <c r="Q580" s="199">
        <f t="shared" si="137"/>
        <v>0</v>
      </c>
      <c r="R580" s="606"/>
      <c r="S580" s="199">
        <f>+IFERROR(MIN(R580*(1+MTR!$C$28),P580+Q580*MTR!$C$35),0)</f>
        <v>0</v>
      </c>
      <c r="U580" s="199" t="str">
        <f t="shared" si="14"/>
        <v/>
      </c>
      <c r="V580" s="199" t="str">
        <f t="shared" si="138"/>
        <v/>
      </c>
      <c r="W580" s="199" t="str">
        <f t="shared" si="139"/>
        <v/>
      </c>
      <c r="X580" s="199" t="str">
        <f t="shared" si="140"/>
        <v/>
      </c>
      <c r="Y580" s="199" t="str">
        <f t="shared" si="141"/>
        <v/>
      </c>
      <c r="Z580" s="199" t="str">
        <f t="shared" si="142"/>
        <v/>
      </c>
      <c r="AA580" s="199" t="str">
        <f t="shared" si="143"/>
        <v/>
      </c>
      <c r="AB580" s="199" t="str">
        <f t="shared" si="144"/>
        <v/>
      </c>
      <c r="AC580" s="199">
        <f t="shared" si="145"/>
        <v>0</v>
      </c>
      <c r="AD580" s="606"/>
      <c r="AE580" s="199">
        <f>+IFERROR(MIN(AD580*(1+MTR!$C$28)*(1+MTR!$D$28),AB580+AC580*MTR!$D$35),0)</f>
        <v>0</v>
      </c>
      <c r="AG580" s="199" t="str">
        <f t="shared" si="356"/>
        <v/>
      </c>
      <c r="AH580" s="199" t="str">
        <f t="shared" si="348"/>
        <v/>
      </c>
      <c r="AI580" s="199" t="str">
        <f t="shared" si="349"/>
        <v/>
      </c>
      <c r="AJ580" s="199" t="str">
        <f t="shared" si="350"/>
        <v/>
      </c>
      <c r="AK580" s="199" t="str">
        <f t="shared" si="351"/>
        <v/>
      </c>
      <c r="AL580" s="199" t="str">
        <f t="shared" si="352"/>
        <v/>
      </c>
      <c r="AM580" s="199" t="str">
        <f t="shared" si="353"/>
        <v/>
      </c>
      <c r="AN580" s="199" t="str">
        <f t="shared" si="354"/>
        <v/>
      </c>
      <c r="AO580" s="199">
        <f t="shared" si="355"/>
        <v>0</v>
      </c>
      <c r="AP580" s="606"/>
      <c r="AQ580" s="199">
        <f>+IFERROR(MIN(AP580*(1+MTR!$E$28)*(1+MTR!$D$28),IF(C580&lt;2018,AN580+AO580*MTR!$D$35,AN580+AO580*MTR!$E$36)),0)</f>
        <v>0</v>
      </c>
      <c r="AS580" s="199" t="str">
        <f t="shared" si="347"/>
        <v/>
      </c>
      <c r="AT580" s="199" t="str">
        <f t="shared" si="361"/>
        <v/>
      </c>
      <c r="AU580" s="199" t="str">
        <f t="shared" si="357"/>
        <v/>
      </c>
      <c r="AV580" s="199" t="str">
        <f t="shared" si="362"/>
        <v/>
      </c>
      <c r="AW580" s="199" t="str">
        <f t="shared" si="358"/>
        <v/>
      </c>
      <c r="AX580" s="199" t="str">
        <f t="shared" si="359"/>
        <v/>
      </c>
      <c r="AY580" s="199" t="str">
        <f t="shared" si="360"/>
        <v/>
      </c>
      <c r="AZ580" s="199" t="str">
        <f t="shared" si="363"/>
        <v/>
      </c>
      <c r="BA580" s="199">
        <f t="shared" si="364"/>
        <v>0</v>
      </c>
      <c r="BB580" s="606"/>
      <c r="BC580" s="199">
        <f>+IFERROR(MIN(BB580*(1+MTR!$E$28)*(1+MTR!$F$28),IF(C580&lt;2018,AZ580+BA580*MTR!$D$35,AZ580+BA580*MTR!$E$36)),0)</f>
        <v>0</v>
      </c>
      <c r="BD580" s="190"/>
      <c r="BE580" s="608"/>
      <c r="BF580" s="190"/>
      <c r="BG580" s="190"/>
      <c r="BH580" s="190"/>
    </row>
    <row r="581" spans="1:60" s="179" customFormat="1">
      <c r="A581" s="607"/>
      <c r="B581" s="76"/>
      <c r="C581" s="77"/>
      <c r="D581" s="77"/>
      <c r="E581" s="77"/>
      <c r="F581" s="77"/>
      <c r="G581" s="76"/>
      <c r="H581" s="212" t="str">
        <f t="shared" si="4"/>
        <v/>
      </c>
      <c r="I581" s="199" t="str">
        <f t="shared" si="5"/>
        <v/>
      </c>
      <c r="J581" s="199" t="str">
        <f t="shared" si="130"/>
        <v/>
      </c>
      <c r="K581" s="199" t="str">
        <f t="shared" si="131"/>
        <v/>
      </c>
      <c r="L581" s="199" t="str">
        <f t="shared" si="132"/>
        <v/>
      </c>
      <c r="M581" s="199" t="str">
        <f t="shared" si="133"/>
        <v/>
      </c>
      <c r="N581" s="199" t="str">
        <f t="shared" si="134"/>
        <v/>
      </c>
      <c r="O581" s="199" t="str">
        <f t="shared" si="135"/>
        <v/>
      </c>
      <c r="P581" s="199" t="str">
        <f t="shared" si="136"/>
        <v/>
      </c>
      <c r="Q581" s="199">
        <f t="shared" si="137"/>
        <v>0</v>
      </c>
      <c r="R581" s="606"/>
      <c r="S581" s="199">
        <f>+IFERROR(MIN(R581*(1+MTR!$C$28),P581+Q581*MTR!$C$35),0)</f>
        <v>0</v>
      </c>
      <c r="U581" s="199" t="str">
        <f t="shared" si="14"/>
        <v/>
      </c>
      <c r="V581" s="199" t="str">
        <f t="shared" si="138"/>
        <v/>
      </c>
      <c r="W581" s="199" t="str">
        <f t="shared" si="139"/>
        <v/>
      </c>
      <c r="X581" s="199" t="str">
        <f t="shared" si="140"/>
        <v/>
      </c>
      <c r="Y581" s="199" t="str">
        <f t="shared" si="141"/>
        <v/>
      </c>
      <c r="Z581" s="199" t="str">
        <f t="shared" si="142"/>
        <v/>
      </c>
      <c r="AA581" s="199" t="str">
        <f t="shared" si="143"/>
        <v/>
      </c>
      <c r="AB581" s="199" t="str">
        <f t="shared" si="144"/>
        <v/>
      </c>
      <c r="AC581" s="199">
        <f t="shared" si="145"/>
        <v>0</v>
      </c>
      <c r="AD581" s="606"/>
      <c r="AE581" s="199">
        <f>+IFERROR(MIN(AD581*(1+MTR!$C$28)*(1+MTR!$D$28),AB581+AC581*MTR!$D$35),0)</f>
        <v>0</v>
      </c>
      <c r="AG581" s="199" t="str">
        <f t="shared" si="356"/>
        <v/>
      </c>
      <c r="AH581" s="199" t="str">
        <f t="shared" si="348"/>
        <v/>
      </c>
      <c r="AI581" s="199" t="str">
        <f t="shared" si="349"/>
        <v/>
      </c>
      <c r="AJ581" s="199" t="str">
        <f t="shared" si="350"/>
        <v/>
      </c>
      <c r="AK581" s="199" t="str">
        <f t="shared" si="351"/>
        <v/>
      </c>
      <c r="AL581" s="199" t="str">
        <f t="shared" si="352"/>
        <v/>
      </c>
      <c r="AM581" s="199" t="str">
        <f t="shared" si="353"/>
        <v/>
      </c>
      <c r="AN581" s="199" t="str">
        <f t="shared" si="354"/>
        <v/>
      </c>
      <c r="AO581" s="199">
        <f t="shared" si="355"/>
        <v>0</v>
      </c>
      <c r="AP581" s="606"/>
      <c r="AQ581" s="199">
        <f>+IFERROR(MIN(AP581*(1+MTR!$E$28)*(1+MTR!$D$28),IF(C581&lt;2018,AN581+AO581*MTR!$D$35,AN581+AO581*MTR!$E$36)),0)</f>
        <v>0</v>
      </c>
      <c r="AS581" s="199" t="str">
        <f t="shared" si="347"/>
        <v/>
      </c>
      <c r="AT581" s="199" t="str">
        <f t="shared" si="361"/>
        <v/>
      </c>
      <c r="AU581" s="199" t="str">
        <f t="shared" si="357"/>
        <v/>
      </c>
      <c r="AV581" s="199" t="str">
        <f t="shared" si="362"/>
        <v/>
      </c>
      <c r="AW581" s="199" t="str">
        <f t="shared" si="358"/>
        <v/>
      </c>
      <c r="AX581" s="199" t="str">
        <f t="shared" si="359"/>
        <v/>
      </c>
      <c r="AY581" s="199" t="str">
        <f t="shared" si="360"/>
        <v/>
      </c>
      <c r="AZ581" s="199" t="str">
        <f t="shared" si="363"/>
        <v/>
      </c>
      <c r="BA581" s="199">
        <f t="shared" si="364"/>
        <v>0</v>
      </c>
      <c r="BB581" s="606"/>
      <c r="BC581" s="199">
        <f>+IFERROR(MIN(BB581*(1+MTR!$E$28)*(1+MTR!$F$28),IF(C581&lt;2018,AZ581+BA581*MTR!$D$35,AZ581+BA581*MTR!$E$36)),0)</f>
        <v>0</v>
      </c>
      <c r="BD581" s="190"/>
      <c r="BE581" s="608"/>
      <c r="BF581" s="190"/>
      <c r="BG581" s="190"/>
      <c r="BH581" s="190"/>
    </row>
    <row r="582" spans="1:60" s="179" customFormat="1">
      <c r="A582" s="607"/>
      <c r="B582" s="76"/>
      <c r="C582" s="77"/>
      <c r="D582" s="77"/>
      <c r="E582" s="77"/>
      <c r="F582" s="77"/>
      <c r="G582" s="76"/>
      <c r="H582" s="212" t="str">
        <f t="shared" si="4"/>
        <v/>
      </c>
      <c r="I582" s="199" t="str">
        <f t="shared" si="5"/>
        <v/>
      </c>
      <c r="J582" s="199" t="str">
        <f t="shared" ref="J582:J595" si="397">IFERROR(I582*$D582,"")</f>
        <v/>
      </c>
      <c r="K582" s="199" t="str">
        <f t="shared" ref="K582:K595" si="398">IFERROR(MIN(F582*I582,J582),"")</f>
        <v/>
      </c>
      <c r="L582" s="199" t="str">
        <f t="shared" ref="L582:L595" si="399">IFERROR(I582*$E582,"")</f>
        <v/>
      </c>
      <c r="M582" s="199" t="str">
        <f t="shared" ref="M582:M595" si="400">IFERROR(MIN(G582*I582,L582),"")</f>
        <v/>
      </c>
      <c r="N582" s="199" t="str">
        <f t="shared" ref="N582:N595" si="401">IFERROR(IF($H582&gt;0,MAX(0,MIN(J582/$H582,MAX(0,J582-K582))),0),"")</f>
        <v/>
      </c>
      <c r="O582" s="199" t="str">
        <f t="shared" ref="O582:O595" si="402">IFERROR(IF($H582&gt;0,MAX(0,MIN(L582/$H582,MAX(0,L582-M582))),0),"")</f>
        <v/>
      </c>
      <c r="P582" s="199" t="str">
        <f t="shared" ref="P582:P595" si="403">IFERROR(N582-O582,"")</f>
        <v/>
      </c>
      <c r="Q582" s="199">
        <f t="shared" ref="Q582:Q595" si="404">IFERROR(J582-L582-(K582-M582),0)</f>
        <v>0</v>
      </c>
      <c r="R582" s="606"/>
      <c r="S582" s="199">
        <f>+IFERROR(MIN(R582*(1+MTR!$C$28),P582+Q582*MTR!$C$35),0)</f>
        <v>0</v>
      </c>
      <c r="U582" s="199" t="str">
        <f t="shared" si="14"/>
        <v/>
      </c>
      <c r="V582" s="199" t="str">
        <f t="shared" ref="V582:V595" si="405">IFERROR(U582*$D582,"")</f>
        <v/>
      </c>
      <c r="W582" s="199" t="str">
        <f t="shared" ref="W582:W595" si="406">IFERROR(MIN((K582+N582)*$N$12,V582),"")</f>
        <v/>
      </c>
      <c r="X582" s="199" t="str">
        <f t="shared" ref="X582:X595" si="407">IFERROR(U582*$E582,"")</f>
        <v/>
      </c>
      <c r="Y582" s="199" t="str">
        <f t="shared" ref="Y582:Y595" si="408">IFERROR(MIN((M582+O582)*$N$12,X582),"")</f>
        <v/>
      </c>
      <c r="Z582" s="199" t="str">
        <f t="shared" ref="Z582:Z595" si="409">IFERROR(IF($H582&gt;0,MAX(0,MIN(V582/$H582,MAX(0,V582-W582))),0),"")</f>
        <v/>
      </c>
      <c r="AA582" s="199" t="str">
        <f t="shared" ref="AA582:AA595" si="410">IFERROR(IF($H582&gt;0,MAX(0,MIN(X582/$H582,MAX(0,X582-Y582))),0),"")</f>
        <v/>
      </c>
      <c r="AB582" s="199" t="str">
        <f t="shared" ref="AB582:AB595" si="411">IFERROR(Z582-AA582,"")</f>
        <v/>
      </c>
      <c r="AC582" s="199">
        <f t="shared" ref="AC582:AC595" si="412">IFERROR(V582-X582-(W582-Y582),0)</f>
        <v>0</v>
      </c>
      <c r="AD582" s="606"/>
      <c r="AE582" s="199">
        <f>+IFERROR(MIN(AD582*(1+MTR!$C$28)*(1+MTR!$D$28),AB582+AC582*MTR!$D$35),0)</f>
        <v>0</v>
      </c>
      <c r="AG582" s="199" t="str">
        <f t="shared" si="356"/>
        <v/>
      </c>
      <c r="AH582" s="199" t="str">
        <f t="shared" si="348"/>
        <v/>
      </c>
      <c r="AI582" s="199" t="str">
        <f t="shared" si="349"/>
        <v/>
      </c>
      <c r="AJ582" s="199" t="str">
        <f t="shared" si="350"/>
        <v/>
      </c>
      <c r="AK582" s="199" t="str">
        <f t="shared" si="351"/>
        <v/>
      </c>
      <c r="AL582" s="199" t="str">
        <f t="shared" si="352"/>
        <v/>
      </c>
      <c r="AM582" s="199" t="str">
        <f t="shared" si="353"/>
        <v/>
      </c>
      <c r="AN582" s="199" t="str">
        <f t="shared" si="354"/>
        <v/>
      </c>
      <c r="AO582" s="199">
        <f t="shared" si="355"/>
        <v>0</v>
      </c>
      <c r="AP582" s="606"/>
      <c r="AQ582" s="199">
        <f>+IFERROR(MIN(AP582*(1+MTR!$E$28)*(1+MTR!$D$28),IF(C582&lt;2018,AN582+AO582*MTR!$D$35,AN582+AO582*MTR!$E$36)),0)</f>
        <v>0</v>
      </c>
      <c r="AS582" s="199" t="str">
        <f t="shared" si="347"/>
        <v/>
      </c>
      <c r="AT582" s="199" t="str">
        <f t="shared" si="361"/>
        <v/>
      </c>
      <c r="AU582" s="199" t="str">
        <f t="shared" si="357"/>
        <v/>
      </c>
      <c r="AV582" s="199" t="str">
        <f t="shared" si="362"/>
        <v/>
      </c>
      <c r="AW582" s="199" t="str">
        <f t="shared" si="358"/>
        <v/>
      </c>
      <c r="AX582" s="199" t="str">
        <f t="shared" si="359"/>
        <v/>
      </c>
      <c r="AY582" s="199" t="str">
        <f t="shared" si="360"/>
        <v/>
      </c>
      <c r="AZ582" s="199" t="str">
        <f t="shared" si="363"/>
        <v/>
      </c>
      <c r="BA582" s="199">
        <f t="shared" si="364"/>
        <v>0</v>
      </c>
      <c r="BB582" s="606"/>
      <c r="BC582" s="199">
        <f>+IFERROR(MIN(BB582*(1+MTR!$E$28)*(1+MTR!$F$28),IF(C582&lt;2018,AZ582+BA582*MTR!$D$35,AZ582+BA582*MTR!$E$36)),0)</f>
        <v>0</v>
      </c>
      <c r="BD582" s="190"/>
      <c r="BE582" s="608"/>
      <c r="BF582" s="190"/>
      <c r="BG582" s="190"/>
      <c r="BH582" s="190"/>
    </row>
    <row r="583" spans="1:60" s="179" customFormat="1">
      <c r="A583" s="607"/>
      <c r="B583" s="76"/>
      <c r="C583" s="77"/>
      <c r="D583" s="77"/>
      <c r="E583" s="77"/>
      <c r="F583" s="77"/>
      <c r="G583" s="76"/>
      <c r="H583" s="212" t="str">
        <f t="shared" si="4"/>
        <v/>
      </c>
      <c r="I583" s="199" t="str">
        <f t="shared" si="5"/>
        <v/>
      </c>
      <c r="J583" s="199" t="str">
        <f t="shared" si="397"/>
        <v/>
      </c>
      <c r="K583" s="199" t="str">
        <f t="shared" si="398"/>
        <v/>
      </c>
      <c r="L583" s="199" t="str">
        <f t="shared" si="399"/>
        <v/>
      </c>
      <c r="M583" s="199" t="str">
        <f t="shared" si="400"/>
        <v/>
      </c>
      <c r="N583" s="199" t="str">
        <f t="shared" si="401"/>
        <v/>
      </c>
      <c r="O583" s="199" t="str">
        <f t="shared" si="402"/>
        <v/>
      </c>
      <c r="P583" s="199" t="str">
        <f t="shared" si="403"/>
        <v/>
      </c>
      <c r="Q583" s="199">
        <f t="shared" si="404"/>
        <v>0</v>
      </c>
      <c r="R583" s="606"/>
      <c r="S583" s="199">
        <f>+IFERROR(MIN(R583*(1+MTR!$C$28),P583+Q583*MTR!$C$35),0)</f>
        <v>0</v>
      </c>
      <c r="U583" s="199" t="str">
        <f t="shared" si="14"/>
        <v/>
      </c>
      <c r="V583" s="199" t="str">
        <f t="shared" si="405"/>
        <v/>
      </c>
      <c r="W583" s="199" t="str">
        <f t="shared" si="406"/>
        <v/>
      </c>
      <c r="X583" s="199" t="str">
        <f t="shared" si="407"/>
        <v/>
      </c>
      <c r="Y583" s="199" t="str">
        <f t="shared" si="408"/>
        <v/>
      </c>
      <c r="Z583" s="199" t="str">
        <f t="shared" si="409"/>
        <v/>
      </c>
      <c r="AA583" s="199" t="str">
        <f t="shared" si="410"/>
        <v/>
      </c>
      <c r="AB583" s="199" t="str">
        <f t="shared" si="411"/>
        <v/>
      </c>
      <c r="AC583" s="199">
        <f t="shared" si="412"/>
        <v>0</v>
      </c>
      <c r="AD583" s="606"/>
      <c r="AE583" s="199">
        <f>+IFERROR(MIN(AD583*(1+MTR!$C$28)*(1+MTR!$D$28),AB583+AC583*MTR!$D$35),0)</f>
        <v>0</v>
      </c>
      <c r="AG583" s="199" t="str">
        <f t="shared" si="356"/>
        <v/>
      </c>
      <c r="AH583" s="199" t="str">
        <f t="shared" si="348"/>
        <v/>
      </c>
      <c r="AI583" s="199" t="str">
        <f t="shared" si="349"/>
        <v/>
      </c>
      <c r="AJ583" s="199" t="str">
        <f t="shared" si="350"/>
        <v/>
      </c>
      <c r="AK583" s="199" t="str">
        <f t="shared" si="351"/>
        <v/>
      </c>
      <c r="AL583" s="199" t="str">
        <f t="shared" si="352"/>
        <v/>
      </c>
      <c r="AM583" s="199" t="str">
        <f t="shared" si="353"/>
        <v/>
      </c>
      <c r="AN583" s="199" t="str">
        <f t="shared" si="354"/>
        <v/>
      </c>
      <c r="AO583" s="199">
        <f t="shared" si="355"/>
        <v>0</v>
      </c>
      <c r="AP583" s="606"/>
      <c r="AQ583" s="199">
        <f>+IFERROR(MIN(AP583*(1+MTR!$E$28)*(1+MTR!$D$28),IF(C583&lt;2018,AN583+AO583*MTR!$D$35,AN583+AO583*MTR!$E$36)),0)</f>
        <v>0</v>
      </c>
      <c r="AS583" s="199" t="str">
        <f t="shared" si="347"/>
        <v/>
      </c>
      <c r="AT583" s="199" t="str">
        <f t="shared" si="361"/>
        <v/>
      </c>
      <c r="AU583" s="199" t="str">
        <f t="shared" si="357"/>
        <v/>
      </c>
      <c r="AV583" s="199" t="str">
        <f t="shared" si="362"/>
        <v/>
      </c>
      <c r="AW583" s="199" t="str">
        <f t="shared" si="358"/>
        <v/>
      </c>
      <c r="AX583" s="199" t="str">
        <f t="shared" si="359"/>
        <v/>
      </c>
      <c r="AY583" s="199" t="str">
        <f t="shared" si="360"/>
        <v/>
      </c>
      <c r="AZ583" s="199" t="str">
        <f t="shared" si="363"/>
        <v/>
      </c>
      <c r="BA583" s="199">
        <f t="shared" si="364"/>
        <v>0</v>
      </c>
      <c r="BB583" s="606"/>
      <c r="BC583" s="199">
        <f>+IFERROR(MIN(BB583*(1+MTR!$E$28)*(1+MTR!$F$28),IF(C583&lt;2018,AZ583+BA583*MTR!$D$35,AZ583+BA583*MTR!$E$36)),0)</f>
        <v>0</v>
      </c>
      <c r="BD583" s="190"/>
      <c r="BE583" s="608"/>
      <c r="BF583" s="190"/>
      <c r="BG583" s="190"/>
      <c r="BH583" s="190"/>
    </row>
    <row r="584" spans="1:60" s="179" customFormat="1">
      <c r="A584" s="607"/>
      <c r="B584" s="76"/>
      <c r="C584" s="77"/>
      <c r="D584" s="77"/>
      <c r="E584" s="77"/>
      <c r="F584" s="77"/>
      <c r="G584" s="76"/>
      <c r="H584" s="212" t="str">
        <f t="shared" ref="H584:H589" si="413">+IF(ISERROR(VLOOKUP($A584,ViteUtili,2,0)),"",VLOOKUP($A584,ViteUtili,2,0))</f>
        <v/>
      </c>
      <c r="I584" s="199" t="str">
        <f t="shared" ref="I584:I589" si="414">+IF(ISERROR(VLOOKUP($C584,DeflatoriCK,RIGHT(I$14,4)-2016,0)),"",VLOOKUP($C584,DeflatoriCK,RIGHT(I$14,4)-2016,0))</f>
        <v/>
      </c>
      <c r="J584" s="199" t="str">
        <f t="shared" ref="J584:J589" si="415">IFERROR(I584*$D584,"")</f>
        <v/>
      </c>
      <c r="K584" s="199" t="str">
        <f t="shared" ref="K584:K589" si="416">IFERROR(MIN(F584*I584,J584),"")</f>
        <v/>
      </c>
      <c r="L584" s="199" t="str">
        <f t="shared" ref="L584:L589" si="417">IFERROR(I584*$E584,"")</f>
        <v/>
      </c>
      <c r="M584" s="199" t="str">
        <f t="shared" ref="M584:M589" si="418">IFERROR(MIN(G584*I584,L584),"")</f>
        <v/>
      </c>
      <c r="N584" s="199" t="str">
        <f t="shared" ref="N584:N589" si="419">IFERROR(IF($H584&gt;0,MAX(0,MIN(J584/$H584,MAX(0,J584-K584))),0),"")</f>
        <v/>
      </c>
      <c r="O584" s="199" t="str">
        <f t="shared" ref="O584:O589" si="420">IFERROR(IF($H584&gt;0,MAX(0,MIN(L584/$H584,MAX(0,L584-M584))),0),"")</f>
        <v/>
      </c>
      <c r="P584" s="199" t="str">
        <f t="shared" ref="P584:P589" si="421">IFERROR(N584-O584,"")</f>
        <v/>
      </c>
      <c r="Q584" s="199">
        <f t="shared" ref="Q584:Q589" si="422">IFERROR(J584-L584-(K584-M584),0)</f>
        <v>0</v>
      </c>
      <c r="R584" s="606"/>
      <c r="S584" s="199">
        <f>+IFERROR(MIN(R584*(1+MTR!$C$28),P584+Q584*MTR!$C$35),0)</f>
        <v>0</v>
      </c>
      <c r="U584" s="199" t="str">
        <f t="shared" ref="U584:U589" si="423">+IF(ISERROR(VLOOKUP($C584,DeflatoriCK,RIGHT(U$14,4)-2016,0)),"",VLOOKUP($C584,DeflatoriCK,RIGHT(U$14,4)-2016,0))</f>
        <v/>
      </c>
      <c r="V584" s="199" t="str">
        <f t="shared" ref="V584:V589" si="424">IFERROR(U584*$D584,"")</f>
        <v/>
      </c>
      <c r="W584" s="199" t="str">
        <f t="shared" ref="W584:W589" si="425">IFERROR(MIN((K584+N584)*$N$12,V584),"")</f>
        <v/>
      </c>
      <c r="X584" s="199" t="str">
        <f t="shared" ref="X584:X589" si="426">IFERROR(U584*$E584,"")</f>
        <v/>
      </c>
      <c r="Y584" s="199" t="str">
        <f t="shared" ref="Y584:Y589" si="427">IFERROR(MIN((M584+O584)*$N$12,X584),"")</f>
        <v/>
      </c>
      <c r="Z584" s="199" t="str">
        <f t="shared" ref="Z584:Z589" si="428">IFERROR(IF($H584&gt;0,MAX(0,MIN(V584/$H584,MAX(0,V584-W584))),0),"")</f>
        <v/>
      </c>
      <c r="AA584" s="199" t="str">
        <f t="shared" ref="AA584:AA589" si="429">IFERROR(IF($H584&gt;0,MAX(0,MIN(X584/$H584,MAX(0,X584-Y584))),0),"")</f>
        <v/>
      </c>
      <c r="AB584" s="199" t="str">
        <f t="shared" ref="AB584:AB589" si="430">IFERROR(Z584-AA584,"")</f>
        <v/>
      </c>
      <c r="AC584" s="199">
        <f t="shared" ref="AC584:AC589" si="431">IFERROR(V584-X584-(W584-Y584),0)</f>
        <v>0</v>
      </c>
      <c r="AD584" s="606"/>
      <c r="AE584" s="199">
        <f>+IFERROR(MIN(AD584*(1+MTR!$C$28)*(1+MTR!$D$28),AB584+AC584*MTR!$D$35),0)</f>
        <v>0</v>
      </c>
      <c r="AG584" s="199" t="str">
        <f t="shared" si="356"/>
        <v/>
      </c>
      <c r="AH584" s="199" t="str">
        <f t="shared" si="348"/>
        <v/>
      </c>
      <c r="AI584" s="199" t="str">
        <f t="shared" si="349"/>
        <v/>
      </c>
      <c r="AJ584" s="199" t="str">
        <f t="shared" si="350"/>
        <v/>
      </c>
      <c r="AK584" s="199" t="str">
        <f t="shared" si="351"/>
        <v/>
      </c>
      <c r="AL584" s="199" t="str">
        <f t="shared" si="352"/>
        <v/>
      </c>
      <c r="AM584" s="199" t="str">
        <f t="shared" si="353"/>
        <v/>
      </c>
      <c r="AN584" s="199" t="str">
        <f t="shared" si="354"/>
        <v/>
      </c>
      <c r="AO584" s="199">
        <f t="shared" si="355"/>
        <v>0</v>
      </c>
      <c r="AP584" s="606"/>
      <c r="AQ584" s="199">
        <f>+IFERROR(MIN(AP584*(1+MTR!$E$28)*(1+MTR!$D$28),IF(C584&lt;2018,AN584+AO584*MTR!$D$35,AN584+AO584*MTR!$E$36)),0)</f>
        <v>0</v>
      </c>
      <c r="AS584" s="199" t="str">
        <f t="shared" si="347"/>
        <v/>
      </c>
      <c r="AT584" s="199" t="str">
        <f t="shared" si="361"/>
        <v/>
      </c>
      <c r="AU584" s="199" t="str">
        <f t="shared" si="357"/>
        <v/>
      </c>
      <c r="AV584" s="199" t="str">
        <f t="shared" si="362"/>
        <v/>
      </c>
      <c r="AW584" s="199" t="str">
        <f t="shared" si="358"/>
        <v/>
      </c>
      <c r="AX584" s="199" t="str">
        <f t="shared" si="359"/>
        <v/>
      </c>
      <c r="AY584" s="199" t="str">
        <f t="shared" si="360"/>
        <v/>
      </c>
      <c r="AZ584" s="199" t="str">
        <f t="shared" si="363"/>
        <v/>
      </c>
      <c r="BA584" s="199">
        <f t="shared" si="364"/>
        <v>0</v>
      </c>
      <c r="BB584" s="606"/>
      <c r="BC584" s="199">
        <f>+IFERROR(MIN(BB584*(1+MTR!$E$28)*(1+MTR!$F$28),IF(C584&lt;2018,AZ584+BA584*MTR!$D$35,AZ584+BA584*MTR!$E$36)),0)</f>
        <v>0</v>
      </c>
      <c r="BD584" s="190"/>
      <c r="BE584" s="608"/>
      <c r="BF584" s="190"/>
      <c r="BG584" s="190"/>
      <c r="BH584" s="190"/>
    </row>
    <row r="585" spans="1:60" s="179" customFormat="1">
      <c r="A585" s="607"/>
      <c r="B585" s="76"/>
      <c r="C585" s="77"/>
      <c r="D585" s="77"/>
      <c r="E585" s="77"/>
      <c r="F585" s="77"/>
      <c r="G585" s="76"/>
      <c r="H585" s="212" t="str">
        <f t="shared" si="413"/>
        <v/>
      </c>
      <c r="I585" s="199" t="str">
        <f t="shared" si="414"/>
        <v/>
      </c>
      <c r="J585" s="199" t="str">
        <f t="shared" si="415"/>
        <v/>
      </c>
      <c r="K585" s="199" t="str">
        <f t="shared" si="416"/>
        <v/>
      </c>
      <c r="L585" s="199" t="str">
        <f t="shared" si="417"/>
        <v/>
      </c>
      <c r="M585" s="199" t="str">
        <f t="shared" si="418"/>
        <v/>
      </c>
      <c r="N585" s="199" t="str">
        <f t="shared" si="419"/>
        <v/>
      </c>
      <c r="O585" s="199" t="str">
        <f t="shared" si="420"/>
        <v/>
      </c>
      <c r="P585" s="199" t="str">
        <f t="shared" si="421"/>
        <v/>
      </c>
      <c r="Q585" s="199">
        <f t="shared" si="422"/>
        <v>0</v>
      </c>
      <c r="R585" s="606"/>
      <c r="S585" s="199">
        <f>+IFERROR(MIN(R585*(1+MTR!$C$28),P585+Q585*MTR!$C$35),0)</f>
        <v>0</v>
      </c>
      <c r="U585" s="199" t="str">
        <f t="shared" si="423"/>
        <v/>
      </c>
      <c r="V585" s="199" t="str">
        <f t="shared" si="424"/>
        <v/>
      </c>
      <c r="W585" s="199" t="str">
        <f t="shared" si="425"/>
        <v/>
      </c>
      <c r="X585" s="199" t="str">
        <f t="shared" si="426"/>
        <v/>
      </c>
      <c r="Y585" s="199" t="str">
        <f t="shared" si="427"/>
        <v/>
      </c>
      <c r="Z585" s="199" t="str">
        <f t="shared" si="428"/>
        <v/>
      </c>
      <c r="AA585" s="199" t="str">
        <f t="shared" si="429"/>
        <v/>
      </c>
      <c r="AB585" s="199" t="str">
        <f t="shared" si="430"/>
        <v/>
      </c>
      <c r="AC585" s="199">
        <f t="shared" si="431"/>
        <v>0</v>
      </c>
      <c r="AD585" s="606"/>
      <c r="AE585" s="199">
        <f>+IFERROR(MIN(AD585*(1+MTR!$C$28)*(1+MTR!$D$28),AB585+AC585*MTR!$D$35),0)</f>
        <v>0</v>
      </c>
      <c r="AG585" s="199" t="str">
        <f t="shared" si="356"/>
        <v/>
      </c>
      <c r="AH585" s="199" t="str">
        <f t="shared" si="348"/>
        <v/>
      </c>
      <c r="AI585" s="199" t="str">
        <f t="shared" si="349"/>
        <v/>
      </c>
      <c r="AJ585" s="199" t="str">
        <f t="shared" si="350"/>
        <v/>
      </c>
      <c r="AK585" s="199" t="str">
        <f t="shared" si="351"/>
        <v/>
      </c>
      <c r="AL585" s="199" t="str">
        <f t="shared" si="352"/>
        <v/>
      </c>
      <c r="AM585" s="199" t="str">
        <f t="shared" si="353"/>
        <v/>
      </c>
      <c r="AN585" s="199" t="str">
        <f t="shared" si="354"/>
        <v/>
      </c>
      <c r="AO585" s="199">
        <f t="shared" si="355"/>
        <v>0</v>
      </c>
      <c r="AP585" s="606"/>
      <c r="AQ585" s="199">
        <f>+IFERROR(MIN(AP585*(1+MTR!$E$28)*(1+MTR!$D$28),IF(C585&lt;2018,AN585+AO585*MTR!$D$35,AN585+AO585*MTR!$E$36)),0)</f>
        <v>0</v>
      </c>
      <c r="AS585" s="199" t="str">
        <f t="shared" si="347"/>
        <v/>
      </c>
      <c r="AT585" s="199" t="str">
        <f t="shared" si="361"/>
        <v/>
      </c>
      <c r="AU585" s="199" t="str">
        <f t="shared" si="357"/>
        <v/>
      </c>
      <c r="AV585" s="199" t="str">
        <f t="shared" si="362"/>
        <v/>
      </c>
      <c r="AW585" s="199" t="str">
        <f t="shared" si="358"/>
        <v/>
      </c>
      <c r="AX585" s="199" t="str">
        <f t="shared" si="359"/>
        <v/>
      </c>
      <c r="AY585" s="199" t="str">
        <f t="shared" si="360"/>
        <v/>
      </c>
      <c r="AZ585" s="199" t="str">
        <f t="shared" si="363"/>
        <v/>
      </c>
      <c r="BA585" s="199">
        <f t="shared" si="364"/>
        <v>0</v>
      </c>
      <c r="BB585" s="606"/>
      <c r="BC585" s="199">
        <f>+IFERROR(MIN(BB585*(1+MTR!$E$28)*(1+MTR!$F$28),IF(C585&lt;2018,AZ585+BA585*MTR!$D$35,AZ585+BA585*MTR!$E$36)),0)</f>
        <v>0</v>
      </c>
      <c r="BD585" s="190"/>
      <c r="BE585" s="608"/>
      <c r="BF585" s="190"/>
      <c r="BG585" s="190"/>
      <c r="BH585" s="190"/>
    </row>
    <row r="586" spans="1:60" s="179" customFormat="1">
      <c r="A586" s="607"/>
      <c r="B586" s="76"/>
      <c r="C586" s="77"/>
      <c r="D586" s="77"/>
      <c r="E586" s="77"/>
      <c r="F586" s="77"/>
      <c r="G586" s="76"/>
      <c r="H586" s="212" t="str">
        <f t="shared" si="413"/>
        <v/>
      </c>
      <c r="I586" s="199" t="str">
        <f t="shared" si="414"/>
        <v/>
      </c>
      <c r="J586" s="199" t="str">
        <f t="shared" si="415"/>
        <v/>
      </c>
      <c r="K586" s="199" t="str">
        <f t="shared" si="416"/>
        <v/>
      </c>
      <c r="L586" s="199" t="str">
        <f t="shared" si="417"/>
        <v/>
      </c>
      <c r="M586" s="199" t="str">
        <f t="shared" si="418"/>
        <v/>
      </c>
      <c r="N586" s="199" t="str">
        <f t="shared" si="419"/>
        <v/>
      </c>
      <c r="O586" s="199" t="str">
        <f t="shared" si="420"/>
        <v/>
      </c>
      <c r="P586" s="199" t="str">
        <f t="shared" si="421"/>
        <v/>
      </c>
      <c r="Q586" s="199">
        <f t="shared" si="422"/>
        <v>0</v>
      </c>
      <c r="R586" s="606"/>
      <c r="S586" s="199">
        <f>+IFERROR(MIN(R586*(1+MTR!$C$28),P586+Q586*MTR!$C$35),0)</f>
        <v>0</v>
      </c>
      <c r="U586" s="199" t="str">
        <f t="shared" si="423"/>
        <v/>
      </c>
      <c r="V586" s="199" t="str">
        <f t="shared" si="424"/>
        <v/>
      </c>
      <c r="W586" s="199" t="str">
        <f t="shared" si="425"/>
        <v/>
      </c>
      <c r="X586" s="199" t="str">
        <f t="shared" si="426"/>
        <v/>
      </c>
      <c r="Y586" s="199" t="str">
        <f t="shared" si="427"/>
        <v/>
      </c>
      <c r="Z586" s="199" t="str">
        <f t="shared" si="428"/>
        <v/>
      </c>
      <c r="AA586" s="199" t="str">
        <f t="shared" si="429"/>
        <v/>
      </c>
      <c r="AB586" s="199" t="str">
        <f t="shared" si="430"/>
        <v/>
      </c>
      <c r="AC586" s="199">
        <f t="shared" si="431"/>
        <v>0</v>
      </c>
      <c r="AD586" s="606"/>
      <c r="AE586" s="199">
        <f>+IFERROR(MIN(AD586*(1+MTR!$C$28)*(1+MTR!$D$28),AB586+AC586*MTR!$D$35),0)</f>
        <v>0</v>
      </c>
      <c r="AG586" s="199" t="str">
        <f t="shared" si="356"/>
        <v/>
      </c>
      <c r="AH586" s="199" t="str">
        <f t="shared" si="348"/>
        <v/>
      </c>
      <c r="AI586" s="199" t="str">
        <f t="shared" si="349"/>
        <v/>
      </c>
      <c r="AJ586" s="199" t="str">
        <f t="shared" si="350"/>
        <v/>
      </c>
      <c r="AK586" s="199" t="str">
        <f t="shared" si="351"/>
        <v/>
      </c>
      <c r="AL586" s="199" t="str">
        <f t="shared" si="352"/>
        <v/>
      </c>
      <c r="AM586" s="199" t="str">
        <f t="shared" si="353"/>
        <v/>
      </c>
      <c r="AN586" s="199" t="str">
        <f t="shared" si="354"/>
        <v/>
      </c>
      <c r="AO586" s="199">
        <f t="shared" si="355"/>
        <v>0</v>
      </c>
      <c r="AP586" s="606"/>
      <c r="AQ586" s="199">
        <f>+IFERROR(MIN(AP586*(1+MTR!$E$28)*(1+MTR!$D$28),IF(C586&lt;2018,AN586+AO586*MTR!$D$35,AN586+AO586*MTR!$E$36)),0)</f>
        <v>0</v>
      </c>
      <c r="AS586" s="199" t="str">
        <f t="shared" si="347"/>
        <v/>
      </c>
      <c r="AT586" s="199" t="str">
        <f t="shared" si="361"/>
        <v/>
      </c>
      <c r="AU586" s="199" t="str">
        <f t="shared" si="357"/>
        <v/>
      </c>
      <c r="AV586" s="199" t="str">
        <f t="shared" si="362"/>
        <v/>
      </c>
      <c r="AW586" s="199" t="str">
        <f t="shared" si="358"/>
        <v/>
      </c>
      <c r="AX586" s="199" t="str">
        <f t="shared" si="359"/>
        <v/>
      </c>
      <c r="AY586" s="199" t="str">
        <f t="shared" si="360"/>
        <v/>
      </c>
      <c r="AZ586" s="199" t="str">
        <f t="shared" si="363"/>
        <v/>
      </c>
      <c r="BA586" s="199">
        <f t="shared" si="364"/>
        <v>0</v>
      </c>
      <c r="BB586" s="606"/>
      <c r="BC586" s="199">
        <f>+IFERROR(MIN(BB586*(1+MTR!$E$28)*(1+MTR!$F$28),IF(C586&lt;2018,AZ586+BA586*MTR!$D$35,AZ586+BA586*MTR!$E$36)),0)</f>
        <v>0</v>
      </c>
      <c r="BD586" s="190"/>
      <c r="BE586" s="608"/>
      <c r="BF586" s="190"/>
      <c r="BG586" s="190"/>
      <c r="BH586" s="190"/>
    </row>
    <row r="587" spans="1:60" s="179" customFormat="1">
      <c r="A587" s="607"/>
      <c r="B587" s="76"/>
      <c r="C587" s="77"/>
      <c r="D587" s="77"/>
      <c r="E587" s="77"/>
      <c r="F587" s="77"/>
      <c r="G587" s="76"/>
      <c r="H587" s="212" t="str">
        <f t="shared" si="413"/>
        <v/>
      </c>
      <c r="I587" s="199" t="str">
        <f t="shared" si="414"/>
        <v/>
      </c>
      <c r="J587" s="199" t="str">
        <f t="shared" si="415"/>
        <v/>
      </c>
      <c r="K587" s="199" t="str">
        <f t="shared" si="416"/>
        <v/>
      </c>
      <c r="L587" s="199" t="str">
        <f t="shared" si="417"/>
        <v/>
      </c>
      <c r="M587" s="199" t="str">
        <f t="shared" si="418"/>
        <v/>
      </c>
      <c r="N587" s="199" t="str">
        <f t="shared" si="419"/>
        <v/>
      </c>
      <c r="O587" s="199" t="str">
        <f t="shared" si="420"/>
        <v/>
      </c>
      <c r="P587" s="199" t="str">
        <f t="shared" si="421"/>
        <v/>
      </c>
      <c r="Q587" s="199">
        <f t="shared" si="422"/>
        <v>0</v>
      </c>
      <c r="R587" s="606"/>
      <c r="S587" s="199">
        <f>+IFERROR(MIN(R587*(1+MTR!$C$28),P587+Q587*MTR!$C$35),0)</f>
        <v>0</v>
      </c>
      <c r="U587" s="199" t="str">
        <f t="shared" si="423"/>
        <v/>
      </c>
      <c r="V587" s="199" t="str">
        <f t="shared" si="424"/>
        <v/>
      </c>
      <c r="W587" s="199" t="str">
        <f t="shared" si="425"/>
        <v/>
      </c>
      <c r="X587" s="199" t="str">
        <f t="shared" si="426"/>
        <v/>
      </c>
      <c r="Y587" s="199" t="str">
        <f t="shared" si="427"/>
        <v/>
      </c>
      <c r="Z587" s="199" t="str">
        <f t="shared" si="428"/>
        <v/>
      </c>
      <c r="AA587" s="199" t="str">
        <f t="shared" si="429"/>
        <v/>
      </c>
      <c r="AB587" s="199" t="str">
        <f t="shared" si="430"/>
        <v/>
      </c>
      <c r="AC587" s="199">
        <f t="shared" si="431"/>
        <v>0</v>
      </c>
      <c r="AD587" s="606"/>
      <c r="AE587" s="199">
        <f>+IFERROR(MIN(AD587*(1+MTR!$C$28)*(1+MTR!$D$28),AB587+AC587*MTR!$D$35),0)</f>
        <v>0</v>
      </c>
      <c r="AG587" s="199" t="str">
        <f t="shared" si="356"/>
        <v/>
      </c>
      <c r="AH587" s="199" t="str">
        <f t="shared" si="348"/>
        <v/>
      </c>
      <c r="AI587" s="199" t="str">
        <f t="shared" si="349"/>
        <v/>
      </c>
      <c r="AJ587" s="199" t="str">
        <f t="shared" si="350"/>
        <v/>
      </c>
      <c r="AK587" s="199" t="str">
        <f t="shared" si="351"/>
        <v/>
      </c>
      <c r="AL587" s="199" t="str">
        <f t="shared" si="352"/>
        <v/>
      </c>
      <c r="AM587" s="199" t="str">
        <f t="shared" si="353"/>
        <v/>
      </c>
      <c r="AN587" s="199" t="str">
        <f t="shared" si="354"/>
        <v/>
      </c>
      <c r="AO587" s="199">
        <f t="shared" si="355"/>
        <v>0</v>
      </c>
      <c r="AP587" s="606"/>
      <c r="AQ587" s="199">
        <f>+IFERROR(MIN(AP587*(1+MTR!$E$28)*(1+MTR!$D$28),IF(C587&lt;2018,AN587+AO587*MTR!$D$35,AN587+AO587*MTR!$E$36)),0)</f>
        <v>0</v>
      </c>
      <c r="AS587" s="199" t="str">
        <f t="shared" si="347"/>
        <v/>
      </c>
      <c r="AT587" s="199" t="str">
        <f t="shared" si="361"/>
        <v/>
      </c>
      <c r="AU587" s="199" t="str">
        <f t="shared" si="357"/>
        <v/>
      </c>
      <c r="AV587" s="199" t="str">
        <f t="shared" si="362"/>
        <v/>
      </c>
      <c r="AW587" s="199" t="str">
        <f t="shared" si="358"/>
        <v/>
      </c>
      <c r="AX587" s="199" t="str">
        <f t="shared" si="359"/>
        <v/>
      </c>
      <c r="AY587" s="199" t="str">
        <f t="shared" si="360"/>
        <v/>
      </c>
      <c r="AZ587" s="199" t="str">
        <f t="shared" si="363"/>
        <v/>
      </c>
      <c r="BA587" s="199">
        <f t="shared" si="364"/>
        <v>0</v>
      </c>
      <c r="BB587" s="606"/>
      <c r="BC587" s="199">
        <f>+IFERROR(MIN(BB587*(1+MTR!$E$28)*(1+MTR!$F$28),IF(C587&lt;2018,AZ587+BA587*MTR!$D$35,AZ587+BA587*MTR!$E$36)),0)</f>
        <v>0</v>
      </c>
      <c r="BD587" s="190"/>
      <c r="BE587" s="608"/>
      <c r="BF587" s="190"/>
      <c r="BG587" s="190"/>
      <c r="BH587" s="190"/>
    </row>
    <row r="588" spans="1:60" s="179" customFormat="1">
      <c r="A588" s="607"/>
      <c r="B588" s="76"/>
      <c r="C588" s="77"/>
      <c r="D588" s="77"/>
      <c r="E588" s="77"/>
      <c r="F588" s="77"/>
      <c r="G588" s="76"/>
      <c r="H588" s="212" t="str">
        <f t="shared" si="413"/>
        <v/>
      </c>
      <c r="I588" s="199" t="str">
        <f t="shared" si="414"/>
        <v/>
      </c>
      <c r="J588" s="199" t="str">
        <f t="shared" si="415"/>
        <v/>
      </c>
      <c r="K588" s="199" t="str">
        <f t="shared" si="416"/>
        <v/>
      </c>
      <c r="L588" s="199" t="str">
        <f t="shared" si="417"/>
        <v/>
      </c>
      <c r="M588" s="199" t="str">
        <f t="shared" si="418"/>
        <v/>
      </c>
      <c r="N588" s="199" t="str">
        <f t="shared" si="419"/>
        <v/>
      </c>
      <c r="O588" s="199" t="str">
        <f t="shared" si="420"/>
        <v/>
      </c>
      <c r="P588" s="199" t="str">
        <f t="shared" si="421"/>
        <v/>
      </c>
      <c r="Q588" s="199">
        <f t="shared" si="422"/>
        <v>0</v>
      </c>
      <c r="R588" s="606"/>
      <c r="S588" s="199">
        <f>+IFERROR(MIN(R588*(1+MTR!$C$28),P588+Q588*MTR!$C$35),0)</f>
        <v>0</v>
      </c>
      <c r="U588" s="199" t="str">
        <f t="shared" si="423"/>
        <v/>
      </c>
      <c r="V588" s="199" t="str">
        <f t="shared" si="424"/>
        <v/>
      </c>
      <c r="W588" s="199" t="str">
        <f t="shared" si="425"/>
        <v/>
      </c>
      <c r="X588" s="199" t="str">
        <f t="shared" si="426"/>
        <v/>
      </c>
      <c r="Y588" s="199" t="str">
        <f t="shared" si="427"/>
        <v/>
      </c>
      <c r="Z588" s="199" t="str">
        <f t="shared" si="428"/>
        <v/>
      </c>
      <c r="AA588" s="199" t="str">
        <f t="shared" si="429"/>
        <v/>
      </c>
      <c r="AB588" s="199" t="str">
        <f t="shared" si="430"/>
        <v/>
      </c>
      <c r="AC588" s="199">
        <f t="shared" si="431"/>
        <v>0</v>
      </c>
      <c r="AD588" s="606"/>
      <c r="AE588" s="199">
        <f>+IFERROR(MIN(AD588*(1+MTR!$C$28)*(1+MTR!$D$28),AB588+AC588*MTR!$D$35),0)</f>
        <v>0</v>
      </c>
      <c r="AG588" s="199" t="str">
        <f t="shared" si="356"/>
        <v/>
      </c>
      <c r="AH588" s="199" t="str">
        <f t="shared" si="348"/>
        <v/>
      </c>
      <c r="AI588" s="199" t="str">
        <f t="shared" si="349"/>
        <v/>
      </c>
      <c r="AJ588" s="199" t="str">
        <f t="shared" si="350"/>
        <v/>
      </c>
      <c r="AK588" s="199" t="str">
        <f t="shared" si="351"/>
        <v/>
      </c>
      <c r="AL588" s="199" t="str">
        <f t="shared" si="352"/>
        <v/>
      </c>
      <c r="AM588" s="199" t="str">
        <f t="shared" si="353"/>
        <v/>
      </c>
      <c r="AN588" s="199" t="str">
        <f t="shared" si="354"/>
        <v/>
      </c>
      <c r="AO588" s="199">
        <f t="shared" si="355"/>
        <v>0</v>
      </c>
      <c r="AP588" s="606"/>
      <c r="AQ588" s="199">
        <f>+IFERROR(MIN(AP588*(1+MTR!$E$28)*(1+MTR!$D$28),IF(C588&lt;2018,AN588+AO588*MTR!$D$35,AN588+AO588*MTR!$E$36)),0)</f>
        <v>0</v>
      </c>
      <c r="AS588" s="199" t="str">
        <f t="shared" si="347"/>
        <v/>
      </c>
      <c r="AT588" s="199" t="str">
        <f t="shared" si="361"/>
        <v/>
      </c>
      <c r="AU588" s="199" t="str">
        <f t="shared" si="357"/>
        <v/>
      </c>
      <c r="AV588" s="199" t="str">
        <f t="shared" si="362"/>
        <v/>
      </c>
      <c r="AW588" s="199" t="str">
        <f t="shared" si="358"/>
        <v/>
      </c>
      <c r="AX588" s="199" t="str">
        <f t="shared" si="359"/>
        <v/>
      </c>
      <c r="AY588" s="199" t="str">
        <f t="shared" si="360"/>
        <v/>
      </c>
      <c r="AZ588" s="199" t="str">
        <f t="shared" si="363"/>
        <v/>
      </c>
      <c r="BA588" s="199">
        <f t="shared" si="364"/>
        <v>0</v>
      </c>
      <c r="BB588" s="606"/>
      <c r="BC588" s="199">
        <f>+IFERROR(MIN(BB588*(1+MTR!$E$28)*(1+MTR!$F$28),IF(C588&lt;2018,AZ588+BA588*MTR!$D$35,AZ588+BA588*MTR!$E$36)),0)</f>
        <v>0</v>
      </c>
      <c r="BD588" s="190"/>
      <c r="BE588" s="608"/>
      <c r="BF588" s="190"/>
      <c r="BG588" s="190"/>
      <c r="BH588" s="190"/>
    </row>
    <row r="589" spans="1:60" s="179" customFormat="1">
      <c r="A589" s="607"/>
      <c r="B589" s="76"/>
      <c r="C589" s="77"/>
      <c r="D589" s="77"/>
      <c r="E589" s="77"/>
      <c r="F589" s="77"/>
      <c r="G589" s="76"/>
      <c r="H589" s="212" t="str">
        <f t="shared" si="413"/>
        <v/>
      </c>
      <c r="I589" s="199" t="str">
        <f t="shared" si="414"/>
        <v/>
      </c>
      <c r="J589" s="199" t="str">
        <f t="shared" si="415"/>
        <v/>
      </c>
      <c r="K589" s="199" t="str">
        <f t="shared" si="416"/>
        <v/>
      </c>
      <c r="L589" s="199" t="str">
        <f t="shared" si="417"/>
        <v/>
      </c>
      <c r="M589" s="199" t="str">
        <f t="shared" si="418"/>
        <v/>
      </c>
      <c r="N589" s="199" t="str">
        <f t="shared" si="419"/>
        <v/>
      </c>
      <c r="O589" s="199" t="str">
        <f t="shared" si="420"/>
        <v/>
      </c>
      <c r="P589" s="199" t="str">
        <f t="shared" si="421"/>
        <v/>
      </c>
      <c r="Q589" s="199">
        <f t="shared" si="422"/>
        <v>0</v>
      </c>
      <c r="R589" s="606"/>
      <c r="S589" s="199">
        <f>+IFERROR(MIN(R589*(1+MTR!$C$28),P589+Q589*MTR!$C$35),0)</f>
        <v>0</v>
      </c>
      <c r="U589" s="199" t="str">
        <f t="shared" si="423"/>
        <v/>
      </c>
      <c r="V589" s="199" t="str">
        <f t="shared" si="424"/>
        <v/>
      </c>
      <c r="W589" s="199" t="str">
        <f t="shared" si="425"/>
        <v/>
      </c>
      <c r="X589" s="199" t="str">
        <f t="shared" si="426"/>
        <v/>
      </c>
      <c r="Y589" s="199" t="str">
        <f t="shared" si="427"/>
        <v/>
      </c>
      <c r="Z589" s="199" t="str">
        <f t="shared" si="428"/>
        <v/>
      </c>
      <c r="AA589" s="199" t="str">
        <f t="shared" si="429"/>
        <v/>
      </c>
      <c r="AB589" s="199" t="str">
        <f t="shared" si="430"/>
        <v/>
      </c>
      <c r="AC589" s="199">
        <f t="shared" si="431"/>
        <v>0</v>
      </c>
      <c r="AD589" s="606"/>
      <c r="AE589" s="199">
        <f>+IFERROR(MIN(AD589*(1+MTR!$C$28)*(1+MTR!$D$28),AB589+AC589*MTR!$D$35),0)</f>
        <v>0</v>
      </c>
      <c r="AG589" s="199" t="str">
        <f t="shared" si="356"/>
        <v/>
      </c>
      <c r="AH589" s="199" t="str">
        <f t="shared" si="348"/>
        <v/>
      </c>
      <c r="AI589" s="199" t="str">
        <f t="shared" si="349"/>
        <v/>
      </c>
      <c r="AJ589" s="199" t="str">
        <f t="shared" si="350"/>
        <v/>
      </c>
      <c r="AK589" s="199" t="str">
        <f t="shared" si="351"/>
        <v/>
      </c>
      <c r="AL589" s="199" t="str">
        <f t="shared" si="352"/>
        <v/>
      </c>
      <c r="AM589" s="199" t="str">
        <f t="shared" si="353"/>
        <v/>
      </c>
      <c r="AN589" s="199" t="str">
        <f t="shared" si="354"/>
        <v/>
      </c>
      <c r="AO589" s="199">
        <f t="shared" si="355"/>
        <v>0</v>
      </c>
      <c r="AP589" s="606"/>
      <c r="AQ589" s="199">
        <f>+IFERROR(MIN(AP589*(1+MTR!$E$28)*(1+MTR!$D$28),IF(C589&lt;2018,AN589+AO589*MTR!$D$35,AN589+AO589*MTR!$E$36)),0)</f>
        <v>0</v>
      </c>
      <c r="AS589" s="199" t="str">
        <f t="shared" si="347"/>
        <v/>
      </c>
      <c r="AT589" s="199" t="str">
        <f t="shared" si="361"/>
        <v/>
      </c>
      <c r="AU589" s="199" t="str">
        <f t="shared" si="357"/>
        <v/>
      </c>
      <c r="AV589" s="199" t="str">
        <f t="shared" si="362"/>
        <v/>
      </c>
      <c r="AW589" s="199" t="str">
        <f t="shared" si="358"/>
        <v/>
      </c>
      <c r="AX589" s="199" t="str">
        <f t="shared" si="359"/>
        <v/>
      </c>
      <c r="AY589" s="199" t="str">
        <f t="shared" si="360"/>
        <v/>
      </c>
      <c r="AZ589" s="199" t="str">
        <f t="shared" si="363"/>
        <v/>
      </c>
      <c r="BA589" s="199">
        <f t="shared" si="364"/>
        <v>0</v>
      </c>
      <c r="BB589" s="606"/>
      <c r="BC589" s="199">
        <f>+IFERROR(MIN(BB589*(1+MTR!$E$28)*(1+MTR!$F$28),IF(C589&lt;2018,AZ589+BA589*MTR!$D$35,AZ589+BA589*MTR!$E$36)),0)</f>
        <v>0</v>
      </c>
      <c r="BD589" s="190"/>
      <c r="BE589" s="608"/>
      <c r="BF589" s="190"/>
      <c r="BG589" s="190"/>
      <c r="BH589" s="190"/>
    </row>
    <row r="590" spans="1:60" s="179" customFormat="1">
      <c r="A590" s="607"/>
      <c r="B590" s="76"/>
      <c r="C590" s="77"/>
      <c r="D590" s="77"/>
      <c r="E590" s="77"/>
      <c r="F590" s="77"/>
      <c r="G590" s="76"/>
      <c r="H590" s="212" t="str">
        <f t="shared" ref="H590:H595" si="432">+IF(ISERROR(VLOOKUP($A590,ViteUtili,2,0)),"",VLOOKUP($A590,ViteUtili,2,0))</f>
        <v/>
      </c>
      <c r="I590" s="199" t="str">
        <f t="shared" ref="I590:I595" si="433">+IF(ISERROR(VLOOKUP($C590,DeflatoriCK,RIGHT(I$14,4)-2016,0)),"",VLOOKUP($C590,DeflatoriCK,RIGHT(I$14,4)-2016,0))</f>
        <v/>
      </c>
      <c r="J590" s="199" t="str">
        <f t="shared" si="397"/>
        <v/>
      </c>
      <c r="K590" s="199" t="str">
        <f t="shared" si="398"/>
        <v/>
      </c>
      <c r="L590" s="199" t="str">
        <f t="shared" si="399"/>
        <v/>
      </c>
      <c r="M590" s="199" t="str">
        <f t="shared" si="400"/>
        <v/>
      </c>
      <c r="N590" s="199" t="str">
        <f t="shared" si="401"/>
        <v/>
      </c>
      <c r="O590" s="199" t="str">
        <f t="shared" si="402"/>
        <v/>
      </c>
      <c r="P590" s="199" t="str">
        <f t="shared" si="403"/>
        <v/>
      </c>
      <c r="Q590" s="199">
        <f t="shared" si="404"/>
        <v>0</v>
      </c>
      <c r="R590" s="606"/>
      <c r="S590" s="199">
        <f>+IFERROR(MIN(R590*(1+MTR!$C$28),P590+Q590*MTR!$C$35),0)</f>
        <v>0</v>
      </c>
      <c r="U590" s="199" t="str">
        <f t="shared" ref="U590:U595" si="434">+IF(ISERROR(VLOOKUP($C590,DeflatoriCK,RIGHT(U$14,4)-2016,0)),"",VLOOKUP($C590,DeflatoriCK,RIGHT(U$14,4)-2016,0))</f>
        <v/>
      </c>
      <c r="V590" s="199" t="str">
        <f t="shared" si="405"/>
        <v/>
      </c>
      <c r="W590" s="199" t="str">
        <f t="shared" si="406"/>
        <v/>
      </c>
      <c r="X590" s="199" t="str">
        <f t="shared" si="407"/>
        <v/>
      </c>
      <c r="Y590" s="199" t="str">
        <f t="shared" si="408"/>
        <v/>
      </c>
      <c r="Z590" s="199" t="str">
        <f t="shared" si="409"/>
        <v/>
      </c>
      <c r="AA590" s="199" t="str">
        <f t="shared" si="410"/>
        <v/>
      </c>
      <c r="AB590" s="199" t="str">
        <f t="shared" si="411"/>
        <v/>
      </c>
      <c r="AC590" s="199">
        <f t="shared" si="412"/>
        <v>0</v>
      </c>
      <c r="AD590" s="606"/>
      <c r="AE590" s="199">
        <f>+IFERROR(MIN(AD590*(1+MTR!$C$28)*(1+MTR!$D$28),AB590+AC590*MTR!$D$35),0)</f>
        <v>0</v>
      </c>
      <c r="AG590" s="199" t="str">
        <f t="shared" si="356"/>
        <v/>
      </c>
      <c r="AH590" s="199" t="str">
        <f t="shared" si="348"/>
        <v/>
      </c>
      <c r="AI590" s="199" t="str">
        <f t="shared" si="349"/>
        <v/>
      </c>
      <c r="AJ590" s="199" t="str">
        <f t="shared" si="350"/>
        <v/>
      </c>
      <c r="AK590" s="199" t="str">
        <f t="shared" si="351"/>
        <v/>
      </c>
      <c r="AL590" s="199" t="str">
        <f t="shared" si="352"/>
        <v/>
      </c>
      <c r="AM590" s="199" t="str">
        <f t="shared" si="353"/>
        <v/>
      </c>
      <c r="AN590" s="199" t="str">
        <f t="shared" si="354"/>
        <v/>
      </c>
      <c r="AO590" s="199">
        <f t="shared" si="355"/>
        <v>0</v>
      </c>
      <c r="AP590" s="606"/>
      <c r="AQ590" s="199">
        <f>+IFERROR(MIN(AP590*(1+MTR!$E$28)*(1+MTR!$D$28),IF(C590&lt;2018,AN590+AO590*MTR!$D$35,AN590+AO590*MTR!$E$36)),0)</f>
        <v>0</v>
      </c>
      <c r="AS590" s="199" t="str">
        <f t="shared" si="347"/>
        <v/>
      </c>
      <c r="AT590" s="199" t="str">
        <f t="shared" si="361"/>
        <v/>
      </c>
      <c r="AU590" s="199" t="str">
        <f t="shared" si="357"/>
        <v/>
      </c>
      <c r="AV590" s="199" t="str">
        <f t="shared" si="362"/>
        <v/>
      </c>
      <c r="AW590" s="199" t="str">
        <f t="shared" si="358"/>
        <v/>
      </c>
      <c r="AX590" s="199" t="str">
        <f t="shared" si="359"/>
        <v/>
      </c>
      <c r="AY590" s="199" t="str">
        <f t="shared" si="360"/>
        <v/>
      </c>
      <c r="AZ590" s="199" t="str">
        <f t="shared" si="363"/>
        <v/>
      </c>
      <c r="BA590" s="199">
        <f t="shared" si="364"/>
        <v>0</v>
      </c>
      <c r="BB590" s="606"/>
      <c r="BC590" s="199">
        <f>+IFERROR(MIN(BB590*(1+MTR!$E$28)*(1+MTR!$F$28),IF(C590&lt;2018,AZ590+BA590*MTR!$D$35,AZ590+BA590*MTR!$E$36)),0)</f>
        <v>0</v>
      </c>
      <c r="BD590" s="190"/>
      <c r="BE590" s="608"/>
      <c r="BF590" s="190"/>
      <c r="BG590" s="190"/>
      <c r="BH590" s="190"/>
    </row>
    <row r="591" spans="1:60" s="179" customFormat="1">
      <c r="A591" s="607"/>
      <c r="B591" s="76"/>
      <c r="C591" s="77"/>
      <c r="D591" s="77"/>
      <c r="E591" s="77"/>
      <c r="F591" s="77"/>
      <c r="G591" s="76"/>
      <c r="H591" s="212" t="str">
        <f t="shared" si="432"/>
        <v/>
      </c>
      <c r="I591" s="199" t="str">
        <f t="shared" si="433"/>
        <v/>
      </c>
      <c r="J591" s="199" t="str">
        <f t="shared" si="397"/>
        <v/>
      </c>
      <c r="K591" s="199" t="str">
        <f t="shared" si="398"/>
        <v/>
      </c>
      <c r="L591" s="199" t="str">
        <f t="shared" si="399"/>
        <v/>
      </c>
      <c r="M591" s="199" t="str">
        <f t="shared" si="400"/>
        <v/>
      </c>
      <c r="N591" s="199" t="str">
        <f t="shared" si="401"/>
        <v/>
      </c>
      <c r="O591" s="199" t="str">
        <f t="shared" si="402"/>
        <v/>
      </c>
      <c r="P591" s="199" t="str">
        <f t="shared" si="403"/>
        <v/>
      </c>
      <c r="Q591" s="199">
        <f t="shared" si="404"/>
        <v>0</v>
      </c>
      <c r="R591" s="606"/>
      <c r="S591" s="199">
        <f>+IFERROR(MIN(R591*(1+MTR!$C$28),P591+Q591*MTR!$C$35),0)</f>
        <v>0</v>
      </c>
      <c r="U591" s="199" t="str">
        <f t="shared" si="434"/>
        <v/>
      </c>
      <c r="V591" s="199" t="str">
        <f t="shared" si="405"/>
        <v/>
      </c>
      <c r="W591" s="199" t="str">
        <f t="shared" si="406"/>
        <v/>
      </c>
      <c r="X591" s="199" t="str">
        <f t="shared" si="407"/>
        <v/>
      </c>
      <c r="Y591" s="199" t="str">
        <f t="shared" si="408"/>
        <v/>
      </c>
      <c r="Z591" s="199" t="str">
        <f t="shared" si="409"/>
        <v/>
      </c>
      <c r="AA591" s="199" t="str">
        <f t="shared" si="410"/>
        <v/>
      </c>
      <c r="AB591" s="199" t="str">
        <f t="shared" si="411"/>
        <v/>
      </c>
      <c r="AC591" s="199">
        <f t="shared" si="412"/>
        <v>0</v>
      </c>
      <c r="AD591" s="606"/>
      <c r="AE591" s="199">
        <f>+IFERROR(MIN(AD591*(1+MTR!$C$28)*(1+MTR!$D$28),AB591+AC591*MTR!$D$35),0)</f>
        <v>0</v>
      </c>
      <c r="AG591" s="199" t="str">
        <f t="shared" si="356"/>
        <v/>
      </c>
      <c r="AH591" s="199" t="str">
        <f t="shared" si="348"/>
        <v/>
      </c>
      <c r="AI591" s="199" t="str">
        <f t="shared" si="349"/>
        <v/>
      </c>
      <c r="AJ591" s="199" t="str">
        <f t="shared" si="350"/>
        <v/>
      </c>
      <c r="AK591" s="199" t="str">
        <f t="shared" si="351"/>
        <v/>
      </c>
      <c r="AL591" s="199" t="str">
        <f t="shared" si="352"/>
        <v/>
      </c>
      <c r="AM591" s="199" t="str">
        <f t="shared" si="353"/>
        <v/>
      </c>
      <c r="AN591" s="199" t="str">
        <f t="shared" si="354"/>
        <v/>
      </c>
      <c r="AO591" s="199">
        <f t="shared" si="355"/>
        <v>0</v>
      </c>
      <c r="AP591" s="606"/>
      <c r="AQ591" s="199">
        <f>+IFERROR(MIN(AP591*(1+MTR!$E$28)*(1+MTR!$D$28),IF(C591&lt;2018,AN591+AO591*MTR!$D$35,AN591+AO591*MTR!$E$36)),0)</f>
        <v>0</v>
      </c>
      <c r="AS591" s="199" t="str">
        <f t="shared" ref="AS591:AS601" si="435">+IF(ISERROR(VLOOKUP($C591,DeflatoriCK,RIGHT(AS$14,4)-2016,0)),"",VLOOKUP($C591,DeflatoriCK,RIGHT(AS$14,4)-2016,0))</f>
        <v/>
      </c>
      <c r="AT591" s="199" t="str">
        <f t="shared" si="361"/>
        <v/>
      </c>
      <c r="AU591" s="199" t="str">
        <f t="shared" si="357"/>
        <v/>
      </c>
      <c r="AV591" s="199" t="str">
        <f t="shared" si="362"/>
        <v/>
      </c>
      <c r="AW591" s="199" t="str">
        <f t="shared" si="358"/>
        <v/>
      </c>
      <c r="AX591" s="199" t="str">
        <f t="shared" si="359"/>
        <v/>
      </c>
      <c r="AY591" s="199" t="str">
        <f t="shared" si="360"/>
        <v/>
      </c>
      <c r="AZ591" s="199" t="str">
        <f t="shared" si="363"/>
        <v/>
      </c>
      <c r="BA591" s="199">
        <f t="shared" si="364"/>
        <v>0</v>
      </c>
      <c r="BB591" s="606"/>
      <c r="BC591" s="199">
        <f>+IFERROR(MIN(BB591*(1+MTR!$E$28)*(1+MTR!$F$28),IF(C591&lt;2018,AZ591+BA591*MTR!$D$35,AZ591+BA591*MTR!$E$36)),0)</f>
        <v>0</v>
      </c>
      <c r="BD591" s="190"/>
      <c r="BE591" s="608"/>
      <c r="BF591" s="190"/>
      <c r="BG591" s="190"/>
      <c r="BH591" s="190"/>
    </row>
    <row r="592" spans="1:60" s="179" customFormat="1">
      <c r="A592" s="607"/>
      <c r="B592" s="76"/>
      <c r="C592" s="77"/>
      <c r="D592" s="77"/>
      <c r="E592" s="77"/>
      <c r="F592" s="77"/>
      <c r="G592" s="76"/>
      <c r="H592" s="212" t="str">
        <f t="shared" si="432"/>
        <v/>
      </c>
      <c r="I592" s="199" t="str">
        <f t="shared" si="433"/>
        <v/>
      </c>
      <c r="J592" s="199" t="str">
        <f t="shared" si="397"/>
        <v/>
      </c>
      <c r="K592" s="199" t="str">
        <f t="shared" si="398"/>
        <v/>
      </c>
      <c r="L592" s="199" t="str">
        <f t="shared" si="399"/>
        <v/>
      </c>
      <c r="M592" s="199" t="str">
        <f t="shared" si="400"/>
        <v/>
      </c>
      <c r="N592" s="199" t="str">
        <f t="shared" si="401"/>
        <v/>
      </c>
      <c r="O592" s="199" t="str">
        <f t="shared" si="402"/>
        <v/>
      </c>
      <c r="P592" s="199" t="str">
        <f t="shared" si="403"/>
        <v/>
      </c>
      <c r="Q592" s="199">
        <f t="shared" si="404"/>
        <v>0</v>
      </c>
      <c r="R592" s="606"/>
      <c r="S592" s="199">
        <f>+IFERROR(MIN(R592*(1+MTR!$C$28),P592+Q592*MTR!$C$35),0)</f>
        <v>0</v>
      </c>
      <c r="U592" s="199" t="str">
        <f t="shared" si="434"/>
        <v/>
      </c>
      <c r="V592" s="199" t="str">
        <f t="shared" si="405"/>
        <v/>
      </c>
      <c r="W592" s="199" t="str">
        <f t="shared" si="406"/>
        <v/>
      </c>
      <c r="X592" s="199" t="str">
        <f t="shared" si="407"/>
        <v/>
      </c>
      <c r="Y592" s="199" t="str">
        <f t="shared" si="408"/>
        <v/>
      </c>
      <c r="Z592" s="199" t="str">
        <f t="shared" si="409"/>
        <v/>
      </c>
      <c r="AA592" s="199" t="str">
        <f t="shared" si="410"/>
        <v/>
      </c>
      <c r="AB592" s="199" t="str">
        <f t="shared" si="411"/>
        <v/>
      </c>
      <c r="AC592" s="199">
        <f t="shared" si="412"/>
        <v>0</v>
      </c>
      <c r="AD592" s="606"/>
      <c r="AE592" s="199">
        <f>+IFERROR(MIN(AD592*(1+MTR!$C$28)*(1+MTR!$D$28),AB592+AC592*MTR!$D$35),0)</f>
        <v>0</v>
      </c>
      <c r="AG592" s="199" t="str">
        <f t="shared" si="356"/>
        <v/>
      </c>
      <c r="AH592" s="199" t="str">
        <f t="shared" ref="AH592:AH601" si="436">IFERROR(AG592*$D592,"")</f>
        <v/>
      </c>
      <c r="AI592" s="199" t="str">
        <f t="shared" ref="AI592:AI601" si="437">IFERROR(MIN((W592+Z592)*$Z$12,AH592),"")</f>
        <v/>
      </c>
      <c r="AJ592" s="199" t="str">
        <f t="shared" ref="AJ592:AJ601" si="438">IFERROR(AG592*$E592,"")</f>
        <v/>
      </c>
      <c r="AK592" s="199" t="str">
        <f t="shared" ref="AK592:AK600" si="439">IFERROR(MIN((Y592+AA592)*$Z$12,AJ592),"")</f>
        <v/>
      </c>
      <c r="AL592" s="199" t="str">
        <f t="shared" ref="AL592:AL601" si="440">IFERROR(IF($H592&gt;0,MAX(0,MIN(AH592/$H592,MAX(0,AH592-AI592))),0),"")</f>
        <v/>
      </c>
      <c r="AM592" s="199" t="str">
        <f t="shared" ref="AM592:AM601" si="441">IFERROR(IF($H592&gt;0,MAX(0,MIN(AJ592/$H592,MAX(0,AJ592-AK592))),0),"")</f>
        <v/>
      </c>
      <c r="AN592" s="199" t="str">
        <f t="shared" ref="AN592:AN601" si="442">IFERROR(AL592-AM592,"")</f>
        <v/>
      </c>
      <c r="AO592" s="199">
        <f t="shared" ref="AO592:AO601" si="443">IFERROR(AH592-AJ592-(AI592-AK592),0)</f>
        <v>0</v>
      </c>
      <c r="AP592" s="606"/>
      <c r="AQ592" s="199">
        <f>+IFERROR(MIN(AP592*(1+MTR!$E$28)*(1+MTR!$D$28),IF(C592&lt;2018,AN592+AO592*MTR!$D$35,AN592+AO592*MTR!$E$36)),0)</f>
        <v>0</v>
      </c>
      <c r="AS592" s="199" t="str">
        <f t="shared" si="435"/>
        <v/>
      </c>
      <c r="AT592" s="199" t="str">
        <f t="shared" si="361"/>
        <v/>
      </c>
      <c r="AU592" s="199" t="str">
        <f t="shared" si="357"/>
        <v/>
      </c>
      <c r="AV592" s="199" t="str">
        <f t="shared" si="362"/>
        <v/>
      </c>
      <c r="AW592" s="199" t="str">
        <f t="shared" si="358"/>
        <v/>
      </c>
      <c r="AX592" s="199" t="str">
        <f t="shared" si="359"/>
        <v/>
      </c>
      <c r="AY592" s="199" t="str">
        <f t="shared" si="360"/>
        <v/>
      </c>
      <c r="AZ592" s="199" t="str">
        <f t="shared" si="363"/>
        <v/>
      </c>
      <c r="BA592" s="199">
        <f t="shared" si="364"/>
        <v>0</v>
      </c>
      <c r="BB592" s="606"/>
      <c r="BC592" s="199">
        <f>+IFERROR(MIN(BB592*(1+MTR!$E$28)*(1+MTR!$F$28),IF(C592&lt;2018,AZ592+BA592*MTR!$D$35,AZ592+BA592*MTR!$E$36)),0)</f>
        <v>0</v>
      </c>
      <c r="BD592" s="190"/>
      <c r="BE592" s="608"/>
      <c r="BF592" s="190"/>
      <c r="BG592" s="190"/>
      <c r="BH592" s="190"/>
    </row>
    <row r="593" spans="1:60" s="179" customFormat="1">
      <c r="A593" s="607"/>
      <c r="B593" s="76"/>
      <c r="C593" s="77"/>
      <c r="D593" s="77"/>
      <c r="E593" s="77"/>
      <c r="F593" s="77"/>
      <c r="G593" s="76"/>
      <c r="H593" s="212" t="str">
        <f t="shared" si="432"/>
        <v/>
      </c>
      <c r="I593" s="199" t="str">
        <f t="shared" si="433"/>
        <v/>
      </c>
      <c r="J593" s="199" t="str">
        <f t="shared" si="397"/>
        <v/>
      </c>
      <c r="K593" s="199" t="str">
        <f t="shared" si="398"/>
        <v/>
      </c>
      <c r="L593" s="199" t="str">
        <f t="shared" si="399"/>
        <v/>
      </c>
      <c r="M593" s="199" t="str">
        <f t="shared" si="400"/>
        <v/>
      </c>
      <c r="N593" s="199" t="str">
        <f t="shared" si="401"/>
        <v/>
      </c>
      <c r="O593" s="199" t="str">
        <f t="shared" si="402"/>
        <v/>
      </c>
      <c r="P593" s="199" t="str">
        <f t="shared" si="403"/>
        <v/>
      </c>
      <c r="Q593" s="199">
        <f t="shared" si="404"/>
        <v>0</v>
      </c>
      <c r="R593" s="606"/>
      <c r="S593" s="199">
        <f>+IFERROR(MIN(R593*(1+MTR!$C$28),P593+Q593*MTR!$C$35),0)</f>
        <v>0</v>
      </c>
      <c r="U593" s="199" t="str">
        <f t="shared" si="434"/>
        <v/>
      </c>
      <c r="V593" s="199" t="str">
        <f t="shared" si="405"/>
        <v/>
      </c>
      <c r="W593" s="199" t="str">
        <f t="shared" si="406"/>
        <v/>
      </c>
      <c r="X593" s="199" t="str">
        <f t="shared" si="407"/>
        <v/>
      </c>
      <c r="Y593" s="199" t="str">
        <f t="shared" si="408"/>
        <v/>
      </c>
      <c r="Z593" s="199" t="str">
        <f t="shared" si="409"/>
        <v/>
      </c>
      <c r="AA593" s="199" t="str">
        <f t="shared" si="410"/>
        <v/>
      </c>
      <c r="AB593" s="199" t="str">
        <f t="shared" si="411"/>
        <v/>
      </c>
      <c r="AC593" s="199">
        <f t="shared" si="412"/>
        <v>0</v>
      </c>
      <c r="AD593" s="606"/>
      <c r="AE593" s="199">
        <f>+IFERROR(MIN(AD593*(1+MTR!$C$28)*(1+MTR!$D$28),AB593+AC593*MTR!$D$35),0)</f>
        <v>0</v>
      </c>
      <c r="AG593" s="199" t="str">
        <f t="shared" ref="AG593:AG601" si="444">+IF(ISERROR(VLOOKUP($C593,DeflatoriCK,RIGHT(AG$14,4)-2016,0)),"",VLOOKUP($C593,DeflatoriCK,RIGHT(AG$14,4)-2016,0))</f>
        <v/>
      </c>
      <c r="AH593" s="199" t="str">
        <f t="shared" si="436"/>
        <v/>
      </c>
      <c r="AI593" s="199" t="str">
        <f t="shared" si="437"/>
        <v/>
      </c>
      <c r="AJ593" s="199" t="str">
        <f t="shared" si="438"/>
        <v/>
      </c>
      <c r="AK593" s="199" t="str">
        <f t="shared" si="439"/>
        <v/>
      </c>
      <c r="AL593" s="199" t="str">
        <f t="shared" si="440"/>
        <v/>
      </c>
      <c r="AM593" s="199" t="str">
        <f t="shared" si="441"/>
        <v/>
      </c>
      <c r="AN593" s="199" t="str">
        <f t="shared" si="442"/>
        <v/>
      </c>
      <c r="AO593" s="199">
        <f t="shared" si="443"/>
        <v>0</v>
      </c>
      <c r="AP593" s="606"/>
      <c r="AQ593" s="199">
        <f>+IFERROR(MIN(AP593*(1+MTR!$E$28)*(1+MTR!$D$28),IF(C593&lt;2018,AN593+AO593*MTR!$D$35,AN593+AO593*MTR!$E$36)),0)</f>
        <v>0</v>
      </c>
      <c r="AS593" s="199" t="str">
        <f t="shared" si="435"/>
        <v/>
      </c>
      <c r="AT593" s="199" t="str">
        <f t="shared" si="361"/>
        <v/>
      </c>
      <c r="AU593" s="199" t="str">
        <f t="shared" si="357"/>
        <v/>
      </c>
      <c r="AV593" s="199" t="str">
        <f t="shared" si="362"/>
        <v/>
      </c>
      <c r="AW593" s="199" t="str">
        <f t="shared" si="358"/>
        <v/>
      </c>
      <c r="AX593" s="199" t="str">
        <f t="shared" si="359"/>
        <v/>
      </c>
      <c r="AY593" s="199" t="str">
        <f t="shared" si="360"/>
        <v/>
      </c>
      <c r="AZ593" s="199" t="str">
        <f t="shared" si="363"/>
        <v/>
      </c>
      <c r="BA593" s="199">
        <f t="shared" si="364"/>
        <v>0</v>
      </c>
      <c r="BB593" s="606"/>
      <c r="BC593" s="199">
        <f>+IFERROR(MIN(BB593*(1+MTR!$E$28)*(1+MTR!$F$28),IF(C593&lt;2018,AZ593+BA593*MTR!$D$35,AZ593+BA593*MTR!$E$36)),0)</f>
        <v>0</v>
      </c>
      <c r="BD593" s="190"/>
      <c r="BE593" s="608"/>
      <c r="BF593" s="190"/>
      <c r="BG593" s="190"/>
      <c r="BH593" s="190"/>
    </row>
    <row r="594" spans="1:60" s="179" customFormat="1">
      <c r="A594" s="607"/>
      <c r="B594" s="76"/>
      <c r="C594" s="77"/>
      <c r="D594" s="77"/>
      <c r="E594" s="77"/>
      <c r="F594" s="77"/>
      <c r="G594" s="76"/>
      <c r="H594" s="212" t="str">
        <f t="shared" si="432"/>
        <v/>
      </c>
      <c r="I594" s="199" t="str">
        <f t="shared" si="433"/>
        <v/>
      </c>
      <c r="J594" s="199" t="str">
        <f t="shared" si="397"/>
        <v/>
      </c>
      <c r="K594" s="199" t="str">
        <f t="shared" si="398"/>
        <v/>
      </c>
      <c r="L594" s="199" t="str">
        <f t="shared" si="399"/>
        <v/>
      </c>
      <c r="M594" s="199" t="str">
        <f t="shared" si="400"/>
        <v/>
      </c>
      <c r="N594" s="199" t="str">
        <f t="shared" si="401"/>
        <v/>
      </c>
      <c r="O594" s="199" t="str">
        <f t="shared" si="402"/>
        <v/>
      </c>
      <c r="P594" s="199" t="str">
        <f t="shared" si="403"/>
        <v/>
      </c>
      <c r="Q594" s="199">
        <f t="shared" si="404"/>
        <v>0</v>
      </c>
      <c r="R594" s="606"/>
      <c r="S594" s="199">
        <f>+IFERROR(MIN(R594*(1+MTR!$C$28),P594+Q594*MTR!$C$35),0)</f>
        <v>0</v>
      </c>
      <c r="U594" s="199" t="str">
        <f t="shared" si="434"/>
        <v/>
      </c>
      <c r="V594" s="199" t="str">
        <f t="shared" si="405"/>
        <v/>
      </c>
      <c r="W594" s="199" t="str">
        <f t="shared" si="406"/>
        <v/>
      </c>
      <c r="X594" s="199" t="str">
        <f t="shared" si="407"/>
        <v/>
      </c>
      <c r="Y594" s="199" t="str">
        <f t="shared" si="408"/>
        <v/>
      </c>
      <c r="Z594" s="199" t="str">
        <f t="shared" si="409"/>
        <v/>
      </c>
      <c r="AA594" s="199" t="str">
        <f t="shared" si="410"/>
        <v/>
      </c>
      <c r="AB594" s="199" t="str">
        <f t="shared" si="411"/>
        <v/>
      </c>
      <c r="AC594" s="199">
        <f t="shared" si="412"/>
        <v>0</v>
      </c>
      <c r="AD594" s="606"/>
      <c r="AE594" s="199">
        <f>+IFERROR(MIN(AD594*(1+MTR!$C$28)*(1+MTR!$D$28),AB594+AC594*MTR!$D$35),0)</f>
        <v>0</v>
      </c>
      <c r="AG594" s="199" t="str">
        <f t="shared" si="444"/>
        <v/>
      </c>
      <c r="AH594" s="199" t="str">
        <f t="shared" si="436"/>
        <v/>
      </c>
      <c r="AI594" s="199" t="str">
        <f t="shared" si="437"/>
        <v/>
      </c>
      <c r="AJ594" s="199" t="str">
        <f t="shared" si="438"/>
        <v/>
      </c>
      <c r="AK594" s="199" t="str">
        <f t="shared" si="439"/>
        <v/>
      </c>
      <c r="AL594" s="199" t="str">
        <f t="shared" si="440"/>
        <v/>
      </c>
      <c r="AM594" s="199" t="str">
        <f t="shared" si="441"/>
        <v/>
      </c>
      <c r="AN594" s="199" t="str">
        <f t="shared" si="442"/>
        <v/>
      </c>
      <c r="AO594" s="199">
        <f t="shared" si="443"/>
        <v>0</v>
      </c>
      <c r="AP594" s="606"/>
      <c r="AQ594" s="199">
        <f>+IFERROR(MIN(AP594*(1+MTR!$E$28)*(1+MTR!$D$28),IF(C594&lt;2018,AN594+AO594*MTR!$D$35,AN594+AO594*MTR!$E$36)),0)</f>
        <v>0</v>
      </c>
      <c r="AS594" s="199" t="str">
        <f t="shared" si="435"/>
        <v/>
      </c>
      <c r="AT594" s="199" t="str">
        <f t="shared" si="361"/>
        <v/>
      </c>
      <c r="AU594" s="199" t="str">
        <f t="shared" ref="AU594:AU601" si="445">IFERROR(MIN((AI594+AL594)*$AL$12,AT594),"")</f>
        <v/>
      </c>
      <c r="AV594" s="199" t="str">
        <f t="shared" si="362"/>
        <v/>
      </c>
      <c r="AW594" s="199" t="str">
        <f t="shared" ref="AW594:AW600" si="446">IFERROR(MIN((AK594+AM594)*$AL$12,AV594),"")</f>
        <v/>
      </c>
      <c r="AX594" s="199" t="str">
        <f t="shared" ref="AX594:AX601" si="447">IFERROR(IF($H594&gt;0,MAX(0,MIN(AT594/$H594,MAX(0,AT594-AU594))),0),"")</f>
        <v/>
      </c>
      <c r="AY594" s="199" t="str">
        <f t="shared" ref="AY594:AY601" si="448">IFERROR(IF($H594&gt;0,MAX(0,MIN(AV594/$H594,MAX(0,AV594-AW594))),0),"")</f>
        <v/>
      </c>
      <c r="AZ594" s="199" t="str">
        <f t="shared" si="363"/>
        <v/>
      </c>
      <c r="BA594" s="199">
        <f t="shared" si="364"/>
        <v>0</v>
      </c>
      <c r="BB594" s="606"/>
      <c r="BC594" s="199">
        <f>+IFERROR(MIN(BB594*(1+MTR!$E$28)*(1+MTR!$F$28),IF(C594&lt;2018,AZ594+BA594*MTR!$D$35,AZ594+BA594*MTR!$E$36)),0)</f>
        <v>0</v>
      </c>
      <c r="BD594" s="190"/>
      <c r="BE594" s="608"/>
      <c r="BF594" s="190"/>
      <c r="BG594" s="190"/>
      <c r="BH594" s="190"/>
    </row>
    <row r="595" spans="1:60" s="179" customFormat="1">
      <c r="A595" s="607"/>
      <c r="B595" s="76"/>
      <c r="C595" s="77"/>
      <c r="D595" s="77"/>
      <c r="E595" s="77"/>
      <c r="F595" s="77"/>
      <c r="G595" s="76"/>
      <c r="H595" s="212" t="str">
        <f t="shared" si="432"/>
        <v/>
      </c>
      <c r="I595" s="199" t="str">
        <f t="shared" si="433"/>
        <v/>
      </c>
      <c r="J595" s="199" t="str">
        <f t="shared" si="397"/>
        <v/>
      </c>
      <c r="K595" s="199" t="str">
        <f t="shared" si="398"/>
        <v/>
      </c>
      <c r="L595" s="199" t="str">
        <f t="shared" si="399"/>
        <v/>
      </c>
      <c r="M595" s="199" t="str">
        <f t="shared" si="400"/>
        <v/>
      </c>
      <c r="N595" s="199" t="str">
        <f t="shared" si="401"/>
        <v/>
      </c>
      <c r="O595" s="199" t="str">
        <f t="shared" si="402"/>
        <v/>
      </c>
      <c r="P595" s="199" t="str">
        <f t="shared" si="403"/>
        <v/>
      </c>
      <c r="Q595" s="199">
        <f t="shared" si="404"/>
        <v>0</v>
      </c>
      <c r="R595" s="606"/>
      <c r="S595" s="199">
        <f>+IFERROR(MIN(R595*(1+MTR!$C$28),P595+Q595*MTR!$C$35),0)</f>
        <v>0</v>
      </c>
      <c r="U595" s="199" t="str">
        <f t="shared" si="434"/>
        <v/>
      </c>
      <c r="V595" s="199" t="str">
        <f t="shared" si="405"/>
        <v/>
      </c>
      <c r="W595" s="199" t="str">
        <f t="shared" si="406"/>
        <v/>
      </c>
      <c r="X595" s="199" t="str">
        <f t="shared" si="407"/>
        <v/>
      </c>
      <c r="Y595" s="199" t="str">
        <f t="shared" si="408"/>
        <v/>
      </c>
      <c r="Z595" s="199" t="str">
        <f t="shared" si="409"/>
        <v/>
      </c>
      <c r="AA595" s="199" t="str">
        <f t="shared" si="410"/>
        <v/>
      </c>
      <c r="AB595" s="199" t="str">
        <f t="shared" si="411"/>
        <v/>
      </c>
      <c r="AC595" s="199">
        <f t="shared" si="412"/>
        <v>0</v>
      </c>
      <c r="AD595" s="606"/>
      <c r="AE595" s="199">
        <f>+IFERROR(MIN(AD595*(1+MTR!$C$28)*(1+MTR!$D$28),AB595+AC595*MTR!$D$35),0)</f>
        <v>0</v>
      </c>
      <c r="AG595" s="199" t="str">
        <f t="shared" si="444"/>
        <v/>
      </c>
      <c r="AH595" s="199" t="str">
        <f t="shared" si="436"/>
        <v/>
      </c>
      <c r="AI595" s="199" t="str">
        <f t="shared" si="437"/>
        <v/>
      </c>
      <c r="AJ595" s="199" t="str">
        <f t="shared" si="438"/>
        <v/>
      </c>
      <c r="AK595" s="199" t="str">
        <f t="shared" si="439"/>
        <v/>
      </c>
      <c r="AL595" s="199" t="str">
        <f t="shared" si="440"/>
        <v/>
      </c>
      <c r="AM595" s="199" t="str">
        <f t="shared" si="441"/>
        <v/>
      </c>
      <c r="AN595" s="199" t="str">
        <f t="shared" si="442"/>
        <v/>
      </c>
      <c r="AO595" s="199">
        <f t="shared" si="443"/>
        <v>0</v>
      </c>
      <c r="AP595" s="606"/>
      <c r="AQ595" s="199">
        <f>+IFERROR(MIN(AP595*(1+MTR!$E$28)*(1+MTR!$D$28),IF(C595&lt;2018,AN595+AO595*MTR!$D$35,AN595+AO595*MTR!$E$36)),0)</f>
        <v>0</v>
      </c>
      <c r="AS595" s="199" t="str">
        <f t="shared" si="435"/>
        <v/>
      </c>
      <c r="AT595" s="199" t="str">
        <f t="shared" si="361"/>
        <v/>
      </c>
      <c r="AU595" s="199" t="str">
        <f t="shared" si="445"/>
        <v/>
      </c>
      <c r="AV595" s="199" t="str">
        <f t="shared" si="362"/>
        <v/>
      </c>
      <c r="AW595" s="199" t="str">
        <f t="shared" si="446"/>
        <v/>
      </c>
      <c r="AX595" s="199" t="str">
        <f t="shared" si="447"/>
        <v/>
      </c>
      <c r="AY595" s="199" t="str">
        <f t="shared" si="448"/>
        <v/>
      </c>
      <c r="AZ595" s="199" t="str">
        <f t="shared" si="363"/>
        <v/>
      </c>
      <c r="BA595" s="199">
        <f t="shared" si="364"/>
        <v>0</v>
      </c>
      <c r="BB595" s="606"/>
      <c r="BC595" s="199">
        <f>+IFERROR(MIN(BB595*(1+MTR!$E$28)*(1+MTR!$F$28),IF(C595&lt;2018,AZ595+BA595*MTR!$D$35,AZ595+BA595*MTR!$E$36)),0)</f>
        <v>0</v>
      </c>
      <c r="BD595" s="190"/>
      <c r="BE595" s="608"/>
      <c r="BF595" s="190"/>
      <c r="BG595" s="190"/>
      <c r="BH595" s="190"/>
    </row>
    <row r="596" spans="1:60" s="179" customFormat="1">
      <c r="A596" s="607"/>
      <c r="B596" s="76"/>
      <c r="C596" s="77"/>
      <c r="D596" s="77"/>
      <c r="E596" s="77"/>
      <c r="F596" s="77"/>
      <c r="G596" s="76"/>
      <c r="H596" s="212" t="str">
        <f t="shared" si="4"/>
        <v/>
      </c>
      <c r="I596" s="199" t="str">
        <f t="shared" si="5"/>
        <v/>
      </c>
      <c r="J596" s="199" t="str">
        <f t="shared" ref="J596:J597" si="449">IFERROR(I596*$D596,"")</f>
        <v/>
      </c>
      <c r="K596" s="199" t="str">
        <f t="shared" ref="K596:K597" si="450">IFERROR(MIN(F596*I596,J596),"")</f>
        <v/>
      </c>
      <c r="L596" s="199" t="str">
        <f t="shared" ref="L596:L597" si="451">IFERROR(I596*$E596,"")</f>
        <v/>
      </c>
      <c r="M596" s="199" t="str">
        <f t="shared" ref="M596:M597" si="452">IFERROR(MIN(G596*I596,L596),"")</f>
        <v/>
      </c>
      <c r="N596" s="199" t="str">
        <f t="shared" ref="N596:N597" si="453">IFERROR(IF($H596&gt;0,MAX(0,MIN(J596/$H596,MAX(0,J596-K596))),0),"")</f>
        <v/>
      </c>
      <c r="O596" s="199" t="str">
        <f t="shared" ref="O596:O597" si="454">IFERROR(IF($H596&gt;0,MAX(0,MIN(L596/$H596,MAX(0,L596-M596))),0),"")</f>
        <v/>
      </c>
      <c r="P596" s="199" t="str">
        <f t="shared" ref="P596:P597" si="455">IFERROR(N596-O596,"")</f>
        <v/>
      </c>
      <c r="Q596" s="199">
        <f t="shared" ref="Q596:Q597" si="456">IFERROR(J596-L596-(K596-M596),0)</f>
        <v>0</v>
      </c>
      <c r="R596" s="606"/>
      <c r="S596" s="199">
        <f>+IFERROR(MIN(R596*(1+MTR!$C$28),P596+Q596*MTR!$C$35),0)</f>
        <v>0</v>
      </c>
      <c r="U596" s="199" t="str">
        <f t="shared" si="14"/>
        <v/>
      </c>
      <c r="V596" s="199" t="str">
        <f t="shared" ref="V596:V597" si="457">IFERROR(U596*$D596,"")</f>
        <v/>
      </c>
      <c r="W596" s="199" t="str">
        <f t="shared" ref="W596:W597" si="458">IFERROR(MIN((K596+N596)*$N$12,V596),"")</f>
        <v/>
      </c>
      <c r="X596" s="199" t="str">
        <f t="shared" ref="X596:X597" si="459">IFERROR(U596*$E596,"")</f>
        <v/>
      </c>
      <c r="Y596" s="199" t="str">
        <f t="shared" ref="Y596:Y597" si="460">IFERROR(MIN((M596+O596)*$N$12,X596),"")</f>
        <v/>
      </c>
      <c r="Z596" s="199" t="str">
        <f t="shared" ref="Z596:Z597" si="461">IFERROR(IF($H596&gt;0,MAX(0,MIN(V596/$H596,MAX(0,V596-W596))),0),"")</f>
        <v/>
      </c>
      <c r="AA596" s="199" t="str">
        <f t="shared" ref="AA596:AA597" si="462">IFERROR(IF($H596&gt;0,MAX(0,MIN(X596/$H596,MAX(0,X596-Y596))),0),"")</f>
        <v/>
      </c>
      <c r="AB596" s="199" t="str">
        <f t="shared" ref="AB596:AB597" si="463">IFERROR(Z596-AA596,"")</f>
        <v/>
      </c>
      <c r="AC596" s="199">
        <f t="shared" ref="AC596:AC597" si="464">IFERROR(V596-X596-(W596-Y596),0)</f>
        <v>0</v>
      </c>
      <c r="AD596" s="606"/>
      <c r="AE596" s="199">
        <f>+IFERROR(MIN(AD596*(1+MTR!$C$28)*(1+MTR!$D$28),AB596+AC596*MTR!$D$35),0)</f>
        <v>0</v>
      </c>
      <c r="AG596" s="199" t="str">
        <f t="shared" si="444"/>
        <v/>
      </c>
      <c r="AH596" s="199" t="str">
        <f t="shared" si="436"/>
        <v/>
      </c>
      <c r="AI596" s="199" t="str">
        <f t="shared" si="437"/>
        <v/>
      </c>
      <c r="AJ596" s="199" t="str">
        <f t="shared" si="438"/>
        <v/>
      </c>
      <c r="AK596" s="199" t="str">
        <f t="shared" si="439"/>
        <v/>
      </c>
      <c r="AL596" s="199" t="str">
        <f t="shared" si="440"/>
        <v/>
      </c>
      <c r="AM596" s="199" t="str">
        <f t="shared" si="441"/>
        <v/>
      </c>
      <c r="AN596" s="199" t="str">
        <f t="shared" si="442"/>
        <v/>
      </c>
      <c r="AO596" s="199">
        <f t="shared" si="443"/>
        <v>0</v>
      </c>
      <c r="AP596" s="606"/>
      <c r="AQ596" s="199">
        <f>+IFERROR(MIN(AP596*(1+MTR!$E$28)*(1+MTR!$D$28),IF(C596&lt;2018,AN596+AO596*MTR!$D$35,AN596+AO596*MTR!$E$36)),0)</f>
        <v>0</v>
      </c>
      <c r="AS596" s="199" t="str">
        <f t="shared" si="435"/>
        <v/>
      </c>
      <c r="AT596" s="199" t="str">
        <f t="shared" ref="AT596:AT601" si="465">IFERROR(AS596*$D596,"")</f>
        <v/>
      </c>
      <c r="AU596" s="199" t="str">
        <f t="shared" si="445"/>
        <v/>
      </c>
      <c r="AV596" s="199" t="str">
        <f t="shared" ref="AV596:AV601" si="466">IFERROR(AS596*$E596,"")</f>
        <v/>
      </c>
      <c r="AW596" s="199" t="str">
        <f t="shared" si="446"/>
        <v/>
      </c>
      <c r="AX596" s="199" t="str">
        <f t="shared" si="447"/>
        <v/>
      </c>
      <c r="AY596" s="199" t="str">
        <f t="shared" si="448"/>
        <v/>
      </c>
      <c r="AZ596" s="199" t="str">
        <f t="shared" ref="AZ596:AZ601" si="467">IFERROR(AX596-AY596,"")</f>
        <v/>
      </c>
      <c r="BA596" s="199">
        <f t="shared" ref="BA596:BA601" si="468">IFERROR(AT596-AV596-(AU596-AW596),0)</f>
        <v>0</v>
      </c>
      <c r="BB596" s="606"/>
      <c r="BC596" s="199">
        <f>+IFERROR(MIN(BB596*(1+MTR!$E$28)*(1+MTR!$F$28),IF(C596&lt;2018,AZ596+BA596*MTR!$D$35,AZ596+BA596*MTR!$E$36)),0)</f>
        <v>0</v>
      </c>
      <c r="BD596" s="190"/>
      <c r="BE596" s="608"/>
      <c r="BF596" s="190"/>
      <c r="BG596" s="190"/>
      <c r="BH596" s="190"/>
    </row>
    <row r="597" spans="1:60" s="179" customFormat="1">
      <c r="A597" s="607"/>
      <c r="B597" s="76"/>
      <c r="C597" s="77"/>
      <c r="D597" s="77"/>
      <c r="E597" s="77"/>
      <c r="F597" s="77"/>
      <c r="G597" s="76"/>
      <c r="H597" s="212" t="str">
        <f t="shared" si="4"/>
        <v/>
      </c>
      <c r="I597" s="199" t="str">
        <f t="shared" si="5"/>
        <v/>
      </c>
      <c r="J597" s="199" t="str">
        <f t="shared" si="449"/>
        <v/>
      </c>
      <c r="K597" s="199" t="str">
        <f t="shared" si="450"/>
        <v/>
      </c>
      <c r="L597" s="199" t="str">
        <f t="shared" si="451"/>
        <v/>
      </c>
      <c r="M597" s="199" t="str">
        <f t="shared" si="452"/>
        <v/>
      </c>
      <c r="N597" s="199" t="str">
        <f t="shared" si="453"/>
        <v/>
      </c>
      <c r="O597" s="199" t="str">
        <f t="shared" si="454"/>
        <v/>
      </c>
      <c r="P597" s="199" t="str">
        <f t="shared" si="455"/>
        <v/>
      </c>
      <c r="Q597" s="199">
        <f t="shared" si="456"/>
        <v>0</v>
      </c>
      <c r="R597" s="606"/>
      <c r="S597" s="199">
        <f>+IFERROR(MIN(R597*(1+MTR!$C$28),P597+Q597*MTR!$C$35),0)</f>
        <v>0</v>
      </c>
      <c r="U597" s="199" t="str">
        <f t="shared" si="14"/>
        <v/>
      </c>
      <c r="V597" s="199" t="str">
        <f t="shared" si="457"/>
        <v/>
      </c>
      <c r="W597" s="199" t="str">
        <f t="shared" si="458"/>
        <v/>
      </c>
      <c r="X597" s="199" t="str">
        <f t="shared" si="459"/>
        <v/>
      </c>
      <c r="Y597" s="199" t="str">
        <f t="shared" si="460"/>
        <v/>
      </c>
      <c r="Z597" s="199" t="str">
        <f t="shared" si="461"/>
        <v/>
      </c>
      <c r="AA597" s="199" t="str">
        <f t="shared" si="462"/>
        <v/>
      </c>
      <c r="AB597" s="199" t="str">
        <f t="shared" si="463"/>
        <v/>
      </c>
      <c r="AC597" s="199">
        <f t="shared" si="464"/>
        <v>0</v>
      </c>
      <c r="AD597" s="606"/>
      <c r="AE597" s="199">
        <f>+IFERROR(MIN(AD597*(1+MTR!$C$28)*(1+MTR!$D$28),AB597+AC597*MTR!$D$35),0)</f>
        <v>0</v>
      </c>
      <c r="AG597" s="199" t="str">
        <f t="shared" si="444"/>
        <v/>
      </c>
      <c r="AH597" s="199" t="str">
        <f t="shared" si="436"/>
        <v/>
      </c>
      <c r="AI597" s="199" t="str">
        <f t="shared" si="437"/>
        <v/>
      </c>
      <c r="AJ597" s="199" t="str">
        <f t="shared" si="438"/>
        <v/>
      </c>
      <c r="AK597" s="199" t="str">
        <f t="shared" si="439"/>
        <v/>
      </c>
      <c r="AL597" s="199" t="str">
        <f t="shared" si="440"/>
        <v/>
      </c>
      <c r="AM597" s="199" t="str">
        <f t="shared" si="441"/>
        <v/>
      </c>
      <c r="AN597" s="199" t="str">
        <f t="shared" si="442"/>
        <v/>
      </c>
      <c r="AO597" s="199">
        <f t="shared" si="443"/>
        <v>0</v>
      </c>
      <c r="AP597" s="606"/>
      <c r="AQ597" s="199">
        <f>+IFERROR(MIN(AP597*(1+MTR!$E$28)*(1+MTR!$D$28),IF(C597&lt;2018,AN597+AO597*MTR!$D$35,AN597+AO597*MTR!$E$36)),0)</f>
        <v>0</v>
      </c>
      <c r="AS597" s="199" t="str">
        <f t="shared" si="435"/>
        <v/>
      </c>
      <c r="AT597" s="199" t="str">
        <f t="shared" si="465"/>
        <v/>
      </c>
      <c r="AU597" s="199" t="str">
        <f t="shared" si="445"/>
        <v/>
      </c>
      <c r="AV597" s="199" t="str">
        <f t="shared" si="466"/>
        <v/>
      </c>
      <c r="AW597" s="199" t="str">
        <f t="shared" si="446"/>
        <v/>
      </c>
      <c r="AX597" s="199" t="str">
        <f t="shared" si="447"/>
        <v/>
      </c>
      <c r="AY597" s="199" t="str">
        <f t="shared" si="448"/>
        <v/>
      </c>
      <c r="AZ597" s="199" t="str">
        <f t="shared" si="467"/>
        <v/>
      </c>
      <c r="BA597" s="199">
        <f t="shared" si="468"/>
        <v>0</v>
      </c>
      <c r="BB597" s="606"/>
      <c r="BC597" s="199">
        <f>+IFERROR(MIN(BB597*(1+MTR!$E$28)*(1+MTR!$F$28),IF(C597&lt;2018,AZ597+BA597*MTR!$D$35,AZ597+BA597*MTR!$E$36)),0)</f>
        <v>0</v>
      </c>
      <c r="BD597" s="190"/>
      <c r="BE597" s="608"/>
      <c r="BF597" s="190"/>
      <c r="BG597" s="190"/>
      <c r="BH597" s="190"/>
    </row>
    <row r="598" spans="1:60" s="179" customFormat="1">
      <c r="A598" s="607"/>
      <c r="B598" s="76"/>
      <c r="C598" s="77"/>
      <c r="D598" s="77"/>
      <c r="E598" s="77"/>
      <c r="F598" s="77"/>
      <c r="G598" s="76"/>
      <c r="H598" s="212" t="str">
        <f t="shared" si="4"/>
        <v/>
      </c>
      <c r="I598" s="199" t="str">
        <f t="shared" si="5"/>
        <v/>
      </c>
      <c r="J598" s="199" t="str">
        <f t="shared" si="130"/>
        <v/>
      </c>
      <c r="K598" s="199" t="str">
        <f t="shared" si="131"/>
        <v/>
      </c>
      <c r="L598" s="199" t="str">
        <f t="shared" si="132"/>
        <v/>
      </c>
      <c r="M598" s="199" t="str">
        <f t="shared" si="133"/>
        <v/>
      </c>
      <c r="N598" s="199" t="str">
        <f t="shared" si="134"/>
        <v/>
      </c>
      <c r="O598" s="199" t="str">
        <f t="shared" si="135"/>
        <v/>
      </c>
      <c r="P598" s="199" t="str">
        <f t="shared" si="136"/>
        <v/>
      </c>
      <c r="Q598" s="199">
        <f t="shared" si="137"/>
        <v>0</v>
      </c>
      <c r="R598" s="606"/>
      <c r="S598" s="199">
        <f>+IFERROR(MIN(R598*(1+MTR!$C$28),P598+Q598*MTR!$C$35),0)</f>
        <v>0</v>
      </c>
      <c r="U598" s="199" t="str">
        <f t="shared" si="14"/>
        <v/>
      </c>
      <c r="V598" s="199" t="str">
        <f t="shared" si="138"/>
        <v/>
      </c>
      <c r="W598" s="199" t="str">
        <f t="shared" si="139"/>
        <v/>
      </c>
      <c r="X598" s="199" t="str">
        <f t="shared" si="140"/>
        <v/>
      </c>
      <c r="Y598" s="199" t="str">
        <f t="shared" si="141"/>
        <v/>
      </c>
      <c r="Z598" s="199" t="str">
        <f t="shared" si="142"/>
        <v/>
      </c>
      <c r="AA598" s="199" t="str">
        <f t="shared" si="143"/>
        <v/>
      </c>
      <c r="AB598" s="199" t="str">
        <f t="shared" si="144"/>
        <v/>
      </c>
      <c r="AC598" s="199">
        <f t="shared" si="145"/>
        <v>0</v>
      </c>
      <c r="AD598" s="606"/>
      <c r="AE598" s="199">
        <f>+IFERROR(MIN(AD598*(1+MTR!$C$28)*(1+MTR!$D$28),AB598+AC598*MTR!$D$35),0)</f>
        <v>0</v>
      </c>
      <c r="AG598" s="199" t="str">
        <f t="shared" si="444"/>
        <v/>
      </c>
      <c r="AH598" s="199" t="str">
        <f t="shared" si="436"/>
        <v/>
      </c>
      <c r="AI598" s="199" t="str">
        <f t="shared" si="437"/>
        <v/>
      </c>
      <c r="AJ598" s="199" t="str">
        <f t="shared" si="438"/>
        <v/>
      </c>
      <c r="AK598" s="199" t="str">
        <f t="shared" si="439"/>
        <v/>
      </c>
      <c r="AL598" s="199" t="str">
        <f t="shared" si="440"/>
        <v/>
      </c>
      <c r="AM598" s="199" t="str">
        <f t="shared" si="441"/>
        <v/>
      </c>
      <c r="AN598" s="199" t="str">
        <f t="shared" si="442"/>
        <v/>
      </c>
      <c r="AO598" s="199">
        <f t="shared" si="443"/>
        <v>0</v>
      </c>
      <c r="AP598" s="606"/>
      <c r="AQ598" s="199">
        <f>+IFERROR(MIN(AP598*(1+MTR!$E$28)*(1+MTR!$D$28),IF(C598&lt;2018,AN598+AO598*MTR!$D$35,AN598+AO598*MTR!$E$36)),0)</f>
        <v>0</v>
      </c>
      <c r="AS598" s="199" t="str">
        <f t="shared" si="435"/>
        <v/>
      </c>
      <c r="AT598" s="199" t="str">
        <f t="shared" si="465"/>
        <v/>
      </c>
      <c r="AU598" s="199" t="str">
        <f t="shared" si="445"/>
        <v/>
      </c>
      <c r="AV598" s="199" t="str">
        <f t="shared" si="466"/>
        <v/>
      </c>
      <c r="AW598" s="199" t="str">
        <f t="shared" si="446"/>
        <v/>
      </c>
      <c r="AX598" s="199" t="str">
        <f t="shared" si="447"/>
        <v/>
      </c>
      <c r="AY598" s="199" t="str">
        <f t="shared" si="448"/>
        <v/>
      </c>
      <c r="AZ598" s="199" t="str">
        <f t="shared" si="467"/>
        <v/>
      </c>
      <c r="BA598" s="199">
        <f t="shared" si="468"/>
        <v>0</v>
      </c>
      <c r="BB598" s="606"/>
      <c r="BC598" s="199">
        <f>+IFERROR(MIN(BB598*(1+MTR!$E$28)*(1+MTR!$F$28),IF(C598&lt;2018,AZ598+BA598*MTR!$D$35,AZ598+BA598*MTR!$E$36)),0)</f>
        <v>0</v>
      </c>
      <c r="BD598" s="190"/>
      <c r="BE598" s="608"/>
      <c r="BF598" s="190"/>
      <c r="BG598" s="190"/>
      <c r="BH598" s="190"/>
    </row>
    <row r="599" spans="1:60" s="179" customFormat="1">
      <c r="A599" s="607"/>
      <c r="B599" s="76"/>
      <c r="C599" s="77"/>
      <c r="D599" s="77"/>
      <c r="E599" s="77"/>
      <c r="F599" s="77"/>
      <c r="G599" s="76"/>
      <c r="H599" s="212" t="str">
        <f t="shared" si="4"/>
        <v/>
      </c>
      <c r="I599" s="199" t="str">
        <f t="shared" si="5"/>
        <v/>
      </c>
      <c r="J599" s="199" t="str">
        <f t="shared" si="130"/>
        <v/>
      </c>
      <c r="K599" s="199" t="str">
        <f t="shared" si="131"/>
        <v/>
      </c>
      <c r="L599" s="199" t="str">
        <f t="shared" si="132"/>
        <v/>
      </c>
      <c r="M599" s="199" t="str">
        <f t="shared" si="133"/>
        <v/>
      </c>
      <c r="N599" s="199" t="str">
        <f t="shared" si="134"/>
        <v/>
      </c>
      <c r="O599" s="199" t="str">
        <f t="shared" si="135"/>
        <v/>
      </c>
      <c r="P599" s="199" t="str">
        <f t="shared" si="136"/>
        <v/>
      </c>
      <c r="Q599" s="199">
        <f t="shared" si="137"/>
        <v>0</v>
      </c>
      <c r="R599" s="606"/>
      <c r="S599" s="199">
        <f>+IFERROR(MIN(R599*(1+MTR!$C$28),P599+Q599*MTR!$C$35),0)</f>
        <v>0</v>
      </c>
      <c r="U599" s="199" t="str">
        <f t="shared" si="14"/>
        <v/>
      </c>
      <c r="V599" s="199" t="str">
        <f t="shared" si="138"/>
        <v/>
      </c>
      <c r="W599" s="199" t="str">
        <f t="shared" si="139"/>
        <v/>
      </c>
      <c r="X599" s="199" t="str">
        <f t="shared" si="140"/>
        <v/>
      </c>
      <c r="Y599" s="199" t="str">
        <f t="shared" si="141"/>
        <v/>
      </c>
      <c r="Z599" s="199" t="str">
        <f t="shared" si="142"/>
        <v/>
      </c>
      <c r="AA599" s="199" t="str">
        <f t="shared" si="143"/>
        <v/>
      </c>
      <c r="AB599" s="199" t="str">
        <f t="shared" si="144"/>
        <v/>
      </c>
      <c r="AC599" s="199">
        <f t="shared" si="145"/>
        <v>0</v>
      </c>
      <c r="AD599" s="606"/>
      <c r="AE599" s="199">
        <f>+IFERROR(MIN(AD599*(1+MTR!$C$28)*(1+MTR!$D$28),AB599+AC599*MTR!$D$35),0)</f>
        <v>0</v>
      </c>
      <c r="AG599" s="199" t="str">
        <f t="shared" si="444"/>
        <v/>
      </c>
      <c r="AH599" s="199" t="str">
        <f t="shared" si="436"/>
        <v/>
      </c>
      <c r="AI599" s="199" t="str">
        <f t="shared" si="437"/>
        <v/>
      </c>
      <c r="AJ599" s="199" t="str">
        <f t="shared" si="438"/>
        <v/>
      </c>
      <c r="AK599" s="199" t="str">
        <f t="shared" si="439"/>
        <v/>
      </c>
      <c r="AL599" s="199" t="str">
        <f t="shared" si="440"/>
        <v/>
      </c>
      <c r="AM599" s="199" t="str">
        <f t="shared" si="441"/>
        <v/>
      </c>
      <c r="AN599" s="199" t="str">
        <f t="shared" si="442"/>
        <v/>
      </c>
      <c r="AO599" s="199">
        <f t="shared" si="443"/>
        <v>0</v>
      </c>
      <c r="AP599" s="606"/>
      <c r="AQ599" s="199">
        <f>+IFERROR(MIN(AP599*(1+MTR!$E$28)*(1+MTR!$D$28),IF(C599&lt;2018,AN599+AO599*MTR!$D$35,AN599+AO599*MTR!$E$36)),0)</f>
        <v>0</v>
      </c>
      <c r="AS599" s="199" t="str">
        <f t="shared" si="435"/>
        <v/>
      </c>
      <c r="AT599" s="199" t="str">
        <f t="shared" si="465"/>
        <v/>
      </c>
      <c r="AU599" s="199" t="str">
        <f t="shared" si="445"/>
        <v/>
      </c>
      <c r="AV599" s="199" t="str">
        <f t="shared" si="466"/>
        <v/>
      </c>
      <c r="AW599" s="199" t="str">
        <f t="shared" si="446"/>
        <v/>
      </c>
      <c r="AX599" s="199" t="str">
        <f t="shared" si="447"/>
        <v/>
      </c>
      <c r="AY599" s="199" t="str">
        <f t="shared" si="448"/>
        <v/>
      </c>
      <c r="AZ599" s="199" t="str">
        <f t="shared" si="467"/>
        <v/>
      </c>
      <c r="BA599" s="199">
        <f t="shared" si="468"/>
        <v>0</v>
      </c>
      <c r="BB599" s="606"/>
      <c r="BC599" s="199">
        <f>+IFERROR(MIN(BB599*(1+MTR!$E$28)*(1+MTR!$F$28),IF(C599&lt;2018,AZ599+BA599*MTR!$D$35,AZ599+BA599*MTR!$E$36)),0)</f>
        <v>0</v>
      </c>
      <c r="BD599" s="190"/>
      <c r="BE599" s="608"/>
      <c r="BF599" s="190"/>
      <c r="BG599" s="190"/>
      <c r="BH599" s="190"/>
    </row>
    <row r="600" spans="1:60" s="179" customFormat="1">
      <c r="A600" s="607"/>
      <c r="B600" s="76"/>
      <c r="C600" s="77"/>
      <c r="D600" s="77"/>
      <c r="E600" s="77"/>
      <c r="F600" s="77"/>
      <c r="G600" s="76"/>
      <c r="H600" s="212" t="str">
        <f t="shared" si="4"/>
        <v/>
      </c>
      <c r="I600" s="199" t="str">
        <f t="shared" si="5"/>
        <v/>
      </c>
      <c r="J600" s="199" t="str">
        <f t="shared" ref="J600" si="469">IFERROR(I600*$D600,"")</f>
        <v/>
      </c>
      <c r="K600" s="199" t="str">
        <f t="shared" ref="K600" si="470">IFERROR(MIN(F600*I600,J600),"")</f>
        <v/>
      </c>
      <c r="L600" s="199" t="str">
        <f t="shared" ref="L600" si="471">IFERROR(I600*$E600,"")</f>
        <v/>
      </c>
      <c r="M600" s="199" t="str">
        <f t="shared" ref="M600" si="472">IFERROR(MIN(G600*I600,L600),"")</f>
        <v/>
      </c>
      <c r="N600" s="199" t="str">
        <f t="shared" ref="N600" si="473">IFERROR(IF($H600&gt;0,MAX(0,MIN(J600/$H600,MAX(0,J600-K600))),0),"")</f>
        <v/>
      </c>
      <c r="O600" s="199" t="str">
        <f t="shared" ref="O600" si="474">IFERROR(IF($H600&gt;0,MAX(0,MIN(L600/$H600,MAX(0,L600-M600))),0),"")</f>
        <v/>
      </c>
      <c r="P600" s="199" t="str">
        <f t="shared" ref="P600" si="475">IFERROR(N600-O600,"")</f>
        <v/>
      </c>
      <c r="Q600" s="199">
        <f t="shared" ref="Q600" si="476">IFERROR(J600-L600-(K600-M600),0)</f>
        <v>0</v>
      </c>
      <c r="R600" s="606"/>
      <c r="S600" s="199">
        <f>+IFERROR(MIN(R600*(1+MTR!$C$28),P600+Q600*MTR!$C$35),0)</f>
        <v>0</v>
      </c>
      <c r="U600" s="199" t="str">
        <f t="shared" si="14"/>
        <v/>
      </c>
      <c r="V600" s="199" t="str">
        <f t="shared" ref="V600" si="477">IFERROR(U600*$D600,"")</f>
        <v/>
      </c>
      <c r="W600" s="199" t="str">
        <f t="shared" ref="W600" si="478">IFERROR(MIN((K600+N600)*$N$12,V600),"")</f>
        <v/>
      </c>
      <c r="X600" s="199" t="str">
        <f t="shared" ref="X600" si="479">IFERROR(U600*$E600,"")</f>
        <v/>
      </c>
      <c r="Y600" s="199" t="str">
        <f t="shared" ref="Y600" si="480">IFERROR(MIN((M600+O600)*$N$12,X600),"")</f>
        <v/>
      </c>
      <c r="Z600" s="199" t="str">
        <f t="shared" ref="Z600" si="481">IFERROR(IF($H600&gt;0,MAX(0,MIN(V600/$H600,MAX(0,V600-W600))),0),"")</f>
        <v/>
      </c>
      <c r="AA600" s="199" t="str">
        <f t="shared" ref="AA600" si="482">IFERROR(IF($H600&gt;0,MAX(0,MIN(X600/$H600,MAX(0,X600-Y600))),0),"")</f>
        <v/>
      </c>
      <c r="AB600" s="199" t="str">
        <f t="shared" ref="AB600" si="483">IFERROR(Z600-AA600,"")</f>
        <v/>
      </c>
      <c r="AC600" s="199">
        <f t="shared" ref="AC600" si="484">IFERROR(V600-X600-(W600-Y600),0)</f>
        <v>0</v>
      </c>
      <c r="AD600" s="606"/>
      <c r="AE600" s="199">
        <f>+IFERROR(MIN(AD600*(1+MTR!$C$28)*(1+MTR!$D$28),AB600+AC600*MTR!$D$35),0)</f>
        <v>0</v>
      </c>
      <c r="AG600" s="199" t="str">
        <f t="shared" si="444"/>
        <v/>
      </c>
      <c r="AH600" s="199" t="str">
        <f t="shared" si="436"/>
        <v/>
      </c>
      <c r="AI600" s="199" t="str">
        <f t="shared" si="437"/>
        <v/>
      </c>
      <c r="AJ600" s="199" t="str">
        <f t="shared" si="438"/>
        <v/>
      </c>
      <c r="AK600" s="199" t="str">
        <f t="shared" si="439"/>
        <v/>
      </c>
      <c r="AL600" s="199" t="str">
        <f t="shared" si="440"/>
        <v/>
      </c>
      <c r="AM600" s="199" t="str">
        <f t="shared" si="441"/>
        <v/>
      </c>
      <c r="AN600" s="199" t="str">
        <f t="shared" si="442"/>
        <v/>
      </c>
      <c r="AO600" s="199">
        <f t="shared" si="443"/>
        <v>0</v>
      </c>
      <c r="AP600" s="606"/>
      <c r="AQ600" s="199">
        <f>+IFERROR(MIN(AP600*(1+MTR!$E$28)*(1+MTR!$D$28),IF(C600&lt;2018,AN600+AO600*MTR!$D$35,AN600+AO600*MTR!$E$36)),0)</f>
        <v>0</v>
      </c>
      <c r="AS600" s="199" t="str">
        <f t="shared" si="435"/>
        <v/>
      </c>
      <c r="AT600" s="199" t="str">
        <f t="shared" si="465"/>
        <v/>
      </c>
      <c r="AU600" s="199" t="str">
        <f t="shared" si="445"/>
        <v/>
      </c>
      <c r="AV600" s="199" t="str">
        <f t="shared" si="466"/>
        <v/>
      </c>
      <c r="AW600" s="199" t="str">
        <f t="shared" si="446"/>
        <v/>
      </c>
      <c r="AX600" s="199" t="str">
        <f t="shared" si="447"/>
        <v/>
      </c>
      <c r="AY600" s="199" t="str">
        <f t="shared" si="448"/>
        <v/>
      </c>
      <c r="AZ600" s="199" t="str">
        <f t="shared" si="467"/>
        <v/>
      </c>
      <c r="BA600" s="199">
        <f t="shared" si="468"/>
        <v>0</v>
      </c>
      <c r="BB600" s="606"/>
      <c r="BC600" s="199">
        <f>+IFERROR(MIN(BB600*(1+MTR!$E$28)*(1+MTR!$F$28),IF(C600&lt;2018,AZ600+BA600*MTR!$D$35,AZ600+BA600*MTR!$E$36)),0)</f>
        <v>0</v>
      </c>
      <c r="BD600" s="190"/>
      <c r="BE600" s="608"/>
      <c r="BF600" s="190"/>
      <c r="BG600" s="190"/>
      <c r="BH600" s="190"/>
    </row>
    <row r="601" spans="1:60" s="179" customFormat="1">
      <c r="A601" s="607"/>
      <c r="B601" s="76"/>
      <c r="C601" s="77"/>
      <c r="D601" s="77"/>
      <c r="E601" s="77"/>
      <c r="F601" s="77"/>
      <c r="G601" s="76"/>
      <c r="H601" s="212" t="str">
        <f t="shared" si="4"/>
        <v/>
      </c>
      <c r="I601" s="199" t="str">
        <f t="shared" si="5"/>
        <v/>
      </c>
      <c r="J601" s="199" t="str">
        <f t="shared" ref="J601" si="485">IFERROR(I601*$D601,"")</f>
        <v/>
      </c>
      <c r="K601" s="199" t="str">
        <f t="shared" ref="K601" si="486">IFERROR(MIN(F601*I601,J601),"")</f>
        <v/>
      </c>
      <c r="L601" s="199" t="str">
        <f t="shared" ref="L601" si="487">IFERROR(I601*$E601,"")</f>
        <v/>
      </c>
      <c r="M601" s="199" t="str">
        <f t="shared" ref="M601" si="488">IFERROR(MIN(G601*I601,L601),"")</f>
        <v/>
      </c>
      <c r="N601" s="199" t="str">
        <f t="shared" ref="N601" si="489">IFERROR(IF($H601&gt;0,MAX(0,MIN(J601/$H601,MAX(0,J601-K601))),0),"")</f>
        <v/>
      </c>
      <c r="O601" s="199" t="str">
        <f t="shared" ref="O601" si="490">IFERROR(IF($H601&gt;0,MAX(0,MIN(L601/$H601,MAX(0,L601-M601))),0),"")</f>
        <v/>
      </c>
      <c r="P601" s="199" t="str">
        <f t="shared" ref="P601" si="491">IFERROR(N601-O601,"")</f>
        <v/>
      </c>
      <c r="Q601" s="199">
        <f t="shared" ref="Q601" si="492">IFERROR(J601-L601-(K601-M601),0)</f>
        <v>0</v>
      </c>
      <c r="R601" s="606"/>
      <c r="S601" s="199">
        <f>+IFERROR(MIN(R601*(1+MTR!$C$28),P601+Q601*MTR!$C$35),0)</f>
        <v>0</v>
      </c>
      <c r="U601" s="199" t="str">
        <f t="shared" si="14"/>
        <v/>
      </c>
      <c r="V601" s="199" t="str">
        <f t="shared" ref="V601" si="493">IFERROR(U601*$D601,"")</f>
        <v/>
      </c>
      <c r="W601" s="199" t="str">
        <f t="shared" ref="W601" si="494">IFERROR(MIN((K601+N601)*$N$12,V601),"")</f>
        <v/>
      </c>
      <c r="X601" s="199" t="str">
        <f t="shared" ref="X601" si="495">IFERROR(U601*$E601,"")</f>
        <v/>
      </c>
      <c r="Y601" s="199" t="str">
        <f t="shared" ref="Y601" si="496">IFERROR(MIN((M601+O601)*$N$12,X601),"")</f>
        <v/>
      </c>
      <c r="Z601" s="199" t="str">
        <f t="shared" ref="Z601" si="497">IFERROR(IF($H601&gt;0,MAX(0,MIN(V601/$H601,MAX(0,V601-W601))),0),"")</f>
        <v/>
      </c>
      <c r="AA601" s="199" t="str">
        <f t="shared" ref="AA601" si="498">IFERROR(IF($H601&gt;0,MAX(0,MIN(X601/$H601,MAX(0,X601-Y601))),0),"")</f>
        <v/>
      </c>
      <c r="AB601" s="199" t="str">
        <f t="shared" ref="AB601" si="499">IFERROR(Z601-AA601,"")</f>
        <v/>
      </c>
      <c r="AC601" s="199">
        <f t="shared" ref="AC601" si="500">IFERROR(V601-X601-(W601-Y601),0)</f>
        <v>0</v>
      </c>
      <c r="AD601" s="606"/>
      <c r="AE601" s="199">
        <f>+IFERROR(MIN(AD601*(1+MTR!$C$28)*(1+MTR!$D$28),AB601+AC601*MTR!$D$35),0)</f>
        <v>0</v>
      </c>
      <c r="AG601" s="199" t="str">
        <f t="shared" si="444"/>
        <v/>
      </c>
      <c r="AH601" s="199" t="str">
        <f t="shared" si="436"/>
        <v/>
      </c>
      <c r="AI601" s="199" t="str">
        <f t="shared" si="437"/>
        <v/>
      </c>
      <c r="AJ601" s="199" t="str">
        <f t="shared" si="438"/>
        <v/>
      </c>
      <c r="AK601" s="199" t="str">
        <f>IFERROR(MIN((Y601+AA601)*$Z$12,AJ601),"")</f>
        <v/>
      </c>
      <c r="AL601" s="199" t="str">
        <f t="shared" si="440"/>
        <v/>
      </c>
      <c r="AM601" s="199" t="str">
        <f t="shared" si="441"/>
        <v/>
      </c>
      <c r="AN601" s="199" t="str">
        <f t="shared" si="442"/>
        <v/>
      </c>
      <c r="AO601" s="199">
        <f t="shared" si="443"/>
        <v>0</v>
      </c>
      <c r="AP601" s="606"/>
      <c r="AQ601" s="199">
        <f>+IFERROR(MIN(AP601*(1+MTR!$E$28)*(1+MTR!$D$28),IF(C601&lt;2018,AN601+AO601*MTR!$D$35,AN601+AO601*MTR!$E$36)),0)</f>
        <v>0</v>
      </c>
      <c r="AS601" s="199" t="str">
        <f t="shared" si="435"/>
        <v/>
      </c>
      <c r="AT601" s="199" t="str">
        <f t="shared" si="465"/>
        <v/>
      </c>
      <c r="AU601" s="199" t="str">
        <f t="shared" si="445"/>
        <v/>
      </c>
      <c r="AV601" s="199" t="str">
        <f t="shared" si="466"/>
        <v/>
      </c>
      <c r="AW601" s="199" t="str">
        <f>IFERROR(MIN((AK601+AM601)*$AL$12,AV601),"")</f>
        <v/>
      </c>
      <c r="AX601" s="199" t="str">
        <f t="shared" si="447"/>
        <v/>
      </c>
      <c r="AY601" s="199" t="str">
        <f t="shared" si="448"/>
        <v/>
      </c>
      <c r="AZ601" s="199" t="str">
        <f t="shared" si="467"/>
        <v/>
      </c>
      <c r="BA601" s="199">
        <f t="shared" si="468"/>
        <v>0</v>
      </c>
      <c r="BB601" s="606"/>
      <c r="BC601" s="199">
        <f>+IFERROR(MIN(BB601*(1+MTR!$E$28)*(1+MTR!$F$28),IF(C601&lt;2018,AZ601+BA601*MTR!$D$35,AZ601+BA601*MTR!$E$36)),0)</f>
        <v>0</v>
      </c>
      <c r="BD601" s="190"/>
      <c r="BE601" s="608"/>
      <c r="BF601" s="190"/>
      <c r="BG601" s="190"/>
      <c r="BH601" s="190"/>
    </row>
    <row r="602" spans="1:60">
      <c r="A602" s="201" t="s">
        <v>66</v>
      </c>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c r="AA602" s="201"/>
      <c r="AB602" s="201"/>
      <c r="AC602" s="201"/>
      <c r="AD602" s="201"/>
      <c r="AE602" s="201"/>
      <c r="AF602" s="201"/>
      <c r="AG602" s="201"/>
      <c r="AH602" s="201"/>
      <c r="AI602" s="201"/>
      <c r="AJ602" s="201"/>
      <c r="AK602" s="201"/>
      <c r="AL602" s="201"/>
      <c r="AM602" s="201"/>
      <c r="AN602" s="201"/>
      <c r="AO602" s="201"/>
      <c r="AP602" s="201"/>
      <c r="AQ602" s="201"/>
      <c r="AR602" s="201"/>
      <c r="AS602" s="201"/>
      <c r="AT602" s="201"/>
      <c r="AU602" s="201"/>
      <c r="AV602" s="201"/>
      <c r="AW602" s="201"/>
      <c r="AX602" s="201"/>
      <c r="AY602" s="201"/>
      <c r="AZ602" s="201"/>
      <c r="BA602" s="201"/>
      <c r="BB602" s="201"/>
      <c r="BC602" s="201"/>
    </row>
    <row r="603" spans="1:60">
      <c r="H603" s="193"/>
      <c r="AI603" s="191"/>
      <c r="AU603" s="191"/>
    </row>
    <row r="604" spans="1:60"/>
    <row r="605" spans="1:60">
      <c r="M605" s="214"/>
      <c r="N605" s="214"/>
      <c r="O605" s="214"/>
      <c r="P605" s="214"/>
      <c r="Q605" s="214"/>
      <c r="S605" s="214"/>
      <c r="Z605" s="214"/>
      <c r="AA605" s="214"/>
      <c r="AB605" s="214"/>
      <c r="AC605" s="214"/>
      <c r="AE605" s="214"/>
      <c r="AN605" s="214"/>
      <c r="AO605" s="214"/>
      <c r="AQ605" s="214"/>
      <c r="AZ605" s="214"/>
      <c r="BA605" s="214"/>
      <c r="BC605" s="214"/>
    </row>
    <row r="607" spans="1:60" hidden="1">
      <c r="Q607" s="179"/>
      <c r="S607" s="179"/>
      <c r="AC607" s="179"/>
      <c r="AE607" s="179"/>
      <c r="AQ607" s="179"/>
      <c r="BC607" s="179"/>
    </row>
    <row r="608" spans="1:60" hidden="1">
      <c r="V608" s="215"/>
    </row>
  </sheetData>
  <sheetProtection algorithmName="SHA-512" hashValue="PjY8z1JQ08V96lrDe25VyLP0zNj1Gyqz0nEtDdlRTzECOg5+o8LS/qQlV9ExfOCLxiSIeUwrnVleJf/wnQlmJg==" saltValue="KZgc7Knn6AH560D7P2umYA==" spinCount="100000" sheet="1" objects="1" scenarios="1" formatCells="0" formatColumns="0"/>
  <hyperlinks>
    <hyperlink ref="G4" location="Dashboard!C3" display="Torna a Pannello di controllo" xr:uid="{00000000-0004-0000-0700-000000000000}"/>
  </hyperlinks>
  <pageMargins left="0.19685039370078741" right="0.15748031496062992" top="0.74803149606299213" bottom="0.74803149606299213" header="0.31496062992125984" footer="0.31496062992125984"/>
  <pageSetup paperSize="9" scale="23"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'parametri notevoli'!$D$2:$D$37</xm:f>
          </x14:formula1>
          <xm:sqref>A15:A601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tabColor rgb="FF0070C0"/>
    <pageSetUpPr fitToPage="1"/>
  </sheetPr>
  <dimension ref="A1:XFD607"/>
  <sheetViews>
    <sheetView showGridLines="0" zoomScale="55" zoomScaleNormal="55" workbookViewId="0">
      <pane xSplit="2" ySplit="17" topLeftCell="C18" activePane="bottomRight" state="frozen"/>
      <selection activeCell="B66" sqref="B66"/>
      <selection pane="topRight" activeCell="B66" sqref="B66"/>
      <selection pane="bottomLeft" activeCell="B66" sqref="B66"/>
      <selection pane="bottomRight" sqref="A1:AA29"/>
    </sheetView>
  </sheetViews>
  <sheetFormatPr defaultColWidth="0" defaultRowHeight="15" zeroHeight="1"/>
  <cols>
    <col min="1" max="1" width="61.5703125" style="178" customWidth="1"/>
    <col min="2" max="2" width="20.140625" style="178" customWidth="1"/>
    <col min="3" max="3" width="14.42578125" style="178" bestFit="1" customWidth="1"/>
    <col min="4" max="4" width="13.85546875" style="178" bestFit="1" customWidth="1"/>
    <col min="5" max="5" width="6.140625" style="178" customWidth="1"/>
    <col min="6" max="6" width="7.28515625" style="178" customWidth="1"/>
    <col min="7" max="7" width="10.7109375" style="178" customWidth="1"/>
    <col min="8" max="15" width="10.7109375" style="179" customWidth="1"/>
    <col min="16" max="16" width="10.7109375" style="175" customWidth="1"/>
    <col min="17" max="17" width="10.7109375" style="178" customWidth="1"/>
    <col min="18" max="27" width="10.7109375" style="179" customWidth="1"/>
    <col min="28" max="28" width="9.140625" style="175" customWidth="1"/>
    <col min="29" max="33" width="0" style="175" hidden="1" customWidth="1"/>
    <col min="34" max="16384" width="0" style="178" hidden="1"/>
  </cols>
  <sheetData>
    <row r="1" spans="1:16384" s="175" customFormat="1" ht="15.75">
      <c r="A1" s="90" t="s">
        <v>227</v>
      </c>
      <c r="B1" s="70" t="s">
        <v>61</v>
      </c>
      <c r="C1" s="70"/>
      <c r="D1" s="70"/>
      <c r="E1" s="70"/>
      <c r="F1" s="70"/>
      <c r="G1" s="70"/>
      <c r="H1" s="121"/>
      <c r="I1" s="121"/>
      <c r="J1" s="121"/>
      <c r="K1" s="121"/>
      <c r="L1" s="121"/>
      <c r="M1" s="121"/>
      <c r="N1" s="121"/>
      <c r="O1" s="121"/>
      <c r="Q1" s="70"/>
      <c r="R1" s="121"/>
      <c r="S1" s="121"/>
      <c r="T1" s="121"/>
      <c r="U1" s="121"/>
      <c r="V1" s="121"/>
      <c r="W1" s="121"/>
      <c r="X1" s="121"/>
      <c r="Y1" s="121"/>
      <c r="Z1" s="121"/>
      <c r="AA1" s="121"/>
    </row>
    <row r="2" spans="1:16384" s="605" customFormat="1" ht="15.75">
      <c r="A2" s="367" t="s">
        <v>202</v>
      </c>
      <c r="B2" s="367"/>
      <c r="C2" s="368"/>
      <c r="D2" s="369">
        <f>+IFERROR(SUM(D14:D602),0)</f>
        <v>299888.91000000003</v>
      </c>
      <c r="E2" s="369">
        <f>+IFERROR(SUM(E14:E602),0)</f>
        <v>0</v>
      </c>
      <c r="F2" s="369"/>
      <c r="G2" s="369"/>
      <c r="H2" s="369">
        <f t="shared" ref="H2:O2" si="0">+IFERROR(SUM(H14:H602),0)</f>
        <v>303077.35236999998</v>
      </c>
      <c r="I2" s="369">
        <f t="shared" si="0"/>
        <v>0</v>
      </c>
      <c r="J2" s="369">
        <f t="shared" si="0"/>
        <v>15679.950474821424</v>
      </c>
      <c r="K2" s="369">
        <f t="shared" si="0"/>
        <v>0</v>
      </c>
      <c r="L2" s="369">
        <f t="shared" si="0"/>
        <v>15679.950474821424</v>
      </c>
      <c r="M2" s="369">
        <f t="shared" si="0"/>
        <v>303077.35236999998</v>
      </c>
      <c r="N2" s="369">
        <f t="shared" si="0"/>
        <v>0</v>
      </c>
      <c r="O2" s="369">
        <f t="shared" si="0"/>
        <v>0</v>
      </c>
      <c r="P2" s="604"/>
      <c r="Q2" s="369"/>
      <c r="R2" s="369">
        <f t="shared" ref="R2:AA2" si="1">+IFERROR(SUM(R14:R602),0)</f>
        <v>304576.79691999999</v>
      </c>
      <c r="S2" s="369">
        <f t="shared" si="1"/>
        <v>15758.350227195535</v>
      </c>
      <c r="T2" s="369">
        <f t="shared" si="1"/>
        <v>0</v>
      </c>
      <c r="U2" s="369">
        <f t="shared" si="1"/>
        <v>0</v>
      </c>
      <c r="V2" s="369">
        <f t="shared" si="1"/>
        <v>15757.573900714286</v>
      </c>
      <c r="W2" s="369">
        <f t="shared" si="1"/>
        <v>0</v>
      </c>
      <c r="X2" s="369">
        <f t="shared" si="1"/>
        <v>15757.573900714286</v>
      </c>
      <c r="Y2" s="369">
        <f t="shared" si="1"/>
        <v>304576.79691999999</v>
      </c>
      <c r="Z2" s="369">
        <f t="shared" si="1"/>
        <v>0</v>
      </c>
      <c r="AA2" s="369">
        <f t="shared" si="1"/>
        <v>0</v>
      </c>
    </row>
    <row r="3" spans="1:16384" s="605" customFormat="1" ht="15.75">
      <c r="A3" s="368" t="s">
        <v>439</v>
      </c>
      <c r="B3" s="367">
        <v>2018</v>
      </c>
      <c r="C3" s="368"/>
      <c r="D3" s="369">
        <f t="array" ref="D3">+IFERROR(SUM(IF($C$14:$C$602=$B$3,D$14:D$602,0)),0)</f>
        <v>272305</v>
      </c>
      <c r="E3" s="369">
        <f t="array" ref="E3">+IFERROR(SUM(IF($C$14:$C$602=$B$3,E$14:E$602,0)),0)</f>
        <v>0</v>
      </c>
      <c r="F3" s="369"/>
      <c r="G3" s="369"/>
      <c r="H3" s="369">
        <f t="array" ref="H3">+IFERROR(SUM(IF($C$14:$C$602=$B$3,H$14:H$602,0)),0)</f>
        <v>275300.35499999998</v>
      </c>
      <c r="I3" s="369">
        <f t="array" ref="I3">+IFERROR(SUM(IF($C$14:$C$602=$B$3,I$14:I$602,0)),0)</f>
        <v>0</v>
      </c>
      <c r="J3" s="369">
        <f t="array" ref="J3">+IFERROR(SUM(IF($C$14:$C$602=$B$3,J$14:J$602,0)),0)</f>
        <v>11776.254374999997</v>
      </c>
      <c r="K3" s="369">
        <f t="array" ref="K3">+IFERROR(SUM(IF($C$14:$C$602=$B$3,K$14:K$602,0)),0)</f>
        <v>0</v>
      </c>
      <c r="L3" s="369">
        <f t="array" ref="L3">+IFERROR(SUM(IF($C$14:$C$602=$B$3,L$14:L$602,0)),0)</f>
        <v>11776.254374999997</v>
      </c>
      <c r="M3" s="369">
        <f t="array" ref="M3">+IFERROR(SUM(IF($C$14:$C$602=$B$3,M$14:M$602,0)),0)</f>
        <v>275300.35499999998</v>
      </c>
      <c r="N3" s="369">
        <f t="array" ref="N3">+IFERROR(SUM(IF($C$14:$C$602=$B$3,N$14:N$602,0)),0)</f>
        <v>0</v>
      </c>
      <c r="O3" s="369">
        <f t="array" ref="O3">+IFERROR(SUM(IF($C$14:$C$602=$B$3,O$14:O$602,0)),0)</f>
        <v>0</v>
      </c>
      <c r="P3" s="604"/>
      <c r="Q3" s="369"/>
      <c r="R3" s="369">
        <f t="array" ref="R3">+IFERROR(SUM(IF($C$14:$C$602=$B$3,R$14:R$602,0)),0)</f>
        <v>276661.88</v>
      </c>
      <c r="S3" s="369">
        <f t="array" ref="S3">+IFERROR(SUM(IF($C$14:$C$602=$B$3,S$14:S$602,0)),0)</f>
        <v>11835.135646875</v>
      </c>
      <c r="T3" s="369">
        <f t="array" ref="T3">+IFERROR(SUM(IF($C$14:$C$602=$B$3,T$14:T$602,0)),0)</f>
        <v>0</v>
      </c>
      <c r="U3" s="369">
        <f t="array" ref="U3">+IFERROR(SUM(IF($C$14:$C$602=$B$3,U$14:U$602,0)),0)</f>
        <v>0</v>
      </c>
      <c r="V3" s="369">
        <f t="array" ref="V3">+IFERROR(SUM(IF($C$14:$C$602=$B$3,V$14:V$602,0)),0)</f>
        <v>11834.495000000001</v>
      </c>
      <c r="W3" s="369">
        <f t="array" ref="W3">+IFERROR(SUM(IF($C$14:$C$602=$B$3,W$14:W$602,0)),0)</f>
        <v>0</v>
      </c>
      <c r="X3" s="369">
        <f t="array" ref="X3">+IFERROR(SUM(IF($C$14:$C$602=$B$3,X$14:X$602,0)),0)</f>
        <v>11834.495000000001</v>
      </c>
      <c r="Y3" s="369">
        <f t="array" ref="Y3">+IFERROR(SUM(IF($C$14:$C$602=$B$3,Y$14:Y$602,0)),0)</f>
        <v>276661.88</v>
      </c>
      <c r="Z3" s="369">
        <f t="array" ref="Z3">+IFERROR(SUM(IF($C$14:$C$602=$B$3,Z$14:Z$602,0)),0)</f>
        <v>0</v>
      </c>
      <c r="AA3" s="369">
        <f t="array" ref="AA3">+IFERROR(SUM(IF($C$14:$C$602=$B$3,AA$14:AA$602,0)),0)</f>
        <v>0</v>
      </c>
    </row>
    <row r="4" spans="1:16384" s="103" customFormat="1" ht="15.75">
      <c r="A4" s="119" t="s">
        <v>268</v>
      </c>
      <c r="B4" s="119"/>
      <c r="D4" s="365"/>
      <c r="F4" s="111" t="s">
        <v>278</v>
      </c>
      <c r="G4" s="111"/>
      <c r="H4" s="122"/>
      <c r="I4" s="122"/>
      <c r="J4" s="122"/>
      <c r="K4" s="122"/>
      <c r="L4" s="122"/>
      <c r="M4" s="122"/>
      <c r="N4" s="122"/>
      <c r="O4" s="122"/>
      <c r="P4" s="175"/>
      <c r="Q4" s="111"/>
      <c r="R4" s="122"/>
      <c r="S4" s="122"/>
      <c r="T4" s="122"/>
      <c r="U4" s="122"/>
      <c r="V4" s="122"/>
      <c r="W4" s="122"/>
      <c r="X4" s="122"/>
      <c r="Y4" s="122"/>
      <c r="Z4" s="122"/>
      <c r="AA4" s="122"/>
    </row>
    <row r="5" spans="1:16384" s="180" customFormat="1">
      <c r="A5" s="181" t="s">
        <v>275</v>
      </c>
      <c r="B5" s="120" t="s">
        <v>187</v>
      </c>
      <c r="C5" s="182"/>
      <c r="D5" s="104"/>
      <c r="E5" s="182"/>
      <c r="F5" s="104"/>
      <c r="G5" s="182"/>
      <c r="H5" s="123"/>
      <c r="I5" s="183"/>
      <c r="J5" s="123"/>
      <c r="K5" s="183"/>
      <c r="L5" s="123"/>
      <c r="M5" s="183"/>
      <c r="N5" s="123"/>
      <c r="O5" s="183"/>
      <c r="P5" s="175"/>
      <c r="Q5" s="182"/>
      <c r="R5" s="123"/>
      <c r="S5" s="123"/>
      <c r="T5" s="183"/>
      <c r="U5" s="183"/>
      <c r="V5" s="123"/>
      <c r="W5" s="183"/>
      <c r="X5" s="123"/>
      <c r="Y5" s="183"/>
      <c r="Z5" s="123"/>
      <c r="AA5" s="183"/>
      <c r="AB5" s="104"/>
      <c r="AC5" s="182"/>
      <c r="AD5" s="104"/>
      <c r="AE5" s="182"/>
      <c r="AF5" s="104"/>
      <c r="AG5" s="182"/>
      <c r="AH5" s="104"/>
      <c r="AI5" s="182"/>
      <c r="AJ5" s="104"/>
      <c r="AK5" s="182"/>
      <c r="AL5" s="104"/>
      <c r="AM5" s="182"/>
      <c r="AN5" s="104"/>
      <c r="AO5" s="182"/>
      <c r="AP5" s="104"/>
      <c r="AQ5" s="182"/>
      <c r="AR5" s="104"/>
      <c r="AS5" s="182"/>
      <c r="AT5" s="104"/>
      <c r="AU5" s="182"/>
      <c r="AV5" s="104"/>
      <c r="AW5" s="182"/>
      <c r="AX5" s="104"/>
      <c r="AY5" s="182"/>
      <c r="AZ5" s="104"/>
      <c r="BA5" s="182"/>
      <c r="BB5" s="104"/>
      <c r="BC5" s="182"/>
      <c r="BD5" s="104"/>
      <c r="BE5" s="182"/>
      <c r="BF5" s="104"/>
      <c r="BG5" s="182"/>
      <c r="BH5" s="104"/>
      <c r="BI5" s="182"/>
      <c r="BJ5" s="104"/>
      <c r="BK5" s="182"/>
      <c r="BL5" s="104"/>
      <c r="BM5" s="182"/>
      <c r="BN5" s="104"/>
      <c r="BO5" s="182"/>
      <c r="BP5" s="104"/>
      <c r="BQ5" s="182"/>
      <c r="BR5" s="104"/>
      <c r="BS5" s="182"/>
      <c r="BT5" s="104"/>
      <c r="BU5" s="182"/>
      <c r="BV5" s="104"/>
      <c r="BW5" s="182"/>
      <c r="BX5" s="104"/>
      <c r="BY5" s="182"/>
      <c r="BZ5" s="104"/>
      <c r="CA5" s="182"/>
      <c r="CB5" s="104"/>
      <c r="CC5" s="182"/>
      <c r="CD5" s="104"/>
      <c r="CE5" s="182"/>
      <c r="CF5" s="104"/>
      <c r="CG5" s="182"/>
      <c r="CH5" s="104"/>
      <c r="CI5" s="182"/>
      <c r="CJ5" s="104"/>
      <c r="CK5" s="182"/>
      <c r="CL5" s="104"/>
      <c r="CM5" s="182"/>
      <c r="CN5" s="104"/>
      <c r="CO5" s="182"/>
      <c r="CP5" s="104"/>
      <c r="CQ5" s="182"/>
      <c r="CR5" s="104"/>
      <c r="CS5" s="182"/>
      <c r="CT5" s="104"/>
      <c r="CU5" s="182"/>
      <c r="CV5" s="104"/>
      <c r="CW5" s="182"/>
      <c r="CX5" s="104"/>
      <c r="CY5" s="182"/>
      <c r="CZ5" s="104"/>
      <c r="DA5" s="182"/>
      <c r="DB5" s="104"/>
      <c r="DC5" s="182"/>
      <c r="DD5" s="104"/>
      <c r="DE5" s="182"/>
      <c r="DF5" s="104"/>
      <c r="DG5" s="182"/>
      <c r="DH5" s="104"/>
      <c r="DI5" s="182"/>
      <c r="DJ5" s="104"/>
      <c r="DK5" s="182"/>
      <c r="DL5" s="104"/>
      <c r="DM5" s="182"/>
      <c r="DN5" s="104"/>
      <c r="DO5" s="182"/>
      <c r="DP5" s="104"/>
      <c r="DQ5" s="182"/>
      <c r="DR5" s="104"/>
      <c r="DS5" s="182"/>
      <c r="DT5" s="104"/>
      <c r="DU5" s="182"/>
      <c r="DV5" s="104"/>
      <c r="DW5" s="182"/>
      <c r="DX5" s="104"/>
      <c r="DY5" s="182"/>
      <c r="DZ5" s="104"/>
      <c r="EA5" s="182"/>
      <c r="EB5" s="104"/>
      <c r="EC5" s="182"/>
      <c r="ED5" s="104"/>
      <c r="EE5" s="182"/>
      <c r="EF5" s="104"/>
      <c r="EG5" s="182"/>
      <c r="EH5" s="104"/>
      <c r="EI5" s="182"/>
      <c r="EJ5" s="104"/>
      <c r="EK5" s="182"/>
      <c r="EL5" s="104"/>
      <c r="EM5" s="182"/>
      <c r="EN5" s="104"/>
      <c r="EO5" s="182"/>
      <c r="EP5" s="104"/>
      <c r="EQ5" s="182"/>
      <c r="ER5" s="104"/>
      <c r="ES5" s="182"/>
      <c r="ET5" s="104"/>
      <c r="EU5" s="182"/>
      <c r="EV5" s="104"/>
      <c r="EW5" s="182"/>
      <c r="EX5" s="104"/>
      <c r="EY5" s="182"/>
      <c r="EZ5" s="104"/>
      <c r="FA5" s="182"/>
      <c r="FB5" s="104"/>
      <c r="FC5" s="182"/>
      <c r="FD5" s="104"/>
      <c r="FE5" s="182"/>
      <c r="FF5" s="104"/>
      <c r="FG5" s="182"/>
      <c r="FH5" s="104"/>
      <c r="FI5" s="182"/>
      <c r="FJ5" s="104"/>
      <c r="FK5" s="182"/>
      <c r="FL5" s="104"/>
      <c r="FM5" s="182"/>
      <c r="FN5" s="104"/>
      <c r="FO5" s="182"/>
      <c r="FP5" s="104"/>
      <c r="FQ5" s="182"/>
      <c r="FR5" s="104"/>
      <c r="FS5" s="182"/>
      <c r="FT5" s="104"/>
      <c r="FU5" s="182"/>
      <c r="FV5" s="104"/>
      <c r="FW5" s="182"/>
      <c r="FX5" s="104"/>
      <c r="FY5" s="182"/>
      <c r="FZ5" s="104"/>
      <c r="GA5" s="182"/>
      <c r="GB5" s="104"/>
      <c r="GC5" s="182"/>
      <c r="GD5" s="104"/>
      <c r="GE5" s="182"/>
      <c r="GF5" s="104"/>
      <c r="GG5" s="182"/>
      <c r="GH5" s="104"/>
      <c r="GI5" s="182"/>
      <c r="GJ5" s="104"/>
      <c r="GK5" s="182"/>
      <c r="GL5" s="104"/>
      <c r="GM5" s="182"/>
      <c r="GN5" s="104"/>
      <c r="GO5" s="182"/>
      <c r="GP5" s="104"/>
      <c r="GQ5" s="182"/>
      <c r="GR5" s="104"/>
      <c r="GS5" s="182"/>
      <c r="GT5" s="104"/>
      <c r="GU5" s="182"/>
      <c r="GV5" s="104"/>
      <c r="GW5" s="182"/>
      <c r="GX5" s="104"/>
      <c r="GY5" s="182"/>
      <c r="GZ5" s="104"/>
      <c r="HA5" s="182"/>
      <c r="HB5" s="104"/>
      <c r="HC5" s="182"/>
      <c r="HD5" s="104"/>
      <c r="HE5" s="182"/>
      <c r="HF5" s="104"/>
      <c r="HG5" s="182"/>
      <c r="HH5" s="104"/>
      <c r="HI5" s="182"/>
      <c r="HJ5" s="104"/>
      <c r="HK5" s="182"/>
      <c r="HL5" s="104"/>
      <c r="HM5" s="182"/>
      <c r="HN5" s="104"/>
      <c r="HO5" s="182"/>
      <c r="HP5" s="104"/>
      <c r="HQ5" s="182"/>
      <c r="HR5" s="104"/>
      <c r="HS5" s="182"/>
      <c r="HT5" s="104"/>
      <c r="HU5" s="182"/>
      <c r="HV5" s="104"/>
      <c r="HW5" s="182"/>
      <c r="HX5" s="104"/>
      <c r="HY5" s="182"/>
      <c r="HZ5" s="104"/>
      <c r="IA5" s="182"/>
      <c r="IB5" s="104"/>
      <c r="IC5" s="182"/>
      <c r="ID5" s="104"/>
      <c r="IE5" s="182"/>
      <c r="IF5" s="104"/>
      <c r="IG5" s="182"/>
      <c r="IH5" s="104"/>
      <c r="II5" s="182"/>
      <c r="IJ5" s="104"/>
      <c r="IK5" s="182"/>
      <c r="IL5" s="104"/>
      <c r="IM5" s="182"/>
      <c r="IN5" s="104"/>
      <c r="IO5" s="182"/>
      <c r="IP5" s="104"/>
      <c r="IQ5" s="182"/>
      <c r="IR5" s="104"/>
      <c r="IS5" s="182"/>
      <c r="IT5" s="104"/>
      <c r="IU5" s="182"/>
      <c r="IV5" s="104"/>
      <c r="IW5" s="182"/>
      <c r="IX5" s="104"/>
      <c r="IY5" s="182"/>
      <c r="IZ5" s="104"/>
      <c r="JA5" s="182"/>
      <c r="JB5" s="104"/>
      <c r="JC5" s="182"/>
      <c r="JD5" s="104"/>
      <c r="JE5" s="182"/>
      <c r="JF5" s="104"/>
      <c r="JG5" s="182"/>
      <c r="JH5" s="104"/>
      <c r="JI5" s="182"/>
      <c r="JJ5" s="104"/>
      <c r="JK5" s="182"/>
      <c r="JL5" s="104"/>
      <c r="JM5" s="182"/>
      <c r="JN5" s="104"/>
      <c r="JO5" s="182"/>
      <c r="JP5" s="104"/>
      <c r="JQ5" s="182"/>
      <c r="JR5" s="104"/>
      <c r="JS5" s="182"/>
      <c r="JT5" s="104"/>
      <c r="JU5" s="182"/>
      <c r="JV5" s="104"/>
      <c r="JW5" s="182"/>
      <c r="JX5" s="104"/>
      <c r="JY5" s="182"/>
      <c r="JZ5" s="104"/>
      <c r="KA5" s="182"/>
      <c r="KB5" s="104"/>
      <c r="KC5" s="182"/>
      <c r="KD5" s="104"/>
      <c r="KE5" s="182"/>
      <c r="KF5" s="104"/>
      <c r="KG5" s="182"/>
      <c r="KH5" s="104"/>
      <c r="KI5" s="182"/>
      <c r="KJ5" s="104"/>
      <c r="KK5" s="182"/>
      <c r="KL5" s="104"/>
      <c r="KM5" s="182"/>
      <c r="KN5" s="104"/>
      <c r="KO5" s="182"/>
      <c r="KP5" s="104"/>
      <c r="KQ5" s="182"/>
      <c r="KR5" s="104"/>
      <c r="KS5" s="182"/>
      <c r="KT5" s="104"/>
      <c r="KU5" s="182"/>
      <c r="KV5" s="104"/>
      <c r="KW5" s="182"/>
      <c r="KX5" s="104"/>
      <c r="KY5" s="182"/>
      <c r="KZ5" s="104"/>
      <c r="LA5" s="182"/>
      <c r="LB5" s="104"/>
      <c r="LC5" s="182"/>
      <c r="LD5" s="104"/>
      <c r="LE5" s="182"/>
      <c r="LF5" s="104"/>
      <c r="LG5" s="182"/>
      <c r="LH5" s="104"/>
      <c r="LI5" s="182"/>
      <c r="LJ5" s="104"/>
      <c r="LK5" s="182"/>
      <c r="LL5" s="104"/>
      <c r="LM5" s="182"/>
      <c r="LN5" s="104"/>
      <c r="LO5" s="182"/>
      <c r="LP5" s="104"/>
      <c r="LQ5" s="182"/>
      <c r="LR5" s="104"/>
      <c r="LS5" s="182"/>
      <c r="LT5" s="104"/>
      <c r="LU5" s="182"/>
      <c r="LV5" s="104"/>
      <c r="LW5" s="182"/>
      <c r="LX5" s="104"/>
      <c r="LY5" s="182"/>
      <c r="LZ5" s="104"/>
      <c r="MA5" s="182"/>
      <c r="MB5" s="104"/>
      <c r="MC5" s="182"/>
      <c r="MD5" s="104"/>
      <c r="ME5" s="182"/>
      <c r="MF5" s="104"/>
      <c r="MG5" s="182"/>
      <c r="MH5" s="104"/>
      <c r="MI5" s="182"/>
      <c r="MJ5" s="104"/>
      <c r="MK5" s="182"/>
      <c r="ML5" s="104"/>
      <c r="MM5" s="182"/>
      <c r="MN5" s="104"/>
      <c r="MO5" s="182"/>
      <c r="MP5" s="104"/>
      <c r="MQ5" s="182"/>
      <c r="MR5" s="104"/>
      <c r="MS5" s="182"/>
      <c r="MT5" s="104"/>
      <c r="MU5" s="182"/>
      <c r="MV5" s="104"/>
      <c r="MW5" s="182"/>
      <c r="MX5" s="104"/>
      <c r="MY5" s="182"/>
      <c r="MZ5" s="104"/>
      <c r="NA5" s="182"/>
      <c r="NB5" s="104"/>
      <c r="NC5" s="182"/>
      <c r="ND5" s="104"/>
      <c r="NE5" s="182"/>
      <c r="NF5" s="104"/>
      <c r="NG5" s="182"/>
      <c r="NH5" s="104"/>
      <c r="NI5" s="182"/>
      <c r="NJ5" s="104"/>
      <c r="NK5" s="182"/>
      <c r="NL5" s="104"/>
      <c r="NM5" s="182"/>
      <c r="NN5" s="104"/>
      <c r="NO5" s="182"/>
      <c r="NP5" s="104"/>
      <c r="NQ5" s="182"/>
      <c r="NR5" s="104"/>
      <c r="NS5" s="182"/>
      <c r="NT5" s="104"/>
      <c r="NU5" s="182"/>
      <c r="NV5" s="104"/>
      <c r="NW5" s="182"/>
      <c r="NX5" s="104"/>
      <c r="NY5" s="182"/>
      <c r="NZ5" s="104"/>
      <c r="OA5" s="182"/>
      <c r="OB5" s="104"/>
      <c r="OC5" s="182"/>
      <c r="OD5" s="104"/>
      <c r="OE5" s="182"/>
      <c r="OF5" s="104"/>
      <c r="OG5" s="182"/>
      <c r="OH5" s="104"/>
      <c r="OI5" s="182"/>
      <c r="OJ5" s="104"/>
      <c r="OK5" s="182"/>
      <c r="OL5" s="104"/>
      <c r="OM5" s="182"/>
      <c r="ON5" s="104"/>
      <c r="OO5" s="182"/>
      <c r="OP5" s="104"/>
      <c r="OQ5" s="182"/>
      <c r="OR5" s="104"/>
      <c r="OS5" s="182"/>
      <c r="OT5" s="104"/>
      <c r="OU5" s="182"/>
      <c r="OV5" s="104"/>
      <c r="OW5" s="182"/>
      <c r="OX5" s="104"/>
      <c r="OY5" s="182"/>
      <c r="OZ5" s="104"/>
      <c r="PA5" s="182"/>
      <c r="PB5" s="104"/>
      <c r="PC5" s="182"/>
      <c r="PD5" s="104"/>
      <c r="PE5" s="182"/>
      <c r="PF5" s="104"/>
      <c r="PG5" s="182"/>
      <c r="PH5" s="104"/>
      <c r="PI5" s="182"/>
      <c r="PJ5" s="104"/>
      <c r="PK5" s="182"/>
      <c r="PL5" s="104"/>
      <c r="PM5" s="182"/>
      <c r="PN5" s="104"/>
      <c r="PO5" s="182"/>
      <c r="PP5" s="104"/>
      <c r="PQ5" s="182"/>
      <c r="PR5" s="104"/>
      <c r="PS5" s="182"/>
      <c r="PT5" s="104"/>
      <c r="PU5" s="182"/>
      <c r="PV5" s="104"/>
      <c r="PW5" s="182"/>
      <c r="PX5" s="104"/>
      <c r="PY5" s="182"/>
      <c r="PZ5" s="104"/>
      <c r="QA5" s="182"/>
      <c r="QB5" s="104"/>
      <c r="QC5" s="182"/>
      <c r="QD5" s="104"/>
      <c r="QE5" s="182"/>
      <c r="QF5" s="104"/>
      <c r="QG5" s="182"/>
      <c r="QH5" s="104"/>
      <c r="QI5" s="182"/>
      <c r="QJ5" s="104"/>
      <c r="QK5" s="182"/>
      <c r="QL5" s="104"/>
      <c r="QM5" s="182"/>
      <c r="QN5" s="104"/>
      <c r="QO5" s="182"/>
      <c r="QP5" s="104"/>
      <c r="QQ5" s="182"/>
      <c r="QR5" s="104"/>
      <c r="QS5" s="182"/>
      <c r="QT5" s="104"/>
      <c r="QU5" s="182"/>
      <c r="QV5" s="104"/>
      <c r="QW5" s="182"/>
      <c r="QX5" s="104"/>
      <c r="QY5" s="182"/>
      <c r="QZ5" s="104"/>
      <c r="RA5" s="182"/>
      <c r="RB5" s="104"/>
      <c r="RC5" s="182"/>
      <c r="RD5" s="104"/>
      <c r="RE5" s="182"/>
      <c r="RF5" s="104"/>
      <c r="RG5" s="182"/>
      <c r="RH5" s="104"/>
      <c r="RI5" s="182"/>
      <c r="RJ5" s="104"/>
      <c r="RK5" s="182"/>
      <c r="RL5" s="104"/>
      <c r="RM5" s="182"/>
      <c r="RN5" s="104"/>
      <c r="RO5" s="182"/>
      <c r="RP5" s="104"/>
      <c r="RQ5" s="182"/>
      <c r="RR5" s="104"/>
      <c r="RS5" s="182"/>
      <c r="RT5" s="104"/>
      <c r="RU5" s="182"/>
      <c r="RV5" s="104"/>
      <c r="RW5" s="182"/>
      <c r="RX5" s="104"/>
      <c r="RY5" s="182"/>
      <c r="RZ5" s="104"/>
      <c r="SA5" s="182"/>
      <c r="SB5" s="104"/>
      <c r="SC5" s="182"/>
      <c r="SD5" s="104"/>
      <c r="SE5" s="182"/>
      <c r="SF5" s="104"/>
      <c r="SG5" s="182"/>
      <c r="SH5" s="104"/>
      <c r="SI5" s="182"/>
      <c r="SJ5" s="104"/>
      <c r="SK5" s="182"/>
      <c r="SL5" s="104"/>
      <c r="SM5" s="182"/>
      <c r="SN5" s="104"/>
      <c r="SO5" s="182"/>
      <c r="SP5" s="104"/>
      <c r="SQ5" s="182"/>
      <c r="SR5" s="104"/>
      <c r="SS5" s="182"/>
      <c r="ST5" s="104"/>
      <c r="SU5" s="182"/>
      <c r="SV5" s="104"/>
      <c r="SW5" s="182"/>
      <c r="SX5" s="104"/>
      <c r="SY5" s="182"/>
      <c r="SZ5" s="104"/>
      <c r="TA5" s="182"/>
      <c r="TB5" s="104"/>
      <c r="TC5" s="182"/>
      <c r="TD5" s="104"/>
      <c r="TE5" s="182"/>
      <c r="TF5" s="104"/>
      <c r="TG5" s="182"/>
      <c r="TH5" s="104"/>
      <c r="TI5" s="182"/>
      <c r="TJ5" s="104"/>
      <c r="TK5" s="182"/>
      <c r="TL5" s="104"/>
      <c r="TM5" s="182"/>
      <c r="TN5" s="104"/>
      <c r="TO5" s="182"/>
      <c r="TP5" s="104"/>
      <c r="TQ5" s="182"/>
      <c r="TR5" s="104"/>
      <c r="TS5" s="182"/>
      <c r="TT5" s="104"/>
      <c r="TU5" s="182"/>
      <c r="TV5" s="104"/>
      <c r="TW5" s="182"/>
      <c r="TX5" s="104"/>
      <c r="TY5" s="182"/>
      <c r="TZ5" s="104"/>
      <c r="UA5" s="182"/>
      <c r="UB5" s="104"/>
      <c r="UC5" s="182"/>
      <c r="UD5" s="104"/>
      <c r="UE5" s="182"/>
      <c r="UF5" s="104"/>
      <c r="UG5" s="182"/>
      <c r="UH5" s="104"/>
      <c r="UI5" s="182"/>
      <c r="UJ5" s="104"/>
      <c r="UK5" s="182"/>
      <c r="UL5" s="104"/>
      <c r="UM5" s="182"/>
      <c r="UN5" s="104"/>
      <c r="UO5" s="182"/>
      <c r="UP5" s="104"/>
      <c r="UQ5" s="182"/>
      <c r="UR5" s="104"/>
      <c r="US5" s="182"/>
      <c r="UT5" s="104"/>
      <c r="UU5" s="182"/>
      <c r="UV5" s="104"/>
      <c r="UW5" s="182"/>
      <c r="UX5" s="104"/>
      <c r="UY5" s="182"/>
      <c r="UZ5" s="104"/>
      <c r="VA5" s="182"/>
      <c r="VB5" s="104"/>
      <c r="VC5" s="182"/>
      <c r="VD5" s="104"/>
      <c r="VE5" s="182"/>
      <c r="VF5" s="104"/>
      <c r="VG5" s="182"/>
      <c r="VH5" s="104"/>
      <c r="VI5" s="182"/>
      <c r="VJ5" s="104"/>
      <c r="VK5" s="182"/>
      <c r="VL5" s="104"/>
      <c r="VM5" s="182"/>
      <c r="VN5" s="104"/>
      <c r="VO5" s="182"/>
      <c r="VP5" s="104"/>
      <c r="VQ5" s="182"/>
      <c r="VR5" s="104"/>
      <c r="VS5" s="182"/>
      <c r="VT5" s="104"/>
      <c r="VU5" s="182"/>
      <c r="VV5" s="104"/>
      <c r="VW5" s="182"/>
      <c r="VX5" s="104"/>
      <c r="VY5" s="182"/>
      <c r="VZ5" s="104"/>
      <c r="WA5" s="182"/>
      <c r="WB5" s="104"/>
      <c r="WC5" s="182"/>
      <c r="WD5" s="104"/>
      <c r="WE5" s="182"/>
      <c r="WF5" s="104"/>
      <c r="WG5" s="182"/>
      <c r="WH5" s="104"/>
      <c r="WI5" s="182"/>
      <c r="WJ5" s="104"/>
      <c r="WK5" s="182"/>
      <c r="WL5" s="104"/>
      <c r="WM5" s="182"/>
      <c r="WN5" s="104"/>
      <c r="WO5" s="182"/>
      <c r="WP5" s="104"/>
      <c r="WQ5" s="182"/>
      <c r="WR5" s="104"/>
      <c r="WS5" s="182"/>
      <c r="WT5" s="104"/>
      <c r="WU5" s="182"/>
      <c r="WV5" s="104"/>
      <c r="WW5" s="182"/>
      <c r="WX5" s="104"/>
      <c r="WY5" s="182"/>
      <c r="WZ5" s="104"/>
      <c r="XA5" s="182"/>
      <c r="XB5" s="104"/>
      <c r="XC5" s="182"/>
      <c r="XD5" s="104"/>
      <c r="XE5" s="182"/>
      <c r="XF5" s="104"/>
      <c r="XG5" s="182"/>
      <c r="XH5" s="104"/>
      <c r="XI5" s="182"/>
      <c r="XJ5" s="104"/>
      <c r="XK5" s="182"/>
      <c r="XL5" s="104"/>
      <c r="XM5" s="182"/>
      <c r="XN5" s="104"/>
      <c r="XO5" s="182"/>
      <c r="XP5" s="104"/>
      <c r="XQ5" s="182"/>
      <c r="XR5" s="104"/>
      <c r="XS5" s="182"/>
      <c r="XT5" s="104"/>
      <c r="XU5" s="182"/>
      <c r="XV5" s="104"/>
      <c r="XW5" s="182"/>
      <c r="XX5" s="104"/>
      <c r="XY5" s="182"/>
      <c r="XZ5" s="104"/>
      <c r="YA5" s="182"/>
      <c r="YB5" s="104"/>
      <c r="YC5" s="182"/>
      <c r="YD5" s="104"/>
      <c r="YE5" s="182"/>
      <c r="YF5" s="104"/>
      <c r="YG5" s="182"/>
      <c r="YH5" s="104"/>
      <c r="YI5" s="182"/>
      <c r="YJ5" s="104"/>
      <c r="YK5" s="182"/>
      <c r="YL5" s="104"/>
      <c r="YM5" s="182"/>
      <c r="YN5" s="104"/>
      <c r="YO5" s="182"/>
      <c r="YP5" s="104"/>
      <c r="YQ5" s="182"/>
      <c r="YR5" s="104"/>
      <c r="YS5" s="182"/>
      <c r="YT5" s="104"/>
      <c r="YU5" s="182"/>
      <c r="YV5" s="104"/>
      <c r="YW5" s="182"/>
      <c r="YX5" s="104"/>
      <c r="YY5" s="182"/>
      <c r="YZ5" s="104"/>
      <c r="ZA5" s="182"/>
      <c r="ZB5" s="104"/>
      <c r="ZC5" s="182"/>
      <c r="ZD5" s="104"/>
      <c r="ZE5" s="182"/>
      <c r="ZF5" s="104"/>
      <c r="ZG5" s="182"/>
      <c r="ZH5" s="104"/>
      <c r="ZI5" s="182"/>
      <c r="ZJ5" s="104"/>
      <c r="ZK5" s="182"/>
      <c r="ZL5" s="104"/>
      <c r="ZM5" s="182"/>
      <c r="ZN5" s="104"/>
      <c r="ZO5" s="182"/>
      <c r="ZP5" s="104"/>
      <c r="ZQ5" s="182"/>
      <c r="ZR5" s="104"/>
      <c r="ZS5" s="182"/>
      <c r="ZT5" s="104"/>
      <c r="ZU5" s="182"/>
      <c r="ZV5" s="104"/>
      <c r="ZW5" s="182"/>
      <c r="ZX5" s="104"/>
      <c r="ZY5" s="182"/>
      <c r="ZZ5" s="104"/>
      <c r="AAA5" s="182"/>
      <c r="AAB5" s="104"/>
      <c r="AAC5" s="182"/>
      <c r="AAD5" s="104"/>
      <c r="AAE5" s="182"/>
      <c r="AAF5" s="104"/>
      <c r="AAG5" s="182"/>
      <c r="AAH5" s="104"/>
      <c r="AAI5" s="182"/>
      <c r="AAJ5" s="104"/>
      <c r="AAK5" s="182"/>
      <c r="AAL5" s="104"/>
      <c r="AAM5" s="182"/>
      <c r="AAN5" s="104"/>
      <c r="AAO5" s="182"/>
      <c r="AAP5" s="104"/>
      <c r="AAQ5" s="182"/>
      <c r="AAR5" s="104"/>
      <c r="AAS5" s="182"/>
      <c r="AAT5" s="104"/>
      <c r="AAU5" s="182"/>
      <c r="AAV5" s="104"/>
      <c r="AAW5" s="182"/>
      <c r="AAX5" s="104"/>
      <c r="AAY5" s="182"/>
      <c r="AAZ5" s="104"/>
      <c r="ABA5" s="182"/>
      <c r="ABB5" s="104"/>
      <c r="ABC5" s="182"/>
      <c r="ABD5" s="104"/>
      <c r="ABE5" s="182"/>
      <c r="ABF5" s="104"/>
      <c r="ABG5" s="182"/>
      <c r="ABH5" s="104"/>
      <c r="ABI5" s="182"/>
      <c r="ABJ5" s="104"/>
      <c r="ABK5" s="182"/>
      <c r="ABL5" s="104"/>
      <c r="ABM5" s="182"/>
      <c r="ABN5" s="104"/>
      <c r="ABO5" s="182"/>
      <c r="ABP5" s="104"/>
      <c r="ABQ5" s="182"/>
      <c r="ABR5" s="104"/>
      <c r="ABS5" s="182"/>
      <c r="ABT5" s="104"/>
      <c r="ABU5" s="182"/>
      <c r="ABV5" s="104"/>
      <c r="ABW5" s="182"/>
      <c r="ABX5" s="104"/>
      <c r="ABY5" s="182"/>
      <c r="ABZ5" s="104"/>
      <c r="ACA5" s="182"/>
      <c r="ACB5" s="104"/>
      <c r="ACC5" s="182"/>
      <c r="ACD5" s="104"/>
      <c r="ACE5" s="182"/>
      <c r="ACF5" s="104"/>
      <c r="ACG5" s="182"/>
      <c r="ACH5" s="104"/>
      <c r="ACI5" s="182"/>
      <c r="ACJ5" s="104"/>
      <c r="ACK5" s="182"/>
      <c r="ACL5" s="104"/>
      <c r="ACM5" s="182"/>
      <c r="ACN5" s="104"/>
      <c r="ACO5" s="182"/>
      <c r="ACP5" s="104"/>
      <c r="ACQ5" s="182"/>
      <c r="ACR5" s="104"/>
      <c r="ACS5" s="182"/>
      <c r="ACT5" s="104"/>
      <c r="ACU5" s="182"/>
      <c r="ACV5" s="104"/>
      <c r="ACW5" s="182"/>
      <c r="ACX5" s="104"/>
      <c r="ACY5" s="182"/>
      <c r="ACZ5" s="104"/>
      <c r="ADA5" s="182"/>
      <c r="ADB5" s="104"/>
      <c r="ADC5" s="182"/>
      <c r="ADD5" s="104"/>
      <c r="ADE5" s="182"/>
      <c r="ADF5" s="104"/>
      <c r="ADG5" s="182"/>
      <c r="ADH5" s="104"/>
      <c r="ADI5" s="182"/>
      <c r="ADJ5" s="104"/>
      <c r="ADK5" s="182"/>
      <c r="ADL5" s="104"/>
      <c r="ADM5" s="182"/>
      <c r="ADN5" s="104"/>
      <c r="ADO5" s="182"/>
      <c r="ADP5" s="104"/>
      <c r="ADQ5" s="182"/>
      <c r="ADR5" s="104"/>
      <c r="ADS5" s="182"/>
      <c r="ADT5" s="104"/>
      <c r="ADU5" s="182"/>
      <c r="ADV5" s="104"/>
      <c r="ADW5" s="182"/>
      <c r="ADX5" s="104"/>
      <c r="ADY5" s="182"/>
      <c r="ADZ5" s="104"/>
      <c r="AEA5" s="182"/>
      <c r="AEB5" s="104"/>
      <c r="AEC5" s="182"/>
      <c r="AED5" s="104"/>
      <c r="AEE5" s="182"/>
      <c r="AEF5" s="104"/>
      <c r="AEG5" s="182"/>
      <c r="AEH5" s="104"/>
      <c r="AEI5" s="182"/>
      <c r="AEJ5" s="104"/>
      <c r="AEK5" s="182"/>
      <c r="AEL5" s="104"/>
      <c r="AEM5" s="182"/>
      <c r="AEN5" s="104"/>
      <c r="AEO5" s="182"/>
      <c r="AEP5" s="104"/>
      <c r="AEQ5" s="182"/>
      <c r="AER5" s="104"/>
      <c r="AES5" s="182"/>
      <c r="AET5" s="104"/>
      <c r="AEU5" s="182"/>
      <c r="AEV5" s="104"/>
      <c r="AEW5" s="182"/>
      <c r="AEX5" s="104"/>
      <c r="AEY5" s="182"/>
      <c r="AEZ5" s="104"/>
      <c r="AFA5" s="182"/>
      <c r="AFB5" s="104"/>
      <c r="AFC5" s="182"/>
      <c r="AFD5" s="104"/>
      <c r="AFE5" s="182"/>
      <c r="AFF5" s="104"/>
      <c r="AFG5" s="182"/>
      <c r="AFH5" s="104"/>
      <c r="AFI5" s="182"/>
      <c r="AFJ5" s="104"/>
      <c r="AFK5" s="182"/>
      <c r="AFL5" s="104"/>
      <c r="AFM5" s="182"/>
      <c r="AFN5" s="104"/>
      <c r="AFO5" s="182"/>
      <c r="AFP5" s="104"/>
      <c r="AFQ5" s="182"/>
      <c r="AFR5" s="104"/>
      <c r="AFS5" s="182"/>
      <c r="AFT5" s="104"/>
      <c r="AFU5" s="182"/>
      <c r="AFV5" s="104"/>
      <c r="AFW5" s="182"/>
      <c r="AFX5" s="104"/>
      <c r="AFY5" s="182"/>
      <c r="AFZ5" s="104"/>
      <c r="AGA5" s="182"/>
      <c r="AGB5" s="104"/>
      <c r="AGC5" s="182"/>
      <c r="AGD5" s="104"/>
      <c r="AGE5" s="182"/>
      <c r="AGF5" s="104"/>
      <c r="AGG5" s="182"/>
      <c r="AGH5" s="104"/>
      <c r="AGI5" s="182"/>
      <c r="AGJ5" s="104"/>
      <c r="AGK5" s="182"/>
      <c r="AGL5" s="104"/>
      <c r="AGM5" s="182"/>
      <c r="AGN5" s="104"/>
      <c r="AGO5" s="182"/>
      <c r="AGP5" s="104"/>
      <c r="AGQ5" s="182"/>
      <c r="AGR5" s="104"/>
      <c r="AGS5" s="182"/>
      <c r="AGT5" s="104"/>
      <c r="AGU5" s="182"/>
      <c r="AGV5" s="104"/>
      <c r="AGW5" s="182"/>
      <c r="AGX5" s="104"/>
      <c r="AGY5" s="182"/>
      <c r="AGZ5" s="104"/>
      <c r="AHA5" s="182"/>
      <c r="AHB5" s="104"/>
      <c r="AHC5" s="182"/>
      <c r="AHD5" s="104"/>
      <c r="AHE5" s="182"/>
      <c r="AHF5" s="104"/>
      <c r="AHG5" s="182"/>
      <c r="AHH5" s="104"/>
      <c r="AHI5" s="182"/>
      <c r="AHJ5" s="104"/>
      <c r="AHK5" s="182"/>
      <c r="AHL5" s="104"/>
      <c r="AHM5" s="182"/>
      <c r="AHN5" s="104"/>
      <c r="AHO5" s="182"/>
      <c r="AHP5" s="104"/>
      <c r="AHQ5" s="182"/>
      <c r="AHR5" s="104"/>
      <c r="AHS5" s="182"/>
      <c r="AHT5" s="104"/>
      <c r="AHU5" s="182"/>
      <c r="AHV5" s="104"/>
      <c r="AHW5" s="182"/>
      <c r="AHX5" s="104"/>
      <c r="AHY5" s="182"/>
      <c r="AHZ5" s="104"/>
      <c r="AIA5" s="182"/>
      <c r="AIB5" s="104"/>
      <c r="AIC5" s="182"/>
      <c r="AID5" s="104"/>
      <c r="AIE5" s="182"/>
      <c r="AIF5" s="104"/>
      <c r="AIG5" s="182"/>
      <c r="AIH5" s="104"/>
      <c r="AII5" s="182"/>
      <c r="AIJ5" s="104"/>
      <c r="AIK5" s="182"/>
      <c r="AIL5" s="104"/>
      <c r="AIM5" s="182"/>
      <c r="AIN5" s="104"/>
      <c r="AIO5" s="182"/>
      <c r="AIP5" s="104"/>
      <c r="AIQ5" s="182"/>
      <c r="AIR5" s="104"/>
      <c r="AIS5" s="182"/>
      <c r="AIT5" s="104"/>
      <c r="AIU5" s="182"/>
      <c r="AIV5" s="104"/>
      <c r="AIW5" s="182"/>
      <c r="AIX5" s="104"/>
      <c r="AIY5" s="182"/>
      <c r="AIZ5" s="104"/>
      <c r="AJA5" s="182"/>
      <c r="AJB5" s="104"/>
      <c r="AJC5" s="182"/>
      <c r="AJD5" s="104"/>
      <c r="AJE5" s="182"/>
      <c r="AJF5" s="104"/>
      <c r="AJG5" s="182"/>
      <c r="AJH5" s="104"/>
      <c r="AJI5" s="182"/>
      <c r="AJJ5" s="104"/>
      <c r="AJK5" s="182"/>
      <c r="AJL5" s="104"/>
      <c r="AJM5" s="182"/>
      <c r="AJN5" s="104"/>
      <c r="AJO5" s="182"/>
      <c r="AJP5" s="104"/>
      <c r="AJQ5" s="182"/>
      <c r="AJR5" s="104"/>
      <c r="AJS5" s="182"/>
      <c r="AJT5" s="104"/>
      <c r="AJU5" s="182"/>
      <c r="AJV5" s="104"/>
      <c r="AJW5" s="182"/>
      <c r="AJX5" s="104"/>
      <c r="AJY5" s="182"/>
      <c r="AJZ5" s="104"/>
      <c r="AKA5" s="182"/>
      <c r="AKB5" s="104"/>
      <c r="AKC5" s="182"/>
      <c r="AKD5" s="104"/>
      <c r="AKE5" s="182"/>
      <c r="AKF5" s="104"/>
      <c r="AKG5" s="182"/>
      <c r="AKH5" s="104"/>
      <c r="AKI5" s="182"/>
      <c r="AKJ5" s="104"/>
      <c r="AKK5" s="182"/>
      <c r="AKL5" s="104"/>
      <c r="AKM5" s="182"/>
      <c r="AKN5" s="104"/>
      <c r="AKO5" s="182"/>
      <c r="AKP5" s="104"/>
      <c r="AKQ5" s="182"/>
      <c r="AKR5" s="104"/>
      <c r="AKS5" s="182"/>
      <c r="AKT5" s="104"/>
      <c r="AKU5" s="182"/>
      <c r="AKV5" s="104"/>
      <c r="AKW5" s="182"/>
      <c r="AKX5" s="104"/>
      <c r="AKY5" s="182"/>
      <c r="AKZ5" s="104"/>
      <c r="ALA5" s="182"/>
      <c r="ALB5" s="104"/>
      <c r="ALC5" s="182"/>
      <c r="ALD5" s="104"/>
      <c r="ALE5" s="182"/>
      <c r="ALF5" s="104"/>
      <c r="ALG5" s="182"/>
      <c r="ALH5" s="104"/>
      <c r="ALI5" s="182"/>
      <c r="ALJ5" s="104"/>
      <c r="ALK5" s="182"/>
      <c r="ALL5" s="104"/>
      <c r="ALM5" s="182"/>
      <c r="ALN5" s="104"/>
      <c r="ALO5" s="182"/>
      <c r="ALP5" s="104"/>
      <c r="ALQ5" s="182"/>
      <c r="ALR5" s="104"/>
      <c r="ALS5" s="182"/>
      <c r="ALT5" s="104"/>
      <c r="ALU5" s="182"/>
      <c r="ALV5" s="104"/>
      <c r="ALW5" s="182"/>
      <c r="ALX5" s="104"/>
      <c r="ALY5" s="182"/>
      <c r="ALZ5" s="104"/>
      <c r="AMA5" s="182"/>
      <c r="AMB5" s="104"/>
      <c r="AMC5" s="182"/>
      <c r="AMD5" s="104"/>
      <c r="AME5" s="182"/>
      <c r="AMF5" s="104"/>
      <c r="AMG5" s="182"/>
      <c r="AMH5" s="104"/>
      <c r="AMI5" s="182"/>
      <c r="AMJ5" s="104"/>
      <c r="AMK5" s="182"/>
      <c r="AML5" s="104"/>
      <c r="AMM5" s="182"/>
      <c r="AMN5" s="104"/>
      <c r="AMO5" s="182"/>
      <c r="AMP5" s="104"/>
      <c r="AMQ5" s="182"/>
      <c r="AMR5" s="104"/>
      <c r="AMS5" s="182"/>
      <c r="AMT5" s="104"/>
      <c r="AMU5" s="182"/>
      <c r="AMV5" s="104"/>
      <c r="AMW5" s="182"/>
      <c r="AMX5" s="104"/>
      <c r="AMY5" s="182"/>
      <c r="AMZ5" s="104"/>
      <c r="ANA5" s="182"/>
      <c r="ANB5" s="104"/>
      <c r="ANC5" s="182"/>
      <c r="AND5" s="104"/>
      <c r="ANE5" s="182"/>
      <c r="ANF5" s="104"/>
      <c r="ANG5" s="182"/>
      <c r="ANH5" s="104"/>
      <c r="ANI5" s="182"/>
      <c r="ANJ5" s="104"/>
      <c r="ANK5" s="182"/>
      <c r="ANL5" s="104"/>
      <c r="ANM5" s="182"/>
      <c r="ANN5" s="104"/>
      <c r="ANO5" s="182"/>
      <c r="ANP5" s="104"/>
      <c r="ANQ5" s="182"/>
      <c r="ANR5" s="104"/>
      <c r="ANS5" s="182"/>
      <c r="ANT5" s="104"/>
      <c r="ANU5" s="182"/>
      <c r="ANV5" s="104"/>
      <c r="ANW5" s="182"/>
      <c r="ANX5" s="104"/>
      <c r="ANY5" s="182"/>
      <c r="ANZ5" s="104"/>
      <c r="AOA5" s="182"/>
      <c r="AOB5" s="104"/>
      <c r="AOC5" s="182"/>
      <c r="AOD5" s="104"/>
      <c r="AOE5" s="182"/>
      <c r="AOF5" s="104"/>
      <c r="AOG5" s="182"/>
      <c r="AOH5" s="104"/>
      <c r="AOI5" s="182"/>
      <c r="AOJ5" s="104"/>
      <c r="AOK5" s="182"/>
      <c r="AOL5" s="104"/>
      <c r="AOM5" s="182"/>
      <c r="AON5" s="104"/>
      <c r="AOO5" s="182"/>
      <c r="AOP5" s="104"/>
      <c r="AOQ5" s="182"/>
      <c r="AOR5" s="104"/>
      <c r="AOS5" s="182"/>
      <c r="AOT5" s="104"/>
      <c r="AOU5" s="182"/>
      <c r="AOV5" s="104"/>
      <c r="AOW5" s="182"/>
      <c r="AOX5" s="104"/>
      <c r="AOY5" s="182"/>
      <c r="AOZ5" s="104"/>
      <c r="APA5" s="182"/>
      <c r="APB5" s="104"/>
      <c r="APC5" s="182"/>
      <c r="APD5" s="104"/>
      <c r="APE5" s="182"/>
      <c r="APF5" s="104"/>
      <c r="APG5" s="182"/>
      <c r="APH5" s="104"/>
      <c r="API5" s="182"/>
      <c r="APJ5" s="104"/>
      <c r="APK5" s="182"/>
      <c r="APL5" s="104"/>
      <c r="APM5" s="182"/>
      <c r="APN5" s="104"/>
      <c r="APO5" s="182"/>
      <c r="APP5" s="104"/>
      <c r="APQ5" s="182"/>
      <c r="APR5" s="104"/>
      <c r="APS5" s="182"/>
      <c r="APT5" s="104"/>
      <c r="APU5" s="182"/>
      <c r="APV5" s="104"/>
      <c r="APW5" s="182"/>
      <c r="APX5" s="104"/>
      <c r="APY5" s="182"/>
      <c r="APZ5" s="104"/>
      <c r="AQA5" s="182"/>
      <c r="AQB5" s="104"/>
      <c r="AQC5" s="182"/>
      <c r="AQD5" s="104"/>
      <c r="AQE5" s="182"/>
      <c r="AQF5" s="104"/>
      <c r="AQG5" s="182"/>
      <c r="AQH5" s="104"/>
      <c r="AQI5" s="182"/>
      <c r="AQJ5" s="104"/>
      <c r="AQK5" s="182"/>
      <c r="AQL5" s="104"/>
      <c r="AQM5" s="182"/>
      <c r="AQN5" s="104"/>
      <c r="AQO5" s="182"/>
      <c r="AQP5" s="104"/>
      <c r="AQQ5" s="182"/>
      <c r="AQR5" s="104"/>
      <c r="AQS5" s="182"/>
      <c r="AQT5" s="104"/>
      <c r="AQU5" s="182"/>
      <c r="AQV5" s="104"/>
      <c r="AQW5" s="182"/>
      <c r="AQX5" s="104"/>
      <c r="AQY5" s="182"/>
      <c r="AQZ5" s="104"/>
      <c r="ARA5" s="182"/>
      <c r="ARB5" s="104"/>
      <c r="ARC5" s="182"/>
      <c r="ARD5" s="104"/>
      <c r="ARE5" s="182"/>
      <c r="ARF5" s="104"/>
      <c r="ARG5" s="182"/>
      <c r="ARH5" s="104"/>
      <c r="ARI5" s="182"/>
      <c r="ARJ5" s="104"/>
      <c r="ARK5" s="182"/>
      <c r="ARL5" s="104"/>
      <c r="ARM5" s="182"/>
      <c r="ARN5" s="104"/>
      <c r="ARO5" s="182"/>
      <c r="ARP5" s="104"/>
      <c r="ARQ5" s="182"/>
      <c r="ARR5" s="104"/>
      <c r="ARS5" s="182"/>
      <c r="ART5" s="104"/>
      <c r="ARU5" s="182"/>
      <c r="ARV5" s="104"/>
      <c r="ARW5" s="182"/>
      <c r="ARX5" s="104"/>
      <c r="ARY5" s="182"/>
      <c r="ARZ5" s="104"/>
      <c r="ASA5" s="182"/>
      <c r="ASB5" s="104"/>
      <c r="ASC5" s="182"/>
      <c r="ASD5" s="104"/>
      <c r="ASE5" s="182"/>
      <c r="ASF5" s="104"/>
      <c r="ASG5" s="182"/>
      <c r="ASH5" s="104"/>
      <c r="ASI5" s="182"/>
      <c r="ASJ5" s="104"/>
      <c r="ASK5" s="182"/>
      <c r="ASL5" s="104"/>
      <c r="ASM5" s="182"/>
      <c r="ASN5" s="104"/>
      <c r="ASO5" s="182"/>
      <c r="ASP5" s="104"/>
      <c r="ASQ5" s="182"/>
      <c r="ASR5" s="104"/>
      <c r="ASS5" s="182"/>
      <c r="AST5" s="104"/>
      <c r="ASU5" s="182"/>
      <c r="ASV5" s="104"/>
      <c r="ASW5" s="182"/>
      <c r="ASX5" s="104"/>
      <c r="ASY5" s="182"/>
      <c r="ASZ5" s="104"/>
      <c r="ATA5" s="182"/>
      <c r="ATB5" s="104"/>
      <c r="ATC5" s="182"/>
      <c r="ATD5" s="104"/>
      <c r="ATE5" s="182"/>
      <c r="ATF5" s="104"/>
      <c r="ATG5" s="182"/>
      <c r="ATH5" s="104"/>
      <c r="ATI5" s="182"/>
      <c r="ATJ5" s="104"/>
      <c r="ATK5" s="182"/>
      <c r="ATL5" s="104"/>
      <c r="ATM5" s="182"/>
      <c r="ATN5" s="104"/>
      <c r="ATO5" s="182"/>
      <c r="ATP5" s="104"/>
      <c r="ATQ5" s="182"/>
      <c r="ATR5" s="104"/>
      <c r="ATS5" s="182"/>
      <c r="ATT5" s="104"/>
      <c r="ATU5" s="182"/>
      <c r="ATV5" s="104"/>
      <c r="ATW5" s="182"/>
      <c r="ATX5" s="104"/>
      <c r="ATY5" s="182"/>
      <c r="ATZ5" s="104"/>
      <c r="AUA5" s="182"/>
      <c r="AUB5" s="104"/>
      <c r="AUC5" s="182"/>
      <c r="AUD5" s="104"/>
      <c r="AUE5" s="182"/>
      <c r="AUF5" s="104"/>
      <c r="AUG5" s="182"/>
      <c r="AUH5" s="104"/>
      <c r="AUI5" s="182"/>
      <c r="AUJ5" s="104"/>
      <c r="AUK5" s="182"/>
      <c r="AUL5" s="104"/>
      <c r="AUM5" s="182"/>
      <c r="AUN5" s="104"/>
      <c r="AUO5" s="182"/>
      <c r="AUP5" s="104"/>
      <c r="AUQ5" s="182"/>
      <c r="AUR5" s="104"/>
      <c r="AUS5" s="182"/>
      <c r="AUT5" s="104"/>
      <c r="AUU5" s="182"/>
      <c r="AUV5" s="104"/>
      <c r="AUW5" s="182"/>
      <c r="AUX5" s="104"/>
      <c r="AUY5" s="182"/>
      <c r="AUZ5" s="104"/>
      <c r="AVA5" s="182"/>
      <c r="AVB5" s="104"/>
      <c r="AVC5" s="182"/>
      <c r="AVD5" s="104"/>
      <c r="AVE5" s="182"/>
      <c r="AVF5" s="104"/>
      <c r="AVG5" s="182"/>
      <c r="AVH5" s="104"/>
      <c r="AVI5" s="182"/>
      <c r="AVJ5" s="104"/>
      <c r="AVK5" s="182"/>
      <c r="AVL5" s="104"/>
      <c r="AVM5" s="182"/>
      <c r="AVN5" s="104"/>
      <c r="AVO5" s="182"/>
      <c r="AVP5" s="104"/>
      <c r="AVQ5" s="182"/>
      <c r="AVR5" s="104"/>
      <c r="AVS5" s="182"/>
      <c r="AVT5" s="104"/>
      <c r="AVU5" s="182"/>
      <c r="AVV5" s="104"/>
      <c r="AVW5" s="182"/>
      <c r="AVX5" s="104"/>
      <c r="AVY5" s="182"/>
      <c r="AVZ5" s="104"/>
      <c r="AWA5" s="182"/>
      <c r="AWB5" s="104"/>
      <c r="AWC5" s="182"/>
      <c r="AWD5" s="104"/>
      <c r="AWE5" s="182"/>
      <c r="AWF5" s="104"/>
      <c r="AWG5" s="182"/>
      <c r="AWH5" s="104"/>
      <c r="AWI5" s="182"/>
      <c r="AWJ5" s="104"/>
      <c r="AWK5" s="182"/>
      <c r="AWL5" s="104"/>
      <c r="AWM5" s="182"/>
      <c r="AWN5" s="104"/>
      <c r="AWO5" s="182"/>
      <c r="AWP5" s="104"/>
      <c r="AWQ5" s="182"/>
      <c r="AWR5" s="104"/>
      <c r="AWS5" s="182"/>
      <c r="AWT5" s="104"/>
      <c r="AWU5" s="182"/>
      <c r="AWV5" s="104"/>
      <c r="AWW5" s="182"/>
      <c r="AWX5" s="104"/>
      <c r="AWY5" s="182"/>
      <c r="AWZ5" s="104"/>
      <c r="AXA5" s="182"/>
      <c r="AXB5" s="104"/>
      <c r="AXC5" s="182"/>
      <c r="AXD5" s="104"/>
      <c r="AXE5" s="182"/>
      <c r="AXF5" s="104"/>
      <c r="AXG5" s="182"/>
      <c r="AXH5" s="104"/>
      <c r="AXI5" s="182"/>
      <c r="AXJ5" s="104"/>
      <c r="AXK5" s="182"/>
      <c r="AXL5" s="104"/>
      <c r="AXM5" s="182"/>
      <c r="AXN5" s="104"/>
      <c r="AXO5" s="182"/>
      <c r="AXP5" s="104"/>
      <c r="AXQ5" s="182"/>
      <c r="AXR5" s="104"/>
      <c r="AXS5" s="182"/>
      <c r="AXT5" s="104"/>
      <c r="AXU5" s="182"/>
      <c r="AXV5" s="104"/>
      <c r="AXW5" s="182"/>
      <c r="AXX5" s="104"/>
      <c r="AXY5" s="182"/>
      <c r="AXZ5" s="104"/>
      <c r="AYA5" s="182"/>
      <c r="AYB5" s="104"/>
      <c r="AYC5" s="182"/>
      <c r="AYD5" s="104"/>
      <c r="AYE5" s="182"/>
      <c r="AYF5" s="104"/>
      <c r="AYG5" s="182"/>
      <c r="AYH5" s="104"/>
      <c r="AYI5" s="182"/>
      <c r="AYJ5" s="104"/>
      <c r="AYK5" s="182"/>
      <c r="AYL5" s="104"/>
      <c r="AYM5" s="182"/>
      <c r="AYN5" s="104"/>
      <c r="AYO5" s="182"/>
      <c r="AYP5" s="104"/>
      <c r="AYQ5" s="182"/>
      <c r="AYR5" s="104"/>
      <c r="AYS5" s="182"/>
      <c r="AYT5" s="104"/>
      <c r="AYU5" s="182"/>
      <c r="AYV5" s="104"/>
      <c r="AYW5" s="182"/>
      <c r="AYX5" s="104"/>
      <c r="AYY5" s="182"/>
      <c r="AYZ5" s="104"/>
      <c r="AZA5" s="182"/>
      <c r="AZB5" s="104"/>
      <c r="AZC5" s="182"/>
      <c r="AZD5" s="104"/>
      <c r="AZE5" s="182"/>
      <c r="AZF5" s="104"/>
      <c r="AZG5" s="182"/>
      <c r="AZH5" s="104"/>
      <c r="AZI5" s="182"/>
      <c r="AZJ5" s="104"/>
      <c r="AZK5" s="182"/>
      <c r="AZL5" s="104"/>
      <c r="AZM5" s="182"/>
      <c r="AZN5" s="104"/>
      <c r="AZO5" s="182"/>
      <c r="AZP5" s="104"/>
      <c r="AZQ5" s="182"/>
      <c r="AZR5" s="104"/>
      <c r="AZS5" s="182"/>
      <c r="AZT5" s="104"/>
      <c r="AZU5" s="182"/>
      <c r="AZV5" s="104"/>
      <c r="AZW5" s="182"/>
      <c r="AZX5" s="104"/>
      <c r="AZY5" s="182"/>
      <c r="AZZ5" s="104"/>
      <c r="BAA5" s="182"/>
      <c r="BAB5" s="104"/>
      <c r="BAC5" s="182"/>
      <c r="BAD5" s="104"/>
      <c r="BAE5" s="182"/>
      <c r="BAF5" s="104"/>
      <c r="BAG5" s="182"/>
      <c r="BAH5" s="104"/>
      <c r="BAI5" s="182"/>
      <c r="BAJ5" s="104"/>
      <c r="BAK5" s="182"/>
      <c r="BAL5" s="104"/>
      <c r="BAM5" s="182"/>
      <c r="BAN5" s="104"/>
      <c r="BAO5" s="182"/>
      <c r="BAP5" s="104"/>
      <c r="BAQ5" s="182"/>
      <c r="BAR5" s="104"/>
      <c r="BAS5" s="182"/>
      <c r="BAT5" s="104"/>
      <c r="BAU5" s="182"/>
      <c r="BAV5" s="104"/>
      <c r="BAW5" s="182"/>
      <c r="BAX5" s="104"/>
      <c r="BAY5" s="182"/>
      <c r="BAZ5" s="104"/>
      <c r="BBA5" s="182"/>
      <c r="BBB5" s="104"/>
      <c r="BBC5" s="182"/>
      <c r="BBD5" s="104"/>
      <c r="BBE5" s="182"/>
      <c r="BBF5" s="104"/>
      <c r="BBG5" s="182"/>
      <c r="BBH5" s="104"/>
      <c r="BBI5" s="182"/>
      <c r="BBJ5" s="104"/>
      <c r="BBK5" s="182"/>
      <c r="BBL5" s="104"/>
      <c r="BBM5" s="182"/>
      <c r="BBN5" s="104"/>
      <c r="BBO5" s="182"/>
      <c r="BBP5" s="104"/>
      <c r="BBQ5" s="182"/>
      <c r="BBR5" s="104"/>
      <c r="BBS5" s="182"/>
      <c r="BBT5" s="104"/>
      <c r="BBU5" s="182"/>
      <c r="BBV5" s="104"/>
      <c r="BBW5" s="182"/>
      <c r="BBX5" s="104"/>
      <c r="BBY5" s="182"/>
      <c r="BBZ5" s="104"/>
      <c r="BCA5" s="182"/>
      <c r="BCB5" s="104"/>
      <c r="BCC5" s="182"/>
      <c r="BCD5" s="104"/>
      <c r="BCE5" s="182"/>
      <c r="BCF5" s="104"/>
      <c r="BCG5" s="182"/>
      <c r="BCH5" s="104"/>
      <c r="BCI5" s="182"/>
      <c r="BCJ5" s="104"/>
      <c r="BCK5" s="182"/>
      <c r="BCL5" s="104"/>
      <c r="BCM5" s="182"/>
      <c r="BCN5" s="104"/>
      <c r="BCO5" s="182"/>
      <c r="BCP5" s="104"/>
      <c r="BCQ5" s="182"/>
      <c r="BCR5" s="104"/>
      <c r="BCS5" s="182"/>
      <c r="BCT5" s="104"/>
      <c r="BCU5" s="182"/>
      <c r="BCV5" s="104"/>
      <c r="BCW5" s="182"/>
      <c r="BCX5" s="104"/>
      <c r="BCY5" s="182"/>
      <c r="BCZ5" s="104"/>
      <c r="BDA5" s="182"/>
      <c r="BDB5" s="104"/>
      <c r="BDC5" s="182"/>
      <c r="BDD5" s="104"/>
      <c r="BDE5" s="182"/>
      <c r="BDF5" s="104"/>
      <c r="BDG5" s="182"/>
      <c r="BDH5" s="104"/>
      <c r="BDI5" s="182"/>
      <c r="BDJ5" s="104"/>
      <c r="BDK5" s="182"/>
      <c r="BDL5" s="104"/>
      <c r="BDM5" s="182"/>
      <c r="BDN5" s="104"/>
      <c r="BDO5" s="182"/>
      <c r="BDP5" s="104"/>
      <c r="BDQ5" s="182"/>
      <c r="BDR5" s="104"/>
      <c r="BDS5" s="182"/>
      <c r="BDT5" s="104"/>
      <c r="BDU5" s="182"/>
      <c r="BDV5" s="104"/>
      <c r="BDW5" s="182"/>
      <c r="BDX5" s="104"/>
      <c r="BDY5" s="182"/>
      <c r="BDZ5" s="104"/>
      <c r="BEA5" s="182"/>
      <c r="BEB5" s="104"/>
      <c r="BEC5" s="182"/>
      <c r="BED5" s="104"/>
      <c r="BEE5" s="182"/>
      <c r="BEF5" s="104"/>
      <c r="BEG5" s="182"/>
      <c r="BEH5" s="104"/>
      <c r="BEI5" s="182"/>
      <c r="BEJ5" s="104"/>
      <c r="BEK5" s="182"/>
      <c r="BEL5" s="104"/>
      <c r="BEM5" s="182"/>
      <c r="BEN5" s="104"/>
      <c r="BEO5" s="182"/>
      <c r="BEP5" s="104"/>
      <c r="BEQ5" s="182"/>
      <c r="BER5" s="104"/>
      <c r="BES5" s="182"/>
      <c r="BET5" s="104"/>
      <c r="BEU5" s="182"/>
      <c r="BEV5" s="104"/>
      <c r="BEW5" s="182"/>
      <c r="BEX5" s="104"/>
      <c r="BEY5" s="182"/>
      <c r="BEZ5" s="104"/>
      <c r="BFA5" s="182"/>
      <c r="BFB5" s="104"/>
      <c r="BFC5" s="182"/>
      <c r="BFD5" s="104"/>
      <c r="BFE5" s="182"/>
      <c r="BFF5" s="104"/>
      <c r="BFG5" s="182"/>
      <c r="BFH5" s="104"/>
      <c r="BFI5" s="182"/>
      <c r="BFJ5" s="104"/>
      <c r="BFK5" s="182"/>
      <c r="BFL5" s="104"/>
      <c r="BFM5" s="182"/>
      <c r="BFN5" s="104"/>
      <c r="BFO5" s="182"/>
      <c r="BFP5" s="104"/>
      <c r="BFQ5" s="182"/>
      <c r="BFR5" s="104"/>
      <c r="BFS5" s="182"/>
      <c r="BFT5" s="104"/>
      <c r="BFU5" s="182"/>
      <c r="BFV5" s="104"/>
      <c r="BFW5" s="182"/>
      <c r="BFX5" s="104"/>
      <c r="BFY5" s="182"/>
      <c r="BFZ5" s="104"/>
      <c r="BGA5" s="182"/>
      <c r="BGB5" s="104"/>
      <c r="BGC5" s="182"/>
      <c r="BGD5" s="104"/>
      <c r="BGE5" s="182"/>
      <c r="BGF5" s="104"/>
      <c r="BGG5" s="182"/>
      <c r="BGH5" s="104"/>
      <c r="BGI5" s="182"/>
      <c r="BGJ5" s="104"/>
      <c r="BGK5" s="182"/>
      <c r="BGL5" s="104"/>
      <c r="BGM5" s="182"/>
      <c r="BGN5" s="104"/>
      <c r="BGO5" s="182"/>
      <c r="BGP5" s="104"/>
      <c r="BGQ5" s="182"/>
      <c r="BGR5" s="104"/>
      <c r="BGS5" s="182"/>
      <c r="BGT5" s="104"/>
      <c r="BGU5" s="182"/>
      <c r="BGV5" s="104"/>
      <c r="BGW5" s="182"/>
      <c r="BGX5" s="104"/>
      <c r="BGY5" s="182"/>
      <c r="BGZ5" s="104"/>
      <c r="BHA5" s="182"/>
      <c r="BHB5" s="104"/>
      <c r="BHC5" s="182"/>
      <c r="BHD5" s="104"/>
      <c r="BHE5" s="182"/>
      <c r="BHF5" s="104"/>
      <c r="BHG5" s="182"/>
      <c r="BHH5" s="104"/>
      <c r="BHI5" s="182"/>
      <c r="BHJ5" s="104"/>
      <c r="BHK5" s="182"/>
      <c r="BHL5" s="104"/>
      <c r="BHM5" s="182"/>
      <c r="BHN5" s="104"/>
      <c r="BHO5" s="182"/>
      <c r="BHP5" s="104"/>
      <c r="BHQ5" s="182"/>
      <c r="BHR5" s="104"/>
      <c r="BHS5" s="182"/>
      <c r="BHT5" s="104"/>
      <c r="BHU5" s="182"/>
      <c r="BHV5" s="104"/>
      <c r="BHW5" s="182"/>
      <c r="BHX5" s="104"/>
      <c r="BHY5" s="182"/>
      <c r="BHZ5" s="104"/>
      <c r="BIA5" s="182"/>
      <c r="BIB5" s="104"/>
      <c r="BIC5" s="182"/>
      <c r="BID5" s="104"/>
      <c r="BIE5" s="182"/>
      <c r="BIF5" s="104"/>
      <c r="BIG5" s="182"/>
      <c r="BIH5" s="104"/>
      <c r="BII5" s="182"/>
      <c r="BIJ5" s="104"/>
      <c r="BIK5" s="182"/>
      <c r="BIL5" s="104"/>
      <c r="BIM5" s="182"/>
      <c r="BIN5" s="104"/>
      <c r="BIO5" s="182"/>
      <c r="BIP5" s="104"/>
      <c r="BIQ5" s="182"/>
      <c r="BIR5" s="104"/>
      <c r="BIS5" s="182"/>
      <c r="BIT5" s="104"/>
      <c r="BIU5" s="182"/>
      <c r="BIV5" s="104"/>
      <c r="BIW5" s="182"/>
      <c r="BIX5" s="104"/>
      <c r="BIY5" s="182"/>
      <c r="BIZ5" s="104"/>
      <c r="BJA5" s="182"/>
      <c r="BJB5" s="104"/>
      <c r="BJC5" s="182"/>
      <c r="BJD5" s="104"/>
      <c r="BJE5" s="182"/>
      <c r="BJF5" s="104"/>
      <c r="BJG5" s="182"/>
      <c r="BJH5" s="104"/>
      <c r="BJI5" s="182"/>
      <c r="BJJ5" s="104"/>
      <c r="BJK5" s="182"/>
      <c r="BJL5" s="104"/>
      <c r="BJM5" s="182"/>
      <c r="BJN5" s="104"/>
      <c r="BJO5" s="182"/>
      <c r="BJP5" s="104"/>
      <c r="BJQ5" s="182"/>
      <c r="BJR5" s="104"/>
      <c r="BJS5" s="182"/>
      <c r="BJT5" s="104"/>
      <c r="BJU5" s="182"/>
      <c r="BJV5" s="104"/>
      <c r="BJW5" s="182"/>
      <c r="BJX5" s="104"/>
      <c r="BJY5" s="182"/>
      <c r="BJZ5" s="104"/>
      <c r="BKA5" s="182"/>
      <c r="BKB5" s="104"/>
      <c r="BKC5" s="182"/>
      <c r="BKD5" s="104"/>
      <c r="BKE5" s="182"/>
      <c r="BKF5" s="104"/>
      <c r="BKG5" s="182"/>
      <c r="BKH5" s="104"/>
      <c r="BKI5" s="182"/>
      <c r="BKJ5" s="104"/>
      <c r="BKK5" s="182"/>
      <c r="BKL5" s="104"/>
      <c r="BKM5" s="182"/>
      <c r="BKN5" s="104"/>
      <c r="BKO5" s="182"/>
      <c r="BKP5" s="104"/>
      <c r="BKQ5" s="182"/>
      <c r="BKR5" s="104"/>
      <c r="BKS5" s="182"/>
      <c r="BKT5" s="104"/>
      <c r="BKU5" s="182"/>
      <c r="BKV5" s="104"/>
      <c r="BKW5" s="182"/>
      <c r="BKX5" s="104"/>
      <c r="BKY5" s="182"/>
      <c r="BKZ5" s="104"/>
      <c r="BLA5" s="182"/>
      <c r="BLB5" s="104"/>
      <c r="BLC5" s="182"/>
      <c r="BLD5" s="104"/>
      <c r="BLE5" s="182"/>
      <c r="BLF5" s="104"/>
      <c r="BLG5" s="182"/>
      <c r="BLH5" s="104"/>
      <c r="BLI5" s="182"/>
      <c r="BLJ5" s="104"/>
      <c r="BLK5" s="182"/>
      <c r="BLL5" s="104"/>
      <c r="BLM5" s="182"/>
      <c r="BLN5" s="104"/>
      <c r="BLO5" s="182"/>
      <c r="BLP5" s="104"/>
      <c r="BLQ5" s="182"/>
      <c r="BLR5" s="104"/>
      <c r="BLS5" s="182"/>
      <c r="BLT5" s="104"/>
      <c r="BLU5" s="182"/>
      <c r="BLV5" s="104"/>
      <c r="BLW5" s="182"/>
      <c r="BLX5" s="104"/>
      <c r="BLY5" s="182"/>
      <c r="BLZ5" s="104"/>
      <c r="BMA5" s="182"/>
      <c r="BMB5" s="104"/>
      <c r="BMC5" s="182"/>
      <c r="BMD5" s="104"/>
      <c r="BME5" s="182"/>
      <c r="BMF5" s="104"/>
      <c r="BMG5" s="182"/>
      <c r="BMH5" s="104"/>
      <c r="BMI5" s="182"/>
      <c r="BMJ5" s="104"/>
      <c r="BMK5" s="182"/>
      <c r="BML5" s="104"/>
      <c r="BMM5" s="182"/>
      <c r="BMN5" s="104"/>
      <c r="BMO5" s="182"/>
      <c r="BMP5" s="104"/>
      <c r="BMQ5" s="182"/>
      <c r="BMR5" s="104"/>
      <c r="BMS5" s="182"/>
      <c r="BMT5" s="104"/>
      <c r="BMU5" s="182"/>
      <c r="BMV5" s="104"/>
      <c r="BMW5" s="182"/>
      <c r="BMX5" s="104"/>
      <c r="BMY5" s="182"/>
      <c r="BMZ5" s="104"/>
      <c r="BNA5" s="182"/>
      <c r="BNB5" s="104"/>
      <c r="BNC5" s="182"/>
      <c r="BND5" s="104"/>
      <c r="BNE5" s="182"/>
      <c r="BNF5" s="104"/>
      <c r="BNG5" s="182"/>
      <c r="BNH5" s="104"/>
      <c r="BNI5" s="182"/>
      <c r="BNJ5" s="104"/>
      <c r="BNK5" s="182"/>
      <c r="BNL5" s="104"/>
      <c r="BNM5" s="182"/>
      <c r="BNN5" s="104"/>
      <c r="BNO5" s="182"/>
      <c r="BNP5" s="104"/>
      <c r="BNQ5" s="182"/>
      <c r="BNR5" s="104"/>
      <c r="BNS5" s="182"/>
      <c r="BNT5" s="104"/>
      <c r="BNU5" s="182"/>
      <c r="BNV5" s="104"/>
      <c r="BNW5" s="182"/>
      <c r="BNX5" s="104"/>
      <c r="BNY5" s="182"/>
      <c r="BNZ5" s="104"/>
      <c r="BOA5" s="182"/>
      <c r="BOB5" s="104"/>
      <c r="BOC5" s="182"/>
      <c r="BOD5" s="104"/>
      <c r="BOE5" s="182"/>
      <c r="BOF5" s="104"/>
      <c r="BOG5" s="182"/>
      <c r="BOH5" s="104"/>
      <c r="BOI5" s="182"/>
      <c r="BOJ5" s="104"/>
      <c r="BOK5" s="182"/>
      <c r="BOL5" s="104"/>
      <c r="BOM5" s="182"/>
      <c r="BON5" s="104"/>
      <c r="BOO5" s="182"/>
      <c r="BOP5" s="104"/>
      <c r="BOQ5" s="182"/>
      <c r="BOR5" s="104"/>
      <c r="BOS5" s="182"/>
      <c r="BOT5" s="104"/>
      <c r="BOU5" s="182"/>
      <c r="BOV5" s="104"/>
      <c r="BOW5" s="182"/>
      <c r="BOX5" s="104"/>
      <c r="BOY5" s="182"/>
      <c r="BOZ5" s="104"/>
      <c r="BPA5" s="182"/>
      <c r="BPB5" s="104"/>
      <c r="BPC5" s="182"/>
      <c r="BPD5" s="104"/>
      <c r="BPE5" s="182"/>
      <c r="BPF5" s="104"/>
      <c r="BPG5" s="182"/>
      <c r="BPH5" s="104"/>
      <c r="BPI5" s="182"/>
      <c r="BPJ5" s="104"/>
      <c r="BPK5" s="182"/>
      <c r="BPL5" s="104"/>
      <c r="BPM5" s="182"/>
      <c r="BPN5" s="104"/>
      <c r="BPO5" s="182"/>
      <c r="BPP5" s="104"/>
      <c r="BPQ5" s="182"/>
      <c r="BPR5" s="104"/>
      <c r="BPS5" s="182"/>
      <c r="BPT5" s="104"/>
      <c r="BPU5" s="182"/>
      <c r="BPV5" s="104"/>
      <c r="BPW5" s="182"/>
      <c r="BPX5" s="104"/>
      <c r="BPY5" s="182"/>
      <c r="BPZ5" s="104"/>
      <c r="BQA5" s="182"/>
      <c r="BQB5" s="104"/>
      <c r="BQC5" s="182"/>
      <c r="BQD5" s="104"/>
      <c r="BQE5" s="182"/>
      <c r="BQF5" s="104"/>
      <c r="BQG5" s="182"/>
      <c r="BQH5" s="104"/>
      <c r="BQI5" s="182"/>
      <c r="BQJ5" s="104"/>
      <c r="BQK5" s="182"/>
      <c r="BQL5" s="104"/>
      <c r="BQM5" s="182"/>
      <c r="BQN5" s="104"/>
      <c r="BQO5" s="182"/>
      <c r="BQP5" s="104"/>
      <c r="BQQ5" s="182"/>
      <c r="BQR5" s="104"/>
      <c r="BQS5" s="182"/>
      <c r="BQT5" s="104"/>
      <c r="BQU5" s="182"/>
      <c r="BQV5" s="104"/>
      <c r="BQW5" s="182"/>
      <c r="BQX5" s="104"/>
      <c r="BQY5" s="182"/>
      <c r="BQZ5" s="104"/>
      <c r="BRA5" s="182"/>
      <c r="BRB5" s="104"/>
      <c r="BRC5" s="182"/>
      <c r="BRD5" s="104"/>
      <c r="BRE5" s="182"/>
      <c r="BRF5" s="104"/>
      <c r="BRG5" s="182"/>
      <c r="BRH5" s="104"/>
      <c r="BRI5" s="182"/>
      <c r="BRJ5" s="104"/>
      <c r="BRK5" s="182"/>
      <c r="BRL5" s="104"/>
      <c r="BRM5" s="182"/>
      <c r="BRN5" s="104"/>
      <c r="BRO5" s="182"/>
      <c r="BRP5" s="104"/>
      <c r="BRQ5" s="182"/>
      <c r="BRR5" s="104"/>
      <c r="BRS5" s="182"/>
      <c r="BRT5" s="104"/>
      <c r="BRU5" s="182"/>
      <c r="BRV5" s="104"/>
      <c r="BRW5" s="182"/>
      <c r="BRX5" s="104"/>
      <c r="BRY5" s="182"/>
      <c r="BRZ5" s="104"/>
      <c r="BSA5" s="182"/>
      <c r="BSB5" s="104"/>
      <c r="BSC5" s="182"/>
      <c r="BSD5" s="104"/>
      <c r="BSE5" s="182"/>
      <c r="BSF5" s="104"/>
      <c r="BSG5" s="182"/>
      <c r="BSH5" s="104"/>
      <c r="BSI5" s="182"/>
      <c r="BSJ5" s="104"/>
      <c r="BSK5" s="182"/>
      <c r="BSL5" s="104"/>
      <c r="BSM5" s="182"/>
      <c r="BSN5" s="104"/>
      <c r="BSO5" s="182"/>
      <c r="BSP5" s="104"/>
      <c r="BSQ5" s="182"/>
      <c r="BSR5" s="104"/>
      <c r="BSS5" s="182"/>
      <c r="BST5" s="104"/>
      <c r="BSU5" s="182"/>
      <c r="BSV5" s="104"/>
      <c r="BSW5" s="182"/>
      <c r="BSX5" s="104"/>
      <c r="BSY5" s="182"/>
      <c r="BSZ5" s="104"/>
      <c r="BTA5" s="182"/>
      <c r="BTB5" s="104"/>
      <c r="BTC5" s="182"/>
      <c r="BTD5" s="104"/>
      <c r="BTE5" s="182"/>
      <c r="BTF5" s="104"/>
      <c r="BTG5" s="182"/>
      <c r="BTH5" s="104"/>
      <c r="BTI5" s="182"/>
      <c r="BTJ5" s="104"/>
      <c r="BTK5" s="182"/>
      <c r="BTL5" s="104"/>
      <c r="BTM5" s="182"/>
      <c r="BTN5" s="104"/>
      <c r="BTO5" s="182"/>
      <c r="BTP5" s="104"/>
      <c r="BTQ5" s="182"/>
      <c r="BTR5" s="104"/>
      <c r="BTS5" s="182"/>
      <c r="BTT5" s="104"/>
      <c r="BTU5" s="182"/>
      <c r="BTV5" s="104"/>
      <c r="BTW5" s="182"/>
      <c r="BTX5" s="104"/>
      <c r="BTY5" s="182"/>
      <c r="BTZ5" s="104"/>
      <c r="BUA5" s="182"/>
      <c r="BUB5" s="104"/>
      <c r="BUC5" s="182"/>
      <c r="BUD5" s="104"/>
      <c r="BUE5" s="182"/>
      <c r="BUF5" s="104"/>
      <c r="BUG5" s="182"/>
      <c r="BUH5" s="104"/>
      <c r="BUI5" s="182"/>
      <c r="BUJ5" s="104"/>
      <c r="BUK5" s="182"/>
      <c r="BUL5" s="104"/>
      <c r="BUM5" s="182"/>
      <c r="BUN5" s="104"/>
      <c r="BUO5" s="182"/>
      <c r="BUP5" s="104"/>
      <c r="BUQ5" s="182"/>
      <c r="BUR5" s="104"/>
      <c r="BUS5" s="182"/>
      <c r="BUT5" s="104"/>
      <c r="BUU5" s="182"/>
      <c r="BUV5" s="104"/>
      <c r="BUW5" s="182"/>
      <c r="BUX5" s="104"/>
      <c r="BUY5" s="182"/>
      <c r="BUZ5" s="104"/>
      <c r="BVA5" s="182"/>
      <c r="BVB5" s="104"/>
      <c r="BVC5" s="182"/>
      <c r="BVD5" s="104"/>
      <c r="BVE5" s="182"/>
      <c r="BVF5" s="104"/>
      <c r="BVG5" s="182"/>
      <c r="BVH5" s="104"/>
      <c r="BVI5" s="182"/>
      <c r="BVJ5" s="104"/>
      <c r="BVK5" s="182"/>
      <c r="BVL5" s="104"/>
      <c r="BVM5" s="182"/>
      <c r="BVN5" s="104"/>
      <c r="BVO5" s="182"/>
      <c r="BVP5" s="104"/>
      <c r="BVQ5" s="182"/>
      <c r="BVR5" s="104"/>
      <c r="BVS5" s="182"/>
      <c r="BVT5" s="104"/>
      <c r="BVU5" s="182"/>
      <c r="BVV5" s="104"/>
      <c r="BVW5" s="182"/>
      <c r="BVX5" s="104"/>
      <c r="BVY5" s="182"/>
      <c r="BVZ5" s="104"/>
      <c r="BWA5" s="182"/>
      <c r="BWB5" s="104"/>
      <c r="BWC5" s="182"/>
      <c r="BWD5" s="104"/>
      <c r="BWE5" s="182"/>
      <c r="BWF5" s="104"/>
      <c r="BWG5" s="182"/>
      <c r="BWH5" s="104"/>
      <c r="BWI5" s="182"/>
      <c r="BWJ5" s="104"/>
      <c r="BWK5" s="182"/>
      <c r="BWL5" s="104"/>
      <c r="BWM5" s="182"/>
      <c r="BWN5" s="104"/>
      <c r="BWO5" s="182"/>
      <c r="BWP5" s="104"/>
      <c r="BWQ5" s="182"/>
      <c r="BWR5" s="104"/>
      <c r="BWS5" s="182"/>
      <c r="BWT5" s="104"/>
      <c r="BWU5" s="182"/>
      <c r="BWV5" s="104"/>
      <c r="BWW5" s="182"/>
      <c r="BWX5" s="104"/>
      <c r="BWY5" s="182"/>
      <c r="BWZ5" s="104"/>
      <c r="BXA5" s="182"/>
      <c r="BXB5" s="104"/>
      <c r="BXC5" s="182"/>
      <c r="BXD5" s="104"/>
      <c r="BXE5" s="182"/>
      <c r="BXF5" s="104"/>
      <c r="BXG5" s="182"/>
      <c r="BXH5" s="104"/>
      <c r="BXI5" s="182"/>
      <c r="BXJ5" s="104"/>
      <c r="BXK5" s="182"/>
      <c r="BXL5" s="104"/>
      <c r="BXM5" s="182"/>
      <c r="BXN5" s="104"/>
      <c r="BXO5" s="182"/>
      <c r="BXP5" s="104"/>
      <c r="BXQ5" s="182"/>
      <c r="BXR5" s="104"/>
      <c r="BXS5" s="182"/>
      <c r="BXT5" s="104"/>
      <c r="BXU5" s="182"/>
      <c r="BXV5" s="104"/>
      <c r="BXW5" s="182"/>
      <c r="BXX5" s="104"/>
      <c r="BXY5" s="182"/>
      <c r="BXZ5" s="104"/>
      <c r="BYA5" s="182"/>
      <c r="BYB5" s="104"/>
      <c r="BYC5" s="182"/>
      <c r="BYD5" s="104"/>
      <c r="BYE5" s="182"/>
      <c r="BYF5" s="104"/>
      <c r="BYG5" s="182"/>
      <c r="BYH5" s="104"/>
      <c r="BYI5" s="182"/>
      <c r="BYJ5" s="104"/>
      <c r="BYK5" s="182"/>
      <c r="BYL5" s="104"/>
      <c r="BYM5" s="182"/>
      <c r="BYN5" s="104"/>
      <c r="BYO5" s="182"/>
      <c r="BYP5" s="104"/>
      <c r="BYQ5" s="182"/>
      <c r="BYR5" s="104"/>
      <c r="BYS5" s="182"/>
      <c r="BYT5" s="104"/>
      <c r="BYU5" s="182"/>
      <c r="BYV5" s="104"/>
      <c r="BYW5" s="182"/>
      <c r="BYX5" s="104"/>
      <c r="BYY5" s="182"/>
      <c r="BYZ5" s="104"/>
      <c r="BZA5" s="182"/>
      <c r="BZB5" s="104"/>
      <c r="BZC5" s="182"/>
      <c r="BZD5" s="104"/>
      <c r="BZE5" s="182"/>
      <c r="BZF5" s="104"/>
      <c r="BZG5" s="182"/>
      <c r="BZH5" s="104"/>
      <c r="BZI5" s="182"/>
      <c r="BZJ5" s="104"/>
      <c r="BZK5" s="182"/>
      <c r="BZL5" s="104"/>
      <c r="BZM5" s="182"/>
      <c r="BZN5" s="104"/>
      <c r="BZO5" s="182"/>
      <c r="BZP5" s="104"/>
      <c r="BZQ5" s="182"/>
      <c r="BZR5" s="104"/>
      <c r="BZS5" s="182"/>
      <c r="BZT5" s="104"/>
      <c r="BZU5" s="182"/>
      <c r="BZV5" s="104"/>
      <c r="BZW5" s="182"/>
      <c r="BZX5" s="104"/>
      <c r="BZY5" s="182"/>
      <c r="BZZ5" s="104"/>
      <c r="CAA5" s="182"/>
      <c r="CAB5" s="104"/>
      <c r="CAC5" s="182"/>
      <c r="CAD5" s="104"/>
      <c r="CAE5" s="182"/>
      <c r="CAF5" s="104"/>
      <c r="CAG5" s="182"/>
      <c r="CAH5" s="104"/>
      <c r="CAI5" s="182"/>
      <c r="CAJ5" s="104"/>
      <c r="CAK5" s="182"/>
      <c r="CAL5" s="104"/>
      <c r="CAM5" s="182"/>
      <c r="CAN5" s="104"/>
      <c r="CAO5" s="182"/>
      <c r="CAP5" s="104"/>
      <c r="CAQ5" s="182"/>
      <c r="CAR5" s="104"/>
      <c r="CAS5" s="182"/>
      <c r="CAT5" s="104"/>
      <c r="CAU5" s="182"/>
      <c r="CAV5" s="104"/>
      <c r="CAW5" s="182"/>
      <c r="CAX5" s="104"/>
      <c r="CAY5" s="182"/>
      <c r="CAZ5" s="104"/>
      <c r="CBA5" s="182"/>
      <c r="CBB5" s="104"/>
      <c r="CBC5" s="182"/>
      <c r="CBD5" s="104"/>
      <c r="CBE5" s="182"/>
      <c r="CBF5" s="104"/>
      <c r="CBG5" s="182"/>
      <c r="CBH5" s="104"/>
      <c r="CBI5" s="182"/>
      <c r="CBJ5" s="104"/>
      <c r="CBK5" s="182"/>
      <c r="CBL5" s="104"/>
      <c r="CBM5" s="182"/>
      <c r="CBN5" s="104"/>
      <c r="CBO5" s="182"/>
      <c r="CBP5" s="104"/>
      <c r="CBQ5" s="182"/>
      <c r="CBR5" s="104"/>
      <c r="CBS5" s="182"/>
      <c r="CBT5" s="104"/>
      <c r="CBU5" s="182"/>
      <c r="CBV5" s="104"/>
      <c r="CBW5" s="182"/>
      <c r="CBX5" s="104"/>
      <c r="CBY5" s="182"/>
      <c r="CBZ5" s="104"/>
      <c r="CCA5" s="182"/>
      <c r="CCB5" s="104"/>
      <c r="CCC5" s="182"/>
      <c r="CCD5" s="104"/>
      <c r="CCE5" s="182"/>
      <c r="CCF5" s="104"/>
      <c r="CCG5" s="182"/>
      <c r="CCH5" s="104"/>
      <c r="CCI5" s="182"/>
      <c r="CCJ5" s="104"/>
      <c r="CCK5" s="182"/>
      <c r="CCL5" s="104"/>
      <c r="CCM5" s="182"/>
      <c r="CCN5" s="104"/>
      <c r="CCO5" s="182"/>
      <c r="CCP5" s="104"/>
      <c r="CCQ5" s="182"/>
      <c r="CCR5" s="104"/>
      <c r="CCS5" s="182"/>
      <c r="CCT5" s="104"/>
      <c r="CCU5" s="182"/>
      <c r="CCV5" s="104"/>
      <c r="CCW5" s="182"/>
      <c r="CCX5" s="104"/>
      <c r="CCY5" s="182"/>
      <c r="CCZ5" s="104"/>
      <c r="CDA5" s="182"/>
      <c r="CDB5" s="104"/>
      <c r="CDC5" s="182"/>
      <c r="CDD5" s="104"/>
      <c r="CDE5" s="182"/>
      <c r="CDF5" s="104"/>
      <c r="CDG5" s="182"/>
      <c r="CDH5" s="104"/>
      <c r="CDI5" s="182"/>
      <c r="CDJ5" s="104"/>
      <c r="CDK5" s="182"/>
      <c r="CDL5" s="104"/>
      <c r="CDM5" s="182"/>
      <c r="CDN5" s="104"/>
      <c r="CDO5" s="182"/>
      <c r="CDP5" s="104"/>
      <c r="CDQ5" s="182"/>
      <c r="CDR5" s="104"/>
      <c r="CDS5" s="182"/>
      <c r="CDT5" s="104"/>
      <c r="CDU5" s="182"/>
      <c r="CDV5" s="104"/>
      <c r="CDW5" s="182"/>
      <c r="CDX5" s="104"/>
      <c r="CDY5" s="182"/>
      <c r="CDZ5" s="104"/>
      <c r="CEA5" s="182"/>
      <c r="CEB5" s="104"/>
      <c r="CEC5" s="182"/>
      <c r="CED5" s="104"/>
      <c r="CEE5" s="182"/>
      <c r="CEF5" s="104"/>
      <c r="CEG5" s="182"/>
      <c r="CEH5" s="104"/>
      <c r="CEI5" s="182"/>
      <c r="CEJ5" s="104"/>
      <c r="CEK5" s="182"/>
      <c r="CEL5" s="104"/>
      <c r="CEM5" s="182"/>
      <c r="CEN5" s="104"/>
      <c r="CEO5" s="182"/>
      <c r="CEP5" s="104"/>
      <c r="CEQ5" s="182"/>
      <c r="CER5" s="104"/>
      <c r="CES5" s="182"/>
      <c r="CET5" s="104"/>
      <c r="CEU5" s="182"/>
      <c r="CEV5" s="104"/>
      <c r="CEW5" s="182"/>
      <c r="CEX5" s="104"/>
      <c r="CEY5" s="182"/>
      <c r="CEZ5" s="104"/>
      <c r="CFA5" s="182"/>
      <c r="CFB5" s="104"/>
      <c r="CFC5" s="182"/>
      <c r="CFD5" s="104"/>
      <c r="CFE5" s="182"/>
      <c r="CFF5" s="104"/>
      <c r="CFG5" s="182"/>
      <c r="CFH5" s="104"/>
      <c r="CFI5" s="182"/>
      <c r="CFJ5" s="104"/>
      <c r="CFK5" s="182"/>
      <c r="CFL5" s="104"/>
      <c r="CFM5" s="182"/>
      <c r="CFN5" s="104"/>
      <c r="CFO5" s="182"/>
      <c r="CFP5" s="104"/>
      <c r="CFQ5" s="182"/>
      <c r="CFR5" s="104"/>
      <c r="CFS5" s="182"/>
      <c r="CFT5" s="104"/>
      <c r="CFU5" s="182"/>
      <c r="CFV5" s="104"/>
      <c r="CFW5" s="182"/>
      <c r="CFX5" s="104"/>
      <c r="CFY5" s="182"/>
      <c r="CFZ5" s="104"/>
      <c r="CGA5" s="182"/>
      <c r="CGB5" s="104"/>
      <c r="CGC5" s="182"/>
      <c r="CGD5" s="104"/>
      <c r="CGE5" s="182"/>
      <c r="CGF5" s="104"/>
      <c r="CGG5" s="182"/>
      <c r="CGH5" s="104"/>
      <c r="CGI5" s="182"/>
      <c r="CGJ5" s="104"/>
      <c r="CGK5" s="182"/>
      <c r="CGL5" s="104"/>
      <c r="CGM5" s="182"/>
      <c r="CGN5" s="104"/>
      <c r="CGO5" s="182"/>
      <c r="CGP5" s="104"/>
      <c r="CGQ5" s="182"/>
      <c r="CGR5" s="104"/>
      <c r="CGS5" s="182"/>
      <c r="CGT5" s="104"/>
      <c r="CGU5" s="182"/>
      <c r="CGV5" s="104"/>
      <c r="CGW5" s="182"/>
      <c r="CGX5" s="104"/>
      <c r="CGY5" s="182"/>
      <c r="CGZ5" s="104"/>
      <c r="CHA5" s="182"/>
      <c r="CHB5" s="104"/>
      <c r="CHC5" s="182"/>
      <c r="CHD5" s="104"/>
      <c r="CHE5" s="182"/>
      <c r="CHF5" s="104"/>
      <c r="CHG5" s="182"/>
      <c r="CHH5" s="104"/>
      <c r="CHI5" s="182"/>
      <c r="CHJ5" s="104"/>
      <c r="CHK5" s="182"/>
      <c r="CHL5" s="104"/>
      <c r="CHM5" s="182"/>
      <c r="CHN5" s="104"/>
      <c r="CHO5" s="182"/>
      <c r="CHP5" s="104"/>
      <c r="CHQ5" s="182"/>
      <c r="CHR5" s="104"/>
      <c r="CHS5" s="182"/>
      <c r="CHT5" s="104"/>
      <c r="CHU5" s="182"/>
      <c r="CHV5" s="104"/>
      <c r="CHW5" s="182"/>
      <c r="CHX5" s="104"/>
      <c r="CHY5" s="182"/>
      <c r="CHZ5" s="104"/>
      <c r="CIA5" s="182"/>
      <c r="CIB5" s="104"/>
      <c r="CIC5" s="182"/>
      <c r="CID5" s="104"/>
      <c r="CIE5" s="182"/>
      <c r="CIF5" s="104"/>
      <c r="CIG5" s="182"/>
      <c r="CIH5" s="104"/>
      <c r="CII5" s="182"/>
      <c r="CIJ5" s="104"/>
      <c r="CIK5" s="182"/>
      <c r="CIL5" s="104"/>
      <c r="CIM5" s="182"/>
      <c r="CIN5" s="104"/>
      <c r="CIO5" s="182"/>
      <c r="CIP5" s="104"/>
      <c r="CIQ5" s="182"/>
      <c r="CIR5" s="104"/>
      <c r="CIS5" s="182"/>
      <c r="CIT5" s="104"/>
      <c r="CIU5" s="182"/>
      <c r="CIV5" s="104"/>
      <c r="CIW5" s="182"/>
      <c r="CIX5" s="104"/>
      <c r="CIY5" s="182"/>
      <c r="CIZ5" s="104"/>
      <c r="CJA5" s="182"/>
      <c r="CJB5" s="104"/>
      <c r="CJC5" s="182"/>
      <c r="CJD5" s="104"/>
      <c r="CJE5" s="182"/>
      <c r="CJF5" s="104"/>
      <c r="CJG5" s="182"/>
      <c r="CJH5" s="104"/>
      <c r="CJI5" s="182"/>
      <c r="CJJ5" s="104"/>
      <c r="CJK5" s="182"/>
      <c r="CJL5" s="104"/>
      <c r="CJM5" s="182"/>
      <c r="CJN5" s="104"/>
      <c r="CJO5" s="182"/>
      <c r="CJP5" s="104"/>
      <c r="CJQ5" s="182"/>
      <c r="CJR5" s="104"/>
      <c r="CJS5" s="182"/>
      <c r="CJT5" s="104"/>
      <c r="CJU5" s="182"/>
      <c r="CJV5" s="104"/>
      <c r="CJW5" s="182"/>
      <c r="CJX5" s="104"/>
      <c r="CJY5" s="182"/>
      <c r="CJZ5" s="104"/>
      <c r="CKA5" s="182"/>
      <c r="CKB5" s="104"/>
      <c r="CKC5" s="182"/>
      <c r="CKD5" s="104"/>
      <c r="CKE5" s="182"/>
      <c r="CKF5" s="104"/>
      <c r="CKG5" s="182"/>
      <c r="CKH5" s="104"/>
      <c r="CKI5" s="182"/>
      <c r="CKJ5" s="104"/>
      <c r="CKK5" s="182"/>
      <c r="CKL5" s="104"/>
      <c r="CKM5" s="182"/>
      <c r="CKN5" s="104"/>
      <c r="CKO5" s="182"/>
      <c r="CKP5" s="104"/>
      <c r="CKQ5" s="182"/>
      <c r="CKR5" s="104"/>
      <c r="CKS5" s="182"/>
      <c r="CKT5" s="104"/>
      <c r="CKU5" s="182"/>
      <c r="CKV5" s="104"/>
      <c r="CKW5" s="182"/>
      <c r="CKX5" s="104"/>
      <c r="CKY5" s="182"/>
      <c r="CKZ5" s="104"/>
      <c r="CLA5" s="182"/>
      <c r="CLB5" s="104"/>
      <c r="CLC5" s="182"/>
      <c r="CLD5" s="104"/>
      <c r="CLE5" s="182"/>
      <c r="CLF5" s="104"/>
      <c r="CLG5" s="182"/>
      <c r="CLH5" s="104"/>
      <c r="CLI5" s="182"/>
      <c r="CLJ5" s="104"/>
      <c r="CLK5" s="182"/>
      <c r="CLL5" s="104"/>
      <c r="CLM5" s="182"/>
      <c r="CLN5" s="104"/>
      <c r="CLO5" s="182"/>
      <c r="CLP5" s="104"/>
      <c r="CLQ5" s="182"/>
      <c r="CLR5" s="104"/>
      <c r="CLS5" s="182"/>
      <c r="CLT5" s="104"/>
      <c r="CLU5" s="182"/>
      <c r="CLV5" s="104"/>
      <c r="CLW5" s="182"/>
      <c r="CLX5" s="104"/>
      <c r="CLY5" s="182"/>
      <c r="CLZ5" s="104"/>
      <c r="CMA5" s="182"/>
      <c r="CMB5" s="104"/>
      <c r="CMC5" s="182"/>
      <c r="CMD5" s="104"/>
      <c r="CME5" s="182"/>
      <c r="CMF5" s="104"/>
      <c r="CMG5" s="182"/>
      <c r="CMH5" s="104"/>
      <c r="CMI5" s="182"/>
      <c r="CMJ5" s="104"/>
      <c r="CMK5" s="182"/>
      <c r="CML5" s="104"/>
      <c r="CMM5" s="182"/>
      <c r="CMN5" s="104"/>
      <c r="CMO5" s="182"/>
      <c r="CMP5" s="104"/>
      <c r="CMQ5" s="182"/>
      <c r="CMR5" s="104"/>
      <c r="CMS5" s="182"/>
      <c r="CMT5" s="104"/>
      <c r="CMU5" s="182"/>
      <c r="CMV5" s="104"/>
      <c r="CMW5" s="182"/>
      <c r="CMX5" s="104"/>
      <c r="CMY5" s="182"/>
      <c r="CMZ5" s="104"/>
      <c r="CNA5" s="182"/>
      <c r="CNB5" s="104"/>
      <c r="CNC5" s="182"/>
      <c r="CND5" s="104"/>
      <c r="CNE5" s="182"/>
      <c r="CNF5" s="104"/>
      <c r="CNG5" s="182"/>
      <c r="CNH5" s="104"/>
      <c r="CNI5" s="182"/>
      <c r="CNJ5" s="104"/>
      <c r="CNK5" s="182"/>
      <c r="CNL5" s="104"/>
      <c r="CNM5" s="182"/>
      <c r="CNN5" s="104"/>
      <c r="CNO5" s="182"/>
      <c r="CNP5" s="104"/>
      <c r="CNQ5" s="182"/>
      <c r="CNR5" s="104"/>
      <c r="CNS5" s="182"/>
      <c r="CNT5" s="104"/>
      <c r="CNU5" s="182"/>
      <c r="CNV5" s="104"/>
      <c r="CNW5" s="182"/>
      <c r="CNX5" s="104"/>
      <c r="CNY5" s="182"/>
      <c r="CNZ5" s="104"/>
      <c r="COA5" s="182"/>
      <c r="COB5" s="104"/>
      <c r="COC5" s="182"/>
      <c r="COD5" s="104"/>
      <c r="COE5" s="182"/>
      <c r="COF5" s="104"/>
      <c r="COG5" s="182"/>
      <c r="COH5" s="104"/>
      <c r="COI5" s="182"/>
      <c r="COJ5" s="104"/>
      <c r="COK5" s="182"/>
      <c r="COL5" s="104"/>
      <c r="COM5" s="182"/>
      <c r="CON5" s="104"/>
      <c r="COO5" s="182"/>
      <c r="COP5" s="104"/>
      <c r="COQ5" s="182"/>
      <c r="COR5" s="104"/>
      <c r="COS5" s="182"/>
      <c r="COT5" s="104"/>
      <c r="COU5" s="182"/>
      <c r="COV5" s="104"/>
      <c r="COW5" s="182"/>
      <c r="COX5" s="104"/>
      <c r="COY5" s="182"/>
      <c r="COZ5" s="104"/>
      <c r="CPA5" s="182"/>
      <c r="CPB5" s="104"/>
      <c r="CPC5" s="182"/>
      <c r="CPD5" s="104"/>
      <c r="CPE5" s="182"/>
      <c r="CPF5" s="104"/>
      <c r="CPG5" s="182"/>
      <c r="CPH5" s="104"/>
      <c r="CPI5" s="182"/>
      <c r="CPJ5" s="104"/>
      <c r="CPK5" s="182"/>
      <c r="CPL5" s="104"/>
      <c r="CPM5" s="182"/>
      <c r="CPN5" s="104"/>
      <c r="CPO5" s="182"/>
      <c r="CPP5" s="104"/>
      <c r="CPQ5" s="182"/>
      <c r="CPR5" s="104"/>
      <c r="CPS5" s="182"/>
      <c r="CPT5" s="104"/>
      <c r="CPU5" s="182"/>
      <c r="CPV5" s="104"/>
      <c r="CPW5" s="182"/>
      <c r="CPX5" s="104"/>
      <c r="CPY5" s="182"/>
      <c r="CPZ5" s="104"/>
      <c r="CQA5" s="182"/>
      <c r="CQB5" s="104"/>
      <c r="CQC5" s="182"/>
      <c r="CQD5" s="104"/>
      <c r="CQE5" s="182"/>
      <c r="CQF5" s="104"/>
      <c r="CQG5" s="182"/>
      <c r="CQH5" s="104"/>
      <c r="CQI5" s="182"/>
      <c r="CQJ5" s="104"/>
      <c r="CQK5" s="182"/>
      <c r="CQL5" s="104"/>
      <c r="CQM5" s="182"/>
      <c r="CQN5" s="104"/>
      <c r="CQO5" s="182"/>
      <c r="CQP5" s="104"/>
      <c r="CQQ5" s="182"/>
      <c r="CQR5" s="104"/>
      <c r="CQS5" s="182"/>
      <c r="CQT5" s="104"/>
      <c r="CQU5" s="182"/>
      <c r="CQV5" s="104"/>
      <c r="CQW5" s="182"/>
      <c r="CQX5" s="104"/>
      <c r="CQY5" s="182"/>
      <c r="CQZ5" s="104"/>
      <c r="CRA5" s="182"/>
      <c r="CRB5" s="104"/>
      <c r="CRC5" s="182"/>
      <c r="CRD5" s="104"/>
      <c r="CRE5" s="182"/>
      <c r="CRF5" s="104"/>
      <c r="CRG5" s="182"/>
      <c r="CRH5" s="104"/>
      <c r="CRI5" s="182"/>
      <c r="CRJ5" s="104"/>
      <c r="CRK5" s="182"/>
      <c r="CRL5" s="104"/>
      <c r="CRM5" s="182"/>
      <c r="CRN5" s="104"/>
      <c r="CRO5" s="182"/>
      <c r="CRP5" s="104"/>
      <c r="CRQ5" s="182"/>
      <c r="CRR5" s="104"/>
      <c r="CRS5" s="182"/>
      <c r="CRT5" s="104"/>
      <c r="CRU5" s="182"/>
      <c r="CRV5" s="104"/>
      <c r="CRW5" s="182"/>
      <c r="CRX5" s="104"/>
      <c r="CRY5" s="182"/>
      <c r="CRZ5" s="104"/>
      <c r="CSA5" s="182"/>
      <c r="CSB5" s="104"/>
      <c r="CSC5" s="182"/>
      <c r="CSD5" s="104"/>
      <c r="CSE5" s="182"/>
      <c r="CSF5" s="104"/>
      <c r="CSG5" s="182"/>
      <c r="CSH5" s="104"/>
      <c r="CSI5" s="182"/>
      <c r="CSJ5" s="104"/>
      <c r="CSK5" s="182"/>
      <c r="CSL5" s="104"/>
      <c r="CSM5" s="182"/>
      <c r="CSN5" s="104"/>
      <c r="CSO5" s="182"/>
      <c r="CSP5" s="104"/>
      <c r="CSQ5" s="182"/>
      <c r="CSR5" s="104"/>
      <c r="CSS5" s="182"/>
      <c r="CST5" s="104"/>
      <c r="CSU5" s="182"/>
      <c r="CSV5" s="104"/>
      <c r="CSW5" s="182"/>
      <c r="CSX5" s="104"/>
      <c r="CSY5" s="182"/>
      <c r="CSZ5" s="104"/>
      <c r="CTA5" s="182"/>
      <c r="CTB5" s="104"/>
      <c r="CTC5" s="182"/>
      <c r="CTD5" s="104"/>
      <c r="CTE5" s="182"/>
      <c r="CTF5" s="104"/>
      <c r="CTG5" s="182"/>
      <c r="CTH5" s="104"/>
      <c r="CTI5" s="182"/>
      <c r="CTJ5" s="104"/>
      <c r="CTK5" s="182"/>
      <c r="CTL5" s="104"/>
      <c r="CTM5" s="182"/>
      <c r="CTN5" s="104"/>
      <c r="CTO5" s="182"/>
      <c r="CTP5" s="104"/>
      <c r="CTQ5" s="182"/>
      <c r="CTR5" s="104"/>
      <c r="CTS5" s="182"/>
      <c r="CTT5" s="104"/>
      <c r="CTU5" s="182"/>
      <c r="CTV5" s="104"/>
      <c r="CTW5" s="182"/>
      <c r="CTX5" s="104"/>
      <c r="CTY5" s="182"/>
      <c r="CTZ5" s="104"/>
      <c r="CUA5" s="182"/>
      <c r="CUB5" s="104"/>
      <c r="CUC5" s="182"/>
      <c r="CUD5" s="104"/>
      <c r="CUE5" s="182"/>
      <c r="CUF5" s="104"/>
      <c r="CUG5" s="182"/>
      <c r="CUH5" s="104"/>
      <c r="CUI5" s="182"/>
      <c r="CUJ5" s="104"/>
      <c r="CUK5" s="182"/>
      <c r="CUL5" s="104"/>
      <c r="CUM5" s="182"/>
      <c r="CUN5" s="104"/>
      <c r="CUO5" s="182"/>
      <c r="CUP5" s="104"/>
      <c r="CUQ5" s="182"/>
      <c r="CUR5" s="104"/>
      <c r="CUS5" s="182"/>
      <c r="CUT5" s="104"/>
      <c r="CUU5" s="182"/>
      <c r="CUV5" s="104"/>
      <c r="CUW5" s="182"/>
      <c r="CUX5" s="104"/>
      <c r="CUY5" s="182"/>
      <c r="CUZ5" s="104"/>
      <c r="CVA5" s="182"/>
      <c r="CVB5" s="104"/>
      <c r="CVC5" s="182"/>
      <c r="CVD5" s="104"/>
      <c r="CVE5" s="182"/>
      <c r="CVF5" s="104"/>
      <c r="CVG5" s="182"/>
      <c r="CVH5" s="104"/>
      <c r="CVI5" s="182"/>
      <c r="CVJ5" s="104"/>
      <c r="CVK5" s="182"/>
      <c r="CVL5" s="104"/>
      <c r="CVM5" s="182"/>
      <c r="CVN5" s="104"/>
      <c r="CVO5" s="182"/>
      <c r="CVP5" s="104"/>
      <c r="CVQ5" s="182"/>
      <c r="CVR5" s="104"/>
      <c r="CVS5" s="182"/>
      <c r="CVT5" s="104"/>
      <c r="CVU5" s="182"/>
      <c r="CVV5" s="104"/>
      <c r="CVW5" s="182"/>
      <c r="CVX5" s="104"/>
      <c r="CVY5" s="182"/>
      <c r="CVZ5" s="104"/>
      <c r="CWA5" s="182"/>
      <c r="CWB5" s="104"/>
      <c r="CWC5" s="182"/>
      <c r="CWD5" s="104"/>
      <c r="CWE5" s="182"/>
      <c r="CWF5" s="104"/>
      <c r="CWG5" s="182"/>
      <c r="CWH5" s="104"/>
      <c r="CWI5" s="182"/>
      <c r="CWJ5" s="104"/>
      <c r="CWK5" s="182"/>
      <c r="CWL5" s="104"/>
      <c r="CWM5" s="182"/>
      <c r="CWN5" s="104"/>
      <c r="CWO5" s="182"/>
      <c r="CWP5" s="104"/>
      <c r="CWQ5" s="182"/>
      <c r="CWR5" s="104"/>
      <c r="CWS5" s="182"/>
      <c r="CWT5" s="104"/>
      <c r="CWU5" s="182"/>
      <c r="CWV5" s="104"/>
      <c r="CWW5" s="182"/>
      <c r="CWX5" s="104"/>
      <c r="CWY5" s="182"/>
      <c r="CWZ5" s="104"/>
      <c r="CXA5" s="182"/>
      <c r="CXB5" s="104"/>
      <c r="CXC5" s="182"/>
      <c r="CXD5" s="104"/>
      <c r="CXE5" s="182"/>
      <c r="CXF5" s="104"/>
      <c r="CXG5" s="182"/>
      <c r="CXH5" s="104"/>
      <c r="CXI5" s="182"/>
      <c r="CXJ5" s="104"/>
      <c r="CXK5" s="182"/>
      <c r="CXL5" s="104"/>
      <c r="CXM5" s="182"/>
      <c r="CXN5" s="104"/>
      <c r="CXO5" s="182"/>
      <c r="CXP5" s="104"/>
      <c r="CXQ5" s="182"/>
      <c r="CXR5" s="104"/>
      <c r="CXS5" s="182"/>
      <c r="CXT5" s="104"/>
      <c r="CXU5" s="182"/>
      <c r="CXV5" s="104"/>
      <c r="CXW5" s="182"/>
      <c r="CXX5" s="104"/>
      <c r="CXY5" s="182"/>
      <c r="CXZ5" s="104"/>
      <c r="CYA5" s="182"/>
      <c r="CYB5" s="104"/>
      <c r="CYC5" s="182"/>
      <c r="CYD5" s="104"/>
      <c r="CYE5" s="182"/>
      <c r="CYF5" s="104"/>
      <c r="CYG5" s="182"/>
      <c r="CYH5" s="104"/>
      <c r="CYI5" s="182"/>
      <c r="CYJ5" s="104"/>
      <c r="CYK5" s="182"/>
      <c r="CYL5" s="104"/>
      <c r="CYM5" s="182"/>
      <c r="CYN5" s="104"/>
      <c r="CYO5" s="182"/>
      <c r="CYP5" s="104"/>
      <c r="CYQ5" s="182"/>
      <c r="CYR5" s="104"/>
      <c r="CYS5" s="182"/>
      <c r="CYT5" s="104"/>
      <c r="CYU5" s="182"/>
      <c r="CYV5" s="104"/>
      <c r="CYW5" s="182"/>
      <c r="CYX5" s="104"/>
      <c r="CYY5" s="182"/>
      <c r="CYZ5" s="104"/>
      <c r="CZA5" s="182"/>
      <c r="CZB5" s="104"/>
      <c r="CZC5" s="182"/>
      <c r="CZD5" s="104"/>
      <c r="CZE5" s="182"/>
      <c r="CZF5" s="104"/>
      <c r="CZG5" s="182"/>
      <c r="CZH5" s="104"/>
      <c r="CZI5" s="182"/>
      <c r="CZJ5" s="104"/>
      <c r="CZK5" s="182"/>
      <c r="CZL5" s="104"/>
      <c r="CZM5" s="182"/>
      <c r="CZN5" s="104"/>
      <c r="CZO5" s="182"/>
      <c r="CZP5" s="104"/>
      <c r="CZQ5" s="182"/>
      <c r="CZR5" s="104"/>
      <c r="CZS5" s="182"/>
      <c r="CZT5" s="104"/>
      <c r="CZU5" s="182"/>
      <c r="CZV5" s="104"/>
      <c r="CZW5" s="182"/>
      <c r="CZX5" s="104"/>
      <c r="CZY5" s="182"/>
      <c r="CZZ5" s="104"/>
      <c r="DAA5" s="182"/>
      <c r="DAB5" s="104"/>
      <c r="DAC5" s="182"/>
      <c r="DAD5" s="104"/>
      <c r="DAE5" s="182"/>
      <c r="DAF5" s="104"/>
      <c r="DAG5" s="182"/>
      <c r="DAH5" s="104"/>
      <c r="DAI5" s="182"/>
      <c r="DAJ5" s="104"/>
      <c r="DAK5" s="182"/>
      <c r="DAL5" s="104"/>
      <c r="DAM5" s="182"/>
      <c r="DAN5" s="104"/>
      <c r="DAO5" s="182"/>
      <c r="DAP5" s="104"/>
      <c r="DAQ5" s="182"/>
      <c r="DAR5" s="104"/>
      <c r="DAS5" s="182"/>
      <c r="DAT5" s="104"/>
      <c r="DAU5" s="182"/>
      <c r="DAV5" s="104"/>
      <c r="DAW5" s="182"/>
      <c r="DAX5" s="104"/>
      <c r="DAY5" s="182"/>
      <c r="DAZ5" s="104"/>
      <c r="DBA5" s="182"/>
      <c r="DBB5" s="104"/>
      <c r="DBC5" s="182"/>
      <c r="DBD5" s="104"/>
      <c r="DBE5" s="182"/>
      <c r="DBF5" s="104"/>
      <c r="DBG5" s="182"/>
      <c r="DBH5" s="104"/>
      <c r="DBI5" s="182"/>
      <c r="DBJ5" s="104"/>
      <c r="DBK5" s="182"/>
      <c r="DBL5" s="104"/>
      <c r="DBM5" s="182"/>
      <c r="DBN5" s="104"/>
      <c r="DBO5" s="182"/>
      <c r="DBP5" s="104"/>
      <c r="DBQ5" s="182"/>
      <c r="DBR5" s="104"/>
      <c r="DBS5" s="182"/>
      <c r="DBT5" s="104"/>
      <c r="DBU5" s="182"/>
      <c r="DBV5" s="104"/>
      <c r="DBW5" s="182"/>
      <c r="DBX5" s="104"/>
      <c r="DBY5" s="182"/>
      <c r="DBZ5" s="104"/>
      <c r="DCA5" s="182"/>
      <c r="DCB5" s="104"/>
      <c r="DCC5" s="182"/>
      <c r="DCD5" s="104"/>
      <c r="DCE5" s="182"/>
      <c r="DCF5" s="104"/>
      <c r="DCG5" s="182"/>
      <c r="DCH5" s="104"/>
      <c r="DCI5" s="182"/>
      <c r="DCJ5" s="104"/>
      <c r="DCK5" s="182"/>
      <c r="DCL5" s="104"/>
      <c r="DCM5" s="182"/>
      <c r="DCN5" s="104"/>
      <c r="DCO5" s="182"/>
      <c r="DCP5" s="104"/>
      <c r="DCQ5" s="182"/>
      <c r="DCR5" s="104"/>
      <c r="DCS5" s="182"/>
      <c r="DCT5" s="104"/>
      <c r="DCU5" s="182"/>
      <c r="DCV5" s="104"/>
      <c r="DCW5" s="182"/>
      <c r="DCX5" s="104"/>
      <c r="DCY5" s="182"/>
      <c r="DCZ5" s="104"/>
      <c r="DDA5" s="182"/>
      <c r="DDB5" s="104"/>
      <c r="DDC5" s="182"/>
      <c r="DDD5" s="104"/>
      <c r="DDE5" s="182"/>
      <c r="DDF5" s="104"/>
      <c r="DDG5" s="182"/>
      <c r="DDH5" s="104"/>
      <c r="DDI5" s="182"/>
      <c r="DDJ5" s="104"/>
      <c r="DDK5" s="182"/>
      <c r="DDL5" s="104"/>
      <c r="DDM5" s="182"/>
      <c r="DDN5" s="104"/>
      <c r="DDO5" s="182"/>
      <c r="DDP5" s="104"/>
      <c r="DDQ5" s="182"/>
      <c r="DDR5" s="104"/>
      <c r="DDS5" s="182"/>
      <c r="DDT5" s="104"/>
      <c r="DDU5" s="182"/>
      <c r="DDV5" s="104"/>
      <c r="DDW5" s="182"/>
      <c r="DDX5" s="104"/>
      <c r="DDY5" s="182"/>
      <c r="DDZ5" s="104"/>
      <c r="DEA5" s="182"/>
      <c r="DEB5" s="104"/>
      <c r="DEC5" s="182"/>
      <c r="DED5" s="104"/>
      <c r="DEE5" s="182"/>
      <c r="DEF5" s="104"/>
      <c r="DEG5" s="182"/>
      <c r="DEH5" s="104"/>
      <c r="DEI5" s="182"/>
      <c r="DEJ5" s="104"/>
      <c r="DEK5" s="182"/>
      <c r="DEL5" s="104"/>
      <c r="DEM5" s="182"/>
      <c r="DEN5" s="104"/>
      <c r="DEO5" s="182"/>
      <c r="DEP5" s="104"/>
      <c r="DEQ5" s="182"/>
      <c r="DER5" s="104"/>
      <c r="DES5" s="182"/>
      <c r="DET5" s="104"/>
      <c r="DEU5" s="182"/>
      <c r="DEV5" s="104"/>
      <c r="DEW5" s="182"/>
      <c r="DEX5" s="104"/>
      <c r="DEY5" s="182"/>
      <c r="DEZ5" s="104"/>
      <c r="DFA5" s="182"/>
      <c r="DFB5" s="104"/>
      <c r="DFC5" s="182"/>
      <c r="DFD5" s="104"/>
      <c r="DFE5" s="182"/>
      <c r="DFF5" s="104"/>
      <c r="DFG5" s="182"/>
      <c r="DFH5" s="104"/>
      <c r="DFI5" s="182"/>
      <c r="DFJ5" s="104"/>
      <c r="DFK5" s="182"/>
      <c r="DFL5" s="104"/>
      <c r="DFM5" s="182"/>
      <c r="DFN5" s="104"/>
      <c r="DFO5" s="182"/>
      <c r="DFP5" s="104"/>
      <c r="DFQ5" s="182"/>
      <c r="DFR5" s="104"/>
      <c r="DFS5" s="182"/>
      <c r="DFT5" s="104"/>
      <c r="DFU5" s="182"/>
      <c r="DFV5" s="104"/>
      <c r="DFW5" s="182"/>
      <c r="DFX5" s="104"/>
      <c r="DFY5" s="182"/>
      <c r="DFZ5" s="104"/>
      <c r="DGA5" s="182"/>
      <c r="DGB5" s="104"/>
      <c r="DGC5" s="182"/>
      <c r="DGD5" s="104"/>
      <c r="DGE5" s="182"/>
      <c r="DGF5" s="104"/>
      <c r="DGG5" s="182"/>
      <c r="DGH5" s="104"/>
      <c r="DGI5" s="182"/>
      <c r="DGJ5" s="104"/>
      <c r="DGK5" s="182"/>
      <c r="DGL5" s="104"/>
      <c r="DGM5" s="182"/>
      <c r="DGN5" s="104"/>
      <c r="DGO5" s="182"/>
      <c r="DGP5" s="104"/>
      <c r="DGQ5" s="182"/>
      <c r="DGR5" s="104"/>
      <c r="DGS5" s="182"/>
      <c r="DGT5" s="104"/>
      <c r="DGU5" s="182"/>
      <c r="DGV5" s="104"/>
      <c r="DGW5" s="182"/>
      <c r="DGX5" s="104"/>
      <c r="DGY5" s="182"/>
      <c r="DGZ5" s="104"/>
      <c r="DHA5" s="182"/>
      <c r="DHB5" s="104"/>
      <c r="DHC5" s="182"/>
      <c r="DHD5" s="104"/>
      <c r="DHE5" s="182"/>
      <c r="DHF5" s="104"/>
      <c r="DHG5" s="182"/>
      <c r="DHH5" s="104"/>
      <c r="DHI5" s="182"/>
      <c r="DHJ5" s="104"/>
      <c r="DHK5" s="182"/>
      <c r="DHL5" s="104"/>
      <c r="DHM5" s="182"/>
      <c r="DHN5" s="104"/>
      <c r="DHO5" s="182"/>
      <c r="DHP5" s="104"/>
      <c r="DHQ5" s="182"/>
      <c r="DHR5" s="104"/>
      <c r="DHS5" s="182"/>
      <c r="DHT5" s="104"/>
      <c r="DHU5" s="182"/>
      <c r="DHV5" s="104"/>
      <c r="DHW5" s="182"/>
      <c r="DHX5" s="104"/>
      <c r="DHY5" s="182"/>
      <c r="DHZ5" s="104"/>
      <c r="DIA5" s="182"/>
      <c r="DIB5" s="104"/>
      <c r="DIC5" s="182"/>
      <c r="DID5" s="104"/>
      <c r="DIE5" s="182"/>
      <c r="DIF5" s="104"/>
      <c r="DIG5" s="182"/>
      <c r="DIH5" s="104"/>
      <c r="DII5" s="182"/>
      <c r="DIJ5" s="104"/>
      <c r="DIK5" s="182"/>
      <c r="DIL5" s="104"/>
      <c r="DIM5" s="182"/>
      <c r="DIN5" s="104"/>
      <c r="DIO5" s="182"/>
      <c r="DIP5" s="104"/>
      <c r="DIQ5" s="182"/>
      <c r="DIR5" s="104"/>
      <c r="DIS5" s="182"/>
      <c r="DIT5" s="104"/>
      <c r="DIU5" s="182"/>
      <c r="DIV5" s="104"/>
      <c r="DIW5" s="182"/>
      <c r="DIX5" s="104"/>
      <c r="DIY5" s="182"/>
      <c r="DIZ5" s="104"/>
      <c r="DJA5" s="182"/>
      <c r="DJB5" s="104"/>
      <c r="DJC5" s="182"/>
      <c r="DJD5" s="104"/>
      <c r="DJE5" s="182"/>
      <c r="DJF5" s="104"/>
      <c r="DJG5" s="182"/>
      <c r="DJH5" s="104"/>
      <c r="DJI5" s="182"/>
      <c r="DJJ5" s="104"/>
      <c r="DJK5" s="182"/>
      <c r="DJL5" s="104"/>
      <c r="DJM5" s="182"/>
      <c r="DJN5" s="104"/>
      <c r="DJO5" s="182"/>
      <c r="DJP5" s="104"/>
      <c r="DJQ5" s="182"/>
      <c r="DJR5" s="104"/>
      <c r="DJS5" s="182"/>
      <c r="DJT5" s="104"/>
      <c r="DJU5" s="182"/>
      <c r="DJV5" s="104"/>
      <c r="DJW5" s="182"/>
      <c r="DJX5" s="104"/>
      <c r="DJY5" s="182"/>
      <c r="DJZ5" s="104"/>
      <c r="DKA5" s="182"/>
      <c r="DKB5" s="104"/>
      <c r="DKC5" s="182"/>
      <c r="DKD5" s="104"/>
      <c r="DKE5" s="182"/>
      <c r="DKF5" s="104"/>
      <c r="DKG5" s="182"/>
      <c r="DKH5" s="104"/>
      <c r="DKI5" s="182"/>
      <c r="DKJ5" s="104"/>
      <c r="DKK5" s="182"/>
      <c r="DKL5" s="104"/>
      <c r="DKM5" s="182"/>
      <c r="DKN5" s="104"/>
      <c r="DKO5" s="182"/>
      <c r="DKP5" s="104"/>
      <c r="DKQ5" s="182"/>
      <c r="DKR5" s="104"/>
      <c r="DKS5" s="182"/>
      <c r="DKT5" s="104"/>
      <c r="DKU5" s="182"/>
      <c r="DKV5" s="104"/>
      <c r="DKW5" s="182"/>
      <c r="DKX5" s="104"/>
      <c r="DKY5" s="182"/>
      <c r="DKZ5" s="104"/>
      <c r="DLA5" s="182"/>
      <c r="DLB5" s="104"/>
      <c r="DLC5" s="182"/>
      <c r="DLD5" s="104"/>
      <c r="DLE5" s="182"/>
      <c r="DLF5" s="104"/>
      <c r="DLG5" s="182"/>
      <c r="DLH5" s="104"/>
      <c r="DLI5" s="182"/>
      <c r="DLJ5" s="104"/>
      <c r="DLK5" s="182"/>
      <c r="DLL5" s="104"/>
      <c r="DLM5" s="182"/>
      <c r="DLN5" s="104"/>
      <c r="DLO5" s="182"/>
      <c r="DLP5" s="104"/>
      <c r="DLQ5" s="182"/>
      <c r="DLR5" s="104"/>
      <c r="DLS5" s="182"/>
      <c r="DLT5" s="104"/>
      <c r="DLU5" s="182"/>
      <c r="DLV5" s="104"/>
      <c r="DLW5" s="182"/>
      <c r="DLX5" s="104"/>
      <c r="DLY5" s="182"/>
      <c r="DLZ5" s="104"/>
      <c r="DMA5" s="182"/>
      <c r="DMB5" s="104"/>
      <c r="DMC5" s="182"/>
      <c r="DMD5" s="104"/>
      <c r="DME5" s="182"/>
      <c r="DMF5" s="104"/>
      <c r="DMG5" s="182"/>
      <c r="DMH5" s="104"/>
      <c r="DMI5" s="182"/>
      <c r="DMJ5" s="104"/>
      <c r="DMK5" s="182"/>
      <c r="DML5" s="104"/>
      <c r="DMM5" s="182"/>
      <c r="DMN5" s="104"/>
      <c r="DMO5" s="182"/>
      <c r="DMP5" s="104"/>
      <c r="DMQ5" s="182"/>
      <c r="DMR5" s="104"/>
      <c r="DMS5" s="182"/>
      <c r="DMT5" s="104"/>
      <c r="DMU5" s="182"/>
      <c r="DMV5" s="104"/>
      <c r="DMW5" s="182"/>
      <c r="DMX5" s="104"/>
      <c r="DMY5" s="182"/>
      <c r="DMZ5" s="104"/>
      <c r="DNA5" s="182"/>
      <c r="DNB5" s="104"/>
      <c r="DNC5" s="182"/>
      <c r="DND5" s="104"/>
      <c r="DNE5" s="182"/>
      <c r="DNF5" s="104"/>
      <c r="DNG5" s="182"/>
      <c r="DNH5" s="104"/>
      <c r="DNI5" s="182"/>
      <c r="DNJ5" s="104"/>
      <c r="DNK5" s="182"/>
      <c r="DNL5" s="104"/>
      <c r="DNM5" s="182"/>
      <c r="DNN5" s="104"/>
      <c r="DNO5" s="182"/>
      <c r="DNP5" s="104"/>
      <c r="DNQ5" s="182"/>
      <c r="DNR5" s="104"/>
      <c r="DNS5" s="182"/>
      <c r="DNT5" s="104"/>
      <c r="DNU5" s="182"/>
      <c r="DNV5" s="104"/>
      <c r="DNW5" s="182"/>
      <c r="DNX5" s="104"/>
      <c r="DNY5" s="182"/>
      <c r="DNZ5" s="104"/>
      <c r="DOA5" s="182"/>
      <c r="DOB5" s="104"/>
      <c r="DOC5" s="182"/>
      <c r="DOD5" s="104"/>
      <c r="DOE5" s="182"/>
      <c r="DOF5" s="104"/>
      <c r="DOG5" s="182"/>
      <c r="DOH5" s="104"/>
      <c r="DOI5" s="182"/>
      <c r="DOJ5" s="104"/>
      <c r="DOK5" s="182"/>
      <c r="DOL5" s="104"/>
      <c r="DOM5" s="182"/>
      <c r="DON5" s="104"/>
      <c r="DOO5" s="182"/>
      <c r="DOP5" s="104"/>
      <c r="DOQ5" s="182"/>
      <c r="DOR5" s="104"/>
      <c r="DOS5" s="182"/>
      <c r="DOT5" s="104"/>
      <c r="DOU5" s="182"/>
      <c r="DOV5" s="104"/>
      <c r="DOW5" s="182"/>
      <c r="DOX5" s="104"/>
      <c r="DOY5" s="182"/>
      <c r="DOZ5" s="104"/>
      <c r="DPA5" s="182"/>
      <c r="DPB5" s="104"/>
      <c r="DPC5" s="182"/>
      <c r="DPD5" s="104"/>
      <c r="DPE5" s="182"/>
      <c r="DPF5" s="104"/>
      <c r="DPG5" s="182"/>
      <c r="DPH5" s="104"/>
      <c r="DPI5" s="182"/>
      <c r="DPJ5" s="104"/>
      <c r="DPK5" s="182"/>
      <c r="DPL5" s="104"/>
      <c r="DPM5" s="182"/>
      <c r="DPN5" s="104"/>
      <c r="DPO5" s="182"/>
      <c r="DPP5" s="104"/>
      <c r="DPQ5" s="182"/>
      <c r="DPR5" s="104"/>
      <c r="DPS5" s="182"/>
      <c r="DPT5" s="104"/>
      <c r="DPU5" s="182"/>
      <c r="DPV5" s="104"/>
      <c r="DPW5" s="182"/>
      <c r="DPX5" s="104"/>
      <c r="DPY5" s="182"/>
      <c r="DPZ5" s="104"/>
      <c r="DQA5" s="182"/>
      <c r="DQB5" s="104"/>
      <c r="DQC5" s="182"/>
      <c r="DQD5" s="104"/>
      <c r="DQE5" s="182"/>
      <c r="DQF5" s="104"/>
      <c r="DQG5" s="182"/>
      <c r="DQH5" s="104"/>
      <c r="DQI5" s="182"/>
      <c r="DQJ5" s="104"/>
      <c r="DQK5" s="182"/>
      <c r="DQL5" s="104"/>
      <c r="DQM5" s="182"/>
      <c r="DQN5" s="104"/>
      <c r="DQO5" s="182"/>
      <c r="DQP5" s="104"/>
      <c r="DQQ5" s="182"/>
      <c r="DQR5" s="104"/>
      <c r="DQS5" s="182"/>
      <c r="DQT5" s="104"/>
      <c r="DQU5" s="182"/>
      <c r="DQV5" s="104"/>
      <c r="DQW5" s="182"/>
      <c r="DQX5" s="104"/>
      <c r="DQY5" s="182"/>
      <c r="DQZ5" s="104"/>
      <c r="DRA5" s="182"/>
      <c r="DRB5" s="104"/>
      <c r="DRC5" s="182"/>
      <c r="DRD5" s="104"/>
      <c r="DRE5" s="182"/>
      <c r="DRF5" s="104"/>
      <c r="DRG5" s="182"/>
      <c r="DRH5" s="104"/>
      <c r="DRI5" s="182"/>
      <c r="DRJ5" s="104"/>
      <c r="DRK5" s="182"/>
      <c r="DRL5" s="104"/>
      <c r="DRM5" s="182"/>
      <c r="DRN5" s="104"/>
      <c r="DRO5" s="182"/>
      <c r="DRP5" s="104"/>
      <c r="DRQ5" s="182"/>
      <c r="DRR5" s="104"/>
      <c r="DRS5" s="182"/>
      <c r="DRT5" s="104"/>
      <c r="DRU5" s="182"/>
      <c r="DRV5" s="104"/>
      <c r="DRW5" s="182"/>
      <c r="DRX5" s="104"/>
      <c r="DRY5" s="182"/>
      <c r="DRZ5" s="104"/>
      <c r="DSA5" s="182"/>
      <c r="DSB5" s="104"/>
      <c r="DSC5" s="182"/>
      <c r="DSD5" s="104"/>
      <c r="DSE5" s="182"/>
      <c r="DSF5" s="104"/>
      <c r="DSG5" s="182"/>
      <c r="DSH5" s="104"/>
      <c r="DSI5" s="182"/>
      <c r="DSJ5" s="104"/>
      <c r="DSK5" s="182"/>
      <c r="DSL5" s="104"/>
      <c r="DSM5" s="182"/>
      <c r="DSN5" s="104"/>
      <c r="DSO5" s="182"/>
      <c r="DSP5" s="104"/>
      <c r="DSQ5" s="182"/>
      <c r="DSR5" s="104"/>
      <c r="DSS5" s="182"/>
      <c r="DST5" s="104"/>
      <c r="DSU5" s="182"/>
      <c r="DSV5" s="104"/>
      <c r="DSW5" s="182"/>
      <c r="DSX5" s="104"/>
      <c r="DSY5" s="182"/>
      <c r="DSZ5" s="104"/>
      <c r="DTA5" s="182"/>
      <c r="DTB5" s="104"/>
      <c r="DTC5" s="182"/>
      <c r="DTD5" s="104"/>
      <c r="DTE5" s="182"/>
      <c r="DTF5" s="104"/>
      <c r="DTG5" s="182"/>
      <c r="DTH5" s="104"/>
      <c r="DTI5" s="182"/>
      <c r="DTJ5" s="104"/>
      <c r="DTK5" s="182"/>
      <c r="DTL5" s="104"/>
      <c r="DTM5" s="182"/>
      <c r="DTN5" s="104"/>
      <c r="DTO5" s="182"/>
      <c r="DTP5" s="104"/>
      <c r="DTQ5" s="182"/>
      <c r="DTR5" s="104"/>
      <c r="DTS5" s="182"/>
      <c r="DTT5" s="104"/>
      <c r="DTU5" s="182"/>
      <c r="DTV5" s="104"/>
      <c r="DTW5" s="182"/>
      <c r="DTX5" s="104"/>
      <c r="DTY5" s="182"/>
      <c r="DTZ5" s="104"/>
      <c r="DUA5" s="182"/>
      <c r="DUB5" s="104"/>
      <c r="DUC5" s="182"/>
      <c r="DUD5" s="104"/>
      <c r="DUE5" s="182"/>
      <c r="DUF5" s="104"/>
      <c r="DUG5" s="182"/>
      <c r="DUH5" s="104"/>
      <c r="DUI5" s="182"/>
      <c r="DUJ5" s="104"/>
      <c r="DUK5" s="182"/>
      <c r="DUL5" s="104"/>
      <c r="DUM5" s="182"/>
      <c r="DUN5" s="104"/>
      <c r="DUO5" s="182"/>
      <c r="DUP5" s="104"/>
      <c r="DUQ5" s="182"/>
      <c r="DUR5" s="104"/>
      <c r="DUS5" s="182"/>
      <c r="DUT5" s="104"/>
      <c r="DUU5" s="182"/>
      <c r="DUV5" s="104"/>
      <c r="DUW5" s="182"/>
      <c r="DUX5" s="104"/>
      <c r="DUY5" s="182"/>
      <c r="DUZ5" s="104"/>
      <c r="DVA5" s="182"/>
      <c r="DVB5" s="104"/>
      <c r="DVC5" s="182"/>
      <c r="DVD5" s="104"/>
      <c r="DVE5" s="182"/>
      <c r="DVF5" s="104"/>
      <c r="DVG5" s="182"/>
      <c r="DVH5" s="104"/>
      <c r="DVI5" s="182"/>
      <c r="DVJ5" s="104"/>
      <c r="DVK5" s="182"/>
      <c r="DVL5" s="104"/>
      <c r="DVM5" s="182"/>
      <c r="DVN5" s="104"/>
      <c r="DVO5" s="182"/>
      <c r="DVP5" s="104"/>
      <c r="DVQ5" s="182"/>
      <c r="DVR5" s="104"/>
      <c r="DVS5" s="182"/>
      <c r="DVT5" s="104"/>
      <c r="DVU5" s="182"/>
      <c r="DVV5" s="104"/>
      <c r="DVW5" s="182"/>
      <c r="DVX5" s="104"/>
      <c r="DVY5" s="182"/>
      <c r="DVZ5" s="104"/>
      <c r="DWA5" s="182"/>
      <c r="DWB5" s="104"/>
      <c r="DWC5" s="182"/>
      <c r="DWD5" s="104"/>
      <c r="DWE5" s="182"/>
      <c r="DWF5" s="104"/>
      <c r="DWG5" s="182"/>
      <c r="DWH5" s="104"/>
      <c r="DWI5" s="182"/>
      <c r="DWJ5" s="104"/>
      <c r="DWK5" s="182"/>
      <c r="DWL5" s="104"/>
      <c r="DWM5" s="182"/>
      <c r="DWN5" s="104"/>
      <c r="DWO5" s="182"/>
      <c r="DWP5" s="104"/>
      <c r="DWQ5" s="182"/>
      <c r="DWR5" s="104"/>
      <c r="DWS5" s="182"/>
      <c r="DWT5" s="104"/>
      <c r="DWU5" s="182"/>
      <c r="DWV5" s="104"/>
      <c r="DWW5" s="182"/>
      <c r="DWX5" s="104"/>
      <c r="DWY5" s="182"/>
      <c r="DWZ5" s="104"/>
      <c r="DXA5" s="182"/>
      <c r="DXB5" s="104"/>
      <c r="DXC5" s="182"/>
      <c r="DXD5" s="104"/>
      <c r="DXE5" s="182"/>
      <c r="DXF5" s="104"/>
      <c r="DXG5" s="182"/>
      <c r="DXH5" s="104"/>
      <c r="DXI5" s="182"/>
      <c r="DXJ5" s="104"/>
      <c r="DXK5" s="182"/>
      <c r="DXL5" s="104"/>
      <c r="DXM5" s="182"/>
      <c r="DXN5" s="104"/>
      <c r="DXO5" s="182"/>
      <c r="DXP5" s="104"/>
      <c r="DXQ5" s="182"/>
      <c r="DXR5" s="104"/>
      <c r="DXS5" s="182"/>
      <c r="DXT5" s="104"/>
      <c r="DXU5" s="182"/>
      <c r="DXV5" s="104"/>
      <c r="DXW5" s="182"/>
      <c r="DXX5" s="104"/>
      <c r="DXY5" s="182"/>
      <c r="DXZ5" s="104"/>
      <c r="DYA5" s="182"/>
      <c r="DYB5" s="104"/>
      <c r="DYC5" s="182"/>
      <c r="DYD5" s="104"/>
      <c r="DYE5" s="182"/>
      <c r="DYF5" s="104"/>
      <c r="DYG5" s="182"/>
      <c r="DYH5" s="104"/>
      <c r="DYI5" s="182"/>
      <c r="DYJ5" s="104"/>
      <c r="DYK5" s="182"/>
      <c r="DYL5" s="104"/>
      <c r="DYM5" s="182"/>
      <c r="DYN5" s="104"/>
      <c r="DYO5" s="182"/>
      <c r="DYP5" s="104"/>
      <c r="DYQ5" s="182"/>
      <c r="DYR5" s="104"/>
      <c r="DYS5" s="182"/>
      <c r="DYT5" s="104"/>
      <c r="DYU5" s="182"/>
      <c r="DYV5" s="104"/>
      <c r="DYW5" s="182"/>
      <c r="DYX5" s="104"/>
      <c r="DYY5" s="182"/>
      <c r="DYZ5" s="104"/>
      <c r="DZA5" s="182"/>
      <c r="DZB5" s="104"/>
      <c r="DZC5" s="182"/>
      <c r="DZD5" s="104"/>
      <c r="DZE5" s="182"/>
      <c r="DZF5" s="104"/>
      <c r="DZG5" s="182"/>
      <c r="DZH5" s="104"/>
      <c r="DZI5" s="182"/>
      <c r="DZJ5" s="104"/>
      <c r="DZK5" s="182"/>
      <c r="DZL5" s="104"/>
      <c r="DZM5" s="182"/>
      <c r="DZN5" s="104"/>
      <c r="DZO5" s="182"/>
      <c r="DZP5" s="104"/>
      <c r="DZQ5" s="182"/>
      <c r="DZR5" s="104"/>
      <c r="DZS5" s="182"/>
      <c r="DZT5" s="104"/>
      <c r="DZU5" s="182"/>
      <c r="DZV5" s="104"/>
      <c r="DZW5" s="182"/>
      <c r="DZX5" s="104"/>
      <c r="DZY5" s="182"/>
      <c r="DZZ5" s="104"/>
      <c r="EAA5" s="182"/>
      <c r="EAB5" s="104"/>
      <c r="EAC5" s="182"/>
      <c r="EAD5" s="104"/>
      <c r="EAE5" s="182"/>
      <c r="EAF5" s="104"/>
      <c r="EAG5" s="182"/>
      <c r="EAH5" s="104"/>
      <c r="EAI5" s="182"/>
      <c r="EAJ5" s="104"/>
      <c r="EAK5" s="182"/>
      <c r="EAL5" s="104"/>
      <c r="EAM5" s="182"/>
      <c r="EAN5" s="104"/>
      <c r="EAO5" s="182"/>
      <c r="EAP5" s="104"/>
      <c r="EAQ5" s="182"/>
      <c r="EAR5" s="104"/>
      <c r="EAS5" s="182"/>
      <c r="EAT5" s="104"/>
      <c r="EAU5" s="182"/>
      <c r="EAV5" s="104"/>
      <c r="EAW5" s="182"/>
      <c r="EAX5" s="104"/>
      <c r="EAY5" s="182"/>
      <c r="EAZ5" s="104"/>
      <c r="EBA5" s="182"/>
      <c r="EBB5" s="104"/>
      <c r="EBC5" s="182"/>
      <c r="EBD5" s="104"/>
      <c r="EBE5" s="182"/>
      <c r="EBF5" s="104"/>
      <c r="EBG5" s="182"/>
      <c r="EBH5" s="104"/>
      <c r="EBI5" s="182"/>
      <c r="EBJ5" s="104"/>
      <c r="EBK5" s="182"/>
      <c r="EBL5" s="104"/>
      <c r="EBM5" s="182"/>
      <c r="EBN5" s="104"/>
      <c r="EBO5" s="182"/>
      <c r="EBP5" s="104"/>
      <c r="EBQ5" s="182"/>
      <c r="EBR5" s="104"/>
      <c r="EBS5" s="182"/>
      <c r="EBT5" s="104"/>
      <c r="EBU5" s="182"/>
      <c r="EBV5" s="104"/>
      <c r="EBW5" s="182"/>
      <c r="EBX5" s="104"/>
      <c r="EBY5" s="182"/>
      <c r="EBZ5" s="104"/>
      <c r="ECA5" s="182"/>
      <c r="ECB5" s="104"/>
      <c r="ECC5" s="182"/>
      <c r="ECD5" s="104"/>
      <c r="ECE5" s="182"/>
      <c r="ECF5" s="104"/>
      <c r="ECG5" s="182"/>
      <c r="ECH5" s="104"/>
      <c r="ECI5" s="182"/>
      <c r="ECJ5" s="104"/>
      <c r="ECK5" s="182"/>
      <c r="ECL5" s="104"/>
      <c r="ECM5" s="182"/>
      <c r="ECN5" s="104"/>
      <c r="ECO5" s="182"/>
      <c r="ECP5" s="104"/>
      <c r="ECQ5" s="182"/>
      <c r="ECR5" s="104"/>
      <c r="ECS5" s="182"/>
      <c r="ECT5" s="104"/>
      <c r="ECU5" s="182"/>
      <c r="ECV5" s="104"/>
      <c r="ECW5" s="182"/>
      <c r="ECX5" s="104"/>
      <c r="ECY5" s="182"/>
      <c r="ECZ5" s="104"/>
      <c r="EDA5" s="182"/>
      <c r="EDB5" s="104"/>
      <c r="EDC5" s="182"/>
      <c r="EDD5" s="104"/>
      <c r="EDE5" s="182"/>
      <c r="EDF5" s="104"/>
      <c r="EDG5" s="182"/>
      <c r="EDH5" s="104"/>
      <c r="EDI5" s="182"/>
      <c r="EDJ5" s="104"/>
      <c r="EDK5" s="182"/>
      <c r="EDL5" s="104"/>
      <c r="EDM5" s="182"/>
      <c r="EDN5" s="104"/>
      <c r="EDO5" s="182"/>
      <c r="EDP5" s="104"/>
      <c r="EDQ5" s="182"/>
      <c r="EDR5" s="104"/>
      <c r="EDS5" s="182"/>
      <c r="EDT5" s="104"/>
      <c r="EDU5" s="182"/>
      <c r="EDV5" s="104"/>
      <c r="EDW5" s="182"/>
      <c r="EDX5" s="104"/>
      <c r="EDY5" s="182"/>
      <c r="EDZ5" s="104"/>
      <c r="EEA5" s="182"/>
      <c r="EEB5" s="104"/>
      <c r="EEC5" s="182"/>
      <c r="EED5" s="104"/>
      <c r="EEE5" s="182"/>
      <c r="EEF5" s="104"/>
      <c r="EEG5" s="182"/>
      <c r="EEH5" s="104"/>
      <c r="EEI5" s="182"/>
      <c r="EEJ5" s="104"/>
      <c r="EEK5" s="182"/>
      <c r="EEL5" s="104"/>
      <c r="EEM5" s="182"/>
      <c r="EEN5" s="104"/>
      <c r="EEO5" s="182"/>
      <c r="EEP5" s="104"/>
      <c r="EEQ5" s="182"/>
      <c r="EER5" s="104"/>
      <c r="EES5" s="182"/>
      <c r="EET5" s="104"/>
      <c r="EEU5" s="182"/>
      <c r="EEV5" s="104"/>
      <c r="EEW5" s="182"/>
      <c r="EEX5" s="104"/>
      <c r="EEY5" s="182"/>
      <c r="EEZ5" s="104"/>
      <c r="EFA5" s="182"/>
      <c r="EFB5" s="104"/>
      <c r="EFC5" s="182"/>
      <c r="EFD5" s="104"/>
      <c r="EFE5" s="182"/>
      <c r="EFF5" s="104"/>
      <c r="EFG5" s="182"/>
      <c r="EFH5" s="104"/>
      <c r="EFI5" s="182"/>
      <c r="EFJ5" s="104"/>
      <c r="EFK5" s="182"/>
      <c r="EFL5" s="104"/>
      <c r="EFM5" s="182"/>
      <c r="EFN5" s="104"/>
      <c r="EFO5" s="182"/>
      <c r="EFP5" s="104"/>
      <c r="EFQ5" s="182"/>
      <c r="EFR5" s="104"/>
      <c r="EFS5" s="182"/>
      <c r="EFT5" s="104"/>
      <c r="EFU5" s="182"/>
      <c r="EFV5" s="104"/>
      <c r="EFW5" s="182"/>
      <c r="EFX5" s="104"/>
      <c r="EFY5" s="182"/>
      <c r="EFZ5" s="104"/>
      <c r="EGA5" s="182"/>
      <c r="EGB5" s="104"/>
      <c r="EGC5" s="182"/>
      <c r="EGD5" s="104"/>
      <c r="EGE5" s="182"/>
      <c r="EGF5" s="104"/>
      <c r="EGG5" s="182"/>
      <c r="EGH5" s="104"/>
      <c r="EGI5" s="182"/>
      <c r="EGJ5" s="104"/>
      <c r="EGK5" s="182"/>
      <c r="EGL5" s="104"/>
      <c r="EGM5" s="182"/>
      <c r="EGN5" s="104"/>
      <c r="EGO5" s="182"/>
      <c r="EGP5" s="104"/>
      <c r="EGQ5" s="182"/>
      <c r="EGR5" s="104"/>
      <c r="EGS5" s="182"/>
      <c r="EGT5" s="104"/>
      <c r="EGU5" s="182"/>
      <c r="EGV5" s="104"/>
      <c r="EGW5" s="182"/>
      <c r="EGX5" s="104"/>
      <c r="EGY5" s="182"/>
      <c r="EGZ5" s="104"/>
      <c r="EHA5" s="182"/>
      <c r="EHB5" s="104"/>
      <c r="EHC5" s="182"/>
      <c r="EHD5" s="104"/>
      <c r="EHE5" s="182"/>
      <c r="EHF5" s="104"/>
      <c r="EHG5" s="182"/>
      <c r="EHH5" s="104"/>
      <c r="EHI5" s="182"/>
      <c r="EHJ5" s="104"/>
      <c r="EHK5" s="182"/>
      <c r="EHL5" s="104"/>
      <c r="EHM5" s="182"/>
      <c r="EHN5" s="104"/>
      <c r="EHO5" s="182"/>
      <c r="EHP5" s="104"/>
      <c r="EHQ5" s="182"/>
      <c r="EHR5" s="104"/>
      <c r="EHS5" s="182"/>
      <c r="EHT5" s="104"/>
      <c r="EHU5" s="182"/>
      <c r="EHV5" s="104"/>
      <c r="EHW5" s="182"/>
      <c r="EHX5" s="104"/>
      <c r="EHY5" s="182"/>
      <c r="EHZ5" s="104"/>
      <c r="EIA5" s="182"/>
      <c r="EIB5" s="104"/>
      <c r="EIC5" s="182"/>
      <c r="EID5" s="104"/>
      <c r="EIE5" s="182"/>
      <c r="EIF5" s="104"/>
      <c r="EIG5" s="182"/>
      <c r="EIH5" s="104"/>
      <c r="EII5" s="182"/>
      <c r="EIJ5" s="104"/>
      <c r="EIK5" s="182"/>
      <c r="EIL5" s="104"/>
      <c r="EIM5" s="182"/>
      <c r="EIN5" s="104"/>
      <c r="EIO5" s="182"/>
      <c r="EIP5" s="104"/>
      <c r="EIQ5" s="182"/>
      <c r="EIR5" s="104"/>
      <c r="EIS5" s="182"/>
      <c r="EIT5" s="104"/>
      <c r="EIU5" s="182"/>
      <c r="EIV5" s="104"/>
      <c r="EIW5" s="182"/>
      <c r="EIX5" s="104"/>
      <c r="EIY5" s="182"/>
      <c r="EIZ5" s="104"/>
      <c r="EJA5" s="182"/>
      <c r="EJB5" s="104"/>
      <c r="EJC5" s="182"/>
      <c r="EJD5" s="104"/>
      <c r="EJE5" s="182"/>
      <c r="EJF5" s="104"/>
      <c r="EJG5" s="182"/>
      <c r="EJH5" s="104"/>
      <c r="EJI5" s="182"/>
      <c r="EJJ5" s="104"/>
      <c r="EJK5" s="182"/>
      <c r="EJL5" s="104"/>
      <c r="EJM5" s="182"/>
      <c r="EJN5" s="104"/>
      <c r="EJO5" s="182"/>
      <c r="EJP5" s="104"/>
      <c r="EJQ5" s="182"/>
      <c r="EJR5" s="104"/>
      <c r="EJS5" s="182"/>
      <c r="EJT5" s="104"/>
      <c r="EJU5" s="182"/>
      <c r="EJV5" s="104"/>
      <c r="EJW5" s="182"/>
      <c r="EJX5" s="104"/>
      <c r="EJY5" s="182"/>
      <c r="EJZ5" s="104"/>
      <c r="EKA5" s="182"/>
      <c r="EKB5" s="104"/>
      <c r="EKC5" s="182"/>
      <c r="EKD5" s="104"/>
      <c r="EKE5" s="182"/>
      <c r="EKF5" s="104"/>
      <c r="EKG5" s="182"/>
      <c r="EKH5" s="104"/>
      <c r="EKI5" s="182"/>
      <c r="EKJ5" s="104"/>
      <c r="EKK5" s="182"/>
      <c r="EKL5" s="104"/>
      <c r="EKM5" s="182"/>
      <c r="EKN5" s="104"/>
      <c r="EKO5" s="182"/>
      <c r="EKP5" s="104"/>
      <c r="EKQ5" s="182"/>
      <c r="EKR5" s="104"/>
      <c r="EKS5" s="182"/>
      <c r="EKT5" s="104"/>
      <c r="EKU5" s="182"/>
      <c r="EKV5" s="104"/>
      <c r="EKW5" s="182"/>
      <c r="EKX5" s="104"/>
      <c r="EKY5" s="182"/>
      <c r="EKZ5" s="104"/>
      <c r="ELA5" s="182"/>
      <c r="ELB5" s="104"/>
      <c r="ELC5" s="182"/>
      <c r="ELD5" s="104"/>
      <c r="ELE5" s="182"/>
      <c r="ELF5" s="104"/>
      <c r="ELG5" s="182"/>
      <c r="ELH5" s="104"/>
      <c r="ELI5" s="182"/>
      <c r="ELJ5" s="104"/>
      <c r="ELK5" s="182"/>
      <c r="ELL5" s="104"/>
      <c r="ELM5" s="182"/>
      <c r="ELN5" s="104"/>
      <c r="ELO5" s="182"/>
      <c r="ELP5" s="104"/>
      <c r="ELQ5" s="182"/>
      <c r="ELR5" s="104"/>
      <c r="ELS5" s="182"/>
      <c r="ELT5" s="104"/>
      <c r="ELU5" s="182"/>
      <c r="ELV5" s="104"/>
      <c r="ELW5" s="182"/>
      <c r="ELX5" s="104"/>
      <c r="ELY5" s="182"/>
      <c r="ELZ5" s="104"/>
      <c r="EMA5" s="182"/>
      <c r="EMB5" s="104"/>
      <c r="EMC5" s="182"/>
      <c r="EMD5" s="104"/>
      <c r="EME5" s="182"/>
      <c r="EMF5" s="104"/>
      <c r="EMG5" s="182"/>
      <c r="EMH5" s="104"/>
      <c r="EMI5" s="182"/>
      <c r="EMJ5" s="104"/>
      <c r="EMK5" s="182"/>
      <c r="EML5" s="104"/>
      <c r="EMM5" s="182"/>
      <c r="EMN5" s="104"/>
      <c r="EMO5" s="182"/>
      <c r="EMP5" s="104"/>
      <c r="EMQ5" s="182"/>
      <c r="EMR5" s="104"/>
      <c r="EMS5" s="182"/>
      <c r="EMT5" s="104"/>
      <c r="EMU5" s="182"/>
      <c r="EMV5" s="104"/>
      <c r="EMW5" s="182"/>
      <c r="EMX5" s="104"/>
      <c r="EMY5" s="182"/>
      <c r="EMZ5" s="104"/>
      <c r="ENA5" s="182"/>
      <c r="ENB5" s="104"/>
      <c r="ENC5" s="182"/>
      <c r="END5" s="104"/>
      <c r="ENE5" s="182"/>
      <c r="ENF5" s="104"/>
      <c r="ENG5" s="182"/>
      <c r="ENH5" s="104"/>
      <c r="ENI5" s="182"/>
      <c r="ENJ5" s="104"/>
      <c r="ENK5" s="182"/>
      <c r="ENL5" s="104"/>
      <c r="ENM5" s="182"/>
      <c r="ENN5" s="104"/>
      <c r="ENO5" s="182"/>
      <c r="ENP5" s="104"/>
      <c r="ENQ5" s="182"/>
      <c r="ENR5" s="104"/>
      <c r="ENS5" s="182"/>
      <c r="ENT5" s="104"/>
      <c r="ENU5" s="182"/>
      <c r="ENV5" s="104"/>
      <c r="ENW5" s="182"/>
      <c r="ENX5" s="104"/>
      <c r="ENY5" s="182"/>
      <c r="ENZ5" s="104"/>
      <c r="EOA5" s="182"/>
      <c r="EOB5" s="104"/>
      <c r="EOC5" s="182"/>
      <c r="EOD5" s="104"/>
      <c r="EOE5" s="182"/>
      <c r="EOF5" s="104"/>
      <c r="EOG5" s="182"/>
      <c r="EOH5" s="104"/>
      <c r="EOI5" s="182"/>
      <c r="EOJ5" s="104"/>
      <c r="EOK5" s="182"/>
      <c r="EOL5" s="104"/>
      <c r="EOM5" s="182"/>
      <c r="EON5" s="104"/>
      <c r="EOO5" s="182"/>
      <c r="EOP5" s="104"/>
      <c r="EOQ5" s="182"/>
      <c r="EOR5" s="104"/>
      <c r="EOS5" s="182"/>
      <c r="EOT5" s="104"/>
      <c r="EOU5" s="182"/>
      <c r="EOV5" s="104"/>
      <c r="EOW5" s="182"/>
      <c r="EOX5" s="104"/>
      <c r="EOY5" s="182"/>
      <c r="EOZ5" s="104"/>
      <c r="EPA5" s="182"/>
      <c r="EPB5" s="104"/>
      <c r="EPC5" s="182"/>
      <c r="EPD5" s="104"/>
      <c r="EPE5" s="182"/>
      <c r="EPF5" s="104"/>
      <c r="EPG5" s="182"/>
      <c r="EPH5" s="104"/>
      <c r="EPI5" s="182"/>
      <c r="EPJ5" s="104"/>
      <c r="EPK5" s="182"/>
      <c r="EPL5" s="104"/>
      <c r="EPM5" s="182"/>
      <c r="EPN5" s="104"/>
      <c r="EPO5" s="182"/>
      <c r="EPP5" s="104"/>
      <c r="EPQ5" s="182"/>
      <c r="EPR5" s="104"/>
      <c r="EPS5" s="182"/>
      <c r="EPT5" s="104"/>
      <c r="EPU5" s="182"/>
      <c r="EPV5" s="104"/>
      <c r="EPW5" s="182"/>
      <c r="EPX5" s="104"/>
      <c r="EPY5" s="182"/>
      <c r="EPZ5" s="104"/>
      <c r="EQA5" s="182"/>
      <c r="EQB5" s="104"/>
      <c r="EQC5" s="182"/>
      <c r="EQD5" s="104"/>
      <c r="EQE5" s="182"/>
      <c r="EQF5" s="104"/>
      <c r="EQG5" s="182"/>
      <c r="EQH5" s="104"/>
      <c r="EQI5" s="182"/>
      <c r="EQJ5" s="104"/>
      <c r="EQK5" s="182"/>
      <c r="EQL5" s="104"/>
      <c r="EQM5" s="182"/>
      <c r="EQN5" s="104"/>
      <c r="EQO5" s="182"/>
      <c r="EQP5" s="104"/>
      <c r="EQQ5" s="182"/>
      <c r="EQR5" s="104"/>
      <c r="EQS5" s="182"/>
      <c r="EQT5" s="104"/>
      <c r="EQU5" s="182"/>
      <c r="EQV5" s="104"/>
      <c r="EQW5" s="182"/>
      <c r="EQX5" s="104"/>
      <c r="EQY5" s="182"/>
      <c r="EQZ5" s="104"/>
      <c r="ERA5" s="182"/>
      <c r="ERB5" s="104"/>
      <c r="ERC5" s="182"/>
      <c r="ERD5" s="104"/>
      <c r="ERE5" s="182"/>
      <c r="ERF5" s="104"/>
      <c r="ERG5" s="182"/>
      <c r="ERH5" s="104"/>
      <c r="ERI5" s="182"/>
      <c r="ERJ5" s="104"/>
      <c r="ERK5" s="182"/>
      <c r="ERL5" s="104"/>
      <c r="ERM5" s="182"/>
      <c r="ERN5" s="104"/>
      <c r="ERO5" s="182"/>
      <c r="ERP5" s="104"/>
      <c r="ERQ5" s="182"/>
      <c r="ERR5" s="104"/>
      <c r="ERS5" s="182"/>
      <c r="ERT5" s="104"/>
      <c r="ERU5" s="182"/>
      <c r="ERV5" s="104"/>
      <c r="ERW5" s="182"/>
      <c r="ERX5" s="104"/>
      <c r="ERY5" s="182"/>
      <c r="ERZ5" s="104"/>
      <c r="ESA5" s="182"/>
      <c r="ESB5" s="104"/>
      <c r="ESC5" s="182"/>
      <c r="ESD5" s="104"/>
      <c r="ESE5" s="182"/>
      <c r="ESF5" s="104"/>
      <c r="ESG5" s="182"/>
      <c r="ESH5" s="104"/>
      <c r="ESI5" s="182"/>
      <c r="ESJ5" s="104"/>
      <c r="ESK5" s="182"/>
      <c r="ESL5" s="104"/>
      <c r="ESM5" s="182"/>
      <c r="ESN5" s="104"/>
      <c r="ESO5" s="182"/>
      <c r="ESP5" s="104"/>
      <c r="ESQ5" s="182"/>
      <c r="ESR5" s="104"/>
      <c r="ESS5" s="182"/>
      <c r="EST5" s="104"/>
      <c r="ESU5" s="182"/>
      <c r="ESV5" s="104"/>
      <c r="ESW5" s="182"/>
      <c r="ESX5" s="104"/>
      <c r="ESY5" s="182"/>
      <c r="ESZ5" s="104"/>
      <c r="ETA5" s="182"/>
      <c r="ETB5" s="104"/>
      <c r="ETC5" s="182"/>
      <c r="ETD5" s="104"/>
      <c r="ETE5" s="182"/>
      <c r="ETF5" s="104"/>
      <c r="ETG5" s="182"/>
      <c r="ETH5" s="104"/>
      <c r="ETI5" s="182"/>
      <c r="ETJ5" s="104"/>
      <c r="ETK5" s="182"/>
      <c r="ETL5" s="104"/>
      <c r="ETM5" s="182"/>
      <c r="ETN5" s="104"/>
      <c r="ETO5" s="182"/>
      <c r="ETP5" s="104"/>
      <c r="ETQ5" s="182"/>
      <c r="ETR5" s="104"/>
      <c r="ETS5" s="182"/>
      <c r="ETT5" s="104"/>
      <c r="ETU5" s="182"/>
      <c r="ETV5" s="104"/>
      <c r="ETW5" s="182"/>
      <c r="ETX5" s="104"/>
      <c r="ETY5" s="182"/>
      <c r="ETZ5" s="104"/>
      <c r="EUA5" s="182"/>
      <c r="EUB5" s="104"/>
      <c r="EUC5" s="182"/>
      <c r="EUD5" s="104"/>
      <c r="EUE5" s="182"/>
      <c r="EUF5" s="104"/>
      <c r="EUG5" s="182"/>
      <c r="EUH5" s="104"/>
      <c r="EUI5" s="182"/>
      <c r="EUJ5" s="104"/>
      <c r="EUK5" s="182"/>
      <c r="EUL5" s="104"/>
      <c r="EUM5" s="182"/>
      <c r="EUN5" s="104"/>
      <c r="EUO5" s="182"/>
      <c r="EUP5" s="104"/>
      <c r="EUQ5" s="182"/>
      <c r="EUR5" s="104"/>
      <c r="EUS5" s="182"/>
      <c r="EUT5" s="104"/>
      <c r="EUU5" s="182"/>
      <c r="EUV5" s="104"/>
      <c r="EUW5" s="182"/>
      <c r="EUX5" s="104"/>
      <c r="EUY5" s="182"/>
      <c r="EUZ5" s="104"/>
      <c r="EVA5" s="182"/>
      <c r="EVB5" s="104"/>
      <c r="EVC5" s="182"/>
      <c r="EVD5" s="104"/>
      <c r="EVE5" s="182"/>
      <c r="EVF5" s="104"/>
      <c r="EVG5" s="182"/>
      <c r="EVH5" s="104"/>
      <c r="EVI5" s="182"/>
      <c r="EVJ5" s="104"/>
      <c r="EVK5" s="182"/>
      <c r="EVL5" s="104"/>
      <c r="EVM5" s="182"/>
      <c r="EVN5" s="104"/>
      <c r="EVO5" s="182"/>
      <c r="EVP5" s="104"/>
      <c r="EVQ5" s="182"/>
      <c r="EVR5" s="104"/>
      <c r="EVS5" s="182"/>
      <c r="EVT5" s="104"/>
      <c r="EVU5" s="182"/>
      <c r="EVV5" s="104"/>
      <c r="EVW5" s="182"/>
      <c r="EVX5" s="104"/>
      <c r="EVY5" s="182"/>
      <c r="EVZ5" s="104"/>
      <c r="EWA5" s="182"/>
      <c r="EWB5" s="104"/>
      <c r="EWC5" s="182"/>
      <c r="EWD5" s="104"/>
      <c r="EWE5" s="182"/>
      <c r="EWF5" s="104"/>
      <c r="EWG5" s="182"/>
      <c r="EWH5" s="104"/>
      <c r="EWI5" s="182"/>
      <c r="EWJ5" s="104"/>
      <c r="EWK5" s="182"/>
      <c r="EWL5" s="104"/>
      <c r="EWM5" s="182"/>
      <c r="EWN5" s="104"/>
      <c r="EWO5" s="182"/>
      <c r="EWP5" s="104"/>
      <c r="EWQ5" s="182"/>
      <c r="EWR5" s="104"/>
      <c r="EWS5" s="182"/>
      <c r="EWT5" s="104"/>
      <c r="EWU5" s="182"/>
      <c r="EWV5" s="104"/>
      <c r="EWW5" s="182"/>
      <c r="EWX5" s="104"/>
      <c r="EWY5" s="182"/>
      <c r="EWZ5" s="104"/>
      <c r="EXA5" s="182"/>
      <c r="EXB5" s="104"/>
      <c r="EXC5" s="182"/>
      <c r="EXD5" s="104"/>
      <c r="EXE5" s="182"/>
      <c r="EXF5" s="104"/>
      <c r="EXG5" s="182"/>
      <c r="EXH5" s="104"/>
      <c r="EXI5" s="182"/>
      <c r="EXJ5" s="104"/>
      <c r="EXK5" s="182"/>
      <c r="EXL5" s="104"/>
      <c r="EXM5" s="182"/>
      <c r="EXN5" s="104"/>
      <c r="EXO5" s="182"/>
      <c r="EXP5" s="104"/>
      <c r="EXQ5" s="182"/>
      <c r="EXR5" s="104"/>
      <c r="EXS5" s="182"/>
      <c r="EXT5" s="104"/>
      <c r="EXU5" s="182"/>
      <c r="EXV5" s="104"/>
      <c r="EXW5" s="182"/>
      <c r="EXX5" s="104"/>
      <c r="EXY5" s="182"/>
      <c r="EXZ5" s="104"/>
      <c r="EYA5" s="182"/>
      <c r="EYB5" s="104"/>
      <c r="EYC5" s="182"/>
      <c r="EYD5" s="104"/>
      <c r="EYE5" s="182"/>
      <c r="EYF5" s="104"/>
      <c r="EYG5" s="182"/>
      <c r="EYH5" s="104"/>
      <c r="EYI5" s="182"/>
      <c r="EYJ5" s="104"/>
      <c r="EYK5" s="182"/>
      <c r="EYL5" s="104"/>
      <c r="EYM5" s="182"/>
      <c r="EYN5" s="104"/>
      <c r="EYO5" s="182"/>
      <c r="EYP5" s="104"/>
      <c r="EYQ5" s="182"/>
      <c r="EYR5" s="104"/>
      <c r="EYS5" s="182"/>
      <c r="EYT5" s="104"/>
      <c r="EYU5" s="182"/>
      <c r="EYV5" s="104"/>
      <c r="EYW5" s="182"/>
      <c r="EYX5" s="104"/>
      <c r="EYY5" s="182"/>
      <c r="EYZ5" s="104"/>
      <c r="EZA5" s="182"/>
      <c r="EZB5" s="104"/>
      <c r="EZC5" s="182"/>
      <c r="EZD5" s="104"/>
      <c r="EZE5" s="182"/>
      <c r="EZF5" s="104"/>
      <c r="EZG5" s="182"/>
      <c r="EZH5" s="104"/>
      <c r="EZI5" s="182"/>
      <c r="EZJ5" s="104"/>
      <c r="EZK5" s="182"/>
      <c r="EZL5" s="104"/>
      <c r="EZM5" s="182"/>
      <c r="EZN5" s="104"/>
      <c r="EZO5" s="182"/>
      <c r="EZP5" s="104"/>
      <c r="EZQ5" s="182"/>
      <c r="EZR5" s="104"/>
      <c r="EZS5" s="182"/>
      <c r="EZT5" s="104"/>
      <c r="EZU5" s="182"/>
      <c r="EZV5" s="104"/>
      <c r="EZW5" s="182"/>
      <c r="EZX5" s="104"/>
      <c r="EZY5" s="182"/>
      <c r="EZZ5" s="104"/>
      <c r="FAA5" s="182"/>
      <c r="FAB5" s="104"/>
      <c r="FAC5" s="182"/>
      <c r="FAD5" s="104"/>
      <c r="FAE5" s="182"/>
      <c r="FAF5" s="104"/>
      <c r="FAG5" s="182"/>
      <c r="FAH5" s="104"/>
      <c r="FAI5" s="182"/>
      <c r="FAJ5" s="104"/>
      <c r="FAK5" s="182"/>
      <c r="FAL5" s="104"/>
      <c r="FAM5" s="182"/>
      <c r="FAN5" s="104"/>
      <c r="FAO5" s="182"/>
      <c r="FAP5" s="104"/>
      <c r="FAQ5" s="182"/>
      <c r="FAR5" s="104"/>
      <c r="FAS5" s="182"/>
      <c r="FAT5" s="104"/>
      <c r="FAU5" s="182"/>
      <c r="FAV5" s="104"/>
      <c r="FAW5" s="182"/>
      <c r="FAX5" s="104"/>
      <c r="FAY5" s="182"/>
      <c r="FAZ5" s="104"/>
      <c r="FBA5" s="182"/>
      <c r="FBB5" s="104"/>
      <c r="FBC5" s="182"/>
      <c r="FBD5" s="104"/>
      <c r="FBE5" s="182"/>
      <c r="FBF5" s="104"/>
      <c r="FBG5" s="182"/>
      <c r="FBH5" s="104"/>
      <c r="FBI5" s="182"/>
      <c r="FBJ5" s="104"/>
      <c r="FBK5" s="182"/>
      <c r="FBL5" s="104"/>
      <c r="FBM5" s="182"/>
      <c r="FBN5" s="104"/>
      <c r="FBO5" s="182"/>
      <c r="FBP5" s="104"/>
      <c r="FBQ5" s="182"/>
      <c r="FBR5" s="104"/>
      <c r="FBS5" s="182"/>
      <c r="FBT5" s="104"/>
      <c r="FBU5" s="182"/>
      <c r="FBV5" s="104"/>
      <c r="FBW5" s="182"/>
      <c r="FBX5" s="104"/>
      <c r="FBY5" s="182"/>
      <c r="FBZ5" s="104"/>
      <c r="FCA5" s="182"/>
      <c r="FCB5" s="104"/>
      <c r="FCC5" s="182"/>
      <c r="FCD5" s="104"/>
      <c r="FCE5" s="182"/>
      <c r="FCF5" s="104"/>
      <c r="FCG5" s="182"/>
      <c r="FCH5" s="104"/>
      <c r="FCI5" s="182"/>
      <c r="FCJ5" s="104"/>
      <c r="FCK5" s="182"/>
      <c r="FCL5" s="104"/>
      <c r="FCM5" s="182"/>
      <c r="FCN5" s="104"/>
      <c r="FCO5" s="182"/>
      <c r="FCP5" s="104"/>
      <c r="FCQ5" s="182"/>
      <c r="FCR5" s="104"/>
      <c r="FCS5" s="182"/>
      <c r="FCT5" s="104"/>
      <c r="FCU5" s="182"/>
      <c r="FCV5" s="104"/>
      <c r="FCW5" s="182"/>
      <c r="FCX5" s="104"/>
      <c r="FCY5" s="182"/>
      <c r="FCZ5" s="104"/>
      <c r="FDA5" s="182"/>
      <c r="FDB5" s="104"/>
      <c r="FDC5" s="182"/>
      <c r="FDD5" s="104"/>
      <c r="FDE5" s="182"/>
      <c r="FDF5" s="104"/>
      <c r="FDG5" s="182"/>
      <c r="FDH5" s="104"/>
      <c r="FDI5" s="182"/>
      <c r="FDJ5" s="104"/>
      <c r="FDK5" s="182"/>
      <c r="FDL5" s="104"/>
      <c r="FDM5" s="182"/>
      <c r="FDN5" s="104"/>
      <c r="FDO5" s="182"/>
      <c r="FDP5" s="104"/>
      <c r="FDQ5" s="182"/>
      <c r="FDR5" s="104"/>
      <c r="FDS5" s="182"/>
      <c r="FDT5" s="104"/>
      <c r="FDU5" s="182"/>
      <c r="FDV5" s="104"/>
      <c r="FDW5" s="182"/>
      <c r="FDX5" s="104"/>
      <c r="FDY5" s="182"/>
      <c r="FDZ5" s="104"/>
      <c r="FEA5" s="182"/>
      <c r="FEB5" s="104"/>
      <c r="FEC5" s="182"/>
      <c r="FED5" s="104"/>
      <c r="FEE5" s="182"/>
      <c r="FEF5" s="104"/>
      <c r="FEG5" s="182"/>
      <c r="FEH5" s="104"/>
      <c r="FEI5" s="182"/>
      <c r="FEJ5" s="104"/>
      <c r="FEK5" s="182"/>
      <c r="FEL5" s="104"/>
      <c r="FEM5" s="182"/>
      <c r="FEN5" s="104"/>
      <c r="FEO5" s="182"/>
      <c r="FEP5" s="104"/>
      <c r="FEQ5" s="182"/>
      <c r="FER5" s="104"/>
      <c r="FES5" s="182"/>
      <c r="FET5" s="104"/>
      <c r="FEU5" s="182"/>
      <c r="FEV5" s="104"/>
      <c r="FEW5" s="182"/>
      <c r="FEX5" s="104"/>
      <c r="FEY5" s="182"/>
      <c r="FEZ5" s="104"/>
      <c r="FFA5" s="182"/>
      <c r="FFB5" s="104"/>
      <c r="FFC5" s="182"/>
      <c r="FFD5" s="104"/>
      <c r="FFE5" s="182"/>
      <c r="FFF5" s="104"/>
      <c r="FFG5" s="182"/>
      <c r="FFH5" s="104"/>
      <c r="FFI5" s="182"/>
      <c r="FFJ5" s="104"/>
      <c r="FFK5" s="182"/>
      <c r="FFL5" s="104"/>
      <c r="FFM5" s="182"/>
      <c r="FFN5" s="104"/>
      <c r="FFO5" s="182"/>
      <c r="FFP5" s="104"/>
      <c r="FFQ5" s="182"/>
      <c r="FFR5" s="104"/>
      <c r="FFS5" s="182"/>
      <c r="FFT5" s="104"/>
      <c r="FFU5" s="182"/>
      <c r="FFV5" s="104"/>
      <c r="FFW5" s="182"/>
      <c r="FFX5" s="104"/>
      <c r="FFY5" s="182"/>
      <c r="FFZ5" s="104"/>
      <c r="FGA5" s="182"/>
      <c r="FGB5" s="104"/>
      <c r="FGC5" s="182"/>
      <c r="FGD5" s="104"/>
      <c r="FGE5" s="182"/>
      <c r="FGF5" s="104"/>
      <c r="FGG5" s="182"/>
      <c r="FGH5" s="104"/>
      <c r="FGI5" s="182"/>
      <c r="FGJ5" s="104"/>
      <c r="FGK5" s="182"/>
      <c r="FGL5" s="104"/>
      <c r="FGM5" s="182"/>
      <c r="FGN5" s="104"/>
      <c r="FGO5" s="182"/>
      <c r="FGP5" s="104"/>
      <c r="FGQ5" s="182"/>
      <c r="FGR5" s="104"/>
      <c r="FGS5" s="182"/>
      <c r="FGT5" s="104"/>
      <c r="FGU5" s="182"/>
      <c r="FGV5" s="104"/>
      <c r="FGW5" s="182"/>
      <c r="FGX5" s="104"/>
      <c r="FGY5" s="182"/>
      <c r="FGZ5" s="104"/>
      <c r="FHA5" s="182"/>
      <c r="FHB5" s="104"/>
      <c r="FHC5" s="182"/>
      <c r="FHD5" s="104"/>
      <c r="FHE5" s="182"/>
      <c r="FHF5" s="104"/>
      <c r="FHG5" s="182"/>
      <c r="FHH5" s="104"/>
      <c r="FHI5" s="182"/>
      <c r="FHJ5" s="104"/>
      <c r="FHK5" s="182"/>
      <c r="FHL5" s="104"/>
      <c r="FHM5" s="182"/>
      <c r="FHN5" s="104"/>
      <c r="FHO5" s="182"/>
      <c r="FHP5" s="104"/>
      <c r="FHQ5" s="182"/>
      <c r="FHR5" s="104"/>
      <c r="FHS5" s="182"/>
      <c r="FHT5" s="104"/>
      <c r="FHU5" s="182"/>
      <c r="FHV5" s="104"/>
      <c r="FHW5" s="182"/>
      <c r="FHX5" s="104"/>
      <c r="FHY5" s="182"/>
      <c r="FHZ5" s="104"/>
      <c r="FIA5" s="182"/>
      <c r="FIB5" s="104"/>
      <c r="FIC5" s="182"/>
      <c r="FID5" s="104"/>
      <c r="FIE5" s="182"/>
      <c r="FIF5" s="104"/>
      <c r="FIG5" s="182"/>
      <c r="FIH5" s="104"/>
      <c r="FII5" s="182"/>
      <c r="FIJ5" s="104"/>
      <c r="FIK5" s="182"/>
      <c r="FIL5" s="104"/>
      <c r="FIM5" s="182"/>
      <c r="FIN5" s="104"/>
      <c r="FIO5" s="182"/>
      <c r="FIP5" s="104"/>
      <c r="FIQ5" s="182"/>
      <c r="FIR5" s="104"/>
      <c r="FIS5" s="182"/>
      <c r="FIT5" s="104"/>
      <c r="FIU5" s="182"/>
      <c r="FIV5" s="104"/>
      <c r="FIW5" s="182"/>
      <c r="FIX5" s="104"/>
      <c r="FIY5" s="182"/>
      <c r="FIZ5" s="104"/>
      <c r="FJA5" s="182"/>
      <c r="FJB5" s="104"/>
      <c r="FJC5" s="182"/>
      <c r="FJD5" s="104"/>
      <c r="FJE5" s="182"/>
      <c r="FJF5" s="104"/>
      <c r="FJG5" s="182"/>
      <c r="FJH5" s="104"/>
      <c r="FJI5" s="182"/>
      <c r="FJJ5" s="104"/>
      <c r="FJK5" s="182"/>
      <c r="FJL5" s="104"/>
      <c r="FJM5" s="182"/>
      <c r="FJN5" s="104"/>
      <c r="FJO5" s="182"/>
      <c r="FJP5" s="104"/>
      <c r="FJQ5" s="182"/>
      <c r="FJR5" s="104"/>
      <c r="FJS5" s="182"/>
      <c r="FJT5" s="104"/>
      <c r="FJU5" s="182"/>
      <c r="FJV5" s="104"/>
      <c r="FJW5" s="182"/>
      <c r="FJX5" s="104"/>
      <c r="FJY5" s="182"/>
      <c r="FJZ5" s="104"/>
      <c r="FKA5" s="182"/>
      <c r="FKB5" s="104"/>
      <c r="FKC5" s="182"/>
      <c r="FKD5" s="104"/>
      <c r="FKE5" s="182"/>
      <c r="FKF5" s="104"/>
      <c r="FKG5" s="182"/>
      <c r="FKH5" s="104"/>
      <c r="FKI5" s="182"/>
      <c r="FKJ5" s="104"/>
      <c r="FKK5" s="182"/>
      <c r="FKL5" s="104"/>
      <c r="FKM5" s="182"/>
      <c r="FKN5" s="104"/>
      <c r="FKO5" s="182"/>
      <c r="FKP5" s="104"/>
      <c r="FKQ5" s="182"/>
      <c r="FKR5" s="104"/>
      <c r="FKS5" s="182"/>
      <c r="FKT5" s="104"/>
      <c r="FKU5" s="182"/>
      <c r="FKV5" s="104"/>
      <c r="FKW5" s="182"/>
      <c r="FKX5" s="104"/>
      <c r="FKY5" s="182"/>
      <c r="FKZ5" s="104"/>
      <c r="FLA5" s="182"/>
      <c r="FLB5" s="104"/>
      <c r="FLC5" s="182"/>
      <c r="FLD5" s="104"/>
      <c r="FLE5" s="182"/>
      <c r="FLF5" s="104"/>
      <c r="FLG5" s="182"/>
      <c r="FLH5" s="104"/>
      <c r="FLI5" s="182"/>
      <c r="FLJ5" s="104"/>
      <c r="FLK5" s="182"/>
      <c r="FLL5" s="104"/>
      <c r="FLM5" s="182"/>
      <c r="FLN5" s="104"/>
      <c r="FLO5" s="182"/>
      <c r="FLP5" s="104"/>
      <c r="FLQ5" s="182"/>
      <c r="FLR5" s="104"/>
      <c r="FLS5" s="182"/>
      <c r="FLT5" s="104"/>
      <c r="FLU5" s="182"/>
      <c r="FLV5" s="104"/>
      <c r="FLW5" s="182"/>
      <c r="FLX5" s="104"/>
      <c r="FLY5" s="182"/>
      <c r="FLZ5" s="104"/>
      <c r="FMA5" s="182"/>
      <c r="FMB5" s="104"/>
      <c r="FMC5" s="182"/>
      <c r="FMD5" s="104"/>
      <c r="FME5" s="182"/>
      <c r="FMF5" s="104"/>
      <c r="FMG5" s="182"/>
      <c r="FMH5" s="104"/>
      <c r="FMI5" s="182"/>
      <c r="FMJ5" s="104"/>
      <c r="FMK5" s="182"/>
      <c r="FML5" s="104"/>
      <c r="FMM5" s="182"/>
      <c r="FMN5" s="104"/>
      <c r="FMO5" s="182"/>
      <c r="FMP5" s="104"/>
      <c r="FMQ5" s="182"/>
      <c r="FMR5" s="104"/>
      <c r="FMS5" s="182"/>
      <c r="FMT5" s="104"/>
      <c r="FMU5" s="182"/>
      <c r="FMV5" s="104"/>
      <c r="FMW5" s="182"/>
      <c r="FMX5" s="104"/>
      <c r="FMY5" s="182"/>
      <c r="FMZ5" s="104"/>
      <c r="FNA5" s="182"/>
      <c r="FNB5" s="104"/>
      <c r="FNC5" s="182"/>
      <c r="FND5" s="104"/>
      <c r="FNE5" s="182"/>
      <c r="FNF5" s="104"/>
      <c r="FNG5" s="182"/>
      <c r="FNH5" s="104"/>
      <c r="FNI5" s="182"/>
      <c r="FNJ5" s="104"/>
      <c r="FNK5" s="182"/>
      <c r="FNL5" s="104"/>
      <c r="FNM5" s="182"/>
      <c r="FNN5" s="104"/>
      <c r="FNO5" s="182"/>
      <c r="FNP5" s="104"/>
      <c r="FNQ5" s="182"/>
      <c r="FNR5" s="104"/>
      <c r="FNS5" s="182"/>
      <c r="FNT5" s="104"/>
      <c r="FNU5" s="182"/>
      <c r="FNV5" s="104"/>
      <c r="FNW5" s="182"/>
      <c r="FNX5" s="104"/>
      <c r="FNY5" s="182"/>
      <c r="FNZ5" s="104"/>
      <c r="FOA5" s="182"/>
      <c r="FOB5" s="104"/>
      <c r="FOC5" s="182"/>
      <c r="FOD5" s="104"/>
      <c r="FOE5" s="182"/>
      <c r="FOF5" s="104"/>
      <c r="FOG5" s="182"/>
      <c r="FOH5" s="104"/>
      <c r="FOI5" s="182"/>
      <c r="FOJ5" s="104"/>
      <c r="FOK5" s="182"/>
      <c r="FOL5" s="104"/>
      <c r="FOM5" s="182"/>
      <c r="FON5" s="104"/>
      <c r="FOO5" s="182"/>
      <c r="FOP5" s="104"/>
      <c r="FOQ5" s="182"/>
      <c r="FOR5" s="104"/>
      <c r="FOS5" s="182"/>
      <c r="FOT5" s="104"/>
      <c r="FOU5" s="182"/>
      <c r="FOV5" s="104"/>
      <c r="FOW5" s="182"/>
      <c r="FOX5" s="104"/>
      <c r="FOY5" s="182"/>
      <c r="FOZ5" s="104"/>
      <c r="FPA5" s="182"/>
      <c r="FPB5" s="104"/>
      <c r="FPC5" s="182"/>
      <c r="FPD5" s="104"/>
      <c r="FPE5" s="182"/>
      <c r="FPF5" s="104"/>
      <c r="FPG5" s="182"/>
      <c r="FPH5" s="104"/>
      <c r="FPI5" s="182"/>
      <c r="FPJ5" s="104"/>
      <c r="FPK5" s="182"/>
      <c r="FPL5" s="104"/>
      <c r="FPM5" s="182"/>
      <c r="FPN5" s="104"/>
      <c r="FPO5" s="182"/>
      <c r="FPP5" s="104"/>
      <c r="FPQ5" s="182"/>
      <c r="FPR5" s="104"/>
      <c r="FPS5" s="182"/>
      <c r="FPT5" s="104"/>
      <c r="FPU5" s="182"/>
      <c r="FPV5" s="104"/>
      <c r="FPW5" s="182"/>
      <c r="FPX5" s="104"/>
      <c r="FPY5" s="182"/>
      <c r="FPZ5" s="104"/>
      <c r="FQA5" s="182"/>
      <c r="FQB5" s="104"/>
      <c r="FQC5" s="182"/>
      <c r="FQD5" s="104"/>
      <c r="FQE5" s="182"/>
      <c r="FQF5" s="104"/>
      <c r="FQG5" s="182"/>
      <c r="FQH5" s="104"/>
      <c r="FQI5" s="182"/>
      <c r="FQJ5" s="104"/>
      <c r="FQK5" s="182"/>
      <c r="FQL5" s="104"/>
      <c r="FQM5" s="182"/>
      <c r="FQN5" s="104"/>
      <c r="FQO5" s="182"/>
      <c r="FQP5" s="104"/>
      <c r="FQQ5" s="182"/>
      <c r="FQR5" s="104"/>
      <c r="FQS5" s="182"/>
      <c r="FQT5" s="104"/>
      <c r="FQU5" s="182"/>
      <c r="FQV5" s="104"/>
      <c r="FQW5" s="182"/>
      <c r="FQX5" s="104"/>
      <c r="FQY5" s="182"/>
      <c r="FQZ5" s="104"/>
      <c r="FRA5" s="182"/>
      <c r="FRB5" s="104"/>
      <c r="FRC5" s="182"/>
      <c r="FRD5" s="104"/>
      <c r="FRE5" s="182"/>
      <c r="FRF5" s="104"/>
      <c r="FRG5" s="182"/>
      <c r="FRH5" s="104"/>
      <c r="FRI5" s="182"/>
      <c r="FRJ5" s="104"/>
      <c r="FRK5" s="182"/>
      <c r="FRL5" s="104"/>
      <c r="FRM5" s="182"/>
      <c r="FRN5" s="104"/>
      <c r="FRO5" s="182"/>
      <c r="FRP5" s="104"/>
      <c r="FRQ5" s="182"/>
      <c r="FRR5" s="104"/>
      <c r="FRS5" s="182"/>
      <c r="FRT5" s="104"/>
      <c r="FRU5" s="182"/>
      <c r="FRV5" s="104"/>
      <c r="FRW5" s="182"/>
      <c r="FRX5" s="104"/>
      <c r="FRY5" s="182"/>
      <c r="FRZ5" s="104"/>
      <c r="FSA5" s="182"/>
      <c r="FSB5" s="104"/>
      <c r="FSC5" s="182"/>
      <c r="FSD5" s="104"/>
      <c r="FSE5" s="182"/>
      <c r="FSF5" s="104"/>
      <c r="FSG5" s="182"/>
      <c r="FSH5" s="104"/>
      <c r="FSI5" s="182"/>
      <c r="FSJ5" s="104"/>
      <c r="FSK5" s="182"/>
      <c r="FSL5" s="104"/>
      <c r="FSM5" s="182"/>
      <c r="FSN5" s="104"/>
      <c r="FSO5" s="182"/>
      <c r="FSP5" s="104"/>
      <c r="FSQ5" s="182"/>
      <c r="FSR5" s="104"/>
      <c r="FSS5" s="182"/>
      <c r="FST5" s="104"/>
      <c r="FSU5" s="182"/>
      <c r="FSV5" s="104"/>
      <c r="FSW5" s="182"/>
      <c r="FSX5" s="104"/>
      <c r="FSY5" s="182"/>
      <c r="FSZ5" s="104"/>
      <c r="FTA5" s="182"/>
      <c r="FTB5" s="104"/>
      <c r="FTC5" s="182"/>
      <c r="FTD5" s="104"/>
      <c r="FTE5" s="182"/>
      <c r="FTF5" s="104"/>
      <c r="FTG5" s="182"/>
      <c r="FTH5" s="104"/>
      <c r="FTI5" s="182"/>
      <c r="FTJ5" s="104"/>
      <c r="FTK5" s="182"/>
      <c r="FTL5" s="104"/>
      <c r="FTM5" s="182"/>
      <c r="FTN5" s="104"/>
      <c r="FTO5" s="182"/>
      <c r="FTP5" s="104"/>
      <c r="FTQ5" s="182"/>
      <c r="FTR5" s="104"/>
      <c r="FTS5" s="182"/>
      <c r="FTT5" s="104"/>
      <c r="FTU5" s="182"/>
      <c r="FTV5" s="104"/>
      <c r="FTW5" s="182"/>
      <c r="FTX5" s="104"/>
      <c r="FTY5" s="182"/>
      <c r="FTZ5" s="104"/>
      <c r="FUA5" s="182"/>
      <c r="FUB5" s="104"/>
      <c r="FUC5" s="182"/>
      <c r="FUD5" s="104"/>
      <c r="FUE5" s="182"/>
      <c r="FUF5" s="104"/>
      <c r="FUG5" s="182"/>
      <c r="FUH5" s="104"/>
      <c r="FUI5" s="182"/>
      <c r="FUJ5" s="104"/>
      <c r="FUK5" s="182"/>
      <c r="FUL5" s="104"/>
      <c r="FUM5" s="182"/>
      <c r="FUN5" s="104"/>
      <c r="FUO5" s="182"/>
      <c r="FUP5" s="104"/>
      <c r="FUQ5" s="182"/>
      <c r="FUR5" s="104"/>
      <c r="FUS5" s="182"/>
      <c r="FUT5" s="104"/>
      <c r="FUU5" s="182"/>
      <c r="FUV5" s="104"/>
      <c r="FUW5" s="182"/>
      <c r="FUX5" s="104"/>
      <c r="FUY5" s="182"/>
      <c r="FUZ5" s="104"/>
      <c r="FVA5" s="182"/>
      <c r="FVB5" s="104"/>
      <c r="FVC5" s="182"/>
      <c r="FVD5" s="104"/>
      <c r="FVE5" s="182"/>
      <c r="FVF5" s="104"/>
      <c r="FVG5" s="182"/>
      <c r="FVH5" s="104"/>
      <c r="FVI5" s="182"/>
      <c r="FVJ5" s="104"/>
      <c r="FVK5" s="182"/>
      <c r="FVL5" s="104"/>
      <c r="FVM5" s="182"/>
      <c r="FVN5" s="104"/>
      <c r="FVO5" s="182"/>
      <c r="FVP5" s="104"/>
      <c r="FVQ5" s="182"/>
      <c r="FVR5" s="104"/>
      <c r="FVS5" s="182"/>
      <c r="FVT5" s="104"/>
      <c r="FVU5" s="182"/>
      <c r="FVV5" s="104"/>
      <c r="FVW5" s="182"/>
      <c r="FVX5" s="104"/>
      <c r="FVY5" s="182"/>
      <c r="FVZ5" s="104"/>
      <c r="FWA5" s="182"/>
      <c r="FWB5" s="104"/>
      <c r="FWC5" s="182"/>
      <c r="FWD5" s="104"/>
      <c r="FWE5" s="182"/>
      <c r="FWF5" s="104"/>
      <c r="FWG5" s="182"/>
      <c r="FWH5" s="104"/>
      <c r="FWI5" s="182"/>
      <c r="FWJ5" s="104"/>
      <c r="FWK5" s="182"/>
      <c r="FWL5" s="104"/>
      <c r="FWM5" s="182"/>
      <c r="FWN5" s="104"/>
      <c r="FWO5" s="182"/>
      <c r="FWP5" s="104"/>
      <c r="FWQ5" s="182"/>
      <c r="FWR5" s="104"/>
      <c r="FWS5" s="182"/>
      <c r="FWT5" s="104"/>
      <c r="FWU5" s="182"/>
      <c r="FWV5" s="104"/>
      <c r="FWW5" s="182"/>
      <c r="FWX5" s="104"/>
      <c r="FWY5" s="182"/>
      <c r="FWZ5" s="104"/>
      <c r="FXA5" s="182"/>
      <c r="FXB5" s="104"/>
      <c r="FXC5" s="182"/>
      <c r="FXD5" s="104"/>
      <c r="FXE5" s="182"/>
      <c r="FXF5" s="104"/>
      <c r="FXG5" s="182"/>
      <c r="FXH5" s="104"/>
      <c r="FXI5" s="182"/>
      <c r="FXJ5" s="104"/>
      <c r="FXK5" s="182"/>
      <c r="FXL5" s="104"/>
      <c r="FXM5" s="182"/>
      <c r="FXN5" s="104"/>
      <c r="FXO5" s="182"/>
      <c r="FXP5" s="104"/>
      <c r="FXQ5" s="182"/>
      <c r="FXR5" s="104"/>
      <c r="FXS5" s="182"/>
      <c r="FXT5" s="104"/>
      <c r="FXU5" s="182"/>
      <c r="FXV5" s="104"/>
      <c r="FXW5" s="182"/>
      <c r="FXX5" s="104"/>
      <c r="FXY5" s="182"/>
      <c r="FXZ5" s="104"/>
      <c r="FYA5" s="182"/>
      <c r="FYB5" s="104"/>
      <c r="FYC5" s="182"/>
      <c r="FYD5" s="104"/>
      <c r="FYE5" s="182"/>
      <c r="FYF5" s="104"/>
      <c r="FYG5" s="182"/>
      <c r="FYH5" s="104"/>
      <c r="FYI5" s="182"/>
      <c r="FYJ5" s="104"/>
      <c r="FYK5" s="182"/>
      <c r="FYL5" s="104"/>
      <c r="FYM5" s="182"/>
      <c r="FYN5" s="104"/>
      <c r="FYO5" s="182"/>
      <c r="FYP5" s="104"/>
      <c r="FYQ5" s="182"/>
      <c r="FYR5" s="104"/>
      <c r="FYS5" s="182"/>
      <c r="FYT5" s="104"/>
      <c r="FYU5" s="182"/>
      <c r="FYV5" s="104"/>
      <c r="FYW5" s="182"/>
      <c r="FYX5" s="104"/>
      <c r="FYY5" s="182"/>
      <c r="FYZ5" s="104"/>
      <c r="FZA5" s="182"/>
      <c r="FZB5" s="104"/>
      <c r="FZC5" s="182"/>
      <c r="FZD5" s="104"/>
      <c r="FZE5" s="182"/>
      <c r="FZF5" s="104"/>
      <c r="FZG5" s="182"/>
      <c r="FZH5" s="104"/>
      <c r="FZI5" s="182"/>
      <c r="FZJ5" s="104"/>
      <c r="FZK5" s="182"/>
      <c r="FZL5" s="104"/>
      <c r="FZM5" s="182"/>
      <c r="FZN5" s="104"/>
      <c r="FZO5" s="182"/>
      <c r="FZP5" s="104"/>
      <c r="FZQ5" s="182"/>
      <c r="FZR5" s="104"/>
      <c r="FZS5" s="182"/>
      <c r="FZT5" s="104"/>
      <c r="FZU5" s="182"/>
      <c r="FZV5" s="104"/>
      <c r="FZW5" s="182"/>
      <c r="FZX5" s="104"/>
      <c r="FZY5" s="182"/>
      <c r="FZZ5" s="104"/>
      <c r="GAA5" s="182"/>
      <c r="GAB5" s="104"/>
      <c r="GAC5" s="182"/>
      <c r="GAD5" s="104"/>
      <c r="GAE5" s="182"/>
      <c r="GAF5" s="104"/>
      <c r="GAG5" s="182"/>
      <c r="GAH5" s="104"/>
      <c r="GAI5" s="182"/>
      <c r="GAJ5" s="104"/>
      <c r="GAK5" s="182"/>
      <c r="GAL5" s="104"/>
      <c r="GAM5" s="182"/>
      <c r="GAN5" s="104"/>
      <c r="GAO5" s="182"/>
      <c r="GAP5" s="104"/>
      <c r="GAQ5" s="182"/>
      <c r="GAR5" s="104"/>
      <c r="GAS5" s="182"/>
      <c r="GAT5" s="104"/>
      <c r="GAU5" s="182"/>
      <c r="GAV5" s="104"/>
      <c r="GAW5" s="182"/>
      <c r="GAX5" s="104"/>
      <c r="GAY5" s="182"/>
      <c r="GAZ5" s="104"/>
      <c r="GBA5" s="182"/>
      <c r="GBB5" s="104"/>
      <c r="GBC5" s="182"/>
      <c r="GBD5" s="104"/>
      <c r="GBE5" s="182"/>
      <c r="GBF5" s="104"/>
      <c r="GBG5" s="182"/>
      <c r="GBH5" s="104"/>
      <c r="GBI5" s="182"/>
      <c r="GBJ5" s="104"/>
      <c r="GBK5" s="182"/>
      <c r="GBL5" s="104"/>
      <c r="GBM5" s="182"/>
      <c r="GBN5" s="104"/>
      <c r="GBO5" s="182"/>
      <c r="GBP5" s="104"/>
      <c r="GBQ5" s="182"/>
      <c r="GBR5" s="104"/>
      <c r="GBS5" s="182"/>
      <c r="GBT5" s="104"/>
      <c r="GBU5" s="182"/>
      <c r="GBV5" s="104"/>
      <c r="GBW5" s="182"/>
      <c r="GBX5" s="104"/>
      <c r="GBY5" s="182"/>
      <c r="GBZ5" s="104"/>
      <c r="GCA5" s="182"/>
      <c r="GCB5" s="104"/>
      <c r="GCC5" s="182"/>
      <c r="GCD5" s="104"/>
      <c r="GCE5" s="182"/>
      <c r="GCF5" s="104"/>
      <c r="GCG5" s="182"/>
      <c r="GCH5" s="104"/>
      <c r="GCI5" s="182"/>
      <c r="GCJ5" s="104"/>
      <c r="GCK5" s="182"/>
      <c r="GCL5" s="104"/>
      <c r="GCM5" s="182"/>
      <c r="GCN5" s="104"/>
      <c r="GCO5" s="182"/>
      <c r="GCP5" s="104"/>
      <c r="GCQ5" s="182"/>
      <c r="GCR5" s="104"/>
      <c r="GCS5" s="182"/>
      <c r="GCT5" s="104"/>
      <c r="GCU5" s="182"/>
      <c r="GCV5" s="104"/>
      <c r="GCW5" s="182"/>
      <c r="GCX5" s="104"/>
      <c r="GCY5" s="182"/>
      <c r="GCZ5" s="104"/>
      <c r="GDA5" s="182"/>
      <c r="GDB5" s="104"/>
      <c r="GDC5" s="182"/>
      <c r="GDD5" s="104"/>
      <c r="GDE5" s="182"/>
      <c r="GDF5" s="104"/>
      <c r="GDG5" s="182"/>
      <c r="GDH5" s="104"/>
      <c r="GDI5" s="182"/>
      <c r="GDJ5" s="104"/>
      <c r="GDK5" s="182"/>
      <c r="GDL5" s="104"/>
      <c r="GDM5" s="182"/>
      <c r="GDN5" s="104"/>
      <c r="GDO5" s="182"/>
      <c r="GDP5" s="104"/>
      <c r="GDQ5" s="182"/>
      <c r="GDR5" s="104"/>
      <c r="GDS5" s="182"/>
      <c r="GDT5" s="104"/>
      <c r="GDU5" s="182"/>
      <c r="GDV5" s="104"/>
      <c r="GDW5" s="182"/>
      <c r="GDX5" s="104"/>
      <c r="GDY5" s="182"/>
      <c r="GDZ5" s="104"/>
      <c r="GEA5" s="182"/>
      <c r="GEB5" s="104"/>
      <c r="GEC5" s="182"/>
      <c r="GED5" s="104"/>
      <c r="GEE5" s="182"/>
      <c r="GEF5" s="104"/>
      <c r="GEG5" s="182"/>
      <c r="GEH5" s="104"/>
      <c r="GEI5" s="182"/>
      <c r="GEJ5" s="104"/>
      <c r="GEK5" s="182"/>
      <c r="GEL5" s="104"/>
      <c r="GEM5" s="182"/>
      <c r="GEN5" s="104"/>
      <c r="GEO5" s="182"/>
      <c r="GEP5" s="104"/>
      <c r="GEQ5" s="182"/>
      <c r="GER5" s="104"/>
      <c r="GES5" s="182"/>
      <c r="GET5" s="104"/>
      <c r="GEU5" s="182"/>
      <c r="GEV5" s="104"/>
      <c r="GEW5" s="182"/>
      <c r="GEX5" s="104"/>
      <c r="GEY5" s="182"/>
      <c r="GEZ5" s="104"/>
      <c r="GFA5" s="182"/>
      <c r="GFB5" s="104"/>
      <c r="GFC5" s="182"/>
      <c r="GFD5" s="104"/>
      <c r="GFE5" s="182"/>
      <c r="GFF5" s="104"/>
      <c r="GFG5" s="182"/>
      <c r="GFH5" s="104"/>
      <c r="GFI5" s="182"/>
      <c r="GFJ5" s="104"/>
      <c r="GFK5" s="182"/>
      <c r="GFL5" s="104"/>
      <c r="GFM5" s="182"/>
      <c r="GFN5" s="104"/>
      <c r="GFO5" s="182"/>
      <c r="GFP5" s="104"/>
      <c r="GFQ5" s="182"/>
      <c r="GFR5" s="104"/>
      <c r="GFS5" s="182"/>
      <c r="GFT5" s="104"/>
      <c r="GFU5" s="182"/>
      <c r="GFV5" s="104"/>
      <c r="GFW5" s="182"/>
      <c r="GFX5" s="104"/>
      <c r="GFY5" s="182"/>
      <c r="GFZ5" s="104"/>
      <c r="GGA5" s="182"/>
      <c r="GGB5" s="104"/>
      <c r="GGC5" s="182"/>
      <c r="GGD5" s="104"/>
      <c r="GGE5" s="182"/>
      <c r="GGF5" s="104"/>
      <c r="GGG5" s="182"/>
      <c r="GGH5" s="104"/>
      <c r="GGI5" s="182"/>
      <c r="GGJ5" s="104"/>
      <c r="GGK5" s="182"/>
      <c r="GGL5" s="104"/>
      <c r="GGM5" s="182"/>
      <c r="GGN5" s="104"/>
      <c r="GGO5" s="182"/>
      <c r="GGP5" s="104"/>
      <c r="GGQ5" s="182"/>
      <c r="GGR5" s="104"/>
      <c r="GGS5" s="182"/>
      <c r="GGT5" s="104"/>
      <c r="GGU5" s="182"/>
      <c r="GGV5" s="104"/>
      <c r="GGW5" s="182"/>
      <c r="GGX5" s="104"/>
      <c r="GGY5" s="182"/>
      <c r="GGZ5" s="104"/>
      <c r="GHA5" s="182"/>
      <c r="GHB5" s="104"/>
      <c r="GHC5" s="182"/>
      <c r="GHD5" s="104"/>
      <c r="GHE5" s="182"/>
      <c r="GHF5" s="104"/>
      <c r="GHG5" s="182"/>
      <c r="GHH5" s="104"/>
      <c r="GHI5" s="182"/>
      <c r="GHJ5" s="104"/>
      <c r="GHK5" s="182"/>
      <c r="GHL5" s="104"/>
      <c r="GHM5" s="182"/>
      <c r="GHN5" s="104"/>
      <c r="GHO5" s="182"/>
      <c r="GHP5" s="104"/>
      <c r="GHQ5" s="182"/>
      <c r="GHR5" s="104"/>
      <c r="GHS5" s="182"/>
      <c r="GHT5" s="104"/>
      <c r="GHU5" s="182"/>
      <c r="GHV5" s="104"/>
      <c r="GHW5" s="182"/>
      <c r="GHX5" s="104"/>
      <c r="GHY5" s="182"/>
      <c r="GHZ5" s="104"/>
      <c r="GIA5" s="182"/>
      <c r="GIB5" s="104"/>
      <c r="GIC5" s="182"/>
      <c r="GID5" s="104"/>
      <c r="GIE5" s="182"/>
      <c r="GIF5" s="104"/>
      <c r="GIG5" s="182"/>
      <c r="GIH5" s="104"/>
      <c r="GII5" s="182"/>
      <c r="GIJ5" s="104"/>
      <c r="GIK5" s="182"/>
      <c r="GIL5" s="104"/>
      <c r="GIM5" s="182"/>
      <c r="GIN5" s="104"/>
      <c r="GIO5" s="182"/>
      <c r="GIP5" s="104"/>
      <c r="GIQ5" s="182"/>
      <c r="GIR5" s="104"/>
      <c r="GIS5" s="182"/>
      <c r="GIT5" s="104"/>
      <c r="GIU5" s="182"/>
      <c r="GIV5" s="104"/>
      <c r="GIW5" s="182"/>
      <c r="GIX5" s="104"/>
      <c r="GIY5" s="182"/>
      <c r="GIZ5" s="104"/>
      <c r="GJA5" s="182"/>
      <c r="GJB5" s="104"/>
      <c r="GJC5" s="182"/>
      <c r="GJD5" s="104"/>
      <c r="GJE5" s="182"/>
      <c r="GJF5" s="104"/>
      <c r="GJG5" s="182"/>
      <c r="GJH5" s="104"/>
      <c r="GJI5" s="182"/>
      <c r="GJJ5" s="104"/>
      <c r="GJK5" s="182"/>
      <c r="GJL5" s="104"/>
      <c r="GJM5" s="182"/>
      <c r="GJN5" s="104"/>
      <c r="GJO5" s="182"/>
      <c r="GJP5" s="104"/>
      <c r="GJQ5" s="182"/>
      <c r="GJR5" s="104"/>
      <c r="GJS5" s="182"/>
      <c r="GJT5" s="104"/>
      <c r="GJU5" s="182"/>
      <c r="GJV5" s="104"/>
      <c r="GJW5" s="182"/>
      <c r="GJX5" s="104"/>
      <c r="GJY5" s="182"/>
      <c r="GJZ5" s="104"/>
      <c r="GKA5" s="182"/>
      <c r="GKB5" s="104"/>
      <c r="GKC5" s="182"/>
      <c r="GKD5" s="104"/>
      <c r="GKE5" s="182"/>
      <c r="GKF5" s="104"/>
      <c r="GKG5" s="182"/>
      <c r="GKH5" s="104"/>
      <c r="GKI5" s="182"/>
      <c r="GKJ5" s="104"/>
      <c r="GKK5" s="182"/>
      <c r="GKL5" s="104"/>
      <c r="GKM5" s="182"/>
      <c r="GKN5" s="104"/>
      <c r="GKO5" s="182"/>
      <c r="GKP5" s="104"/>
      <c r="GKQ5" s="182"/>
      <c r="GKR5" s="104"/>
      <c r="GKS5" s="182"/>
      <c r="GKT5" s="104"/>
      <c r="GKU5" s="182"/>
      <c r="GKV5" s="104"/>
      <c r="GKW5" s="182"/>
      <c r="GKX5" s="104"/>
      <c r="GKY5" s="182"/>
      <c r="GKZ5" s="104"/>
      <c r="GLA5" s="182"/>
      <c r="GLB5" s="104"/>
      <c r="GLC5" s="182"/>
      <c r="GLD5" s="104"/>
      <c r="GLE5" s="182"/>
      <c r="GLF5" s="104"/>
      <c r="GLG5" s="182"/>
      <c r="GLH5" s="104"/>
      <c r="GLI5" s="182"/>
      <c r="GLJ5" s="104"/>
      <c r="GLK5" s="182"/>
      <c r="GLL5" s="104"/>
      <c r="GLM5" s="182"/>
      <c r="GLN5" s="104"/>
      <c r="GLO5" s="182"/>
      <c r="GLP5" s="104"/>
      <c r="GLQ5" s="182"/>
      <c r="GLR5" s="104"/>
      <c r="GLS5" s="182"/>
      <c r="GLT5" s="104"/>
      <c r="GLU5" s="182"/>
      <c r="GLV5" s="104"/>
      <c r="GLW5" s="182"/>
      <c r="GLX5" s="104"/>
      <c r="GLY5" s="182"/>
      <c r="GLZ5" s="104"/>
      <c r="GMA5" s="182"/>
      <c r="GMB5" s="104"/>
      <c r="GMC5" s="182"/>
      <c r="GMD5" s="104"/>
      <c r="GME5" s="182"/>
      <c r="GMF5" s="104"/>
      <c r="GMG5" s="182"/>
      <c r="GMH5" s="104"/>
      <c r="GMI5" s="182"/>
      <c r="GMJ5" s="104"/>
      <c r="GMK5" s="182"/>
      <c r="GML5" s="104"/>
      <c r="GMM5" s="182"/>
      <c r="GMN5" s="104"/>
      <c r="GMO5" s="182"/>
      <c r="GMP5" s="104"/>
      <c r="GMQ5" s="182"/>
      <c r="GMR5" s="104"/>
      <c r="GMS5" s="182"/>
      <c r="GMT5" s="104"/>
      <c r="GMU5" s="182"/>
      <c r="GMV5" s="104"/>
      <c r="GMW5" s="182"/>
      <c r="GMX5" s="104"/>
      <c r="GMY5" s="182"/>
      <c r="GMZ5" s="104"/>
      <c r="GNA5" s="182"/>
      <c r="GNB5" s="104"/>
      <c r="GNC5" s="182"/>
      <c r="GND5" s="104"/>
      <c r="GNE5" s="182"/>
      <c r="GNF5" s="104"/>
      <c r="GNG5" s="182"/>
      <c r="GNH5" s="104"/>
      <c r="GNI5" s="182"/>
      <c r="GNJ5" s="104"/>
      <c r="GNK5" s="182"/>
      <c r="GNL5" s="104"/>
      <c r="GNM5" s="182"/>
      <c r="GNN5" s="104"/>
      <c r="GNO5" s="182"/>
      <c r="GNP5" s="104"/>
      <c r="GNQ5" s="182"/>
      <c r="GNR5" s="104"/>
      <c r="GNS5" s="182"/>
      <c r="GNT5" s="104"/>
      <c r="GNU5" s="182"/>
      <c r="GNV5" s="104"/>
      <c r="GNW5" s="182"/>
      <c r="GNX5" s="104"/>
      <c r="GNY5" s="182"/>
      <c r="GNZ5" s="104"/>
      <c r="GOA5" s="182"/>
      <c r="GOB5" s="104"/>
      <c r="GOC5" s="182"/>
      <c r="GOD5" s="104"/>
      <c r="GOE5" s="182"/>
      <c r="GOF5" s="104"/>
      <c r="GOG5" s="182"/>
      <c r="GOH5" s="104"/>
      <c r="GOI5" s="182"/>
      <c r="GOJ5" s="104"/>
      <c r="GOK5" s="182"/>
      <c r="GOL5" s="104"/>
      <c r="GOM5" s="182"/>
      <c r="GON5" s="104"/>
      <c r="GOO5" s="182"/>
      <c r="GOP5" s="104"/>
      <c r="GOQ5" s="182"/>
      <c r="GOR5" s="104"/>
      <c r="GOS5" s="182"/>
      <c r="GOT5" s="104"/>
      <c r="GOU5" s="182"/>
      <c r="GOV5" s="104"/>
      <c r="GOW5" s="182"/>
      <c r="GOX5" s="104"/>
      <c r="GOY5" s="182"/>
      <c r="GOZ5" s="104"/>
      <c r="GPA5" s="182"/>
      <c r="GPB5" s="104"/>
      <c r="GPC5" s="182"/>
      <c r="GPD5" s="104"/>
      <c r="GPE5" s="182"/>
      <c r="GPF5" s="104"/>
      <c r="GPG5" s="182"/>
      <c r="GPH5" s="104"/>
      <c r="GPI5" s="182"/>
      <c r="GPJ5" s="104"/>
      <c r="GPK5" s="182"/>
      <c r="GPL5" s="104"/>
      <c r="GPM5" s="182"/>
      <c r="GPN5" s="104"/>
      <c r="GPO5" s="182"/>
      <c r="GPP5" s="104"/>
      <c r="GPQ5" s="182"/>
      <c r="GPR5" s="104"/>
      <c r="GPS5" s="182"/>
      <c r="GPT5" s="104"/>
      <c r="GPU5" s="182"/>
      <c r="GPV5" s="104"/>
      <c r="GPW5" s="182"/>
      <c r="GPX5" s="104"/>
      <c r="GPY5" s="182"/>
      <c r="GPZ5" s="104"/>
      <c r="GQA5" s="182"/>
      <c r="GQB5" s="104"/>
      <c r="GQC5" s="182"/>
      <c r="GQD5" s="104"/>
      <c r="GQE5" s="182"/>
      <c r="GQF5" s="104"/>
      <c r="GQG5" s="182"/>
      <c r="GQH5" s="104"/>
      <c r="GQI5" s="182"/>
      <c r="GQJ5" s="104"/>
      <c r="GQK5" s="182"/>
      <c r="GQL5" s="104"/>
      <c r="GQM5" s="182"/>
      <c r="GQN5" s="104"/>
      <c r="GQO5" s="182"/>
      <c r="GQP5" s="104"/>
      <c r="GQQ5" s="182"/>
      <c r="GQR5" s="104"/>
      <c r="GQS5" s="182"/>
      <c r="GQT5" s="104"/>
      <c r="GQU5" s="182"/>
      <c r="GQV5" s="104"/>
      <c r="GQW5" s="182"/>
      <c r="GQX5" s="104"/>
      <c r="GQY5" s="182"/>
      <c r="GQZ5" s="104"/>
      <c r="GRA5" s="182"/>
      <c r="GRB5" s="104"/>
      <c r="GRC5" s="182"/>
      <c r="GRD5" s="104"/>
      <c r="GRE5" s="182"/>
      <c r="GRF5" s="104"/>
      <c r="GRG5" s="182"/>
      <c r="GRH5" s="104"/>
      <c r="GRI5" s="182"/>
      <c r="GRJ5" s="104"/>
      <c r="GRK5" s="182"/>
      <c r="GRL5" s="104"/>
      <c r="GRM5" s="182"/>
      <c r="GRN5" s="104"/>
      <c r="GRO5" s="182"/>
      <c r="GRP5" s="104"/>
      <c r="GRQ5" s="182"/>
      <c r="GRR5" s="104"/>
      <c r="GRS5" s="182"/>
      <c r="GRT5" s="104"/>
      <c r="GRU5" s="182"/>
      <c r="GRV5" s="104"/>
      <c r="GRW5" s="182"/>
      <c r="GRX5" s="104"/>
      <c r="GRY5" s="182"/>
      <c r="GRZ5" s="104"/>
      <c r="GSA5" s="182"/>
      <c r="GSB5" s="104"/>
      <c r="GSC5" s="182"/>
      <c r="GSD5" s="104"/>
      <c r="GSE5" s="182"/>
      <c r="GSF5" s="104"/>
      <c r="GSG5" s="182"/>
      <c r="GSH5" s="104"/>
      <c r="GSI5" s="182"/>
      <c r="GSJ5" s="104"/>
      <c r="GSK5" s="182"/>
      <c r="GSL5" s="104"/>
      <c r="GSM5" s="182"/>
      <c r="GSN5" s="104"/>
      <c r="GSO5" s="182"/>
      <c r="GSP5" s="104"/>
      <c r="GSQ5" s="182"/>
      <c r="GSR5" s="104"/>
      <c r="GSS5" s="182"/>
      <c r="GST5" s="104"/>
      <c r="GSU5" s="182"/>
      <c r="GSV5" s="104"/>
      <c r="GSW5" s="182"/>
      <c r="GSX5" s="104"/>
      <c r="GSY5" s="182"/>
      <c r="GSZ5" s="104"/>
      <c r="GTA5" s="182"/>
      <c r="GTB5" s="104"/>
      <c r="GTC5" s="182"/>
      <c r="GTD5" s="104"/>
      <c r="GTE5" s="182"/>
      <c r="GTF5" s="104"/>
      <c r="GTG5" s="182"/>
      <c r="GTH5" s="104"/>
      <c r="GTI5" s="182"/>
      <c r="GTJ5" s="104"/>
      <c r="GTK5" s="182"/>
      <c r="GTL5" s="104"/>
      <c r="GTM5" s="182"/>
      <c r="GTN5" s="104"/>
      <c r="GTO5" s="182"/>
      <c r="GTP5" s="104"/>
      <c r="GTQ5" s="182"/>
      <c r="GTR5" s="104"/>
      <c r="GTS5" s="182"/>
      <c r="GTT5" s="104"/>
      <c r="GTU5" s="182"/>
      <c r="GTV5" s="104"/>
      <c r="GTW5" s="182"/>
      <c r="GTX5" s="104"/>
      <c r="GTY5" s="182"/>
      <c r="GTZ5" s="104"/>
      <c r="GUA5" s="182"/>
      <c r="GUB5" s="104"/>
      <c r="GUC5" s="182"/>
      <c r="GUD5" s="104"/>
      <c r="GUE5" s="182"/>
      <c r="GUF5" s="104"/>
      <c r="GUG5" s="182"/>
      <c r="GUH5" s="104"/>
      <c r="GUI5" s="182"/>
      <c r="GUJ5" s="104"/>
      <c r="GUK5" s="182"/>
      <c r="GUL5" s="104"/>
      <c r="GUM5" s="182"/>
      <c r="GUN5" s="104"/>
      <c r="GUO5" s="182"/>
      <c r="GUP5" s="104"/>
      <c r="GUQ5" s="182"/>
      <c r="GUR5" s="104"/>
      <c r="GUS5" s="182"/>
      <c r="GUT5" s="104"/>
      <c r="GUU5" s="182"/>
      <c r="GUV5" s="104"/>
      <c r="GUW5" s="182"/>
      <c r="GUX5" s="104"/>
      <c r="GUY5" s="182"/>
      <c r="GUZ5" s="104"/>
      <c r="GVA5" s="182"/>
      <c r="GVB5" s="104"/>
      <c r="GVC5" s="182"/>
      <c r="GVD5" s="104"/>
      <c r="GVE5" s="182"/>
      <c r="GVF5" s="104"/>
      <c r="GVG5" s="182"/>
      <c r="GVH5" s="104"/>
      <c r="GVI5" s="182"/>
      <c r="GVJ5" s="104"/>
      <c r="GVK5" s="182"/>
      <c r="GVL5" s="104"/>
      <c r="GVM5" s="182"/>
      <c r="GVN5" s="104"/>
      <c r="GVO5" s="182"/>
      <c r="GVP5" s="104"/>
      <c r="GVQ5" s="182"/>
      <c r="GVR5" s="104"/>
      <c r="GVS5" s="182"/>
      <c r="GVT5" s="104"/>
      <c r="GVU5" s="182"/>
      <c r="GVV5" s="104"/>
      <c r="GVW5" s="182"/>
      <c r="GVX5" s="104"/>
      <c r="GVY5" s="182"/>
      <c r="GVZ5" s="104"/>
      <c r="GWA5" s="182"/>
      <c r="GWB5" s="104"/>
      <c r="GWC5" s="182"/>
      <c r="GWD5" s="104"/>
      <c r="GWE5" s="182"/>
      <c r="GWF5" s="104"/>
      <c r="GWG5" s="182"/>
      <c r="GWH5" s="104"/>
      <c r="GWI5" s="182"/>
      <c r="GWJ5" s="104"/>
      <c r="GWK5" s="182"/>
      <c r="GWL5" s="104"/>
      <c r="GWM5" s="182"/>
      <c r="GWN5" s="104"/>
      <c r="GWO5" s="182"/>
      <c r="GWP5" s="104"/>
      <c r="GWQ5" s="182"/>
      <c r="GWR5" s="104"/>
      <c r="GWS5" s="182"/>
      <c r="GWT5" s="104"/>
      <c r="GWU5" s="182"/>
      <c r="GWV5" s="104"/>
      <c r="GWW5" s="182"/>
      <c r="GWX5" s="104"/>
      <c r="GWY5" s="182"/>
      <c r="GWZ5" s="104"/>
      <c r="GXA5" s="182"/>
      <c r="GXB5" s="104"/>
      <c r="GXC5" s="182"/>
      <c r="GXD5" s="104"/>
      <c r="GXE5" s="182"/>
      <c r="GXF5" s="104"/>
      <c r="GXG5" s="182"/>
      <c r="GXH5" s="104"/>
      <c r="GXI5" s="182"/>
      <c r="GXJ5" s="104"/>
      <c r="GXK5" s="182"/>
      <c r="GXL5" s="104"/>
      <c r="GXM5" s="182"/>
      <c r="GXN5" s="104"/>
      <c r="GXO5" s="182"/>
      <c r="GXP5" s="104"/>
      <c r="GXQ5" s="182"/>
      <c r="GXR5" s="104"/>
      <c r="GXS5" s="182"/>
      <c r="GXT5" s="104"/>
      <c r="GXU5" s="182"/>
      <c r="GXV5" s="104"/>
      <c r="GXW5" s="182"/>
      <c r="GXX5" s="104"/>
      <c r="GXY5" s="182"/>
      <c r="GXZ5" s="104"/>
      <c r="GYA5" s="182"/>
      <c r="GYB5" s="104"/>
      <c r="GYC5" s="182"/>
      <c r="GYD5" s="104"/>
      <c r="GYE5" s="182"/>
      <c r="GYF5" s="104"/>
      <c r="GYG5" s="182"/>
      <c r="GYH5" s="104"/>
      <c r="GYI5" s="182"/>
      <c r="GYJ5" s="104"/>
      <c r="GYK5" s="182"/>
      <c r="GYL5" s="104"/>
      <c r="GYM5" s="182"/>
      <c r="GYN5" s="104"/>
      <c r="GYO5" s="182"/>
      <c r="GYP5" s="104"/>
      <c r="GYQ5" s="182"/>
      <c r="GYR5" s="104"/>
      <c r="GYS5" s="182"/>
      <c r="GYT5" s="104"/>
      <c r="GYU5" s="182"/>
      <c r="GYV5" s="104"/>
      <c r="GYW5" s="182"/>
      <c r="GYX5" s="104"/>
      <c r="GYY5" s="182"/>
      <c r="GYZ5" s="104"/>
      <c r="GZA5" s="182"/>
      <c r="GZB5" s="104"/>
      <c r="GZC5" s="182"/>
      <c r="GZD5" s="104"/>
      <c r="GZE5" s="182"/>
      <c r="GZF5" s="104"/>
      <c r="GZG5" s="182"/>
      <c r="GZH5" s="104"/>
      <c r="GZI5" s="182"/>
      <c r="GZJ5" s="104"/>
      <c r="GZK5" s="182"/>
      <c r="GZL5" s="104"/>
      <c r="GZM5" s="182"/>
      <c r="GZN5" s="104"/>
      <c r="GZO5" s="182"/>
      <c r="GZP5" s="104"/>
      <c r="GZQ5" s="182"/>
      <c r="GZR5" s="104"/>
      <c r="GZS5" s="182"/>
      <c r="GZT5" s="104"/>
      <c r="GZU5" s="182"/>
      <c r="GZV5" s="104"/>
      <c r="GZW5" s="182"/>
      <c r="GZX5" s="104"/>
      <c r="GZY5" s="182"/>
      <c r="GZZ5" s="104"/>
      <c r="HAA5" s="182"/>
      <c r="HAB5" s="104"/>
      <c r="HAC5" s="182"/>
      <c r="HAD5" s="104"/>
      <c r="HAE5" s="182"/>
      <c r="HAF5" s="104"/>
      <c r="HAG5" s="182"/>
      <c r="HAH5" s="104"/>
      <c r="HAI5" s="182"/>
      <c r="HAJ5" s="104"/>
      <c r="HAK5" s="182"/>
      <c r="HAL5" s="104"/>
      <c r="HAM5" s="182"/>
      <c r="HAN5" s="104"/>
      <c r="HAO5" s="182"/>
      <c r="HAP5" s="104"/>
      <c r="HAQ5" s="182"/>
      <c r="HAR5" s="104"/>
      <c r="HAS5" s="182"/>
      <c r="HAT5" s="104"/>
      <c r="HAU5" s="182"/>
      <c r="HAV5" s="104"/>
      <c r="HAW5" s="182"/>
      <c r="HAX5" s="104"/>
      <c r="HAY5" s="182"/>
      <c r="HAZ5" s="104"/>
      <c r="HBA5" s="182"/>
      <c r="HBB5" s="104"/>
      <c r="HBC5" s="182"/>
      <c r="HBD5" s="104"/>
      <c r="HBE5" s="182"/>
      <c r="HBF5" s="104"/>
      <c r="HBG5" s="182"/>
      <c r="HBH5" s="104"/>
      <c r="HBI5" s="182"/>
      <c r="HBJ5" s="104"/>
      <c r="HBK5" s="182"/>
      <c r="HBL5" s="104"/>
      <c r="HBM5" s="182"/>
      <c r="HBN5" s="104"/>
      <c r="HBO5" s="182"/>
      <c r="HBP5" s="104"/>
      <c r="HBQ5" s="182"/>
      <c r="HBR5" s="104"/>
      <c r="HBS5" s="182"/>
      <c r="HBT5" s="104"/>
      <c r="HBU5" s="182"/>
      <c r="HBV5" s="104"/>
      <c r="HBW5" s="182"/>
      <c r="HBX5" s="104"/>
      <c r="HBY5" s="182"/>
      <c r="HBZ5" s="104"/>
      <c r="HCA5" s="182"/>
      <c r="HCB5" s="104"/>
      <c r="HCC5" s="182"/>
      <c r="HCD5" s="104"/>
      <c r="HCE5" s="182"/>
      <c r="HCF5" s="104"/>
      <c r="HCG5" s="182"/>
      <c r="HCH5" s="104"/>
      <c r="HCI5" s="182"/>
      <c r="HCJ5" s="104"/>
      <c r="HCK5" s="182"/>
      <c r="HCL5" s="104"/>
      <c r="HCM5" s="182"/>
      <c r="HCN5" s="104"/>
      <c r="HCO5" s="182"/>
      <c r="HCP5" s="104"/>
      <c r="HCQ5" s="182"/>
      <c r="HCR5" s="104"/>
      <c r="HCS5" s="182"/>
      <c r="HCT5" s="104"/>
      <c r="HCU5" s="182"/>
      <c r="HCV5" s="104"/>
      <c r="HCW5" s="182"/>
      <c r="HCX5" s="104"/>
      <c r="HCY5" s="182"/>
      <c r="HCZ5" s="104"/>
      <c r="HDA5" s="182"/>
      <c r="HDB5" s="104"/>
      <c r="HDC5" s="182"/>
      <c r="HDD5" s="104"/>
      <c r="HDE5" s="182"/>
      <c r="HDF5" s="104"/>
      <c r="HDG5" s="182"/>
      <c r="HDH5" s="104"/>
      <c r="HDI5" s="182"/>
      <c r="HDJ5" s="104"/>
      <c r="HDK5" s="182"/>
      <c r="HDL5" s="104"/>
      <c r="HDM5" s="182"/>
      <c r="HDN5" s="104"/>
      <c r="HDO5" s="182"/>
      <c r="HDP5" s="104"/>
      <c r="HDQ5" s="182"/>
      <c r="HDR5" s="104"/>
      <c r="HDS5" s="182"/>
      <c r="HDT5" s="104"/>
      <c r="HDU5" s="182"/>
      <c r="HDV5" s="104"/>
      <c r="HDW5" s="182"/>
      <c r="HDX5" s="104"/>
      <c r="HDY5" s="182"/>
      <c r="HDZ5" s="104"/>
      <c r="HEA5" s="182"/>
      <c r="HEB5" s="104"/>
      <c r="HEC5" s="182"/>
      <c r="HED5" s="104"/>
      <c r="HEE5" s="182"/>
      <c r="HEF5" s="104"/>
      <c r="HEG5" s="182"/>
      <c r="HEH5" s="104"/>
      <c r="HEI5" s="182"/>
      <c r="HEJ5" s="104"/>
      <c r="HEK5" s="182"/>
      <c r="HEL5" s="104"/>
      <c r="HEM5" s="182"/>
      <c r="HEN5" s="104"/>
      <c r="HEO5" s="182"/>
      <c r="HEP5" s="104"/>
      <c r="HEQ5" s="182"/>
      <c r="HER5" s="104"/>
      <c r="HES5" s="182"/>
      <c r="HET5" s="104"/>
      <c r="HEU5" s="182"/>
      <c r="HEV5" s="104"/>
      <c r="HEW5" s="182"/>
      <c r="HEX5" s="104"/>
      <c r="HEY5" s="182"/>
      <c r="HEZ5" s="104"/>
      <c r="HFA5" s="182"/>
      <c r="HFB5" s="104"/>
      <c r="HFC5" s="182"/>
      <c r="HFD5" s="104"/>
      <c r="HFE5" s="182"/>
      <c r="HFF5" s="104"/>
      <c r="HFG5" s="182"/>
      <c r="HFH5" s="104"/>
      <c r="HFI5" s="182"/>
      <c r="HFJ5" s="104"/>
      <c r="HFK5" s="182"/>
      <c r="HFL5" s="104"/>
      <c r="HFM5" s="182"/>
      <c r="HFN5" s="104"/>
      <c r="HFO5" s="182"/>
      <c r="HFP5" s="104"/>
      <c r="HFQ5" s="182"/>
      <c r="HFR5" s="104"/>
      <c r="HFS5" s="182"/>
      <c r="HFT5" s="104"/>
      <c r="HFU5" s="182"/>
      <c r="HFV5" s="104"/>
      <c r="HFW5" s="182"/>
      <c r="HFX5" s="104"/>
      <c r="HFY5" s="182"/>
      <c r="HFZ5" s="104"/>
      <c r="HGA5" s="182"/>
      <c r="HGB5" s="104"/>
      <c r="HGC5" s="182"/>
      <c r="HGD5" s="104"/>
      <c r="HGE5" s="182"/>
      <c r="HGF5" s="104"/>
      <c r="HGG5" s="182"/>
      <c r="HGH5" s="104"/>
      <c r="HGI5" s="182"/>
      <c r="HGJ5" s="104"/>
      <c r="HGK5" s="182"/>
      <c r="HGL5" s="104"/>
      <c r="HGM5" s="182"/>
      <c r="HGN5" s="104"/>
      <c r="HGO5" s="182"/>
      <c r="HGP5" s="104"/>
      <c r="HGQ5" s="182"/>
      <c r="HGR5" s="104"/>
      <c r="HGS5" s="182"/>
      <c r="HGT5" s="104"/>
      <c r="HGU5" s="182"/>
      <c r="HGV5" s="104"/>
      <c r="HGW5" s="182"/>
      <c r="HGX5" s="104"/>
      <c r="HGY5" s="182"/>
      <c r="HGZ5" s="104"/>
      <c r="HHA5" s="182"/>
      <c r="HHB5" s="104"/>
      <c r="HHC5" s="182"/>
      <c r="HHD5" s="104"/>
      <c r="HHE5" s="182"/>
      <c r="HHF5" s="104"/>
      <c r="HHG5" s="182"/>
      <c r="HHH5" s="104"/>
      <c r="HHI5" s="182"/>
      <c r="HHJ5" s="104"/>
      <c r="HHK5" s="182"/>
      <c r="HHL5" s="104"/>
      <c r="HHM5" s="182"/>
      <c r="HHN5" s="104"/>
      <c r="HHO5" s="182"/>
      <c r="HHP5" s="104"/>
      <c r="HHQ5" s="182"/>
      <c r="HHR5" s="104"/>
      <c r="HHS5" s="182"/>
      <c r="HHT5" s="104"/>
      <c r="HHU5" s="182"/>
      <c r="HHV5" s="104"/>
      <c r="HHW5" s="182"/>
      <c r="HHX5" s="104"/>
      <c r="HHY5" s="182"/>
      <c r="HHZ5" s="104"/>
      <c r="HIA5" s="182"/>
      <c r="HIB5" s="104"/>
      <c r="HIC5" s="182"/>
      <c r="HID5" s="104"/>
      <c r="HIE5" s="182"/>
      <c r="HIF5" s="104"/>
      <c r="HIG5" s="182"/>
      <c r="HIH5" s="104"/>
      <c r="HII5" s="182"/>
      <c r="HIJ5" s="104"/>
      <c r="HIK5" s="182"/>
      <c r="HIL5" s="104"/>
      <c r="HIM5" s="182"/>
      <c r="HIN5" s="104"/>
      <c r="HIO5" s="182"/>
      <c r="HIP5" s="104"/>
      <c r="HIQ5" s="182"/>
      <c r="HIR5" s="104"/>
      <c r="HIS5" s="182"/>
      <c r="HIT5" s="104"/>
      <c r="HIU5" s="182"/>
      <c r="HIV5" s="104"/>
      <c r="HIW5" s="182"/>
      <c r="HIX5" s="104"/>
      <c r="HIY5" s="182"/>
      <c r="HIZ5" s="104"/>
      <c r="HJA5" s="182"/>
      <c r="HJB5" s="104"/>
      <c r="HJC5" s="182"/>
      <c r="HJD5" s="104"/>
      <c r="HJE5" s="182"/>
      <c r="HJF5" s="104"/>
      <c r="HJG5" s="182"/>
      <c r="HJH5" s="104"/>
      <c r="HJI5" s="182"/>
      <c r="HJJ5" s="104"/>
      <c r="HJK5" s="182"/>
      <c r="HJL5" s="104"/>
      <c r="HJM5" s="182"/>
      <c r="HJN5" s="104"/>
      <c r="HJO5" s="182"/>
      <c r="HJP5" s="104"/>
      <c r="HJQ5" s="182"/>
      <c r="HJR5" s="104"/>
      <c r="HJS5" s="182"/>
      <c r="HJT5" s="104"/>
      <c r="HJU5" s="182"/>
      <c r="HJV5" s="104"/>
      <c r="HJW5" s="182"/>
      <c r="HJX5" s="104"/>
      <c r="HJY5" s="182"/>
      <c r="HJZ5" s="104"/>
      <c r="HKA5" s="182"/>
      <c r="HKB5" s="104"/>
      <c r="HKC5" s="182"/>
      <c r="HKD5" s="104"/>
      <c r="HKE5" s="182"/>
      <c r="HKF5" s="104"/>
      <c r="HKG5" s="182"/>
      <c r="HKH5" s="104"/>
      <c r="HKI5" s="182"/>
      <c r="HKJ5" s="104"/>
      <c r="HKK5" s="182"/>
      <c r="HKL5" s="104"/>
      <c r="HKM5" s="182"/>
      <c r="HKN5" s="104"/>
      <c r="HKO5" s="182"/>
      <c r="HKP5" s="104"/>
      <c r="HKQ5" s="182"/>
      <c r="HKR5" s="104"/>
      <c r="HKS5" s="182"/>
      <c r="HKT5" s="104"/>
      <c r="HKU5" s="182"/>
      <c r="HKV5" s="104"/>
      <c r="HKW5" s="182"/>
      <c r="HKX5" s="104"/>
      <c r="HKY5" s="182"/>
      <c r="HKZ5" s="104"/>
      <c r="HLA5" s="182"/>
      <c r="HLB5" s="104"/>
      <c r="HLC5" s="182"/>
      <c r="HLD5" s="104"/>
      <c r="HLE5" s="182"/>
      <c r="HLF5" s="104"/>
      <c r="HLG5" s="182"/>
      <c r="HLH5" s="104"/>
      <c r="HLI5" s="182"/>
      <c r="HLJ5" s="104"/>
      <c r="HLK5" s="182"/>
      <c r="HLL5" s="104"/>
      <c r="HLM5" s="182"/>
      <c r="HLN5" s="104"/>
      <c r="HLO5" s="182"/>
      <c r="HLP5" s="104"/>
      <c r="HLQ5" s="182"/>
      <c r="HLR5" s="104"/>
      <c r="HLS5" s="182"/>
      <c r="HLT5" s="104"/>
      <c r="HLU5" s="182"/>
      <c r="HLV5" s="104"/>
      <c r="HLW5" s="182"/>
      <c r="HLX5" s="104"/>
      <c r="HLY5" s="182"/>
      <c r="HLZ5" s="104"/>
      <c r="HMA5" s="182"/>
      <c r="HMB5" s="104"/>
      <c r="HMC5" s="182"/>
      <c r="HMD5" s="104"/>
      <c r="HME5" s="182"/>
      <c r="HMF5" s="104"/>
      <c r="HMG5" s="182"/>
      <c r="HMH5" s="104"/>
      <c r="HMI5" s="182"/>
      <c r="HMJ5" s="104"/>
      <c r="HMK5" s="182"/>
      <c r="HML5" s="104"/>
      <c r="HMM5" s="182"/>
      <c r="HMN5" s="104"/>
      <c r="HMO5" s="182"/>
      <c r="HMP5" s="104"/>
      <c r="HMQ5" s="182"/>
      <c r="HMR5" s="104"/>
      <c r="HMS5" s="182"/>
      <c r="HMT5" s="104"/>
      <c r="HMU5" s="182"/>
      <c r="HMV5" s="104"/>
      <c r="HMW5" s="182"/>
      <c r="HMX5" s="104"/>
      <c r="HMY5" s="182"/>
      <c r="HMZ5" s="104"/>
      <c r="HNA5" s="182"/>
      <c r="HNB5" s="104"/>
      <c r="HNC5" s="182"/>
      <c r="HND5" s="104"/>
      <c r="HNE5" s="182"/>
      <c r="HNF5" s="104"/>
      <c r="HNG5" s="182"/>
      <c r="HNH5" s="104"/>
      <c r="HNI5" s="182"/>
      <c r="HNJ5" s="104"/>
      <c r="HNK5" s="182"/>
      <c r="HNL5" s="104"/>
      <c r="HNM5" s="182"/>
      <c r="HNN5" s="104"/>
      <c r="HNO5" s="182"/>
      <c r="HNP5" s="104"/>
      <c r="HNQ5" s="182"/>
      <c r="HNR5" s="104"/>
      <c r="HNS5" s="182"/>
      <c r="HNT5" s="104"/>
      <c r="HNU5" s="182"/>
      <c r="HNV5" s="104"/>
      <c r="HNW5" s="182"/>
      <c r="HNX5" s="104"/>
      <c r="HNY5" s="182"/>
      <c r="HNZ5" s="104"/>
      <c r="HOA5" s="182"/>
      <c r="HOB5" s="104"/>
      <c r="HOC5" s="182"/>
      <c r="HOD5" s="104"/>
      <c r="HOE5" s="182"/>
      <c r="HOF5" s="104"/>
      <c r="HOG5" s="182"/>
      <c r="HOH5" s="104"/>
      <c r="HOI5" s="182"/>
      <c r="HOJ5" s="104"/>
      <c r="HOK5" s="182"/>
      <c r="HOL5" s="104"/>
      <c r="HOM5" s="182"/>
      <c r="HON5" s="104"/>
      <c r="HOO5" s="182"/>
      <c r="HOP5" s="104"/>
      <c r="HOQ5" s="182"/>
      <c r="HOR5" s="104"/>
      <c r="HOS5" s="182"/>
      <c r="HOT5" s="104"/>
      <c r="HOU5" s="182"/>
      <c r="HOV5" s="104"/>
      <c r="HOW5" s="182"/>
      <c r="HOX5" s="104"/>
      <c r="HOY5" s="182"/>
      <c r="HOZ5" s="104"/>
      <c r="HPA5" s="182"/>
      <c r="HPB5" s="104"/>
      <c r="HPC5" s="182"/>
      <c r="HPD5" s="104"/>
      <c r="HPE5" s="182"/>
      <c r="HPF5" s="104"/>
      <c r="HPG5" s="182"/>
      <c r="HPH5" s="104"/>
      <c r="HPI5" s="182"/>
      <c r="HPJ5" s="104"/>
      <c r="HPK5" s="182"/>
      <c r="HPL5" s="104"/>
      <c r="HPM5" s="182"/>
      <c r="HPN5" s="104"/>
      <c r="HPO5" s="182"/>
      <c r="HPP5" s="104"/>
      <c r="HPQ5" s="182"/>
      <c r="HPR5" s="104"/>
      <c r="HPS5" s="182"/>
      <c r="HPT5" s="104"/>
      <c r="HPU5" s="182"/>
      <c r="HPV5" s="104"/>
      <c r="HPW5" s="182"/>
      <c r="HPX5" s="104"/>
      <c r="HPY5" s="182"/>
      <c r="HPZ5" s="104"/>
      <c r="HQA5" s="182"/>
      <c r="HQB5" s="104"/>
      <c r="HQC5" s="182"/>
      <c r="HQD5" s="104"/>
      <c r="HQE5" s="182"/>
      <c r="HQF5" s="104"/>
      <c r="HQG5" s="182"/>
      <c r="HQH5" s="104"/>
      <c r="HQI5" s="182"/>
      <c r="HQJ5" s="104"/>
      <c r="HQK5" s="182"/>
      <c r="HQL5" s="104"/>
      <c r="HQM5" s="182"/>
      <c r="HQN5" s="104"/>
      <c r="HQO5" s="182"/>
      <c r="HQP5" s="104"/>
      <c r="HQQ5" s="182"/>
      <c r="HQR5" s="104"/>
      <c r="HQS5" s="182"/>
      <c r="HQT5" s="104"/>
      <c r="HQU5" s="182"/>
      <c r="HQV5" s="104"/>
      <c r="HQW5" s="182"/>
      <c r="HQX5" s="104"/>
      <c r="HQY5" s="182"/>
      <c r="HQZ5" s="104"/>
      <c r="HRA5" s="182"/>
      <c r="HRB5" s="104"/>
      <c r="HRC5" s="182"/>
      <c r="HRD5" s="104"/>
      <c r="HRE5" s="182"/>
      <c r="HRF5" s="104"/>
      <c r="HRG5" s="182"/>
      <c r="HRH5" s="104"/>
      <c r="HRI5" s="182"/>
      <c r="HRJ5" s="104"/>
      <c r="HRK5" s="182"/>
      <c r="HRL5" s="104"/>
      <c r="HRM5" s="182"/>
      <c r="HRN5" s="104"/>
      <c r="HRO5" s="182"/>
      <c r="HRP5" s="104"/>
      <c r="HRQ5" s="182"/>
      <c r="HRR5" s="104"/>
      <c r="HRS5" s="182"/>
      <c r="HRT5" s="104"/>
      <c r="HRU5" s="182"/>
      <c r="HRV5" s="104"/>
      <c r="HRW5" s="182"/>
      <c r="HRX5" s="104"/>
      <c r="HRY5" s="182"/>
      <c r="HRZ5" s="104"/>
      <c r="HSA5" s="182"/>
      <c r="HSB5" s="104"/>
      <c r="HSC5" s="182"/>
      <c r="HSD5" s="104"/>
      <c r="HSE5" s="182"/>
      <c r="HSF5" s="104"/>
      <c r="HSG5" s="182"/>
      <c r="HSH5" s="104"/>
      <c r="HSI5" s="182"/>
      <c r="HSJ5" s="104"/>
      <c r="HSK5" s="182"/>
      <c r="HSL5" s="104"/>
      <c r="HSM5" s="182"/>
      <c r="HSN5" s="104"/>
      <c r="HSO5" s="182"/>
      <c r="HSP5" s="104"/>
      <c r="HSQ5" s="182"/>
      <c r="HSR5" s="104"/>
      <c r="HSS5" s="182"/>
      <c r="HST5" s="104"/>
      <c r="HSU5" s="182"/>
      <c r="HSV5" s="104"/>
      <c r="HSW5" s="182"/>
      <c r="HSX5" s="104"/>
      <c r="HSY5" s="182"/>
      <c r="HSZ5" s="104"/>
      <c r="HTA5" s="182"/>
      <c r="HTB5" s="104"/>
      <c r="HTC5" s="182"/>
      <c r="HTD5" s="104"/>
      <c r="HTE5" s="182"/>
      <c r="HTF5" s="104"/>
      <c r="HTG5" s="182"/>
      <c r="HTH5" s="104"/>
      <c r="HTI5" s="182"/>
      <c r="HTJ5" s="104"/>
      <c r="HTK5" s="182"/>
      <c r="HTL5" s="104"/>
      <c r="HTM5" s="182"/>
      <c r="HTN5" s="104"/>
      <c r="HTO5" s="182"/>
      <c r="HTP5" s="104"/>
      <c r="HTQ5" s="182"/>
      <c r="HTR5" s="104"/>
      <c r="HTS5" s="182"/>
      <c r="HTT5" s="104"/>
      <c r="HTU5" s="182"/>
      <c r="HTV5" s="104"/>
      <c r="HTW5" s="182"/>
      <c r="HTX5" s="104"/>
      <c r="HTY5" s="182"/>
      <c r="HTZ5" s="104"/>
      <c r="HUA5" s="182"/>
      <c r="HUB5" s="104"/>
      <c r="HUC5" s="182"/>
      <c r="HUD5" s="104"/>
      <c r="HUE5" s="182"/>
      <c r="HUF5" s="104"/>
      <c r="HUG5" s="182"/>
      <c r="HUH5" s="104"/>
      <c r="HUI5" s="182"/>
      <c r="HUJ5" s="104"/>
      <c r="HUK5" s="182"/>
      <c r="HUL5" s="104"/>
      <c r="HUM5" s="182"/>
      <c r="HUN5" s="104"/>
      <c r="HUO5" s="182"/>
      <c r="HUP5" s="104"/>
      <c r="HUQ5" s="182"/>
      <c r="HUR5" s="104"/>
      <c r="HUS5" s="182"/>
      <c r="HUT5" s="104"/>
      <c r="HUU5" s="182"/>
      <c r="HUV5" s="104"/>
      <c r="HUW5" s="182"/>
      <c r="HUX5" s="104"/>
      <c r="HUY5" s="182"/>
      <c r="HUZ5" s="104"/>
      <c r="HVA5" s="182"/>
      <c r="HVB5" s="104"/>
      <c r="HVC5" s="182"/>
      <c r="HVD5" s="104"/>
      <c r="HVE5" s="182"/>
      <c r="HVF5" s="104"/>
      <c r="HVG5" s="182"/>
      <c r="HVH5" s="104"/>
      <c r="HVI5" s="182"/>
      <c r="HVJ5" s="104"/>
      <c r="HVK5" s="182"/>
      <c r="HVL5" s="104"/>
      <c r="HVM5" s="182"/>
      <c r="HVN5" s="104"/>
      <c r="HVO5" s="182"/>
      <c r="HVP5" s="104"/>
      <c r="HVQ5" s="182"/>
      <c r="HVR5" s="104"/>
      <c r="HVS5" s="182"/>
      <c r="HVT5" s="104"/>
      <c r="HVU5" s="182"/>
      <c r="HVV5" s="104"/>
      <c r="HVW5" s="182"/>
      <c r="HVX5" s="104"/>
      <c r="HVY5" s="182"/>
      <c r="HVZ5" s="104"/>
      <c r="HWA5" s="182"/>
      <c r="HWB5" s="104"/>
      <c r="HWC5" s="182"/>
      <c r="HWD5" s="104"/>
      <c r="HWE5" s="182"/>
      <c r="HWF5" s="104"/>
      <c r="HWG5" s="182"/>
      <c r="HWH5" s="104"/>
      <c r="HWI5" s="182"/>
      <c r="HWJ5" s="104"/>
      <c r="HWK5" s="182"/>
      <c r="HWL5" s="104"/>
      <c r="HWM5" s="182"/>
      <c r="HWN5" s="104"/>
      <c r="HWO5" s="182"/>
      <c r="HWP5" s="104"/>
      <c r="HWQ5" s="182"/>
      <c r="HWR5" s="104"/>
      <c r="HWS5" s="182"/>
      <c r="HWT5" s="104"/>
      <c r="HWU5" s="182"/>
      <c r="HWV5" s="104"/>
      <c r="HWW5" s="182"/>
      <c r="HWX5" s="104"/>
      <c r="HWY5" s="182"/>
      <c r="HWZ5" s="104"/>
      <c r="HXA5" s="182"/>
      <c r="HXB5" s="104"/>
      <c r="HXC5" s="182"/>
      <c r="HXD5" s="104"/>
      <c r="HXE5" s="182"/>
      <c r="HXF5" s="104"/>
      <c r="HXG5" s="182"/>
      <c r="HXH5" s="104"/>
      <c r="HXI5" s="182"/>
      <c r="HXJ5" s="104"/>
      <c r="HXK5" s="182"/>
      <c r="HXL5" s="104"/>
      <c r="HXM5" s="182"/>
      <c r="HXN5" s="104"/>
      <c r="HXO5" s="182"/>
      <c r="HXP5" s="104"/>
      <c r="HXQ5" s="182"/>
      <c r="HXR5" s="104"/>
      <c r="HXS5" s="182"/>
      <c r="HXT5" s="104"/>
      <c r="HXU5" s="182"/>
      <c r="HXV5" s="104"/>
      <c r="HXW5" s="182"/>
      <c r="HXX5" s="104"/>
      <c r="HXY5" s="182"/>
      <c r="HXZ5" s="104"/>
      <c r="HYA5" s="182"/>
      <c r="HYB5" s="104"/>
      <c r="HYC5" s="182"/>
      <c r="HYD5" s="104"/>
      <c r="HYE5" s="182"/>
      <c r="HYF5" s="104"/>
      <c r="HYG5" s="182"/>
      <c r="HYH5" s="104"/>
      <c r="HYI5" s="182"/>
      <c r="HYJ5" s="104"/>
      <c r="HYK5" s="182"/>
      <c r="HYL5" s="104"/>
      <c r="HYM5" s="182"/>
      <c r="HYN5" s="104"/>
      <c r="HYO5" s="182"/>
      <c r="HYP5" s="104"/>
      <c r="HYQ5" s="182"/>
      <c r="HYR5" s="104"/>
      <c r="HYS5" s="182"/>
      <c r="HYT5" s="104"/>
      <c r="HYU5" s="182"/>
      <c r="HYV5" s="104"/>
      <c r="HYW5" s="182"/>
      <c r="HYX5" s="104"/>
      <c r="HYY5" s="182"/>
      <c r="HYZ5" s="104"/>
      <c r="HZA5" s="182"/>
      <c r="HZB5" s="104"/>
      <c r="HZC5" s="182"/>
      <c r="HZD5" s="104"/>
      <c r="HZE5" s="182"/>
      <c r="HZF5" s="104"/>
      <c r="HZG5" s="182"/>
      <c r="HZH5" s="104"/>
      <c r="HZI5" s="182"/>
      <c r="HZJ5" s="104"/>
      <c r="HZK5" s="182"/>
      <c r="HZL5" s="104"/>
      <c r="HZM5" s="182"/>
      <c r="HZN5" s="104"/>
      <c r="HZO5" s="182"/>
      <c r="HZP5" s="104"/>
      <c r="HZQ5" s="182"/>
      <c r="HZR5" s="104"/>
      <c r="HZS5" s="182"/>
      <c r="HZT5" s="104"/>
      <c r="HZU5" s="182"/>
      <c r="HZV5" s="104"/>
      <c r="HZW5" s="182"/>
      <c r="HZX5" s="104"/>
      <c r="HZY5" s="182"/>
      <c r="HZZ5" s="104"/>
      <c r="IAA5" s="182"/>
      <c r="IAB5" s="104"/>
      <c r="IAC5" s="182"/>
      <c r="IAD5" s="104"/>
      <c r="IAE5" s="182"/>
      <c r="IAF5" s="104"/>
      <c r="IAG5" s="182"/>
      <c r="IAH5" s="104"/>
      <c r="IAI5" s="182"/>
      <c r="IAJ5" s="104"/>
      <c r="IAK5" s="182"/>
      <c r="IAL5" s="104"/>
      <c r="IAM5" s="182"/>
      <c r="IAN5" s="104"/>
      <c r="IAO5" s="182"/>
      <c r="IAP5" s="104"/>
      <c r="IAQ5" s="182"/>
      <c r="IAR5" s="104"/>
      <c r="IAS5" s="182"/>
      <c r="IAT5" s="104"/>
      <c r="IAU5" s="182"/>
      <c r="IAV5" s="104"/>
      <c r="IAW5" s="182"/>
      <c r="IAX5" s="104"/>
      <c r="IAY5" s="182"/>
      <c r="IAZ5" s="104"/>
      <c r="IBA5" s="182"/>
      <c r="IBB5" s="104"/>
      <c r="IBC5" s="182"/>
      <c r="IBD5" s="104"/>
      <c r="IBE5" s="182"/>
      <c r="IBF5" s="104"/>
      <c r="IBG5" s="182"/>
      <c r="IBH5" s="104"/>
      <c r="IBI5" s="182"/>
      <c r="IBJ5" s="104"/>
      <c r="IBK5" s="182"/>
      <c r="IBL5" s="104"/>
      <c r="IBM5" s="182"/>
      <c r="IBN5" s="104"/>
      <c r="IBO5" s="182"/>
      <c r="IBP5" s="104"/>
      <c r="IBQ5" s="182"/>
      <c r="IBR5" s="104"/>
      <c r="IBS5" s="182"/>
      <c r="IBT5" s="104"/>
      <c r="IBU5" s="182"/>
      <c r="IBV5" s="104"/>
      <c r="IBW5" s="182"/>
      <c r="IBX5" s="104"/>
      <c r="IBY5" s="182"/>
      <c r="IBZ5" s="104"/>
      <c r="ICA5" s="182"/>
      <c r="ICB5" s="104"/>
      <c r="ICC5" s="182"/>
      <c r="ICD5" s="104"/>
      <c r="ICE5" s="182"/>
      <c r="ICF5" s="104"/>
      <c r="ICG5" s="182"/>
      <c r="ICH5" s="104"/>
      <c r="ICI5" s="182"/>
      <c r="ICJ5" s="104"/>
      <c r="ICK5" s="182"/>
      <c r="ICL5" s="104"/>
      <c r="ICM5" s="182"/>
      <c r="ICN5" s="104"/>
      <c r="ICO5" s="182"/>
      <c r="ICP5" s="104"/>
      <c r="ICQ5" s="182"/>
      <c r="ICR5" s="104"/>
      <c r="ICS5" s="182"/>
      <c r="ICT5" s="104"/>
      <c r="ICU5" s="182"/>
      <c r="ICV5" s="104"/>
      <c r="ICW5" s="182"/>
      <c r="ICX5" s="104"/>
      <c r="ICY5" s="182"/>
      <c r="ICZ5" s="104"/>
      <c r="IDA5" s="182"/>
      <c r="IDB5" s="104"/>
      <c r="IDC5" s="182"/>
      <c r="IDD5" s="104"/>
      <c r="IDE5" s="182"/>
      <c r="IDF5" s="104"/>
      <c r="IDG5" s="182"/>
      <c r="IDH5" s="104"/>
      <c r="IDI5" s="182"/>
      <c r="IDJ5" s="104"/>
      <c r="IDK5" s="182"/>
      <c r="IDL5" s="104"/>
      <c r="IDM5" s="182"/>
      <c r="IDN5" s="104"/>
      <c r="IDO5" s="182"/>
      <c r="IDP5" s="104"/>
      <c r="IDQ5" s="182"/>
      <c r="IDR5" s="104"/>
      <c r="IDS5" s="182"/>
      <c r="IDT5" s="104"/>
      <c r="IDU5" s="182"/>
      <c r="IDV5" s="104"/>
      <c r="IDW5" s="182"/>
      <c r="IDX5" s="104"/>
      <c r="IDY5" s="182"/>
      <c r="IDZ5" s="104"/>
      <c r="IEA5" s="182"/>
      <c r="IEB5" s="104"/>
      <c r="IEC5" s="182"/>
      <c r="IED5" s="104"/>
      <c r="IEE5" s="182"/>
      <c r="IEF5" s="104"/>
      <c r="IEG5" s="182"/>
      <c r="IEH5" s="104"/>
      <c r="IEI5" s="182"/>
      <c r="IEJ5" s="104"/>
      <c r="IEK5" s="182"/>
      <c r="IEL5" s="104"/>
      <c r="IEM5" s="182"/>
      <c r="IEN5" s="104"/>
      <c r="IEO5" s="182"/>
      <c r="IEP5" s="104"/>
      <c r="IEQ5" s="182"/>
      <c r="IER5" s="104"/>
      <c r="IES5" s="182"/>
      <c r="IET5" s="104"/>
      <c r="IEU5" s="182"/>
      <c r="IEV5" s="104"/>
      <c r="IEW5" s="182"/>
      <c r="IEX5" s="104"/>
      <c r="IEY5" s="182"/>
      <c r="IEZ5" s="104"/>
      <c r="IFA5" s="182"/>
      <c r="IFB5" s="104"/>
      <c r="IFC5" s="182"/>
      <c r="IFD5" s="104"/>
      <c r="IFE5" s="182"/>
      <c r="IFF5" s="104"/>
      <c r="IFG5" s="182"/>
      <c r="IFH5" s="104"/>
      <c r="IFI5" s="182"/>
      <c r="IFJ5" s="104"/>
      <c r="IFK5" s="182"/>
      <c r="IFL5" s="104"/>
      <c r="IFM5" s="182"/>
      <c r="IFN5" s="104"/>
      <c r="IFO5" s="182"/>
      <c r="IFP5" s="104"/>
      <c r="IFQ5" s="182"/>
      <c r="IFR5" s="104"/>
      <c r="IFS5" s="182"/>
      <c r="IFT5" s="104"/>
      <c r="IFU5" s="182"/>
      <c r="IFV5" s="104"/>
      <c r="IFW5" s="182"/>
      <c r="IFX5" s="104"/>
      <c r="IFY5" s="182"/>
      <c r="IFZ5" s="104"/>
      <c r="IGA5" s="182"/>
      <c r="IGB5" s="104"/>
      <c r="IGC5" s="182"/>
      <c r="IGD5" s="104"/>
      <c r="IGE5" s="182"/>
      <c r="IGF5" s="104"/>
      <c r="IGG5" s="182"/>
      <c r="IGH5" s="104"/>
      <c r="IGI5" s="182"/>
      <c r="IGJ5" s="104"/>
      <c r="IGK5" s="182"/>
      <c r="IGL5" s="104"/>
      <c r="IGM5" s="182"/>
      <c r="IGN5" s="104"/>
      <c r="IGO5" s="182"/>
      <c r="IGP5" s="104"/>
      <c r="IGQ5" s="182"/>
      <c r="IGR5" s="104"/>
      <c r="IGS5" s="182"/>
      <c r="IGT5" s="104"/>
      <c r="IGU5" s="182"/>
      <c r="IGV5" s="104"/>
      <c r="IGW5" s="182"/>
      <c r="IGX5" s="104"/>
      <c r="IGY5" s="182"/>
      <c r="IGZ5" s="104"/>
      <c r="IHA5" s="182"/>
      <c r="IHB5" s="104"/>
      <c r="IHC5" s="182"/>
      <c r="IHD5" s="104"/>
      <c r="IHE5" s="182"/>
      <c r="IHF5" s="104"/>
      <c r="IHG5" s="182"/>
      <c r="IHH5" s="104"/>
      <c r="IHI5" s="182"/>
      <c r="IHJ5" s="104"/>
      <c r="IHK5" s="182"/>
      <c r="IHL5" s="104"/>
      <c r="IHM5" s="182"/>
      <c r="IHN5" s="104"/>
      <c r="IHO5" s="182"/>
      <c r="IHP5" s="104"/>
      <c r="IHQ5" s="182"/>
      <c r="IHR5" s="104"/>
      <c r="IHS5" s="182"/>
      <c r="IHT5" s="104"/>
      <c r="IHU5" s="182"/>
      <c r="IHV5" s="104"/>
      <c r="IHW5" s="182"/>
      <c r="IHX5" s="104"/>
      <c r="IHY5" s="182"/>
      <c r="IHZ5" s="104"/>
      <c r="IIA5" s="182"/>
      <c r="IIB5" s="104"/>
      <c r="IIC5" s="182"/>
      <c r="IID5" s="104"/>
      <c r="IIE5" s="182"/>
      <c r="IIF5" s="104"/>
      <c r="IIG5" s="182"/>
      <c r="IIH5" s="104"/>
      <c r="III5" s="182"/>
      <c r="IIJ5" s="104"/>
      <c r="IIK5" s="182"/>
      <c r="IIL5" s="104"/>
      <c r="IIM5" s="182"/>
      <c r="IIN5" s="104"/>
      <c r="IIO5" s="182"/>
      <c r="IIP5" s="104"/>
      <c r="IIQ5" s="182"/>
      <c r="IIR5" s="104"/>
      <c r="IIS5" s="182"/>
      <c r="IIT5" s="104"/>
      <c r="IIU5" s="182"/>
      <c r="IIV5" s="104"/>
      <c r="IIW5" s="182"/>
      <c r="IIX5" s="104"/>
      <c r="IIY5" s="182"/>
      <c r="IIZ5" s="104"/>
      <c r="IJA5" s="182"/>
      <c r="IJB5" s="104"/>
      <c r="IJC5" s="182"/>
      <c r="IJD5" s="104"/>
      <c r="IJE5" s="182"/>
      <c r="IJF5" s="104"/>
      <c r="IJG5" s="182"/>
      <c r="IJH5" s="104"/>
      <c r="IJI5" s="182"/>
      <c r="IJJ5" s="104"/>
      <c r="IJK5" s="182"/>
      <c r="IJL5" s="104"/>
      <c r="IJM5" s="182"/>
      <c r="IJN5" s="104"/>
      <c r="IJO5" s="182"/>
      <c r="IJP5" s="104"/>
      <c r="IJQ5" s="182"/>
      <c r="IJR5" s="104"/>
      <c r="IJS5" s="182"/>
      <c r="IJT5" s="104"/>
      <c r="IJU5" s="182"/>
      <c r="IJV5" s="104"/>
      <c r="IJW5" s="182"/>
      <c r="IJX5" s="104"/>
      <c r="IJY5" s="182"/>
      <c r="IJZ5" s="104"/>
      <c r="IKA5" s="182"/>
      <c r="IKB5" s="104"/>
      <c r="IKC5" s="182"/>
      <c r="IKD5" s="104"/>
      <c r="IKE5" s="182"/>
      <c r="IKF5" s="104"/>
      <c r="IKG5" s="182"/>
      <c r="IKH5" s="104"/>
      <c r="IKI5" s="182"/>
      <c r="IKJ5" s="104"/>
      <c r="IKK5" s="182"/>
      <c r="IKL5" s="104"/>
      <c r="IKM5" s="182"/>
      <c r="IKN5" s="104"/>
      <c r="IKO5" s="182"/>
      <c r="IKP5" s="104"/>
      <c r="IKQ5" s="182"/>
      <c r="IKR5" s="104"/>
      <c r="IKS5" s="182"/>
      <c r="IKT5" s="104"/>
      <c r="IKU5" s="182"/>
      <c r="IKV5" s="104"/>
      <c r="IKW5" s="182"/>
      <c r="IKX5" s="104"/>
      <c r="IKY5" s="182"/>
      <c r="IKZ5" s="104"/>
      <c r="ILA5" s="182"/>
      <c r="ILB5" s="104"/>
      <c r="ILC5" s="182"/>
      <c r="ILD5" s="104"/>
      <c r="ILE5" s="182"/>
      <c r="ILF5" s="104"/>
      <c r="ILG5" s="182"/>
      <c r="ILH5" s="104"/>
      <c r="ILI5" s="182"/>
      <c r="ILJ5" s="104"/>
      <c r="ILK5" s="182"/>
      <c r="ILL5" s="104"/>
      <c r="ILM5" s="182"/>
      <c r="ILN5" s="104"/>
      <c r="ILO5" s="182"/>
      <c r="ILP5" s="104"/>
      <c r="ILQ5" s="182"/>
      <c r="ILR5" s="104"/>
      <c r="ILS5" s="182"/>
      <c r="ILT5" s="104"/>
      <c r="ILU5" s="182"/>
      <c r="ILV5" s="104"/>
      <c r="ILW5" s="182"/>
      <c r="ILX5" s="104"/>
      <c r="ILY5" s="182"/>
      <c r="ILZ5" s="104"/>
      <c r="IMA5" s="182"/>
      <c r="IMB5" s="104"/>
      <c r="IMC5" s="182"/>
      <c r="IMD5" s="104"/>
      <c r="IME5" s="182"/>
      <c r="IMF5" s="104"/>
      <c r="IMG5" s="182"/>
      <c r="IMH5" s="104"/>
      <c r="IMI5" s="182"/>
      <c r="IMJ5" s="104"/>
      <c r="IMK5" s="182"/>
      <c r="IML5" s="104"/>
      <c r="IMM5" s="182"/>
      <c r="IMN5" s="104"/>
      <c r="IMO5" s="182"/>
      <c r="IMP5" s="104"/>
      <c r="IMQ5" s="182"/>
      <c r="IMR5" s="104"/>
      <c r="IMS5" s="182"/>
      <c r="IMT5" s="104"/>
      <c r="IMU5" s="182"/>
      <c r="IMV5" s="104"/>
      <c r="IMW5" s="182"/>
      <c r="IMX5" s="104"/>
      <c r="IMY5" s="182"/>
      <c r="IMZ5" s="104"/>
      <c r="INA5" s="182"/>
      <c r="INB5" s="104"/>
      <c r="INC5" s="182"/>
      <c r="IND5" s="104"/>
      <c r="INE5" s="182"/>
      <c r="INF5" s="104"/>
      <c r="ING5" s="182"/>
      <c r="INH5" s="104"/>
      <c r="INI5" s="182"/>
      <c r="INJ5" s="104"/>
      <c r="INK5" s="182"/>
      <c r="INL5" s="104"/>
      <c r="INM5" s="182"/>
      <c r="INN5" s="104"/>
      <c r="INO5" s="182"/>
      <c r="INP5" s="104"/>
      <c r="INQ5" s="182"/>
      <c r="INR5" s="104"/>
      <c r="INS5" s="182"/>
      <c r="INT5" s="104"/>
      <c r="INU5" s="182"/>
      <c r="INV5" s="104"/>
      <c r="INW5" s="182"/>
      <c r="INX5" s="104"/>
      <c r="INY5" s="182"/>
      <c r="INZ5" s="104"/>
      <c r="IOA5" s="182"/>
      <c r="IOB5" s="104"/>
      <c r="IOC5" s="182"/>
      <c r="IOD5" s="104"/>
      <c r="IOE5" s="182"/>
      <c r="IOF5" s="104"/>
      <c r="IOG5" s="182"/>
      <c r="IOH5" s="104"/>
      <c r="IOI5" s="182"/>
      <c r="IOJ5" s="104"/>
      <c r="IOK5" s="182"/>
      <c r="IOL5" s="104"/>
      <c r="IOM5" s="182"/>
      <c r="ION5" s="104"/>
      <c r="IOO5" s="182"/>
      <c r="IOP5" s="104"/>
      <c r="IOQ5" s="182"/>
      <c r="IOR5" s="104"/>
      <c r="IOS5" s="182"/>
      <c r="IOT5" s="104"/>
      <c r="IOU5" s="182"/>
      <c r="IOV5" s="104"/>
      <c r="IOW5" s="182"/>
      <c r="IOX5" s="104"/>
      <c r="IOY5" s="182"/>
      <c r="IOZ5" s="104"/>
      <c r="IPA5" s="182"/>
      <c r="IPB5" s="104"/>
      <c r="IPC5" s="182"/>
      <c r="IPD5" s="104"/>
      <c r="IPE5" s="182"/>
      <c r="IPF5" s="104"/>
      <c r="IPG5" s="182"/>
      <c r="IPH5" s="104"/>
      <c r="IPI5" s="182"/>
      <c r="IPJ5" s="104"/>
      <c r="IPK5" s="182"/>
      <c r="IPL5" s="104"/>
      <c r="IPM5" s="182"/>
      <c r="IPN5" s="104"/>
      <c r="IPO5" s="182"/>
      <c r="IPP5" s="104"/>
      <c r="IPQ5" s="182"/>
      <c r="IPR5" s="104"/>
      <c r="IPS5" s="182"/>
      <c r="IPT5" s="104"/>
      <c r="IPU5" s="182"/>
      <c r="IPV5" s="104"/>
      <c r="IPW5" s="182"/>
      <c r="IPX5" s="104"/>
      <c r="IPY5" s="182"/>
      <c r="IPZ5" s="104"/>
      <c r="IQA5" s="182"/>
      <c r="IQB5" s="104"/>
      <c r="IQC5" s="182"/>
      <c r="IQD5" s="104"/>
      <c r="IQE5" s="182"/>
      <c r="IQF5" s="104"/>
      <c r="IQG5" s="182"/>
      <c r="IQH5" s="104"/>
      <c r="IQI5" s="182"/>
      <c r="IQJ5" s="104"/>
      <c r="IQK5" s="182"/>
      <c r="IQL5" s="104"/>
      <c r="IQM5" s="182"/>
      <c r="IQN5" s="104"/>
      <c r="IQO5" s="182"/>
      <c r="IQP5" s="104"/>
      <c r="IQQ5" s="182"/>
      <c r="IQR5" s="104"/>
      <c r="IQS5" s="182"/>
      <c r="IQT5" s="104"/>
      <c r="IQU5" s="182"/>
      <c r="IQV5" s="104"/>
      <c r="IQW5" s="182"/>
      <c r="IQX5" s="104"/>
      <c r="IQY5" s="182"/>
      <c r="IQZ5" s="104"/>
      <c r="IRA5" s="182"/>
      <c r="IRB5" s="104"/>
      <c r="IRC5" s="182"/>
      <c r="IRD5" s="104"/>
      <c r="IRE5" s="182"/>
      <c r="IRF5" s="104"/>
      <c r="IRG5" s="182"/>
      <c r="IRH5" s="104"/>
      <c r="IRI5" s="182"/>
      <c r="IRJ5" s="104"/>
      <c r="IRK5" s="182"/>
      <c r="IRL5" s="104"/>
      <c r="IRM5" s="182"/>
      <c r="IRN5" s="104"/>
      <c r="IRO5" s="182"/>
      <c r="IRP5" s="104"/>
      <c r="IRQ5" s="182"/>
      <c r="IRR5" s="104"/>
      <c r="IRS5" s="182"/>
      <c r="IRT5" s="104"/>
      <c r="IRU5" s="182"/>
      <c r="IRV5" s="104"/>
      <c r="IRW5" s="182"/>
      <c r="IRX5" s="104"/>
      <c r="IRY5" s="182"/>
      <c r="IRZ5" s="104"/>
      <c r="ISA5" s="182"/>
      <c r="ISB5" s="104"/>
      <c r="ISC5" s="182"/>
      <c r="ISD5" s="104"/>
      <c r="ISE5" s="182"/>
      <c r="ISF5" s="104"/>
      <c r="ISG5" s="182"/>
      <c r="ISH5" s="104"/>
      <c r="ISI5" s="182"/>
      <c r="ISJ5" s="104"/>
      <c r="ISK5" s="182"/>
      <c r="ISL5" s="104"/>
      <c r="ISM5" s="182"/>
      <c r="ISN5" s="104"/>
      <c r="ISO5" s="182"/>
      <c r="ISP5" s="104"/>
      <c r="ISQ5" s="182"/>
      <c r="ISR5" s="104"/>
      <c r="ISS5" s="182"/>
      <c r="IST5" s="104"/>
      <c r="ISU5" s="182"/>
      <c r="ISV5" s="104"/>
      <c r="ISW5" s="182"/>
      <c r="ISX5" s="104"/>
      <c r="ISY5" s="182"/>
      <c r="ISZ5" s="104"/>
      <c r="ITA5" s="182"/>
      <c r="ITB5" s="104"/>
      <c r="ITC5" s="182"/>
      <c r="ITD5" s="104"/>
      <c r="ITE5" s="182"/>
      <c r="ITF5" s="104"/>
      <c r="ITG5" s="182"/>
      <c r="ITH5" s="104"/>
      <c r="ITI5" s="182"/>
      <c r="ITJ5" s="104"/>
      <c r="ITK5" s="182"/>
      <c r="ITL5" s="104"/>
      <c r="ITM5" s="182"/>
      <c r="ITN5" s="104"/>
      <c r="ITO5" s="182"/>
      <c r="ITP5" s="104"/>
      <c r="ITQ5" s="182"/>
      <c r="ITR5" s="104"/>
      <c r="ITS5" s="182"/>
      <c r="ITT5" s="104"/>
      <c r="ITU5" s="182"/>
      <c r="ITV5" s="104"/>
      <c r="ITW5" s="182"/>
      <c r="ITX5" s="104"/>
      <c r="ITY5" s="182"/>
      <c r="ITZ5" s="104"/>
      <c r="IUA5" s="182"/>
      <c r="IUB5" s="104"/>
      <c r="IUC5" s="182"/>
      <c r="IUD5" s="104"/>
      <c r="IUE5" s="182"/>
      <c r="IUF5" s="104"/>
      <c r="IUG5" s="182"/>
      <c r="IUH5" s="104"/>
      <c r="IUI5" s="182"/>
      <c r="IUJ5" s="104"/>
      <c r="IUK5" s="182"/>
      <c r="IUL5" s="104"/>
      <c r="IUM5" s="182"/>
      <c r="IUN5" s="104"/>
      <c r="IUO5" s="182"/>
      <c r="IUP5" s="104"/>
      <c r="IUQ5" s="182"/>
      <c r="IUR5" s="104"/>
      <c r="IUS5" s="182"/>
      <c r="IUT5" s="104"/>
      <c r="IUU5" s="182"/>
      <c r="IUV5" s="104"/>
      <c r="IUW5" s="182"/>
      <c r="IUX5" s="104"/>
      <c r="IUY5" s="182"/>
      <c r="IUZ5" s="104"/>
      <c r="IVA5" s="182"/>
      <c r="IVB5" s="104"/>
      <c r="IVC5" s="182"/>
      <c r="IVD5" s="104"/>
      <c r="IVE5" s="182"/>
      <c r="IVF5" s="104"/>
      <c r="IVG5" s="182"/>
      <c r="IVH5" s="104"/>
      <c r="IVI5" s="182"/>
      <c r="IVJ5" s="104"/>
      <c r="IVK5" s="182"/>
      <c r="IVL5" s="104"/>
      <c r="IVM5" s="182"/>
      <c r="IVN5" s="104"/>
      <c r="IVO5" s="182"/>
      <c r="IVP5" s="104"/>
      <c r="IVQ5" s="182"/>
      <c r="IVR5" s="104"/>
      <c r="IVS5" s="182"/>
      <c r="IVT5" s="104"/>
      <c r="IVU5" s="182"/>
      <c r="IVV5" s="104"/>
      <c r="IVW5" s="182"/>
      <c r="IVX5" s="104"/>
      <c r="IVY5" s="182"/>
      <c r="IVZ5" s="104"/>
      <c r="IWA5" s="182"/>
      <c r="IWB5" s="104"/>
      <c r="IWC5" s="182"/>
      <c r="IWD5" s="104"/>
      <c r="IWE5" s="182"/>
      <c r="IWF5" s="104"/>
      <c r="IWG5" s="182"/>
      <c r="IWH5" s="104"/>
      <c r="IWI5" s="182"/>
      <c r="IWJ5" s="104"/>
      <c r="IWK5" s="182"/>
      <c r="IWL5" s="104"/>
      <c r="IWM5" s="182"/>
      <c r="IWN5" s="104"/>
      <c r="IWO5" s="182"/>
      <c r="IWP5" s="104"/>
      <c r="IWQ5" s="182"/>
      <c r="IWR5" s="104"/>
      <c r="IWS5" s="182"/>
      <c r="IWT5" s="104"/>
      <c r="IWU5" s="182"/>
      <c r="IWV5" s="104"/>
      <c r="IWW5" s="182"/>
      <c r="IWX5" s="104"/>
      <c r="IWY5" s="182"/>
      <c r="IWZ5" s="104"/>
      <c r="IXA5" s="182"/>
      <c r="IXB5" s="104"/>
      <c r="IXC5" s="182"/>
      <c r="IXD5" s="104"/>
      <c r="IXE5" s="182"/>
      <c r="IXF5" s="104"/>
      <c r="IXG5" s="182"/>
      <c r="IXH5" s="104"/>
      <c r="IXI5" s="182"/>
      <c r="IXJ5" s="104"/>
      <c r="IXK5" s="182"/>
      <c r="IXL5" s="104"/>
      <c r="IXM5" s="182"/>
      <c r="IXN5" s="104"/>
      <c r="IXO5" s="182"/>
      <c r="IXP5" s="104"/>
      <c r="IXQ5" s="182"/>
      <c r="IXR5" s="104"/>
      <c r="IXS5" s="182"/>
      <c r="IXT5" s="104"/>
      <c r="IXU5" s="182"/>
      <c r="IXV5" s="104"/>
      <c r="IXW5" s="182"/>
      <c r="IXX5" s="104"/>
      <c r="IXY5" s="182"/>
      <c r="IXZ5" s="104"/>
      <c r="IYA5" s="182"/>
      <c r="IYB5" s="104"/>
      <c r="IYC5" s="182"/>
      <c r="IYD5" s="104"/>
      <c r="IYE5" s="182"/>
      <c r="IYF5" s="104"/>
      <c r="IYG5" s="182"/>
      <c r="IYH5" s="104"/>
      <c r="IYI5" s="182"/>
      <c r="IYJ5" s="104"/>
      <c r="IYK5" s="182"/>
      <c r="IYL5" s="104"/>
      <c r="IYM5" s="182"/>
      <c r="IYN5" s="104"/>
      <c r="IYO5" s="182"/>
      <c r="IYP5" s="104"/>
      <c r="IYQ5" s="182"/>
      <c r="IYR5" s="104"/>
      <c r="IYS5" s="182"/>
      <c r="IYT5" s="104"/>
      <c r="IYU5" s="182"/>
      <c r="IYV5" s="104"/>
      <c r="IYW5" s="182"/>
      <c r="IYX5" s="104"/>
      <c r="IYY5" s="182"/>
      <c r="IYZ5" s="104"/>
      <c r="IZA5" s="182"/>
      <c r="IZB5" s="104"/>
      <c r="IZC5" s="182"/>
      <c r="IZD5" s="104"/>
      <c r="IZE5" s="182"/>
      <c r="IZF5" s="104"/>
      <c r="IZG5" s="182"/>
      <c r="IZH5" s="104"/>
      <c r="IZI5" s="182"/>
      <c r="IZJ5" s="104"/>
      <c r="IZK5" s="182"/>
      <c r="IZL5" s="104"/>
      <c r="IZM5" s="182"/>
      <c r="IZN5" s="104"/>
      <c r="IZO5" s="182"/>
      <c r="IZP5" s="104"/>
      <c r="IZQ5" s="182"/>
      <c r="IZR5" s="104"/>
      <c r="IZS5" s="182"/>
      <c r="IZT5" s="104"/>
      <c r="IZU5" s="182"/>
      <c r="IZV5" s="104"/>
      <c r="IZW5" s="182"/>
      <c r="IZX5" s="104"/>
      <c r="IZY5" s="182"/>
      <c r="IZZ5" s="104"/>
      <c r="JAA5" s="182"/>
      <c r="JAB5" s="104"/>
      <c r="JAC5" s="182"/>
      <c r="JAD5" s="104"/>
      <c r="JAE5" s="182"/>
      <c r="JAF5" s="104"/>
      <c r="JAG5" s="182"/>
      <c r="JAH5" s="104"/>
      <c r="JAI5" s="182"/>
      <c r="JAJ5" s="104"/>
      <c r="JAK5" s="182"/>
      <c r="JAL5" s="104"/>
      <c r="JAM5" s="182"/>
      <c r="JAN5" s="104"/>
      <c r="JAO5" s="182"/>
      <c r="JAP5" s="104"/>
      <c r="JAQ5" s="182"/>
      <c r="JAR5" s="104"/>
      <c r="JAS5" s="182"/>
      <c r="JAT5" s="104"/>
      <c r="JAU5" s="182"/>
      <c r="JAV5" s="104"/>
      <c r="JAW5" s="182"/>
      <c r="JAX5" s="104"/>
      <c r="JAY5" s="182"/>
      <c r="JAZ5" s="104"/>
      <c r="JBA5" s="182"/>
      <c r="JBB5" s="104"/>
      <c r="JBC5" s="182"/>
      <c r="JBD5" s="104"/>
      <c r="JBE5" s="182"/>
      <c r="JBF5" s="104"/>
      <c r="JBG5" s="182"/>
      <c r="JBH5" s="104"/>
      <c r="JBI5" s="182"/>
      <c r="JBJ5" s="104"/>
      <c r="JBK5" s="182"/>
      <c r="JBL5" s="104"/>
      <c r="JBM5" s="182"/>
      <c r="JBN5" s="104"/>
      <c r="JBO5" s="182"/>
      <c r="JBP5" s="104"/>
      <c r="JBQ5" s="182"/>
      <c r="JBR5" s="104"/>
      <c r="JBS5" s="182"/>
      <c r="JBT5" s="104"/>
      <c r="JBU5" s="182"/>
      <c r="JBV5" s="104"/>
      <c r="JBW5" s="182"/>
      <c r="JBX5" s="104"/>
      <c r="JBY5" s="182"/>
      <c r="JBZ5" s="104"/>
      <c r="JCA5" s="182"/>
      <c r="JCB5" s="104"/>
      <c r="JCC5" s="182"/>
      <c r="JCD5" s="104"/>
      <c r="JCE5" s="182"/>
      <c r="JCF5" s="104"/>
      <c r="JCG5" s="182"/>
      <c r="JCH5" s="104"/>
      <c r="JCI5" s="182"/>
      <c r="JCJ5" s="104"/>
      <c r="JCK5" s="182"/>
      <c r="JCL5" s="104"/>
      <c r="JCM5" s="182"/>
      <c r="JCN5" s="104"/>
      <c r="JCO5" s="182"/>
      <c r="JCP5" s="104"/>
      <c r="JCQ5" s="182"/>
      <c r="JCR5" s="104"/>
      <c r="JCS5" s="182"/>
      <c r="JCT5" s="104"/>
      <c r="JCU5" s="182"/>
      <c r="JCV5" s="104"/>
      <c r="JCW5" s="182"/>
      <c r="JCX5" s="104"/>
      <c r="JCY5" s="182"/>
      <c r="JCZ5" s="104"/>
      <c r="JDA5" s="182"/>
      <c r="JDB5" s="104"/>
      <c r="JDC5" s="182"/>
      <c r="JDD5" s="104"/>
      <c r="JDE5" s="182"/>
      <c r="JDF5" s="104"/>
      <c r="JDG5" s="182"/>
      <c r="JDH5" s="104"/>
      <c r="JDI5" s="182"/>
      <c r="JDJ5" s="104"/>
      <c r="JDK5" s="182"/>
      <c r="JDL5" s="104"/>
      <c r="JDM5" s="182"/>
      <c r="JDN5" s="104"/>
      <c r="JDO5" s="182"/>
      <c r="JDP5" s="104"/>
      <c r="JDQ5" s="182"/>
      <c r="JDR5" s="104"/>
      <c r="JDS5" s="182"/>
      <c r="JDT5" s="104"/>
      <c r="JDU5" s="182"/>
      <c r="JDV5" s="104"/>
      <c r="JDW5" s="182"/>
      <c r="JDX5" s="104"/>
      <c r="JDY5" s="182"/>
      <c r="JDZ5" s="104"/>
      <c r="JEA5" s="182"/>
      <c r="JEB5" s="104"/>
      <c r="JEC5" s="182"/>
      <c r="JED5" s="104"/>
      <c r="JEE5" s="182"/>
      <c r="JEF5" s="104"/>
      <c r="JEG5" s="182"/>
      <c r="JEH5" s="104"/>
      <c r="JEI5" s="182"/>
      <c r="JEJ5" s="104"/>
      <c r="JEK5" s="182"/>
      <c r="JEL5" s="104"/>
      <c r="JEM5" s="182"/>
      <c r="JEN5" s="104"/>
      <c r="JEO5" s="182"/>
      <c r="JEP5" s="104"/>
      <c r="JEQ5" s="182"/>
      <c r="JER5" s="104"/>
      <c r="JES5" s="182"/>
      <c r="JET5" s="104"/>
      <c r="JEU5" s="182"/>
      <c r="JEV5" s="104"/>
      <c r="JEW5" s="182"/>
      <c r="JEX5" s="104"/>
      <c r="JEY5" s="182"/>
      <c r="JEZ5" s="104"/>
      <c r="JFA5" s="182"/>
      <c r="JFB5" s="104"/>
      <c r="JFC5" s="182"/>
      <c r="JFD5" s="104"/>
      <c r="JFE5" s="182"/>
      <c r="JFF5" s="104"/>
      <c r="JFG5" s="182"/>
      <c r="JFH5" s="104"/>
      <c r="JFI5" s="182"/>
      <c r="JFJ5" s="104"/>
      <c r="JFK5" s="182"/>
      <c r="JFL5" s="104"/>
      <c r="JFM5" s="182"/>
      <c r="JFN5" s="104"/>
      <c r="JFO5" s="182"/>
      <c r="JFP5" s="104"/>
      <c r="JFQ5" s="182"/>
      <c r="JFR5" s="104"/>
      <c r="JFS5" s="182"/>
      <c r="JFT5" s="104"/>
      <c r="JFU5" s="182"/>
      <c r="JFV5" s="104"/>
      <c r="JFW5" s="182"/>
      <c r="JFX5" s="104"/>
      <c r="JFY5" s="182"/>
      <c r="JFZ5" s="104"/>
      <c r="JGA5" s="182"/>
      <c r="JGB5" s="104"/>
      <c r="JGC5" s="182"/>
      <c r="JGD5" s="104"/>
      <c r="JGE5" s="182"/>
      <c r="JGF5" s="104"/>
      <c r="JGG5" s="182"/>
      <c r="JGH5" s="104"/>
      <c r="JGI5" s="182"/>
      <c r="JGJ5" s="104"/>
      <c r="JGK5" s="182"/>
      <c r="JGL5" s="104"/>
      <c r="JGM5" s="182"/>
      <c r="JGN5" s="104"/>
      <c r="JGO5" s="182"/>
      <c r="JGP5" s="104"/>
      <c r="JGQ5" s="182"/>
      <c r="JGR5" s="104"/>
      <c r="JGS5" s="182"/>
      <c r="JGT5" s="104"/>
      <c r="JGU5" s="182"/>
      <c r="JGV5" s="104"/>
      <c r="JGW5" s="182"/>
      <c r="JGX5" s="104"/>
      <c r="JGY5" s="182"/>
      <c r="JGZ5" s="104"/>
      <c r="JHA5" s="182"/>
      <c r="JHB5" s="104"/>
      <c r="JHC5" s="182"/>
      <c r="JHD5" s="104"/>
      <c r="JHE5" s="182"/>
      <c r="JHF5" s="104"/>
      <c r="JHG5" s="182"/>
      <c r="JHH5" s="104"/>
      <c r="JHI5" s="182"/>
      <c r="JHJ5" s="104"/>
      <c r="JHK5" s="182"/>
      <c r="JHL5" s="104"/>
      <c r="JHM5" s="182"/>
      <c r="JHN5" s="104"/>
      <c r="JHO5" s="182"/>
      <c r="JHP5" s="104"/>
      <c r="JHQ5" s="182"/>
      <c r="JHR5" s="104"/>
      <c r="JHS5" s="182"/>
      <c r="JHT5" s="104"/>
      <c r="JHU5" s="182"/>
      <c r="JHV5" s="104"/>
      <c r="JHW5" s="182"/>
      <c r="JHX5" s="104"/>
      <c r="JHY5" s="182"/>
      <c r="JHZ5" s="104"/>
      <c r="JIA5" s="182"/>
      <c r="JIB5" s="104"/>
      <c r="JIC5" s="182"/>
      <c r="JID5" s="104"/>
      <c r="JIE5" s="182"/>
      <c r="JIF5" s="104"/>
      <c r="JIG5" s="182"/>
      <c r="JIH5" s="104"/>
      <c r="JII5" s="182"/>
      <c r="JIJ5" s="104"/>
      <c r="JIK5" s="182"/>
      <c r="JIL5" s="104"/>
      <c r="JIM5" s="182"/>
      <c r="JIN5" s="104"/>
      <c r="JIO5" s="182"/>
      <c r="JIP5" s="104"/>
      <c r="JIQ5" s="182"/>
      <c r="JIR5" s="104"/>
      <c r="JIS5" s="182"/>
      <c r="JIT5" s="104"/>
      <c r="JIU5" s="182"/>
      <c r="JIV5" s="104"/>
      <c r="JIW5" s="182"/>
      <c r="JIX5" s="104"/>
      <c r="JIY5" s="182"/>
      <c r="JIZ5" s="104"/>
      <c r="JJA5" s="182"/>
      <c r="JJB5" s="104"/>
      <c r="JJC5" s="182"/>
      <c r="JJD5" s="104"/>
      <c r="JJE5" s="182"/>
      <c r="JJF5" s="104"/>
      <c r="JJG5" s="182"/>
      <c r="JJH5" s="104"/>
      <c r="JJI5" s="182"/>
      <c r="JJJ5" s="104"/>
      <c r="JJK5" s="182"/>
      <c r="JJL5" s="104"/>
      <c r="JJM5" s="182"/>
      <c r="JJN5" s="104"/>
      <c r="JJO5" s="182"/>
      <c r="JJP5" s="104"/>
      <c r="JJQ5" s="182"/>
      <c r="JJR5" s="104"/>
      <c r="JJS5" s="182"/>
      <c r="JJT5" s="104"/>
      <c r="JJU5" s="182"/>
      <c r="JJV5" s="104"/>
      <c r="JJW5" s="182"/>
      <c r="JJX5" s="104"/>
      <c r="JJY5" s="182"/>
      <c r="JJZ5" s="104"/>
      <c r="JKA5" s="182"/>
      <c r="JKB5" s="104"/>
      <c r="JKC5" s="182"/>
      <c r="JKD5" s="104"/>
      <c r="JKE5" s="182"/>
      <c r="JKF5" s="104"/>
      <c r="JKG5" s="182"/>
      <c r="JKH5" s="104"/>
      <c r="JKI5" s="182"/>
      <c r="JKJ5" s="104"/>
      <c r="JKK5" s="182"/>
      <c r="JKL5" s="104"/>
      <c r="JKM5" s="182"/>
      <c r="JKN5" s="104"/>
      <c r="JKO5" s="182"/>
      <c r="JKP5" s="104"/>
      <c r="JKQ5" s="182"/>
      <c r="JKR5" s="104"/>
      <c r="JKS5" s="182"/>
      <c r="JKT5" s="104"/>
      <c r="JKU5" s="182"/>
      <c r="JKV5" s="104"/>
      <c r="JKW5" s="182"/>
      <c r="JKX5" s="104"/>
      <c r="JKY5" s="182"/>
      <c r="JKZ5" s="104"/>
      <c r="JLA5" s="182"/>
      <c r="JLB5" s="104"/>
      <c r="JLC5" s="182"/>
      <c r="JLD5" s="104"/>
      <c r="JLE5" s="182"/>
      <c r="JLF5" s="104"/>
      <c r="JLG5" s="182"/>
      <c r="JLH5" s="104"/>
      <c r="JLI5" s="182"/>
      <c r="JLJ5" s="104"/>
      <c r="JLK5" s="182"/>
      <c r="JLL5" s="104"/>
      <c r="JLM5" s="182"/>
      <c r="JLN5" s="104"/>
      <c r="JLO5" s="182"/>
      <c r="JLP5" s="104"/>
      <c r="JLQ5" s="182"/>
      <c r="JLR5" s="104"/>
      <c r="JLS5" s="182"/>
      <c r="JLT5" s="104"/>
      <c r="JLU5" s="182"/>
      <c r="JLV5" s="104"/>
      <c r="JLW5" s="182"/>
      <c r="JLX5" s="104"/>
      <c r="JLY5" s="182"/>
      <c r="JLZ5" s="104"/>
      <c r="JMA5" s="182"/>
      <c r="JMB5" s="104"/>
      <c r="JMC5" s="182"/>
      <c r="JMD5" s="104"/>
      <c r="JME5" s="182"/>
      <c r="JMF5" s="104"/>
      <c r="JMG5" s="182"/>
      <c r="JMH5" s="104"/>
      <c r="JMI5" s="182"/>
      <c r="JMJ5" s="104"/>
      <c r="JMK5" s="182"/>
      <c r="JML5" s="104"/>
      <c r="JMM5" s="182"/>
      <c r="JMN5" s="104"/>
      <c r="JMO5" s="182"/>
      <c r="JMP5" s="104"/>
      <c r="JMQ5" s="182"/>
      <c r="JMR5" s="104"/>
      <c r="JMS5" s="182"/>
      <c r="JMT5" s="104"/>
      <c r="JMU5" s="182"/>
      <c r="JMV5" s="104"/>
      <c r="JMW5" s="182"/>
      <c r="JMX5" s="104"/>
      <c r="JMY5" s="182"/>
      <c r="JMZ5" s="104"/>
      <c r="JNA5" s="182"/>
      <c r="JNB5" s="104"/>
      <c r="JNC5" s="182"/>
      <c r="JND5" s="104"/>
      <c r="JNE5" s="182"/>
      <c r="JNF5" s="104"/>
      <c r="JNG5" s="182"/>
      <c r="JNH5" s="104"/>
      <c r="JNI5" s="182"/>
      <c r="JNJ5" s="104"/>
      <c r="JNK5" s="182"/>
      <c r="JNL5" s="104"/>
      <c r="JNM5" s="182"/>
      <c r="JNN5" s="104"/>
      <c r="JNO5" s="182"/>
      <c r="JNP5" s="104"/>
      <c r="JNQ5" s="182"/>
      <c r="JNR5" s="104"/>
      <c r="JNS5" s="182"/>
      <c r="JNT5" s="104"/>
      <c r="JNU5" s="182"/>
      <c r="JNV5" s="104"/>
      <c r="JNW5" s="182"/>
      <c r="JNX5" s="104"/>
      <c r="JNY5" s="182"/>
      <c r="JNZ5" s="104"/>
      <c r="JOA5" s="182"/>
      <c r="JOB5" s="104"/>
      <c r="JOC5" s="182"/>
      <c r="JOD5" s="104"/>
      <c r="JOE5" s="182"/>
      <c r="JOF5" s="104"/>
      <c r="JOG5" s="182"/>
      <c r="JOH5" s="104"/>
      <c r="JOI5" s="182"/>
      <c r="JOJ5" s="104"/>
      <c r="JOK5" s="182"/>
      <c r="JOL5" s="104"/>
      <c r="JOM5" s="182"/>
      <c r="JON5" s="104"/>
      <c r="JOO5" s="182"/>
      <c r="JOP5" s="104"/>
      <c r="JOQ5" s="182"/>
      <c r="JOR5" s="104"/>
      <c r="JOS5" s="182"/>
      <c r="JOT5" s="104"/>
      <c r="JOU5" s="182"/>
      <c r="JOV5" s="104"/>
      <c r="JOW5" s="182"/>
      <c r="JOX5" s="104"/>
      <c r="JOY5" s="182"/>
      <c r="JOZ5" s="104"/>
      <c r="JPA5" s="182"/>
      <c r="JPB5" s="104"/>
      <c r="JPC5" s="182"/>
      <c r="JPD5" s="104"/>
      <c r="JPE5" s="182"/>
      <c r="JPF5" s="104"/>
      <c r="JPG5" s="182"/>
      <c r="JPH5" s="104"/>
      <c r="JPI5" s="182"/>
      <c r="JPJ5" s="104"/>
      <c r="JPK5" s="182"/>
      <c r="JPL5" s="104"/>
      <c r="JPM5" s="182"/>
      <c r="JPN5" s="104"/>
      <c r="JPO5" s="182"/>
      <c r="JPP5" s="104"/>
      <c r="JPQ5" s="182"/>
      <c r="JPR5" s="104"/>
      <c r="JPS5" s="182"/>
      <c r="JPT5" s="104"/>
      <c r="JPU5" s="182"/>
      <c r="JPV5" s="104"/>
      <c r="JPW5" s="182"/>
      <c r="JPX5" s="104"/>
      <c r="JPY5" s="182"/>
      <c r="JPZ5" s="104"/>
      <c r="JQA5" s="182"/>
      <c r="JQB5" s="104"/>
      <c r="JQC5" s="182"/>
      <c r="JQD5" s="104"/>
      <c r="JQE5" s="182"/>
      <c r="JQF5" s="104"/>
      <c r="JQG5" s="182"/>
      <c r="JQH5" s="104"/>
      <c r="JQI5" s="182"/>
      <c r="JQJ5" s="104"/>
      <c r="JQK5" s="182"/>
      <c r="JQL5" s="104"/>
      <c r="JQM5" s="182"/>
      <c r="JQN5" s="104"/>
      <c r="JQO5" s="182"/>
      <c r="JQP5" s="104"/>
      <c r="JQQ5" s="182"/>
      <c r="JQR5" s="104"/>
      <c r="JQS5" s="182"/>
      <c r="JQT5" s="104"/>
      <c r="JQU5" s="182"/>
      <c r="JQV5" s="104"/>
      <c r="JQW5" s="182"/>
      <c r="JQX5" s="104"/>
      <c r="JQY5" s="182"/>
      <c r="JQZ5" s="104"/>
      <c r="JRA5" s="182"/>
      <c r="JRB5" s="104"/>
      <c r="JRC5" s="182"/>
      <c r="JRD5" s="104"/>
      <c r="JRE5" s="182"/>
      <c r="JRF5" s="104"/>
      <c r="JRG5" s="182"/>
      <c r="JRH5" s="104"/>
      <c r="JRI5" s="182"/>
      <c r="JRJ5" s="104"/>
      <c r="JRK5" s="182"/>
      <c r="JRL5" s="104"/>
      <c r="JRM5" s="182"/>
      <c r="JRN5" s="104"/>
      <c r="JRO5" s="182"/>
      <c r="JRP5" s="104"/>
      <c r="JRQ5" s="182"/>
      <c r="JRR5" s="104"/>
      <c r="JRS5" s="182"/>
      <c r="JRT5" s="104"/>
      <c r="JRU5" s="182"/>
      <c r="JRV5" s="104"/>
      <c r="JRW5" s="182"/>
      <c r="JRX5" s="104"/>
      <c r="JRY5" s="182"/>
      <c r="JRZ5" s="104"/>
      <c r="JSA5" s="182"/>
      <c r="JSB5" s="104"/>
      <c r="JSC5" s="182"/>
      <c r="JSD5" s="104"/>
      <c r="JSE5" s="182"/>
      <c r="JSF5" s="104"/>
      <c r="JSG5" s="182"/>
      <c r="JSH5" s="104"/>
      <c r="JSI5" s="182"/>
      <c r="JSJ5" s="104"/>
      <c r="JSK5" s="182"/>
      <c r="JSL5" s="104"/>
      <c r="JSM5" s="182"/>
      <c r="JSN5" s="104"/>
      <c r="JSO5" s="182"/>
      <c r="JSP5" s="104"/>
      <c r="JSQ5" s="182"/>
      <c r="JSR5" s="104"/>
      <c r="JSS5" s="182"/>
      <c r="JST5" s="104"/>
      <c r="JSU5" s="182"/>
      <c r="JSV5" s="104"/>
      <c r="JSW5" s="182"/>
      <c r="JSX5" s="104"/>
      <c r="JSY5" s="182"/>
      <c r="JSZ5" s="104"/>
      <c r="JTA5" s="182"/>
      <c r="JTB5" s="104"/>
      <c r="JTC5" s="182"/>
      <c r="JTD5" s="104"/>
      <c r="JTE5" s="182"/>
      <c r="JTF5" s="104"/>
      <c r="JTG5" s="182"/>
      <c r="JTH5" s="104"/>
      <c r="JTI5" s="182"/>
      <c r="JTJ5" s="104"/>
      <c r="JTK5" s="182"/>
      <c r="JTL5" s="104"/>
      <c r="JTM5" s="182"/>
      <c r="JTN5" s="104"/>
      <c r="JTO5" s="182"/>
      <c r="JTP5" s="104"/>
      <c r="JTQ5" s="182"/>
      <c r="JTR5" s="104"/>
      <c r="JTS5" s="182"/>
      <c r="JTT5" s="104"/>
      <c r="JTU5" s="182"/>
      <c r="JTV5" s="104"/>
      <c r="JTW5" s="182"/>
      <c r="JTX5" s="104"/>
      <c r="JTY5" s="182"/>
      <c r="JTZ5" s="104"/>
      <c r="JUA5" s="182"/>
      <c r="JUB5" s="104"/>
      <c r="JUC5" s="182"/>
      <c r="JUD5" s="104"/>
      <c r="JUE5" s="182"/>
      <c r="JUF5" s="104"/>
      <c r="JUG5" s="182"/>
      <c r="JUH5" s="104"/>
      <c r="JUI5" s="182"/>
      <c r="JUJ5" s="104"/>
      <c r="JUK5" s="182"/>
      <c r="JUL5" s="104"/>
      <c r="JUM5" s="182"/>
      <c r="JUN5" s="104"/>
      <c r="JUO5" s="182"/>
      <c r="JUP5" s="104"/>
      <c r="JUQ5" s="182"/>
      <c r="JUR5" s="104"/>
      <c r="JUS5" s="182"/>
      <c r="JUT5" s="104"/>
      <c r="JUU5" s="182"/>
      <c r="JUV5" s="104"/>
      <c r="JUW5" s="182"/>
      <c r="JUX5" s="104"/>
      <c r="JUY5" s="182"/>
      <c r="JUZ5" s="104"/>
      <c r="JVA5" s="182"/>
      <c r="JVB5" s="104"/>
      <c r="JVC5" s="182"/>
      <c r="JVD5" s="104"/>
      <c r="JVE5" s="182"/>
      <c r="JVF5" s="104"/>
      <c r="JVG5" s="182"/>
      <c r="JVH5" s="104"/>
      <c r="JVI5" s="182"/>
      <c r="JVJ5" s="104"/>
      <c r="JVK5" s="182"/>
      <c r="JVL5" s="104"/>
      <c r="JVM5" s="182"/>
      <c r="JVN5" s="104"/>
      <c r="JVO5" s="182"/>
      <c r="JVP5" s="104"/>
      <c r="JVQ5" s="182"/>
      <c r="JVR5" s="104"/>
      <c r="JVS5" s="182"/>
      <c r="JVT5" s="104"/>
      <c r="JVU5" s="182"/>
      <c r="JVV5" s="104"/>
      <c r="JVW5" s="182"/>
      <c r="JVX5" s="104"/>
      <c r="JVY5" s="182"/>
      <c r="JVZ5" s="104"/>
      <c r="JWA5" s="182"/>
      <c r="JWB5" s="104"/>
      <c r="JWC5" s="182"/>
      <c r="JWD5" s="104"/>
      <c r="JWE5" s="182"/>
      <c r="JWF5" s="104"/>
      <c r="JWG5" s="182"/>
      <c r="JWH5" s="104"/>
      <c r="JWI5" s="182"/>
      <c r="JWJ5" s="104"/>
      <c r="JWK5" s="182"/>
      <c r="JWL5" s="104"/>
      <c r="JWM5" s="182"/>
      <c r="JWN5" s="104"/>
      <c r="JWO5" s="182"/>
      <c r="JWP5" s="104"/>
      <c r="JWQ5" s="182"/>
      <c r="JWR5" s="104"/>
      <c r="JWS5" s="182"/>
      <c r="JWT5" s="104"/>
      <c r="JWU5" s="182"/>
      <c r="JWV5" s="104"/>
      <c r="JWW5" s="182"/>
      <c r="JWX5" s="104"/>
      <c r="JWY5" s="182"/>
      <c r="JWZ5" s="104"/>
      <c r="JXA5" s="182"/>
      <c r="JXB5" s="104"/>
      <c r="JXC5" s="182"/>
      <c r="JXD5" s="104"/>
      <c r="JXE5" s="182"/>
      <c r="JXF5" s="104"/>
      <c r="JXG5" s="182"/>
      <c r="JXH5" s="104"/>
      <c r="JXI5" s="182"/>
      <c r="JXJ5" s="104"/>
      <c r="JXK5" s="182"/>
      <c r="JXL5" s="104"/>
      <c r="JXM5" s="182"/>
      <c r="JXN5" s="104"/>
      <c r="JXO5" s="182"/>
      <c r="JXP5" s="104"/>
      <c r="JXQ5" s="182"/>
      <c r="JXR5" s="104"/>
      <c r="JXS5" s="182"/>
      <c r="JXT5" s="104"/>
      <c r="JXU5" s="182"/>
      <c r="JXV5" s="104"/>
      <c r="JXW5" s="182"/>
      <c r="JXX5" s="104"/>
      <c r="JXY5" s="182"/>
      <c r="JXZ5" s="104"/>
      <c r="JYA5" s="182"/>
      <c r="JYB5" s="104"/>
      <c r="JYC5" s="182"/>
      <c r="JYD5" s="104"/>
      <c r="JYE5" s="182"/>
      <c r="JYF5" s="104"/>
      <c r="JYG5" s="182"/>
      <c r="JYH5" s="104"/>
      <c r="JYI5" s="182"/>
      <c r="JYJ5" s="104"/>
      <c r="JYK5" s="182"/>
      <c r="JYL5" s="104"/>
      <c r="JYM5" s="182"/>
      <c r="JYN5" s="104"/>
      <c r="JYO5" s="182"/>
      <c r="JYP5" s="104"/>
      <c r="JYQ5" s="182"/>
      <c r="JYR5" s="104"/>
      <c r="JYS5" s="182"/>
      <c r="JYT5" s="104"/>
      <c r="JYU5" s="182"/>
      <c r="JYV5" s="104"/>
      <c r="JYW5" s="182"/>
      <c r="JYX5" s="104"/>
      <c r="JYY5" s="182"/>
      <c r="JYZ5" s="104"/>
      <c r="JZA5" s="182"/>
      <c r="JZB5" s="104"/>
      <c r="JZC5" s="182"/>
      <c r="JZD5" s="104"/>
      <c r="JZE5" s="182"/>
      <c r="JZF5" s="104"/>
      <c r="JZG5" s="182"/>
      <c r="JZH5" s="104"/>
      <c r="JZI5" s="182"/>
      <c r="JZJ5" s="104"/>
      <c r="JZK5" s="182"/>
      <c r="JZL5" s="104"/>
      <c r="JZM5" s="182"/>
      <c r="JZN5" s="104"/>
      <c r="JZO5" s="182"/>
      <c r="JZP5" s="104"/>
      <c r="JZQ5" s="182"/>
      <c r="JZR5" s="104"/>
      <c r="JZS5" s="182"/>
      <c r="JZT5" s="104"/>
      <c r="JZU5" s="182"/>
      <c r="JZV5" s="104"/>
      <c r="JZW5" s="182"/>
      <c r="JZX5" s="104"/>
      <c r="JZY5" s="182"/>
      <c r="JZZ5" s="104"/>
      <c r="KAA5" s="182"/>
      <c r="KAB5" s="104"/>
      <c r="KAC5" s="182"/>
      <c r="KAD5" s="104"/>
      <c r="KAE5" s="182"/>
      <c r="KAF5" s="104"/>
      <c r="KAG5" s="182"/>
      <c r="KAH5" s="104"/>
      <c r="KAI5" s="182"/>
      <c r="KAJ5" s="104"/>
      <c r="KAK5" s="182"/>
      <c r="KAL5" s="104"/>
      <c r="KAM5" s="182"/>
      <c r="KAN5" s="104"/>
      <c r="KAO5" s="182"/>
      <c r="KAP5" s="104"/>
      <c r="KAQ5" s="182"/>
      <c r="KAR5" s="104"/>
      <c r="KAS5" s="182"/>
      <c r="KAT5" s="104"/>
      <c r="KAU5" s="182"/>
      <c r="KAV5" s="104"/>
      <c r="KAW5" s="182"/>
      <c r="KAX5" s="104"/>
      <c r="KAY5" s="182"/>
      <c r="KAZ5" s="104"/>
      <c r="KBA5" s="182"/>
      <c r="KBB5" s="104"/>
      <c r="KBC5" s="182"/>
      <c r="KBD5" s="104"/>
      <c r="KBE5" s="182"/>
      <c r="KBF5" s="104"/>
      <c r="KBG5" s="182"/>
      <c r="KBH5" s="104"/>
      <c r="KBI5" s="182"/>
      <c r="KBJ5" s="104"/>
      <c r="KBK5" s="182"/>
      <c r="KBL5" s="104"/>
      <c r="KBM5" s="182"/>
      <c r="KBN5" s="104"/>
      <c r="KBO5" s="182"/>
      <c r="KBP5" s="104"/>
      <c r="KBQ5" s="182"/>
      <c r="KBR5" s="104"/>
      <c r="KBS5" s="182"/>
      <c r="KBT5" s="104"/>
      <c r="KBU5" s="182"/>
      <c r="KBV5" s="104"/>
      <c r="KBW5" s="182"/>
      <c r="KBX5" s="104"/>
      <c r="KBY5" s="182"/>
      <c r="KBZ5" s="104"/>
      <c r="KCA5" s="182"/>
      <c r="KCB5" s="104"/>
      <c r="KCC5" s="182"/>
      <c r="KCD5" s="104"/>
      <c r="KCE5" s="182"/>
      <c r="KCF5" s="104"/>
      <c r="KCG5" s="182"/>
      <c r="KCH5" s="104"/>
      <c r="KCI5" s="182"/>
      <c r="KCJ5" s="104"/>
      <c r="KCK5" s="182"/>
      <c r="KCL5" s="104"/>
      <c r="KCM5" s="182"/>
      <c r="KCN5" s="104"/>
      <c r="KCO5" s="182"/>
      <c r="KCP5" s="104"/>
      <c r="KCQ5" s="182"/>
      <c r="KCR5" s="104"/>
      <c r="KCS5" s="182"/>
      <c r="KCT5" s="104"/>
      <c r="KCU5" s="182"/>
      <c r="KCV5" s="104"/>
      <c r="KCW5" s="182"/>
      <c r="KCX5" s="104"/>
      <c r="KCY5" s="182"/>
      <c r="KCZ5" s="104"/>
      <c r="KDA5" s="182"/>
      <c r="KDB5" s="104"/>
      <c r="KDC5" s="182"/>
      <c r="KDD5" s="104"/>
      <c r="KDE5" s="182"/>
      <c r="KDF5" s="104"/>
      <c r="KDG5" s="182"/>
      <c r="KDH5" s="104"/>
      <c r="KDI5" s="182"/>
      <c r="KDJ5" s="104"/>
      <c r="KDK5" s="182"/>
      <c r="KDL5" s="104"/>
      <c r="KDM5" s="182"/>
      <c r="KDN5" s="104"/>
      <c r="KDO5" s="182"/>
      <c r="KDP5" s="104"/>
      <c r="KDQ5" s="182"/>
      <c r="KDR5" s="104"/>
      <c r="KDS5" s="182"/>
      <c r="KDT5" s="104"/>
      <c r="KDU5" s="182"/>
      <c r="KDV5" s="104"/>
      <c r="KDW5" s="182"/>
      <c r="KDX5" s="104"/>
      <c r="KDY5" s="182"/>
      <c r="KDZ5" s="104"/>
      <c r="KEA5" s="182"/>
      <c r="KEB5" s="104"/>
      <c r="KEC5" s="182"/>
      <c r="KED5" s="104"/>
      <c r="KEE5" s="182"/>
      <c r="KEF5" s="104"/>
      <c r="KEG5" s="182"/>
      <c r="KEH5" s="104"/>
      <c r="KEI5" s="182"/>
      <c r="KEJ5" s="104"/>
      <c r="KEK5" s="182"/>
      <c r="KEL5" s="104"/>
      <c r="KEM5" s="182"/>
      <c r="KEN5" s="104"/>
      <c r="KEO5" s="182"/>
      <c r="KEP5" s="104"/>
      <c r="KEQ5" s="182"/>
      <c r="KER5" s="104"/>
      <c r="KES5" s="182"/>
      <c r="KET5" s="104"/>
      <c r="KEU5" s="182"/>
      <c r="KEV5" s="104"/>
      <c r="KEW5" s="182"/>
      <c r="KEX5" s="104"/>
      <c r="KEY5" s="182"/>
      <c r="KEZ5" s="104"/>
      <c r="KFA5" s="182"/>
      <c r="KFB5" s="104"/>
      <c r="KFC5" s="182"/>
      <c r="KFD5" s="104"/>
      <c r="KFE5" s="182"/>
      <c r="KFF5" s="104"/>
      <c r="KFG5" s="182"/>
      <c r="KFH5" s="104"/>
      <c r="KFI5" s="182"/>
      <c r="KFJ5" s="104"/>
      <c r="KFK5" s="182"/>
      <c r="KFL5" s="104"/>
      <c r="KFM5" s="182"/>
      <c r="KFN5" s="104"/>
      <c r="KFO5" s="182"/>
      <c r="KFP5" s="104"/>
      <c r="KFQ5" s="182"/>
      <c r="KFR5" s="104"/>
      <c r="KFS5" s="182"/>
      <c r="KFT5" s="104"/>
      <c r="KFU5" s="182"/>
      <c r="KFV5" s="104"/>
      <c r="KFW5" s="182"/>
      <c r="KFX5" s="104"/>
      <c r="KFY5" s="182"/>
      <c r="KFZ5" s="104"/>
      <c r="KGA5" s="182"/>
      <c r="KGB5" s="104"/>
      <c r="KGC5" s="182"/>
      <c r="KGD5" s="104"/>
      <c r="KGE5" s="182"/>
      <c r="KGF5" s="104"/>
      <c r="KGG5" s="182"/>
      <c r="KGH5" s="104"/>
      <c r="KGI5" s="182"/>
      <c r="KGJ5" s="104"/>
      <c r="KGK5" s="182"/>
      <c r="KGL5" s="104"/>
      <c r="KGM5" s="182"/>
      <c r="KGN5" s="104"/>
      <c r="KGO5" s="182"/>
      <c r="KGP5" s="104"/>
      <c r="KGQ5" s="182"/>
      <c r="KGR5" s="104"/>
      <c r="KGS5" s="182"/>
      <c r="KGT5" s="104"/>
      <c r="KGU5" s="182"/>
      <c r="KGV5" s="104"/>
      <c r="KGW5" s="182"/>
      <c r="KGX5" s="104"/>
      <c r="KGY5" s="182"/>
      <c r="KGZ5" s="104"/>
      <c r="KHA5" s="182"/>
      <c r="KHB5" s="104"/>
      <c r="KHC5" s="182"/>
      <c r="KHD5" s="104"/>
      <c r="KHE5" s="182"/>
      <c r="KHF5" s="104"/>
      <c r="KHG5" s="182"/>
      <c r="KHH5" s="104"/>
      <c r="KHI5" s="182"/>
      <c r="KHJ5" s="104"/>
      <c r="KHK5" s="182"/>
      <c r="KHL5" s="104"/>
      <c r="KHM5" s="182"/>
      <c r="KHN5" s="104"/>
      <c r="KHO5" s="182"/>
      <c r="KHP5" s="104"/>
      <c r="KHQ5" s="182"/>
      <c r="KHR5" s="104"/>
      <c r="KHS5" s="182"/>
      <c r="KHT5" s="104"/>
      <c r="KHU5" s="182"/>
      <c r="KHV5" s="104"/>
      <c r="KHW5" s="182"/>
      <c r="KHX5" s="104"/>
      <c r="KHY5" s="182"/>
      <c r="KHZ5" s="104"/>
      <c r="KIA5" s="182"/>
      <c r="KIB5" s="104"/>
      <c r="KIC5" s="182"/>
      <c r="KID5" s="104"/>
      <c r="KIE5" s="182"/>
      <c r="KIF5" s="104"/>
      <c r="KIG5" s="182"/>
      <c r="KIH5" s="104"/>
      <c r="KII5" s="182"/>
      <c r="KIJ5" s="104"/>
      <c r="KIK5" s="182"/>
      <c r="KIL5" s="104"/>
      <c r="KIM5" s="182"/>
      <c r="KIN5" s="104"/>
      <c r="KIO5" s="182"/>
      <c r="KIP5" s="104"/>
      <c r="KIQ5" s="182"/>
      <c r="KIR5" s="104"/>
      <c r="KIS5" s="182"/>
      <c r="KIT5" s="104"/>
      <c r="KIU5" s="182"/>
      <c r="KIV5" s="104"/>
      <c r="KIW5" s="182"/>
      <c r="KIX5" s="104"/>
      <c r="KIY5" s="182"/>
      <c r="KIZ5" s="104"/>
      <c r="KJA5" s="182"/>
      <c r="KJB5" s="104"/>
      <c r="KJC5" s="182"/>
      <c r="KJD5" s="104"/>
      <c r="KJE5" s="182"/>
      <c r="KJF5" s="104"/>
      <c r="KJG5" s="182"/>
      <c r="KJH5" s="104"/>
      <c r="KJI5" s="182"/>
      <c r="KJJ5" s="104"/>
      <c r="KJK5" s="182"/>
      <c r="KJL5" s="104"/>
      <c r="KJM5" s="182"/>
      <c r="KJN5" s="104"/>
      <c r="KJO5" s="182"/>
      <c r="KJP5" s="104"/>
      <c r="KJQ5" s="182"/>
      <c r="KJR5" s="104"/>
      <c r="KJS5" s="182"/>
      <c r="KJT5" s="104"/>
      <c r="KJU5" s="182"/>
      <c r="KJV5" s="104"/>
      <c r="KJW5" s="182"/>
      <c r="KJX5" s="104"/>
      <c r="KJY5" s="182"/>
      <c r="KJZ5" s="104"/>
      <c r="KKA5" s="182"/>
      <c r="KKB5" s="104"/>
      <c r="KKC5" s="182"/>
      <c r="KKD5" s="104"/>
      <c r="KKE5" s="182"/>
      <c r="KKF5" s="104"/>
      <c r="KKG5" s="182"/>
      <c r="KKH5" s="104"/>
      <c r="KKI5" s="182"/>
      <c r="KKJ5" s="104"/>
      <c r="KKK5" s="182"/>
      <c r="KKL5" s="104"/>
      <c r="KKM5" s="182"/>
      <c r="KKN5" s="104"/>
      <c r="KKO5" s="182"/>
      <c r="KKP5" s="104"/>
      <c r="KKQ5" s="182"/>
      <c r="KKR5" s="104"/>
      <c r="KKS5" s="182"/>
      <c r="KKT5" s="104"/>
      <c r="KKU5" s="182"/>
      <c r="KKV5" s="104"/>
      <c r="KKW5" s="182"/>
      <c r="KKX5" s="104"/>
      <c r="KKY5" s="182"/>
      <c r="KKZ5" s="104"/>
      <c r="KLA5" s="182"/>
      <c r="KLB5" s="104"/>
      <c r="KLC5" s="182"/>
      <c r="KLD5" s="104"/>
      <c r="KLE5" s="182"/>
      <c r="KLF5" s="104"/>
      <c r="KLG5" s="182"/>
      <c r="KLH5" s="104"/>
      <c r="KLI5" s="182"/>
      <c r="KLJ5" s="104"/>
      <c r="KLK5" s="182"/>
      <c r="KLL5" s="104"/>
      <c r="KLM5" s="182"/>
      <c r="KLN5" s="104"/>
      <c r="KLO5" s="182"/>
      <c r="KLP5" s="104"/>
      <c r="KLQ5" s="182"/>
      <c r="KLR5" s="104"/>
      <c r="KLS5" s="182"/>
      <c r="KLT5" s="104"/>
      <c r="KLU5" s="182"/>
      <c r="KLV5" s="104"/>
      <c r="KLW5" s="182"/>
      <c r="KLX5" s="104"/>
      <c r="KLY5" s="182"/>
      <c r="KLZ5" s="104"/>
      <c r="KMA5" s="182"/>
      <c r="KMB5" s="104"/>
      <c r="KMC5" s="182"/>
      <c r="KMD5" s="104"/>
      <c r="KME5" s="182"/>
      <c r="KMF5" s="104"/>
      <c r="KMG5" s="182"/>
      <c r="KMH5" s="104"/>
      <c r="KMI5" s="182"/>
      <c r="KMJ5" s="104"/>
      <c r="KMK5" s="182"/>
      <c r="KML5" s="104"/>
      <c r="KMM5" s="182"/>
      <c r="KMN5" s="104"/>
      <c r="KMO5" s="182"/>
      <c r="KMP5" s="104"/>
      <c r="KMQ5" s="182"/>
      <c r="KMR5" s="104"/>
      <c r="KMS5" s="182"/>
      <c r="KMT5" s="104"/>
      <c r="KMU5" s="182"/>
      <c r="KMV5" s="104"/>
      <c r="KMW5" s="182"/>
      <c r="KMX5" s="104"/>
      <c r="KMY5" s="182"/>
      <c r="KMZ5" s="104"/>
      <c r="KNA5" s="182"/>
      <c r="KNB5" s="104"/>
      <c r="KNC5" s="182"/>
      <c r="KND5" s="104"/>
      <c r="KNE5" s="182"/>
      <c r="KNF5" s="104"/>
      <c r="KNG5" s="182"/>
      <c r="KNH5" s="104"/>
      <c r="KNI5" s="182"/>
      <c r="KNJ5" s="104"/>
      <c r="KNK5" s="182"/>
      <c r="KNL5" s="104"/>
      <c r="KNM5" s="182"/>
      <c r="KNN5" s="104"/>
      <c r="KNO5" s="182"/>
      <c r="KNP5" s="104"/>
      <c r="KNQ5" s="182"/>
      <c r="KNR5" s="104"/>
      <c r="KNS5" s="182"/>
      <c r="KNT5" s="104"/>
      <c r="KNU5" s="182"/>
      <c r="KNV5" s="104"/>
      <c r="KNW5" s="182"/>
      <c r="KNX5" s="104"/>
      <c r="KNY5" s="182"/>
      <c r="KNZ5" s="104"/>
      <c r="KOA5" s="182"/>
      <c r="KOB5" s="104"/>
      <c r="KOC5" s="182"/>
      <c r="KOD5" s="104"/>
      <c r="KOE5" s="182"/>
      <c r="KOF5" s="104"/>
      <c r="KOG5" s="182"/>
      <c r="KOH5" s="104"/>
      <c r="KOI5" s="182"/>
      <c r="KOJ5" s="104"/>
      <c r="KOK5" s="182"/>
      <c r="KOL5" s="104"/>
      <c r="KOM5" s="182"/>
      <c r="KON5" s="104"/>
      <c r="KOO5" s="182"/>
      <c r="KOP5" s="104"/>
      <c r="KOQ5" s="182"/>
      <c r="KOR5" s="104"/>
      <c r="KOS5" s="182"/>
      <c r="KOT5" s="104"/>
      <c r="KOU5" s="182"/>
      <c r="KOV5" s="104"/>
      <c r="KOW5" s="182"/>
      <c r="KOX5" s="104"/>
      <c r="KOY5" s="182"/>
      <c r="KOZ5" s="104"/>
      <c r="KPA5" s="182"/>
      <c r="KPB5" s="104"/>
      <c r="KPC5" s="182"/>
      <c r="KPD5" s="104"/>
      <c r="KPE5" s="182"/>
      <c r="KPF5" s="104"/>
      <c r="KPG5" s="182"/>
      <c r="KPH5" s="104"/>
      <c r="KPI5" s="182"/>
      <c r="KPJ5" s="104"/>
      <c r="KPK5" s="182"/>
      <c r="KPL5" s="104"/>
      <c r="KPM5" s="182"/>
      <c r="KPN5" s="104"/>
      <c r="KPO5" s="182"/>
      <c r="KPP5" s="104"/>
      <c r="KPQ5" s="182"/>
      <c r="KPR5" s="104"/>
      <c r="KPS5" s="182"/>
      <c r="KPT5" s="104"/>
      <c r="KPU5" s="182"/>
      <c r="KPV5" s="104"/>
      <c r="KPW5" s="182"/>
      <c r="KPX5" s="104"/>
      <c r="KPY5" s="182"/>
      <c r="KPZ5" s="104"/>
      <c r="KQA5" s="182"/>
      <c r="KQB5" s="104"/>
      <c r="KQC5" s="182"/>
      <c r="KQD5" s="104"/>
      <c r="KQE5" s="182"/>
      <c r="KQF5" s="104"/>
      <c r="KQG5" s="182"/>
      <c r="KQH5" s="104"/>
      <c r="KQI5" s="182"/>
      <c r="KQJ5" s="104"/>
      <c r="KQK5" s="182"/>
      <c r="KQL5" s="104"/>
      <c r="KQM5" s="182"/>
      <c r="KQN5" s="104"/>
      <c r="KQO5" s="182"/>
      <c r="KQP5" s="104"/>
      <c r="KQQ5" s="182"/>
      <c r="KQR5" s="104"/>
      <c r="KQS5" s="182"/>
      <c r="KQT5" s="104"/>
      <c r="KQU5" s="182"/>
      <c r="KQV5" s="104"/>
      <c r="KQW5" s="182"/>
      <c r="KQX5" s="104"/>
      <c r="KQY5" s="182"/>
      <c r="KQZ5" s="104"/>
      <c r="KRA5" s="182"/>
      <c r="KRB5" s="104"/>
      <c r="KRC5" s="182"/>
      <c r="KRD5" s="104"/>
      <c r="KRE5" s="182"/>
      <c r="KRF5" s="104"/>
      <c r="KRG5" s="182"/>
      <c r="KRH5" s="104"/>
      <c r="KRI5" s="182"/>
      <c r="KRJ5" s="104"/>
      <c r="KRK5" s="182"/>
      <c r="KRL5" s="104"/>
      <c r="KRM5" s="182"/>
      <c r="KRN5" s="104"/>
      <c r="KRO5" s="182"/>
      <c r="KRP5" s="104"/>
      <c r="KRQ5" s="182"/>
      <c r="KRR5" s="104"/>
      <c r="KRS5" s="182"/>
      <c r="KRT5" s="104"/>
      <c r="KRU5" s="182"/>
      <c r="KRV5" s="104"/>
      <c r="KRW5" s="182"/>
      <c r="KRX5" s="104"/>
      <c r="KRY5" s="182"/>
      <c r="KRZ5" s="104"/>
      <c r="KSA5" s="182"/>
      <c r="KSB5" s="104"/>
      <c r="KSC5" s="182"/>
      <c r="KSD5" s="104"/>
      <c r="KSE5" s="182"/>
      <c r="KSF5" s="104"/>
      <c r="KSG5" s="182"/>
      <c r="KSH5" s="104"/>
      <c r="KSI5" s="182"/>
      <c r="KSJ5" s="104"/>
      <c r="KSK5" s="182"/>
      <c r="KSL5" s="104"/>
      <c r="KSM5" s="182"/>
      <c r="KSN5" s="104"/>
      <c r="KSO5" s="182"/>
      <c r="KSP5" s="104"/>
      <c r="KSQ5" s="182"/>
      <c r="KSR5" s="104"/>
      <c r="KSS5" s="182"/>
      <c r="KST5" s="104"/>
      <c r="KSU5" s="182"/>
      <c r="KSV5" s="104"/>
      <c r="KSW5" s="182"/>
      <c r="KSX5" s="104"/>
      <c r="KSY5" s="182"/>
      <c r="KSZ5" s="104"/>
      <c r="KTA5" s="182"/>
      <c r="KTB5" s="104"/>
      <c r="KTC5" s="182"/>
      <c r="KTD5" s="104"/>
      <c r="KTE5" s="182"/>
      <c r="KTF5" s="104"/>
      <c r="KTG5" s="182"/>
      <c r="KTH5" s="104"/>
      <c r="KTI5" s="182"/>
      <c r="KTJ5" s="104"/>
      <c r="KTK5" s="182"/>
      <c r="KTL5" s="104"/>
      <c r="KTM5" s="182"/>
      <c r="KTN5" s="104"/>
      <c r="KTO5" s="182"/>
      <c r="KTP5" s="104"/>
      <c r="KTQ5" s="182"/>
      <c r="KTR5" s="104"/>
      <c r="KTS5" s="182"/>
      <c r="KTT5" s="104"/>
      <c r="KTU5" s="182"/>
      <c r="KTV5" s="104"/>
      <c r="KTW5" s="182"/>
      <c r="KTX5" s="104"/>
      <c r="KTY5" s="182"/>
      <c r="KTZ5" s="104"/>
      <c r="KUA5" s="182"/>
      <c r="KUB5" s="104"/>
      <c r="KUC5" s="182"/>
      <c r="KUD5" s="104"/>
      <c r="KUE5" s="182"/>
      <c r="KUF5" s="104"/>
      <c r="KUG5" s="182"/>
      <c r="KUH5" s="104"/>
      <c r="KUI5" s="182"/>
      <c r="KUJ5" s="104"/>
      <c r="KUK5" s="182"/>
      <c r="KUL5" s="104"/>
      <c r="KUM5" s="182"/>
      <c r="KUN5" s="104"/>
      <c r="KUO5" s="182"/>
      <c r="KUP5" s="104"/>
      <c r="KUQ5" s="182"/>
      <c r="KUR5" s="104"/>
      <c r="KUS5" s="182"/>
      <c r="KUT5" s="104"/>
      <c r="KUU5" s="182"/>
      <c r="KUV5" s="104"/>
      <c r="KUW5" s="182"/>
      <c r="KUX5" s="104"/>
      <c r="KUY5" s="182"/>
      <c r="KUZ5" s="104"/>
      <c r="KVA5" s="182"/>
      <c r="KVB5" s="104"/>
      <c r="KVC5" s="182"/>
      <c r="KVD5" s="104"/>
      <c r="KVE5" s="182"/>
      <c r="KVF5" s="104"/>
      <c r="KVG5" s="182"/>
      <c r="KVH5" s="104"/>
      <c r="KVI5" s="182"/>
      <c r="KVJ5" s="104"/>
      <c r="KVK5" s="182"/>
      <c r="KVL5" s="104"/>
      <c r="KVM5" s="182"/>
      <c r="KVN5" s="104"/>
      <c r="KVO5" s="182"/>
      <c r="KVP5" s="104"/>
      <c r="KVQ5" s="182"/>
      <c r="KVR5" s="104"/>
      <c r="KVS5" s="182"/>
      <c r="KVT5" s="104"/>
      <c r="KVU5" s="182"/>
      <c r="KVV5" s="104"/>
      <c r="KVW5" s="182"/>
      <c r="KVX5" s="104"/>
      <c r="KVY5" s="182"/>
      <c r="KVZ5" s="104"/>
      <c r="KWA5" s="182"/>
      <c r="KWB5" s="104"/>
      <c r="KWC5" s="182"/>
      <c r="KWD5" s="104"/>
      <c r="KWE5" s="182"/>
      <c r="KWF5" s="104"/>
      <c r="KWG5" s="182"/>
      <c r="KWH5" s="104"/>
      <c r="KWI5" s="182"/>
      <c r="KWJ5" s="104"/>
      <c r="KWK5" s="182"/>
      <c r="KWL5" s="104"/>
      <c r="KWM5" s="182"/>
      <c r="KWN5" s="104"/>
      <c r="KWO5" s="182"/>
      <c r="KWP5" s="104"/>
      <c r="KWQ5" s="182"/>
      <c r="KWR5" s="104"/>
      <c r="KWS5" s="182"/>
      <c r="KWT5" s="104"/>
      <c r="KWU5" s="182"/>
      <c r="KWV5" s="104"/>
      <c r="KWW5" s="182"/>
      <c r="KWX5" s="104"/>
      <c r="KWY5" s="182"/>
      <c r="KWZ5" s="104"/>
      <c r="KXA5" s="182"/>
      <c r="KXB5" s="104"/>
      <c r="KXC5" s="182"/>
      <c r="KXD5" s="104"/>
      <c r="KXE5" s="182"/>
      <c r="KXF5" s="104"/>
      <c r="KXG5" s="182"/>
      <c r="KXH5" s="104"/>
      <c r="KXI5" s="182"/>
      <c r="KXJ5" s="104"/>
      <c r="KXK5" s="182"/>
      <c r="KXL5" s="104"/>
      <c r="KXM5" s="182"/>
      <c r="KXN5" s="104"/>
      <c r="KXO5" s="182"/>
      <c r="KXP5" s="104"/>
      <c r="KXQ5" s="182"/>
      <c r="KXR5" s="104"/>
      <c r="KXS5" s="182"/>
      <c r="KXT5" s="104"/>
      <c r="KXU5" s="182"/>
      <c r="KXV5" s="104"/>
      <c r="KXW5" s="182"/>
      <c r="KXX5" s="104"/>
      <c r="KXY5" s="182"/>
      <c r="KXZ5" s="104"/>
      <c r="KYA5" s="182"/>
      <c r="KYB5" s="104"/>
      <c r="KYC5" s="182"/>
      <c r="KYD5" s="104"/>
      <c r="KYE5" s="182"/>
      <c r="KYF5" s="104"/>
      <c r="KYG5" s="182"/>
      <c r="KYH5" s="104"/>
      <c r="KYI5" s="182"/>
      <c r="KYJ5" s="104"/>
      <c r="KYK5" s="182"/>
      <c r="KYL5" s="104"/>
      <c r="KYM5" s="182"/>
      <c r="KYN5" s="104"/>
      <c r="KYO5" s="182"/>
      <c r="KYP5" s="104"/>
      <c r="KYQ5" s="182"/>
      <c r="KYR5" s="104"/>
      <c r="KYS5" s="182"/>
      <c r="KYT5" s="104"/>
      <c r="KYU5" s="182"/>
      <c r="KYV5" s="104"/>
      <c r="KYW5" s="182"/>
      <c r="KYX5" s="104"/>
      <c r="KYY5" s="182"/>
      <c r="KYZ5" s="104"/>
      <c r="KZA5" s="182"/>
      <c r="KZB5" s="104"/>
      <c r="KZC5" s="182"/>
      <c r="KZD5" s="104"/>
      <c r="KZE5" s="182"/>
      <c r="KZF5" s="104"/>
      <c r="KZG5" s="182"/>
      <c r="KZH5" s="104"/>
      <c r="KZI5" s="182"/>
      <c r="KZJ5" s="104"/>
      <c r="KZK5" s="182"/>
      <c r="KZL5" s="104"/>
      <c r="KZM5" s="182"/>
      <c r="KZN5" s="104"/>
      <c r="KZO5" s="182"/>
      <c r="KZP5" s="104"/>
      <c r="KZQ5" s="182"/>
      <c r="KZR5" s="104"/>
      <c r="KZS5" s="182"/>
      <c r="KZT5" s="104"/>
      <c r="KZU5" s="182"/>
      <c r="KZV5" s="104"/>
      <c r="KZW5" s="182"/>
      <c r="KZX5" s="104"/>
      <c r="KZY5" s="182"/>
      <c r="KZZ5" s="104"/>
      <c r="LAA5" s="182"/>
      <c r="LAB5" s="104"/>
      <c r="LAC5" s="182"/>
      <c r="LAD5" s="104"/>
      <c r="LAE5" s="182"/>
      <c r="LAF5" s="104"/>
      <c r="LAG5" s="182"/>
      <c r="LAH5" s="104"/>
      <c r="LAI5" s="182"/>
      <c r="LAJ5" s="104"/>
      <c r="LAK5" s="182"/>
      <c r="LAL5" s="104"/>
      <c r="LAM5" s="182"/>
      <c r="LAN5" s="104"/>
      <c r="LAO5" s="182"/>
      <c r="LAP5" s="104"/>
      <c r="LAQ5" s="182"/>
      <c r="LAR5" s="104"/>
      <c r="LAS5" s="182"/>
      <c r="LAT5" s="104"/>
      <c r="LAU5" s="182"/>
      <c r="LAV5" s="104"/>
      <c r="LAW5" s="182"/>
      <c r="LAX5" s="104"/>
      <c r="LAY5" s="182"/>
      <c r="LAZ5" s="104"/>
      <c r="LBA5" s="182"/>
      <c r="LBB5" s="104"/>
      <c r="LBC5" s="182"/>
      <c r="LBD5" s="104"/>
      <c r="LBE5" s="182"/>
      <c r="LBF5" s="104"/>
      <c r="LBG5" s="182"/>
      <c r="LBH5" s="104"/>
      <c r="LBI5" s="182"/>
      <c r="LBJ5" s="104"/>
      <c r="LBK5" s="182"/>
      <c r="LBL5" s="104"/>
      <c r="LBM5" s="182"/>
      <c r="LBN5" s="104"/>
      <c r="LBO5" s="182"/>
      <c r="LBP5" s="104"/>
      <c r="LBQ5" s="182"/>
      <c r="LBR5" s="104"/>
      <c r="LBS5" s="182"/>
      <c r="LBT5" s="104"/>
      <c r="LBU5" s="182"/>
      <c r="LBV5" s="104"/>
      <c r="LBW5" s="182"/>
      <c r="LBX5" s="104"/>
      <c r="LBY5" s="182"/>
      <c r="LBZ5" s="104"/>
      <c r="LCA5" s="182"/>
      <c r="LCB5" s="104"/>
      <c r="LCC5" s="182"/>
      <c r="LCD5" s="104"/>
      <c r="LCE5" s="182"/>
      <c r="LCF5" s="104"/>
      <c r="LCG5" s="182"/>
      <c r="LCH5" s="104"/>
      <c r="LCI5" s="182"/>
      <c r="LCJ5" s="104"/>
      <c r="LCK5" s="182"/>
      <c r="LCL5" s="104"/>
      <c r="LCM5" s="182"/>
      <c r="LCN5" s="104"/>
      <c r="LCO5" s="182"/>
      <c r="LCP5" s="104"/>
      <c r="LCQ5" s="182"/>
      <c r="LCR5" s="104"/>
      <c r="LCS5" s="182"/>
      <c r="LCT5" s="104"/>
      <c r="LCU5" s="182"/>
      <c r="LCV5" s="104"/>
      <c r="LCW5" s="182"/>
      <c r="LCX5" s="104"/>
      <c r="LCY5" s="182"/>
      <c r="LCZ5" s="104"/>
      <c r="LDA5" s="182"/>
      <c r="LDB5" s="104"/>
      <c r="LDC5" s="182"/>
      <c r="LDD5" s="104"/>
      <c r="LDE5" s="182"/>
      <c r="LDF5" s="104"/>
      <c r="LDG5" s="182"/>
      <c r="LDH5" s="104"/>
      <c r="LDI5" s="182"/>
      <c r="LDJ5" s="104"/>
      <c r="LDK5" s="182"/>
      <c r="LDL5" s="104"/>
      <c r="LDM5" s="182"/>
      <c r="LDN5" s="104"/>
      <c r="LDO5" s="182"/>
      <c r="LDP5" s="104"/>
      <c r="LDQ5" s="182"/>
      <c r="LDR5" s="104"/>
      <c r="LDS5" s="182"/>
      <c r="LDT5" s="104"/>
      <c r="LDU5" s="182"/>
      <c r="LDV5" s="104"/>
      <c r="LDW5" s="182"/>
      <c r="LDX5" s="104"/>
      <c r="LDY5" s="182"/>
      <c r="LDZ5" s="104"/>
      <c r="LEA5" s="182"/>
      <c r="LEB5" s="104"/>
      <c r="LEC5" s="182"/>
      <c r="LED5" s="104"/>
      <c r="LEE5" s="182"/>
      <c r="LEF5" s="104"/>
      <c r="LEG5" s="182"/>
      <c r="LEH5" s="104"/>
      <c r="LEI5" s="182"/>
      <c r="LEJ5" s="104"/>
      <c r="LEK5" s="182"/>
      <c r="LEL5" s="104"/>
      <c r="LEM5" s="182"/>
      <c r="LEN5" s="104"/>
      <c r="LEO5" s="182"/>
      <c r="LEP5" s="104"/>
      <c r="LEQ5" s="182"/>
      <c r="LER5" s="104"/>
      <c r="LES5" s="182"/>
      <c r="LET5" s="104"/>
      <c r="LEU5" s="182"/>
      <c r="LEV5" s="104"/>
      <c r="LEW5" s="182"/>
      <c r="LEX5" s="104"/>
      <c r="LEY5" s="182"/>
      <c r="LEZ5" s="104"/>
      <c r="LFA5" s="182"/>
      <c r="LFB5" s="104"/>
      <c r="LFC5" s="182"/>
      <c r="LFD5" s="104"/>
      <c r="LFE5" s="182"/>
      <c r="LFF5" s="104"/>
      <c r="LFG5" s="182"/>
      <c r="LFH5" s="104"/>
      <c r="LFI5" s="182"/>
      <c r="LFJ5" s="104"/>
      <c r="LFK5" s="182"/>
      <c r="LFL5" s="104"/>
      <c r="LFM5" s="182"/>
      <c r="LFN5" s="104"/>
      <c r="LFO5" s="182"/>
      <c r="LFP5" s="104"/>
      <c r="LFQ5" s="182"/>
      <c r="LFR5" s="104"/>
      <c r="LFS5" s="182"/>
      <c r="LFT5" s="104"/>
      <c r="LFU5" s="182"/>
      <c r="LFV5" s="104"/>
      <c r="LFW5" s="182"/>
      <c r="LFX5" s="104"/>
      <c r="LFY5" s="182"/>
      <c r="LFZ5" s="104"/>
      <c r="LGA5" s="182"/>
      <c r="LGB5" s="104"/>
      <c r="LGC5" s="182"/>
      <c r="LGD5" s="104"/>
      <c r="LGE5" s="182"/>
      <c r="LGF5" s="104"/>
      <c r="LGG5" s="182"/>
      <c r="LGH5" s="104"/>
      <c r="LGI5" s="182"/>
      <c r="LGJ5" s="104"/>
      <c r="LGK5" s="182"/>
      <c r="LGL5" s="104"/>
      <c r="LGM5" s="182"/>
      <c r="LGN5" s="104"/>
      <c r="LGO5" s="182"/>
      <c r="LGP5" s="104"/>
      <c r="LGQ5" s="182"/>
      <c r="LGR5" s="104"/>
      <c r="LGS5" s="182"/>
      <c r="LGT5" s="104"/>
      <c r="LGU5" s="182"/>
      <c r="LGV5" s="104"/>
      <c r="LGW5" s="182"/>
      <c r="LGX5" s="104"/>
      <c r="LGY5" s="182"/>
      <c r="LGZ5" s="104"/>
      <c r="LHA5" s="182"/>
      <c r="LHB5" s="104"/>
      <c r="LHC5" s="182"/>
      <c r="LHD5" s="104"/>
      <c r="LHE5" s="182"/>
      <c r="LHF5" s="104"/>
      <c r="LHG5" s="182"/>
      <c r="LHH5" s="104"/>
      <c r="LHI5" s="182"/>
      <c r="LHJ5" s="104"/>
      <c r="LHK5" s="182"/>
      <c r="LHL5" s="104"/>
      <c r="LHM5" s="182"/>
      <c r="LHN5" s="104"/>
      <c r="LHO5" s="182"/>
      <c r="LHP5" s="104"/>
      <c r="LHQ5" s="182"/>
      <c r="LHR5" s="104"/>
      <c r="LHS5" s="182"/>
      <c r="LHT5" s="104"/>
      <c r="LHU5" s="182"/>
      <c r="LHV5" s="104"/>
      <c r="LHW5" s="182"/>
      <c r="LHX5" s="104"/>
      <c r="LHY5" s="182"/>
      <c r="LHZ5" s="104"/>
      <c r="LIA5" s="182"/>
      <c r="LIB5" s="104"/>
      <c r="LIC5" s="182"/>
      <c r="LID5" s="104"/>
      <c r="LIE5" s="182"/>
      <c r="LIF5" s="104"/>
      <c r="LIG5" s="182"/>
      <c r="LIH5" s="104"/>
      <c r="LII5" s="182"/>
      <c r="LIJ5" s="104"/>
      <c r="LIK5" s="182"/>
      <c r="LIL5" s="104"/>
      <c r="LIM5" s="182"/>
      <c r="LIN5" s="104"/>
      <c r="LIO5" s="182"/>
      <c r="LIP5" s="104"/>
      <c r="LIQ5" s="182"/>
      <c r="LIR5" s="104"/>
      <c r="LIS5" s="182"/>
      <c r="LIT5" s="104"/>
      <c r="LIU5" s="182"/>
      <c r="LIV5" s="104"/>
      <c r="LIW5" s="182"/>
      <c r="LIX5" s="104"/>
      <c r="LIY5" s="182"/>
      <c r="LIZ5" s="104"/>
      <c r="LJA5" s="182"/>
      <c r="LJB5" s="104"/>
      <c r="LJC5" s="182"/>
      <c r="LJD5" s="104"/>
      <c r="LJE5" s="182"/>
      <c r="LJF5" s="104"/>
      <c r="LJG5" s="182"/>
      <c r="LJH5" s="104"/>
      <c r="LJI5" s="182"/>
      <c r="LJJ5" s="104"/>
      <c r="LJK5" s="182"/>
      <c r="LJL5" s="104"/>
      <c r="LJM5" s="182"/>
      <c r="LJN5" s="104"/>
      <c r="LJO5" s="182"/>
      <c r="LJP5" s="104"/>
      <c r="LJQ5" s="182"/>
      <c r="LJR5" s="104"/>
      <c r="LJS5" s="182"/>
      <c r="LJT5" s="104"/>
      <c r="LJU5" s="182"/>
      <c r="LJV5" s="104"/>
      <c r="LJW5" s="182"/>
      <c r="LJX5" s="104"/>
      <c r="LJY5" s="182"/>
      <c r="LJZ5" s="104"/>
      <c r="LKA5" s="182"/>
      <c r="LKB5" s="104"/>
      <c r="LKC5" s="182"/>
      <c r="LKD5" s="104"/>
      <c r="LKE5" s="182"/>
      <c r="LKF5" s="104"/>
      <c r="LKG5" s="182"/>
      <c r="LKH5" s="104"/>
      <c r="LKI5" s="182"/>
      <c r="LKJ5" s="104"/>
      <c r="LKK5" s="182"/>
      <c r="LKL5" s="104"/>
      <c r="LKM5" s="182"/>
      <c r="LKN5" s="104"/>
      <c r="LKO5" s="182"/>
      <c r="LKP5" s="104"/>
      <c r="LKQ5" s="182"/>
      <c r="LKR5" s="104"/>
      <c r="LKS5" s="182"/>
      <c r="LKT5" s="104"/>
      <c r="LKU5" s="182"/>
      <c r="LKV5" s="104"/>
      <c r="LKW5" s="182"/>
      <c r="LKX5" s="104"/>
      <c r="LKY5" s="182"/>
      <c r="LKZ5" s="104"/>
      <c r="LLA5" s="182"/>
      <c r="LLB5" s="104"/>
      <c r="LLC5" s="182"/>
      <c r="LLD5" s="104"/>
      <c r="LLE5" s="182"/>
      <c r="LLF5" s="104"/>
      <c r="LLG5" s="182"/>
      <c r="LLH5" s="104"/>
      <c r="LLI5" s="182"/>
      <c r="LLJ5" s="104"/>
      <c r="LLK5" s="182"/>
      <c r="LLL5" s="104"/>
      <c r="LLM5" s="182"/>
      <c r="LLN5" s="104"/>
      <c r="LLO5" s="182"/>
      <c r="LLP5" s="104"/>
      <c r="LLQ5" s="182"/>
      <c r="LLR5" s="104"/>
      <c r="LLS5" s="182"/>
      <c r="LLT5" s="104"/>
      <c r="LLU5" s="182"/>
      <c r="LLV5" s="104"/>
      <c r="LLW5" s="182"/>
      <c r="LLX5" s="104"/>
      <c r="LLY5" s="182"/>
      <c r="LLZ5" s="104"/>
      <c r="LMA5" s="182"/>
      <c r="LMB5" s="104"/>
      <c r="LMC5" s="182"/>
      <c r="LMD5" s="104"/>
      <c r="LME5" s="182"/>
      <c r="LMF5" s="104"/>
      <c r="LMG5" s="182"/>
      <c r="LMH5" s="104"/>
      <c r="LMI5" s="182"/>
      <c r="LMJ5" s="104"/>
      <c r="LMK5" s="182"/>
      <c r="LML5" s="104"/>
      <c r="LMM5" s="182"/>
      <c r="LMN5" s="104"/>
      <c r="LMO5" s="182"/>
      <c r="LMP5" s="104"/>
      <c r="LMQ5" s="182"/>
      <c r="LMR5" s="104"/>
      <c r="LMS5" s="182"/>
      <c r="LMT5" s="104"/>
      <c r="LMU5" s="182"/>
      <c r="LMV5" s="104"/>
      <c r="LMW5" s="182"/>
      <c r="LMX5" s="104"/>
      <c r="LMY5" s="182"/>
      <c r="LMZ5" s="104"/>
      <c r="LNA5" s="182"/>
      <c r="LNB5" s="104"/>
      <c r="LNC5" s="182"/>
      <c r="LND5" s="104"/>
      <c r="LNE5" s="182"/>
      <c r="LNF5" s="104"/>
      <c r="LNG5" s="182"/>
      <c r="LNH5" s="104"/>
      <c r="LNI5" s="182"/>
      <c r="LNJ5" s="104"/>
      <c r="LNK5" s="182"/>
      <c r="LNL5" s="104"/>
      <c r="LNM5" s="182"/>
      <c r="LNN5" s="104"/>
      <c r="LNO5" s="182"/>
      <c r="LNP5" s="104"/>
      <c r="LNQ5" s="182"/>
      <c r="LNR5" s="104"/>
      <c r="LNS5" s="182"/>
      <c r="LNT5" s="104"/>
      <c r="LNU5" s="182"/>
      <c r="LNV5" s="104"/>
      <c r="LNW5" s="182"/>
      <c r="LNX5" s="104"/>
      <c r="LNY5" s="182"/>
      <c r="LNZ5" s="104"/>
      <c r="LOA5" s="182"/>
      <c r="LOB5" s="104"/>
      <c r="LOC5" s="182"/>
      <c r="LOD5" s="104"/>
      <c r="LOE5" s="182"/>
      <c r="LOF5" s="104"/>
      <c r="LOG5" s="182"/>
      <c r="LOH5" s="104"/>
      <c r="LOI5" s="182"/>
      <c r="LOJ5" s="104"/>
      <c r="LOK5" s="182"/>
      <c r="LOL5" s="104"/>
      <c r="LOM5" s="182"/>
      <c r="LON5" s="104"/>
      <c r="LOO5" s="182"/>
      <c r="LOP5" s="104"/>
      <c r="LOQ5" s="182"/>
      <c r="LOR5" s="104"/>
      <c r="LOS5" s="182"/>
      <c r="LOT5" s="104"/>
      <c r="LOU5" s="182"/>
      <c r="LOV5" s="104"/>
      <c r="LOW5" s="182"/>
      <c r="LOX5" s="104"/>
      <c r="LOY5" s="182"/>
      <c r="LOZ5" s="104"/>
      <c r="LPA5" s="182"/>
      <c r="LPB5" s="104"/>
      <c r="LPC5" s="182"/>
      <c r="LPD5" s="104"/>
      <c r="LPE5" s="182"/>
      <c r="LPF5" s="104"/>
      <c r="LPG5" s="182"/>
      <c r="LPH5" s="104"/>
      <c r="LPI5" s="182"/>
      <c r="LPJ5" s="104"/>
      <c r="LPK5" s="182"/>
      <c r="LPL5" s="104"/>
      <c r="LPM5" s="182"/>
      <c r="LPN5" s="104"/>
      <c r="LPO5" s="182"/>
      <c r="LPP5" s="104"/>
      <c r="LPQ5" s="182"/>
      <c r="LPR5" s="104"/>
      <c r="LPS5" s="182"/>
      <c r="LPT5" s="104"/>
      <c r="LPU5" s="182"/>
      <c r="LPV5" s="104"/>
      <c r="LPW5" s="182"/>
      <c r="LPX5" s="104"/>
      <c r="LPY5" s="182"/>
      <c r="LPZ5" s="104"/>
      <c r="LQA5" s="182"/>
      <c r="LQB5" s="104"/>
      <c r="LQC5" s="182"/>
      <c r="LQD5" s="104"/>
      <c r="LQE5" s="182"/>
      <c r="LQF5" s="104"/>
      <c r="LQG5" s="182"/>
      <c r="LQH5" s="104"/>
      <c r="LQI5" s="182"/>
      <c r="LQJ5" s="104"/>
      <c r="LQK5" s="182"/>
      <c r="LQL5" s="104"/>
      <c r="LQM5" s="182"/>
      <c r="LQN5" s="104"/>
      <c r="LQO5" s="182"/>
      <c r="LQP5" s="104"/>
      <c r="LQQ5" s="182"/>
      <c r="LQR5" s="104"/>
      <c r="LQS5" s="182"/>
      <c r="LQT5" s="104"/>
      <c r="LQU5" s="182"/>
      <c r="LQV5" s="104"/>
      <c r="LQW5" s="182"/>
      <c r="LQX5" s="104"/>
      <c r="LQY5" s="182"/>
      <c r="LQZ5" s="104"/>
      <c r="LRA5" s="182"/>
      <c r="LRB5" s="104"/>
      <c r="LRC5" s="182"/>
      <c r="LRD5" s="104"/>
      <c r="LRE5" s="182"/>
      <c r="LRF5" s="104"/>
      <c r="LRG5" s="182"/>
      <c r="LRH5" s="104"/>
      <c r="LRI5" s="182"/>
      <c r="LRJ5" s="104"/>
      <c r="LRK5" s="182"/>
      <c r="LRL5" s="104"/>
      <c r="LRM5" s="182"/>
      <c r="LRN5" s="104"/>
      <c r="LRO5" s="182"/>
      <c r="LRP5" s="104"/>
      <c r="LRQ5" s="182"/>
      <c r="LRR5" s="104"/>
      <c r="LRS5" s="182"/>
      <c r="LRT5" s="104"/>
      <c r="LRU5" s="182"/>
      <c r="LRV5" s="104"/>
      <c r="LRW5" s="182"/>
      <c r="LRX5" s="104"/>
      <c r="LRY5" s="182"/>
      <c r="LRZ5" s="104"/>
      <c r="LSA5" s="182"/>
      <c r="LSB5" s="104"/>
      <c r="LSC5" s="182"/>
      <c r="LSD5" s="104"/>
      <c r="LSE5" s="182"/>
      <c r="LSF5" s="104"/>
      <c r="LSG5" s="182"/>
      <c r="LSH5" s="104"/>
      <c r="LSI5" s="182"/>
      <c r="LSJ5" s="104"/>
      <c r="LSK5" s="182"/>
      <c r="LSL5" s="104"/>
      <c r="LSM5" s="182"/>
      <c r="LSN5" s="104"/>
      <c r="LSO5" s="182"/>
      <c r="LSP5" s="104"/>
      <c r="LSQ5" s="182"/>
      <c r="LSR5" s="104"/>
      <c r="LSS5" s="182"/>
      <c r="LST5" s="104"/>
      <c r="LSU5" s="182"/>
      <c r="LSV5" s="104"/>
      <c r="LSW5" s="182"/>
      <c r="LSX5" s="104"/>
      <c r="LSY5" s="182"/>
      <c r="LSZ5" s="104"/>
      <c r="LTA5" s="182"/>
      <c r="LTB5" s="104"/>
      <c r="LTC5" s="182"/>
      <c r="LTD5" s="104"/>
      <c r="LTE5" s="182"/>
      <c r="LTF5" s="104"/>
      <c r="LTG5" s="182"/>
      <c r="LTH5" s="104"/>
      <c r="LTI5" s="182"/>
      <c r="LTJ5" s="104"/>
      <c r="LTK5" s="182"/>
      <c r="LTL5" s="104"/>
      <c r="LTM5" s="182"/>
      <c r="LTN5" s="104"/>
      <c r="LTO5" s="182"/>
      <c r="LTP5" s="104"/>
      <c r="LTQ5" s="182"/>
      <c r="LTR5" s="104"/>
      <c r="LTS5" s="182"/>
      <c r="LTT5" s="104"/>
      <c r="LTU5" s="182"/>
      <c r="LTV5" s="104"/>
      <c r="LTW5" s="182"/>
      <c r="LTX5" s="104"/>
      <c r="LTY5" s="182"/>
      <c r="LTZ5" s="104"/>
      <c r="LUA5" s="182"/>
      <c r="LUB5" s="104"/>
      <c r="LUC5" s="182"/>
      <c r="LUD5" s="104"/>
      <c r="LUE5" s="182"/>
      <c r="LUF5" s="104"/>
      <c r="LUG5" s="182"/>
      <c r="LUH5" s="104"/>
      <c r="LUI5" s="182"/>
      <c r="LUJ5" s="104"/>
      <c r="LUK5" s="182"/>
      <c r="LUL5" s="104"/>
      <c r="LUM5" s="182"/>
      <c r="LUN5" s="104"/>
      <c r="LUO5" s="182"/>
      <c r="LUP5" s="104"/>
      <c r="LUQ5" s="182"/>
      <c r="LUR5" s="104"/>
      <c r="LUS5" s="182"/>
      <c r="LUT5" s="104"/>
      <c r="LUU5" s="182"/>
      <c r="LUV5" s="104"/>
      <c r="LUW5" s="182"/>
      <c r="LUX5" s="104"/>
      <c r="LUY5" s="182"/>
      <c r="LUZ5" s="104"/>
      <c r="LVA5" s="182"/>
      <c r="LVB5" s="104"/>
      <c r="LVC5" s="182"/>
      <c r="LVD5" s="104"/>
      <c r="LVE5" s="182"/>
      <c r="LVF5" s="104"/>
      <c r="LVG5" s="182"/>
      <c r="LVH5" s="104"/>
      <c r="LVI5" s="182"/>
      <c r="LVJ5" s="104"/>
      <c r="LVK5" s="182"/>
      <c r="LVL5" s="104"/>
      <c r="LVM5" s="182"/>
      <c r="LVN5" s="104"/>
      <c r="LVO5" s="182"/>
      <c r="LVP5" s="104"/>
      <c r="LVQ5" s="182"/>
      <c r="LVR5" s="104"/>
      <c r="LVS5" s="182"/>
      <c r="LVT5" s="104"/>
      <c r="LVU5" s="182"/>
      <c r="LVV5" s="104"/>
      <c r="LVW5" s="182"/>
      <c r="LVX5" s="104"/>
      <c r="LVY5" s="182"/>
      <c r="LVZ5" s="104"/>
      <c r="LWA5" s="182"/>
      <c r="LWB5" s="104"/>
      <c r="LWC5" s="182"/>
      <c r="LWD5" s="104"/>
      <c r="LWE5" s="182"/>
      <c r="LWF5" s="104"/>
      <c r="LWG5" s="182"/>
      <c r="LWH5" s="104"/>
      <c r="LWI5" s="182"/>
      <c r="LWJ5" s="104"/>
      <c r="LWK5" s="182"/>
      <c r="LWL5" s="104"/>
      <c r="LWM5" s="182"/>
      <c r="LWN5" s="104"/>
      <c r="LWO5" s="182"/>
      <c r="LWP5" s="104"/>
      <c r="LWQ5" s="182"/>
      <c r="LWR5" s="104"/>
      <c r="LWS5" s="182"/>
      <c r="LWT5" s="104"/>
      <c r="LWU5" s="182"/>
      <c r="LWV5" s="104"/>
      <c r="LWW5" s="182"/>
      <c r="LWX5" s="104"/>
      <c r="LWY5" s="182"/>
      <c r="LWZ5" s="104"/>
      <c r="LXA5" s="182"/>
      <c r="LXB5" s="104"/>
      <c r="LXC5" s="182"/>
      <c r="LXD5" s="104"/>
      <c r="LXE5" s="182"/>
      <c r="LXF5" s="104"/>
      <c r="LXG5" s="182"/>
      <c r="LXH5" s="104"/>
      <c r="LXI5" s="182"/>
      <c r="LXJ5" s="104"/>
      <c r="LXK5" s="182"/>
      <c r="LXL5" s="104"/>
      <c r="LXM5" s="182"/>
      <c r="LXN5" s="104"/>
      <c r="LXO5" s="182"/>
      <c r="LXP5" s="104"/>
      <c r="LXQ5" s="182"/>
      <c r="LXR5" s="104"/>
      <c r="LXS5" s="182"/>
      <c r="LXT5" s="104"/>
      <c r="LXU5" s="182"/>
      <c r="LXV5" s="104"/>
      <c r="LXW5" s="182"/>
      <c r="LXX5" s="104"/>
      <c r="LXY5" s="182"/>
      <c r="LXZ5" s="104"/>
      <c r="LYA5" s="182"/>
      <c r="LYB5" s="104"/>
      <c r="LYC5" s="182"/>
      <c r="LYD5" s="104"/>
      <c r="LYE5" s="182"/>
      <c r="LYF5" s="104"/>
      <c r="LYG5" s="182"/>
      <c r="LYH5" s="104"/>
      <c r="LYI5" s="182"/>
      <c r="LYJ5" s="104"/>
      <c r="LYK5" s="182"/>
      <c r="LYL5" s="104"/>
      <c r="LYM5" s="182"/>
      <c r="LYN5" s="104"/>
      <c r="LYO5" s="182"/>
      <c r="LYP5" s="104"/>
      <c r="LYQ5" s="182"/>
      <c r="LYR5" s="104"/>
      <c r="LYS5" s="182"/>
      <c r="LYT5" s="104"/>
      <c r="LYU5" s="182"/>
      <c r="LYV5" s="104"/>
      <c r="LYW5" s="182"/>
      <c r="LYX5" s="104"/>
      <c r="LYY5" s="182"/>
      <c r="LYZ5" s="104"/>
      <c r="LZA5" s="182"/>
      <c r="LZB5" s="104"/>
      <c r="LZC5" s="182"/>
      <c r="LZD5" s="104"/>
      <c r="LZE5" s="182"/>
      <c r="LZF5" s="104"/>
      <c r="LZG5" s="182"/>
      <c r="LZH5" s="104"/>
      <c r="LZI5" s="182"/>
      <c r="LZJ5" s="104"/>
      <c r="LZK5" s="182"/>
      <c r="LZL5" s="104"/>
      <c r="LZM5" s="182"/>
      <c r="LZN5" s="104"/>
      <c r="LZO5" s="182"/>
      <c r="LZP5" s="104"/>
      <c r="LZQ5" s="182"/>
      <c r="LZR5" s="104"/>
      <c r="LZS5" s="182"/>
      <c r="LZT5" s="104"/>
      <c r="LZU5" s="182"/>
      <c r="LZV5" s="104"/>
      <c r="LZW5" s="182"/>
      <c r="LZX5" s="104"/>
      <c r="LZY5" s="182"/>
      <c r="LZZ5" s="104"/>
      <c r="MAA5" s="182"/>
      <c r="MAB5" s="104"/>
      <c r="MAC5" s="182"/>
      <c r="MAD5" s="104"/>
      <c r="MAE5" s="182"/>
      <c r="MAF5" s="104"/>
      <c r="MAG5" s="182"/>
      <c r="MAH5" s="104"/>
      <c r="MAI5" s="182"/>
      <c r="MAJ5" s="104"/>
      <c r="MAK5" s="182"/>
      <c r="MAL5" s="104"/>
      <c r="MAM5" s="182"/>
      <c r="MAN5" s="104"/>
      <c r="MAO5" s="182"/>
      <c r="MAP5" s="104"/>
      <c r="MAQ5" s="182"/>
      <c r="MAR5" s="104"/>
      <c r="MAS5" s="182"/>
      <c r="MAT5" s="104"/>
      <c r="MAU5" s="182"/>
      <c r="MAV5" s="104"/>
      <c r="MAW5" s="182"/>
      <c r="MAX5" s="104"/>
      <c r="MAY5" s="182"/>
      <c r="MAZ5" s="104"/>
      <c r="MBA5" s="182"/>
      <c r="MBB5" s="104"/>
      <c r="MBC5" s="182"/>
      <c r="MBD5" s="104"/>
      <c r="MBE5" s="182"/>
      <c r="MBF5" s="104"/>
      <c r="MBG5" s="182"/>
      <c r="MBH5" s="104"/>
      <c r="MBI5" s="182"/>
      <c r="MBJ5" s="104"/>
      <c r="MBK5" s="182"/>
      <c r="MBL5" s="104"/>
      <c r="MBM5" s="182"/>
      <c r="MBN5" s="104"/>
      <c r="MBO5" s="182"/>
      <c r="MBP5" s="104"/>
      <c r="MBQ5" s="182"/>
      <c r="MBR5" s="104"/>
      <c r="MBS5" s="182"/>
      <c r="MBT5" s="104"/>
      <c r="MBU5" s="182"/>
      <c r="MBV5" s="104"/>
      <c r="MBW5" s="182"/>
      <c r="MBX5" s="104"/>
      <c r="MBY5" s="182"/>
      <c r="MBZ5" s="104"/>
      <c r="MCA5" s="182"/>
      <c r="MCB5" s="104"/>
      <c r="MCC5" s="182"/>
      <c r="MCD5" s="104"/>
      <c r="MCE5" s="182"/>
      <c r="MCF5" s="104"/>
      <c r="MCG5" s="182"/>
      <c r="MCH5" s="104"/>
      <c r="MCI5" s="182"/>
      <c r="MCJ5" s="104"/>
      <c r="MCK5" s="182"/>
      <c r="MCL5" s="104"/>
      <c r="MCM5" s="182"/>
      <c r="MCN5" s="104"/>
      <c r="MCO5" s="182"/>
      <c r="MCP5" s="104"/>
      <c r="MCQ5" s="182"/>
      <c r="MCR5" s="104"/>
      <c r="MCS5" s="182"/>
      <c r="MCT5" s="104"/>
      <c r="MCU5" s="182"/>
      <c r="MCV5" s="104"/>
      <c r="MCW5" s="182"/>
      <c r="MCX5" s="104"/>
      <c r="MCY5" s="182"/>
      <c r="MCZ5" s="104"/>
      <c r="MDA5" s="182"/>
      <c r="MDB5" s="104"/>
      <c r="MDC5" s="182"/>
      <c r="MDD5" s="104"/>
      <c r="MDE5" s="182"/>
      <c r="MDF5" s="104"/>
      <c r="MDG5" s="182"/>
      <c r="MDH5" s="104"/>
      <c r="MDI5" s="182"/>
      <c r="MDJ5" s="104"/>
      <c r="MDK5" s="182"/>
      <c r="MDL5" s="104"/>
      <c r="MDM5" s="182"/>
      <c r="MDN5" s="104"/>
      <c r="MDO5" s="182"/>
      <c r="MDP5" s="104"/>
      <c r="MDQ5" s="182"/>
      <c r="MDR5" s="104"/>
      <c r="MDS5" s="182"/>
      <c r="MDT5" s="104"/>
      <c r="MDU5" s="182"/>
      <c r="MDV5" s="104"/>
      <c r="MDW5" s="182"/>
      <c r="MDX5" s="104"/>
      <c r="MDY5" s="182"/>
      <c r="MDZ5" s="104"/>
      <c r="MEA5" s="182"/>
      <c r="MEB5" s="104"/>
      <c r="MEC5" s="182"/>
      <c r="MED5" s="104"/>
      <c r="MEE5" s="182"/>
      <c r="MEF5" s="104"/>
      <c r="MEG5" s="182"/>
      <c r="MEH5" s="104"/>
      <c r="MEI5" s="182"/>
      <c r="MEJ5" s="104"/>
      <c r="MEK5" s="182"/>
      <c r="MEL5" s="104"/>
      <c r="MEM5" s="182"/>
      <c r="MEN5" s="104"/>
      <c r="MEO5" s="182"/>
      <c r="MEP5" s="104"/>
      <c r="MEQ5" s="182"/>
      <c r="MER5" s="104"/>
      <c r="MES5" s="182"/>
      <c r="MET5" s="104"/>
      <c r="MEU5" s="182"/>
      <c r="MEV5" s="104"/>
      <c r="MEW5" s="182"/>
      <c r="MEX5" s="104"/>
      <c r="MEY5" s="182"/>
      <c r="MEZ5" s="104"/>
      <c r="MFA5" s="182"/>
      <c r="MFB5" s="104"/>
      <c r="MFC5" s="182"/>
      <c r="MFD5" s="104"/>
      <c r="MFE5" s="182"/>
      <c r="MFF5" s="104"/>
      <c r="MFG5" s="182"/>
      <c r="MFH5" s="104"/>
      <c r="MFI5" s="182"/>
      <c r="MFJ5" s="104"/>
      <c r="MFK5" s="182"/>
      <c r="MFL5" s="104"/>
      <c r="MFM5" s="182"/>
      <c r="MFN5" s="104"/>
      <c r="MFO5" s="182"/>
      <c r="MFP5" s="104"/>
      <c r="MFQ5" s="182"/>
      <c r="MFR5" s="104"/>
      <c r="MFS5" s="182"/>
      <c r="MFT5" s="104"/>
      <c r="MFU5" s="182"/>
      <c r="MFV5" s="104"/>
      <c r="MFW5" s="182"/>
      <c r="MFX5" s="104"/>
      <c r="MFY5" s="182"/>
      <c r="MFZ5" s="104"/>
      <c r="MGA5" s="182"/>
      <c r="MGB5" s="104"/>
      <c r="MGC5" s="182"/>
      <c r="MGD5" s="104"/>
      <c r="MGE5" s="182"/>
      <c r="MGF5" s="104"/>
      <c r="MGG5" s="182"/>
      <c r="MGH5" s="104"/>
      <c r="MGI5" s="182"/>
      <c r="MGJ5" s="104"/>
      <c r="MGK5" s="182"/>
      <c r="MGL5" s="104"/>
      <c r="MGM5" s="182"/>
      <c r="MGN5" s="104"/>
      <c r="MGO5" s="182"/>
      <c r="MGP5" s="104"/>
      <c r="MGQ5" s="182"/>
      <c r="MGR5" s="104"/>
      <c r="MGS5" s="182"/>
      <c r="MGT5" s="104"/>
      <c r="MGU5" s="182"/>
      <c r="MGV5" s="104"/>
      <c r="MGW5" s="182"/>
      <c r="MGX5" s="104"/>
      <c r="MGY5" s="182"/>
      <c r="MGZ5" s="104"/>
      <c r="MHA5" s="182"/>
      <c r="MHB5" s="104"/>
      <c r="MHC5" s="182"/>
      <c r="MHD5" s="104"/>
      <c r="MHE5" s="182"/>
      <c r="MHF5" s="104"/>
      <c r="MHG5" s="182"/>
      <c r="MHH5" s="104"/>
      <c r="MHI5" s="182"/>
      <c r="MHJ5" s="104"/>
      <c r="MHK5" s="182"/>
      <c r="MHL5" s="104"/>
      <c r="MHM5" s="182"/>
      <c r="MHN5" s="104"/>
      <c r="MHO5" s="182"/>
      <c r="MHP5" s="104"/>
      <c r="MHQ5" s="182"/>
      <c r="MHR5" s="104"/>
      <c r="MHS5" s="182"/>
      <c r="MHT5" s="104"/>
      <c r="MHU5" s="182"/>
      <c r="MHV5" s="104"/>
      <c r="MHW5" s="182"/>
      <c r="MHX5" s="104"/>
      <c r="MHY5" s="182"/>
      <c r="MHZ5" s="104"/>
      <c r="MIA5" s="182"/>
      <c r="MIB5" s="104"/>
      <c r="MIC5" s="182"/>
      <c r="MID5" s="104"/>
      <c r="MIE5" s="182"/>
      <c r="MIF5" s="104"/>
      <c r="MIG5" s="182"/>
      <c r="MIH5" s="104"/>
      <c r="MII5" s="182"/>
      <c r="MIJ5" s="104"/>
      <c r="MIK5" s="182"/>
      <c r="MIL5" s="104"/>
      <c r="MIM5" s="182"/>
      <c r="MIN5" s="104"/>
      <c r="MIO5" s="182"/>
      <c r="MIP5" s="104"/>
      <c r="MIQ5" s="182"/>
      <c r="MIR5" s="104"/>
      <c r="MIS5" s="182"/>
      <c r="MIT5" s="104"/>
      <c r="MIU5" s="182"/>
      <c r="MIV5" s="104"/>
      <c r="MIW5" s="182"/>
      <c r="MIX5" s="104"/>
      <c r="MIY5" s="182"/>
      <c r="MIZ5" s="104"/>
      <c r="MJA5" s="182"/>
      <c r="MJB5" s="104"/>
      <c r="MJC5" s="182"/>
      <c r="MJD5" s="104"/>
      <c r="MJE5" s="182"/>
      <c r="MJF5" s="104"/>
      <c r="MJG5" s="182"/>
      <c r="MJH5" s="104"/>
      <c r="MJI5" s="182"/>
      <c r="MJJ5" s="104"/>
      <c r="MJK5" s="182"/>
      <c r="MJL5" s="104"/>
      <c r="MJM5" s="182"/>
      <c r="MJN5" s="104"/>
      <c r="MJO5" s="182"/>
      <c r="MJP5" s="104"/>
      <c r="MJQ5" s="182"/>
      <c r="MJR5" s="104"/>
      <c r="MJS5" s="182"/>
      <c r="MJT5" s="104"/>
      <c r="MJU5" s="182"/>
      <c r="MJV5" s="104"/>
      <c r="MJW5" s="182"/>
      <c r="MJX5" s="104"/>
      <c r="MJY5" s="182"/>
      <c r="MJZ5" s="104"/>
      <c r="MKA5" s="182"/>
      <c r="MKB5" s="104"/>
      <c r="MKC5" s="182"/>
      <c r="MKD5" s="104"/>
      <c r="MKE5" s="182"/>
      <c r="MKF5" s="104"/>
      <c r="MKG5" s="182"/>
      <c r="MKH5" s="104"/>
      <c r="MKI5" s="182"/>
      <c r="MKJ5" s="104"/>
      <c r="MKK5" s="182"/>
      <c r="MKL5" s="104"/>
      <c r="MKM5" s="182"/>
      <c r="MKN5" s="104"/>
      <c r="MKO5" s="182"/>
      <c r="MKP5" s="104"/>
      <c r="MKQ5" s="182"/>
      <c r="MKR5" s="104"/>
      <c r="MKS5" s="182"/>
      <c r="MKT5" s="104"/>
      <c r="MKU5" s="182"/>
      <c r="MKV5" s="104"/>
      <c r="MKW5" s="182"/>
      <c r="MKX5" s="104"/>
      <c r="MKY5" s="182"/>
      <c r="MKZ5" s="104"/>
      <c r="MLA5" s="182"/>
      <c r="MLB5" s="104"/>
      <c r="MLC5" s="182"/>
      <c r="MLD5" s="104"/>
      <c r="MLE5" s="182"/>
      <c r="MLF5" s="104"/>
      <c r="MLG5" s="182"/>
      <c r="MLH5" s="104"/>
      <c r="MLI5" s="182"/>
      <c r="MLJ5" s="104"/>
      <c r="MLK5" s="182"/>
      <c r="MLL5" s="104"/>
      <c r="MLM5" s="182"/>
      <c r="MLN5" s="104"/>
      <c r="MLO5" s="182"/>
      <c r="MLP5" s="104"/>
      <c r="MLQ5" s="182"/>
      <c r="MLR5" s="104"/>
      <c r="MLS5" s="182"/>
      <c r="MLT5" s="104"/>
      <c r="MLU5" s="182"/>
      <c r="MLV5" s="104"/>
      <c r="MLW5" s="182"/>
      <c r="MLX5" s="104"/>
      <c r="MLY5" s="182"/>
      <c r="MLZ5" s="104"/>
      <c r="MMA5" s="182"/>
      <c r="MMB5" s="104"/>
      <c r="MMC5" s="182"/>
      <c r="MMD5" s="104"/>
      <c r="MME5" s="182"/>
      <c r="MMF5" s="104"/>
      <c r="MMG5" s="182"/>
      <c r="MMH5" s="104"/>
      <c r="MMI5" s="182"/>
      <c r="MMJ5" s="104"/>
      <c r="MMK5" s="182"/>
      <c r="MML5" s="104"/>
      <c r="MMM5" s="182"/>
      <c r="MMN5" s="104"/>
      <c r="MMO5" s="182"/>
      <c r="MMP5" s="104"/>
      <c r="MMQ5" s="182"/>
      <c r="MMR5" s="104"/>
      <c r="MMS5" s="182"/>
      <c r="MMT5" s="104"/>
      <c r="MMU5" s="182"/>
      <c r="MMV5" s="104"/>
      <c r="MMW5" s="182"/>
      <c r="MMX5" s="104"/>
      <c r="MMY5" s="182"/>
      <c r="MMZ5" s="104"/>
      <c r="MNA5" s="182"/>
      <c r="MNB5" s="104"/>
      <c r="MNC5" s="182"/>
      <c r="MND5" s="104"/>
      <c r="MNE5" s="182"/>
      <c r="MNF5" s="104"/>
      <c r="MNG5" s="182"/>
      <c r="MNH5" s="104"/>
      <c r="MNI5" s="182"/>
      <c r="MNJ5" s="104"/>
      <c r="MNK5" s="182"/>
      <c r="MNL5" s="104"/>
      <c r="MNM5" s="182"/>
      <c r="MNN5" s="104"/>
      <c r="MNO5" s="182"/>
      <c r="MNP5" s="104"/>
      <c r="MNQ5" s="182"/>
      <c r="MNR5" s="104"/>
      <c r="MNS5" s="182"/>
      <c r="MNT5" s="104"/>
      <c r="MNU5" s="182"/>
      <c r="MNV5" s="104"/>
      <c r="MNW5" s="182"/>
      <c r="MNX5" s="104"/>
      <c r="MNY5" s="182"/>
      <c r="MNZ5" s="104"/>
      <c r="MOA5" s="182"/>
      <c r="MOB5" s="104"/>
      <c r="MOC5" s="182"/>
      <c r="MOD5" s="104"/>
      <c r="MOE5" s="182"/>
      <c r="MOF5" s="104"/>
      <c r="MOG5" s="182"/>
      <c r="MOH5" s="104"/>
      <c r="MOI5" s="182"/>
      <c r="MOJ5" s="104"/>
      <c r="MOK5" s="182"/>
      <c r="MOL5" s="104"/>
      <c r="MOM5" s="182"/>
      <c r="MON5" s="104"/>
      <c r="MOO5" s="182"/>
      <c r="MOP5" s="104"/>
      <c r="MOQ5" s="182"/>
      <c r="MOR5" s="104"/>
      <c r="MOS5" s="182"/>
      <c r="MOT5" s="104"/>
      <c r="MOU5" s="182"/>
      <c r="MOV5" s="104"/>
      <c r="MOW5" s="182"/>
      <c r="MOX5" s="104"/>
      <c r="MOY5" s="182"/>
      <c r="MOZ5" s="104"/>
      <c r="MPA5" s="182"/>
      <c r="MPB5" s="104"/>
      <c r="MPC5" s="182"/>
      <c r="MPD5" s="104"/>
      <c r="MPE5" s="182"/>
      <c r="MPF5" s="104"/>
      <c r="MPG5" s="182"/>
      <c r="MPH5" s="104"/>
      <c r="MPI5" s="182"/>
      <c r="MPJ5" s="104"/>
      <c r="MPK5" s="182"/>
      <c r="MPL5" s="104"/>
      <c r="MPM5" s="182"/>
      <c r="MPN5" s="104"/>
      <c r="MPO5" s="182"/>
      <c r="MPP5" s="104"/>
      <c r="MPQ5" s="182"/>
      <c r="MPR5" s="104"/>
      <c r="MPS5" s="182"/>
      <c r="MPT5" s="104"/>
      <c r="MPU5" s="182"/>
      <c r="MPV5" s="104"/>
      <c r="MPW5" s="182"/>
      <c r="MPX5" s="104"/>
      <c r="MPY5" s="182"/>
      <c r="MPZ5" s="104"/>
      <c r="MQA5" s="182"/>
      <c r="MQB5" s="104"/>
      <c r="MQC5" s="182"/>
      <c r="MQD5" s="104"/>
      <c r="MQE5" s="182"/>
      <c r="MQF5" s="104"/>
      <c r="MQG5" s="182"/>
      <c r="MQH5" s="104"/>
      <c r="MQI5" s="182"/>
      <c r="MQJ5" s="104"/>
      <c r="MQK5" s="182"/>
      <c r="MQL5" s="104"/>
      <c r="MQM5" s="182"/>
      <c r="MQN5" s="104"/>
      <c r="MQO5" s="182"/>
      <c r="MQP5" s="104"/>
      <c r="MQQ5" s="182"/>
      <c r="MQR5" s="104"/>
      <c r="MQS5" s="182"/>
      <c r="MQT5" s="104"/>
      <c r="MQU5" s="182"/>
      <c r="MQV5" s="104"/>
      <c r="MQW5" s="182"/>
      <c r="MQX5" s="104"/>
      <c r="MQY5" s="182"/>
      <c r="MQZ5" s="104"/>
      <c r="MRA5" s="182"/>
      <c r="MRB5" s="104"/>
      <c r="MRC5" s="182"/>
      <c r="MRD5" s="104"/>
      <c r="MRE5" s="182"/>
      <c r="MRF5" s="104"/>
      <c r="MRG5" s="182"/>
      <c r="MRH5" s="104"/>
      <c r="MRI5" s="182"/>
      <c r="MRJ5" s="104"/>
      <c r="MRK5" s="182"/>
      <c r="MRL5" s="104"/>
      <c r="MRM5" s="182"/>
      <c r="MRN5" s="104"/>
      <c r="MRO5" s="182"/>
      <c r="MRP5" s="104"/>
      <c r="MRQ5" s="182"/>
      <c r="MRR5" s="104"/>
      <c r="MRS5" s="182"/>
      <c r="MRT5" s="104"/>
      <c r="MRU5" s="182"/>
      <c r="MRV5" s="104"/>
      <c r="MRW5" s="182"/>
      <c r="MRX5" s="104"/>
      <c r="MRY5" s="182"/>
      <c r="MRZ5" s="104"/>
      <c r="MSA5" s="182"/>
      <c r="MSB5" s="104"/>
      <c r="MSC5" s="182"/>
      <c r="MSD5" s="104"/>
      <c r="MSE5" s="182"/>
      <c r="MSF5" s="104"/>
      <c r="MSG5" s="182"/>
      <c r="MSH5" s="104"/>
      <c r="MSI5" s="182"/>
      <c r="MSJ5" s="104"/>
      <c r="MSK5" s="182"/>
      <c r="MSL5" s="104"/>
      <c r="MSM5" s="182"/>
      <c r="MSN5" s="104"/>
      <c r="MSO5" s="182"/>
      <c r="MSP5" s="104"/>
      <c r="MSQ5" s="182"/>
      <c r="MSR5" s="104"/>
      <c r="MSS5" s="182"/>
      <c r="MST5" s="104"/>
      <c r="MSU5" s="182"/>
      <c r="MSV5" s="104"/>
      <c r="MSW5" s="182"/>
      <c r="MSX5" s="104"/>
      <c r="MSY5" s="182"/>
      <c r="MSZ5" s="104"/>
      <c r="MTA5" s="182"/>
      <c r="MTB5" s="104"/>
      <c r="MTC5" s="182"/>
      <c r="MTD5" s="104"/>
      <c r="MTE5" s="182"/>
      <c r="MTF5" s="104"/>
      <c r="MTG5" s="182"/>
      <c r="MTH5" s="104"/>
      <c r="MTI5" s="182"/>
      <c r="MTJ5" s="104"/>
      <c r="MTK5" s="182"/>
      <c r="MTL5" s="104"/>
      <c r="MTM5" s="182"/>
      <c r="MTN5" s="104"/>
      <c r="MTO5" s="182"/>
      <c r="MTP5" s="104"/>
      <c r="MTQ5" s="182"/>
      <c r="MTR5" s="104"/>
      <c r="MTS5" s="182"/>
      <c r="MTT5" s="104"/>
      <c r="MTU5" s="182"/>
      <c r="MTV5" s="104"/>
      <c r="MTW5" s="182"/>
      <c r="MTX5" s="104"/>
      <c r="MTY5" s="182"/>
      <c r="MTZ5" s="104"/>
      <c r="MUA5" s="182"/>
      <c r="MUB5" s="104"/>
      <c r="MUC5" s="182"/>
      <c r="MUD5" s="104"/>
      <c r="MUE5" s="182"/>
      <c r="MUF5" s="104"/>
      <c r="MUG5" s="182"/>
      <c r="MUH5" s="104"/>
      <c r="MUI5" s="182"/>
      <c r="MUJ5" s="104"/>
      <c r="MUK5" s="182"/>
      <c r="MUL5" s="104"/>
      <c r="MUM5" s="182"/>
      <c r="MUN5" s="104"/>
      <c r="MUO5" s="182"/>
      <c r="MUP5" s="104"/>
      <c r="MUQ5" s="182"/>
      <c r="MUR5" s="104"/>
      <c r="MUS5" s="182"/>
      <c r="MUT5" s="104"/>
      <c r="MUU5" s="182"/>
      <c r="MUV5" s="104"/>
      <c r="MUW5" s="182"/>
      <c r="MUX5" s="104"/>
      <c r="MUY5" s="182"/>
      <c r="MUZ5" s="104"/>
      <c r="MVA5" s="182"/>
      <c r="MVB5" s="104"/>
      <c r="MVC5" s="182"/>
      <c r="MVD5" s="104"/>
      <c r="MVE5" s="182"/>
      <c r="MVF5" s="104"/>
      <c r="MVG5" s="182"/>
      <c r="MVH5" s="104"/>
      <c r="MVI5" s="182"/>
      <c r="MVJ5" s="104"/>
      <c r="MVK5" s="182"/>
      <c r="MVL5" s="104"/>
      <c r="MVM5" s="182"/>
      <c r="MVN5" s="104"/>
      <c r="MVO5" s="182"/>
      <c r="MVP5" s="104"/>
      <c r="MVQ5" s="182"/>
      <c r="MVR5" s="104"/>
      <c r="MVS5" s="182"/>
      <c r="MVT5" s="104"/>
      <c r="MVU5" s="182"/>
      <c r="MVV5" s="104"/>
      <c r="MVW5" s="182"/>
      <c r="MVX5" s="104"/>
      <c r="MVY5" s="182"/>
      <c r="MVZ5" s="104"/>
      <c r="MWA5" s="182"/>
      <c r="MWB5" s="104"/>
      <c r="MWC5" s="182"/>
      <c r="MWD5" s="104"/>
      <c r="MWE5" s="182"/>
      <c r="MWF5" s="104"/>
      <c r="MWG5" s="182"/>
      <c r="MWH5" s="104"/>
      <c r="MWI5" s="182"/>
      <c r="MWJ5" s="104"/>
      <c r="MWK5" s="182"/>
      <c r="MWL5" s="104"/>
      <c r="MWM5" s="182"/>
      <c r="MWN5" s="104"/>
      <c r="MWO5" s="182"/>
      <c r="MWP5" s="104"/>
      <c r="MWQ5" s="182"/>
      <c r="MWR5" s="104"/>
      <c r="MWS5" s="182"/>
      <c r="MWT5" s="104"/>
      <c r="MWU5" s="182"/>
      <c r="MWV5" s="104"/>
      <c r="MWW5" s="182"/>
      <c r="MWX5" s="104"/>
      <c r="MWY5" s="182"/>
      <c r="MWZ5" s="104"/>
      <c r="MXA5" s="182"/>
      <c r="MXB5" s="104"/>
      <c r="MXC5" s="182"/>
      <c r="MXD5" s="104"/>
      <c r="MXE5" s="182"/>
      <c r="MXF5" s="104"/>
      <c r="MXG5" s="182"/>
      <c r="MXH5" s="104"/>
      <c r="MXI5" s="182"/>
      <c r="MXJ5" s="104"/>
      <c r="MXK5" s="182"/>
      <c r="MXL5" s="104"/>
      <c r="MXM5" s="182"/>
      <c r="MXN5" s="104"/>
      <c r="MXO5" s="182"/>
      <c r="MXP5" s="104"/>
      <c r="MXQ5" s="182"/>
      <c r="MXR5" s="104"/>
      <c r="MXS5" s="182"/>
      <c r="MXT5" s="104"/>
      <c r="MXU5" s="182"/>
      <c r="MXV5" s="104"/>
      <c r="MXW5" s="182"/>
      <c r="MXX5" s="104"/>
      <c r="MXY5" s="182"/>
      <c r="MXZ5" s="104"/>
      <c r="MYA5" s="182"/>
      <c r="MYB5" s="104"/>
      <c r="MYC5" s="182"/>
      <c r="MYD5" s="104"/>
      <c r="MYE5" s="182"/>
      <c r="MYF5" s="104"/>
      <c r="MYG5" s="182"/>
      <c r="MYH5" s="104"/>
      <c r="MYI5" s="182"/>
      <c r="MYJ5" s="104"/>
      <c r="MYK5" s="182"/>
      <c r="MYL5" s="104"/>
      <c r="MYM5" s="182"/>
      <c r="MYN5" s="104"/>
      <c r="MYO5" s="182"/>
      <c r="MYP5" s="104"/>
      <c r="MYQ5" s="182"/>
      <c r="MYR5" s="104"/>
      <c r="MYS5" s="182"/>
      <c r="MYT5" s="104"/>
      <c r="MYU5" s="182"/>
      <c r="MYV5" s="104"/>
      <c r="MYW5" s="182"/>
      <c r="MYX5" s="104"/>
      <c r="MYY5" s="182"/>
      <c r="MYZ5" s="104"/>
      <c r="MZA5" s="182"/>
      <c r="MZB5" s="104"/>
      <c r="MZC5" s="182"/>
      <c r="MZD5" s="104"/>
      <c r="MZE5" s="182"/>
      <c r="MZF5" s="104"/>
      <c r="MZG5" s="182"/>
      <c r="MZH5" s="104"/>
      <c r="MZI5" s="182"/>
      <c r="MZJ5" s="104"/>
      <c r="MZK5" s="182"/>
      <c r="MZL5" s="104"/>
      <c r="MZM5" s="182"/>
      <c r="MZN5" s="104"/>
      <c r="MZO5" s="182"/>
      <c r="MZP5" s="104"/>
      <c r="MZQ5" s="182"/>
      <c r="MZR5" s="104"/>
      <c r="MZS5" s="182"/>
      <c r="MZT5" s="104"/>
      <c r="MZU5" s="182"/>
      <c r="MZV5" s="104"/>
      <c r="MZW5" s="182"/>
      <c r="MZX5" s="104"/>
      <c r="MZY5" s="182"/>
      <c r="MZZ5" s="104"/>
      <c r="NAA5" s="182"/>
      <c r="NAB5" s="104"/>
      <c r="NAC5" s="182"/>
      <c r="NAD5" s="104"/>
      <c r="NAE5" s="182"/>
      <c r="NAF5" s="104"/>
      <c r="NAG5" s="182"/>
      <c r="NAH5" s="104"/>
      <c r="NAI5" s="182"/>
      <c r="NAJ5" s="104"/>
      <c r="NAK5" s="182"/>
      <c r="NAL5" s="104"/>
      <c r="NAM5" s="182"/>
      <c r="NAN5" s="104"/>
      <c r="NAO5" s="182"/>
      <c r="NAP5" s="104"/>
      <c r="NAQ5" s="182"/>
      <c r="NAR5" s="104"/>
      <c r="NAS5" s="182"/>
      <c r="NAT5" s="104"/>
      <c r="NAU5" s="182"/>
      <c r="NAV5" s="104"/>
      <c r="NAW5" s="182"/>
      <c r="NAX5" s="104"/>
      <c r="NAY5" s="182"/>
      <c r="NAZ5" s="104"/>
      <c r="NBA5" s="182"/>
      <c r="NBB5" s="104"/>
      <c r="NBC5" s="182"/>
      <c r="NBD5" s="104"/>
      <c r="NBE5" s="182"/>
      <c r="NBF5" s="104"/>
      <c r="NBG5" s="182"/>
      <c r="NBH5" s="104"/>
      <c r="NBI5" s="182"/>
      <c r="NBJ5" s="104"/>
      <c r="NBK5" s="182"/>
      <c r="NBL5" s="104"/>
      <c r="NBM5" s="182"/>
      <c r="NBN5" s="104"/>
      <c r="NBO5" s="182"/>
      <c r="NBP5" s="104"/>
      <c r="NBQ5" s="182"/>
      <c r="NBR5" s="104"/>
      <c r="NBS5" s="182"/>
      <c r="NBT5" s="104"/>
      <c r="NBU5" s="182"/>
      <c r="NBV5" s="104"/>
      <c r="NBW5" s="182"/>
      <c r="NBX5" s="104"/>
      <c r="NBY5" s="182"/>
      <c r="NBZ5" s="104"/>
      <c r="NCA5" s="182"/>
      <c r="NCB5" s="104"/>
      <c r="NCC5" s="182"/>
      <c r="NCD5" s="104"/>
      <c r="NCE5" s="182"/>
      <c r="NCF5" s="104"/>
      <c r="NCG5" s="182"/>
      <c r="NCH5" s="104"/>
      <c r="NCI5" s="182"/>
      <c r="NCJ5" s="104"/>
      <c r="NCK5" s="182"/>
      <c r="NCL5" s="104"/>
      <c r="NCM5" s="182"/>
      <c r="NCN5" s="104"/>
      <c r="NCO5" s="182"/>
      <c r="NCP5" s="104"/>
      <c r="NCQ5" s="182"/>
      <c r="NCR5" s="104"/>
      <c r="NCS5" s="182"/>
      <c r="NCT5" s="104"/>
      <c r="NCU5" s="182"/>
      <c r="NCV5" s="104"/>
      <c r="NCW5" s="182"/>
      <c r="NCX5" s="104"/>
      <c r="NCY5" s="182"/>
      <c r="NCZ5" s="104"/>
      <c r="NDA5" s="182"/>
      <c r="NDB5" s="104"/>
      <c r="NDC5" s="182"/>
      <c r="NDD5" s="104"/>
      <c r="NDE5" s="182"/>
      <c r="NDF5" s="104"/>
      <c r="NDG5" s="182"/>
      <c r="NDH5" s="104"/>
      <c r="NDI5" s="182"/>
      <c r="NDJ5" s="104"/>
      <c r="NDK5" s="182"/>
      <c r="NDL5" s="104"/>
      <c r="NDM5" s="182"/>
      <c r="NDN5" s="104"/>
      <c r="NDO5" s="182"/>
      <c r="NDP5" s="104"/>
      <c r="NDQ5" s="182"/>
      <c r="NDR5" s="104"/>
      <c r="NDS5" s="182"/>
      <c r="NDT5" s="104"/>
      <c r="NDU5" s="182"/>
      <c r="NDV5" s="104"/>
      <c r="NDW5" s="182"/>
      <c r="NDX5" s="104"/>
      <c r="NDY5" s="182"/>
      <c r="NDZ5" s="104"/>
      <c r="NEA5" s="182"/>
      <c r="NEB5" s="104"/>
      <c r="NEC5" s="182"/>
      <c r="NED5" s="104"/>
      <c r="NEE5" s="182"/>
      <c r="NEF5" s="104"/>
      <c r="NEG5" s="182"/>
      <c r="NEH5" s="104"/>
      <c r="NEI5" s="182"/>
      <c r="NEJ5" s="104"/>
      <c r="NEK5" s="182"/>
      <c r="NEL5" s="104"/>
      <c r="NEM5" s="182"/>
      <c r="NEN5" s="104"/>
      <c r="NEO5" s="182"/>
      <c r="NEP5" s="104"/>
      <c r="NEQ5" s="182"/>
      <c r="NER5" s="104"/>
      <c r="NES5" s="182"/>
      <c r="NET5" s="104"/>
      <c r="NEU5" s="182"/>
      <c r="NEV5" s="104"/>
      <c r="NEW5" s="182"/>
      <c r="NEX5" s="104"/>
      <c r="NEY5" s="182"/>
      <c r="NEZ5" s="104"/>
      <c r="NFA5" s="182"/>
      <c r="NFB5" s="104"/>
      <c r="NFC5" s="182"/>
      <c r="NFD5" s="104"/>
      <c r="NFE5" s="182"/>
      <c r="NFF5" s="104"/>
      <c r="NFG5" s="182"/>
      <c r="NFH5" s="104"/>
      <c r="NFI5" s="182"/>
      <c r="NFJ5" s="104"/>
      <c r="NFK5" s="182"/>
      <c r="NFL5" s="104"/>
      <c r="NFM5" s="182"/>
      <c r="NFN5" s="104"/>
      <c r="NFO5" s="182"/>
      <c r="NFP5" s="104"/>
      <c r="NFQ5" s="182"/>
      <c r="NFR5" s="104"/>
      <c r="NFS5" s="182"/>
      <c r="NFT5" s="104"/>
      <c r="NFU5" s="182"/>
      <c r="NFV5" s="104"/>
      <c r="NFW5" s="182"/>
      <c r="NFX5" s="104"/>
      <c r="NFY5" s="182"/>
      <c r="NFZ5" s="104"/>
      <c r="NGA5" s="182"/>
      <c r="NGB5" s="104"/>
      <c r="NGC5" s="182"/>
      <c r="NGD5" s="104"/>
      <c r="NGE5" s="182"/>
      <c r="NGF5" s="104"/>
      <c r="NGG5" s="182"/>
      <c r="NGH5" s="104"/>
      <c r="NGI5" s="182"/>
      <c r="NGJ5" s="104"/>
      <c r="NGK5" s="182"/>
      <c r="NGL5" s="104"/>
      <c r="NGM5" s="182"/>
      <c r="NGN5" s="104"/>
      <c r="NGO5" s="182"/>
      <c r="NGP5" s="104"/>
      <c r="NGQ5" s="182"/>
      <c r="NGR5" s="104"/>
      <c r="NGS5" s="182"/>
      <c r="NGT5" s="104"/>
      <c r="NGU5" s="182"/>
      <c r="NGV5" s="104"/>
      <c r="NGW5" s="182"/>
      <c r="NGX5" s="104"/>
      <c r="NGY5" s="182"/>
      <c r="NGZ5" s="104"/>
      <c r="NHA5" s="182"/>
      <c r="NHB5" s="104"/>
      <c r="NHC5" s="182"/>
      <c r="NHD5" s="104"/>
      <c r="NHE5" s="182"/>
      <c r="NHF5" s="104"/>
      <c r="NHG5" s="182"/>
      <c r="NHH5" s="104"/>
      <c r="NHI5" s="182"/>
      <c r="NHJ5" s="104"/>
      <c r="NHK5" s="182"/>
      <c r="NHL5" s="104"/>
      <c r="NHM5" s="182"/>
      <c r="NHN5" s="104"/>
      <c r="NHO5" s="182"/>
      <c r="NHP5" s="104"/>
      <c r="NHQ5" s="182"/>
      <c r="NHR5" s="104"/>
      <c r="NHS5" s="182"/>
      <c r="NHT5" s="104"/>
      <c r="NHU5" s="182"/>
      <c r="NHV5" s="104"/>
      <c r="NHW5" s="182"/>
      <c r="NHX5" s="104"/>
      <c r="NHY5" s="182"/>
      <c r="NHZ5" s="104"/>
      <c r="NIA5" s="182"/>
      <c r="NIB5" s="104"/>
      <c r="NIC5" s="182"/>
      <c r="NID5" s="104"/>
      <c r="NIE5" s="182"/>
      <c r="NIF5" s="104"/>
      <c r="NIG5" s="182"/>
      <c r="NIH5" s="104"/>
      <c r="NII5" s="182"/>
      <c r="NIJ5" s="104"/>
      <c r="NIK5" s="182"/>
      <c r="NIL5" s="104"/>
      <c r="NIM5" s="182"/>
      <c r="NIN5" s="104"/>
      <c r="NIO5" s="182"/>
      <c r="NIP5" s="104"/>
      <c r="NIQ5" s="182"/>
      <c r="NIR5" s="104"/>
      <c r="NIS5" s="182"/>
      <c r="NIT5" s="104"/>
      <c r="NIU5" s="182"/>
      <c r="NIV5" s="104"/>
      <c r="NIW5" s="182"/>
      <c r="NIX5" s="104"/>
      <c r="NIY5" s="182"/>
      <c r="NIZ5" s="104"/>
      <c r="NJA5" s="182"/>
      <c r="NJB5" s="104"/>
      <c r="NJC5" s="182"/>
      <c r="NJD5" s="104"/>
      <c r="NJE5" s="182"/>
      <c r="NJF5" s="104"/>
      <c r="NJG5" s="182"/>
      <c r="NJH5" s="104"/>
      <c r="NJI5" s="182"/>
      <c r="NJJ5" s="104"/>
      <c r="NJK5" s="182"/>
      <c r="NJL5" s="104"/>
      <c r="NJM5" s="182"/>
      <c r="NJN5" s="104"/>
      <c r="NJO5" s="182"/>
      <c r="NJP5" s="104"/>
      <c r="NJQ5" s="182"/>
      <c r="NJR5" s="104"/>
      <c r="NJS5" s="182"/>
      <c r="NJT5" s="104"/>
      <c r="NJU5" s="182"/>
      <c r="NJV5" s="104"/>
      <c r="NJW5" s="182"/>
      <c r="NJX5" s="104"/>
      <c r="NJY5" s="182"/>
      <c r="NJZ5" s="104"/>
      <c r="NKA5" s="182"/>
      <c r="NKB5" s="104"/>
      <c r="NKC5" s="182"/>
      <c r="NKD5" s="104"/>
      <c r="NKE5" s="182"/>
      <c r="NKF5" s="104"/>
      <c r="NKG5" s="182"/>
      <c r="NKH5" s="104"/>
      <c r="NKI5" s="182"/>
      <c r="NKJ5" s="104"/>
      <c r="NKK5" s="182"/>
      <c r="NKL5" s="104"/>
      <c r="NKM5" s="182"/>
      <c r="NKN5" s="104"/>
      <c r="NKO5" s="182"/>
      <c r="NKP5" s="104"/>
      <c r="NKQ5" s="182"/>
      <c r="NKR5" s="104"/>
      <c r="NKS5" s="182"/>
      <c r="NKT5" s="104"/>
      <c r="NKU5" s="182"/>
      <c r="NKV5" s="104"/>
      <c r="NKW5" s="182"/>
      <c r="NKX5" s="104"/>
      <c r="NKY5" s="182"/>
      <c r="NKZ5" s="104"/>
      <c r="NLA5" s="182"/>
      <c r="NLB5" s="104"/>
      <c r="NLC5" s="182"/>
      <c r="NLD5" s="104"/>
      <c r="NLE5" s="182"/>
      <c r="NLF5" s="104"/>
      <c r="NLG5" s="182"/>
      <c r="NLH5" s="104"/>
      <c r="NLI5" s="182"/>
      <c r="NLJ5" s="104"/>
      <c r="NLK5" s="182"/>
      <c r="NLL5" s="104"/>
      <c r="NLM5" s="182"/>
      <c r="NLN5" s="104"/>
      <c r="NLO5" s="182"/>
      <c r="NLP5" s="104"/>
      <c r="NLQ5" s="182"/>
      <c r="NLR5" s="104"/>
      <c r="NLS5" s="182"/>
      <c r="NLT5" s="104"/>
      <c r="NLU5" s="182"/>
      <c r="NLV5" s="104"/>
      <c r="NLW5" s="182"/>
      <c r="NLX5" s="104"/>
      <c r="NLY5" s="182"/>
      <c r="NLZ5" s="104"/>
      <c r="NMA5" s="182"/>
      <c r="NMB5" s="104"/>
      <c r="NMC5" s="182"/>
      <c r="NMD5" s="104"/>
      <c r="NME5" s="182"/>
      <c r="NMF5" s="104"/>
      <c r="NMG5" s="182"/>
      <c r="NMH5" s="104"/>
      <c r="NMI5" s="182"/>
      <c r="NMJ5" s="104"/>
      <c r="NMK5" s="182"/>
      <c r="NML5" s="104"/>
      <c r="NMM5" s="182"/>
      <c r="NMN5" s="104"/>
      <c r="NMO5" s="182"/>
      <c r="NMP5" s="104"/>
      <c r="NMQ5" s="182"/>
      <c r="NMR5" s="104"/>
      <c r="NMS5" s="182"/>
      <c r="NMT5" s="104"/>
      <c r="NMU5" s="182"/>
      <c r="NMV5" s="104"/>
      <c r="NMW5" s="182"/>
      <c r="NMX5" s="104"/>
      <c r="NMY5" s="182"/>
      <c r="NMZ5" s="104"/>
      <c r="NNA5" s="182"/>
      <c r="NNB5" s="104"/>
      <c r="NNC5" s="182"/>
      <c r="NND5" s="104"/>
      <c r="NNE5" s="182"/>
      <c r="NNF5" s="104"/>
      <c r="NNG5" s="182"/>
      <c r="NNH5" s="104"/>
      <c r="NNI5" s="182"/>
      <c r="NNJ5" s="104"/>
      <c r="NNK5" s="182"/>
      <c r="NNL5" s="104"/>
      <c r="NNM5" s="182"/>
      <c r="NNN5" s="104"/>
      <c r="NNO5" s="182"/>
      <c r="NNP5" s="104"/>
      <c r="NNQ5" s="182"/>
      <c r="NNR5" s="104"/>
      <c r="NNS5" s="182"/>
      <c r="NNT5" s="104"/>
      <c r="NNU5" s="182"/>
      <c r="NNV5" s="104"/>
      <c r="NNW5" s="182"/>
      <c r="NNX5" s="104"/>
      <c r="NNY5" s="182"/>
      <c r="NNZ5" s="104"/>
      <c r="NOA5" s="182"/>
      <c r="NOB5" s="104"/>
      <c r="NOC5" s="182"/>
      <c r="NOD5" s="104"/>
      <c r="NOE5" s="182"/>
      <c r="NOF5" s="104"/>
      <c r="NOG5" s="182"/>
      <c r="NOH5" s="104"/>
      <c r="NOI5" s="182"/>
      <c r="NOJ5" s="104"/>
      <c r="NOK5" s="182"/>
      <c r="NOL5" s="104"/>
      <c r="NOM5" s="182"/>
      <c r="NON5" s="104"/>
      <c r="NOO5" s="182"/>
      <c r="NOP5" s="104"/>
      <c r="NOQ5" s="182"/>
      <c r="NOR5" s="104"/>
      <c r="NOS5" s="182"/>
      <c r="NOT5" s="104"/>
      <c r="NOU5" s="182"/>
      <c r="NOV5" s="104"/>
      <c r="NOW5" s="182"/>
      <c r="NOX5" s="104"/>
      <c r="NOY5" s="182"/>
      <c r="NOZ5" s="104"/>
      <c r="NPA5" s="182"/>
      <c r="NPB5" s="104"/>
      <c r="NPC5" s="182"/>
      <c r="NPD5" s="104"/>
      <c r="NPE5" s="182"/>
      <c r="NPF5" s="104"/>
      <c r="NPG5" s="182"/>
      <c r="NPH5" s="104"/>
      <c r="NPI5" s="182"/>
      <c r="NPJ5" s="104"/>
      <c r="NPK5" s="182"/>
      <c r="NPL5" s="104"/>
      <c r="NPM5" s="182"/>
      <c r="NPN5" s="104"/>
      <c r="NPO5" s="182"/>
      <c r="NPP5" s="104"/>
      <c r="NPQ5" s="182"/>
      <c r="NPR5" s="104"/>
      <c r="NPS5" s="182"/>
      <c r="NPT5" s="104"/>
      <c r="NPU5" s="182"/>
      <c r="NPV5" s="104"/>
      <c r="NPW5" s="182"/>
      <c r="NPX5" s="104"/>
      <c r="NPY5" s="182"/>
      <c r="NPZ5" s="104"/>
      <c r="NQA5" s="182"/>
      <c r="NQB5" s="104"/>
      <c r="NQC5" s="182"/>
      <c r="NQD5" s="104"/>
      <c r="NQE5" s="182"/>
      <c r="NQF5" s="104"/>
      <c r="NQG5" s="182"/>
      <c r="NQH5" s="104"/>
      <c r="NQI5" s="182"/>
      <c r="NQJ5" s="104"/>
      <c r="NQK5" s="182"/>
      <c r="NQL5" s="104"/>
      <c r="NQM5" s="182"/>
      <c r="NQN5" s="104"/>
      <c r="NQO5" s="182"/>
      <c r="NQP5" s="104"/>
      <c r="NQQ5" s="182"/>
      <c r="NQR5" s="104"/>
      <c r="NQS5" s="182"/>
      <c r="NQT5" s="104"/>
      <c r="NQU5" s="182"/>
      <c r="NQV5" s="104"/>
      <c r="NQW5" s="182"/>
      <c r="NQX5" s="104"/>
      <c r="NQY5" s="182"/>
      <c r="NQZ5" s="104"/>
      <c r="NRA5" s="182"/>
      <c r="NRB5" s="104"/>
      <c r="NRC5" s="182"/>
      <c r="NRD5" s="104"/>
      <c r="NRE5" s="182"/>
      <c r="NRF5" s="104"/>
      <c r="NRG5" s="182"/>
      <c r="NRH5" s="104"/>
      <c r="NRI5" s="182"/>
      <c r="NRJ5" s="104"/>
      <c r="NRK5" s="182"/>
      <c r="NRL5" s="104"/>
      <c r="NRM5" s="182"/>
      <c r="NRN5" s="104"/>
      <c r="NRO5" s="182"/>
      <c r="NRP5" s="104"/>
      <c r="NRQ5" s="182"/>
      <c r="NRR5" s="104"/>
      <c r="NRS5" s="182"/>
      <c r="NRT5" s="104"/>
      <c r="NRU5" s="182"/>
      <c r="NRV5" s="104"/>
      <c r="NRW5" s="182"/>
      <c r="NRX5" s="104"/>
      <c r="NRY5" s="182"/>
      <c r="NRZ5" s="104"/>
      <c r="NSA5" s="182"/>
      <c r="NSB5" s="104"/>
      <c r="NSC5" s="182"/>
      <c r="NSD5" s="104"/>
      <c r="NSE5" s="182"/>
      <c r="NSF5" s="104"/>
      <c r="NSG5" s="182"/>
      <c r="NSH5" s="104"/>
      <c r="NSI5" s="182"/>
      <c r="NSJ5" s="104"/>
      <c r="NSK5" s="182"/>
      <c r="NSL5" s="104"/>
      <c r="NSM5" s="182"/>
      <c r="NSN5" s="104"/>
      <c r="NSO5" s="182"/>
      <c r="NSP5" s="104"/>
      <c r="NSQ5" s="182"/>
      <c r="NSR5" s="104"/>
      <c r="NSS5" s="182"/>
      <c r="NST5" s="104"/>
      <c r="NSU5" s="182"/>
      <c r="NSV5" s="104"/>
      <c r="NSW5" s="182"/>
      <c r="NSX5" s="104"/>
      <c r="NSY5" s="182"/>
      <c r="NSZ5" s="104"/>
      <c r="NTA5" s="182"/>
      <c r="NTB5" s="104"/>
      <c r="NTC5" s="182"/>
      <c r="NTD5" s="104"/>
      <c r="NTE5" s="182"/>
      <c r="NTF5" s="104"/>
      <c r="NTG5" s="182"/>
      <c r="NTH5" s="104"/>
      <c r="NTI5" s="182"/>
      <c r="NTJ5" s="104"/>
      <c r="NTK5" s="182"/>
      <c r="NTL5" s="104"/>
      <c r="NTM5" s="182"/>
      <c r="NTN5" s="104"/>
      <c r="NTO5" s="182"/>
      <c r="NTP5" s="104"/>
      <c r="NTQ5" s="182"/>
      <c r="NTR5" s="104"/>
      <c r="NTS5" s="182"/>
      <c r="NTT5" s="104"/>
      <c r="NTU5" s="182"/>
      <c r="NTV5" s="104"/>
      <c r="NTW5" s="182"/>
      <c r="NTX5" s="104"/>
      <c r="NTY5" s="182"/>
      <c r="NTZ5" s="104"/>
      <c r="NUA5" s="182"/>
      <c r="NUB5" s="104"/>
      <c r="NUC5" s="182"/>
      <c r="NUD5" s="104"/>
      <c r="NUE5" s="182"/>
      <c r="NUF5" s="104"/>
      <c r="NUG5" s="182"/>
      <c r="NUH5" s="104"/>
      <c r="NUI5" s="182"/>
      <c r="NUJ5" s="104"/>
      <c r="NUK5" s="182"/>
      <c r="NUL5" s="104"/>
      <c r="NUM5" s="182"/>
      <c r="NUN5" s="104"/>
      <c r="NUO5" s="182"/>
      <c r="NUP5" s="104"/>
      <c r="NUQ5" s="182"/>
      <c r="NUR5" s="104"/>
      <c r="NUS5" s="182"/>
      <c r="NUT5" s="104"/>
      <c r="NUU5" s="182"/>
      <c r="NUV5" s="104"/>
      <c r="NUW5" s="182"/>
      <c r="NUX5" s="104"/>
      <c r="NUY5" s="182"/>
      <c r="NUZ5" s="104"/>
      <c r="NVA5" s="182"/>
      <c r="NVB5" s="104"/>
      <c r="NVC5" s="182"/>
      <c r="NVD5" s="104"/>
      <c r="NVE5" s="182"/>
      <c r="NVF5" s="104"/>
      <c r="NVG5" s="182"/>
      <c r="NVH5" s="104"/>
      <c r="NVI5" s="182"/>
      <c r="NVJ5" s="104"/>
      <c r="NVK5" s="182"/>
      <c r="NVL5" s="104"/>
      <c r="NVM5" s="182"/>
      <c r="NVN5" s="104"/>
      <c r="NVO5" s="182"/>
      <c r="NVP5" s="104"/>
      <c r="NVQ5" s="182"/>
      <c r="NVR5" s="104"/>
      <c r="NVS5" s="182"/>
      <c r="NVT5" s="104"/>
      <c r="NVU5" s="182"/>
      <c r="NVV5" s="104"/>
      <c r="NVW5" s="182"/>
      <c r="NVX5" s="104"/>
      <c r="NVY5" s="182"/>
      <c r="NVZ5" s="104"/>
      <c r="NWA5" s="182"/>
      <c r="NWB5" s="104"/>
      <c r="NWC5" s="182"/>
      <c r="NWD5" s="104"/>
      <c r="NWE5" s="182"/>
      <c r="NWF5" s="104"/>
      <c r="NWG5" s="182"/>
      <c r="NWH5" s="104"/>
      <c r="NWI5" s="182"/>
      <c r="NWJ5" s="104"/>
      <c r="NWK5" s="182"/>
      <c r="NWL5" s="104"/>
      <c r="NWM5" s="182"/>
      <c r="NWN5" s="104"/>
      <c r="NWO5" s="182"/>
      <c r="NWP5" s="104"/>
      <c r="NWQ5" s="182"/>
      <c r="NWR5" s="104"/>
      <c r="NWS5" s="182"/>
      <c r="NWT5" s="104"/>
      <c r="NWU5" s="182"/>
      <c r="NWV5" s="104"/>
      <c r="NWW5" s="182"/>
      <c r="NWX5" s="104"/>
      <c r="NWY5" s="182"/>
      <c r="NWZ5" s="104"/>
      <c r="NXA5" s="182"/>
      <c r="NXB5" s="104"/>
      <c r="NXC5" s="182"/>
      <c r="NXD5" s="104"/>
      <c r="NXE5" s="182"/>
      <c r="NXF5" s="104"/>
      <c r="NXG5" s="182"/>
      <c r="NXH5" s="104"/>
      <c r="NXI5" s="182"/>
      <c r="NXJ5" s="104"/>
      <c r="NXK5" s="182"/>
      <c r="NXL5" s="104"/>
      <c r="NXM5" s="182"/>
      <c r="NXN5" s="104"/>
      <c r="NXO5" s="182"/>
      <c r="NXP5" s="104"/>
      <c r="NXQ5" s="182"/>
      <c r="NXR5" s="104"/>
      <c r="NXS5" s="182"/>
      <c r="NXT5" s="104"/>
      <c r="NXU5" s="182"/>
      <c r="NXV5" s="104"/>
      <c r="NXW5" s="182"/>
      <c r="NXX5" s="104"/>
      <c r="NXY5" s="182"/>
      <c r="NXZ5" s="104"/>
      <c r="NYA5" s="182"/>
      <c r="NYB5" s="104"/>
      <c r="NYC5" s="182"/>
      <c r="NYD5" s="104"/>
      <c r="NYE5" s="182"/>
      <c r="NYF5" s="104"/>
      <c r="NYG5" s="182"/>
      <c r="NYH5" s="104"/>
      <c r="NYI5" s="182"/>
      <c r="NYJ5" s="104"/>
      <c r="NYK5" s="182"/>
      <c r="NYL5" s="104"/>
      <c r="NYM5" s="182"/>
      <c r="NYN5" s="104"/>
      <c r="NYO5" s="182"/>
      <c r="NYP5" s="104"/>
      <c r="NYQ5" s="182"/>
      <c r="NYR5" s="104"/>
      <c r="NYS5" s="182"/>
      <c r="NYT5" s="104"/>
      <c r="NYU5" s="182"/>
      <c r="NYV5" s="104"/>
      <c r="NYW5" s="182"/>
      <c r="NYX5" s="104"/>
      <c r="NYY5" s="182"/>
      <c r="NYZ5" s="104"/>
      <c r="NZA5" s="182"/>
      <c r="NZB5" s="104"/>
      <c r="NZC5" s="182"/>
      <c r="NZD5" s="104"/>
      <c r="NZE5" s="182"/>
      <c r="NZF5" s="104"/>
      <c r="NZG5" s="182"/>
      <c r="NZH5" s="104"/>
      <c r="NZI5" s="182"/>
      <c r="NZJ5" s="104"/>
      <c r="NZK5" s="182"/>
      <c r="NZL5" s="104"/>
      <c r="NZM5" s="182"/>
      <c r="NZN5" s="104"/>
      <c r="NZO5" s="182"/>
      <c r="NZP5" s="104"/>
      <c r="NZQ5" s="182"/>
      <c r="NZR5" s="104"/>
      <c r="NZS5" s="182"/>
      <c r="NZT5" s="104"/>
      <c r="NZU5" s="182"/>
      <c r="NZV5" s="104"/>
      <c r="NZW5" s="182"/>
      <c r="NZX5" s="104"/>
      <c r="NZY5" s="182"/>
      <c r="NZZ5" s="104"/>
      <c r="OAA5" s="182"/>
      <c r="OAB5" s="104"/>
      <c r="OAC5" s="182"/>
      <c r="OAD5" s="104"/>
      <c r="OAE5" s="182"/>
      <c r="OAF5" s="104"/>
      <c r="OAG5" s="182"/>
      <c r="OAH5" s="104"/>
      <c r="OAI5" s="182"/>
      <c r="OAJ5" s="104"/>
      <c r="OAK5" s="182"/>
      <c r="OAL5" s="104"/>
      <c r="OAM5" s="182"/>
      <c r="OAN5" s="104"/>
      <c r="OAO5" s="182"/>
      <c r="OAP5" s="104"/>
      <c r="OAQ5" s="182"/>
      <c r="OAR5" s="104"/>
      <c r="OAS5" s="182"/>
      <c r="OAT5" s="104"/>
      <c r="OAU5" s="182"/>
      <c r="OAV5" s="104"/>
      <c r="OAW5" s="182"/>
      <c r="OAX5" s="104"/>
      <c r="OAY5" s="182"/>
      <c r="OAZ5" s="104"/>
      <c r="OBA5" s="182"/>
      <c r="OBB5" s="104"/>
      <c r="OBC5" s="182"/>
      <c r="OBD5" s="104"/>
      <c r="OBE5" s="182"/>
      <c r="OBF5" s="104"/>
      <c r="OBG5" s="182"/>
      <c r="OBH5" s="104"/>
      <c r="OBI5" s="182"/>
      <c r="OBJ5" s="104"/>
      <c r="OBK5" s="182"/>
      <c r="OBL5" s="104"/>
      <c r="OBM5" s="182"/>
      <c r="OBN5" s="104"/>
      <c r="OBO5" s="182"/>
      <c r="OBP5" s="104"/>
      <c r="OBQ5" s="182"/>
      <c r="OBR5" s="104"/>
      <c r="OBS5" s="182"/>
      <c r="OBT5" s="104"/>
      <c r="OBU5" s="182"/>
      <c r="OBV5" s="104"/>
      <c r="OBW5" s="182"/>
      <c r="OBX5" s="104"/>
      <c r="OBY5" s="182"/>
      <c r="OBZ5" s="104"/>
      <c r="OCA5" s="182"/>
      <c r="OCB5" s="104"/>
      <c r="OCC5" s="182"/>
      <c r="OCD5" s="104"/>
      <c r="OCE5" s="182"/>
      <c r="OCF5" s="104"/>
      <c r="OCG5" s="182"/>
      <c r="OCH5" s="104"/>
      <c r="OCI5" s="182"/>
      <c r="OCJ5" s="104"/>
      <c r="OCK5" s="182"/>
      <c r="OCL5" s="104"/>
      <c r="OCM5" s="182"/>
      <c r="OCN5" s="104"/>
      <c r="OCO5" s="182"/>
      <c r="OCP5" s="104"/>
      <c r="OCQ5" s="182"/>
      <c r="OCR5" s="104"/>
      <c r="OCS5" s="182"/>
      <c r="OCT5" s="104"/>
      <c r="OCU5" s="182"/>
      <c r="OCV5" s="104"/>
      <c r="OCW5" s="182"/>
      <c r="OCX5" s="104"/>
      <c r="OCY5" s="182"/>
      <c r="OCZ5" s="104"/>
      <c r="ODA5" s="182"/>
      <c r="ODB5" s="104"/>
      <c r="ODC5" s="182"/>
      <c r="ODD5" s="104"/>
      <c r="ODE5" s="182"/>
      <c r="ODF5" s="104"/>
      <c r="ODG5" s="182"/>
      <c r="ODH5" s="104"/>
      <c r="ODI5" s="182"/>
      <c r="ODJ5" s="104"/>
      <c r="ODK5" s="182"/>
      <c r="ODL5" s="104"/>
      <c r="ODM5" s="182"/>
      <c r="ODN5" s="104"/>
      <c r="ODO5" s="182"/>
      <c r="ODP5" s="104"/>
      <c r="ODQ5" s="182"/>
      <c r="ODR5" s="104"/>
      <c r="ODS5" s="182"/>
      <c r="ODT5" s="104"/>
      <c r="ODU5" s="182"/>
      <c r="ODV5" s="104"/>
      <c r="ODW5" s="182"/>
      <c r="ODX5" s="104"/>
      <c r="ODY5" s="182"/>
      <c r="ODZ5" s="104"/>
      <c r="OEA5" s="182"/>
      <c r="OEB5" s="104"/>
      <c r="OEC5" s="182"/>
      <c r="OED5" s="104"/>
      <c r="OEE5" s="182"/>
      <c r="OEF5" s="104"/>
      <c r="OEG5" s="182"/>
      <c r="OEH5" s="104"/>
      <c r="OEI5" s="182"/>
      <c r="OEJ5" s="104"/>
      <c r="OEK5" s="182"/>
      <c r="OEL5" s="104"/>
      <c r="OEM5" s="182"/>
      <c r="OEN5" s="104"/>
      <c r="OEO5" s="182"/>
      <c r="OEP5" s="104"/>
      <c r="OEQ5" s="182"/>
      <c r="OER5" s="104"/>
      <c r="OES5" s="182"/>
      <c r="OET5" s="104"/>
      <c r="OEU5" s="182"/>
      <c r="OEV5" s="104"/>
      <c r="OEW5" s="182"/>
      <c r="OEX5" s="104"/>
      <c r="OEY5" s="182"/>
      <c r="OEZ5" s="104"/>
      <c r="OFA5" s="182"/>
      <c r="OFB5" s="104"/>
      <c r="OFC5" s="182"/>
      <c r="OFD5" s="104"/>
      <c r="OFE5" s="182"/>
      <c r="OFF5" s="104"/>
      <c r="OFG5" s="182"/>
      <c r="OFH5" s="104"/>
      <c r="OFI5" s="182"/>
      <c r="OFJ5" s="104"/>
      <c r="OFK5" s="182"/>
      <c r="OFL5" s="104"/>
      <c r="OFM5" s="182"/>
      <c r="OFN5" s="104"/>
      <c r="OFO5" s="182"/>
      <c r="OFP5" s="104"/>
      <c r="OFQ5" s="182"/>
      <c r="OFR5" s="104"/>
      <c r="OFS5" s="182"/>
      <c r="OFT5" s="104"/>
      <c r="OFU5" s="182"/>
      <c r="OFV5" s="104"/>
      <c r="OFW5" s="182"/>
      <c r="OFX5" s="104"/>
      <c r="OFY5" s="182"/>
      <c r="OFZ5" s="104"/>
      <c r="OGA5" s="182"/>
      <c r="OGB5" s="104"/>
      <c r="OGC5" s="182"/>
      <c r="OGD5" s="104"/>
      <c r="OGE5" s="182"/>
      <c r="OGF5" s="104"/>
      <c r="OGG5" s="182"/>
      <c r="OGH5" s="104"/>
      <c r="OGI5" s="182"/>
      <c r="OGJ5" s="104"/>
      <c r="OGK5" s="182"/>
      <c r="OGL5" s="104"/>
      <c r="OGM5" s="182"/>
      <c r="OGN5" s="104"/>
      <c r="OGO5" s="182"/>
      <c r="OGP5" s="104"/>
      <c r="OGQ5" s="182"/>
      <c r="OGR5" s="104"/>
      <c r="OGS5" s="182"/>
      <c r="OGT5" s="104"/>
      <c r="OGU5" s="182"/>
      <c r="OGV5" s="104"/>
      <c r="OGW5" s="182"/>
      <c r="OGX5" s="104"/>
      <c r="OGY5" s="182"/>
      <c r="OGZ5" s="104"/>
      <c r="OHA5" s="182"/>
      <c r="OHB5" s="104"/>
      <c r="OHC5" s="182"/>
      <c r="OHD5" s="104"/>
      <c r="OHE5" s="182"/>
      <c r="OHF5" s="104"/>
      <c r="OHG5" s="182"/>
      <c r="OHH5" s="104"/>
      <c r="OHI5" s="182"/>
      <c r="OHJ5" s="104"/>
      <c r="OHK5" s="182"/>
      <c r="OHL5" s="104"/>
      <c r="OHM5" s="182"/>
      <c r="OHN5" s="104"/>
      <c r="OHO5" s="182"/>
      <c r="OHP5" s="104"/>
      <c r="OHQ5" s="182"/>
      <c r="OHR5" s="104"/>
      <c r="OHS5" s="182"/>
      <c r="OHT5" s="104"/>
      <c r="OHU5" s="182"/>
      <c r="OHV5" s="104"/>
      <c r="OHW5" s="182"/>
      <c r="OHX5" s="104"/>
      <c r="OHY5" s="182"/>
      <c r="OHZ5" s="104"/>
      <c r="OIA5" s="182"/>
      <c r="OIB5" s="104"/>
      <c r="OIC5" s="182"/>
      <c r="OID5" s="104"/>
      <c r="OIE5" s="182"/>
      <c r="OIF5" s="104"/>
      <c r="OIG5" s="182"/>
      <c r="OIH5" s="104"/>
      <c r="OII5" s="182"/>
      <c r="OIJ5" s="104"/>
      <c r="OIK5" s="182"/>
      <c r="OIL5" s="104"/>
      <c r="OIM5" s="182"/>
      <c r="OIN5" s="104"/>
      <c r="OIO5" s="182"/>
      <c r="OIP5" s="104"/>
      <c r="OIQ5" s="182"/>
      <c r="OIR5" s="104"/>
      <c r="OIS5" s="182"/>
      <c r="OIT5" s="104"/>
      <c r="OIU5" s="182"/>
      <c r="OIV5" s="104"/>
      <c r="OIW5" s="182"/>
      <c r="OIX5" s="104"/>
      <c r="OIY5" s="182"/>
      <c r="OIZ5" s="104"/>
      <c r="OJA5" s="182"/>
      <c r="OJB5" s="104"/>
      <c r="OJC5" s="182"/>
      <c r="OJD5" s="104"/>
      <c r="OJE5" s="182"/>
      <c r="OJF5" s="104"/>
      <c r="OJG5" s="182"/>
      <c r="OJH5" s="104"/>
      <c r="OJI5" s="182"/>
      <c r="OJJ5" s="104"/>
      <c r="OJK5" s="182"/>
      <c r="OJL5" s="104"/>
      <c r="OJM5" s="182"/>
      <c r="OJN5" s="104"/>
      <c r="OJO5" s="182"/>
      <c r="OJP5" s="104"/>
      <c r="OJQ5" s="182"/>
      <c r="OJR5" s="104"/>
      <c r="OJS5" s="182"/>
      <c r="OJT5" s="104"/>
      <c r="OJU5" s="182"/>
      <c r="OJV5" s="104"/>
      <c r="OJW5" s="182"/>
      <c r="OJX5" s="104"/>
      <c r="OJY5" s="182"/>
      <c r="OJZ5" s="104"/>
      <c r="OKA5" s="182"/>
      <c r="OKB5" s="104"/>
      <c r="OKC5" s="182"/>
      <c r="OKD5" s="104"/>
      <c r="OKE5" s="182"/>
      <c r="OKF5" s="104"/>
      <c r="OKG5" s="182"/>
      <c r="OKH5" s="104"/>
      <c r="OKI5" s="182"/>
      <c r="OKJ5" s="104"/>
      <c r="OKK5" s="182"/>
      <c r="OKL5" s="104"/>
      <c r="OKM5" s="182"/>
      <c r="OKN5" s="104"/>
      <c r="OKO5" s="182"/>
      <c r="OKP5" s="104"/>
      <c r="OKQ5" s="182"/>
      <c r="OKR5" s="104"/>
      <c r="OKS5" s="182"/>
      <c r="OKT5" s="104"/>
      <c r="OKU5" s="182"/>
      <c r="OKV5" s="104"/>
      <c r="OKW5" s="182"/>
      <c r="OKX5" s="104"/>
      <c r="OKY5" s="182"/>
      <c r="OKZ5" s="104"/>
      <c r="OLA5" s="182"/>
      <c r="OLB5" s="104"/>
      <c r="OLC5" s="182"/>
      <c r="OLD5" s="104"/>
      <c r="OLE5" s="182"/>
      <c r="OLF5" s="104"/>
      <c r="OLG5" s="182"/>
      <c r="OLH5" s="104"/>
      <c r="OLI5" s="182"/>
      <c r="OLJ5" s="104"/>
      <c r="OLK5" s="182"/>
      <c r="OLL5" s="104"/>
      <c r="OLM5" s="182"/>
      <c r="OLN5" s="104"/>
      <c r="OLO5" s="182"/>
      <c r="OLP5" s="104"/>
      <c r="OLQ5" s="182"/>
      <c r="OLR5" s="104"/>
      <c r="OLS5" s="182"/>
      <c r="OLT5" s="104"/>
      <c r="OLU5" s="182"/>
      <c r="OLV5" s="104"/>
      <c r="OLW5" s="182"/>
      <c r="OLX5" s="104"/>
      <c r="OLY5" s="182"/>
      <c r="OLZ5" s="104"/>
      <c r="OMA5" s="182"/>
      <c r="OMB5" s="104"/>
      <c r="OMC5" s="182"/>
      <c r="OMD5" s="104"/>
      <c r="OME5" s="182"/>
      <c r="OMF5" s="104"/>
      <c r="OMG5" s="182"/>
      <c r="OMH5" s="104"/>
      <c r="OMI5" s="182"/>
      <c r="OMJ5" s="104"/>
      <c r="OMK5" s="182"/>
      <c r="OML5" s="104"/>
      <c r="OMM5" s="182"/>
      <c r="OMN5" s="104"/>
      <c r="OMO5" s="182"/>
      <c r="OMP5" s="104"/>
      <c r="OMQ5" s="182"/>
      <c r="OMR5" s="104"/>
      <c r="OMS5" s="182"/>
      <c r="OMT5" s="104"/>
      <c r="OMU5" s="182"/>
      <c r="OMV5" s="104"/>
      <c r="OMW5" s="182"/>
      <c r="OMX5" s="104"/>
      <c r="OMY5" s="182"/>
      <c r="OMZ5" s="104"/>
      <c r="ONA5" s="182"/>
      <c r="ONB5" s="104"/>
      <c r="ONC5" s="182"/>
      <c r="OND5" s="104"/>
      <c r="ONE5" s="182"/>
      <c r="ONF5" s="104"/>
      <c r="ONG5" s="182"/>
      <c r="ONH5" s="104"/>
      <c r="ONI5" s="182"/>
      <c r="ONJ5" s="104"/>
      <c r="ONK5" s="182"/>
      <c r="ONL5" s="104"/>
      <c r="ONM5" s="182"/>
      <c r="ONN5" s="104"/>
      <c r="ONO5" s="182"/>
      <c r="ONP5" s="104"/>
      <c r="ONQ5" s="182"/>
      <c r="ONR5" s="104"/>
      <c r="ONS5" s="182"/>
      <c r="ONT5" s="104"/>
      <c r="ONU5" s="182"/>
      <c r="ONV5" s="104"/>
      <c r="ONW5" s="182"/>
      <c r="ONX5" s="104"/>
      <c r="ONY5" s="182"/>
      <c r="ONZ5" s="104"/>
      <c r="OOA5" s="182"/>
      <c r="OOB5" s="104"/>
      <c r="OOC5" s="182"/>
      <c r="OOD5" s="104"/>
      <c r="OOE5" s="182"/>
      <c r="OOF5" s="104"/>
      <c r="OOG5" s="182"/>
      <c r="OOH5" s="104"/>
      <c r="OOI5" s="182"/>
      <c r="OOJ5" s="104"/>
      <c r="OOK5" s="182"/>
      <c r="OOL5" s="104"/>
      <c r="OOM5" s="182"/>
      <c r="OON5" s="104"/>
      <c r="OOO5" s="182"/>
      <c r="OOP5" s="104"/>
      <c r="OOQ5" s="182"/>
      <c r="OOR5" s="104"/>
      <c r="OOS5" s="182"/>
      <c r="OOT5" s="104"/>
      <c r="OOU5" s="182"/>
      <c r="OOV5" s="104"/>
      <c r="OOW5" s="182"/>
      <c r="OOX5" s="104"/>
      <c r="OOY5" s="182"/>
      <c r="OOZ5" s="104"/>
      <c r="OPA5" s="182"/>
      <c r="OPB5" s="104"/>
      <c r="OPC5" s="182"/>
      <c r="OPD5" s="104"/>
      <c r="OPE5" s="182"/>
      <c r="OPF5" s="104"/>
      <c r="OPG5" s="182"/>
      <c r="OPH5" s="104"/>
      <c r="OPI5" s="182"/>
      <c r="OPJ5" s="104"/>
      <c r="OPK5" s="182"/>
      <c r="OPL5" s="104"/>
      <c r="OPM5" s="182"/>
      <c r="OPN5" s="104"/>
      <c r="OPO5" s="182"/>
      <c r="OPP5" s="104"/>
      <c r="OPQ5" s="182"/>
      <c r="OPR5" s="104"/>
      <c r="OPS5" s="182"/>
      <c r="OPT5" s="104"/>
      <c r="OPU5" s="182"/>
      <c r="OPV5" s="104"/>
      <c r="OPW5" s="182"/>
      <c r="OPX5" s="104"/>
      <c r="OPY5" s="182"/>
      <c r="OPZ5" s="104"/>
      <c r="OQA5" s="182"/>
      <c r="OQB5" s="104"/>
      <c r="OQC5" s="182"/>
      <c r="OQD5" s="104"/>
      <c r="OQE5" s="182"/>
      <c r="OQF5" s="104"/>
      <c r="OQG5" s="182"/>
      <c r="OQH5" s="104"/>
      <c r="OQI5" s="182"/>
      <c r="OQJ5" s="104"/>
      <c r="OQK5" s="182"/>
      <c r="OQL5" s="104"/>
      <c r="OQM5" s="182"/>
      <c r="OQN5" s="104"/>
      <c r="OQO5" s="182"/>
      <c r="OQP5" s="104"/>
      <c r="OQQ5" s="182"/>
      <c r="OQR5" s="104"/>
      <c r="OQS5" s="182"/>
      <c r="OQT5" s="104"/>
      <c r="OQU5" s="182"/>
      <c r="OQV5" s="104"/>
      <c r="OQW5" s="182"/>
      <c r="OQX5" s="104"/>
      <c r="OQY5" s="182"/>
      <c r="OQZ5" s="104"/>
      <c r="ORA5" s="182"/>
      <c r="ORB5" s="104"/>
      <c r="ORC5" s="182"/>
      <c r="ORD5" s="104"/>
      <c r="ORE5" s="182"/>
      <c r="ORF5" s="104"/>
      <c r="ORG5" s="182"/>
      <c r="ORH5" s="104"/>
      <c r="ORI5" s="182"/>
      <c r="ORJ5" s="104"/>
      <c r="ORK5" s="182"/>
      <c r="ORL5" s="104"/>
      <c r="ORM5" s="182"/>
      <c r="ORN5" s="104"/>
      <c r="ORO5" s="182"/>
      <c r="ORP5" s="104"/>
      <c r="ORQ5" s="182"/>
      <c r="ORR5" s="104"/>
      <c r="ORS5" s="182"/>
      <c r="ORT5" s="104"/>
      <c r="ORU5" s="182"/>
      <c r="ORV5" s="104"/>
      <c r="ORW5" s="182"/>
      <c r="ORX5" s="104"/>
      <c r="ORY5" s="182"/>
      <c r="ORZ5" s="104"/>
      <c r="OSA5" s="182"/>
      <c r="OSB5" s="104"/>
      <c r="OSC5" s="182"/>
      <c r="OSD5" s="104"/>
      <c r="OSE5" s="182"/>
      <c r="OSF5" s="104"/>
      <c r="OSG5" s="182"/>
      <c r="OSH5" s="104"/>
      <c r="OSI5" s="182"/>
      <c r="OSJ5" s="104"/>
      <c r="OSK5" s="182"/>
      <c r="OSL5" s="104"/>
      <c r="OSM5" s="182"/>
      <c r="OSN5" s="104"/>
      <c r="OSO5" s="182"/>
      <c r="OSP5" s="104"/>
      <c r="OSQ5" s="182"/>
      <c r="OSR5" s="104"/>
      <c r="OSS5" s="182"/>
      <c r="OST5" s="104"/>
      <c r="OSU5" s="182"/>
      <c r="OSV5" s="104"/>
      <c r="OSW5" s="182"/>
      <c r="OSX5" s="104"/>
      <c r="OSY5" s="182"/>
      <c r="OSZ5" s="104"/>
      <c r="OTA5" s="182"/>
      <c r="OTB5" s="104"/>
      <c r="OTC5" s="182"/>
      <c r="OTD5" s="104"/>
      <c r="OTE5" s="182"/>
      <c r="OTF5" s="104"/>
      <c r="OTG5" s="182"/>
      <c r="OTH5" s="104"/>
      <c r="OTI5" s="182"/>
      <c r="OTJ5" s="104"/>
      <c r="OTK5" s="182"/>
      <c r="OTL5" s="104"/>
      <c r="OTM5" s="182"/>
      <c r="OTN5" s="104"/>
      <c r="OTO5" s="182"/>
      <c r="OTP5" s="104"/>
      <c r="OTQ5" s="182"/>
      <c r="OTR5" s="104"/>
      <c r="OTS5" s="182"/>
      <c r="OTT5" s="104"/>
      <c r="OTU5" s="182"/>
      <c r="OTV5" s="104"/>
      <c r="OTW5" s="182"/>
      <c r="OTX5" s="104"/>
      <c r="OTY5" s="182"/>
      <c r="OTZ5" s="104"/>
      <c r="OUA5" s="182"/>
      <c r="OUB5" s="104"/>
      <c r="OUC5" s="182"/>
      <c r="OUD5" s="104"/>
      <c r="OUE5" s="182"/>
      <c r="OUF5" s="104"/>
      <c r="OUG5" s="182"/>
      <c r="OUH5" s="104"/>
      <c r="OUI5" s="182"/>
      <c r="OUJ5" s="104"/>
      <c r="OUK5" s="182"/>
      <c r="OUL5" s="104"/>
      <c r="OUM5" s="182"/>
      <c r="OUN5" s="104"/>
      <c r="OUO5" s="182"/>
      <c r="OUP5" s="104"/>
      <c r="OUQ5" s="182"/>
      <c r="OUR5" s="104"/>
      <c r="OUS5" s="182"/>
      <c r="OUT5" s="104"/>
      <c r="OUU5" s="182"/>
      <c r="OUV5" s="104"/>
      <c r="OUW5" s="182"/>
      <c r="OUX5" s="104"/>
      <c r="OUY5" s="182"/>
      <c r="OUZ5" s="104"/>
      <c r="OVA5" s="182"/>
      <c r="OVB5" s="104"/>
      <c r="OVC5" s="182"/>
      <c r="OVD5" s="104"/>
      <c r="OVE5" s="182"/>
      <c r="OVF5" s="104"/>
      <c r="OVG5" s="182"/>
      <c r="OVH5" s="104"/>
      <c r="OVI5" s="182"/>
      <c r="OVJ5" s="104"/>
      <c r="OVK5" s="182"/>
      <c r="OVL5" s="104"/>
      <c r="OVM5" s="182"/>
      <c r="OVN5" s="104"/>
      <c r="OVO5" s="182"/>
      <c r="OVP5" s="104"/>
      <c r="OVQ5" s="182"/>
      <c r="OVR5" s="104"/>
      <c r="OVS5" s="182"/>
      <c r="OVT5" s="104"/>
      <c r="OVU5" s="182"/>
      <c r="OVV5" s="104"/>
      <c r="OVW5" s="182"/>
      <c r="OVX5" s="104"/>
      <c r="OVY5" s="182"/>
      <c r="OVZ5" s="104"/>
      <c r="OWA5" s="182"/>
      <c r="OWB5" s="104"/>
      <c r="OWC5" s="182"/>
      <c r="OWD5" s="104"/>
      <c r="OWE5" s="182"/>
      <c r="OWF5" s="104"/>
      <c r="OWG5" s="182"/>
      <c r="OWH5" s="104"/>
      <c r="OWI5" s="182"/>
      <c r="OWJ5" s="104"/>
      <c r="OWK5" s="182"/>
      <c r="OWL5" s="104"/>
      <c r="OWM5" s="182"/>
      <c r="OWN5" s="104"/>
      <c r="OWO5" s="182"/>
      <c r="OWP5" s="104"/>
      <c r="OWQ5" s="182"/>
      <c r="OWR5" s="104"/>
      <c r="OWS5" s="182"/>
      <c r="OWT5" s="104"/>
      <c r="OWU5" s="182"/>
      <c r="OWV5" s="104"/>
      <c r="OWW5" s="182"/>
      <c r="OWX5" s="104"/>
      <c r="OWY5" s="182"/>
      <c r="OWZ5" s="104"/>
      <c r="OXA5" s="182"/>
      <c r="OXB5" s="104"/>
      <c r="OXC5" s="182"/>
      <c r="OXD5" s="104"/>
      <c r="OXE5" s="182"/>
      <c r="OXF5" s="104"/>
      <c r="OXG5" s="182"/>
      <c r="OXH5" s="104"/>
      <c r="OXI5" s="182"/>
      <c r="OXJ5" s="104"/>
      <c r="OXK5" s="182"/>
      <c r="OXL5" s="104"/>
      <c r="OXM5" s="182"/>
      <c r="OXN5" s="104"/>
      <c r="OXO5" s="182"/>
      <c r="OXP5" s="104"/>
      <c r="OXQ5" s="182"/>
      <c r="OXR5" s="104"/>
      <c r="OXS5" s="182"/>
      <c r="OXT5" s="104"/>
      <c r="OXU5" s="182"/>
      <c r="OXV5" s="104"/>
      <c r="OXW5" s="182"/>
      <c r="OXX5" s="104"/>
      <c r="OXY5" s="182"/>
      <c r="OXZ5" s="104"/>
      <c r="OYA5" s="182"/>
      <c r="OYB5" s="104"/>
      <c r="OYC5" s="182"/>
      <c r="OYD5" s="104"/>
      <c r="OYE5" s="182"/>
      <c r="OYF5" s="104"/>
      <c r="OYG5" s="182"/>
      <c r="OYH5" s="104"/>
      <c r="OYI5" s="182"/>
      <c r="OYJ5" s="104"/>
      <c r="OYK5" s="182"/>
      <c r="OYL5" s="104"/>
      <c r="OYM5" s="182"/>
      <c r="OYN5" s="104"/>
      <c r="OYO5" s="182"/>
      <c r="OYP5" s="104"/>
      <c r="OYQ5" s="182"/>
      <c r="OYR5" s="104"/>
      <c r="OYS5" s="182"/>
      <c r="OYT5" s="104"/>
      <c r="OYU5" s="182"/>
      <c r="OYV5" s="104"/>
      <c r="OYW5" s="182"/>
      <c r="OYX5" s="104"/>
      <c r="OYY5" s="182"/>
      <c r="OYZ5" s="104"/>
      <c r="OZA5" s="182"/>
      <c r="OZB5" s="104"/>
      <c r="OZC5" s="182"/>
      <c r="OZD5" s="104"/>
      <c r="OZE5" s="182"/>
      <c r="OZF5" s="104"/>
      <c r="OZG5" s="182"/>
      <c r="OZH5" s="104"/>
      <c r="OZI5" s="182"/>
      <c r="OZJ5" s="104"/>
      <c r="OZK5" s="182"/>
      <c r="OZL5" s="104"/>
      <c r="OZM5" s="182"/>
      <c r="OZN5" s="104"/>
      <c r="OZO5" s="182"/>
      <c r="OZP5" s="104"/>
      <c r="OZQ5" s="182"/>
      <c r="OZR5" s="104"/>
      <c r="OZS5" s="182"/>
      <c r="OZT5" s="104"/>
      <c r="OZU5" s="182"/>
      <c r="OZV5" s="104"/>
      <c r="OZW5" s="182"/>
      <c r="OZX5" s="104"/>
      <c r="OZY5" s="182"/>
      <c r="OZZ5" s="104"/>
      <c r="PAA5" s="182"/>
      <c r="PAB5" s="104"/>
      <c r="PAC5" s="182"/>
      <c r="PAD5" s="104"/>
      <c r="PAE5" s="182"/>
      <c r="PAF5" s="104"/>
      <c r="PAG5" s="182"/>
      <c r="PAH5" s="104"/>
      <c r="PAI5" s="182"/>
      <c r="PAJ5" s="104"/>
      <c r="PAK5" s="182"/>
      <c r="PAL5" s="104"/>
      <c r="PAM5" s="182"/>
      <c r="PAN5" s="104"/>
      <c r="PAO5" s="182"/>
      <c r="PAP5" s="104"/>
      <c r="PAQ5" s="182"/>
      <c r="PAR5" s="104"/>
      <c r="PAS5" s="182"/>
      <c r="PAT5" s="104"/>
      <c r="PAU5" s="182"/>
      <c r="PAV5" s="104"/>
      <c r="PAW5" s="182"/>
      <c r="PAX5" s="104"/>
      <c r="PAY5" s="182"/>
      <c r="PAZ5" s="104"/>
      <c r="PBA5" s="182"/>
      <c r="PBB5" s="104"/>
      <c r="PBC5" s="182"/>
      <c r="PBD5" s="104"/>
      <c r="PBE5" s="182"/>
      <c r="PBF5" s="104"/>
      <c r="PBG5" s="182"/>
      <c r="PBH5" s="104"/>
      <c r="PBI5" s="182"/>
      <c r="PBJ5" s="104"/>
      <c r="PBK5" s="182"/>
      <c r="PBL5" s="104"/>
      <c r="PBM5" s="182"/>
      <c r="PBN5" s="104"/>
      <c r="PBO5" s="182"/>
      <c r="PBP5" s="104"/>
      <c r="PBQ5" s="182"/>
      <c r="PBR5" s="104"/>
      <c r="PBS5" s="182"/>
      <c r="PBT5" s="104"/>
      <c r="PBU5" s="182"/>
      <c r="PBV5" s="104"/>
      <c r="PBW5" s="182"/>
      <c r="PBX5" s="104"/>
      <c r="PBY5" s="182"/>
      <c r="PBZ5" s="104"/>
      <c r="PCA5" s="182"/>
      <c r="PCB5" s="104"/>
      <c r="PCC5" s="182"/>
      <c r="PCD5" s="104"/>
      <c r="PCE5" s="182"/>
      <c r="PCF5" s="104"/>
      <c r="PCG5" s="182"/>
      <c r="PCH5" s="104"/>
      <c r="PCI5" s="182"/>
      <c r="PCJ5" s="104"/>
      <c r="PCK5" s="182"/>
      <c r="PCL5" s="104"/>
      <c r="PCM5" s="182"/>
      <c r="PCN5" s="104"/>
      <c r="PCO5" s="182"/>
      <c r="PCP5" s="104"/>
      <c r="PCQ5" s="182"/>
      <c r="PCR5" s="104"/>
      <c r="PCS5" s="182"/>
      <c r="PCT5" s="104"/>
      <c r="PCU5" s="182"/>
      <c r="PCV5" s="104"/>
      <c r="PCW5" s="182"/>
      <c r="PCX5" s="104"/>
      <c r="PCY5" s="182"/>
      <c r="PCZ5" s="104"/>
      <c r="PDA5" s="182"/>
      <c r="PDB5" s="104"/>
      <c r="PDC5" s="182"/>
      <c r="PDD5" s="104"/>
      <c r="PDE5" s="182"/>
      <c r="PDF5" s="104"/>
      <c r="PDG5" s="182"/>
      <c r="PDH5" s="104"/>
      <c r="PDI5" s="182"/>
      <c r="PDJ5" s="104"/>
      <c r="PDK5" s="182"/>
      <c r="PDL5" s="104"/>
      <c r="PDM5" s="182"/>
      <c r="PDN5" s="104"/>
      <c r="PDO5" s="182"/>
      <c r="PDP5" s="104"/>
      <c r="PDQ5" s="182"/>
      <c r="PDR5" s="104"/>
      <c r="PDS5" s="182"/>
      <c r="PDT5" s="104"/>
      <c r="PDU5" s="182"/>
      <c r="PDV5" s="104"/>
      <c r="PDW5" s="182"/>
      <c r="PDX5" s="104"/>
      <c r="PDY5" s="182"/>
      <c r="PDZ5" s="104"/>
      <c r="PEA5" s="182"/>
      <c r="PEB5" s="104"/>
      <c r="PEC5" s="182"/>
      <c r="PED5" s="104"/>
      <c r="PEE5" s="182"/>
      <c r="PEF5" s="104"/>
      <c r="PEG5" s="182"/>
      <c r="PEH5" s="104"/>
      <c r="PEI5" s="182"/>
      <c r="PEJ5" s="104"/>
      <c r="PEK5" s="182"/>
      <c r="PEL5" s="104"/>
      <c r="PEM5" s="182"/>
      <c r="PEN5" s="104"/>
      <c r="PEO5" s="182"/>
      <c r="PEP5" s="104"/>
      <c r="PEQ5" s="182"/>
      <c r="PER5" s="104"/>
      <c r="PES5" s="182"/>
      <c r="PET5" s="104"/>
      <c r="PEU5" s="182"/>
      <c r="PEV5" s="104"/>
      <c r="PEW5" s="182"/>
      <c r="PEX5" s="104"/>
      <c r="PEY5" s="182"/>
      <c r="PEZ5" s="104"/>
      <c r="PFA5" s="182"/>
      <c r="PFB5" s="104"/>
      <c r="PFC5" s="182"/>
      <c r="PFD5" s="104"/>
      <c r="PFE5" s="182"/>
      <c r="PFF5" s="104"/>
      <c r="PFG5" s="182"/>
      <c r="PFH5" s="104"/>
      <c r="PFI5" s="182"/>
      <c r="PFJ5" s="104"/>
      <c r="PFK5" s="182"/>
      <c r="PFL5" s="104"/>
      <c r="PFM5" s="182"/>
      <c r="PFN5" s="104"/>
      <c r="PFO5" s="182"/>
      <c r="PFP5" s="104"/>
      <c r="PFQ5" s="182"/>
      <c r="PFR5" s="104"/>
      <c r="PFS5" s="182"/>
      <c r="PFT5" s="104"/>
      <c r="PFU5" s="182"/>
      <c r="PFV5" s="104"/>
      <c r="PFW5" s="182"/>
      <c r="PFX5" s="104"/>
      <c r="PFY5" s="182"/>
      <c r="PFZ5" s="104"/>
      <c r="PGA5" s="182"/>
      <c r="PGB5" s="104"/>
      <c r="PGC5" s="182"/>
      <c r="PGD5" s="104"/>
      <c r="PGE5" s="182"/>
      <c r="PGF5" s="104"/>
      <c r="PGG5" s="182"/>
      <c r="PGH5" s="104"/>
      <c r="PGI5" s="182"/>
      <c r="PGJ5" s="104"/>
      <c r="PGK5" s="182"/>
      <c r="PGL5" s="104"/>
      <c r="PGM5" s="182"/>
      <c r="PGN5" s="104"/>
      <c r="PGO5" s="182"/>
      <c r="PGP5" s="104"/>
      <c r="PGQ5" s="182"/>
      <c r="PGR5" s="104"/>
      <c r="PGS5" s="182"/>
      <c r="PGT5" s="104"/>
      <c r="PGU5" s="182"/>
      <c r="PGV5" s="104"/>
      <c r="PGW5" s="182"/>
      <c r="PGX5" s="104"/>
      <c r="PGY5" s="182"/>
      <c r="PGZ5" s="104"/>
      <c r="PHA5" s="182"/>
      <c r="PHB5" s="104"/>
      <c r="PHC5" s="182"/>
      <c r="PHD5" s="104"/>
      <c r="PHE5" s="182"/>
      <c r="PHF5" s="104"/>
      <c r="PHG5" s="182"/>
      <c r="PHH5" s="104"/>
      <c r="PHI5" s="182"/>
      <c r="PHJ5" s="104"/>
      <c r="PHK5" s="182"/>
      <c r="PHL5" s="104"/>
      <c r="PHM5" s="182"/>
      <c r="PHN5" s="104"/>
      <c r="PHO5" s="182"/>
      <c r="PHP5" s="104"/>
      <c r="PHQ5" s="182"/>
      <c r="PHR5" s="104"/>
      <c r="PHS5" s="182"/>
      <c r="PHT5" s="104"/>
      <c r="PHU5" s="182"/>
      <c r="PHV5" s="104"/>
      <c r="PHW5" s="182"/>
      <c r="PHX5" s="104"/>
      <c r="PHY5" s="182"/>
      <c r="PHZ5" s="104"/>
      <c r="PIA5" s="182"/>
      <c r="PIB5" s="104"/>
      <c r="PIC5" s="182"/>
      <c r="PID5" s="104"/>
      <c r="PIE5" s="182"/>
      <c r="PIF5" s="104"/>
      <c r="PIG5" s="182"/>
      <c r="PIH5" s="104"/>
      <c r="PII5" s="182"/>
      <c r="PIJ5" s="104"/>
      <c r="PIK5" s="182"/>
      <c r="PIL5" s="104"/>
      <c r="PIM5" s="182"/>
      <c r="PIN5" s="104"/>
      <c r="PIO5" s="182"/>
      <c r="PIP5" s="104"/>
      <c r="PIQ5" s="182"/>
      <c r="PIR5" s="104"/>
      <c r="PIS5" s="182"/>
      <c r="PIT5" s="104"/>
      <c r="PIU5" s="182"/>
      <c r="PIV5" s="104"/>
      <c r="PIW5" s="182"/>
      <c r="PIX5" s="104"/>
      <c r="PIY5" s="182"/>
      <c r="PIZ5" s="104"/>
      <c r="PJA5" s="182"/>
      <c r="PJB5" s="104"/>
      <c r="PJC5" s="182"/>
      <c r="PJD5" s="104"/>
      <c r="PJE5" s="182"/>
      <c r="PJF5" s="104"/>
      <c r="PJG5" s="182"/>
      <c r="PJH5" s="104"/>
      <c r="PJI5" s="182"/>
      <c r="PJJ5" s="104"/>
      <c r="PJK5" s="182"/>
      <c r="PJL5" s="104"/>
      <c r="PJM5" s="182"/>
      <c r="PJN5" s="104"/>
      <c r="PJO5" s="182"/>
      <c r="PJP5" s="104"/>
      <c r="PJQ5" s="182"/>
      <c r="PJR5" s="104"/>
      <c r="PJS5" s="182"/>
      <c r="PJT5" s="104"/>
      <c r="PJU5" s="182"/>
      <c r="PJV5" s="104"/>
      <c r="PJW5" s="182"/>
      <c r="PJX5" s="104"/>
      <c r="PJY5" s="182"/>
      <c r="PJZ5" s="104"/>
      <c r="PKA5" s="182"/>
      <c r="PKB5" s="104"/>
      <c r="PKC5" s="182"/>
      <c r="PKD5" s="104"/>
      <c r="PKE5" s="182"/>
      <c r="PKF5" s="104"/>
      <c r="PKG5" s="182"/>
      <c r="PKH5" s="104"/>
      <c r="PKI5" s="182"/>
      <c r="PKJ5" s="104"/>
      <c r="PKK5" s="182"/>
      <c r="PKL5" s="104"/>
      <c r="PKM5" s="182"/>
      <c r="PKN5" s="104"/>
      <c r="PKO5" s="182"/>
      <c r="PKP5" s="104"/>
      <c r="PKQ5" s="182"/>
      <c r="PKR5" s="104"/>
      <c r="PKS5" s="182"/>
      <c r="PKT5" s="104"/>
      <c r="PKU5" s="182"/>
      <c r="PKV5" s="104"/>
      <c r="PKW5" s="182"/>
      <c r="PKX5" s="104"/>
      <c r="PKY5" s="182"/>
      <c r="PKZ5" s="104"/>
      <c r="PLA5" s="182"/>
      <c r="PLB5" s="104"/>
      <c r="PLC5" s="182"/>
      <c r="PLD5" s="104"/>
      <c r="PLE5" s="182"/>
      <c r="PLF5" s="104"/>
      <c r="PLG5" s="182"/>
      <c r="PLH5" s="104"/>
      <c r="PLI5" s="182"/>
      <c r="PLJ5" s="104"/>
      <c r="PLK5" s="182"/>
      <c r="PLL5" s="104"/>
      <c r="PLM5" s="182"/>
      <c r="PLN5" s="104"/>
      <c r="PLO5" s="182"/>
      <c r="PLP5" s="104"/>
      <c r="PLQ5" s="182"/>
      <c r="PLR5" s="104"/>
      <c r="PLS5" s="182"/>
      <c r="PLT5" s="104"/>
      <c r="PLU5" s="182"/>
      <c r="PLV5" s="104"/>
      <c r="PLW5" s="182"/>
      <c r="PLX5" s="104"/>
      <c r="PLY5" s="182"/>
      <c r="PLZ5" s="104"/>
      <c r="PMA5" s="182"/>
      <c r="PMB5" s="104"/>
      <c r="PMC5" s="182"/>
      <c r="PMD5" s="104"/>
      <c r="PME5" s="182"/>
      <c r="PMF5" s="104"/>
      <c r="PMG5" s="182"/>
      <c r="PMH5" s="104"/>
      <c r="PMI5" s="182"/>
      <c r="PMJ5" s="104"/>
      <c r="PMK5" s="182"/>
      <c r="PML5" s="104"/>
      <c r="PMM5" s="182"/>
      <c r="PMN5" s="104"/>
      <c r="PMO5" s="182"/>
      <c r="PMP5" s="104"/>
      <c r="PMQ5" s="182"/>
      <c r="PMR5" s="104"/>
      <c r="PMS5" s="182"/>
      <c r="PMT5" s="104"/>
      <c r="PMU5" s="182"/>
      <c r="PMV5" s="104"/>
      <c r="PMW5" s="182"/>
      <c r="PMX5" s="104"/>
      <c r="PMY5" s="182"/>
      <c r="PMZ5" s="104"/>
      <c r="PNA5" s="182"/>
      <c r="PNB5" s="104"/>
      <c r="PNC5" s="182"/>
      <c r="PND5" s="104"/>
      <c r="PNE5" s="182"/>
      <c r="PNF5" s="104"/>
      <c r="PNG5" s="182"/>
      <c r="PNH5" s="104"/>
      <c r="PNI5" s="182"/>
      <c r="PNJ5" s="104"/>
      <c r="PNK5" s="182"/>
      <c r="PNL5" s="104"/>
      <c r="PNM5" s="182"/>
      <c r="PNN5" s="104"/>
      <c r="PNO5" s="182"/>
      <c r="PNP5" s="104"/>
      <c r="PNQ5" s="182"/>
      <c r="PNR5" s="104"/>
      <c r="PNS5" s="182"/>
      <c r="PNT5" s="104"/>
      <c r="PNU5" s="182"/>
      <c r="PNV5" s="104"/>
      <c r="PNW5" s="182"/>
      <c r="PNX5" s="104"/>
      <c r="PNY5" s="182"/>
      <c r="PNZ5" s="104"/>
      <c r="POA5" s="182"/>
      <c r="POB5" s="104"/>
      <c r="POC5" s="182"/>
      <c r="POD5" s="104"/>
      <c r="POE5" s="182"/>
      <c r="POF5" s="104"/>
      <c r="POG5" s="182"/>
      <c r="POH5" s="104"/>
      <c r="POI5" s="182"/>
      <c r="POJ5" s="104"/>
      <c r="POK5" s="182"/>
      <c r="POL5" s="104"/>
      <c r="POM5" s="182"/>
      <c r="PON5" s="104"/>
      <c r="POO5" s="182"/>
      <c r="POP5" s="104"/>
      <c r="POQ5" s="182"/>
      <c r="POR5" s="104"/>
      <c r="POS5" s="182"/>
      <c r="POT5" s="104"/>
      <c r="POU5" s="182"/>
      <c r="POV5" s="104"/>
      <c r="POW5" s="182"/>
      <c r="POX5" s="104"/>
      <c r="POY5" s="182"/>
      <c r="POZ5" s="104"/>
      <c r="PPA5" s="182"/>
      <c r="PPB5" s="104"/>
      <c r="PPC5" s="182"/>
      <c r="PPD5" s="104"/>
      <c r="PPE5" s="182"/>
      <c r="PPF5" s="104"/>
      <c r="PPG5" s="182"/>
      <c r="PPH5" s="104"/>
      <c r="PPI5" s="182"/>
      <c r="PPJ5" s="104"/>
      <c r="PPK5" s="182"/>
      <c r="PPL5" s="104"/>
      <c r="PPM5" s="182"/>
      <c r="PPN5" s="104"/>
      <c r="PPO5" s="182"/>
      <c r="PPP5" s="104"/>
      <c r="PPQ5" s="182"/>
      <c r="PPR5" s="104"/>
      <c r="PPS5" s="182"/>
      <c r="PPT5" s="104"/>
      <c r="PPU5" s="182"/>
      <c r="PPV5" s="104"/>
      <c r="PPW5" s="182"/>
      <c r="PPX5" s="104"/>
      <c r="PPY5" s="182"/>
      <c r="PPZ5" s="104"/>
      <c r="PQA5" s="182"/>
      <c r="PQB5" s="104"/>
      <c r="PQC5" s="182"/>
      <c r="PQD5" s="104"/>
      <c r="PQE5" s="182"/>
      <c r="PQF5" s="104"/>
      <c r="PQG5" s="182"/>
      <c r="PQH5" s="104"/>
      <c r="PQI5" s="182"/>
      <c r="PQJ5" s="104"/>
      <c r="PQK5" s="182"/>
      <c r="PQL5" s="104"/>
      <c r="PQM5" s="182"/>
      <c r="PQN5" s="104"/>
      <c r="PQO5" s="182"/>
      <c r="PQP5" s="104"/>
      <c r="PQQ5" s="182"/>
      <c r="PQR5" s="104"/>
      <c r="PQS5" s="182"/>
      <c r="PQT5" s="104"/>
      <c r="PQU5" s="182"/>
      <c r="PQV5" s="104"/>
      <c r="PQW5" s="182"/>
      <c r="PQX5" s="104"/>
      <c r="PQY5" s="182"/>
      <c r="PQZ5" s="104"/>
      <c r="PRA5" s="182"/>
      <c r="PRB5" s="104"/>
      <c r="PRC5" s="182"/>
      <c r="PRD5" s="104"/>
      <c r="PRE5" s="182"/>
      <c r="PRF5" s="104"/>
      <c r="PRG5" s="182"/>
      <c r="PRH5" s="104"/>
      <c r="PRI5" s="182"/>
      <c r="PRJ5" s="104"/>
      <c r="PRK5" s="182"/>
      <c r="PRL5" s="104"/>
      <c r="PRM5" s="182"/>
      <c r="PRN5" s="104"/>
      <c r="PRO5" s="182"/>
      <c r="PRP5" s="104"/>
      <c r="PRQ5" s="182"/>
      <c r="PRR5" s="104"/>
      <c r="PRS5" s="182"/>
      <c r="PRT5" s="104"/>
      <c r="PRU5" s="182"/>
      <c r="PRV5" s="104"/>
      <c r="PRW5" s="182"/>
      <c r="PRX5" s="104"/>
      <c r="PRY5" s="182"/>
      <c r="PRZ5" s="104"/>
      <c r="PSA5" s="182"/>
      <c r="PSB5" s="104"/>
      <c r="PSC5" s="182"/>
      <c r="PSD5" s="104"/>
      <c r="PSE5" s="182"/>
      <c r="PSF5" s="104"/>
      <c r="PSG5" s="182"/>
      <c r="PSH5" s="104"/>
      <c r="PSI5" s="182"/>
      <c r="PSJ5" s="104"/>
      <c r="PSK5" s="182"/>
      <c r="PSL5" s="104"/>
      <c r="PSM5" s="182"/>
      <c r="PSN5" s="104"/>
      <c r="PSO5" s="182"/>
      <c r="PSP5" s="104"/>
      <c r="PSQ5" s="182"/>
      <c r="PSR5" s="104"/>
      <c r="PSS5" s="182"/>
      <c r="PST5" s="104"/>
      <c r="PSU5" s="182"/>
      <c r="PSV5" s="104"/>
      <c r="PSW5" s="182"/>
      <c r="PSX5" s="104"/>
      <c r="PSY5" s="182"/>
      <c r="PSZ5" s="104"/>
      <c r="PTA5" s="182"/>
      <c r="PTB5" s="104"/>
      <c r="PTC5" s="182"/>
      <c r="PTD5" s="104"/>
      <c r="PTE5" s="182"/>
      <c r="PTF5" s="104"/>
      <c r="PTG5" s="182"/>
      <c r="PTH5" s="104"/>
      <c r="PTI5" s="182"/>
      <c r="PTJ5" s="104"/>
      <c r="PTK5" s="182"/>
      <c r="PTL5" s="104"/>
      <c r="PTM5" s="182"/>
      <c r="PTN5" s="104"/>
      <c r="PTO5" s="182"/>
      <c r="PTP5" s="104"/>
      <c r="PTQ5" s="182"/>
      <c r="PTR5" s="104"/>
      <c r="PTS5" s="182"/>
      <c r="PTT5" s="104"/>
      <c r="PTU5" s="182"/>
      <c r="PTV5" s="104"/>
      <c r="PTW5" s="182"/>
      <c r="PTX5" s="104"/>
      <c r="PTY5" s="182"/>
      <c r="PTZ5" s="104"/>
      <c r="PUA5" s="182"/>
      <c r="PUB5" s="104"/>
      <c r="PUC5" s="182"/>
      <c r="PUD5" s="104"/>
      <c r="PUE5" s="182"/>
      <c r="PUF5" s="104"/>
      <c r="PUG5" s="182"/>
      <c r="PUH5" s="104"/>
      <c r="PUI5" s="182"/>
      <c r="PUJ5" s="104"/>
      <c r="PUK5" s="182"/>
      <c r="PUL5" s="104"/>
      <c r="PUM5" s="182"/>
      <c r="PUN5" s="104"/>
      <c r="PUO5" s="182"/>
      <c r="PUP5" s="104"/>
      <c r="PUQ5" s="182"/>
      <c r="PUR5" s="104"/>
      <c r="PUS5" s="182"/>
      <c r="PUT5" s="104"/>
      <c r="PUU5" s="182"/>
      <c r="PUV5" s="104"/>
      <c r="PUW5" s="182"/>
      <c r="PUX5" s="104"/>
      <c r="PUY5" s="182"/>
      <c r="PUZ5" s="104"/>
      <c r="PVA5" s="182"/>
      <c r="PVB5" s="104"/>
      <c r="PVC5" s="182"/>
      <c r="PVD5" s="104"/>
      <c r="PVE5" s="182"/>
      <c r="PVF5" s="104"/>
      <c r="PVG5" s="182"/>
      <c r="PVH5" s="104"/>
      <c r="PVI5" s="182"/>
      <c r="PVJ5" s="104"/>
      <c r="PVK5" s="182"/>
      <c r="PVL5" s="104"/>
      <c r="PVM5" s="182"/>
      <c r="PVN5" s="104"/>
      <c r="PVO5" s="182"/>
      <c r="PVP5" s="104"/>
      <c r="PVQ5" s="182"/>
      <c r="PVR5" s="104"/>
      <c r="PVS5" s="182"/>
      <c r="PVT5" s="104"/>
      <c r="PVU5" s="182"/>
      <c r="PVV5" s="104"/>
      <c r="PVW5" s="182"/>
      <c r="PVX5" s="104"/>
      <c r="PVY5" s="182"/>
      <c r="PVZ5" s="104"/>
      <c r="PWA5" s="182"/>
      <c r="PWB5" s="104"/>
      <c r="PWC5" s="182"/>
      <c r="PWD5" s="104"/>
      <c r="PWE5" s="182"/>
      <c r="PWF5" s="104"/>
      <c r="PWG5" s="182"/>
      <c r="PWH5" s="104"/>
      <c r="PWI5" s="182"/>
      <c r="PWJ5" s="104"/>
      <c r="PWK5" s="182"/>
      <c r="PWL5" s="104"/>
      <c r="PWM5" s="182"/>
      <c r="PWN5" s="104"/>
      <c r="PWO5" s="182"/>
      <c r="PWP5" s="104"/>
      <c r="PWQ5" s="182"/>
      <c r="PWR5" s="104"/>
      <c r="PWS5" s="182"/>
      <c r="PWT5" s="104"/>
      <c r="PWU5" s="182"/>
      <c r="PWV5" s="104"/>
      <c r="PWW5" s="182"/>
      <c r="PWX5" s="104"/>
      <c r="PWY5" s="182"/>
      <c r="PWZ5" s="104"/>
      <c r="PXA5" s="182"/>
      <c r="PXB5" s="104"/>
      <c r="PXC5" s="182"/>
      <c r="PXD5" s="104"/>
      <c r="PXE5" s="182"/>
      <c r="PXF5" s="104"/>
      <c r="PXG5" s="182"/>
      <c r="PXH5" s="104"/>
      <c r="PXI5" s="182"/>
      <c r="PXJ5" s="104"/>
      <c r="PXK5" s="182"/>
      <c r="PXL5" s="104"/>
      <c r="PXM5" s="182"/>
      <c r="PXN5" s="104"/>
      <c r="PXO5" s="182"/>
      <c r="PXP5" s="104"/>
      <c r="PXQ5" s="182"/>
      <c r="PXR5" s="104"/>
      <c r="PXS5" s="182"/>
      <c r="PXT5" s="104"/>
      <c r="PXU5" s="182"/>
      <c r="PXV5" s="104"/>
      <c r="PXW5" s="182"/>
      <c r="PXX5" s="104"/>
      <c r="PXY5" s="182"/>
      <c r="PXZ5" s="104"/>
      <c r="PYA5" s="182"/>
      <c r="PYB5" s="104"/>
      <c r="PYC5" s="182"/>
      <c r="PYD5" s="104"/>
      <c r="PYE5" s="182"/>
      <c r="PYF5" s="104"/>
      <c r="PYG5" s="182"/>
      <c r="PYH5" s="104"/>
      <c r="PYI5" s="182"/>
      <c r="PYJ5" s="104"/>
      <c r="PYK5" s="182"/>
      <c r="PYL5" s="104"/>
      <c r="PYM5" s="182"/>
      <c r="PYN5" s="104"/>
      <c r="PYO5" s="182"/>
      <c r="PYP5" s="104"/>
      <c r="PYQ5" s="182"/>
      <c r="PYR5" s="104"/>
      <c r="PYS5" s="182"/>
      <c r="PYT5" s="104"/>
      <c r="PYU5" s="182"/>
      <c r="PYV5" s="104"/>
      <c r="PYW5" s="182"/>
      <c r="PYX5" s="104"/>
      <c r="PYY5" s="182"/>
      <c r="PYZ5" s="104"/>
      <c r="PZA5" s="182"/>
      <c r="PZB5" s="104"/>
      <c r="PZC5" s="182"/>
      <c r="PZD5" s="104"/>
      <c r="PZE5" s="182"/>
      <c r="PZF5" s="104"/>
      <c r="PZG5" s="182"/>
      <c r="PZH5" s="104"/>
      <c r="PZI5" s="182"/>
      <c r="PZJ5" s="104"/>
      <c r="PZK5" s="182"/>
      <c r="PZL5" s="104"/>
      <c r="PZM5" s="182"/>
      <c r="PZN5" s="104"/>
      <c r="PZO5" s="182"/>
      <c r="PZP5" s="104"/>
      <c r="PZQ5" s="182"/>
      <c r="PZR5" s="104"/>
      <c r="PZS5" s="182"/>
      <c r="PZT5" s="104"/>
      <c r="PZU5" s="182"/>
      <c r="PZV5" s="104"/>
      <c r="PZW5" s="182"/>
      <c r="PZX5" s="104"/>
      <c r="PZY5" s="182"/>
      <c r="PZZ5" s="104"/>
      <c r="QAA5" s="182"/>
      <c r="QAB5" s="104"/>
      <c r="QAC5" s="182"/>
      <c r="QAD5" s="104"/>
      <c r="QAE5" s="182"/>
      <c r="QAF5" s="104"/>
      <c r="QAG5" s="182"/>
      <c r="QAH5" s="104"/>
      <c r="QAI5" s="182"/>
      <c r="QAJ5" s="104"/>
      <c r="QAK5" s="182"/>
      <c r="QAL5" s="104"/>
      <c r="QAM5" s="182"/>
      <c r="QAN5" s="104"/>
      <c r="QAO5" s="182"/>
      <c r="QAP5" s="104"/>
      <c r="QAQ5" s="182"/>
      <c r="QAR5" s="104"/>
      <c r="QAS5" s="182"/>
      <c r="QAT5" s="104"/>
      <c r="QAU5" s="182"/>
      <c r="QAV5" s="104"/>
      <c r="QAW5" s="182"/>
      <c r="QAX5" s="104"/>
      <c r="QAY5" s="182"/>
      <c r="QAZ5" s="104"/>
      <c r="QBA5" s="182"/>
      <c r="QBB5" s="104"/>
      <c r="QBC5" s="182"/>
      <c r="QBD5" s="104"/>
      <c r="QBE5" s="182"/>
      <c r="QBF5" s="104"/>
      <c r="QBG5" s="182"/>
      <c r="QBH5" s="104"/>
      <c r="QBI5" s="182"/>
      <c r="QBJ5" s="104"/>
      <c r="QBK5" s="182"/>
      <c r="QBL5" s="104"/>
      <c r="QBM5" s="182"/>
      <c r="QBN5" s="104"/>
      <c r="QBO5" s="182"/>
      <c r="QBP5" s="104"/>
      <c r="QBQ5" s="182"/>
      <c r="QBR5" s="104"/>
      <c r="QBS5" s="182"/>
      <c r="QBT5" s="104"/>
      <c r="QBU5" s="182"/>
      <c r="QBV5" s="104"/>
      <c r="QBW5" s="182"/>
      <c r="QBX5" s="104"/>
      <c r="QBY5" s="182"/>
      <c r="QBZ5" s="104"/>
      <c r="QCA5" s="182"/>
      <c r="QCB5" s="104"/>
      <c r="QCC5" s="182"/>
      <c r="QCD5" s="104"/>
      <c r="QCE5" s="182"/>
      <c r="QCF5" s="104"/>
      <c r="QCG5" s="182"/>
      <c r="QCH5" s="104"/>
      <c r="QCI5" s="182"/>
      <c r="QCJ5" s="104"/>
      <c r="QCK5" s="182"/>
      <c r="QCL5" s="104"/>
      <c r="QCM5" s="182"/>
      <c r="QCN5" s="104"/>
      <c r="QCO5" s="182"/>
      <c r="QCP5" s="104"/>
      <c r="QCQ5" s="182"/>
      <c r="QCR5" s="104"/>
      <c r="QCS5" s="182"/>
      <c r="QCT5" s="104"/>
      <c r="QCU5" s="182"/>
      <c r="QCV5" s="104"/>
      <c r="QCW5" s="182"/>
      <c r="QCX5" s="104"/>
      <c r="QCY5" s="182"/>
      <c r="QCZ5" s="104"/>
      <c r="QDA5" s="182"/>
      <c r="QDB5" s="104"/>
      <c r="QDC5" s="182"/>
      <c r="QDD5" s="104"/>
      <c r="QDE5" s="182"/>
      <c r="QDF5" s="104"/>
      <c r="QDG5" s="182"/>
      <c r="QDH5" s="104"/>
      <c r="QDI5" s="182"/>
      <c r="QDJ5" s="104"/>
      <c r="QDK5" s="182"/>
      <c r="QDL5" s="104"/>
      <c r="QDM5" s="182"/>
      <c r="QDN5" s="104"/>
      <c r="QDO5" s="182"/>
      <c r="QDP5" s="104"/>
      <c r="QDQ5" s="182"/>
      <c r="QDR5" s="104"/>
      <c r="QDS5" s="182"/>
      <c r="QDT5" s="104"/>
      <c r="QDU5" s="182"/>
      <c r="QDV5" s="104"/>
      <c r="QDW5" s="182"/>
      <c r="QDX5" s="104"/>
      <c r="QDY5" s="182"/>
      <c r="QDZ5" s="104"/>
      <c r="QEA5" s="182"/>
      <c r="QEB5" s="104"/>
      <c r="QEC5" s="182"/>
      <c r="QED5" s="104"/>
      <c r="QEE5" s="182"/>
      <c r="QEF5" s="104"/>
      <c r="QEG5" s="182"/>
      <c r="QEH5" s="104"/>
      <c r="QEI5" s="182"/>
      <c r="QEJ5" s="104"/>
      <c r="QEK5" s="182"/>
      <c r="QEL5" s="104"/>
      <c r="QEM5" s="182"/>
      <c r="QEN5" s="104"/>
      <c r="QEO5" s="182"/>
      <c r="QEP5" s="104"/>
      <c r="QEQ5" s="182"/>
      <c r="QER5" s="104"/>
      <c r="QES5" s="182"/>
      <c r="QET5" s="104"/>
      <c r="QEU5" s="182"/>
      <c r="QEV5" s="104"/>
      <c r="QEW5" s="182"/>
      <c r="QEX5" s="104"/>
      <c r="QEY5" s="182"/>
      <c r="QEZ5" s="104"/>
      <c r="QFA5" s="182"/>
      <c r="QFB5" s="104"/>
      <c r="QFC5" s="182"/>
      <c r="QFD5" s="104"/>
      <c r="QFE5" s="182"/>
      <c r="QFF5" s="104"/>
      <c r="QFG5" s="182"/>
      <c r="QFH5" s="104"/>
      <c r="QFI5" s="182"/>
      <c r="QFJ5" s="104"/>
      <c r="QFK5" s="182"/>
      <c r="QFL5" s="104"/>
      <c r="QFM5" s="182"/>
      <c r="QFN5" s="104"/>
      <c r="QFO5" s="182"/>
      <c r="QFP5" s="104"/>
      <c r="QFQ5" s="182"/>
      <c r="QFR5" s="104"/>
      <c r="QFS5" s="182"/>
      <c r="QFT5" s="104"/>
      <c r="QFU5" s="182"/>
      <c r="QFV5" s="104"/>
      <c r="QFW5" s="182"/>
      <c r="QFX5" s="104"/>
      <c r="QFY5" s="182"/>
      <c r="QFZ5" s="104"/>
      <c r="QGA5" s="182"/>
      <c r="QGB5" s="104"/>
      <c r="QGC5" s="182"/>
      <c r="QGD5" s="104"/>
      <c r="QGE5" s="182"/>
      <c r="QGF5" s="104"/>
      <c r="QGG5" s="182"/>
      <c r="QGH5" s="104"/>
      <c r="QGI5" s="182"/>
      <c r="QGJ5" s="104"/>
      <c r="QGK5" s="182"/>
      <c r="QGL5" s="104"/>
      <c r="QGM5" s="182"/>
      <c r="QGN5" s="104"/>
      <c r="QGO5" s="182"/>
      <c r="QGP5" s="104"/>
      <c r="QGQ5" s="182"/>
      <c r="QGR5" s="104"/>
      <c r="QGS5" s="182"/>
      <c r="QGT5" s="104"/>
      <c r="QGU5" s="182"/>
      <c r="QGV5" s="104"/>
      <c r="QGW5" s="182"/>
      <c r="QGX5" s="104"/>
      <c r="QGY5" s="182"/>
      <c r="QGZ5" s="104"/>
      <c r="QHA5" s="182"/>
      <c r="QHB5" s="104"/>
      <c r="QHC5" s="182"/>
      <c r="QHD5" s="104"/>
      <c r="QHE5" s="182"/>
      <c r="QHF5" s="104"/>
      <c r="QHG5" s="182"/>
      <c r="QHH5" s="104"/>
      <c r="QHI5" s="182"/>
      <c r="QHJ5" s="104"/>
      <c r="QHK5" s="182"/>
      <c r="QHL5" s="104"/>
      <c r="QHM5" s="182"/>
      <c r="QHN5" s="104"/>
      <c r="QHO5" s="182"/>
      <c r="QHP5" s="104"/>
      <c r="QHQ5" s="182"/>
      <c r="QHR5" s="104"/>
      <c r="QHS5" s="182"/>
      <c r="QHT5" s="104"/>
      <c r="QHU5" s="182"/>
      <c r="QHV5" s="104"/>
      <c r="QHW5" s="182"/>
      <c r="QHX5" s="104"/>
      <c r="QHY5" s="182"/>
      <c r="QHZ5" s="104"/>
      <c r="QIA5" s="182"/>
      <c r="QIB5" s="104"/>
      <c r="QIC5" s="182"/>
      <c r="QID5" s="104"/>
      <c r="QIE5" s="182"/>
      <c r="QIF5" s="104"/>
      <c r="QIG5" s="182"/>
      <c r="QIH5" s="104"/>
      <c r="QII5" s="182"/>
      <c r="QIJ5" s="104"/>
      <c r="QIK5" s="182"/>
      <c r="QIL5" s="104"/>
      <c r="QIM5" s="182"/>
      <c r="QIN5" s="104"/>
      <c r="QIO5" s="182"/>
      <c r="QIP5" s="104"/>
      <c r="QIQ5" s="182"/>
      <c r="QIR5" s="104"/>
      <c r="QIS5" s="182"/>
      <c r="QIT5" s="104"/>
      <c r="QIU5" s="182"/>
      <c r="QIV5" s="104"/>
      <c r="QIW5" s="182"/>
      <c r="QIX5" s="104"/>
      <c r="QIY5" s="182"/>
      <c r="QIZ5" s="104"/>
      <c r="QJA5" s="182"/>
      <c r="QJB5" s="104"/>
      <c r="QJC5" s="182"/>
      <c r="QJD5" s="104"/>
      <c r="QJE5" s="182"/>
      <c r="QJF5" s="104"/>
      <c r="QJG5" s="182"/>
      <c r="QJH5" s="104"/>
      <c r="QJI5" s="182"/>
      <c r="QJJ5" s="104"/>
      <c r="QJK5" s="182"/>
      <c r="QJL5" s="104"/>
      <c r="QJM5" s="182"/>
      <c r="QJN5" s="104"/>
      <c r="QJO5" s="182"/>
      <c r="QJP5" s="104"/>
      <c r="QJQ5" s="182"/>
      <c r="QJR5" s="104"/>
      <c r="QJS5" s="182"/>
      <c r="QJT5" s="104"/>
      <c r="QJU5" s="182"/>
      <c r="QJV5" s="104"/>
      <c r="QJW5" s="182"/>
      <c r="QJX5" s="104"/>
      <c r="QJY5" s="182"/>
      <c r="QJZ5" s="104"/>
      <c r="QKA5" s="182"/>
      <c r="QKB5" s="104"/>
      <c r="QKC5" s="182"/>
      <c r="QKD5" s="104"/>
      <c r="QKE5" s="182"/>
      <c r="QKF5" s="104"/>
      <c r="QKG5" s="182"/>
      <c r="QKH5" s="104"/>
      <c r="QKI5" s="182"/>
      <c r="QKJ5" s="104"/>
      <c r="QKK5" s="182"/>
      <c r="QKL5" s="104"/>
      <c r="QKM5" s="182"/>
      <c r="QKN5" s="104"/>
      <c r="QKO5" s="182"/>
      <c r="QKP5" s="104"/>
      <c r="QKQ5" s="182"/>
      <c r="QKR5" s="104"/>
      <c r="QKS5" s="182"/>
      <c r="QKT5" s="104"/>
      <c r="QKU5" s="182"/>
      <c r="QKV5" s="104"/>
      <c r="QKW5" s="182"/>
      <c r="QKX5" s="104"/>
      <c r="QKY5" s="182"/>
      <c r="QKZ5" s="104"/>
      <c r="QLA5" s="182"/>
      <c r="QLB5" s="104"/>
      <c r="QLC5" s="182"/>
      <c r="QLD5" s="104"/>
      <c r="QLE5" s="182"/>
      <c r="QLF5" s="104"/>
      <c r="QLG5" s="182"/>
      <c r="QLH5" s="104"/>
      <c r="QLI5" s="182"/>
      <c r="QLJ5" s="104"/>
      <c r="QLK5" s="182"/>
      <c r="QLL5" s="104"/>
      <c r="QLM5" s="182"/>
      <c r="QLN5" s="104"/>
      <c r="QLO5" s="182"/>
      <c r="QLP5" s="104"/>
      <c r="QLQ5" s="182"/>
      <c r="QLR5" s="104"/>
      <c r="QLS5" s="182"/>
      <c r="QLT5" s="104"/>
      <c r="QLU5" s="182"/>
      <c r="QLV5" s="104"/>
      <c r="QLW5" s="182"/>
      <c r="QLX5" s="104"/>
      <c r="QLY5" s="182"/>
      <c r="QLZ5" s="104"/>
      <c r="QMA5" s="182"/>
      <c r="QMB5" s="104"/>
      <c r="QMC5" s="182"/>
      <c r="QMD5" s="104"/>
      <c r="QME5" s="182"/>
      <c r="QMF5" s="104"/>
      <c r="QMG5" s="182"/>
      <c r="QMH5" s="104"/>
      <c r="QMI5" s="182"/>
      <c r="QMJ5" s="104"/>
      <c r="QMK5" s="182"/>
      <c r="QML5" s="104"/>
      <c r="QMM5" s="182"/>
      <c r="QMN5" s="104"/>
      <c r="QMO5" s="182"/>
      <c r="QMP5" s="104"/>
      <c r="QMQ5" s="182"/>
      <c r="QMR5" s="104"/>
      <c r="QMS5" s="182"/>
      <c r="QMT5" s="104"/>
      <c r="QMU5" s="182"/>
      <c r="QMV5" s="104"/>
      <c r="QMW5" s="182"/>
      <c r="QMX5" s="104"/>
      <c r="QMY5" s="182"/>
      <c r="QMZ5" s="104"/>
      <c r="QNA5" s="182"/>
      <c r="QNB5" s="104"/>
      <c r="QNC5" s="182"/>
      <c r="QND5" s="104"/>
      <c r="QNE5" s="182"/>
      <c r="QNF5" s="104"/>
      <c r="QNG5" s="182"/>
      <c r="QNH5" s="104"/>
      <c r="QNI5" s="182"/>
      <c r="QNJ5" s="104"/>
      <c r="QNK5" s="182"/>
      <c r="QNL5" s="104"/>
      <c r="QNM5" s="182"/>
      <c r="QNN5" s="104"/>
      <c r="QNO5" s="182"/>
      <c r="QNP5" s="104"/>
      <c r="QNQ5" s="182"/>
      <c r="QNR5" s="104"/>
      <c r="QNS5" s="182"/>
      <c r="QNT5" s="104"/>
      <c r="QNU5" s="182"/>
      <c r="QNV5" s="104"/>
      <c r="QNW5" s="182"/>
      <c r="QNX5" s="104"/>
      <c r="QNY5" s="182"/>
      <c r="QNZ5" s="104"/>
      <c r="QOA5" s="182"/>
      <c r="QOB5" s="104"/>
      <c r="QOC5" s="182"/>
      <c r="QOD5" s="104"/>
      <c r="QOE5" s="182"/>
      <c r="QOF5" s="104"/>
      <c r="QOG5" s="182"/>
      <c r="QOH5" s="104"/>
      <c r="QOI5" s="182"/>
      <c r="QOJ5" s="104"/>
      <c r="QOK5" s="182"/>
      <c r="QOL5" s="104"/>
      <c r="QOM5" s="182"/>
      <c r="QON5" s="104"/>
      <c r="QOO5" s="182"/>
      <c r="QOP5" s="104"/>
      <c r="QOQ5" s="182"/>
      <c r="QOR5" s="104"/>
      <c r="QOS5" s="182"/>
      <c r="QOT5" s="104"/>
      <c r="QOU5" s="182"/>
      <c r="QOV5" s="104"/>
      <c r="QOW5" s="182"/>
      <c r="QOX5" s="104"/>
      <c r="QOY5" s="182"/>
      <c r="QOZ5" s="104"/>
      <c r="QPA5" s="182"/>
      <c r="QPB5" s="104"/>
      <c r="QPC5" s="182"/>
      <c r="QPD5" s="104"/>
      <c r="QPE5" s="182"/>
      <c r="QPF5" s="104"/>
      <c r="QPG5" s="182"/>
      <c r="QPH5" s="104"/>
      <c r="QPI5" s="182"/>
      <c r="QPJ5" s="104"/>
      <c r="QPK5" s="182"/>
      <c r="QPL5" s="104"/>
      <c r="QPM5" s="182"/>
      <c r="QPN5" s="104"/>
      <c r="QPO5" s="182"/>
      <c r="QPP5" s="104"/>
      <c r="QPQ5" s="182"/>
      <c r="QPR5" s="104"/>
      <c r="QPS5" s="182"/>
      <c r="QPT5" s="104"/>
      <c r="QPU5" s="182"/>
      <c r="QPV5" s="104"/>
      <c r="QPW5" s="182"/>
      <c r="QPX5" s="104"/>
      <c r="QPY5" s="182"/>
      <c r="QPZ5" s="104"/>
      <c r="QQA5" s="182"/>
      <c r="QQB5" s="104"/>
      <c r="QQC5" s="182"/>
      <c r="QQD5" s="104"/>
      <c r="QQE5" s="182"/>
      <c r="QQF5" s="104"/>
      <c r="QQG5" s="182"/>
      <c r="QQH5" s="104"/>
      <c r="QQI5" s="182"/>
      <c r="QQJ5" s="104"/>
      <c r="QQK5" s="182"/>
      <c r="QQL5" s="104"/>
      <c r="QQM5" s="182"/>
      <c r="QQN5" s="104"/>
      <c r="QQO5" s="182"/>
      <c r="QQP5" s="104"/>
      <c r="QQQ5" s="182"/>
      <c r="QQR5" s="104"/>
      <c r="QQS5" s="182"/>
      <c r="QQT5" s="104"/>
      <c r="QQU5" s="182"/>
      <c r="QQV5" s="104"/>
      <c r="QQW5" s="182"/>
      <c r="QQX5" s="104"/>
      <c r="QQY5" s="182"/>
      <c r="QQZ5" s="104"/>
      <c r="QRA5" s="182"/>
      <c r="QRB5" s="104"/>
      <c r="QRC5" s="182"/>
      <c r="QRD5" s="104"/>
      <c r="QRE5" s="182"/>
      <c r="QRF5" s="104"/>
      <c r="QRG5" s="182"/>
      <c r="QRH5" s="104"/>
      <c r="QRI5" s="182"/>
      <c r="QRJ5" s="104"/>
      <c r="QRK5" s="182"/>
      <c r="QRL5" s="104"/>
      <c r="QRM5" s="182"/>
      <c r="QRN5" s="104"/>
      <c r="QRO5" s="182"/>
      <c r="QRP5" s="104"/>
      <c r="QRQ5" s="182"/>
      <c r="QRR5" s="104"/>
      <c r="QRS5" s="182"/>
      <c r="QRT5" s="104"/>
      <c r="QRU5" s="182"/>
      <c r="QRV5" s="104"/>
      <c r="QRW5" s="182"/>
      <c r="QRX5" s="104"/>
      <c r="QRY5" s="182"/>
      <c r="QRZ5" s="104"/>
      <c r="QSA5" s="182"/>
      <c r="QSB5" s="104"/>
      <c r="QSC5" s="182"/>
      <c r="QSD5" s="104"/>
      <c r="QSE5" s="182"/>
      <c r="QSF5" s="104"/>
      <c r="QSG5" s="182"/>
      <c r="QSH5" s="104"/>
      <c r="QSI5" s="182"/>
      <c r="QSJ5" s="104"/>
      <c r="QSK5" s="182"/>
      <c r="QSL5" s="104"/>
      <c r="QSM5" s="182"/>
      <c r="QSN5" s="104"/>
      <c r="QSO5" s="182"/>
      <c r="QSP5" s="104"/>
      <c r="QSQ5" s="182"/>
      <c r="QSR5" s="104"/>
      <c r="QSS5" s="182"/>
      <c r="QST5" s="104"/>
      <c r="QSU5" s="182"/>
      <c r="QSV5" s="104"/>
      <c r="QSW5" s="182"/>
      <c r="QSX5" s="104"/>
      <c r="QSY5" s="182"/>
      <c r="QSZ5" s="104"/>
      <c r="QTA5" s="182"/>
      <c r="QTB5" s="104"/>
      <c r="QTC5" s="182"/>
      <c r="QTD5" s="104"/>
      <c r="QTE5" s="182"/>
      <c r="QTF5" s="104"/>
      <c r="QTG5" s="182"/>
      <c r="QTH5" s="104"/>
      <c r="QTI5" s="182"/>
      <c r="QTJ5" s="104"/>
      <c r="QTK5" s="182"/>
      <c r="QTL5" s="104"/>
      <c r="QTM5" s="182"/>
      <c r="QTN5" s="104"/>
      <c r="QTO5" s="182"/>
      <c r="QTP5" s="104"/>
      <c r="QTQ5" s="182"/>
      <c r="QTR5" s="104"/>
      <c r="QTS5" s="182"/>
      <c r="QTT5" s="104"/>
      <c r="QTU5" s="182"/>
      <c r="QTV5" s="104"/>
      <c r="QTW5" s="182"/>
      <c r="QTX5" s="104"/>
      <c r="QTY5" s="182"/>
      <c r="QTZ5" s="104"/>
      <c r="QUA5" s="182"/>
      <c r="QUB5" s="104"/>
      <c r="QUC5" s="182"/>
      <c r="QUD5" s="104"/>
      <c r="QUE5" s="182"/>
      <c r="QUF5" s="104"/>
      <c r="QUG5" s="182"/>
      <c r="QUH5" s="104"/>
      <c r="QUI5" s="182"/>
      <c r="QUJ5" s="104"/>
      <c r="QUK5" s="182"/>
      <c r="QUL5" s="104"/>
      <c r="QUM5" s="182"/>
      <c r="QUN5" s="104"/>
      <c r="QUO5" s="182"/>
      <c r="QUP5" s="104"/>
      <c r="QUQ5" s="182"/>
      <c r="QUR5" s="104"/>
      <c r="QUS5" s="182"/>
      <c r="QUT5" s="104"/>
      <c r="QUU5" s="182"/>
      <c r="QUV5" s="104"/>
      <c r="QUW5" s="182"/>
      <c r="QUX5" s="104"/>
      <c r="QUY5" s="182"/>
      <c r="QUZ5" s="104"/>
      <c r="QVA5" s="182"/>
      <c r="QVB5" s="104"/>
      <c r="QVC5" s="182"/>
      <c r="QVD5" s="104"/>
      <c r="QVE5" s="182"/>
      <c r="QVF5" s="104"/>
      <c r="QVG5" s="182"/>
      <c r="QVH5" s="104"/>
      <c r="QVI5" s="182"/>
      <c r="QVJ5" s="104"/>
      <c r="QVK5" s="182"/>
      <c r="QVL5" s="104"/>
      <c r="QVM5" s="182"/>
      <c r="QVN5" s="104"/>
      <c r="QVO5" s="182"/>
      <c r="QVP5" s="104"/>
      <c r="QVQ5" s="182"/>
      <c r="QVR5" s="104"/>
      <c r="QVS5" s="182"/>
      <c r="QVT5" s="104"/>
      <c r="QVU5" s="182"/>
      <c r="QVV5" s="104"/>
      <c r="QVW5" s="182"/>
      <c r="QVX5" s="104"/>
      <c r="QVY5" s="182"/>
      <c r="QVZ5" s="104"/>
      <c r="QWA5" s="182"/>
      <c r="QWB5" s="104"/>
      <c r="QWC5" s="182"/>
      <c r="QWD5" s="104"/>
      <c r="QWE5" s="182"/>
      <c r="QWF5" s="104"/>
      <c r="QWG5" s="182"/>
      <c r="QWH5" s="104"/>
      <c r="QWI5" s="182"/>
      <c r="QWJ5" s="104"/>
      <c r="QWK5" s="182"/>
      <c r="QWL5" s="104"/>
      <c r="QWM5" s="182"/>
      <c r="QWN5" s="104"/>
      <c r="QWO5" s="182"/>
      <c r="QWP5" s="104"/>
      <c r="QWQ5" s="182"/>
      <c r="QWR5" s="104"/>
      <c r="QWS5" s="182"/>
      <c r="QWT5" s="104"/>
      <c r="QWU5" s="182"/>
      <c r="QWV5" s="104"/>
      <c r="QWW5" s="182"/>
      <c r="QWX5" s="104"/>
      <c r="QWY5" s="182"/>
      <c r="QWZ5" s="104"/>
      <c r="QXA5" s="182"/>
      <c r="QXB5" s="104"/>
      <c r="QXC5" s="182"/>
      <c r="QXD5" s="104"/>
      <c r="QXE5" s="182"/>
      <c r="QXF5" s="104"/>
      <c r="QXG5" s="182"/>
      <c r="QXH5" s="104"/>
      <c r="QXI5" s="182"/>
      <c r="QXJ5" s="104"/>
      <c r="QXK5" s="182"/>
      <c r="QXL5" s="104"/>
      <c r="QXM5" s="182"/>
      <c r="QXN5" s="104"/>
      <c r="QXO5" s="182"/>
      <c r="QXP5" s="104"/>
      <c r="QXQ5" s="182"/>
      <c r="QXR5" s="104"/>
      <c r="QXS5" s="182"/>
      <c r="QXT5" s="104"/>
      <c r="QXU5" s="182"/>
      <c r="QXV5" s="104"/>
      <c r="QXW5" s="182"/>
      <c r="QXX5" s="104"/>
      <c r="QXY5" s="182"/>
      <c r="QXZ5" s="104"/>
      <c r="QYA5" s="182"/>
      <c r="QYB5" s="104"/>
      <c r="QYC5" s="182"/>
      <c r="QYD5" s="104"/>
      <c r="QYE5" s="182"/>
      <c r="QYF5" s="104"/>
      <c r="QYG5" s="182"/>
      <c r="QYH5" s="104"/>
      <c r="QYI5" s="182"/>
      <c r="QYJ5" s="104"/>
      <c r="QYK5" s="182"/>
      <c r="QYL5" s="104"/>
      <c r="QYM5" s="182"/>
      <c r="QYN5" s="104"/>
      <c r="QYO5" s="182"/>
      <c r="QYP5" s="104"/>
      <c r="QYQ5" s="182"/>
      <c r="QYR5" s="104"/>
      <c r="QYS5" s="182"/>
      <c r="QYT5" s="104"/>
      <c r="QYU5" s="182"/>
      <c r="QYV5" s="104"/>
      <c r="QYW5" s="182"/>
      <c r="QYX5" s="104"/>
      <c r="QYY5" s="182"/>
      <c r="QYZ5" s="104"/>
      <c r="QZA5" s="182"/>
      <c r="QZB5" s="104"/>
      <c r="QZC5" s="182"/>
      <c r="QZD5" s="104"/>
      <c r="QZE5" s="182"/>
      <c r="QZF5" s="104"/>
      <c r="QZG5" s="182"/>
      <c r="QZH5" s="104"/>
      <c r="QZI5" s="182"/>
      <c r="QZJ5" s="104"/>
      <c r="QZK5" s="182"/>
      <c r="QZL5" s="104"/>
      <c r="QZM5" s="182"/>
      <c r="QZN5" s="104"/>
      <c r="QZO5" s="182"/>
      <c r="QZP5" s="104"/>
      <c r="QZQ5" s="182"/>
      <c r="QZR5" s="104"/>
      <c r="QZS5" s="182"/>
      <c r="QZT5" s="104"/>
      <c r="QZU5" s="182"/>
      <c r="QZV5" s="104"/>
      <c r="QZW5" s="182"/>
      <c r="QZX5" s="104"/>
      <c r="QZY5" s="182"/>
      <c r="QZZ5" s="104"/>
      <c r="RAA5" s="182"/>
      <c r="RAB5" s="104"/>
      <c r="RAC5" s="182"/>
      <c r="RAD5" s="104"/>
      <c r="RAE5" s="182"/>
      <c r="RAF5" s="104"/>
      <c r="RAG5" s="182"/>
      <c r="RAH5" s="104"/>
      <c r="RAI5" s="182"/>
      <c r="RAJ5" s="104"/>
      <c r="RAK5" s="182"/>
      <c r="RAL5" s="104"/>
      <c r="RAM5" s="182"/>
      <c r="RAN5" s="104"/>
      <c r="RAO5" s="182"/>
      <c r="RAP5" s="104"/>
      <c r="RAQ5" s="182"/>
      <c r="RAR5" s="104"/>
      <c r="RAS5" s="182"/>
      <c r="RAT5" s="104"/>
      <c r="RAU5" s="182"/>
      <c r="RAV5" s="104"/>
      <c r="RAW5" s="182"/>
      <c r="RAX5" s="104"/>
      <c r="RAY5" s="182"/>
      <c r="RAZ5" s="104"/>
      <c r="RBA5" s="182"/>
      <c r="RBB5" s="104"/>
      <c r="RBC5" s="182"/>
      <c r="RBD5" s="104"/>
      <c r="RBE5" s="182"/>
      <c r="RBF5" s="104"/>
      <c r="RBG5" s="182"/>
      <c r="RBH5" s="104"/>
      <c r="RBI5" s="182"/>
      <c r="RBJ5" s="104"/>
      <c r="RBK5" s="182"/>
      <c r="RBL5" s="104"/>
      <c r="RBM5" s="182"/>
      <c r="RBN5" s="104"/>
      <c r="RBO5" s="182"/>
      <c r="RBP5" s="104"/>
      <c r="RBQ5" s="182"/>
      <c r="RBR5" s="104"/>
      <c r="RBS5" s="182"/>
      <c r="RBT5" s="104"/>
      <c r="RBU5" s="182"/>
      <c r="RBV5" s="104"/>
      <c r="RBW5" s="182"/>
      <c r="RBX5" s="104"/>
      <c r="RBY5" s="182"/>
      <c r="RBZ5" s="104"/>
      <c r="RCA5" s="182"/>
      <c r="RCB5" s="104"/>
      <c r="RCC5" s="182"/>
      <c r="RCD5" s="104"/>
      <c r="RCE5" s="182"/>
      <c r="RCF5" s="104"/>
      <c r="RCG5" s="182"/>
      <c r="RCH5" s="104"/>
      <c r="RCI5" s="182"/>
      <c r="RCJ5" s="104"/>
      <c r="RCK5" s="182"/>
      <c r="RCL5" s="104"/>
      <c r="RCM5" s="182"/>
      <c r="RCN5" s="104"/>
      <c r="RCO5" s="182"/>
      <c r="RCP5" s="104"/>
      <c r="RCQ5" s="182"/>
      <c r="RCR5" s="104"/>
      <c r="RCS5" s="182"/>
      <c r="RCT5" s="104"/>
      <c r="RCU5" s="182"/>
      <c r="RCV5" s="104"/>
      <c r="RCW5" s="182"/>
      <c r="RCX5" s="104"/>
      <c r="RCY5" s="182"/>
      <c r="RCZ5" s="104"/>
      <c r="RDA5" s="182"/>
      <c r="RDB5" s="104"/>
      <c r="RDC5" s="182"/>
      <c r="RDD5" s="104"/>
      <c r="RDE5" s="182"/>
      <c r="RDF5" s="104"/>
      <c r="RDG5" s="182"/>
      <c r="RDH5" s="104"/>
      <c r="RDI5" s="182"/>
      <c r="RDJ5" s="104"/>
      <c r="RDK5" s="182"/>
      <c r="RDL5" s="104"/>
      <c r="RDM5" s="182"/>
      <c r="RDN5" s="104"/>
      <c r="RDO5" s="182"/>
      <c r="RDP5" s="104"/>
      <c r="RDQ5" s="182"/>
      <c r="RDR5" s="104"/>
      <c r="RDS5" s="182"/>
      <c r="RDT5" s="104"/>
      <c r="RDU5" s="182"/>
      <c r="RDV5" s="104"/>
      <c r="RDW5" s="182"/>
      <c r="RDX5" s="104"/>
      <c r="RDY5" s="182"/>
      <c r="RDZ5" s="104"/>
      <c r="REA5" s="182"/>
      <c r="REB5" s="104"/>
      <c r="REC5" s="182"/>
      <c r="RED5" s="104"/>
      <c r="REE5" s="182"/>
      <c r="REF5" s="104"/>
      <c r="REG5" s="182"/>
      <c r="REH5" s="104"/>
      <c r="REI5" s="182"/>
      <c r="REJ5" s="104"/>
      <c r="REK5" s="182"/>
      <c r="REL5" s="104"/>
      <c r="REM5" s="182"/>
      <c r="REN5" s="104"/>
      <c r="REO5" s="182"/>
      <c r="REP5" s="104"/>
      <c r="REQ5" s="182"/>
      <c r="RER5" s="104"/>
      <c r="RES5" s="182"/>
      <c r="RET5" s="104"/>
      <c r="REU5" s="182"/>
      <c r="REV5" s="104"/>
      <c r="REW5" s="182"/>
      <c r="REX5" s="104"/>
      <c r="REY5" s="182"/>
      <c r="REZ5" s="104"/>
      <c r="RFA5" s="182"/>
      <c r="RFB5" s="104"/>
      <c r="RFC5" s="182"/>
      <c r="RFD5" s="104"/>
      <c r="RFE5" s="182"/>
      <c r="RFF5" s="104"/>
      <c r="RFG5" s="182"/>
      <c r="RFH5" s="104"/>
      <c r="RFI5" s="182"/>
      <c r="RFJ5" s="104"/>
      <c r="RFK5" s="182"/>
      <c r="RFL5" s="104"/>
      <c r="RFM5" s="182"/>
      <c r="RFN5" s="104"/>
      <c r="RFO5" s="182"/>
      <c r="RFP5" s="104"/>
      <c r="RFQ5" s="182"/>
      <c r="RFR5" s="104"/>
      <c r="RFS5" s="182"/>
      <c r="RFT5" s="104"/>
      <c r="RFU5" s="182"/>
      <c r="RFV5" s="104"/>
      <c r="RFW5" s="182"/>
      <c r="RFX5" s="104"/>
      <c r="RFY5" s="182"/>
      <c r="RFZ5" s="104"/>
      <c r="RGA5" s="182"/>
      <c r="RGB5" s="104"/>
      <c r="RGC5" s="182"/>
      <c r="RGD5" s="104"/>
      <c r="RGE5" s="182"/>
      <c r="RGF5" s="104"/>
      <c r="RGG5" s="182"/>
      <c r="RGH5" s="104"/>
      <c r="RGI5" s="182"/>
      <c r="RGJ5" s="104"/>
      <c r="RGK5" s="182"/>
      <c r="RGL5" s="104"/>
      <c r="RGM5" s="182"/>
      <c r="RGN5" s="104"/>
      <c r="RGO5" s="182"/>
      <c r="RGP5" s="104"/>
      <c r="RGQ5" s="182"/>
      <c r="RGR5" s="104"/>
      <c r="RGS5" s="182"/>
      <c r="RGT5" s="104"/>
      <c r="RGU5" s="182"/>
      <c r="RGV5" s="104"/>
      <c r="RGW5" s="182"/>
      <c r="RGX5" s="104"/>
      <c r="RGY5" s="182"/>
      <c r="RGZ5" s="104"/>
      <c r="RHA5" s="182"/>
      <c r="RHB5" s="104"/>
      <c r="RHC5" s="182"/>
      <c r="RHD5" s="104"/>
      <c r="RHE5" s="182"/>
      <c r="RHF5" s="104"/>
      <c r="RHG5" s="182"/>
      <c r="RHH5" s="104"/>
      <c r="RHI5" s="182"/>
      <c r="RHJ5" s="104"/>
      <c r="RHK5" s="182"/>
      <c r="RHL5" s="104"/>
      <c r="RHM5" s="182"/>
      <c r="RHN5" s="104"/>
      <c r="RHO5" s="182"/>
      <c r="RHP5" s="104"/>
      <c r="RHQ5" s="182"/>
      <c r="RHR5" s="104"/>
      <c r="RHS5" s="182"/>
      <c r="RHT5" s="104"/>
      <c r="RHU5" s="182"/>
      <c r="RHV5" s="104"/>
      <c r="RHW5" s="182"/>
      <c r="RHX5" s="104"/>
      <c r="RHY5" s="182"/>
      <c r="RHZ5" s="104"/>
      <c r="RIA5" s="182"/>
      <c r="RIB5" s="104"/>
      <c r="RIC5" s="182"/>
      <c r="RID5" s="104"/>
      <c r="RIE5" s="182"/>
      <c r="RIF5" s="104"/>
      <c r="RIG5" s="182"/>
      <c r="RIH5" s="104"/>
      <c r="RII5" s="182"/>
      <c r="RIJ5" s="104"/>
      <c r="RIK5" s="182"/>
      <c r="RIL5" s="104"/>
      <c r="RIM5" s="182"/>
      <c r="RIN5" s="104"/>
      <c r="RIO5" s="182"/>
      <c r="RIP5" s="104"/>
      <c r="RIQ5" s="182"/>
      <c r="RIR5" s="104"/>
      <c r="RIS5" s="182"/>
      <c r="RIT5" s="104"/>
      <c r="RIU5" s="182"/>
      <c r="RIV5" s="104"/>
      <c r="RIW5" s="182"/>
      <c r="RIX5" s="104"/>
      <c r="RIY5" s="182"/>
      <c r="RIZ5" s="104"/>
      <c r="RJA5" s="182"/>
      <c r="RJB5" s="104"/>
      <c r="RJC5" s="182"/>
      <c r="RJD5" s="104"/>
      <c r="RJE5" s="182"/>
      <c r="RJF5" s="104"/>
      <c r="RJG5" s="182"/>
      <c r="RJH5" s="104"/>
      <c r="RJI5" s="182"/>
      <c r="RJJ5" s="104"/>
      <c r="RJK5" s="182"/>
      <c r="RJL5" s="104"/>
      <c r="RJM5" s="182"/>
      <c r="RJN5" s="104"/>
      <c r="RJO5" s="182"/>
      <c r="RJP5" s="104"/>
      <c r="RJQ5" s="182"/>
      <c r="RJR5" s="104"/>
      <c r="RJS5" s="182"/>
      <c r="RJT5" s="104"/>
      <c r="RJU5" s="182"/>
      <c r="RJV5" s="104"/>
      <c r="RJW5" s="182"/>
      <c r="RJX5" s="104"/>
      <c r="RJY5" s="182"/>
      <c r="RJZ5" s="104"/>
      <c r="RKA5" s="182"/>
      <c r="RKB5" s="104"/>
      <c r="RKC5" s="182"/>
      <c r="RKD5" s="104"/>
      <c r="RKE5" s="182"/>
      <c r="RKF5" s="104"/>
      <c r="RKG5" s="182"/>
      <c r="RKH5" s="104"/>
      <c r="RKI5" s="182"/>
      <c r="RKJ5" s="104"/>
      <c r="RKK5" s="182"/>
      <c r="RKL5" s="104"/>
      <c r="RKM5" s="182"/>
      <c r="RKN5" s="104"/>
      <c r="RKO5" s="182"/>
      <c r="RKP5" s="104"/>
      <c r="RKQ5" s="182"/>
      <c r="RKR5" s="104"/>
      <c r="RKS5" s="182"/>
      <c r="RKT5" s="104"/>
      <c r="RKU5" s="182"/>
      <c r="RKV5" s="104"/>
      <c r="RKW5" s="182"/>
      <c r="RKX5" s="104"/>
      <c r="RKY5" s="182"/>
      <c r="RKZ5" s="104"/>
      <c r="RLA5" s="182"/>
      <c r="RLB5" s="104"/>
      <c r="RLC5" s="182"/>
      <c r="RLD5" s="104"/>
      <c r="RLE5" s="182"/>
      <c r="RLF5" s="104"/>
      <c r="RLG5" s="182"/>
      <c r="RLH5" s="104"/>
      <c r="RLI5" s="182"/>
      <c r="RLJ5" s="104"/>
      <c r="RLK5" s="182"/>
      <c r="RLL5" s="104"/>
      <c r="RLM5" s="182"/>
      <c r="RLN5" s="104"/>
      <c r="RLO5" s="182"/>
      <c r="RLP5" s="104"/>
      <c r="RLQ5" s="182"/>
      <c r="RLR5" s="104"/>
      <c r="RLS5" s="182"/>
      <c r="RLT5" s="104"/>
      <c r="RLU5" s="182"/>
      <c r="RLV5" s="104"/>
      <c r="RLW5" s="182"/>
      <c r="RLX5" s="104"/>
      <c r="RLY5" s="182"/>
      <c r="RLZ5" s="104"/>
      <c r="RMA5" s="182"/>
      <c r="RMB5" s="104"/>
      <c r="RMC5" s="182"/>
      <c r="RMD5" s="104"/>
      <c r="RME5" s="182"/>
      <c r="RMF5" s="104"/>
      <c r="RMG5" s="182"/>
      <c r="RMH5" s="104"/>
      <c r="RMI5" s="182"/>
      <c r="RMJ5" s="104"/>
      <c r="RMK5" s="182"/>
      <c r="RML5" s="104"/>
      <c r="RMM5" s="182"/>
      <c r="RMN5" s="104"/>
      <c r="RMO5" s="182"/>
      <c r="RMP5" s="104"/>
      <c r="RMQ5" s="182"/>
      <c r="RMR5" s="104"/>
      <c r="RMS5" s="182"/>
      <c r="RMT5" s="104"/>
      <c r="RMU5" s="182"/>
      <c r="RMV5" s="104"/>
      <c r="RMW5" s="182"/>
      <c r="RMX5" s="104"/>
      <c r="RMY5" s="182"/>
      <c r="RMZ5" s="104"/>
      <c r="RNA5" s="182"/>
      <c r="RNB5" s="104"/>
      <c r="RNC5" s="182"/>
      <c r="RND5" s="104"/>
      <c r="RNE5" s="182"/>
      <c r="RNF5" s="104"/>
      <c r="RNG5" s="182"/>
      <c r="RNH5" s="104"/>
      <c r="RNI5" s="182"/>
      <c r="RNJ5" s="104"/>
      <c r="RNK5" s="182"/>
      <c r="RNL5" s="104"/>
      <c r="RNM5" s="182"/>
      <c r="RNN5" s="104"/>
      <c r="RNO5" s="182"/>
      <c r="RNP5" s="104"/>
      <c r="RNQ5" s="182"/>
      <c r="RNR5" s="104"/>
      <c r="RNS5" s="182"/>
      <c r="RNT5" s="104"/>
      <c r="RNU5" s="182"/>
      <c r="RNV5" s="104"/>
      <c r="RNW5" s="182"/>
      <c r="RNX5" s="104"/>
      <c r="RNY5" s="182"/>
      <c r="RNZ5" s="104"/>
      <c r="ROA5" s="182"/>
      <c r="ROB5" s="104"/>
      <c r="ROC5" s="182"/>
      <c r="ROD5" s="104"/>
      <c r="ROE5" s="182"/>
      <c r="ROF5" s="104"/>
      <c r="ROG5" s="182"/>
      <c r="ROH5" s="104"/>
      <c r="ROI5" s="182"/>
      <c r="ROJ5" s="104"/>
      <c r="ROK5" s="182"/>
      <c r="ROL5" s="104"/>
      <c r="ROM5" s="182"/>
      <c r="RON5" s="104"/>
      <c r="ROO5" s="182"/>
      <c r="ROP5" s="104"/>
      <c r="ROQ5" s="182"/>
      <c r="ROR5" s="104"/>
      <c r="ROS5" s="182"/>
      <c r="ROT5" s="104"/>
      <c r="ROU5" s="182"/>
      <c r="ROV5" s="104"/>
      <c r="ROW5" s="182"/>
      <c r="ROX5" s="104"/>
      <c r="ROY5" s="182"/>
      <c r="ROZ5" s="104"/>
      <c r="RPA5" s="182"/>
      <c r="RPB5" s="104"/>
      <c r="RPC5" s="182"/>
      <c r="RPD5" s="104"/>
      <c r="RPE5" s="182"/>
      <c r="RPF5" s="104"/>
      <c r="RPG5" s="182"/>
      <c r="RPH5" s="104"/>
      <c r="RPI5" s="182"/>
      <c r="RPJ5" s="104"/>
      <c r="RPK5" s="182"/>
      <c r="RPL5" s="104"/>
      <c r="RPM5" s="182"/>
      <c r="RPN5" s="104"/>
      <c r="RPO5" s="182"/>
      <c r="RPP5" s="104"/>
      <c r="RPQ5" s="182"/>
      <c r="RPR5" s="104"/>
      <c r="RPS5" s="182"/>
      <c r="RPT5" s="104"/>
      <c r="RPU5" s="182"/>
      <c r="RPV5" s="104"/>
      <c r="RPW5" s="182"/>
      <c r="RPX5" s="104"/>
      <c r="RPY5" s="182"/>
      <c r="RPZ5" s="104"/>
      <c r="RQA5" s="182"/>
      <c r="RQB5" s="104"/>
      <c r="RQC5" s="182"/>
      <c r="RQD5" s="104"/>
      <c r="RQE5" s="182"/>
      <c r="RQF5" s="104"/>
      <c r="RQG5" s="182"/>
      <c r="RQH5" s="104"/>
      <c r="RQI5" s="182"/>
      <c r="RQJ5" s="104"/>
      <c r="RQK5" s="182"/>
      <c r="RQL5" s="104"/>
      <c r="RQM5" s="182"/>
      <c r="RQN5" s="104"/>
      <c r="RQO5" s="182"/>
      <c r="RQP5" s="104"/>
      <c r="RQQ5" s="182"/>
      <c r="RQR5" s="104"/>
      <c r="RQS5" s="182"/>
      <c r="RQT5" s="104"/>
      <c r="RQU5" s="182"/>
      <c r="RQV5" s="104"/>
      <c r="RQW5" s="182"/>
      <c r="RQX5" s="104"/>
      <c r="RQY5" s="182"/>
      <c r="RQZ5" s="104"/>
      <c r="RRA5" s="182"/>
      <c r="RRB5" s="104"/>
      <c r="RRC5" s="182"/>
      <c r="RRD5" s="104"/>
      <c r="RRE5" s="182"/>
      <c r="RRF5" s="104"/>
      <c r="RRG5" s="182"/>
      <c r="RRH5" s="104"/>
      <c r="RRI5" s="182"/>
      <c r="RRJ5" s="104"/>
      <c r="RRK5" s="182"/>
      <c r="RRL5" s="104"/>
      <c r="RRM5" s="182"/>
      <c r="RRN5" s="104"/>
      <c r="RRO5" s="182"/>
      <c r="RRP5" s="104"/>
      <c r="RRQ5" s="182"/>
      <c r="RRR5" s="104"/>
      <c r="RRS5" s="182"/>
      <c r="RRT5" s="104"/>
      <c r="RRU5" s="182"/>
      <c r="RRV5" s="104"/>
      <c r="RRW5" s="182"/>
      <c r="RRX5" s="104"/>
      <c r="RRY5" s="182"/>
      <c r="RRZ5" s="104"/>
      <c r="RSA5" s="182"/>
      <c r="RSB5" s="104"/>
      <c r="RSC5" s="182"/>
      <c r="RSD5" s="104"/>
      <c r="RSE5" s="182"/>
      <c r="RSF5" s="104"/>
      <c r="RSG5" s="182"/>
      <c r="RSH5" s="104"/>
      <c r="RSI5" s="182"/>
      <c r="RSJ5" s="104"/>
      <c r="RSK5" s="182"/>
      <c r="RSL5" s="104"/>
      <c r="RSM5" s="182"/>
      <c r="RSN5" s="104"/>
      <c r="RSO5" s="182"/>
      <c r="RSP5" s="104"/>
      <c r="RSQ5" s="182"/>
      <c r="RSR5" s="104"/>
      <c r="RSS5" s="182"/>
      <c r="RST5" s="104"/>
      <c r="RSU5" s="182"/>
      <c r="RSV5" s="104"/>
      <c r="RSW5" s="182"/>
      <c r="RSX5" s="104"/>
      <c r="RSY5" s="182"/>
      <c r="RSZ5" s="104"/>
      <c r="RTA5" s="182"/>
      <c r="RTB5" s="104"/>
      <c r="RTC5" s="182"/>
      <c r="RTD5" s="104"/>
      <c r="RTE5" s="182"/>
      <c r="RTF5" s="104"/>
      <c r="RTG5" s="182"/>
      <c r="RTH5" s="104"/>
      <c r="RTI5" s="182"/>
      <c r="RTJ5" s="104"/>
      <c r="RTK5" s="182"/>
      <c r="RTL5" s="104"/>
      <c r="RTM5" s="182"/>
      <c r="RTN5" s="104"/>
      <c r="RTO5" s="182"/>
      <c r="RTP5" s="104"/>
      <c r="RTQ5" s="182"/>
      <c r="RTR5" s="104"/>
      <c r="RTS5" s="182"/>
      <c r="RTT5" s="104"/>
      <c r="RTU5" s="182"/>
      <c r="RTV5" s="104"/>
      <c r="RTW5" s="182"/>
      <c r="RTX5" s="104"/>
      <c r="RTY5" s="182"/>
      <c r="RTZ5" s="104"/>
      <c r="RUA5" s="182"/>
      <c r="RUB5" s="104"/>
      <c r="RUC5" s="182"/>
      <c r="RUD5" s="104"/>
      <c r="RUE5" s="182"/>
      <c r="RUF5" s="104"/>
      <c r="RUG5" s="182"/>
      <c r="RUH5" s="104"/>
      <c r="RUI5" s="182"/>
      <c r="RUJ5" s="104"/>
      <c r="RUK5" s="182"/>
      <c r="RUL5" s="104"/>
      <c r="RUM5" s="182"/>
      <c r="RUN5" s="104"/>
      <c r="RUO5" s="182"/>
      <c r="RUP5" s="104"/>
      <c r="RUQ5" s="182"/>
      <c r="RUR5" s="104"/>
      <c r="RUS5" s="182"/>
      <c r="RUT5" s="104"/>
      <c r="RUU5" s="182"/>
      <c r="RUV5" s="104"/>
      <c r="RUW5" s="182"/>
      <c r="RUX5" s="104"/>
      <c r="RUY5" s="182"/>
      <c r="RUZ5" s="104"/>
      <c r="RVA5" s="182"/>
      <c r="RVB5" s="104"/>
      <c r="RVC5" s="182"/>
      <c r="RVD5" s="104"/>
      <c r="RVE5" s="182"/>
      <c r="RVF5" s="104"/>
      <c r="RVG5" s="182"/>
      <c r="RVH5" s="104"/>
      <c r="RVI5" s="182"/>
      <c r="RVJ5" s="104"/>
      <c r="RVK5" s="182"/>
      <c r="RVL5" s="104"/>
      <c r="RVM5" s="182"/>
      <c r="RVN5" s="104"/>
      <c r="RVO5" s="182"/>
      <c r="RVP5" s="104"/>
      <c r="RVQ5" s="182"/>
      <c r="RVR5" s="104"/>
      <c r="RVS5" s="182"/>
      <c r="RVT5" s="104"/>
      <c r="RVU5" s="182"/>
      <c r="RVV5" s="104"/>
      <c r="RVW5" s="182"/>
      <c r="RVX5" s="104"/>
      <c r="RVY5" s="182"/>
      <c r="RVZ5" s="104"/>
      <c r="RWA5" s="182"/>
      <c r="RWB5" s="104"/>
      <c r="RWC5" s="182"/>
      <c r="RWD5" s="104"/>
      <c r="RWE5" s="182"/>
      <c r="RWF5" s="104"/>
      <c r="RWG5" s="182"/>
      <c r="RWH5" s="104"/>
      <c r="RWI5" s="182"/>
      <c r="RWJ5" s="104"/>
      <c r="RWK5" s="182"/>
      <c r="RWL5" s="104"/>
      <c r="RWM5" s="182"/>
      <c r="RWN5" s="104"/>
      <c r="RWO5" s="182"/>
      <c r="RWP5" s="104"/>
      <c r="RWQ5" s="182"/>
      <c r="RWR5" s="104"/>
      <c r="RWS5" s="182"/>
      <c r="RWT5" s="104"/>
      <c r="RWU5" s="182"/>
      <c r="RWV5" s="104"/>
      <c r="RWW5" s="182"/>
      <c r="RWX5" s="104"/>
      <c r="RWY5" s="182"/>
      <c r="RWZ5" s="104"/>
      <c r="RXA5" s="182"/>
      <c r="RXB5" s="104"/>
      <c r="RXC5" s="182"/>
      <c r="RXD5" s="104"/>
      <c r="RXE5" s="182"/>
      <c r="RXF5" s="104"/>
      <c r="RXG5" s="182"/>
      <c r="RXH5" s="104"/>
      <c r="RXI5" s="182"/>
      <c r="RXJ5" s="104"/>
      <c r="RXK5" s="182"/>
      <c r="RXL5" s="104"/>
      <c r="RXM5" s="182"/>
      <c r="RXN5" s="104"/>
      <c r="RXO5" s="182"/>
      <c r="RXP5" s="104"/>
      <c r="RXQ5" s="182"/>
      <c r="RXR5" s="104"/>
      <c r="RXS5" s="182"/>
      <c r="RXT5" s="104"/>
      <c r="RXU5" s="182"/>
      <c r="RXV5" s="104"/>
      <c r="RXW5" s="182"/>
      <c r="RXX5" s="104"/>
      <c r="RXY5" s="182"/>
      <c r="RXZ5" s="104"/>
      <c r="RYA5" s="182"/>
      <c r="RYB5" s="104"/>
      <c r="RYC5" s="182"/>
      <c r="RYD5" s="104"/>
      <c r="RYE5" s="182"/>
      <c r="RYF5" s="104"/>
      <c r="RYG5" s="182"/>
      <c r="RYH5" s="104"/>
      <c r="RYI5" s="182"/>
      <c r="RYJ5" s="104"/>
      <c r="RYK5" s="182"/>
      <c r="RYL5" s="104"/>
      <c r="RYM5" s="182"/>
      <c r="RYN5" s="104"/>
      <c r="RYO5" s="182"/>
      <c r="RYP5" s="104"/>
      <c r="RYQ5" s="182"/>
      <c r="RYR5" s="104"/>
      <c r="RYS5" s="182"/>
      <c r="RYT5" s="104"/>
      <c r="RYU5" s="182"/>
      <c r="RYV5" s="104"/>
      <c r="RYW5" s="182"/>
      <c r="RYX5" s="104"/>
      <c r="RYY5" s="182"/>
      <c r="RYZ5" s="104"/>
      <c r="RZA5" s="182"/>
      <c r="RZB5" s="104"/>
      <c r="RZC5" s="182"/>
      <c r="RZD5" s="104"/>
      <c r="RZE5" s="182"/>
      <c r="RZF5" s="104"/>
      <c r="RZG5" s="182"/>
      <c r="RZH5" s="104"/>
      <c r="RZI5" s="182"/>
      <c r="RZJ5" s="104"/>
      <c r="RZK5" s="182"/>
      <c r="RZL5" s="104"/>
      <c r="RZM5" s="182"/>
      <c r="RZN5" s="104"/>
      <c r="RZO5" s="182"/>
      <c r="RZP5" s="104"/>
      <c r="RZQ5" s="182"/>
      <c r="RZR5" s="104"/>
      <c r="RZS5" s="182"/>
      <c r="RZT5" s="104"/>
      <c r="RZU5" s="182"/>
      <c r="RZV5" s="104"/>
      <c r="RZW5" s="182"/>
      <c r="RZX5" s="104"/>
      <c r="RZY5" s="182"/>
      <c r="RZZ5" s="104"/>
      <c r="SAA5" s="182"/>
      <c r="SAB5" s="104"/>
      <c r="SAC5" s="182"/>
      <c r="SAD5" s="104"/>
      <c r="SAE5" s="182"/>
      <c r="SAF5" s="104"/>
      <c r="SAG5" s="182"/>
      <c r="SAH5" s="104"/>
      <c r="SAI5" s="182"/>
      <c r="SAJ5" s="104"/>
      <c r="SAK5" s="182"/>
      <c r="SAL5" s="104"/>
      <c r="SAM5" s="182"/>
      <c r="SAN5" s="104"/>
      <c r="SAO5" s="182"/>
      <c r="SAP5" s="104"/>
      <c r="SAQ5" s="182"/>
      <c r="SAR5" s="104"/>
      <c r="SAS5" s="182"/>
      <c r="SAT5" s="104"/>
      <c r="SAU5" s="182"/>
      <c r="SAV5" s="104"/>
      <c r="SAW5" s="182"/>
      <c r="SAX5" s="104"/>
      <c r="SAY5" s="182"/>
      <c r="SAZ5" s="104"/>
      <c r="SBA5" s="182"/>
      <c r="SBB5" s="104"/>
      <c r="SBC5" s="182"/>
      <c r="SBD5" s="104"/>
      <c r="SBE5" s="182"/>
      <c r="SBF5" s="104"/>
      <c r="SBG5" s="182"/>
      <c r="SBH5" s="104"/>
      <c r="SBI5" s="182"/>
      <c r="SBJ5" s="104"/>
      <c r="SBK5" s="182"/>
      <c r="SBL5" s="104"/>
      <c r="SBM5" s="182"/>
      <c r="SBN5" s="104"/>
      <c r="SBO5" s="182"/>
      <c r="SBP5" s="104"/>
      <c r="SBQ5" s="182"/>
      <c r="SBR5" s="104"/>
      <c r="SBS5" s="182"/>
      <c r="SBT5" s="104"/>
      <c r="SBU5" s="182"/>
      <c r="SBV5" s="104"/>
      <c r="SBW5" s="182"/>
      <c r="SBX5" s="104"/>
      <c r="SBY5" s="182"/>
      <c r="SBZ5" s="104"/>
      <c r="SCA5" s="182"/>
      <c r="SCB5" s="104"/>
      <c r="SCC5" s="182"/>
      <c r="SCD5" s="104"/>
      <c r="SCE5" s="182"/>
      <c r="SCF5" s="104"/>
      <c r="SCG5" s="182"/>
      <c r="SCH5" s="104"/>
      <c r="SCI5" s="182"/>
      <c r="SCJ5" s="104"/>
      <c r="SCK5" s="182"/>
      <c r="SCL5" s="104"/>
      <c r="SCM5" s="182"/>
      <c r="SCN5" s="104"/>
      <c r="SCO5" s="182"/>
      <c r="SCP5" s="104"/>
      <c r="SCQ5" s="182"/>
      <c r="SCR5" s="104"/>
      <c r="SCS5" s="182"/>
      <c r="SCT5" s="104"/>
      <c r="SCU5" s="182"/>
      <c r="SCV5" s="104"/>
      <c r="SCW5" s="182"/>
      <c r="SCX5" s="104"/>
      <c r="SCY5" s="182"/>
      <c r="SCZ5" s="104"/>
      <c r="SDA5" s="182"/>
      <c r="SDB5" s="104"/>
      <c r="SDC5" s="182"/>
      <c r="SDD5" s="104"/>
      <c r="SDE5" s="182"/>
      <c r="SDF5" s="104"/>
      <c r="SDG5" s="182"/>
      <c r="SDH5" s="104"/>
      <c r="SDI5" s="182"/>
      <c r="SDJ5" s="104"/>
      <c r="SDK5" s="182"/>
      <c r="SDL5" s="104"/>
      <c r="SDM5" s="182"/>
      <c r="SDN5" s="104"/>
      <c r="SDO5" s="182"/>
      <c r="SDP5" s="104"/>
      <c r="SDQ5" s="182"/>
      <c r="SDR5" s="104"/>
      <c r="SDS5" s="182"/>
      <c r="SDT5" s="104"/>
      <c r="SDU5" s="182"/>
      <c r="SDV5" s="104"/>
      <c r="SDW5" s="182"/>
      <c r="SDX5" s="104"/>
      <c r="SDY5" s="182"/>
      <c r="SDZ5" s="104"/>
      <c r="SEA5" s="182"/>
      <c r="SEB5" s="104"/>
      <c r="SEC5" s="182"/>
      <c r="SED5" s="104"/>
      <c r="SEE5" s="182"/>
      <c r="SEF5" s="104"/>
      <c r="SEG5" s="182"/>
      <c r="SEH5" s="104"/>
      <c r="SEI5" s="182"/>
      <c r="SEJ5" s="104"/>
      <c r="SEK5" s="182"/>
      <c r="SEL5" s="104"/>
      <c r="SEM5" s="182"/>
      <c r="SEN5" s="104"/>
      <c r="SEO5" s="182"/>
      <c r="SEP5" s="104"/>
      <c r="SEQ5" s="182"/>
      <c r="SER5" s="104"/>
      <c r="SES5" s="182"/>
      <c r="SET5" s="104"/>
      <c r="SEU5" s="182"/>
      <c r="SEV5" s="104"/>
      <c r="SEW5" s="182"/>
      <c r="SEX5" s="104"/>
      <c r="SEY5" s="182"/>
      <c r="SEZ5" s="104"/>
      <c r="SFA5" s="182"/>
      <c r="SFB5" s="104"/>
      <c r="SFC5" s="182"/>
      <c r="SFD5" s="104"/>
      <c r="SFE5" s="182"/>
      <c r="SFF5" s="104"/>
      <c r="SFG5" s="182"/>
      <c r="SFH5" s="104"/>
      <c r="SFI5" s="182"/>
      <c r="SFJ5" s="104"/>
      <c r="SFK5" s="182"/>
      <c r="SFL5" s="104"/>
      <c r="SFM5" s="182"/>
      <c r="SFN5" s="104"/>
      <c r="SFO5" s="182"/>
      <c r="SFP5" s="104"/>
      <c r="SFQ5" s="182"/>
      <c r="SFR5" s="104"/>
      <c r="SFS5" s="182"/>
      <c r="SFT5" s="104"/>
      <c r="SFU5" s="182"/>
      <c r="SFV5" s="104"/>
      <c r="SFW5" s="182"/>
      <c r="SFX5" s="104"/>
      <c r="SFY5" s="182"/>
      <c r="SFZ5" s="104"/>
      <c r="SGA5" s="182"/>
      <c r="SGB5" s="104"/>
      <c r="SGC5" s="182"/>
      <c r="SGD5" s="104"/>
      <c r="SGE5" s="182"/>
      <c r="SGF5" s="104"/>
      <c r="SGG5" s="182"/>
      <c r="SGH5" s="104"/>
      <c r="SGI5" s="182"/>
      <c r="SGJ5" s="104"/>
      <c r="SGK5" s="182"/>
      <c r="SGL5" s="104"/>
      <c r="SGM5" s="182"/>
      <c r="SGN5" s="104"/>
      <c r="SGO5" s="182"/>
      <c r="SGP5" s="104"/>
      <c r="SGQ5" s="182"/>
      <c r="SGR5" s="104"/>
      <c r="SGS5" s="182"/>
      <c r="SGT5" s="104"/>
      <c r="SGU5" s="182"/>
      <c r="SGV5" s="104"/>
      <c r="SGW5" s="182"/>
      <c r="SGX5" s="104"/>
      <c r="SGY5" s="182"/>
      <c r="SGZ5" s="104"/>
      <c r="SHA5" s="182"/>
      <c r="SHB5" s="104"/>
      <c r="SHC5" s="182"/>
      <c r="SHD5" s="104"/>
      <c r="SHE5" s="182"/>
      <c r="SHF5" s="104"/>
      <c r="SHG5" s="182"/>
      <c r="SHH5" s="104"/>
      <c r="SHI5" s="182"/>
      <c r="SHJ5" s="104"/>
      <c r="SHK5" s="182"/>
      <c r="SHL5" s="104"/>
      <c r="SHM5" s="182"/>
      <c r="SHN5" s="104"/>
      <c r="SHO5" s="182"/>
      <c r="SHP5" s="104"/>
      <c r="SHQ5" s="182"/>
      <c r="SHR5" s="104"/>
      <c r="SHS5" s="182"/>
      <c r="SHT5" s="104"/>
      <c r="SHU5" s="182"/>
      <c r="SHV5" s="104"/>
      <c r="SHW5" s="182"/>
      <c r="SHX5" s="104"/>
      <c r="SHY5" s="182"/>
      <c r="SHZ5" s="104"/>
      <c r="SIA5" s="182"/>
      <c r="SIB5" s="104"/>
      <c r="SIC5" s="182"/>
      <c r="SID5" s="104"/>
      <c r="SIE5" s="182"/>
      <c r="SIF5" s="104"/>
      <c r="SIG5" s="182"/>
      <c r="SIH5" s="104"/>
      <c r="SII5" s="182"/>
      <c r="SIJ5" s="104"/>
      <c r="SIK5" s="182"/>
      <c r="SIL5" s="104"/>
      <c r="SIM5" s="182"/>
      <c r="SIN5" s="104"/>
      <c r="SIO5" s="182"/>
      <c r="SIP5" s="104"/>
      <c r="SIQ5" s="182"/>
      <c r="SIR5" s="104"/>
      <c r="SIS5" s="182"/>
      <c r="SIT5" s="104"/>
      <c r="SIU5" s="182"/>
      <c r="SIV5" s="104"/>
      <c r="SIW5" s="182"/>
      <c r="SIX5" s="104"/>
      <c r="SIY5" s="182"/>
      <c r="SIZ5" s="104"/>
      <c r="SJA5" s="182"/>
      <c r="SJB5" s="104"/>
      <c r="SJC5" s="182"/>
      <c r="SJD5" s="104"/>
      <c r="SJE5" s="182"/>
      <c r="SJF5" s="104"/>
      <c r="SJG5" s="182"/>
      <c r="SJH5" s="104"/>
      <c r="SJI5" s="182"/>
      <c r="SJJ5" s="104"/>
      <c r="SJK5" s="182"/>
      <c r="SJL5" s="104"/>
      <c r="SJM5" s="182"/>
      <c r="SJN5" s="104"/>
      <c r="SJO5" s="182"/>
      <c r="SJP5" s="104"/>
      <c r="SJQ5" s="182"/>
      <c r="SJR5" s="104"/>
      <c r="SJS5" s="182"/>
      <c r="SJT5" s="104"/>
      <c r="SJU5" s="182"/>
      <c r="SJV5" s="104"/>
      <c r="SJW5" s="182"/>
      <c r="SJX5" s="104"/>
      <c r="SJY5" s="182"/>
      <c r="SJZ5" s="104"/>
      <c r="SKA5" s="182"/>
      <c r="SKB5" s="104"/>
      <c r="SKC5" s="182"/>
      <c r="SKD5" s="104"/>
      <c r="SKE5" s="182"/>
      <c r="SKF5" s="104"/>
      <c r="SKG5" s="182"/>
      <c r="SKH5" s="104"/>
      <c r="SKI5" s="182"/>
      <c r="SKJ5" s="104"/>
      <c r="SKK5" s="182"/>
      <c r="SKL5" s="104"/>
      <c r="SKM5" s="182"/>
      <c r="SKN5" s="104"/>
      <c r="SKO5" s="182"/>
      <c r="SKP5" s="104"/>
      <c r="SKQ5" s="182"/>
      <c r="SKR5" s="104"/>
      <c r="SKS5" s="182"/>
      <c r="SKT5" s="104"/>
      <c r="SKU5" s="182"/>
      <c r="SKV5" s="104"/>
      <c r="SKW5" s="182"/>
      <c r="SKX5" s="104"/>
      <c r="SKY5" s="182"/>
      <c r="SKZ5" s="104"/>
      <c r="SLA5" s="182"/>
      <c r="SLB5" s="104"/>
      <c r="SLC5" s="182"/>
      <c r="SLD5" s="104"/>
      <c r="SLE5" s="182"/>
      <c r="SLF5" s="104"/>
      <c r="SLG5" s="182"/>
      <c r="SLH5" s="104"/>
      <c r="SLI5" s="182"/>
      <c r="SLJ5" s="104"/>
      <c r="SLK5" s="182"/>
      <c r="SLL5" s="104"/>
      <c r="SLM5" s="182"/>
      <c r="SLN5" s="104"/>
      <c r="SLO5" s="182"/>
      <c r="SLP5" s="104"/>
      <c r="SLQ5" s="182"/>
      <c r="SLR5" s="104"/>
      <c r="SLS5" s="182"/>
      <c r="SLT5" s="104"/>
      <c r="SLU5" s="182"/>
      <c r="SLV5" s="104"/>
      <c r="SLW5" s="182"/>
      <c r="SLX5" s="104"/>
      <c r="SLY5" s="182"/>
      <c r="SLZ5" s="104"/>
      <c r="SMA5" s="182"/>
      <c r="SMB5" s="104"/>
      <c r="SMC5" s="182"/>
      <c r="SMD5" s="104"/>
      <c r="SME5" s="182"/>
      <c r="SMF5" s="104"/>
      <c r="SMG5" s="182"/>
      <c r="SMH5" s="104"/>
      <c r="SMI5" s="182"/>
      <c r="SMJ5" s="104"/>
      <c r="SMK5" s="182"/>
      <c r="SML5" s="104"/>
      <c r="SMM5" s="182"/>
      <c r="SMN5" s="104"/>
      <c r="SMO5" s="182"/>
      <c r="SMP5" s="104"/>
      <c r="SMQ5" s="182"/>
      <c r="SMR5" s="104"/>
      <c r="SMS5" s="182"/>
      <c r="SMT5" s="104"/>
      <c r="SMU5" s="182"/>
      <c r="SMV5" s="104"/>
      <c r="SMW5" s="182"/>
      <c r="SMX5" s="104"/>
      <c r="SMY5" s="182"/>
      <c r="SMZ5" s="104"/>
      <c r="SNA5" s="182"/>
      <c r="SNB5" s="104"/>
      <c r="SNC5" s="182"/>
      <c r="SND5" s="104"/>
      <c r="SNE5" s="182"/>
      <c r="SNF5" s="104"/>
      <c r="SNG5" s="182"/>
      <c r="SNH5" s="104"/>
      <c r="SNI5" s="182"/>
      <c r="SNJ5" s="104"/>
      <c r="SNK5" s="182"/>
      <c r="SNL5" s="104"/>
      <c r="SNM5" s="182"/>
      <c r="SNN5" s="104"/>
      <c r="SNO5" s="182"/>
      <c r="SNP5" s="104"/>
      <c r="SNQ5" s="182"/>
      <c r="SNR5" s="104"/>
      <c r="SNS5" s="182"/>
      <c r="SNT5" s="104"/>
      <c r="SNU5" s="182"/>
      <c r="SNV5" s="104"/>
      <c r="SNW5" s="182"/>
      <c r="SNX5" s="104"/>
      <c r="SNY5" s="182"/>
      <c r="SNZ5" s="104"/>
      <c r="SOA5" s="182"/>
      <c r="SOB5" s="104"/>
      <c r="SOC5" s="182"/>
      <c r="SOD5" s="104"/>
      <c r="SOE5" s="182"/>
      <c r="SOF5" s="104"/>
      <c r="SOG5" s="182"/>
      <c r="SOH5" s="104"/>
      <c r="SOI5" s="182"/>
      <c r="SOJ5" s="104"/>
      <c r="SOK5" s="182"/>
      <c r="SOL5" s="104"/>
      <c r="SOM5" s="182"/>
      <c r="SON5" s="104"/>
      <c r="SOO5" s="182"/>
      <c r="SOP5" s="104"/>
      <c r="SOQ5" s="182"/>
      <c r="SOR5" s="104"/>
      <c r="SOS5" s="182"/>
      <c r="SOT5" s="104"/>
      <c r="SOU5" s="182"/>
      <c r="SOV5" s="104"/>
      <c r="SOW5" s="182"/>
      <c r="SOX5" s="104"/>
      <c r="SOY5" s="182"/>
      <c r="SOZ5" s="104"/>
      <c r="SPA5" s="182"/>
      <c r="SPB5" s="104"/>
      <c r="SPC5" s="182"/>
      <c r="SPD5" s="104"/>
      <c r="SPE5" s="182"/>
      <c r="SPF5" s="104"/>
      <c r="SPG5" s="182"/>
      <c r="SPH5" s="104"/>
      <c r="SPI5" s="182"/>
      <c r="SPJ5" s="104"/>
      <c r="SPK5" s="182"/>
      <c r="SPL5" s="104"/>
      <c r="SPM5" s="182"/>
      <c r="SPN5" s="104"/>
      <c r="SPO5" s="182"/>
      <c r="SPP5" s="104"/>
      <c r="SPQ5" s="182"/>
      <c r="SPR5" s="104"/>
      <c r="SPS5" s="182"/>
      <c r="SPT5" s="104"/>
      <c r="SPU5" s="182"/>
      <c r="SPV5" s="104"/>
      <c r="SPW5" s="182"/>
      <c r="SPX5" s="104"/>
      <c r="SPY5" s="182"/>
      <c r="SPZ5" s="104"/>
      <c r="SQA5" s="182"/>
      <c r="SQB5" s="104"/>
      <c r="SQC5" s="182"/>
      <c r="SQD5" s="104"/>
      <c r="SQE5" s="182"/>
      <c r="SQF5" s="104"/>
      <c r="SQG5" s="182"/>
      <c r="SQH5" s="104"/>
      <c r="SQI5" s="182"/>
      <c r="SQJ5" s="104"/>
      <c r="SQK5" s="182"/>
      <c r="SQL5" s="104"/>
      <c r="SQM5" s="182"/>
      <c r="SQN5" s="104"/>
      <c r="SQO5" s="182"/>
      <c r="SQP5" s="104"/>
      <c r="SQQ5" s="182"/>
      <c r="SQR5" s="104"/>
      <c r="SQS5" s="182"/>
      <c r="SQT5" s="104"/>
      <c r="SQU5" s="182"/>
      <c r="SQV5" s="104"/>
      <c r="SQW5" s="182"/>
      <c r="SQX5" s="104"/>
      <c r="SQY5" s="182"/>
      <c r="SQZ5" s="104"/>
      <c r="SRA5" s="182"/>
      <c r="SRB5" s="104"/>
      <c r="SRC5" s="182"/>
      <c r="SRD5" s="104"/>
      <c r="SRE5" s="182"/>
      <c r="SRF5" s="104"/>
      <c r="SRG5" s="182"/>
      <c r="SRH5" s="104"/>
      <c r="SRI5" s="182"/>
      <c r="SRJ5" s="104"/>
      <c r="SRK5" s="182"/>
      <c r="SRL5" s="104"/>
      <c r="SRM5" s="182"/>
      <c r="SRN5" s="104"/>
      <c r="SRO5" s="182"/>
      <c r="SRP5" s="104"/>
      <c r="SRQ5" s="182"/>
      <c r="SRR5" s="104"/>
      <c r="SRS5" s="182"/>
      <c r="SRT5" s="104"/>
      <c r="SRU5" s="182"/>
      <c r="SRV5" s="104"/>
      <c r="SRW5" s="182"/>
      <c r="SRX5" s="104"/>
      <c r="SRY5" s="182"/>
      <c r="SRZ5" s="104"/>
      <c r="SSA5" s="182"/>
      <c r="SSB5" s="104"/>
      <c r="SSC5" s="182"/>
      <c r="SSD5" s="104"/>
      <c r="SSE5" s="182"/>
      <c r="SSF5" s="104"/>
      <c r="SSG5" s="182"/>
      <c r="SSH5" s="104"/>
      <c r="SSI5" s="182"/>
      <c r="SSJ5" s="104"/>
      <c r="SSK5" s="182"/>
      <c r="SSL5" s="104"/>
      <c r="SSM5" s="182"/>
      <c r="SSN5" s="104"/>
      <c r="SSO5" s="182"/>
      <c r="SSP5" s="104"/>
      <c r="SSQ5" s="182"/>
      <c r="SSR5" s="104"/>
      <c r="SSS5" s="182"/>
      <c r="SST5" s="104"/>
      <c r="SSU5" s="182"/>
      <c r="SSV5" s="104"/>
      <c r="SSW5" s="182"/>
      <c r="SSX5" s="104"/>
      <c r="SSY5" s="182"/>
      <c r="SSZ5" s="104"/>
      <c r="STA5" s="182"/>
      <c r="STB5" s="104"/>
      <c r="STC5" s="182"/>
      <c r="STD5" s="104"/>
      <c r="STE5" s="182"/>
      <c r="STF5" s="104"/>
      <c r="STG5" s="182"/>
      <c r="STH5" s="104"/>
      <c r="STI5" s="182"/>
      <c r="STJ5" s="104"/>
      <c r="STK5" s="182"/>
      <c r="STL5" s="104"/>
      <c r="STM5" s="182"/>
      <c r="STN5" s="104"/>
      <c r="STO5" s="182"/>
      <c r="STP5" s="104"/>
      <c r="STQ5" s="182"/>
      <c r="STR5" s="104"/>
      <c r="STS5" s="182"/>
      <c r="STT5" s="104"/>
      <c r="STU5" s="182"/>
      <c r="STV5" s="104"/>
      <c r="STW5" s="182"/>
      <c r="STX5" s="104"/>
      <c r="STY5" s="182"/>
      <c r="STZ5" s="104"/>
      <c r="SUA5" s="182"/>
      <c r="SUB5" s="104"/>
      <c r="SUC5" s="182"/>
      <c r="SUD5" s="104"/>
      <c r="SUE5" s="182"/>
      <c r="SUF5" s="104"/>
      <c r="SUG5" s="182"/>
      <c r="SUH5" s="104"/>
      <c r="SUI5" s="182"/>
      <c r="SUJ5" s="104"/>
      <c r="SUK5" s="182"/>
      <c r="SUL5" s="104"/>
      <c r="SUM5" s="182"/>
      <c r="SUN5" s="104"/>
      <c r="SUO5" s="182"/>
      <c r="SUP5" s="104"/>
      <c r="SUQ5" s="182"/>
      <c r="SUR5" s="104"/>
      <c r="SUS5" s="182"/>
      <c r="SUT5" s="104"/>
      <c r="SUU5" s="182"/>
      <c r="SUV5" s="104"/>
      <c r="SUW5" s="182"/>
      <c r="SUX5" s="104"/>
      <c r="SUY5" s="182"/>
      <c r="SUZ5" s="104"/>
      <c r="SVA5" s="182"/>
      <c r="SVB5" s="104"/>
      <c r="SVC5" s="182"/>
      <c r="SVD5" s="104"/>
      <c r="SVE5" s="182"/>
      <c r="SVF5" s="104"/>
      <c r="SVG5" s="182"/>
      <c r="SVH5" s="104"/>
      <c r="SVI5" s="182"/>
      <c r="SVJ5" s="104"/>
      <c r="SVK5" s="182"/>
      <c r="SVL5" s="104"/>
      <c r="SVM5" s="182"/>
      <c r="SVN5" s="104"/>
      <c r="SVO5" s="182"/>
      <c r="SVP5" s="104"/>
      <c r="SVQ5" s="182"/>
      <c r="SVR5" s="104"/>
      <c r="SVS5" s="182"/>
      <c r="SVT5" s="104"/>
      <c r="SVU5" s="182"/>
      <c r="SVV5" s="104"/>
      <c r="SVW5" s="182"/>
      <c r="SVX5" s="104"/>
      <c r="SVY5" s="182"/>
      <c r="SVZ5" s="104"/>
      <c r="SWA5" s="182"/>
      <c r="SWB5" s="104"/>
      <c r="SWC5" s="182"/>
      <c r="SWD5" s="104"/>
      <c r="SWE5" s="182"/>
      <c r="SWF5" s="104"/>
      <c r="SWG5" s="182"/>
      <c r="SWH5" s="104"/>
      <c r="SWI5" s="182"/>
      <c r="SWJ5" s="104"/>
      <c r="SWK5" s="182"/>
      <c r="SWL5" s="104"/>
      <c r="SWM5" s="182"/>
      <c r="SWN5" s="104"/>
      <c r="SWO5" s="182"/>
      <c r="SWP5" s="104"/>
      <c r="SWQ5" s="182"/>
      <c r="SWR5" s="104"/>
      <c r="SWS5" s="182"/>
      <c r="SWT5" s="104"/>
      <c r="SWU5" s="182"/>
      <c r="SWV5" s="104"/>
      <c r="SWW5" s="182"/>
      <c r="SWX5" s="104"/>
      <c r="SWY5" s="182"/>
      <c r="SWZ5" s="104"/>
      <c r="SXA5" s="182"/>
      <c r="SXB5" s="104"/>
      <c r="SXC5" s="182"/>
      <c r="SXD5" s="104"/>
      <c r="SXE5" s="182"/>
      <c r="SXF5" s="104"/>
      <c r="SXG5" s="182"/>
      <c r="SXH5" s="104"/>
      <c r="SXI5" s="182"/>
      <c r="SXJ5" s="104"/>
      <c r="SXK5" s="182"/>
      <c r="SXL5" s="104"/>
      <c r="SXM5" s="182"/>
      <c r="SXN5" s="104"/>
      <c r="SXO5" s="182"/>
      <c r="SXP5" s="104"/>
      <c r="SXQ5" s="182"/>
      <c r="SXR5" s="104"/>
      <c r="SXS5" s="182"/>
      <c r="SXT5" s="104"/>
      <c r="SXU5" s="182"/>
      <c r="SXV5" s="104"/>
      <c r="SXW5" s="182"/>
      <c r="SXX5" s="104"/>
      <c r="SXY5" s="182"/>
      <c r="SXZ5" s="104"/>
      <c r="SYA5" s="182"/>
      <c r="SYB5" s="104"/>
      <c r="SYC5" s="182"/>
      <c r="SYD5" s="104"/>
      <c r="SYE5" s="182"/>
      <c r="SYF5" s="104"/>
      <c r="SYG5" s="182"/>
      <c r="SYH5" s="104"/>
      <c r="SYI5" s="182"/>
      <c r="SYJ5" s="104"/>
      <c r="SYK5" s="182"/>
      <c r="SYL5" s="104"/>
      <c r="SYM5" s="182"/>
      <c r="SYN5" s="104"/>
      <c r="SYO5" s="182"/>
      <c r="SYP5" s="104"/>
      <c r="SYQ5" s="182"/>
      <c r="SYR5" s="104"/>
      <c r="SYS5" s="182"/>
      <c r="SYT5" s="104"/>
      <c r="SYU5" s="182"/>
      <c r="SYV5" s="104"/>
      <c r="SYW5" s="182"/>
      <c r="SYX5" s="104"/>
      <c r="SYY5" s="182"/>
      <c r="SYZ5" s="104"/>
      <c r="SZA5" s="182"/>
      <c r="SZB5" s="104"/>
      <c r="SZC5" s="182"/>
      <c r="SZD5" s="104"/>
      <c r="SZE5" s="182"/>
      <c r="SZF5" s="104"/>
      <c r="SZG5" s="182"/>
      <c r="SZH5" s="104"/>
      <c r="SZI5" s="182"/>
      <c r="SZJ5" s="104"/>
      <c r="SZK5" s="182"/>
      <c r="SZL5" s="104"/>
      <c r="SZM5" s="182"/>
      <c r="SZN5" s="104"/>
      <c r="SZO5" s="182"/>
      <c r="SZP5" s="104"/>
      <c r="SZQ5" s="182"/>
      <c r="SZR5" s="104"/>
      <c r="SZS5" s="182"/>
      <c r="SZT5" s="104"/>
      <c r="SZU5" s="182"/>
      <c r="SZV5" s="104"/>
      <c r="SZW5" s="182"/>
      <c r="SZX5" s="104"/>
      <c r="SZY5" s="182"/>
      <c r="SZZ5" s="104"/>
      <c r="TAA5" s="182"/>
      <c r="TAB5" s="104"/>
      <c r="TAC5" s="182"/>
      <c r="TAD5" s="104"/>
      <c r="TAE5" s="182"/>
      <c r="TAF5" s="104"/>
      <c r="TAG5" s="182"/>
      <c r="TAH5" s="104"/>
      <c r="TAI5" s="182"/>
      <c r="TAJ5" s="104"/>
      <c r="TAK5" s="182"/>
      <c r="TAL5" s="104"/>
      <c r="TAM5" s="182"/>
      <c r="TAN5" s="104"/>
      <c r="TAO5" s="182"/>
      <c r="TAP5" s="104"/>
      <c r="TAQ5" s="182"/>
      <c r="TAR5" s="104"/>
      <c r="TAS5" s="182"/>
      <c r="TAT5" s="104"/>
      <c r="TAU5" s="182"/>
      <c r="TAV5" s="104"/>
      <c r="TAW5" s="182"/>
      <c r="TAX5" s="104"/>
      <c r="TAY5" s="182"/>
      <c r="TAZ5" s="104"/>
      <c r="TBA5" s="182"/>
      <c r="TBB5" s="104"/>
      <c r="TBC5" s="182"/>
      <c r="TBD5" s="104"/>
      <c r="TBE5" s="182"/>
      <c r="TBF5" s="104"/>
      <c r="TBG5" s="182"/>
      <c r="TBH5" s="104"/>
      <c r="TBI5" s="182"/>
      <c r="TBJ5" s="104"/>
      <c r="TBK5" s="182"/>
      <c r="TBL5" s="104"/>
      <c r="TBM5" s="182"/>
      <c r="TBN5" s="104"/>
      <c r="TBO5" s="182"/>
      <c r="TBP5" s="104"/>
      <c r="TBQ5" s="182"/>
      <c r="TBR5" s="104"/>
      <c r="TBS5" s="182"/>
      <c r="TBT5" s="104"/>
      <c r="TBU5" s="182"/>
      <c r="TBV5" s="104"/>
      <c r="TBW5" s="182"/>
      <c r="TBX5" s="104"/>
      <c r="TBY5" s="182"/>
      <c r="TBZ5" s="104"/>
      <c r="TCA5" s="182"/>
      <c r="TCB5" s="104"/>
      <c r="TCC5" s="182"/>
      <c r="TCD5" s="104"/>
      <c r="TCE5" s="182"/>
      <c r="TCF5" s="104"/>
      <c r="TCG5" s="182"/>
      <c r="TCH5" s="104"/>
      <c r="TCI5" s="182"/>
      <c r="TCJ5" s="104"/>
      <c r="TCK5" s="182"/>
      <c r="TCL5" s="104"/>
      <c r="TCM5" s="182"/>
      <c r="TCN5" s="104"/>
      <c r="TCO5" s="182"/>
      <c r="TCP5" s="104"/>
      <c r="TCQ5" s="182"/>
      <c r="TCR5" s="104"/>
      <c r="TCS5" s="182"/>
      <c r="TCT5" s="104"/>
      <c r="TCU5" s="182"/>
      <c r="TCV5" s="104"/>
      <c r="TCW5" s="182"/>
      <c r="TCX5" s="104"/>
      <c r="TCY5" s="182"/>
      <c r="TCZ5" s="104"/>
      <c r="TDA5" s="182"/>
      <c r="TDB5" s="104"/>
      <c r="TDC5" s="182"/>
      <c r="TDD5" s="104"/>
      <c r="TDE5" s="182"/>
      <c r="TDF5" s="104"/>
      <c r="TDG5" s="182"/>
      <c r="TDH5" s="104"/>
      <c r="TDI5" s="182"/>
      <c r="TDJ5" s="104"/>
      <c r="TDK5" s="182"/>
      <c r="TDL5" s="104"/>
      <c r="TDM5" s="182"/>
      <c r="TDN5" s="104"/>
      <c r="TDO5" s="182"/>
      <c r="TDP5" s="104"/>
      <c r="TDQ5" s="182"/>
      <c r="TDR5" s="104"/>
      <c r="TDS5" s="182"/>
      <c r="TDT5" s="104"/>
      <c r="TDU5" s="182"/>
      <c r="TDV5" s="104"/>
      <c r="TDW5" s="182"/>
      <c r="TDX5" s="104"/>
      <c r="TDY5" s="182"/>
      <c r="TDZ5" s="104"/>
      <c r="TEA5" s="182"/>
      <c r="TEB5" s="104"/>
      <c r="TEC5" s="182"/>
      <c r="TED5" s="104"/>
      <c r="TEE5" s="182"/>
      <c r="TEF5" s="104"/>
      <c r="TEG5" s="182"/>
      <c r="TEH5" s="104"/>
      <c r="TEI5" s="182"/>
      <c r="TEJ5" s="104"/>
      <c r="TEK5" s="182"/>
      <c r="TEL5" s="104"/>
      <c r="TEM5" s="182"/>
      <c r="TEN5" s="104"/>
      <c r="TEO5" s="182"/>
      <c r="TEP5" s="104"/>
      <c r="TEQ5" s="182"/>
      <c r="TER5" s="104"/>
      <c r="TES5" s="182"/>
      <c r="TET5" s="104"/>
      <c r="TEU5" s="182"/>
      <c r="TEV5" s="104"/>
      <c r="TEW5" s="182"/>
      <c r="TEX5" s="104"/>
      <c r="TEY5" s="182"/>
      <c r="TEZ5" s="104"/>
      <c r="TFA5" s="182"/>
      <c r="TFB5" s="104"/>
      <c r="TFC5" s="182"/>
      <c r="TFD5" s="104"/>
      <c r="TFE5" s="182"/>
      <c r="TFF5" s="104"/>
      <c r="TFG5" s="182"/>
      <c r="TFH5" s="104"/>
      <c r="TFI5" s="182"/>
      <c r="TFJ5" s="104"/>
      <c r="TFK5" s="182"/>
      <c r="TFL5" s="104"/>
      <c r="TFM5" s="182"/>
      <c r="TFN5" s="104"/>
      <c r="TFO5" s="182"/>
      <c r="TFP5" s="104"/>
      <c r="TFQ5" s="182"/>
      <c r="TFR5" s="104"/>
      <c r="TFS5" s="182"/>
      <c r="TFT5" s="104"/>
      <c r="TFU5" s="182"/>
      <c r="TFV5" s="104"/>
      <c r="TFW5" s="182"/>
      <c r="TFX5" s="104"/>
      <c r="TFY5" s="182"/>
      <c r="TFZ5" s="104"/>
      <c r="TGA5" s="182"/>
      <c r="TGB5" s="104"/>
      <c r="TGC5" s="182"/>
      <c r="TGD5" s="104"/>
      <c r="TGE5" s="182"/>
      <c r="TGF5" s="104"/>
      <c r="TGG5" s="182"/>
      <c r="TGH5" s="104"/>
      <c r="TGI5" s="182"/>
      <c r="TGJ5" s="104"/>
      <c r="TGK5" s="182"/>
      <c r="TGL5" s="104"/>
      <c r="TGM5" s="182"/>
      <c r="TGN5" s="104"/>
      <c r="TGO5" s="182"/>
      <c r="TGP5" s="104"/>
      <c r="TGQ5" s="182"/>
      <c r="TGR5" s="104"/>
      <c r="TGS5" s="182"/>
      <c r="TGT5" s="104"/>
      <c r="TGU5" s="182"/>
      <c r="TGV5" s="104"/>
      <c r="TGW5" s="182"/>
      <c r="TGX5" s="104"/>
      <c r="TGY5" s="182"/>
      <c r="TGZ5" s="104"/>
      <c r="THA5" s="182"/>
      <c r="THB5" s="104"/>
      <c r="THC5" s="182"/>
      <c r="THD5" s="104"/>
      <c r="THE5" s="182"/>
      <c r="THF5" s="104"/>
      <c r="THG5" s="182"/>
      <c r="THH5" s="104"/>
      <c r="THI5" s="182"/>
      <c r="THJ5" s="104"/>
      <c r="THK5" s="182"/>
      <c r="THL5" s="104"/>
      <c r="THM5" s="182"/>
      <c r="THN5" s="104"/>
      <c r="THO5" s="182"/>
      <c r="THP5" s="104"/>
      <c r="THQ5" s="182"/>
      <c r="THR5" s="104"/>
      <c r="THS5" s="182"/>
      <c r="THT5" s="104"/>
      <c r="THU5" s="182"/>
      <c r="THV5" s="104"/>
      <c r="THW5" s="182"/>
      <c r="THX5" s="104"/>
      <c r="THY5" s="182"/>
      <c r="THZ5" s="104"/>
      <c r="TIA5" s="182"/>
      <c r="TIB5" s="104"/>
      <c r="TIC5" s="182"/>
      <c r="TID5" s="104"/>
      <c r="TIE5" s="182"/>
      <c r="TIF5" s="104"/>
      <c r="TIG5" s="182"/>
      <c r="TIH5" s="104"/>
      <c r="TII5" s="182"/>
      <c r="TIJ5" s="104"/>
      <c r="TIK5" s="182"/>
      <c r="TIL5" s="104"/>
      <c r="TIM5" s="182"/>
      <c r="TIN5" s="104"/>
      <c r="TIO5" s="182"/>
      <c r="TIP5" s="104"/>
      <c r="TIQ5" s="182"/>
      <c r="TIR5" s="104"/>
      <c r="TIS5" s="182"/>
      <c r="TIT5" s="104"/>
      <c r="TIU5" s="182"/>
      <c r="TIV5" s="104"/>
      <c r="TIW5" s="182"/>
      <c r="TIX5" s="104"/>
      <c r="TIY5" s="182"/>
      <c r="TIZ5" s="104"/>
      <c r="TJA5" s="182"/>
      <c r="TJB5" s="104"/>
      <c r="TJC5" s="182"/>
      <c r="TJD5" s="104"/>
      <c r="TJE5" s="182"/>
      <c r="TJF5" s="104"/>
      <c r="TJG5" s="182"/>
      <c r="TJH5" s="104"/>
      <c r="TJI5" s="182"/>
      <c r="TJJ5" s="104"/>
      <c r="TJK5" s="182"/>
      <c r="TJL5" s="104"/>
      <c r="TJM5" s="182"/>
      <c r="TJN5" s="104"/>
      <c r="TJO5" s="182"/>
      <c r="TJP5" s="104"/>
      <c r="TJQ5" s="182"/>
      <c r="TJR5" s="104"/>
      <c r="TJS5" s="182"/>
      <c r="TJT5" s="104"/>
      <c r="TJU5" s="182"/>
      <c r="TJV5" s="104"/>
      <c r="TJW5" s="182"/>
      <c r="TJX5" s="104"/>
      <c r="TJY5" s="182"/>
      <c r="TJZ5" s="104"/>
      <c r="TKA5" s="182"/>
      <c r="TKB5" s="104"/>
      <c r="TKC5" s="182"/>
      <c r="TKD5" s="104"/>
      <c r="TKE5" s="182"/>
      <c r="TKF5" s="104"/>
      <c r="TKG5" s="182"/>
      <c r="TKH5" s="104"/>
      <c r="TKI5" s="182"/>
      <c r="TKJ5" s="104"/>
      <c r="TKK5" s="182"/>
      <c r="TKL5" s="104"/>
      <c r="TKM5" s="182"/>
      <c r="TKN5" s="104"/>
      <c r="TKO5" s="182"/>
      <c r="TKP5" s="104"/>
      <c r="TKQ5" s="182"/>
      <c r="TKR5" s="104"/>
      <c r="TKS5" s="182"/>
      <c r="TKT5" s="104"/>
      <c r="TKU5" s="182"/>
      <c r="TKV5" s="104"/>
      <c r="TKW5" s="182"/>
      <c r="TKX5" s="104"/>
      <c r="TKY5" s="182"/>
      <c r="TKZ5" s="104"/>
      <c r="TLA5" s="182"/>
      <c r="TLB5" s="104"/>
      <c r="TLC5" s="182"/>
      <c r="TLD5" s="104"/>
      <c r="TLE5" s="182"/>
      <c r="TLF5" s="104"/>
      <c r="TLG5" s="182"/>
      <c r="TLH5" s="104"/>
      <c r="TLI5" s="182"/>
      <c r="TLJ5" s="104"/>
      <c r="TLK5" s="182"/>
      <c r="TLL5" s="104"/>
      <c r="TLM5" s="182"/>
      <c r="TLN5" s="104"/>
      <c r="TLO5" s="182"/>
      <c r="TLP5" s="104"/>
      <c r="TLQ5" s="182"/>
      <c r="TLR5" s="104"/>
      <c r="TLS5" s="182"/>
      <c r="TLT5" s="104"/>
      <c r="TLU5" s="182"/>
      <c r="TLV5" s="104"/>
      <c r="TLW5" s="182"/>
      <c r="TLX5" s="104"/>
      <c r="TLY5" s="182"/>
      <c r="TLZ5" s="104"/>
      <c r="TMA5" s="182"/>
      <c r="TMB5" s="104"/>
      <c r="TMC5" s="182"/>
      <c r="TMD5" s="104"/>
      <c r="TME5" s="182"/>
      <c r="TMF5" s="104"/>
      <c r="TMG5" s="182"/>
      <c r="TMH5" s="104"/>
      <c r="TMI5" s="182"/>
      <c r="TMJ5" s="104"/>
      <c r="TMK5" s="182"/>
      <c r="TML5" s="104"/>
      <c r="TMM5" s="182"/>
      <c r="TMN5" s="104"/>
      <c r="TMO5" s="182"/>
      <c r="TMP5" s="104"/>
      <c r="TMQ5" s="182"/>
      <c r="TMR5" s="104"/>
      <c r="TMS5" s="182"/>
      <c r="TMT5" s="104"/>
      <c r="TMU5" s="182"/>
      <c r="TMV5" s="104"/>
      <c r="TMW5" s="182"/>
      <c r="TMX5" s="104"/>
      <c r="TMY5" s="182"/>
      <c r="TMZ5" s="104"/>
      <c r="TNA5" s="182"/>
      <c r="TNB5" s="104"/>
      <c r="TNC5" s="182"/>
      <c r="TND5" s="104"/>
      <c r="TNE5" s="182"/>
      <c r="TNF5" s="104"/>
      <c r="TNG5" s="182"/>
      <c r="TNH5" s="104"/>
      <c r="TNI5" s="182"/>
      <c r="TNJ5" s="104"/>
      <c r="TNK5" s="182"/>
      <c r="TNL5" s="104"/>
      <c r="TNM5" s="182"/>
      <c r="TNN5" s="104"/>
      <c r="TNO5" s="182"/>
      <c r="TNP5" s="104"/>
      <c r="TNQ5" s="182"/>
      <c r="TNR5" s="104"/>
      <c r="TNS5" s="182"/>
      <c r="TNT5" s="104"/>
      <c r="TNU5" s="182"/>
      <c r="TNV5" s="104"/>
      <c r="TNW5" s="182"/>
      <c r="TNX5" s="104"/>
      <c r="TNY5" s="182"/>
      <c r="TNZ5" s="104"/>
      <c r="TOA5" s="182"/>
      <c r="TOB5" s="104"/>
      <c r="TOC5" s="182"/>
      <c r="TOD5" s="104"/>
      <c r="TOE5" s="182"/>
      <c r="TOF5" s="104"/>
      <c r="TOG5" s="182"/>
      <c r="TOH5" s="104"/>
      <c r="TOI5" s="182"/>
      <c r="TOJ5" s="104"/>
      <c r="TOK5" s="182"/>
      <c r="TOL5" s="104"/>
      <c r="TOM5" s="182"/>
      <c r="TON5" s="104"/>
      <c r="TOO5" s="182"/>
      <c r="TOP5" s="104"/>
      <c r="TOQ5" s="182"/>
      <c r="TOR5" s="104"/>
      <c r="TOS5" s="182"/>
      <c r="TOT5" s="104"/>
      <c r="TOU5" s="182"/>
      <c r="TOV5" s="104"/>
      <c r="TOW5" s="182"/>
      <c r="TOX5" s="104"/>
      <c r="TOY5" s="182"/>
      <c r="TOZ5" s="104"/>
      <c r="TPA5" s="182"/>
      <c r="TPB5" s="104"/>
      <c r="TPC5" s="182"/>
      <c r="TPD5" s="104"/>
      <c r="TPE5" s="182"/>
      <c r="TPF5" s="104"/>
      <c r="TPG5" s="182"/>
      <c r="TPH5" s="104"/>
      <c r="TPI5" s="182"/>
      <c r="TPJ5" s="104"/>
      <c r="TPK5" s="182"/>
      <c r="TPL5" s="104"/>
      <c r="TPM5" s="182"/>
      <c r="TPN5" s="104"/>
      <c r="TPO5" s="182"/>
      <c r="TPP5" s="104"/>
      <c r="TPQ5" s="182"/>
      <c r="TPR5" s="104"/>
      <c r="TPS5" s="182"/>
      <c r="TPT5" s="104"/>
      <c r="TPU5" s="182"/>
      <c r="TPV5" s="104"/>
      <c r="TPW5" s="182"/>
      <c r="TPX5" s="104"/>
      <c r="TPY5" s="182"/>
      <c r="TPZ5" s="104"/>
      <c r="TQA5" s="182"/>
      <c r="TQB5" s="104"/>
      <c r="TQC5" s="182"/>
      <c r="TQD5" s="104"/>
      <c r="TQE5" s="182"/>
      <c r="TQF5" s="104"/>
      <c r="TQG5" s="182"/>
      <c r="TQH5" s="104"/>
      <c r="TQI5" s="182"/>
      <c r="TQJ5" s="104"/>
      <c r="TQK5" s="182"/>
      <c r="TQL5" s="104"/>
      <c r="TQM5" s="182"/>
      <c r="TQN5" s="104"/>
      <c r="TQO5" s="182"/>
      <c r="TQP5" s="104"/>
      <c r="TQQ5" s="182"/>
      <c r="TQR5" s="104"/>
      <c r="TQS5" s="182"/>
      <c r="TQT5" s="104"/>
      <c r="TQU5" s="182"/>
      <c r="TQV5" s="104"/>
      <c r="TQW5" s="182"/>
      <c r="TQX5" s="104"/>
      <c r="TQY5" s="182"/>
      <c r="TQZ5" s="104"/>
      <c r="TRA5" s="182"/>
      <c r="TRB5" s="104"/>
      <c r="TRC5" s="182"/>
      <c r="TRD5" s="104"/>
      <c r="TRE5" s="182"/>
      <c r="TRF5" s="104"/>
      <c r="TRG5" s="182"/>
      <c r="TRH5" s="104"/>
      <c r="TRI5" s="182"/>
      <c r="TRJ5" s="104"/>
      <c r="TRK5" s="182"/>
      <c r="TRL5" s="104"/>
      <c r="TRM5" s="182"/>
      <c r="TRN5" s="104"/>
      <c r="TRO5" s="182"/>
      <c r="TRP5" s="104"/>
      <c r="TRQ5" s="182"/>
      <c r="TRR5" s="104"/>
      <c r="TRS5" s="182"/>
      <c r="TRT5" s="104"/>
      <c r="TRU5" s="182"/>
      <c r="TRV5" s="104"/>
      <c r="TRW5" s="182"/>
      <c r="TRX5" s="104"/>
      <c r="TRY5" s="182"/>
      <c r="TRZ5" s="104"/>
      <c r="TSA5" s="182"/>
      <c r="TSB5" s="104"/>
      <c r="TSC5" s="182"/>
      <c r="TSD5" s="104"/>
      <c r="TSE5" s="182"/>
      <c r="TSF5" s="104"/>
      <c r="TSG5" s="182"/>
      <c r="TSH5" s="104"/>
      <c r="TSI5" s="182"/>
      <c r="TSJ5" s="104"/>
      <c r="TSK5" s="182"/>
      <c r="TSL5" s="104"/>
      <c r="TSM5" s="182"/>
      <c r="TSN5" s="104"/>
      <c r="TSO5" s="182"/>
      <c r="TSP5" s="104"/>
      <c r="TSQ5" s="182"/>
      <c r="TSR5" s="104"/>
      <c r="TSS5" s="182"/>
      <c r="TST5" s="104"/>
      <c r="TSU5" s="182"/>
      <c r="TSV5" s="104"/>
      <c r="TSW5" s="182"/>
      <c r="TSX5" s="104"/>
      <c r="TSY5" s="182"/>
      <c r="TSZ5" s="104"/>
      <c r="TTA5" s="182"/>
      <c r="TTB5" s="104"/>
      <c r="TTC5" s="182"/>
      <c r="TTD5" s="104"/>
      <c r="TTE5" s="182"/>
      <c r="TTF5" s="104"/>
      <c r="TTG5" s="182"/>
      <c r="TTH5" s="104"/>
      <c r="TTI5" s="182"/>
      <c r="TTJ5" s="104"/>
      <c r="TTK5" s="182"/>
      <c r="TTL5" s="104"/>
      <c r="TTM5" s="182"/>
      <c r="TTN5" s="104"/>
      <c r="TTO5" s="182"/>
      <c r="TTP5" s="104"/>
      <c r="TTQ5" s="182"/>
      <c r="TTR5" s="104"/>
      <c r="TTS5" s="182"/>
      <c r="TTT5" s="104"/>
      <c r="TTU5" s="182"/>
      <c r="TTV5" s="104"/>
      <c r="TTW5" s="182"/>
      <c r="TTX5" s="104"/>
      <c r="TTY5" s="182"/>
      <c r="TTZ5" s="104"/>
      <c r="TUA5" s="182"/>
      <c r="TUB5" s="104"/>
      <c r="TUC5" s="182"/>
      <c r="TUD5" s="104"/>
      <c r="TUE5" s="182"/>
      <c r="TUF5" s="104"/>
      <c r="TUG5" s="182"/>
      <c r="TUH5" s="104"/>
      <c r="TUI5" s="182"/>
      <c r="TUJ5" s="104"/>
      <c r="TUK5" s="182"/>
      <c r="TUL5" s="104"/>
      <c r="TUM5" s="182"/>
      <c r="TUN5" s="104"/>
      <c r="TUO5" s="182"/>
      <c r="TUP5" s="104"/>
      <c r="TUQ5" s="182"/>
      <c r="TUR5" s="104"/>
      <c r="TUS5" s="182"/>
      <c r="TUT5" s="104"/>
      <c r="TUU5" s="182"/>
      <c r="TUV5" s="104"/>
      <c r="TUW5" s="182"/>
      <c r="TUX5" s="104"/>
      <c r="TUY5" s="182"/>
      <c r="TUZ5" s="104"/>
      <c r="TVA5" s="182"/>
      <c r="TVB5" s="104"/>
      <c r="TVC5" s="182"/>
      <c r="TVD5" s="104"/>
      <c r="TVE5" s="182"/>
      <c r="TVF5" s="104"/>
      <c r="TVG5" s="182"/>
      <c r="TVH5" s="104"/>
      <c r="TVI5" s="182"/>
      <c r="TVJ5" s="104"/>
      <c r="TVK5" s="182"/>
      <c r="TVL5" s="104"/>
      <c r="TVM5" s="182"/>
      <c r="TVN5" s="104"/>
      <c r="TVO5" s="182"/>
      <c r="TVP5" s="104"/>
      <c r="TVQ5" s="182"/>
      <c r="TVR5" s="104"/>
      <c r="TVS5" s="182"/>
      <c r="TVT5" s="104"/>
      <c r="TVU5" s="182"/>
      <c r="TVV5" s="104"/>
      <c r="TVW5" s="182"/>
      <c r="TVX5" s="104"/>
      <c r="TVY5" s="182"/>
      <c r="TVZ5" s="104"/>
      <c r="TWA5" s="182"/>
      <c r="TWB5" s="104"/>
      <c r="TWC5" s="182"/>
      <c r="TWD5" s="104"/>
      <c r="TWE5" s="182"/>
      <c r="TWF5" s="104"/>
      <c r="TWG5" s="182"/>
      <c r="TWH5" s="104"/>
      <c r="TWI5" s="182"/>
      <c r="TWJ5" s="104"/>
      <c r="TWK5" s="182"/>
      <c r="TWL5" s="104"/>
      <c r="TWM5" s="182"/>
      <c r="TWN5" s="104"/>
      <c r="TWO5" s="182"/>
      <c r="TWP5" s="104"/>
      <c r="TWQ5" s="182"/>
      <c r="TWR5" s="104"/>
      <c r="TWS5" s="182"/>
      <c r="TWT5" s="104"/>
      <c r="TWU5" s="182"/>
      <c r="TWV5" s="104"/>
      <c r="TWW5" s="182"/>
      <c r="TWX5" s="104"/>
      <c r="TWY5" s="182"/>
      <c r="TWZ5" s="104"/>
      <c r="TXA5" s="182"/>
      <c r="TXB5" s="104"/>
      <c r="TXC5" s="182"/>
      <c r="TXD5" s="104"/>
      <c r="TXE5" s="182"/>
      <c r="TXF5" s="104"/>
      <c r="TXG5" s="182"/>
      <c r="TXH5" s="104"/>
      <c r="TXI5" s="182"/>
      <c r="TXJ5" s="104"/>
      <c r="TXK5" s="182"/>
      <c r="TXL5" s="104"/>
      <c r="TXM5" s="182"/>
      <c r="TXN5" s="104"/>
      <c r="TXO5" s="182"/>
      <c r="TXP5" s="104"/>
      <c r="TXQ5" s="182"/>
      <c r="TXR5" s="104"/>
      <c r="TXS5" s="182"/>
      <c r="TXT5" s="104"/>
      <c r="TXU5" s="182"/>
      <c r="TXV5" s="104"/>
      <c r="TXW5" s="182"/>
      <c r="TXX5" s="104"/>
      <c r="TXY5" s="182"/>
      <c r="TXZ5" s="104"/>
      <c r="TYA5" s="182"/>
      <c r="TYB5" s="104"/>
      <c r="TYC5" s="182"/>
      <c r="TYD5" s="104"/>
      <c r="TYE5" s="182"/>
      <c r="TYF5" s="104"/>
      <c r="TYG5" s="182"/>
      <c r="TYH5" s="104"/>
      <c r="TYI5" s="182"/>
      <c r="TYJ5" s="104"/>
      <c r="TYK5" s="182"/>
      <c r="TYL5" s="104"/>
      <c r="TYM5" s="182"/>
      <c r="TYN5" s="104"/>
      <c r="TYO5" s="182"/>
      <c r="TYP5" s="104"/>
      <c r="TYQ5" s="182"/>
      <c r="TYR5" s="104"/>
      <c r="TYS5" s="182"/>
      <c r="TYT5" s="104"/>
      <c r="TYU5" s="182"/>
      <c r="TYV5" s="104"/>
      <c r="TYW5" s="182"/>
      <c r="TYX5" s="104"/>
      <c r="TYY5" s="182"/>
      <c r="TYZ5" s="104"/>
      <c r="TZA5" s="182"/>
      <c r="TZB5" s="104"/>
      <c r="TZC5" s="182"/>
      <c r="TZD5" s="104"/>
      <c r="TZE5" s="182"/>
      <c r="TZF5" s="104"/>
      <c r="TZG5" s="182"/>
      <c r="TZH5" s="104"/>
      <c r="TZI5" s="182"/>
      <c r="TZJ5" s="104"/>
      <c r="TZK5" s="182"/>
      <c r="TZL5" s="104"/>
      <c r="TZM5" s="182"/>
      <c r="TZN5" s="104"/>
      <c r="TZO5" s="182"/>
      <c r="TZP5" s="104"/>
      <c r="TZQ5" s="182"/>
      <c r="TZR5" s="104"/>
      <c r="TZS5" s="182"/>
      <c r="TZT5" s="104"/>
      <c r="TZU5" s="182"/>
      <c r="TZV5" s="104"/>
      <c r="TZW5" s="182"/>
      <c r="TZX5" s="104"/>
      <c r="TZY5" s="182"/>
      <c r="TZZ5" s="104"/>
      <c r="UAA5" s="182"/>
      <c r="UAB5" s="104"/>
      <c r="UAC5" s="182"/>
      <c r="UAD5" s="104"/>
      <c r="UAE5" s="182"/>
      <c r="UAF5" s="104"/>
      <c r="UAG5" s="182"/>
      <c r="UAH5" s="104"/>
      <c r="UAI5" s="182"/>
      <c r="UAJ5" s="104"/>
      <c r="UAK5" s="182"/>
      <c r="UAL5" s="104"/>
      <c r="UAM5" s="182"/>
      <c r="UAN5" s="104"/>
      <c r="UAO5" s="182"/>
      <c r="UAP5" s="104"/>
      <c r="UAQ5" s="182"/>
      <c r="UAR5" s="104"/>
      <c r="UAS5" s="182"/>
      <c r="UAT5" s="104"/>
      <c r="UAU5" s="182"/>
      <c r="UAV5" s="104"/>
      <c r="UAW5" s="182"/>
      <c r="UAX5" s="104"/>
      <c r="UAY5" s="182"/>
      <c r="UAZ5" s="104"/>
      <c r="UBA5" s="182"/>
      <c r="UBB5" s="104"/>
      <c r="UBC5" s="182"/>
      <c r="UBD5" s="104"/>
      <c r="UBE5" s="182"/>
      <c r="UBF5" s="104"/>
      <c r="UBG5" s="182"/>
      <c r="UBH5" s="104"/>
      <c r="UBI5" s="182"/>
      <c r="UBJ5" s="104"/>
      <c r="UBK5" s="182"/>
      <c r="UBL5" s="104"/>
      <c r="UBM5" s="182"/>
      <c r="UBN5" s="104"/>
      <c r="UBO5" s="182"/>
      <c r="UBP5" s="104"/>
      <c r="UBQ5" s="182"/>
      <c r="UBR5" s="104"/>
      <c r="UBS5" s="182"/>
      <c r="UBT5" s="104"/>
      <c r="UBU5" s="182"/>
      <c r="UBV5" s="104"/>
      <c r="UBW5" s="182"/>
      <c r="UBX5" s="104"/>
      <c r="UBY5" s="182"/>
      <c r="UBZ5" s="104"/>
      <c r="UCA5" s="182"/>
      <c r="UCB5" s="104"/>
      <c r="UCC5" s="182"/>
      <c r="UCD5" s="104"/>
      <c r="UCE5" s="182"/>
      <c r="UCF5" s="104"/>
      <c r="UCG5" s="182"/>
      <c r="UCH5" s="104"/>
      <c r="UCI5" s="182"/>
      <c r="UCJ5" s="104"/>
      <c r="UCK5" s="182"/>
      <c r="UCL5" s="104"/>
      <c r="UCM5" s="182"/>
      <c r="UCN5" s="104"/>
      <c r="UCO5" s="182"/>
      <c r="UCP5" s="104"/>
      <c r="UCQ5" s="182"/>
      <c r="UCR5" s="104"/>
      <c r="UCS5" s="182"/>
      <c r="UCT5" s="104"/>
      <c r="UCU5" s="182"/>
      <c r="UCV5" s="104"/>
      <c r="UCW5" s="182"/>
      <c r="UCX5" s="104"/>
      <c r="UCY5" s="182"/>
      <c r="UCZ5" s="104"/>
      <c r="UDA5" s="182"/>
      <c r="UDB5" s="104"/>
      <c r="UDC5" s="182"/>
      <c r="UDD5" s="104"/>
      <c r="UDE5" s="182"/>
      <c r="UDF5" s="104"/>
      <c r="UDG5" s="182"/>
      <c r="UDH5" s="104"/>
      <c r="UDI5" s="182"/>
      <c r="UDJ5" s="104"/>
      <c r="UDK5" s="182"/>
      <c r="UDL5" s="104"/>
      <c r="UDM5" s="182"/>
      <c r="UDN5" s="104"/>
      <c r="UDO5" s="182"/>
      <c r="UDP5" s="104"/>
      <c r="UDQ5" s="182"/>
      <c r="UDR5" s="104"/>
      <c r="UDS5" s="182"/>
      <c r="UDT5" s="104"/>
      <c r="UDU5" s="182"/>
      <c r="UDV5" s="104"/>
      <c r="UDW5" s="182"/>
      <c r="UDX5" s="104"/>
      <c r="UDY5" s="182"/>
      <c r="UDZ5" s="104"/>
      <c r="UEA5" s="182"/>
      <c r="UEB5" s="104"/>
      <c r="UEC5" s="182"/>
      <c r="UED5" s="104"/>
      <c r="UEE5" s="182"/>
      <c r="UEF5" s="104"/>
      <c r="UEG5" s="182"/>
      <c r="UEH5" s="104"/>
      <c r="UEI5" s="182"/>
      <c r="UEJ5" s="104"/>
      <c r="UEK5" s="182"/>
      <c r="UEL5" s="104"/>
      <c r="UEM5" s="182"/>
      <c r="UEN5" s="104"/>
      <c r="UEO5" s="182"/>
      <c r="UEP5" s="104"/>
      <c r="UEQ5" s="182"/>
      <c r="UER5" s="104"/>
      <c r="UES5" s="182"/>
      <c r="UET5" s="104"/>
      <c r="UEU5" s="182"/>
      <c r="UEV5" s="104"/>
      <c r="UEW5" s="182"/>
      <c r="UEX5" s="104"/>
      <c r="UEY5" s="182"/>
      <c r="UEZ5" s="104"/>
      <c r="UFA5" s="182"/>
      <c r="UFB5" s="104"/>
      <c r="UFC5" s="182"/>
      <c r="UFD5" s="104"/>
      <c r="UFE5" s="182"/>
      <c r="UFF5" s="104"/>
      <c r="UFG5" s="182"/>
      <c r="UFH5" s="104"/>
      <c r="UFI5" s="182"/>
      <c r="UFJ5" s="104"/>
      <c r="UFK5" s="182"/>
      <c r="UFL5" s="104"/>
      <c r="UFM5" s="182"/>
      <c r="UFN5" s="104"/>
      <c r="UFO5" s="182"/>
      <c r="UFP5" s="104"/>
      <c r="UFQ5" s="182"/>
      <c r="UFR5" s="104"/>
      <c r="UFS5" s="182"/>
      <c r="UFT5" s="104"/>
      <c r="UFU5" s="182"/>
      <c r="UFV5" s="104"/>
      <c r="UFW5" s="182"/>
      <c r="UFX5" s="104"/>
      <c r="UFY5" s="182"/>
      <c r="UFZ5" s="104"/>
      <c r="UGA5" s="182"/>
      <c r="UGB5" s="104"/>
      <c r="UGC5" s="182"/>
      <c r="UGD5" s="104"/>
      <c r="UGE5" s="182"/>
      <c r="UGF5" s="104"/>
      <c r="UGG5" s="182"/>
      <c r="UGH5" s="104"/>
      <c r="UGI5" s="182"/>
      <c r="UGJ5" s="104"/>
      <c r="UGK5" s="182"/>
      <c r="UGL5" s="104"/>
      <c r="UGM5" s="182"/>
      <c r="UGN5" s="104"/>
      <c r="UGO5" s="182"/>
      <c r="UGP5" s="104"/>
      <c r="UGQ5" s="182"/>
      <c r="UGR5" s="104"/>
      <c r="UGS5" s="182"/>
      <c r="UGT5" s="104"/>
      <c r="UGU5" s="182"/>
      <c r="UGV5" s="104"/>
      <c r="UGW5" s="182"/>
      <c r="UGX5" s="104"/>
      <c r="UGY5" s="182"/>
      <c r="UGZ5" s="104"/>
      <c r="UHA5" s="182"/>
      <c r="UHB5" s="104"/>
      <c r="UHC5" s="182"/>
      <c r="UHD5" s="104"/>
      <c r="UHE5" s="182"/>
      <c r="UHF5" s="104"/>
      <c r="UHG5" s="182"/>
      <c r="UHH5" s="104"/>
      <c r="UHI5" s="182"/>
      <c r="UHJ5" s="104"/>
      <c r="UHK5" s="182"/>
      <c r="UHL5" s="104"/>
      <c r="UHM5" s="182"/>
      <c r="UHN5" s="104"/>
      <c r="UHO5" s="182"/>
      <c r="UHP5" s="104"/>
      <c r="UHQ5" s="182"/>
      <c r="UHR5" s="104"/>
      <c r="UHS5" s="182"/>
      <c r="UHT5" s="104"/>
      <c r="UHU5" s="182"/>
      <c r="UHV5" s="104"/>
      <c r="UHW5" s="182"/>
      <c r="UHX5" s="104"/>
      <c r="UHY5" s="182"/>
      <c r="UHZ5" s="104"/>
      <c r="UIA5" s="182"/>
      <c r="UIB5" s="104"/>
      <c r="UIC5" s="182"/>
      <c r="UID5" s="104"/>
      <c r="UIE5" s="182"/>
      <c r="UIF5" s="104"/>
      <c r="UIG5" s="182"/>
      <c r="UIH5" s="104"/>
      <c r="UII5" s="182"/>
      <c r="UIJ5" s="104"/>
      <c r="UIK5" s="182"/>
      <c r="UIL5" s="104"/>
      <c r="UIM5" s="182"/>
      <c r="UIN5" s="104"/>
      <c r="UIO5" s="182"/>
      <c r="UIP5" s="104"/>
      <c r="UIQ5" s="182"/>
      <c r="UIR5" s="104"/>
      <c r="UIS5" s="182"/>
      <c r="UIT5" s="104"/>
      <c r="UIU5" s="182"/>
      <c r="UIV5" s="104"/>
      <c r="UIW5" s="182"/>
      <c r="UIX5" s="104"/>
      <c r="UIY5" s="182"/>
      <c r="UIZ5" s="104"/>
      <c r="UJA5" s="182"/>
      <c r="UJB5" s="104"/>
      <c r="UJC5" s="182"/>
      <c r="UJD5" s="104"/>
      <c r="UJE5" s="182"/>
      <c r="UJF5" s="104"/>
      <c r="UJG5" s="182"/>
      <c r="UJH5" s="104"/>
      <c r="UJI5" s="182"/>
      <c r="UJJ5" s="104"/>
      <c r="UJK5" s="182"/>
      <c r="UJL5" s="104"/>
      <c r="UJM5" s="182"/>
      <c r="UJN5" s="104"/>
      <c r="UJO5" s="182"/>
      <c r="UJP5" s="104"/>
      <c r="UJQ5" s="182"/>
      <c r="UJR5" s="104"/>
      <c r="UJS5" s="182"/>
      <c r="UJT5" s="104"/>
      <c r="UJU5" s="182"/>
      <c r="UJV5" s="104"/>
      <c r="UJW5" s="182"/>
      <c r="UJX5" s="104"/>
      <c r="UJY5" s="182"/>
      <c r="UJZ5" s="104"/>
      <c r="UKA5" s="182"/>
      <c r="UKB5" s="104"/>
      <c r="UKC5" s="182"/>
      <c r="UKD5" s="104"/>
      <c r="UKE5" s="182"/>
      <c r="UKF5" s="104"/>
      <c r="UKG5" s="182"/>
      <c r="UKH5" s="104"/>
      <c r="UKI5" s="182"/>
      <c r="UKJ5" s="104"/>
      <c r="UKK5" s="182"/>
      <c r="UKL5" s="104"/>
      <c r="UKM5" s="182"/>
      <c r="UKN5" s="104"/>
      <c r="UKO5" s="182"/>
      <c r="UKP5" s="104"/>
      <c r="UKQ5" s="182"/>
      <c r="UKR5" s="104"/>
      <c r="UKS5" s="182"/>
      <c r="UKT5" s="104"/>
      <c r="UKU5" s="182"/>
      <c r="UKV5" s="104"/>
      <c r="UKW5" s="182"/>
      <c r="UKX5" s="104"/>
      <c r="UKY5" s="182"/>
      <c r="UKZ5" s="104"/>
      <c r="ULA5" s="182"/>
      <c r="ULB5" s="104"/>
      <c r="ULC5" s="182"/>
      <c r="ULD5" s="104"/>
      <c r="ULE5" s="182"/>
      <c r="ULF5" s="104"/>
      <c r="ULG5" s="182"/>
      <c r="ULH5" s="104"/>
      <c r="ULI5" s="182"/>
      <c r="ULJ5" s="104"/>
      <c r="ULK5" s="182"/>
      <c r="ULL5" s="104"/>
      <c r="ULM5" s="182"/>
      <c r="ULN5" s="104"/>
      <c r="ULO5" s="182"/>
      <c r="ULP5" s="104"/>
      <c r="ULQ5" s="182"/>
      <c r="ULR5" s="104"/>
      <c r="ULS5" s="182"/>
      <c r="ULT5" s="104"/>
      <c r="ULU5" s="182"/>
      <c r="ULV5" s="104"/>
      <c r="ULW5" s="182"/>
      <c r="ULX5" s="104"/>
      <c r="ULY5" s="182"/>
      <c r="ULZ5" s="104"/>
      <c r="UMA5" s="182"/>
      <c r="UMB5" s="104"/>
      <c r="UMC5" s="182"/>
      <c r="UMD5" s="104"/>
      <c r="UME5" s="182"/>
      <c r="UMF5" s="104"/>
      <c r="UMG5" s="182"/>
      <c r="UMH5" s="104"/>
      <c r="UMI5" s="182"/>
      <c r="UMJ5" s="104"/>
      <c r="UMK5" s="182"/>
      <c r="UML5" s="104"/>
      <c r="UMM5" s="182"/>
      <c r="UMN5" s="104"/>
      <c r="UMO5" s="182"/>
      <c r="UMP5" s="104"/>
      <c r="UMQ5" s="182"/>
      <c r="UMR5" s="104"/>
      <c r="UMS5" s="182"/>
      <c r="UMT5" s="104"/>
      <c r="UMU5" s="182"/>
      <c r="UMV5" s="104"/>
      <c r="UMW5" s="182"/>
      <c r="UMX5" s="104"/>
      <c r="UMY5" s="182"/>
      <c r="UMZ5" s="104"/>
      <c r="UNA5" s="182"/>
      <c r="UNB5" s="104"/>
      <c r="UNC5" s="182"/>
      <c r="UND5" s="104"/>
      <c r="UNE5" s="182"/>
      <c r="UNF5" s="104"/>
      <c r="UNG5" s="182"/>
      <c r="UNH5" s="104"/>
      <c r="UNI5" s="182"/>
      <c r="UNJ5" s="104"/>
      <c r="UNK5" s="182"/>
      <c r="UNL5" s="104"/>
      <c r="UNM5" s="182"/>
      <c r="UNN5" s="104"/>
      <c r="UNO5" s="182"/>
      <c r="UNP5" s="104"/>
      <c r="UNQ5" s="182"/>
      <c r="UNR5" s="104"/>
      <c r="UNS5" s="182"/>
      <c r="UNT5" s="104"/>
      <c r="UNU5" s="182"/>
      <c r="UNV5" s="104"/>
      <c r="UNW5" s="182"/>
      <c r="UNX5" s="104"/>
      <c r="UNY5" s="182"/>
      <c r="UNZ5" s="104"/>
      <c r="UOA5" s="182"/>
      <c r="UOB5" s="104"/>
      <c r="UOC5" s="182"/>
      <c r="UOD5" s="104"/>
      <c r="UOE5" s="182"/>
      <c r="UOF5" s="104"/>
      <c r="UOG5" s="182"/>
      <c r="UOH5" s="104"/>
      <c r="UOI5" s="182"/>
      <c r="UOJ5" s="104"/>
      <c r="UOK5" s="182"/>
      <c r="UOL5" s="104"/>
      <c r="UOM5" s="182"/>
      <c r="UON5" s="104"/>
      <c r="UOO5" s="182"/>
      <c r="UOP5" s="104"/>
      <c r="UOQ5" s="182"/>
      <c r="UOR5" s="104"/>
      <c r="UOS5" s="182"/>
      <c r="UOT5" s="104"/>
      <c r="UOU5" s="182"/>
      <c r="UOV5" s="104"/>
      <c r="UOW5" s="182"/>
      <c r="UOX5" s="104"/>
      <c r="UOY5" s="182"/>
      <c r="UOZ5" s="104"/>
      <c r="UPA5" s="182"/>
      <c r="UPB5" s="104"/>
      <c r="UPC5" s="182"/>
      <c r="UPD5" s="104"/>
      <c r="UPE5" s="182"/>
      <c r="UPF5" s="104"/>
      <c r="UPG5" s="182"/>
      <c r="UPH5" s="104"/>
      <c r="UPI5" s="182"/>
      <c r="UPJ5" s="104"/>
      <c r="UPK5" s="182"/>
      <c r="UPL5" s="104"/>
      <c r="UPM5" s="182"/>
      <c r="UPN5" s="104"/>
      <c r="UPO5" s="182"/>
      <c r="UPP5" s="104"/>
      <c r="UPQ5" s="182"/>
      <c r="UPR5" s="104"/>
      <c r="UPS5" s="182"/>
      <c r="UPT5" s="104"/>
      <c r="UPU5" s="182"/>
      <c r="UPV5" s="104"/>
      <c r="UPW5" s="182"/>
      <c r="UPX5" s="104"/>
      <c r="UPY5" s="182"/>
      <c r="UPZ5" s="104"/>
      <c r="UQA5" s="182"/>
      <c r="UQB5" s="104"/>
      <c r="UQC5" s="182"/>
      <c r="UQD5" s="104"/>
      <c r="UQE5" s="182"/>
      <c r="UQF5" s="104"/>
      <c r="UQG5" s="182"/>
      <c r="UQH5" s="104"/>
      <c r="UQI5" s="182"/>
      <c r="UQJ5" s="104"/>
      <c r="UQK5" s="182"/>
      <c r="UQL5" s="104"/>
      <c r="UQM5" s="182"/>
      <c r="UQN5" s="104"/>
      <c r="UQO5" s="182"/>
      <c r="UQP5" s="104"/>
      <c r="UQQ5" s="182"/>
      <c r="UQR5" s="104"/>
      <c r="UQS5" s="182"/>
      <c r="UQT5" s="104"/>
      <c r="UQU5" s="182"/>
      <c r="UQV5" s="104"/>
      <c r="UQW5" s="182"/>
      <c r="UQX5" s="104"/>
      <c r="UQY5" s="182"/>
      <c r="UQZ5" s="104"/>
      <c r="URA5" s="182"/>
      <c r="URB5" s="104"/>
      <c r="URC5" s="182"/>
      <c r="URD5" s="104"/>
      <c r="URE5" s="182"/>
      <c r="URF5" s="104"/>
      <c r="URG5" s="182"/>
      <c r="URH5" s="104"/>
      <c r="URI5" s="182"/>
      <c r="URJ5" s="104"/>
      <c r="URK5" s="182"/>
      <c r="URL5" s="104"/>
      <c r="URM5" s="182"/>
      <c r="URN5" s="104"/>
      <c r="URO5" s="182"/>
      <c r="URP5" s="104"/>
      <c r="URQ5" s="182"/>
      <c r="URR5" s="104"/>
      <c r="URS5" s="182"/>
      <c r="URT5" s="104"/>
      <c r="URU5" s="182"/>
      <c r="URV5" s="104"/>
      <c r="URW5" s="182"/>
      <c r="URX5" s="104"/>
      <c r="URY5" s="182"/>
      <c r="URZ5" s="104"/>
      <c r="USA5" s="182"/>
      <c r="USB5" s="104"/>
      <c r="USC5" s="182"/>
      <c r="USD5" s="104"/>
      <c r="USE5" s="182"/>
      <c r="USF5" s="104"/>
      <c r="USG5" s="182"/>
      <c r="USH5" s="104"/>
      <c r="USI5" s="182"/>
      <c r="USJ5" s="104"/>
      <c r="USK5" s="182"/>
      <c r="USL5" s="104"/>
      <c r="USM5" s="182"/>
      <c r="USN5" s="104"/>
      <c r="USO5" s="182"/>
      <c r="USP5" s="104"/>
      <c r="USQ5" s="182"/>
      <c r="USR5" s="104"/>
      <c r="USS5" s="182"/>
      <c r="UST5" s="104"/>
      <c r="USU5" s="182"/>
      <c r="USV5" s="104"/>
      <c r="USW5" s="182"/>
      <c r="USX5" s="104"/>
      <c r="USY5" s="182"/>
      <c r="USZ5" s="104"/>
      <c r="UTA5" s="182"/>
      <c r="UTB5" s="104"/>
      <c r="UTC5" s="182"/>
      <c r="UTD5" s="104"/>
      <c r="UTE5" s="182"/>
      <c r="UTF5" s="104"/>
      <c r="UTG5" s="182"/>
      <c r="UTH5" s="104"/>
      <c r="UTI5" s="182"/>
      <c r="UTJ5" s="104"/>
      <c r="UTK5" s="182"/>
      <c r="UTL5" s="104"/>
      <c r="UTM5" s="182"/>
      <c r="UTN5" s="104"/>
      <c r="UTO5" s="182"/>
      <c r="UTP5" s="104"/>
      <c r="UTQ5" s="182"/>
      <c r="UTR5" s="104"/>
      <c r="UTS5" s="182"/>
      <c r="UTT5" s="104"/>
      <c r="UTU5" s="182"/>
      <c r="UTV5" s="104"/>
      <c r="UTW5" s="182"/>
      <c r="UTX5" s="104"/>
      <c r="UTY5" s="182"/>
      <c r="UTZ5" s="104"/>
      <c r="UUA5" s="182"/>
      <c r="UUB5" s="104"/>
      <c r="UUC5" s="182"/>
      <c r="UUD5" s="104"/>
      <c r="UUE5" s="182"/>
      <c r="UUF5" s="104"/>
      <c r="UUG5" s="182"/>
      <c r="UUH5" s="104"/>
      <c r="UUI5" s="182"/>
      <c r="UUJ5" s="104"/>
      <c r="UUK5" s="182"/>
      <c r="UUL5" s="104"/>
      <c r="UUM5" s="182"/>
      <c r="UUN5" s="104"/>
      <c r="UUO5" s="182"/>
      <c r="UUP5" s="104"/>
      <c r="UUQ5" s="182"/>
      <c r="UUR5" s="104"/>
      <c r="UUS5" s="182"/>
      <c r="UUT5" s="104"/>
      <c r="UUU5" s="182"/>
      <c r="UUV5" s="104"/>
      <c r="UUW5" s="182"/>
      <c r="UUX5" s="104"/>
      <c r="UUY5" s="182"/>
      <c r="UUZ5" s="104"/>
      <c r="UVA5" s="182"/>
      <c r="UVB5" s="104"/>
      <c r="UVC5" s="182"/>
      <c r="UVD5" s="104"/>
      <c r="UVE5" s="182"/>
      <c r="UVF5" s="104"/>
      <c r="UVG5" s="182"/>
      <c r="UVH5" s="104"/>
      <c r="UVI5" s="182"/>
      <c r="UVJ5" s="104"/>
      <c r="UVK5" s="182"/>
      <c r="UVL5" s="104"/>
      <c r="UVM5" s="182"/>
      <c r="UVN5" s="104"/>
      <c r="UVO5" s="182"/>
      <c r="UVP5" s="104"/>
      <c r="UVQ5" s="182"/>
      <c r="UVR5" s="104"/>
      <c r="UVS5" s="182"/>
      <c r="UVT5" s="104"/>
      <c r="UVU5" s="182"/>
      <c r="UVV5" s="104"/>
      <c r="UVW5" s="182"/>
      <c r="UVX5" s="104"/>
      <c r="UVY5" s="182"/>
      <c r="UVZ5" s="104"/>
      <c r="UWA5" s="182"/>
      <c r="UWB5" s="104"/>
      <c r="UWC5" s="182"/>
      <c r="UWD5" s="104"/>
      <c r="UWE5" s="182"/>
      <c r="UWF5" s="104"/>
      <c r="UWG5" s="182"/>
      <c r="UWH5" s="104"/>
      <c r="UWI5" s="182"/>
      <c r="UWJ5" s="104"/>
      <c r="UWK5" s="182"/>
      <c r="UWL5" s="104"/>
      <c r="UWM5" s="182"/>
      <c r="UWN5" s="104"/>
      <c r="UWO5" s="182"/>
      <c r="UWP5" s="104"/>
      <c r="UWQ5" s="182"/>
      <c r="UWR5" s="104"/>
      <c r="UWS5" s="182"/>
      <c r="UWT5" s="104"/>
      <c r="UWU5" s="182"/>
      <c r="UWV5" s="104"/>
      <c r="UWW5" s="182"/>
      <c r="UWX5" s="104"/>
      <c r="UWY5" s="182"/>
      <c r="UWZ5" s="104"/>
      <c r="UXA5" s="182"/>
      <c r="UXB5" s="104"/>
      <c r="UXC5" s="182"/>
      <c r="UXD5" s="104"/>
      <c r="UXE5" s="182"/>
      <c r="UXF5" s="104"/>
      <c r="UXG5" s="182"/>
      <c r="UXH5" s="104"/>
      <c r="UXI5" s="182"/>
      <c r="UXJ5" s="104"/>
      <c r="UXK5" s="182"/>
      <c r="UXL5" s="104"/>
      <c r="UXM5" s="182"/>
      <c r="UXN5" s="104"/>
      <c r="UXO5" s="182"/>
      <c r="UXP5" s="104"/>
      <c r="UXQ5" s="182"/>
      <c r="UXR5" s="104"/>
      <c r="UXS5" s="182"/>
      <c r="UXT5" s="104"/>
      <c r="UXU5" s="182"/>
      <c r="UXV5" s="104"/>
      <c r="UXW5" s="182"/>
      <c r="UXX5" s="104"/>
      <c r="UXY5" s="182"/>
      <c r="UXZ5" s="104"/>
      <c r="UYA5" s="182"/>
      <c r="UYB5" s="104"/>
      <c r="UYC5" s="182"/>
      <c r="UYD5" s="104"/>
      <c r="UYE5" s="182"/>
      <c r="UYF5" s="104"/>
      <c r="UYG5" s="182"/>
      <c r="UYH5" s="104"/>
      <c r="UYI5" s="182"/>
      <c r="UYJ5" s="104"/>
      <c r="UYK5" s="182"/>
      <c r="UYL5" s="104"/>
      <c r="UYM5" s="182"/>
      <c r="UYN5" s="104"/>
      <c r="UYO5" s="182"/>
      <c r="UYP5" s="104"/>
      <c r="UYQ5" s="182"/>
      <c r="UYR5" s="104"/>
      <c r="UYS5" s="182"/>
      <c r="UYT5" s="104"/>
      <c r="UYU5" s="182"/>
      <c r="UYV5" s="104"/>
      <c r="UYW5" s="182"/>
      <c r="UYX5" s="104"/>
      <c r="UYY5" s="182"/>
      <c r="UYZ5" s="104"/>
      <c r="UZA5" s="182"/>
      <c r="UZB5" s="104"/>
      <c r="UZC5" s="182"/>
      <c r="UZD5" s="104"/>
      <c r="UZE5" s="182"/>
      <c r="UZF5" s="104"/>
      <c r="UZG5" s="182"/>
      <c r="UZH5" s="104"/>
      <c r="UZI5" s="182"/>
      <c r="UZJ5" s="104"/>
      <c r="UZK5" s="182"/>
      <c r="UZL5" s="104"/>
      <c r="UZM5" s="182"/>
      <c r="UZN5" s="104"/>
      <c r="UZO5" s="182"/>
      <c r="UZP5" s="104"/>
      <c r="UZQ5" s="182"/>
      <c r="UZR5" s="104"/>
      <c r="UZS5" s="182"/>
      <c r="UZT5" s="104"/>
      <c r="UZU5" s="182"/>
      <c r="UZV5" s="104"/>
      <c r="UZW5" s="182"/>
      <c r="UZX5" s="104"/>
      <c r="UZY5" s="182"/>
      <c r="UZZ5" s="104"/>
      <c r="VAA5" s="182"/>
      <c r="VAB5" s="104"/>
      <c r="VAC5" s="182"/>
      <c r="VAD5" s="104"/>
      <c r="VAE5" s="182"/>
      <c r="VAF5" s="104"/>
      <c r="VAG5" s="182"/>
      <c r="VAH5" s="104"/>
      <c r="VAI5" s="182"/>
      <c r="VAJ5" s="104"/>
      <c r="VAK5" s="182"/>
      <c r="VAL5" s="104"/>
      <c r="VAM5" s="182"/>
      <c r="VAN5" s="104"/>
      <c r="VAO5" s="182"/>
      <c r="VAP5" s="104"/>
      <c r="VAQ5" s="182"/>
      <c r="VAR5" s="104"/>
      <c r="VAS5" s="182"/>
      <c r="VAT5" s="104"/>
      <c r="VAU5" s="182"/>
      <c r="VAV5" s="104"/>
      <c r="VAW5" s="182"/>
      <c r="VAX5" s="104"/>
      <c r="VAY5" s="182"/>
      <c r="VAZ5" s="104"/>
      <c r="VBA5" s="182"/>
      <c r="VBB5" s="104"/>
      <c r="VBC5" s="182"/>
      <c r="VBD5" s="104"/>
      <c r="VBE5" s="182"/>
      <c r="VBF5" s="104"/>
      <c r="VBG5" s="182"/>
      <c r="VBH5" s="104"/>
      <c r="VBI5" s="182"/>
      <c r="VBJ5" s="104"/>
      <c r="VBK5" s="182"/>
      <c r="VBL5" s="104"/>
      <c r="VBM5" s="182"/>
      <c r="VBN5" s="104"/>
      <c r="VBO5" s="182"/>
      <c r="VBP5" s="104"/>
      <c r="VBQ5" s="182"/>
      <c r="VBR5" s="104"/>
      <c r="VBS5" s="182"/>
      <c r="VBT5" s="104"/>
      <c r="VBU5" s="182"/>
      <c r="VBV5" s="104"/>
      <c r="VBW5" s="182"/>
      <c r="VBX5" s="104"/>
      <c r="VBY5" s="182"/>
      <c r="VBZ5" s="104"/>
      <c r="VCA5" s="182"/>
      <c r="VCB5" s="104"/>
      <c r="VCC5" s="182"/>
      <c r="VCD5" s="104"/>
      <c r="VCE5" s="182"/>
      <c r="VCF5" s="104"/>
      <c r="VCG5" s="182"/>
      <c r="VCH5" s="104"/>
      <c r="VCI5" s="182"/>
      <c r="VCJ5" s="104"/>
      <c r="VCK5" s="182"/>
      <c r="VCL5" s="104"/>
      <c r="VCM5" s="182"/>
      <c r="VCN5" s="104"/>
      <c r="VCO5" s="182"/>
      <c r="VCP5" s="104"/>
      <c r="VCQ5" s="182"/>
      <c r="VCR5" s="104"/>
      <c r="VCS5" s="182"/>
      <c r="VCT5" s="104"/>
      <c r="VCU5" s="182"/>
      <c r="VCV5" s="104"/>
      <c r="VCW5" s="182"/>
      <c r="VCX5" s="104"/>
      <c r="VCY5" s="182"/>
      <c r="VCZ5" s="104"/>
      <c r="VDA5" s="182"/>
      <c r="VDB5" s="104"/>
      <c r="VDC5" s="182"/>
      <c r="VDD5" s="104"/>
      <c r="VDE5" s="182"/>
      <c r="VDF5" s="104"/>
      <c r="VDG5" s="182"/>
      <c r="VDH5" s="104"/>
      <c r="VDI5" s="182"/>
      <c r="VDJ5" s="104"/>
      <c r="VDK5" s="182"/>
      <c r="VDL5" s="104"/>
      <c r="VDM5" s="182"/>
      <c r="VDN5" s="104"/>
      <c r="VDO5" s="182"/>
      <c r="VDP5" s="104"/>
      <c r="VDQ5" s="182"/>
      <c r="VDR5" s="104"/>
      <c r="VDS5" s="182"/>
      <c r="VDT5" s="104"/>
      <c r="VDU5" s="182"/>
      <c r="VDV5" s="104"/>
      <c r="VDW5" s="182"/>
      <c r="VDX5" s="104"/>
      <c r="VDY5" s="182"/>
      <c r="VDZ5" s="104"/>
      <c r="VEA5" s="182"/>
      <c r="VEB5" s="104"/>
      <c r="VEC5" s="182"/>
      <c r="VED5" s="104"/>
      <c r="VEE5" s="182"/>
      <c r="VEF5" s="104"/>
      <c r="VEG5" s="182"/>
      <c r="VEH5" s="104"/>
      <c r="VEI5" s="182"/>
      <c r="VEJ5" s="104"/>
      <c r="VEK5" s="182"/>
      <c r="VEL5" s="104"/>
      <c r="VEM5" s="182"/>
      <c r="VEN5" s="104"/>
      <c r="VEO5" s="182"/>
      <c r="VEP5" s="104"/>
      <c r="VEQ5" s="182"/>
      <c r="VER5" s="104"/>
      <c r="VES5" s="182"/>
      <c r="VET5" s="104"/>
      <c r="VEU5" s="182"/>
      <c r="VEV5" s="104"/>
      <c r="VEW5" s="182"/>
      <c r="VEX5" s="104"/>
      <c r="VEY5" s="182"/>
      <c r="VEZ5" s="104"/>
      <c r="VFA5" s="182"/>
      <c r="VFB5" s="104"/>
      <c r="VFC5" s="182"/>
      <c r="VFD5" s="104"/>
      <c r="VFE5" s="182"/>
      <c r="VFF5" s="104"/>
      <c r="VFG5" s="182"/>
      <c r="VFH5" s="104"/>
      <c r="VFI5" s="182"/>
      <c r="VFJ5" s="104"/>
      <c r="VFK5" s="182"/>
      <c r="VFL5" s="104"/>
      <c r="VFM5" s="182"/>
      <c r="VFN5" s="104"/>
      <c r="VFO5" s="182"/>
      <c r="VFP5" s="104"/>
      <c r="VFQ5" s="182"/>
      <c r="VFR5" s="104"/>
      <c r="VFS5" s="182"/>
      <c r="VFT5" s="104"/>
      <c r="VFU5" s="182"/>
      <c r="VFV5" s="104"/>
      <c r="VFW5" s="182"/>
      <c r="VFX5" s="104"/>
      <c r="VFY5" s="182"/>
      <c r="VFZ5" s="104"/>
      <c r="VGA5" s="182"/>
      <c r="VGB5" s="104"/>
      <c r="VGC5" s="182"/>
      <c r="VGD5" s="104"/>
      <c r="VGE5" s="182"/>
      <c r="VGF5" s="104"/>
      <c r="VGG5" s="182"/>
      <c r="VGH5" s="104"/>
      <c r="VGI5" s="182"/>
      <c r="VGJ5" s="104"/>
      <c r="VGK5" s="182"/>
      <c r="VGL5" s="104"/>
      <c r="VGM5" s="182"/>
      <c r="VGN5" s="104"/>
      <c r="VGO5" s="182"/>
      <c r="VGP5" s="104"/>
      <c r="VGQ5" s="182"/>
      <c r="VGR5" s="104"/>
      <c r="VGS5" s="182"/>
      <c r="VGT5" s="104"/>
      <c r="VGU5" s="182"/>
      <c r="VGV5" s="104"/>
      <c r="VGW5" s="182"/>
      <c r="VGX5" s="104"/>
      <c r="VGY5" s="182"/>
      <c r="VGZ5" s="104"/>
      <c r="VHA5" s="182"/>
      <c r="VHB5" s="104"/>
      <c r="VHC5" s="182"/>
      <c r="VHD5" s="104"/>
      <c r="VHE5" s="182"/>
      <c r="VHF5" s="104"/>
      <c r="VHG5" s="182"/>
      <c r="VHH5" s="104"/>
      <c r="VHI5" s="182"/>
      <c r="VHJ5" s="104"/>
      <c r="VHK5" s="182"/>
      <c r="VHL5" s="104"/>
      <c r="VHM5" s="182"/>
      <c r="VHN5" s="104"/>
      <c r="VHO5" s="182"/>
      <c r="VHP5" s="104"/>
      <c r="VHQ5" s="182"/>
      <c r="VHR5" s="104"/>
      <c r="VHS5" s="182"/>
      <c r="VHT5" s="104"/>
      <c r="VHU5" s="182"/>
      <c r="VHV5" s="104"/>
      <c r="VHW5" s="182"/>
      <c r="VHX5" s="104"/>
      <c r="VHY5" s="182"/>
      <c r="VHZ5" s="104"/>
      <c r="VIA5" s="182"/>
      <c r="VIB5" s="104"/>
      <c r="VIC5" s="182"/>
      <c r="VID5" s="104"/>
      <c r="VIE5" s="182"/>
      <c r="VIF5" s="104"/>
      <c r="VIG5" s="182"/>
      <c r="VIH5" s="104"/>
      <c r="VII5" s="182"/>
      <c r="VIJ5" s="104"/>
      <c r="VIK5" s="182"/>
      <c r="VIL5" s="104"/>
      <c r="VIM5" s="182"/>
      <c r="VIN5" s="104"/>
      <c r="VIO5" s="182"/>
      <c r="VIP5" s="104"/>
      <c r="VIQ5" s="182"/>
      <c r="VIR5" s="104"/>
      <c r="VIS5" s="182"/>
      <c r="VIT5" s="104"/>
      <c r="VIU5" s="182"/>
      <c r="VIV5" s="104"/>
      <c r="VIW5" s="182"/>
      <c r="VIX5" s="104"/>
      <c r="VIY5" s="182"/>
      <c r="VIZ5" s="104"/>
      <c r="VJA5" s="182"/>
      <c r="VJB5" s="104"/>
      <c r="VJC5" s="182"/>
      <c r="VJD5" s="104"/>
      <c r="VJE5" s="182"/>
      <c r="VJF5" s="104"/>
      <c r="VJG5" s="182"/>
      <c r="VJH5" s="104"/>
      <c r="VJI5" s="182"/>
      <c r="VJJ5" s="104"/>
      <c r="VJK5" s="182"/>
      <c r="VJL5" s="104"/>
      <c r="VJM5" s="182"/>
      <c r="VJN5" s="104"/>
      <c r="VJO5" s="182"/>
      <c r="VJP5" s="104"/>
      <c r="VJQ5" s="182"/>
      <c r="VJR5" s="104"/>
      <c r="VJS5" s="182"/>
      <c r="VJT5" s="104"/>
      <c r="VJU5" s="182"/>
      <c r="VJV5" s="104"/>
      <c r="VJW5" s="182"/>
      <c r="VJX5" s="104"/>
      <c r="VJY5" s="182"/>
      <c r="VJZ5" s="104"/>
      <c r="VKA5" s="182"/>
      <c r="VKB5" s="104"/>
      <c r="VKC5" s="182"/>
      <c r="VKD5" s="104"/>
      <c r="VKE5" s="182"/>
      <c r="VKF5" s="104"/>
      <c r="VKG5" s="182"/>
      <c r="VKH5" s="104"/>
      <c r="VKI5" s="182"/>
      <c r="VKJ5" s="104"/>
      <c r="VKK5" s="182"/>
      <c r="VKL5" s="104"/>
      <c r="VKM5" s="182"/>
      <c r="VKN5" s="104"/>
      <c r="VKO5" s="182"/>
      <c r="VKP5" s="104"/>
      <c r="VKQ5" s="182"/>
      <c r="VKR5" s="104"/>
      <c r="VKS5" s="182"/>
      <c r="VKT5" s="104"/>
      <c r="VKU5" s="182"/>
      <c r="VKV5" s="104"/>
      <c r="VKW5" s="182"/>
      <c r="VKX5" s="104"/>
      <c r="VKY5" s="182"/>
      <c r="VKZ5" s="104"/>
      <c r="VLA5" s="182"/>
      <c r="VLB5" s="104"/>
      <c r="VLC5" s="182"/>
      <c r="VLD5" s="104"/>
      <c r="VLE5" s="182"/>
      <c r="VLF5" s="104"/>
      <c r="VLG5" s="182"/>
      <c r="VLH5" s="104"/>
      <c r="VLI5" s="182"/>
      <c r="VLJ5" s="104"/>
      <c r="VLK5" s="182"/>
      <c r="VLL5" s="104"/>
      <c r="VLM5" s="182"/>
      <c r="VLN5" s="104"/>
      <c r="VLO5" s="182"/>
      <c r="VLP5" s="104"/>
      <c r="VLQ5" s="182"/>
      <c r="VLR5" s="104"/>
      <c r="VLS5" s="182"/>
      <c r="VLT5" s="104"/>
      <c r="VLU5" s="182"/>
      <c r="VLV5" s="104"/>
      <c r="VLW5" s="182"/>
      <c r="VLX5" s="104"/>
      <c r="VLY5" s="182"/>
      <c r="VLZ5" s="104"/>
      <c r="VMA5" s="182"/>
      <c r="VMB5" s="104"/>
      <c r="VMC5" s="182"/>
      <c r="VMD5" s="104"/>
      <c r="VME5" s="182"/>
      <c r="VMF5" s="104"/>
      <c r="VMG5" s="182"/>
      <c r="VMH5" s="104"/>
      <c r="VMI5" s="182"/>
      <c r="VMJ5" s="104"/>
      <c r="VMK5" s="182"/>
      <c r="VML5" s="104"/>
      <c r="VMM5" s="182"/>
      <c r="VMN5" s="104"/>
      <c r="VMO5" s="182"/>
      <c r="VMP5" s="104"/>
      <c r="VMQ5" s="182"/>
      <c r="VMR5" s="104"/>
      <c r="VMS5" s="182"/>
      <c r="VMT5" s="104"/>
      <c r="VMU5" s="182"/>
      <c r="VMV5" s="104"/>
      <c r="VMW5" s="182"/>
      <c r="VMX5" s="104"/>
      <c r="VMY5" s="182"/>
      <c r="VMZ5" s="104"/>
      <c r="VNA5" s="182"/>
      <c r="VNB5" s="104"/>
      <c r="VNC5" s="182"/>
      <c r="VND5" s="104"/>
      <c r="VNE5" s="182"/>
      <c r="VNF5" s="104"/>
      <c r="VNG5" s="182"/>
      <c r="VNH5" s="104"/>
      <c r="VNI5" s="182"/>
      <c r="VNJ5" s="104"/>
      <c r="VNK5" s="182"/>
      <c r="VNL5" s="104"/>
      <c r="VNM5" s="182"/>
      <c r="VNN5" s="104"/>
      <c r="VNO5" s="182"/>
      <c r="VNP5" s="104"/>
      <c r="VNQ5" s="182"/>
      <c r="VNR5" s="104"/>
      <c r="VNS5" s="182"/>
      <c r="VNT5" s="104"/>
      <c r="VNU5" s="182"/>
      <c r="VNV5" s="104"/>
      <c r="VNW5" s="182"/>
      <c r="VNX5" s="104"/>
      <c r="VNY5" s="182"/>
      <c r="VNZ5" s="104"/>
      <c r="VOA5" s="182"/>
      <c r="VOB5" s="104"/>
      <c r="VOC5" s="182"/>
      <c r="VOD5" s="104"/>
      <c r="VOE5" s="182"/>
      <c r="VOF5" s="104"/>
      <c r="VOG5" s="182"/>
      <c r="VOH5" s="104"/>
      <c r="VOI5" s="182"/>
      <c r="VOJ5" s="104"/>
      <c r="VOK5" s="182"/>
      <c r="VOL5" s="104"/>
      <c r="VOM5" s="182"/>
      <c r="VON5" s="104"/>
      <c r="VOO5" s="182"/>
      <c r="VOP5" s="104"/>
      <c r="VOQ5" s="182"/>
      <c r="VOR5" s="104"/>
      <c r="VOS5" s="182"/>
      <c r="VOT5" s="104"/>
      <c r="VOU5" s="182"/>
      <c r="VOV5" s="104"/>
      <c r="VOW5" s="182"/>
      <c r="VOX5" s="104"/>
      <c r="VOY5" s="182"/>
      <c r="VOZ5" s="104"/>
      <c r="VPA5" s="182"/>
      <c r="VPB5" s="104"/>
      <c r="VPC5" s="182"/>
      <c r="VPD5" s="104"/>
      <c r="VPE5" s="182"/>
      <c r="VPF5" s="104"/>
      <c r="VPG5" s="182"/>
      <c r="VPH5" s="104"/>
      <c r="VPI5" s="182"/>
      <c r="VPJ5" s="104"/>
      <c r="VPK5" s="182"/>
      <c r="VPL5" s="104"/>
      <c r="VPM5" s="182"/>
      <c r="VPN5" s="104"/>
      <c r="VPO5" s="182"/>
      <c r="VPP5" s="104"/>
      <c r="VPQ5" s="182"/>
      <c r="VPR5" s="104"/>
      <c r="VPS5" s="182"/>
      <c r="VPT5" s="104"/>
      <c r="VPU5" s="182"/>
      <c r="VPV5" s="104"/>
      <c r="VPW5" s="182"/>
      <c r="VPX5" s="104"/>
      <c r="VPY5" s="182"/>
      <c r="VPZ5" s="104"/>
      <c r="VQA5" s="182"/>
      <c r="VQB5" s="104"/>
      <c r="VQC5" s="182"/>
      <c r="VQD5" s="104"/>
      <c r="VQE5" s="182"/>
      <c r="VQF5" s="104"/>
      <c r="VQG5" s="182"/>
      <c r="VQH5" s="104"/>
      <c r="VQI5" s="182"/>
      <c r="VQJ5" s="104"/>
      <c r="VQK5" s="182"/>
      <c r="VQL5" s="104"/>
      <c r="VQM5" s="182"/>
      <c r="VQN5" s="104"/>
      <c r="VQO5" s="182"/>
      <c r="VQP5" s="104"/>
      <c r="VQQ5" s="182"/>
      <c r="VQR5" s="104"/>
      <c r="VQS5" s="182"/>
      <c r="VQT5" s="104"/>
      <c r="VQU5" s="182"/>
      <c r="VQV5" s="104"/>
      <c r="VQW5" s="182"/>
      <c r="VQX5" s="104"/>
      <c r="VQY5" s="182"/>
      <c r="VQZ5" s="104"/>
      <c r="VRA5" s="182"/>
      <c r="VRB5" s="104"/>
      <c r="VRC5" s="182"/>
      <c r="VRD5" s="104"/>
      <c r="VRE5" s="182"/>
      <c r="VRF5" s="104"/>
      <c r="VRG5" s="182"/>
      <c r="VRH5" s="104"/>
      <c r="VRI5" s="182"/>
      <c r="VRJ5" s="104"/>
      <c r="VRK5" s="182"/>
      <c r="VRL5" s="104"/>
      <c r="VRM5" s="182"/>
      <c r="VRN5" s="104"/>
      <c r="VRO5" s="182"/>
      <c r="VRP5" s="104"/>
      <c r="VRQ5" s="182"/>
      <c r="VRR5" s="104"/>
      <c r="VRS5" s="182"/>
      <c r="VRT5" s="104"/>
      <c r="VRU5" s="182"/>
      <c r="VRV5" s="104"/>
      <c r="VRW5" s="182"/>
      <c r="VRX5" s="104"/>
      <c r="VRY5" s="182"/>
      <c r="VRZ5" s="104"/>
      <c r="VSA5" s="182"/>
      <c r="VSB5" s="104"/>
      <c r="VSC5" s="182"/>
      <c r="VSD5" s="104"/>
      <c r="VSE5" s="182"/>
      <c r="VSF5" s="104"/>
      <c r="VSG5" s="182"/>
      <c r="VSH5" s="104"/>
      <c r="VSI5" s="182"/>
      <c r="VSJ5" s="104"/>
      <c r="VSK5" s="182"/>
      <c r="VSL5" s="104"/>
      <c r="VSM5" s="182"/>
      <c r="VSN5" s="104"/>
      <c r="VSO5" s="182"/>
      <c r="VSP5" s="104"/>
      <c r="VSQ5" s="182"/>
      <c r="VSR5" s="104"/>
      <c r="VSS5" s="182"/>
      <c r="VST5" s="104"/>
      <c r="VSU5" s="182"/>
      <c r="VSV5" s="104"/>
      <c r="VSW5" s="182"/>
      <c r="VSX5" s="104"/>
      <c r="VSY5" s="182"/>
      <c r="VSZ5" s="104"/>
      <c r="VTA5" s="182"/>
      <c r="VTB5" s="104"/>
      <c r="VTC5" s="182"/>
      <c r="VTD5" s="104"/>
      <c r="VTE5" s="182"/>
      <c r="VTF5" s="104"/>
      <c r="VTG5" s="182"/>
      <c r="VTH5" s="104"/>
      <c r="VTI5" s="182"/>
      <c r="VTJ5" s="104"/>
      <c r="VTK5" s="182"/>
      <c r="VTL5" s="104"/>
      <c r="VTM5" s="182"/>
      <c r="VTN5" s="104"/>
      <c r="VTO5" s="182"/>
      <c r="VTP5" s="104"/>
      <c r="VTQ5" s="182"/>
      <c r="VTR5" s="104"/>
      <c r="VTS5" s="182"/>
      <c r="VTT5" s="104"/>
      <c r="VTU5" s="182"/>
      <c r="VTV5" s="104"/>
      <c r="VTW5" s="182"/>
      <c r="VTX5" s="104"/>
      <c r="VTY5" s="182"/>
      <c r="VTZ5" s="104"/>
      <c r="VUA5" s="182"/>
      <c r="VUB5" s="104"/>
      <c r="VUC5" s="182"/>
      <c r="VUD5" s="104"/>
      <c r="VUE5" s="182"/>
      <c r="VUF5" s="104"/>
      <c r="VUG5" s="182"/>
      <c r="VUH5" s="104"/>
      <c r="VUI5" s="182"/>
      <c r="VUJ5" s="104"/>
      <c r="VUK5" s="182"/>
      <c r="VUL5" s="104"/>
      <c r="VUM5" s="182"/>
      <c r="VUN5" s="104"/>
      <c r="VUO5" s="182"/>
      <c r="VUP5" s="104"/>
      <c r="VUQ5" s="182"/>
      <c r="VUR5" s="104"/>
      <c r="VUS5" s="182"/>
      <c r="VUT5" s="104"/>
      <c r="VUU5" s="182"/>
      <c r="VUV5" s="104"/>
      <c r="VUW5" s="182"/>
      <c r="VUX5" s="104"/>
      <c r="VUY5" s="182"/>
      <c r="VUZ5" s="104"/>
      <c r="VVA5" s="182"/>
      <c r="VVB5" s="104"/>
      <c r="VVC5" s="182"/>
      <c r="VVD5" s="104"/>
      <c r="VVE5" s="182"/>
      <c r="VVF5" s="104"/>
      <c r="VVG5" s="182"/>
      <c r="VVH5" s="104"/>
      <c r="VVI5" s="182"/>
      <c r="VVJ5" s="104"/>
      <c r="VVK5" s="182"/>
      <c r="VVL5" s="104"/>
      <c r="VVM5" s="182"/>
      <c r="VVN5" s="104"/>
      <c r="VVO5" s="182"/>
      <c r="VVP5" s="104"/>
      <c r="VVQ5" s="182"/>
      <c r="VVR5" s="104"/>
      <c r="VVS5" s="182"/>
      <c r="VVT5" s="104"/>
      <c r="VVU5" s="182"/>
      <c r="VVV5" s="104"/>
      <c r="VVW5" s="182"/>
      <c r="VVX5" s="104"/>
      <c r="VVY5" s="182"/>
      <c r="VVZ5" s="104"/>
      <c r="VWA5" s="182"/>
      <c r="VWB5" s="104"/>
      <c r="VWC5" s="182"/>
      <c r="VWD5" s="104"/>
      <c r="VWE5" s="182"/>
      <c r="VWF5" s="104"/>
      <c r="VWG5" s="182"/>
      <c r="VWH5" s="104"/>
      <c r="VWI5" s="182"/>
      <c r="VWJ5" s="104"/>
      <c r="VWK5" s="182"/>
      <c r="VWL5" s="104"/>
      <c r="VWM5" s="182"/>
      <c r="VWN5" s="104"/>
      <c r="VWO5" s="182"/>
      <c r="VWP5" s="104"/>
      <c r="VWQ5" s="182"/>
      <c r="VWR5" s="104"/>
      <c r="VWS5" s="182"/>
      <c r="VWT5" s="104"/>
      <c r="VWU5" s="182"/>
      <c r="VWV5" s="104"/>
      <c r="VWW5" s="182"/>
      <c r="VWX5" s="104"/>
      <c r="VWY5" s="182"/>
      <c r="VWZ5" s="104"/>
      <c r="VXA5" s="182"/>
      <c r="VXB5" s="104"/>
      <c r="VXC5" s="182"/>
      <c r="VXD5" s="104"/>
      <c r="VXE5" s="182"/>
      <c r="VXF5" s="104"/>
      <c r="VXG5" s="182"/>
      <c r="VXH5" s="104"/>
      <c r="VXI5" s="182"/>
      <c r="VXJ5" s="104"/>
      <c r="VXK5" s="182"/>
      <c r="VXL5" s="104"/>
      <c r="VXM5" s="182"/>
      <c r="VXN5" s="104"/>
      <c r="VXO5" s="182"/>
      <c r="VXP5" s="104"/>
      <c r="VXQ5" s="182"/>
      <c r="VXR5" s="104"/>
      <c r="VXS5" s="182"/>
      <c r="VXT5" s="104"/>
      <c r="VXU5" s="182"/>
      <c r="VXV5" s="104"/>
      <c r="VXW5" s="182"/>
      <c r="VXX5" s="104"/>
      <c r="VXY5" s="182"/>
      <c r="VXZ5" s="104"/>
      <c r="VYA5" s="182"/>
      <c r="VYB5" s="104"/>
      <c r="VYC5" s="182"/>
      <c r="VYD5" s="104"/>
      <c r="VYE5" s="182"/>
      <c r="VYF5" s="104"/>
      <c r="VYG5" s="182"/>
      <c r="VYH5" s="104"/>
      <c r="VYI5" s="182"/>
      <c r="VYJ5" s="104"/>
      <c r="VYK5" s="182"/>
      <c r="VYL5" s="104"/>
      <c r="VYM5" s="182"/>
      <c r="VYN5" s="104"/>
      <c r="VYO5" s="182"/>
      <c r="VYP5" s="104"/>
      <c r="VYQ5" s="182"/>
      <c r="VYR5" s="104"/>
      <c r="VYS5" s="182"/>
      <c r="VYT5" s="104"/>
      <c r="VYU5" s="182"/>
      <c r="VYV5" s="104"/>
      <c r="VYW5" s="182"/>
      <c r="VYX5" s="104"/>
      <c r="VYY5" s="182"/>
      <c r="VYZ5" s="104"/>
      <c r="VZA5" s="182"/>
      <c r="VZB5" s="104"/>
      <c r="VZC5" s="182"/>
      <c r="VZD5" s="104"/>
      <c r="VZE5" s="182"/>
      <c r="VZF5" s="104"/>
      <c r="VZG5" s="182"/>
      <c r="VZH5" s="104"/>
      <c r="VZI5" s="182"/>
      <c r="VZJ5" s="104"/>
      <c r="VZK5" s="182"/>
      <c r="VZL5" s="104"/>
      <c r="VZM5" s="182"/>
      <c r="VZN5" s="104"/>
      <c r="VZO5" s="182"/>
      <c r="VZP5" s="104"/>
      <c r="VZQ5" s="182"/>
      <c r="VZR5" s="104"/>
      <c r="VZS5" s="182"/>
      <c r="VZT5" s="104"/>
      <c r="VZU5" s="182"/>
      <c r="VZV5" s="104"/>
      <c r="VZW5" s="182"/>
      <c r="VZX5" s="104"/>
      <c r="VZY5" s="182"/>
      <c r="VZZ5" s="104"/>
      <c r="WAA5" s="182"/>
      <c r="WAB5" s="104"/>
      <c r="WAC5" s="182"/>
      <c r="WAD5" s="104"/>
      <c r="WAE5" s="182"/>
      <c r="WAF5" s="104"/>
      <c r="WAG5" s="182"/>
      <c r="WAH5" s="104"/>
      <c r="WAI5" s="182"/>
      <c r="WAJ5" s="104"/>
      <c r="WAK5" s="182"/>
      <c r="WAL5" s="104"/>
      <c r="WAM5" s="182"/>
      <c r="WAN5" s="104"/>
      <c r="WAO5" s="182"/>
      <c r="WAP5" s="104"/>
      <c r="WAQ5" s="182"/>
      <c r="WAR5" s="104"/>
      <c r="WAS5" s="182"/>
      <c r="WAT5" s="104"/>
      <c r="WAU5" s="182"/>
      <c r="WAV5" s="104"/>
      <c r="WAW5" s="182"/>
      <c r="WAX5" s="104"/>
      <c r="WAY5" s="182"/>
      <c r="WAZ5" s="104"/>
      <c r="WBA5" s="182"/>
      <c r="WBB5" s="104"/>
      <c r="WBC5" s="182"/>
      <c r="WBD5" s="104"/>
      <c r="WBE5" s="182"/>
      <c r="WBF5" s="104"/>
      <c r="WBG5" s="182"/>
      <c r="WBH5" s="104"/>
      <c r="WBI5" s="182"/>
      <c r="WBJ5" s="104"/>
      <c r="WBK5" s="182"/>
      <c r="WBL5" s="104"/>
      <c r="WBM5" s="182"/>
      <c r="WBN5" s="104"/>
      <c r="WBO5" s="182"/>
      <c r="WBP5" s="104"/>
      <c r="WBQ5" s="182"/>
      <c r="WBR5" s="104"/>
      <c r="WBS5" s="182"/>
      <c r="WBT5" s="104"/>
      <c r="WBU5" s="182"/>
      <c r="WBV5" s="104"/>
      <c r="WBW5" s="182"/>
      <c r="WBX5" s="104"/>
      <c r="WBY5" s="182"/>
      <c r="WBZ5" s="104"/>
      <c r="WCA5" s="182"/>
      <c r="WCB5" s="104"/>
      <c r="WCC5" s="182"/>
      <c r="WCD5" s="104"/>
      <c r="WCE5" s="182"/>
      <c r="WCF5" s="104"/>
      <c r="WCG5" s="182"/>
      <c r="WCH5" s="104"/>
      <c r="WCI5" s="182"/>
      <c r="WCJ5" s="104"/>
      <c r="WCK5" s="182"/>
      <c r="WCL5" s="104"/>
      <c r="WCM5" s="182"/>
      <c r="WCN5" s="104"/>
      <c r="WCO5" s="182"/>
      <c r="WCP5" s="104"/>
      <c r="WCQ5" s="182"/>
      <c r="WCR5" s="104"/>
      <c r="WCS5" s="182"/>
      <c r="WCT5" s="104"/>
      <c r="WCU5" s="182"/>
      <c r="WCV5" s="104"/>
      <c r="WCW5" s="182"/>
      <c r="WCX5" s="104"/>
      <c r="WCY5" s="182"/>
      <c r="WCZ5" s="104"/>
      <c r="WDA5" s="182"/>
      <c r="WDB5" s="104"/>
      <c r="WDC5" s="182"/>
      <c r="WDD5" s="104"/>
      <c r="WDE5" s="182"/>
      <c r="WDF5" s="104"/>
      <c r="WDG5" s="182"/>
      <c r="WDH5" s="104"/>
      <c r="WDI5" s="182"/>
      <c r="WDJ5" s="104"/>
      <c r="WDK5" s="182"/>
      <c r="WDL5" s="104"/>
      <c r="WDM5" s="182"/>
      <c r="WDN5" s="104"/>
      <c r="WDO5" s="182"/>
      <c r="WDP5" s="104"/>
      <c r="WDQ5" s="182"/>
      <c r="WDR5" s="104"/>
      <c r="WDS5" s="182"/>
      <c r="WDT5" s="104"/>
      <c r="WDU5" s="182"/>
      <c r="WDV5" s="104"/>
      <c r="WDW5" s="182"/>
      <c r="WDX5" s="104"/>
      <c r="WDY5" s="182"/>
      <c r="WDZ5" s="104"/>
      <c r="WEA5" s="182"/>
      <c r="WEB5" s="104"/>
      <c r="WEC5" s="182"/>
      <c r="WED5" s="104"/>
      <c r="WEE5" s="182"/>
      <c r="WEF5" s="104"/>
      <c r="WEG5" s="182"/>
      <c r="WEH5" s="104"/>
      <c r="WEI5" s="182"/>
      <c r="WEJ5" s="104"/>
      <c r="WEK5" s="182"/>
      <c r="WEL5" s="104"/>
      <c r="WEM5" s="182"/>
      <c r="WEN5" s="104"/>
      <c r="WEO5" s="182"/>
      <c r="WEP5" s="104"/>
      <c r="WEQ5" s="182"/>
      <c r="WER5" s="104"/>
      <c r="WES5" s="182"/>
      <c r="WET5" s="104"/>
      <c r="WEU5" s="182"/>
      <c r="WEV5" s="104"/>
      <c r="WEW5" s="182"/>
      <c r="WEX5" s="104"/>
      <c r="WEY5" s="182"/>
      <c r="WEZ5" s="104"/>
      <c r="WFA5" s="182"/>
      <c r="WFB5" s="104"/>
      <c r="WFC5" s="182"/>
      <c r="WFD5" s="104"/>
      <c r="WFE5" s="182"/>
      <c r="WFF5" s="104"/>
      <c r="WFG5" s="182"/>
      <c r="WFH5" s="104"/>
      <c r="WFI5" s="182"/>
      <c r="WFJ5" s="104"/>
      <c r="WFK5" s="182"/>
      <c r="WFL5" s="104"/>
      <c r="WFM5" s="182"/>
      <c r="WFN5" s="104"/>
      <c r="WFO5" s="182"/>
      <c r="WFP5" s="104"/>
      <c r="WFQ5" s="182"/>
      <c r="WFR5" s="104"/>
      <c r="WFS5" s="182"/>
      <c r="WFT5" s="104"/>
      <c r="WFU5" s="182"/>
      <c r="WFV5" s="104"/>
      <c r="WFW5" s="182"/>
      <c r="WFX5" s="104"/>
      <c r="WFY5" s="182"/>
      <c r="WFZ5" s="104"/>
      <c r="WGA5" s="182"/>
      <c r="WGB5" s="104"/>
      <c r="WGC5" s="182"/>
      <c r="WGD5" s="104"/>
      <c r="WGE5" s="182"/>
      <c r="WGF5" s="104"/>
      <c r="WGG5" s="182"/>
      <c r="WGH5" s="104"/>
      <c r="WGI5" s="182"/>
      <c r="WGJ5" s="104"/>
      <c r="WGK5" s="182"/>
      <c r="WGL5" s="104"/>
      <c r="WGM5" s="182"/>
      <c r="WGN5" s="104"/>
      <c r="WGO5" s="182"/>
      <c r="WGP5" s="104"/>
      <c r="WGQ5" s="182"/>
      <c r="WGR5" s="104"/>
      <c r="WGS5" s="182"/>
      <c r="WGT5" s="104"/>
      <c r="WGU5" s="182"/>
      <c r="WGV5" s="104"/>
      <c r="WGW5" s="182"/>
      <c r="WGX5" s="104"/>
      <c r="WGY5" s="182"/>
      <c r="WGZ5" s="104"/>
      <c r="WHA5" s="182"/>
      <c r="WHB5" s="104"/>
      <c r="WHC5" s="182"/>
      <c r="WHD5" s="104"/>
      <c r="WHE5" s="182"/>
      <c r="WHF5" s="104"/>
      <c r="WHG5" s="182"/>
      <c r="WHH5" s="104"/>
      <c r="WHI5" s="182"/>
      <c r="WHJ5" s="104"/>
      <c r="WHK5" s="182"/>
      <c r="WHL5" s="104"/>
      <c r="WHM5" s="182"/>
      <c r="WHN5" s="104"/>
      <c r="WHO5" s="182"/>
      <c r="WHP5" s="104"/>
      <c r="WHQ5" s="182"/>
      <c r="WHR5" s="104"/>
      <c r="WHS5" s="182"/>
      <c r="WHT5" s="104"/>
      <c r="WHU5" s="182"/>
      <c r="WHV5" s="104"/>
      <c r="WHW5" s="182"/>
      <c r="WHX5" s="104"/>
      <c r="WHY5" s="182"/>
      <c r="WHZ5" s="104"/>
      <c r="WIA5" s="182"/>
      <c r="WIB5" s="104"/>
      <c r="WIC5" s="182"/>
      <c r="WID5" s="104"/>
      <c r="WIE5" s="182"/>
      <c r="WIF5" s="104"/>
      <c r="WIG5" s="182"/>
      <c r="WIH5" s="104"/>
      <c r="WII5" s="182"/>
      <c r="WIJ5" s="104"/>
      <c r="WIK5" s="182"/>
      <c r="WIL5" s="104"/>
      <c r="WIM5" s="182"/>
      <c r="WIN5" s="104"/>
      <c r="WIO5" s="182"/>
      <c r="WIP5" s="104"/>
      <c r="WIQ5" s="182"/>
      <c r="WIR5" s="104"/>
      <c r="WIS5" s="182"/>
      <c r="WIT5" s="104"/>
      <c r="WIU5" s="182"/>
      <c r="WIV5" s="104"/>
      <c r="WIW5" s="182"/>
      <c r="WIX5" s="104"/>
      <c r="WIY5" s="182"/>
      <c r="WIZ5" s="104"/>
      <c r="WJA5" s="182"/>
      <c r="WJB5" s="104"/>
      <c r="WJC5" s="182"/>
      <c r="WJD5" s="104"/>
      <c r="WJE5" s="182"/>
      <c r="WJF5" s="104"/>
      <c r="WJG5" s="182"/>
      <c r="WJH5" s="104"/>
      <c r="WJI5" s="182"/>
      <c r="WJJ5" s="104"/>
      <c r="WJK5" s="182"/>
      <c r="WJL5" s="104"/>
      <c r="WJM5" s="182"/>
      <c r="WJN5" s="104"/>
      <c r="WJO5" s="182"/>
      <c r="WJP5" s="104"/>
      <c r="WJQ5" s="182"/>
      <c r="WJR5" s="104"/>
      <c r="WJS5" s="182"/>
      <c r="WJT5" s="104"/>
      <c r="WJU5" s="182"/>
      <c r="WJV5" s="104"/>
      <c r="WJW5" s="182"/>
      <c r="WJX5" s="104"/>
      <c r="WJY5" s="182"/>
      <c r="WJZ5" s="104"/>
      <c r="WKA5" s="182"/>
      <c r="WKB5" s="104"/>
      <c r="WKC5" s="182"/>
      <c r="WKD5" s="104"/>
      <c r="WKE5" s="182"/>
      <c r="WKF5" s="104"/>
      <c r="WKG5" s="182"/>
      <c r="WKH5" s="104"/>
      <c r="WKI5" s="182"/>
      <c r="WKJ5" s="104"/>
      <c r="WKK5" s="182"/>
      <c r="WKL5" s="104"/>
      <c r="WKM5" s="182"/>
      <c r="WKN5" s="104"/>
      <c r="WKO5" s="182"/>
      <c r="WKP5" s="104"/>
      <c r="WKQ5" s="182"/>
      <c r="WKR5" s="104"/>
      <c r="WKS5" s="182"/>
      <c r="WKT5" s="104"/>
      <c r="WKU5" s="182"/>
      <c r="WKV5" s="104"/>
      <c r="WKW5" s="182"/>
      <c r="WKX5" s="104"/>
      <c r="WKY5" s="182"/>
      <c r="WKZ5" s="104"/>
      <c r="WLA5" s="182"/>
      <c r="WLB5" s="104"/>
      <c r="WLC5" s="182"/>
      <c r="WLD5" s="104"/>
      <c r="WLE5" s="182"/>
      <c r="WLF5" s="104"/>
      <c r="WLG5" s="182"/>
      <c r="WLH5" s="104"/>
      <c r="WLI5" s="182"/>
      <c r="WLJ5" s="104"/>
      <c r="WLK5" s="182"/>
      <c r="WLL5" s="104"/>
      <c r="WLM5" s="182"/>
      <c r="WLN5" s="104"/>
      <c r="WLO5" s="182"/>
      <c r="WLP5" s="104"/>
      <c r="WLQ5" s="182"/>
      <c r="WLR5" s="104"/>
      <c r="WLS5" s="182"/>
      <c r="WLT5" s="104"/>
      <c r="WLU5" s="182"/>
      <c r="WLV5" s="104"/>
      <c r="WLW5" s="182"/>
      <c r="WLX5" s="104"/>
      <c r="WLY5" s="182"/>
      <c r="WLZ5" s="104"/>
      <c r="WMA5" s="182"/>
      <c r="WMB5" s="104"/>
      <c r="WMC5" s="182"/>
      <c r="WMD5" s="104"/>
      <c r="WME5" s="182"/>
      <c r="WMF5" s="104"/>
      <c r="WMG5" s="182"/>
      <c r="WMH5" s="104"/>
      <c r="WMI5" s="182"/>
      <c r="WMJ5" s="104"/>
      <c r="WMK5" s="182"/>
      <c r="WML5" s="104"/>
      <c r="WMM5" s="182"/>
      <c r="WMN5" s="104"/>
      <c r="WMO5" s="182"/>
      <c r="WMP5" s="104"/>
      <c r="WMQ5" s="182"/>
      <c r="WMR5" s="104"/>
      <c r="WMS5" s="182"/>
      <c r="WMT5" s="104"/>
      <c r="WMU5" s="182"/>
      <c r="WMV5" s="104"/>
      <c r="WMW5" s="182"/>
      <c r="WMX5" s="104"/>
      <c r="WMY5" s="182"/>
      <c r="WMZ5" s="104"/>
      <c r="WNA5" s="182"/>
      <c r="WNB5" s="104"/>
      <c r="WNC5" s="182"/>
      <c r="WND5" s="104"/>
      <c r="WNE5" s="182"/>
      <c r="WNF5" s="104"/>
      <c r="WNG5" s="182"/>
      <c r="WNH5" s="104"/>
      <c r="WNI5" s="182"/>
      <c r="WNJ5" s="104"/>
      <c r="WNK5" s="182"/>
      <c r="WNL5" s="104"/>
      <c r="WNM5" s="182"/>
      <c r="WNN5" s="104"/>
      <c r="WNO5" s="182"/>
      <c r="WNP5" s="104"/>
      <c r="WNQ5" s="182"/>
      <c r="WNR5" s="104"/>
      <c r="WNS5" s="182"/>
      <c r="WNT5" s="104"/>
      <c r="WNU5" s="182"/>
      <c r="WNV5" s="104"/>
      <c r="WNW5" s="182"/>
      <c r="WNX5" s="104"/>
      <c r="WNY5" s="182"/>
      <c r="WNZ5" s="104"/>
      <c r="WOA5" s="182"/>
      <c r="WOB5" s="104"/>
      <c r="WOC5" s="182"/>
      <c r="WOD5" s="104"/>
      <c r="WOE5" s="182"/>
      <c r="WOF5" s="104"/>
      <c r="WOG5" s="182"/>
      <c r="WOH5" s="104"/>
      <c r="WOI5" s="182"/>
      <c r="WOJ5" s="104"/>
      <c r="WOK5" s="182"/>
      <c r="WOL5" s="104"/>
      <c r="WOM5" s="182"/>
      <c r="WON5" s="104"/>
      <c r="WOO5" s="182"/>
      <c r="WOP5" s="104"/>
      <c r="WOQ5" s="182"/>
      <c r="WOR5" s="104"/>
      <c r="WOS5" s="182"/>
      <c r="WOT5" s="104"/>
      <c r="WOU5" s="182"/>
      <c r="WOV5" s="104"/>
      <c r="WOW5" s="182"/>
      <c r="WOX5" s="104"/>
      <c r="WOY5" s="182"/>
      <c r="WOZ5" s="104"/>
      <c r="WPA5" s="182"/>
      <c r="WPB5" s="104"/>
      <c r="WPC5" s="182"/>
      <c r="WPD5" s="104"/>
      <c r="WPE5" s="182"/>
      <c r="WPF5" s="104"/>
      <c r="WPG5" s="182"/>
      <c r="WPH5" s="104"/>
      <c r="WPI5" s="182"/>
      <c r="WPJ5" s="104"/>
      <c r="WPK5" s="182"/>
      <c r="WPL5" s="104"/>
      <c r="WPM5" s="182"/>
      <c r="WPN5" s="104"/>
      <c r="WPO5" s="182"/>
      <c r="WPP5" s="104"/>
      <c r="WPQ5" s="182"/>
      <c r="WPR5" s="104"/>
      <c r="WPS5" s="182"/>
      <c r="WPT5" s="104"/>
      <c r="WPU5" s="182"/>
      <c r="WPV5" s="104"/>
      <c r="WPW5" s="182"/>
      <c r="WPX5" s="104"/>
      <c r="WPY5" s="182"/>
      <c r="WPZ5" s="104"/>
      <c r="WQA5" s="182"/>
      <c r="WQB5" s="104"/>
      <c r="WQC5" s="182"/>
      <c r="WQD5" s="104"/>
      <c r="WQE5" s="182"/>
      <c r="WQF5" s="104"/>
      <c r="WQG5" s="182"/>
      <c r="WQH5" s="104"/>
      <c r="WQI5" s="182"/>
      <c r="WQJ5" s="104"/>
      <c r="WQK5" s="182"/>
      <c r="WQL5" s="104"/>
      <c r="WQM5" s="182"/>
      <c r="WQN5" s="104"/>
      <c r="WQO5" s="182"/>
      <c r="WQP5" s="104"/>
      <c r="WQQ5" s="182"/>
      <c r="WQR5" s="104"/>
      <c r="WQS5" s="182"/>
      <c r="WQT5" s="104"/>
      <c r="WQU5" s="182"/>
      <c r="WQV5" s="104"/>
      <c r="WQW5" s="182"/>
      <c r="WQX5" s="104"/>
      <c r="WQY5" s="182"/>
      <c r="WQZ5" s="104"/>
      <c r="WRA5" s="182"/>
      <c r="WRB5" s="104"/>
      <c r="WRC5" s="182"/>
      <c r="WRD5" s="104"/>
      <c r="WRE5" s="182"/>
      <c r="WRF5" s="104"/>
      <c r="WRG5" s="182"/>
      <c r="WRH5" s="104"/>
      <c r="WRI5" s="182"/>
      <c r="WRJ5" s="104"/>
      <c r="WRK5" s="182"/>
      <c r="WRL5" s="104"/>
      <c r="WRM5" s="182"/>
      <c r="WRN5" s="104"/>
      <c r="WRO5" s="182"/>
      <c r="WRP5" s="104"/>
      <c r="WRQ5" s="182"/>
      <c r="WRR5" s="104"/>
      <c r="WRS5" s="182"/>
      <c r="WRT5" s="104"/>
      <c r="WRU5" s="182"/>
      <c r="WRV5" s="104"/>
      <c r="WRW5" s="182"/>
      <c r="WRX5" s="104"/>
      <c r="WRY5" s="182"/>
      <c r="WRZ5" s="104"/>
      <c r="WSA5" s="182"/>
      <c r="WSB5" s="104"/>
      <c r="WSC5" s="182"/>
      <c r="WSD5" s="104"/>
      <c r="WSE5" s="182"/>
      <c r="WSF5" s="104"/>
      <c r="WSG5" s="182"/>
      <c r="WSH5" s="104"/>
      <c r="WSI5" s="182"/>
      <c r="WSJ5" s="104"/>
      <c r="WSK5" s="182"/>
      <c r="WSL5" s="104"/>
      <c r="WSM5" s="182"/>
      <c r="WSN5" s="104"/>
      <c r="WSO5" s="182"/>
      <c r="WSP5" s="104"/>
      <c r="WSQ5" s="182"/>
      <c r="WSR5" s="104"/>
      <c r="WSS5" s="182"/>
      <c r="WST5" s="104"/>
      <c r="WSU5" s="182"/>
      <c r="WSV5" s="104"/>
      <c r="WSW5" s="182"/>
      <c r="WSX5" s="104"/>
      <c r="WSY5" s="182"/>
      <c r="WSZ5" s="104"/>
      <c r="WTA5" s="182"/>
      <c r="WTB5" s="104"/>
      <c r="WTC5" s="182"/>
      <c r="WTD5" s="104"/>
      <c r="WTE5" s="182"/>
      <c r="WTF5" s="104"/>
      <c r="WTG5" s="182"/>
      <c r="WTH5" s="104"/>
      <c r="WTI5" s="182"/>
      <c r="WTJ5" s="104"/>
      <c r="WTK5" s="182"/>
      <c r="WTL5" s="104"/>
      <c r="WTM5" s="182"/>
      <c r="WTN5" s="104"/>
      <c r="WTO5" s="182"/>
      <c r="WTP5" s="104"/>
      <c r="WTQ5" s="182"/>
      <c r="WTR5" s="104"/>
      <c r="WTS5" s="182"/>
      <c r="WTT5" s="104"/>
      <c r="WTU5" s="182"/>
      <c r="WTV5" s="104"/>
      <c r="WTW5" s="182"/>
      <c r="WTX5" s="104"/>
      <c r="WTY5" s="182"/>
      <c r="WTZ5" s="104"/>
      <c r="WUA5" s="182"/>
      <c r="WUB5" s="104"/>
      <c r="WUC5" s="182"/>
      <c r="WUD5" s="104"/>
      <c r="WUE5" s="182"/>
      <c r="WUF5" s="104"/>
      <c r="WUG5" s="182"/>
      <c r="WUH5" s="104"/>
      <c r="WUI5" s="182"/>
      <c r="WUJ5" s="104"/>
      <c r="WUK5" s="182"/>
      <c r="WUL5" s="104"/>
      <c r="WUM5" s="182"/>
      <c r="WUN5" s="104"/>
      <c r="WUO5" s="182"/>
      <c r="WUP5" s="104"/>
      <c r="WUQ5" s="182"/>
      <c r="WUR5" s="104"/>
      <c r="WUS5" s="182"/>
      <c r="WUT5" s="104"/>
      <c r="WUU5" s="182"/>
      <c r="WUV5" s="104"/>
      <c r="WUW5" s="182"/>
      <c r="WUX5" s="104"/>
      <c r="WUY5" s="182"/>
      <c r="WUZ5" s="104"/>
      <c r="WVA5" s="182"/>
      <c r="WVB5" s="104"/>
      <c r="WVC5" s="182"/>
      <c r="WVD5" s="104"/>
      <c r="WVE5" s="182"/>
      <c r="WVF5" s="104"/>
      <c r="WVG5" s="182"/>
      <c r="WVH5" s="104"/>
      <c r="WVI5" s="182"/>
      <c r="WVJ5" s="104"/>
      <c r="WVK5" s="182"/>
      <c r="WVL5" s="104"/>
      <c r="WVM5" s="182"/>
      <c r="WVN5" s="104"/>
      <c r="WVO5" s="182"/>
      <c r="WVP5" s="104"/>
      <c r="WVQ5" s="182"/>
      <c r="WVR5" s="104"/>
      <c r="WVS5" s="182"/>
      <c r="WVT5" s="104"/>
      <c r="WVU5" s="182"/>
      <c r="WVV5" s="104"/>
      <c r="WVW5" s="182"/>
      <c r="WVX5" s="104"/>
      <c r="WVY5" s="182"/>
      <c r="WVZ5" s="104"/>
      <c r="WWA5" s="182"/>
      <c r="WWB5" s="104"/>
      <c r="WWC5" s="182"/>
      <c r="WWD5" s="104"/>
      <c r="WWE5" s="182"/>
      <c r="WWF5" s="104"/>
      <c r="WWG5" s="182"/>
      <c r="WWH5" s="104"/>
      <c r="WWI5" s="182"/>
      <c r="WWJ5" s="104"/>
      <c r="WWK5" s="182"/>
      <c r="WWL5" s="104"/>
      <c r="WWM5" s="182"/>
      <c r="WWN5" s="104"/>
      <c r="WWO5" s="182"/>
      <c r="WWP5" s="104"/>
      <c r="WWQ5" s="182"/>
      <c r="WWR5" s="104"/>
      <c r="WWS5" s="182"/>
      <c r="WWT5" s="104"/>
      <c r="WWU5" s="182"/>
      <c r="WWV5" s="104"/>
      <c r="WWW5" s="182"/>
      <c r="WWX5" s="104"/>
      <c r="WWY5" s="182"/>
      <c r="WWZ5" s="104"/>
      <c r="WXA5" s="182"/>
      <c r="WXB5" s="104"/>
      <c r="WXC5" s="182"/>
      <c r="WXD5" s="104"/>
      <c r="WXE5" s="182"/>
      <c r="WXF5" s="104"/>
      <c r="WXG5" s="182"/>
      <c r="WXH5" s="104"/>
      <c r="WXI5" s="182"/>
      <c r="WXJ5" s="104"/>
      <c r="WXK5" s="182"/>
      <c r="WXL5" s="104"/>
      <c r="WXM5" s="182"/>
      <c r="WXN5" s="104"/>
      <c r="WXO5" s="182"/>
      <c r="WXP5" s="104"/>
      <c r="WXQ5" s="182"/>
      <c r="WXR5" s="104"/>
      <c r="WXS5" s="182"/>
      <c r="WXT5" s="104"/>
      <c r="WXU5" s="182"/>
      <c r="WXV5" s="104"/>
      <c r="WXW5" s="182"/>
      <c r="WXX5" s="104"/>
      <c r="WXY5" s="182"/>
      <c r="WXZ5" s="104"/>
      <c r="WYA5" s="182"/>
      <c r="WYB5" s="104"/>
      <c r="WYC5" s="182"/>
      <c r="WYD5" s="104"/>
      <c r="WYE5" s="182"/>
      <c r="WYF5" s="104"/>
      <c r="WYG5" s="182"/>
      <c r="WYH5" s="104"/>
      <c r="WYI5" s="182"/>
      <c r="WYJ5" s="104"/>
      <c r="WYK5" s="182"/>
      <c r="WYL5" s="104"/>
      <c r="WYM5" s="182"/>
      <c r="WYN5" s="104"/>
      <c r="WYO5" s="182"/>
      <c r="WYP5" s="104"/>
      <c r="WYQ5" s="182"/>
      <c r="WYR5" s="104"/>
      <c r="WYS5" s="182"/>
      <c r="WYT5" s="104"/>
      <c r="WYU5" s="182"/>
      <c r="WYV5" s="104"/>
      <c r="WYW5" s="182"/>
      <c r="WYX5" s="104"/>
      <c r="WYY5" s="182"/>
      <c r="WYZ5" s="104"/>
      <c r="WZA5" s="182"/>
      <c r="WZB5" s="104"/>
      <c r="WZC5" s="182"/>
      <c r="WZD5" s="104"/>
      <c r="WZE5" s="182"/>
      <c r="WZF5" s="104"/>
      <c r="WZG5" s="182"/>
      <c r="WZH5" s="104"/>
      <c r="WZI5" s="182"/>
      <c r="WZJ5" s="104"/>
      <c r="WZK5" s="182"/>
      <c r="WZL5" s="104"/>
      <c r="WZM5" s="182"/>
      <c r="WZN5" s="104"/>
      <c r="WZO5" s="182"/>
      <c r="WZP5" s="104"/>
      <c r="WZQ5" s="182"/>
      <c r="WZR5" s="104"/>
      <c r="WZS5" s="182"/>
      <c r="WZT5" s="104"/>
      <c r="WZU5" s="182"/>
      <c r="WZV5" s="104"/>
      <c r="WZW5" s="182"/>
      <c r="WZX5" s="104"/>
      <c r="WZY5" s="182"/>
      <c r="WZZ5" s="104"/>
      <c r="XAA5" s="182"/>
      <c r="XAB5" s="104"/>
      <c r="XAC5" s="182"/>
      <c r="XAD5" s="104"/>
      <c r="XAE5" s="182"/>
      <c r="XAF5" s="104"/>
      <c r="XAG5" s="182"/>
      <c r="XAH5" s="104"/>
      <c r="XAI5" s="182"/>
      <c r="XAJ5" s="104"/>
      <c r="XAK5" s="182"/>
      <c r="XAL5" s="104"/>
      <c r="XAM5" s="182"/>
      <c r="XAN5" s="104"/>
      <c r="XAO5" s="182"/>
      <c r="XAP5" s="104"/>
      <c r="XAQ5" s="182"/>
      <c r="XAR5" s="104"/>
      <c r="XAS5" s="182"/>
      <c r="XAT5" s="104"/>
      <c r="XAU5" s="182"/>
      <c r="XAV5" s="104"/>
      <c r="XAW5" s="182"/>
      <c r="XAX5" s="104"/>
      <c r="XAY5" s="182"/>
      <c r="XAZ5" s="104"/>
      <c r="XBA5" s="182"/>
      <c r="XBB5" s="104"/>
      <c r="XBC5" s="182"/>
      <c r="XBD5" s="104"/>
      <c r="XBE5" s="182"/>
      <c r="XBF5" s="104"/>
      <c r="XBG5" s="182"/>
      <c r="XBH5" s="104"/>
      <c r="XBI5" s="182"/>
      <c r="XBJ5" s="104"/>
      <c r="XBK5" s="182"/>
      <c r="XBL5" s="104"/>
      <c r="XBM5" s="182"/>
      <c r="XBN5" s="104"/>
      <c r="XBO5" s="182"/>
      <c r="XBP5" s="104"/>
      <c r="XBQ5" s="182"/>
      <c r="XBR5" s="104"/>
      <c r="XBS5" s="182"/>
      <c r="XBT5" s="104"/>
      <c r="XBU5" s="182"/>
      <c r="XBV5" s="104"/>
      <c r="XBW5" s="182"/>
      <c r="XBX5" s="104"/>
      <c r="XBY5" s="182"/>
      <c r="XBZ5" s="104"/>
      <c r="XCA5" s="182"/>
      <c r="XCB5" s="104"/>
      <c r="XCC5" s="182"/>
      <c r="XCD5" s="104"/>
      <c r="XCE5" s="182"/>
      <c r="XCF5" s="104"/>
      <c r="XCG5" s="182"/>
      <c r="XCH5" s="104"/>
      <c r="XCI5" s="182"/>
      <c r="XCJ5" s="104"/>
      <c r="XCK5" s="182"/>
      <c r="XCL5" s="104"/>
      <c r="XCM5" s="182"/>
      <c r="XCN5" s="104"/>
      <c r="XCO5" s="182"/>
      <c r="XCP5" s="104"/>
      <c r="XCQ5" s="182"/>
      <c r="XCR5" s="104"/>
      <c r="XCS5" s="182"/>
      <c r="XCT5" s="104"/>
      <c r="XCU5" s="182"/>
      <c r="XCV5" s="104"/>
      <c r="XCW5" s="182"/>
      <c r="XCX5" s="104"/>
      <c r="XCY5" s="182"/>
      <c r="XCZ5" s="104"/>
      <c r="XDA5" s="182"/>
      <c r="XDB5" s="104"/>
      <c r="XDC5" s="182"/>
      <c r="XDD5" s="104"/>
      <c r="XDE5" s="182"/>
      <c r="XDF5" s="104"/>
      <c r="XDG5" s="182"/>
      <c r="XDH5" s="104"/>
      <c r="XDI5" s="182"/>
      <c r="XDJ5" s="104"/>
      <c r="XDK5" s="182"/>
      <c r="XDL5" s="104"/>
      <c r="XDM5" s="182"/>
      <c r="XDN5" s="104"/>
      <c r="XDO5" s="182"/>
      <c r="XDP5" s="104"/>
      <c r="XDQ5" s="182"/>
      <c r="XDR5" s="104"/>
      <c r="XDS5" s="182"/>
      <c r="XDT5" s="104"/>
      <c r="XDU5" s="182"/>
      <c r="XDV5" s="104"/>
      <c r="XDW5" s="182"/>
      <c r="XDX5" s="104"/>
      <c r="XDY5" s="182"/>
      <c r="XDZ5" s="104"/>
      <c r="XEA5" s="182"/>
      <c r="XEB5" s="104"/>
      <c r="XEC5" s="182"/>
      <c r="XED5" s="104"/>
      <c r="XEE5" s="182"/>
      <c r="XEF5" s="104"/>
      <c r="XEG5" s="182"/>
      <c r="XEH5" s="104"/>
      <c r="XEI5" s="182"/>
      <c r="XEJ5" s="104"/>
      <c r="XEK5" s="182"/>
      <c r="XEL5" s="104"/>
      <c r="XEM5" s="182"/>
      <c r="XEN5" s="104"/>
      <c r="XEO5" s="182"/>
      <c r="XEP5" s="104"/>
      <c r="XEQ5" s="182"/>
      <c r="XER5" s="104"/>
      <c r="XES5" s="182"/>
      <c r="XET5" s="104"/>
      <c r="XEU5" s="182"/>
      <c r="XEV5" s="104"/>
      <c r="XEW5" s="182"/>
      <c r="XEX5" s="104"/>
      <c r="XEY5" s="182"/>
      <c r="XEZ5" s="104"/>
      <c r="XFA5" s="182"/>
      <c r="XFB5" s="104"/>
      <c r="XFC5" s="182"/>
      <c r="XFD5" s="104"/>
    </row>
    <row r="6" spans="1:16384" s="180" customFormat="1">
      <c r="A6" s="184" t="s">
        <v>270</v>
      </c>
      <c r="B6" s="203"/>
      <c r="C6" s="185"/>
      <c r="D6" s="186"/>
      <c r="E6" s="185"/>
      <c r="F6" s="186"/>
      <c r="G6" s="185"/>
      <c r="H6" s="187"/>
      <c r="I6" s="188"/>
      <c r="J6" s="187"/>
      <c r="K6" s="188"/>
      <c r="L6" s="187"/>
      <c r="M6" s="188"/>
      <c r="N6" s="187"/>
      <c r="O6" s="188"/>
      <c r="P6" s="175"/>
      <c r="Q6" s="185"/>
      <c r="R6" s="187"/>
      <c r="S6" s="187"/>
      <c r="T6" s="188"/>
      <c r="U6" s="188"/>
      <c r="V6" s="187"/>
      <c r="W6" s="188"/>
      <c r="X6" s="187"/>
      <c r="Y6" s="188"/>
      <c r="Z6" s="187"/>
      <c r="AA6" s="188"/>
      <c r="AB6" s="186"/>
      <c r="AC6" s="185"/>
      <c r="AD6" s="186"/>
      <c r="AE6" s="185"/>
      <c r="AF6" s="186"/>
      <c r="AG6" s="185"/>
      <c r="AH6" s="186"/>
      <c r="AI6" s="185"/>
      <c r="AJ6" s="186"/>
      <c r="AK6" s="185"/>
      <c r="AL6" s="186"/>
      <c r="AM6" s="185"/>
      <c r="AN6" s="186"/>
      <c r="AO6" s="185"/>
      <c r="AP6" s="186"/>
      <c r="AQ6" s="185"/>
      <c r="AR6" s="186"/>
      <c r="AS6" s="185"/>
      <c r="AT6" s="186"/>
      <c r="AU6" s="185"/>
      <c r="AV6" s="186"/>
      <c r="AW6" s="185"/>
      <c r="AX6" s="186"/>
      <c r="AY6" s="185"/>
      <c r="AZ6" s="186"/>
      <c r="BA6" s="185"/>
      <c r="BB6" s="186"/>
      <c r="BC6" s="185"/>
      <c r="BD6" s="186"/>
      <c r="BE6" s="185"/>
      <c r="BF6" s="186"/>
      <c r="BG6" s="185"/>
      <c r="BH6" s="186"/>
      <c r="BI6" s="185"/>
      <c r="BJ6" s="186"/>
      <c r="BK6" s="185"/>
      <c r="BL6" s="186"/>
      <c r="BM6" s="185"/>
      <c r="BN6" s="186"/>
      <c r="BO6" s="185"/>
      <c r="BP6" s="186"/>
      <c r="BQ6" s="185"/>
      <c r="BR6" s="186"/>
      <c r="BS6" s="185"/>
      <c r="BT6" s="186"/>
      <c r="BU6" s="185"/>
      <c r="BV6" s="186"/>
      <c r="BW6" s="185"/>
      <c r="BX6" s="186"/>
      <c r="BY6" s="185"/>
      <c r="BZ6" s="186"/>
      <c r="CA6" s="185"/>
      <c r="CB6" s="186"/>
      <c r="CC6" s="185"/>
      <c r="CD6" s="186"/>
      <c r="CE6" s="185"/>
      <c r="CF6" s="186"/>
      <c r="CG6" s="185"/>
      <c r="CH6" s="186"/>
      <c r="CI6" s="185"/>
      <c r="CJ6" s="186"/>
      <c r="CK6" s="185"/>
      <c r="CL6" s="186"/>
      <c r="CM6" s="185"/>
      <c r="CN6" s="186"/>
      <c r="CO6" s="185"/>
      <c r="CP6" s="186"/>
      <c r="CQ6" s="185"/>
      <c r="CR6" s="186"/>
      <c r="CS6" s="185"/>
      <c r="CT6" s="186"/>
      <c r="CU6" s="185"/>
      <c r="CV6" s="186"/>
      <c r="CW6" s="185"/>
      <c r="CX6" s="186"/>
      <c r="CY6" s="185"/>
      <c r="CZ6" s="186"/>
      <c r="DA6" s="185"/>
      <c r="DB6" s="186"/>
      <c r="DC6" s="185"/>
      <c r="DD6" s="186"/>
      <c r="DE6" s="185"/>
      <c r="DF6" s="186"/>
      <c r="DG6" s="185"/>
      <c r="DH6" s="186"/>
      <c r="DI6" s="185"/>
      <c r="DJ6" s="186"/>
      <c r="DK6" s="185"/>
      <c r="DL6" s="186"/>
      <c r="DM6" s="185"/>
      <c r="DN6" s="186"/>
      <c r="DO6" s="185"/>
      <c r="DP6" s="186"/>
      <c r="DQ6" s="185"/>
      <c r="DR6" s="186"/>
      <c r="DS6" s="185"/>
      <c r="DT6" s="186"/>
      <c r="DU6" s="185"/>
      <c r="DV6" s="186"/>
      <c r="DW6" s="185"/>
      <c r="DX6" s="186"/>
      <c r="DY6" s="185"/>
      <c r="DZ6" s="186"/>
      <c r="EA6" s="185"/>
      <c r="EB6" s="186"/>
      <c r="EC6" s="185"/>
      <c r="ED6" s="186"/>
      <c r="EE6" s="185"/>
      <c r="EF6" s="186"/>
      <c r="EG6" s="185"/>
      <c r="EH6" s="186"/>
      <c r="EI6" s="185"/>
      <c r="EJ6" s="186"/>
      <c r="EK6" s="185"/>
      <c r="EL6" s="186"/>
      <c r="EM6" s="185"/>
      <c r="EN6" s="186"/>
      <c r="EO6" s="185"/>
      <c r="EP6" s="186"/>
      <c r="EQ6" s="185"/>
      <c r="ER6" s="186"/>
      <c r="ES6" s="185"/>
      <c r="ET6" s="186"/>
      <c r="EU6" s="185"/>
      <c r="EV6" s="186"/>
      <c r="EW6" s="185"/>
      <c r="EX6" s="186"/>
      <c r="EY6" s="185"/>
      <c r="EZ6" s="186"/>
      <c r="FA6" s="185"/>
      <c r="FB6" s="186"/>
      <c r="FC6" s="185"/>
      <c r="FD6" s="186"/>
      <c r="FE6" s="185"/>
      <c r="FF6" s="186"/>
      <c r="FG6" s="185"/>
      <c r="FH6" s="186"/>
      <c r="FI6" s="185"/>
      <c r="FJ6" s="186"/>
      <c r="FK6" s="185"/>
      <c r="FL6" s="186"/>
      <c r="FM6" s="185"/>
      <c r="FN6" s="186"/>
      <c r="FO6" s="185"/>
      <c r="FP6" s="186"/>
      <c r="FQ6" s="185"/>
      <c r="FR6" s="186"/>
      <c r="FS6" s="185"/>
      <c r="FT6" s="186"/>
      <c r="FU6" s="185"/>
      <c r="FV6" s="186"/>
      <c r="FW6" s="185"/>
      <c r="FX6" s="186"/>
      <c r="FY6" s="185"/>
      <c r="FZ6" s="186"/>
      <c r="GA6" s="185"/>
      <c r="GB6" s="186"/>
      <c r="GC6" s="185"/>
      <c r="GD6" s="186"/>
      <c r="GE6" s="185"/>
      <c r="GF6" s="186"/>
      <c r="GG6" s="185"/>
      <c r="GH6" s="186"/>
      <c r="GI6" s="185"/>
      <c r="GJ6" s="186"/>
      <c r="GK6" s="185"/>
      <c r="GL6" s="186"/>
      <c r="GM6" s="185"/>
      <c r="GN6" s="186"/>
      <c r="GO6" s="185"/>
      <c r="GP6" s="186"/>
      <c r="GQ6" s="185"/>
      <c r="GR6" s="186"/>
      <c r="GS6" s="185"/>
      <c r="GT6" s="186"/>
      <c r="GU6" s="185"/>
      <c r="GV6" s="186"/>
      <c r="GW6" s="185"/>
      <c r="GX6" s="186"/>
      <c r="GY6" s="185"/>
      <c r="GZ6" s="186"/>
      <c r="HA6" s="185"/>
      <c r="HB6" s="186"/>
      <c r="HC6" s="185"/>
      <c r="HD6" s="186"/>
      <c r="HE6" s="185"/>
      <c r="HF6" s="186"/>
      <c r="HG6" s="185"/>
      <c r="HH6" s="186"/>
      <c r="HI6" s="185"/>
      <c r="HJ6" s="186"/>
      <c r="HK6" s="185"/>
      <c r="HL6" s="186"/>
      <c r="HM6" s="185"/>
      <c r="HN6" s="186"/>
      <c r="HO6" s="185"/>
      <c r="HP6" s="186"/>
      <c r="HQ6" s="185"/>
      <c r="HR6" s="186"/>
      <c r="HS6" s="185"/>
      <c r="HT6" s="186"/>
      <c r="HU6" s="185"/>
      <c r="HV6" s="186"/>
      <c r="HW6" s="185"/>
      <c r="HX6" s="186"/>
      <c r="HY6" s="185"/>
      <c r="HZ6" s="186"/>
      <c r="IA6" s="185"/>
      <c r="IB6" s="186"/>
      <c r="IC6" s="185"/>
      <c r="ID6" s="186"/>
      <c r="IE6" s="185"/>
      <c r="IF6" s="186"/>
      <c r="IG6" s="185"/>
      <c r="IH6" s="186"/>
      <c r="II6" s="185"/>
      <c r="IJ6" s="186"/>
      <c r="IK6" s="185"/>
      <c r="IL6" s="186"/>
      <c r="IM6" s="185"/>
      <c r="IN6" s="186"/>
      <c r="IO6" s="185"/>
      <c r="IP6" s="186"/>
      <c r="IQ6" s="185"/>
      <c r="IR6" s="186"/>
      <c r="IS6" s="185"/>
      <c r="IT6" s="186"/>
      <c r="IU6" s="185"/>
      <c r="IV6" s="186"/>
      <c r="IW6" s="185"/>
      <c r="IX6" s="186"/>
      <c r="IY6" s="185"/>
      <c r="IZ6" s="186"/>
      <c r="JA6" s="185"/>
      <c r="JB6" s="186"/>
      <c r="JC6" s="185"/>
      <c r="JD6" s="186"/>
      <c r="JE6" s="185"/>
      <c r="JF6" s="186"/>
      <c r="JG6" s="185"/>
      <c r="JH6" s="186"/>
      <c r="JI6" s="185"/>
      <c r="JJ6" s="186"/>
      <c r="JK6" s="185"/>
      <c r="JL6" s="186"/>
      <c r="JM6" s="185"/>
      <c r="JN6" s="186"/>
      <c r="JO6" s="185"/>
      <c r="JP6" s="186"/>
      <c r="JQ6" s="185"/>
      <c r="JR6" s="186"/>
      <c r="JS6" s="185"/>
      <c r="JT6" s="186"/>
      <c r="JU6" s="185"/>
      <c r="JV6" s="186"/>
      <c r="JW6" s="185"/>
      <c r="JX6" s="186"/>
      <c r="JY6" s="185"/>
      <c r="JZ6" s="186"/>
      <c r="KA6" s="185"/>
      <c r="KB6" s="186"/>
      <c r="KC6" s="185"/>
      <c r="KD6" s="186"/>
      <c r="KE6" s="185"/>
      <c r="KF6" s="186"/>
      <c r="KG6" s="185"/>
      <c r="KH6" s="186"/>
      <c r="KI6" s="185"/>
      <c r="KJ6" s="186"/>
      <c r="KK6" s="185"/>
      <c r="KL6" s="186"/>
      <c r="KM6" s="185"/>
      <c r="KN6" s="186"/>
      <c r="KO6" s="185"/>
      <c r="KP6" s="186"/>
      <c r="KQ6" s="185"/>
      <c r="KR6" s="186"/>
      <c r="KS6" s="185"/>
      <c r="KT6" s="186"/>
      <c r="KU6" s="185"/>
      <c r="KV6" s="186"/>
      <c r="KW6" s="185"/>
      <c r="KX6" s="186"/>
      <c r="KY6" s="185"/>
      <c r="KZ6" s="186"/>
      <c r="LA6" s="185"/>
      <c r="LB6" s="186"/>
      <c r="LC6" s="185"/>
      <c r="LD6" s="186"/>
      <c r="LE6" s="185"/>
      <c r="LF6" s="186"/>
      <c r="LG6" s="185"/>
      <c r="LH6" s="186"/>
      <c r="LI6" s="185"/>
      <c r="LJ6" s="186"/>
      <c r="LK6" s="185"/>
      <c r="LL6" s="186"/>
      <c r="LM6" s="185"/>
      <c r="LN6" s="186"/>
      <c r="LO6" s="185"/>
      <c r="LP6" s="186"/>
      <c r="LQ6" s="185"/>
      <c r="LR6" s="186"/>
      <c r="LS6" s="185"/>
      <c r="LT6" s="186"/>
      <c r="LU6" s="185"/>
      <c r="LV6" s="186"/>
      <c r="LW6" s="185"/>
      <c r="LX6" s="186"/>
      <c r="LY6" s="185"/>
      <c r="LZ6" s="186"/>
      <c r="MA6" s="185"/>
      <c r="MB6" s="186"/>
      <c r="MC6" s="185"/>
      <c r="MD6" s="186"/>
      <c r="ME6" s="185"/>
      <c r="MF6" s="186"/>
      <c r="MG6" s="185"/>
      <c r="MH6" s="186"/>
      <c r="MI6" s="185"/>
      <c r="MJ6" s="186"/>
      <c r="MK6" s="185"/>
      <c r="ML6" s="186"/>
      <c r="MM6" s="185"/>
      <c r="MN6" s="186"/>
      <c r="MO6" s="185"/>
      <c r="MP6" s="186"/>
      <c r="MQ6" s="185"/>
      <c r="MR6" s="186"/>
      <c r="MS6" s="185"/>
      <c r="MT6" s="186"/>
      <c r="MU6" s="185"/>
      <c r="MV6" s="186"/>
      <c r="MW6" s="185"/>
      <c r="MX6" s="186"/>
      <c r="MY6" s="185"/>
      <c r="MZ6" s="186"/>
      <c r="NA6" s="185"/>
      <c r="NB6" s="186"/>
      <c r="NC6" s="185"/>
      <c r="ND6" s="186"/>
      <c r="NE6" s="185"/>
      <c r="NF6" s="186"/>
      <c r="NG6" s="185"/>
      <c r="NH6" s="186"/>
      <c r="NI6" s="185"/>
      <c r="NJ6" s="186"/>
      <c r="NK6" s="185"/>
      <c r="NL6" s="186"/>
      <c r="NM6" s="185"/>
      <c r="NN6" s="186"/>
      <c r="NO6" s="185"/>
      <c r="NP6" s="186"/>
      <c r="NQ6" s="185"/>
      <c r="NR6" s="186"/>
      <c r="NS6" s="185"/>
      <c r="NT6" s="186"/>
      <c r="NU6" s="185"/>
      <c r="NV6" s="186"/>
      <c r="NW6" s="185"/>
      <c r="NX6" s="186"/>
      <c r="NY6" s="185"/>
      <c r="NZ6" s="186"/>
      <c r="OA6" s="185"/>
      <c r="OB6" s="186"/>
      <c r="OC6" s="185"/>
      <c r="OD6" s="186"/>
      <c r="OE6" s="185"/>
      <c r="OF6" s="186"/>
      <c r="OG6" s="185"/>
      <c r="OH6" s="186"/>
      <c r="OI6" s="185"/>
      <c r="OJ6" s="186"/>
      <c r="OK6" s="185"/>
      <c r="OL6" s="186"/>
      <c r="OM6" s="185"/>
      <c r="ON6" s="186"/>
      <c r="OO6" s="185"/>
      <c r="OP6" s="186"/>
      <c r="OQ6" s="185"/>
      <c r="OR6" s="186"/>
      <c r="OS6" s="185"/>
      <c r="OT6" s="186"/>
      <c r="OU6" s="185"/>
      <c r="OV6" s="186"/>
      <c r="OW6" s="185"/>
      <c r="OX6" s="186"/>
      <c r="OY6" s="185"/>
      <c r="OZ6" s="186"/>
      <c r="PA6" s="185"/>
      <c r="PB6" s="186"/>
      <c r="PC6" s="185"/>
      <c r="PD6" s="186"/>
      <c r="PE6" s="185"/>
      <c r="PF6" s="186"/>
      <c r="PG6" s="185"/>
      <c r="PH6" s="186"/>
      <c r="PI6" s="185"/>
      <c r="PJ6" s="186"/>
      <c r="PK6" s="185"/>
      <c r="PL6" s="186"/>
      <c r="PM6" s="185"/>
      <c r="PN6" s="186"/>
      <c r="PO6" s="185"/>
      <c r="PP6" s="186"/>
      <c r="PQ6" s="185"/>
      <c r="PR6" s="186"/>
      <c r="PS6" s="185"/>
      <c r="PT6" s="186"/>
      <c r="PU6" s="185"/>
      <c r="PV6" s="186"/>
      <c r="PW6" s="185"/>
      <c r="PX6" s="186"/>
      <c r="PY6" s="185"/>
      <c r="PZ6" s="186"/>
      <c r="QA6" s="185"/>
      <c r="QB6" s="186"/>
      <c r="QC6" s="185"/>
      <c r="QD6" s="186"/>
      <c r="QE6" s="185"/>
      <c r="QF6" s="186"/>
      <c r="QG6" s="185"/>
      <c r="QH6" s="186"/>
      <c r="QI6" s="185"/>
      <c r="QJ6" s="186"/>
      <c r="QK6" s="185"/>
      <c r="QL6" s="186"/>
      <c r="QM6" s="185"/>
      <c r="QN6" s="186"/>
      <c r="QO6" s="185"/>
      <c r="QP6" s="186"/>
      <c r="QQ6" s="185"/>
      <c r="QR6" s="186"/>
      <c r="QS6" s="185"/>
      <c r="QT6" s="186"/>
      <c r="QU6" s="185"/>
      <c r="QV6" s="186"/>
      <c r="QW6" s="185"/>
      <c r="QX6" s="186"/>
      <c r="QY6" s="185"/>
      <c r="QZ6" s="186"/>
      <c r="RA6" s="185"/>
      <c r="RB6" s="186"/>
      <c r="RC6" s="185"/>
      <c r="RD6" s="186"/>
      <c r="RE6" s="185"/>
      <c r="RF6" s="186"/>
      <c r="RG6" s="185"/>
      <c r="RH6" s="186"/>
      <c r="RI6" s="185"/>
      <c r="RJ6" s="186"/>
      <c r="RK6" s="185"/>
      <c r="RL6" s="186"/>
      <c r="RM6" s="185"/>
      <c r="RN6" s="186"/>
      <c r="RO6" s="185"/>
      <c r="RP6" s="186"/>
      <c r="RQ6" s="185"/>
      <c r="RR6" s="186"/>
      <c r="RS6" s="185"/>
      <c r="RT6" s="186"/>
      <c r="RU6" s="185"/>
      <c r="RV6" s="186"/>
      <c r="RW6" s="185"/>
      <c r="RX6" s="186"/>
      <c r="RY6" s="185"/>
      <c r="RZ6" s="186"/>
      <c r="SA6" s="185"/>
      <c r="SB6" s="186"/>
      <c r="SC6" s="185"/>
      <c r="SD6" s="186"/>
      <c r="SE6" s="185"/>
      <c r="SF6" s="186"/>
      <c r="SG6" s="185"/>
      <c r="SH6" s="186"/>
      <c r="SI6" s="185"/>
      <c r="SJ6" s="186"/>
      <c r="SK6" s="185"/>
      <c r="SL6" s="186"/>
      <c r="SM6" s="185"/>
      <c r="SN6" s="186"/>
      <c r="SO6" s="185"/>
      <c r="SP6" s="186"/>
      <c r="SQ6" s="185"/>
      <c r="SR6" s="186"/>
      <c r="SS6" s="185"/>
      <c r="ST6" s="186"/>
      <c r="SU6" s="185"/>
      <c r="SV6" s="186"/>
      <c r="SW6" s="185"/>
      <c r="SX6" s="186"/>
      <c r="SY6" s="185"/>
      <c r="SZ6" s="186"/>
      <c r="TA6" s="185"/>
      <c r="TB6" s="186"/>
      <c r="TC6" s="185"/>
      <c r="TD6" s="186"/>
      <c r="TE6" s="185"/>
      <c r="TF6" s="186"/>
      <c r="TG6" s="185"/>
      <c r="TH6" s="186"/>
      <c r="TI6" s="185"/>
      <c r="TJ6" s="186"/>
      <c r="TK6" s="185"/>
      <c r="TL6" s="186"/>
      <c r="TM6" s="185"/>
      <c r="TN6" s="186"/>
      <c r="TO6" s="185"/>
      <c r="TP6" s="186"/>
      <c r="TQ6" s="185"/>
      <c r="TR6" s="186"/>
      <c r="TS6" s="185"/>
      <c r="TT6" s="186"/>
      <c r="TU6" s="185"/>
      <c r="TV6" s="186"/>
      <c r="TW6" s="185"/>
      <c r="TX6" s="186"/>
      <c r="TY6" s="185"/>
      <c r="TZ6" s="186"/>
      <c r="UA6" s="185"/>
      <c r="UB6" s="186"/>
      <c r="UC6" s="185"/>
      <c r="UD6" s="186"/>
      <c r="UE6" s="185"/>
      <c r="UF6" s="186"/>
      <c r="UG6" s="185"/>
      <c r="UH6" s="186"/>
      <c r="UI6" s="185"/>
      <c r="UJ6" s="186"/>
      <c r="UK6" s="185"/>
      <c r="UL6" s="186"/>
      <c r="UM6" s="185"/>
      <c r="UN6" s="186"/>
      <c r="UO6" s="185"/>
      <c r="UP6" s="186"/>
      <c r="UQ6" s="185"/>
      <c r="UR6" s="186"/>
      <c r="US6" s="185"/>
      <c r="UT6" s="186"/>
      <c r="UU6" s="185"/>
      <c r="UV6" s="186"/>
      <c r="UW6" s="185"/>
      <c r="UX6" s="186"/>
      <c r="UY6" s="185"/>
      <c r="UZ6" s="186"/>
      <c r="VA6" s="185"/>
      <c r="VB6" s="186"/>
      <c r="VC6" s="185"/>
      <c r="VD6" s="186"/>
      <c r="VE6" s="185"/>
      <c r="VF6" s="186"/>
      <c r="VG6" s="185"/>
      <c r="VH6" s="186"/>
      <c r="VI6" s="185"/>
      <c r="VJ6" s="186"/>
      <c r="VK6" s="185"/>
      <c r="VL6" s="186"/>
      <c r="VM6" s="185"/>
      <c r="VN6" s="186"/>
      <c r="VO6" s="185"/>
      <c r="VP6" s="186"/>
      <c r="VQ6" s="185"/>
      <c r="VR6" s="186"/>
      <c r="VS6" s="185"/>
      <c r="VT6" s="186"/>
      <c r="VU6" s="185"/>
      <c r="VV6" s="186"/>
      <c r="VW6" s="185"/>
      <c r="VX6" s="186"/>
      <c r="VY6" s="185"/>
      <c r="VZ6" s="186"/>
      <c r="WA6" s="185"/>
      <c r="WB6" s="186"/>
      <c r="WC6" s="185"/>
      <c r="WD6" s="186"/>
      <c r="WE6" s="185"/>
      <c r="WF6" s="186"/>
      <c r="WG6" s="185"/>
      <c r="WH6" s="186"/>
      <c r="WI6" s="185"/>
      <c r="WJ6" s="186"/>
      <c r="WK6" s="185"/>
      <c r="WL6" s="186"/>
      <c r="WM6" s="185"/>
      <c r="WN6" s="186"/>
      <c r="WO6" s="185"/>
      <c r="WP6" s="186"/>
      <c r="WQ6" s="185"/>
      <c r="WR6" s="186"/>
      <c r="WS6" s="185"/>
      <c r="WT6" s="186"/>
      <c r="WU6" s="185"/>
      <c r="WV6" s="186"/>
      <c r="WW6" s="185"/>
      <c r="WX6" s="186"/>
      <c r="WY6" s="185"/>
      <c r="WZ6" s="186"/>
      <c r="XA6" s="185"/>
      <c r="XB6" s="186"/>
      <c r="XC6" s="185"/>
      <c r="XD6" s="186"/>
      <c r="XE6" s="185"/>
      <c r="XF6" s="186"/>
      <c r="XG6" s="185"/>
      <c r="XH6" s="186"/>
      <c r="XI6" s="185"/>
      <c r="XJ6" s="186"/>
      <c r="XK6" s="185"/>
      <c r="XL6" s="186"/>
      <c r="XM6" s="185"/>
      <c r="XN6" s="186"/>
      <c r="XO6" s="185"/>
      <c r="XP6" s="186"/>
      <c r="XQ6" s="185"/>
      <c r="XR6" s="186"/>
      <c r="XS6" s="185"/>
      <c r="XT6" s="186"/>
      <c r="XU6" s="185"/>
      <c r="XV6" s="186"/>
      <c r="XW6" s="185"/>
      <c r="XX6" s="186"/>
      <c r="XY6" s="185"/>
      <c r="XZ6" s="186"/>
      <c r="YA6" s="185"/>
      <c r="YB6" s="186"/>
      <c r="YC6" s="185"/>
      <c r="YD6" s="186"/>
      <c r="YE6" s="185"/>
      <c r="YF6" s="186"/>
      <c r="YG6" s="185"/>
      <c r="YH6" s="186"/>
      <c r="YI6" s="185"/>
      <c r="YJ6" s="186"/>
      <c r="YK6" s="185"/>
      <c r="YL6" s="186"/>
      <c r="YM6" s="185"/>
      <c r="YN6" s="186"/>
      <c r="YO6" s="185"/>
      <c r="YP6" s="186"/>
      <c r="YQ6" s="185"/>
      <c r="YR6" s="186"/>
      <c r="YS6" s="185"/>
      <c r="YT6" s="186"/>
      <c r="YU6" s="185"/>
      <c r="YV6" s="186"/>
      <c r="YW6" s="185"/>
      <c r="YX6" s="186"/>
      <c r="YY6" s="185"/>
      <c r="YZ6" s="186"/>
      <c r="ZA6" s="185"/>
      <c r="ZB6" s="186"/>
      <c r="ZC6" s="185"/>
      <c r="ZD6" s="186"/>
      <c r="ZE6" s="185"/>
      <c r="ZF6" s="186"/>
      <c r="ZG6" s="185"/>
      <c r="ZH6" s="186"/>
      <c r="ZI6" s="185"/>
      <c r="ZJ6" s="186"/>
      <c r="ZK6" s="185"/>
      <c r="ZL6" s="186"/>
      <c r="ZM6" s="185"/>
      <c r="ZN6" s="186"/>
      <c r="ZO6" s="185"/>
      <c r="ZP6" s="186"/>
      <c r="ZQ6" s="185"/>
      <c r="ZR6" s="186"/>
      <c r="ZS6" s="185"/>
      <c r="ZT6" s="186"/>
      <c r="ZU6" s="185"/>
      <c r="ZV6" s="186"/>
      <c r="ZW6" s="185"/>
      <c r="ZX6" s="186"/>
      <c r="ZY6" s="185"/>
      <c r="ZZ6" s="186"/>
      <c r="AAA6" s="185"/>
      <c r="AAB6" s="186"/>
      <c r="AAC6" s="185"/>
      <c r="AAD6" s="186"/>
      <c r="AAE6" s="185"/>
      <c r="AAF6" s="186"/>
      <c r="AAG6" s="185"/>
      <c r="AAH6" s="186"/>
      <c r="AAI6" s="185"/>
      <c r="AAJ6" s="186"/>
      <c r="AAK6" s="185"/>
      <c r="AAL6" s="186"/>
      <c r="AAM6" s="185"/>
      <c r="AAN6" s="186"/>
      <c r="AAO6" s="185"/>
      <c r="AAP6" s="186"/>
      <c r="AAQ6" s="185"/>
      <c r="AAR6" s="186"/>
      <c r="AAS6" s="185"/>
      <c r="AAT6" s="186"/>
      <c r="AAU6" s="185"/>
      <c r="AAV6" s="186"/>
      <c r="AAW6" s="185"/>
      <c r="AAX6" s="186"/>
      <c r="AAY6" s="185"/>
      <c r="AAZ6" s="186"/>
      <c r="ABA6" s="185"/>
      <c r="ABB6" s="186"/>
      <c r="ABC6" s="185"/>
      <c r="ABD6" s="186"/>
      <c r="ABE6" s="185"/>
      <c r="ABF6" s="186"/>
      <c r="ABG6" s="185"/>
      <c r="ABH6" s="186"/>
      <c r="ABI6" s="185"/>
      <c r="ABJ6" s="186"/>
      <c r="ABK6" s="185"/>
      <c r="ABL6" s="186"/>
      <c r="ABM6" s="185"/>
      <c r="ABN6" s="186"/>
      <c r="ABO6" s="185"/>
      <c r="ABP6" s="186"/>
      <c r="ABQ6" s="185"/>
      <c r="ABR6" s="186"/>
      <c r="ABS6" s="185"/>
      <c r="ABT6" s="186"/>
      <c r="ABU6" s="185"/>
      <c r="ABV6" s="186"/>
      <c r="ABW6" s="185"/>
      <c r="ABX6" s="186"/>
      <c r="ABY6" s="185"/>
      <c r="ABZ6" s="186"/>
      <c r="ACA6" s="185"/>
      <c r="ACB6" s="186"/>
      <c r="ACC6" s="185"/>
      <c r="ACD6" s="186"/>
      <c r="ACE6" s="185"/>
      <c r="ACF6" s="186"/>
      <c r="ACG6" s="185"/>
      <c r="ACH6" s="186"/>
      <c r="ACI6" s="185"/>
      <c r="ACJ6" s="186"/>
      <c r="ACK6" s="185"/>
      <c r="ACL6" s="186"/>
      <c r="ACM6" s="185"/>
      <c r="ACN6" s="186"/>
      <c r="ACO6" s="185"/>
      <c r="ACP6" s="186"/>
      <c r="ACQ6" s="185"/>
      <c r="ACR6" s="186"/>
      <c r="ACS6" s="185"/>
      <c r="ACT6" s="186"/>
      <c r="ACU6" s="185"/>
      <c r="ACV6" s="186"/>
      <c r="ACW6" s="185"/>
      <c r="ACX6" s="186"/>
      <c r="ACY6" s="185"/>
      <c r="ACZ6" s="186"/>
      <c r="ADA6" s="185"/>
      <c r="ADB6" s="186"/>
      <c r="ADC6" s="185"/>
      <c r="ADD6" s="186"/>
      <c r="ADE6" s="185"/>
      <c r="ADF6" s="186"/>
      <c r="ADG6" s="185"/>
      <c r="ADH6" s="186"/>
      <c r="ADI6" s="185"/>
      <c r="ADJ6" s="186"/>
      <c r="ADK6" s="185"/>
      <c r="ADL6" s="186"/>
      <c r="ADM6" s="185"/>
      <c r="ADN6" s="186"/>
      <c r="ADO6" s="185"/>
      <c r="ADP6" s="186"/>
      <c r="ADQ6" s="185"/>
      <c r="ADR6" s="186"/>
      <c r="ADS6" s="185"/>
      <c r="ADT6" s="186"/>
      <c r="ADU6" s="185"/>
      <c r="ADV6" s="186"/>
      <c r="ADW6" s="185"/>
      <c r="ADX6" s="186"/>
      <c r="ADY6" s="185"/>
      <c r="ADZ6" s="186"/>
      <c r="AEA6" s="185"/>
      <c r="AEB6" s="186"/>
      <c r="AEC6" s="185"/>
      <c r="AED6" s="186"/>
      <c r="AEE6" s="185"/>
      <c r="AEF6" s="186"/>
      <c r="AEG6" s="185"/>
      <c r="AEH6" s="186"/>
      <c r="AEI6" s="185"/>
      <c r="AEJ6" s="186"/>
      <c r="AEK6" s="185"/>
      <c r="AEL6" s="186"/>
      <c r="AEM6" s="185"/>
      <c r="AEN6" s="186"/>
      <c r="AEO6" s="185"/>
      <c r="AEP6" s="186"/>
      <c r="AEQ6" s="185"/>
      <c r="AER6" s="186"/>
      <c r="AES6" s="185"/>
      <c r="AET6" s="186"/>
      <c r="AEU6" s="185"/>
      <c r="AEV6" s="186"/>
      <c r="AEW6" s="185"/>
      <c r="AEX6" s="186"/>
      <c r="AEY6" s="185"/>
      <c r="AEZ6" s="186"/>
      <c r="AFA6" s="185"/>
      <c r="AFB6" s="186"/>
      <c r="AFC6" s="185"/>
      <c r="AFD6" s="186"/>
      <c r="AFE6" s="185"/>
      <c r="AFF6" s="186"/>
      <c r="AFG6" s="185"/>
      <c r="AFH6" s="186"/>
      <c r="AFI6" s="185"/>
      <c r="AFJ6" s="186"/>
      <c r="AFK6" s="185"/>
      <c r="AFL6" s="186"/>
      <c r="AFM6" s="185"/>
      <c r="AFN6" s="186"/>
      <c r="AFO6" s="185"/>
      <c r="AFP6" s="186"/>
      <c r="AFQ6" s="185"/>
      <c r="AFR6" s="186"/>
      <c r="AFS6" s="185"/>
      <c r="AFT6" s="186"/>
      <c r="AFU6" s="185"/>
      <c r="AFV6" s="186"/>
      <c r="AFW6" s="185"/>
      <c r="AFX6" s="186"/>
      <c r="AFY6" s="185"/>
      <c r="AFZ6" s="186"/>
      <c r="AGA6" s="185"/>
      <c r="AGB6" s="186"/>
      <c r="AGC6" s="185"/>
      <c r="AGD6" s="186"/>
      <c r="AGE6" s="185"/>
      <c r="AGF6" s="186"/>
      <c r="AGG6" s="185"/>
      <c r="AGH6" s="186"/>
      <c r="AGI6" s="185"/>
      <c r="AGJ6" s="186"/>
      <c r="AGK6" s="185"/>
      <c r="AGL6" s="186"/>
      <c r="AGM6" s="185"/>
      <c r="AGN6" s="186"/>
      <c r="AGO6" s="185"/>
      <c r="AGP6" s="186"/>
      <c r="AGQ6" s="185"/>
      <c r="AGR6" s="186"/>
      <c r="AGS6" s="185"/>
      <c r="AGT6" s="186"/>
      <c r="AGU6" s="185"/>
      <c r="AGV6" s="186"/>
      <c r="AGW6" s="185"/>
      <c r="AGX6" s="186"/>
      <c r="AGY6" s="185"/>
      <c r="AGZ6" s="186"/>
      <c r="AHA6" s="185"/>
      <c r="AHB6" s="186"/>
      <c r="AHC6" s="185"/>
      <c r="AHD6" s="186"/>
      <c r="AHE6" s="185"/>
      <c r="AHF6" s="186"/>
      <c r="AHG6" s="185"/>
      <c r="AHH6" s="186"/>
      <c r="AHI6" s="185"/>
      <c r="AHJ6" s="186"/>
      <c r="AHK6" s="185"/>
      <c r="AHL6" s="186"/>
      <c r="AHM6" s="185"/>
      <c r="AHN6" s="186"/>
      <c r="AHO6" s="185"/>
      <c r="AHP6" s="186"/>
      <c r="AHQ6" s="185"/>
      <c r="AHR6" s="186"/>
      <c r="AHS6" s="185"/>
      <c r="AHT6" s="186"/>
      <c r="AHU6" s="185"/>
      <c r="AHV6" s="186"/>
      <c r="AHW6" s="185"/>
      <c r="AHX6" s="186"/>
      <c r="AHY6" s="185"/>
      <c r="AHZ6" s="186"/>
      <c r="AIA6" s="185"/>
      <c r="AIB6" s="186"/>
      <c r="AIC6" s="185"/>
      <c r="AID6" s="186"/>
      <c r="AIE6" s="185"/>
      <c r="AIF6" s="186"/>
      <c r="AIG6" s="185"/>
      <c r="AIH6" s="186"/>
      <c r="AII6" s="185"/>
      <c r="AIJ6" s="186"/>
      <c r="AIK6" s="185"/>
      <c r="AIL6" s="186"/>
      <c r="AIM6" s="185"/>
      <c r="AIN6" s="186"/>
      <c r="AIO6" s="185"/>
      <c r="AIP6" s="186"/>
      <c r="AIQ6" s="185"/>
      <c r="AIR6" s="186"/>
      <c r="AIS6" s="185"/>
      <c r="AIT6" s="186"/>
      <c r="AIU6" s="185"/>
      <c r="AIV6" s="186"/>
      <c r="AIW6" s="185"/>
      <c r="AIX6" s="186"/>
      <c r="AIY6" s="185"/>
      <c r="AIZ6" s="186"/>
      <c r="AJA6" s="185"/>
      <c r="AJB6" s="186"/>
      <c r="AJC6" s="185"/>
      <c r="AJD6" s="186"/>
      <c r="AJE6" s="185"/>
      <c r="AJF6" s="186"/>
      <c r="AJG6" s="185"/>
      <c r="AJH6" s="186"/>
      <c r="AJI6" s="185"/>
      <c r="AJJ6" s="186"/>
      <c r="AJK6" s="185"/>
      <c r="AJL6" s="186"/>
      <c r="AJM6" s="185"/>
      <c r="AJN6" s="186"/>
      <c r="AJO6" s="185"/>
      <c r="AJP6" s="186"/>
      <c r="AJQ6" s="185"/>
      <c r="AJR6" s="186"/>
      <c r="AJS6" s="185"/>
      <c r="AJT6" s="186"/>
      <c r="AJU6" s="185"/>
      <c r="AJV6" s="186"/>
      <c r="AJW6" s="185"/>
      <c r="AJX6" s="186"/>
      <c r="AJY6" s="185"/>
      <c r="AJZ6" s="186"/>
      <c r="AKA6" s="185"/>
      <c r="AKB6" s="186"/>
      <c r="AKC6" s="185"/>
      <c r="AKD6" s="186"/>
      <c r="AKE6" s="185"/>
      <c r="AKF6" s="186"/>
      <c r="AKG6" s="185"/>
      <c r="AKH6" s="186"/>
      <c r="AKI6" s="185"/>
      <c r="AKJ6" s="186"/>
      <c r="AKK6" s="185"/>
      <c r="AKL6" s="186"/>
      <c r="AKM6" s="185"/>
      <c r="AKN6" s="186"/>
      <c r="AKO6" s="185"/>
      <c r="AKP6" s="186"/>
      <c r="AKQ6" s="185"/>
      <c r="AKR6" s="186"/>
      <c r="AKS6" s="185"/>
      <c r="AKT6" s="186"/>
      <c r="AKU6" s="185"/>
      <c r="AKV6" s="186"/>
      <c r="AKW6" s="185"/>
      <c r="AKX6" s="186"/>
      <c r="AKY6" s="185"/>
      <c r="AKZ6" s="186"/>
      <c r="ALA6" s="185"/>
      <c r="ALB6" s="186"/>
      <c r="ALC6" s="185"/>
      <c r="ALD6" s="186"/>
      <c r="ALE6" s="185"/>
      <c r="ALF6" s="186"/>
      <c r="ALG6" s="185"/>
      <c r="ALH6" s="186"/>
      <c r="ALI6" s="185"/>
      <c r="ALJ6" s="186"/>
      <c r="ALK6" s="185"/>
      <c r="ALL6" s="186"/>
      <c r="ALM6" s="185"/>
      <c r="ALN6" s="186"/>
      <c r="ALO6" s="185"/>
      <c r="ALP6" s="186"/>
      <c r="ALQ6" s="185"/>
      <c r="ALR6" s="186"/>
      <c r="ALS6" s="185"/>
      <c r="ALT6" s="186"/>
      <c r="ALU6" s="185"/>
      <c r="ALV6" s="186"/>
      <c r="ALW6" s="185"/>
      <c r="ALX6" s="186"/>
      <c r="ALY6" s="185"/>
      <c r="ALZ6" s="186"/>
      <c r="AMA6" s="185"/>
      <c r="AMB6" s="186"/>
      <c r="AMC6" s="185"/>
      <c r="AMD6" s="186"/>
      <c r="AME6" s="185"/>
      <c r="AMF6" s="186"/>
      <c r="AMG6" s="185"/>
      <c r="AMH6" s="186"/>
      <c r="AMI6" s="185"/>
      <c r="AMJ6" s="186"/>
      <c r="AMK6" s="185"/>
      <c r="AML6" s="186"/>
      <c r="AMM6" s="185"/>
      <c r="AMN6" s="186"/>
      <c r="AMO6" s="185"/>
      <c r="AMP6" s="186"/>
      <c r="AMQ6" s="185"/>
      <c r="AMR6" s="186"/>
      <c r="AMS6" s="185"/>
      <c r="AMT6" s="186"/>
      <c r="AMU6" s="185"/>
      <c r="AMV6" s="186"/>
      <c r="AMW6" s="185"/>
      <c r="AMX6" s="186"/>
      <c r="AMY6" s="185"/>
      <c r="AMZ6" s="186"/>
      <c r="ANA6" s="185"/>
      <c r="ANB6" s="186"/>
      <c r="ANC6" s="185"/>
      <c r="AND6" s="186"/>
      <c r="ANE6" s="185"/>
      <c r="ANF6" s="186"/>
      <c r="ANG6" s="185"/>
      <c r="ANH6" s="186"/>
      <c r="ANI6" s="185"/>
      <c r="ANJ6" s="186"/>
      <c r="ANK6" s="185"/>
      <c r="ANL6" s="186"/>
      <c r="ANM6" s="185"/>
      <c r="ANN6" s="186"/>
      <c r="ANO6" s="185"/>
      <c r="ANP6" s="186"/>
      <c r="ANQ6" s="185"/>
      <c r="ANR6" s="186"/>
      <c r="ANS6" s="185"/>
      <c r="ANT6" s="186"/>
      <c r="ANU6" s="185"/>
      <c r="ANV6" s="186"/>
      <c r="ANW6" s="185"/>
      <c r="ANX6" s="186"/>
      <c r="ANY6" s="185"/>
      <c r="ANZ6" s="186"/>
      <c r="AOA6" s="185"/>
      <c r="AOB6" s="186"/>
      <c r="AOC6" s="185"/>
      <c r="AOD6" s="186"/>
      <c r="AOE6" s="185"/>
      <c r="AOF6" s="186"/>
      <c r="AOG6" s="185"/>
      <c r="AOH6" s="186"/>
      <c r="AOI6" s="185"/>
      <c r="AOJ6" s="186"/>
      <c r="AOK6" s="185"/>
      <c r="AOL6" s="186"/>
      <c r="AOM6" s="185"/>
      <c r="AON6" s="186"/>
      <c r="AOO6" s="185"/>
      <c r="AOP6" s="186"/>
      <c r="AOQ6" s="185"/>
      <c r="AOR6" s="186"/>
      <c r="AOS6" s="185"/>
      <c r="AOT6" s="186"/>
      <c r="AOU6" s="185"/>
      <c r="AOV6" s="186"/>
      <c r="AOW6" s="185"/>
      <c r="AOX6" s="186"/>
      <c r="AOY6" s="185"/>
      <c r="AOZ6" s="186"/>
      <c r="APA6" s="185"/>
      <c r="APB6" s="186"/>
      <c r="APC6" s="185"/>
      <c r="APD6" s="186"/>
      <c r="APE6" s="185"/>
      <c r="APF6" s="186"/>
      <c r="APG6" s="185"/>
      <c r="APH6" s="186"/>
      <c r="API6" s="185"/>
      <c r="APJ6" s="186"/>
      <c r="APK6" s="185"/>
      <c r="APL6" s="186"/>
      <c r="APM6" s="185"/>
      <c r="APN6" s="186"/>
      <c r="APO6" s="185"/>
      <c r="APP6" s="186"/>
      <c r="APQ6" s="185"/>
      <c r="APR6" s="186"/>
      <c r="APS6" s="185"/>
      <c r="APT6" s="186"/>
      <c r="APU6" s="185"/>
      <c r="APV6" s="186"/>
      <c r="APW6" s="185"/>
      <c r="APX6" s="186"/>
      <c r="APY6" s="185"/>
      <c r="APZ6" s="186"/>
      <c r="AQA6" s="185"/>
      <c r="AQB6" s="186"/>
      <c r="AQC6" s="185"/>
      <c r="AQD6" s="186"/>
      <c r="AQE6" s="185"/>
      <c r="AQF6" s="186"/>
      <c r="AQG6" s="185"/>
      <c r="AQH6" s="186"/>
      <c r="AQI6" s="185"/>
      <c r="AQJ6" s="186"/>
      <c r="AQK6" s="185"/>
      <c r="AQL6" s="186"/>
      <c r="AQM6" s="185"/>
      <c r="AQN6" s="186"/>
      <c r="AQO6" s="185"/>
      <c r="AQP6" s="186"/>
      <c r="AQQ6" s="185"/>
      <c r="AQR6" s="186"/>
      <c r="AQS6" s="185"/>
      <c r="AQT6" s="186"/>
      <c r="AQU6" s="185"/>
      <c r="AQV6" s="186"/>
      <c r="AQW6" s="185"/>
      <c r="AQX6" s="186"/>
      <c r="AQY6" s="185"/>
      <c r="AQZ6" s="186"/>
      <c r="ARA6" s="185"/>
      <c r="ARB6" s="186"/>
      <c r="ARC6" s="185"/>
      <c r="ARD6" s="186"/>
      <c r="ARE6" s="185"/>
      <c r="ARF6" s="186"/>
      <c r="ARG6" s="185"/>
      <c r="ARH6" s="186"/>
      <c r="ARI6" s="185"/>
      <c r="ARJ6" s="186"/>
      <c r="ARK6" s="185"/>
      <c r="ARL6" s="186"/>
      <c r="ARM6" s="185"/>
      <c r="ARN6" s="186"/>
      <c r="ARO6" s="185"/>
      <c r="ARP6" s="186"/>
      <c r="ARQ6" s="185"/>
      <c r="ARR6" s="186"/>
      <c r="ARS6" s="185"/>
      <c r="ART6" s="186"/>
      <c r="ARU6" s="185"/>
      <c r="ARV6" s="186"/>
      <c r="ARW6" s="185"/>
      <c r="ARX6" s="186"/>
      <c r="ARY6" s="185"/>
      <c r="ARZ6" s="186"/>
      <c r="ASA6" s="185"/>
      <c r="ASB6" s="186"/>
      <c r="ASC6" s="185"/>
      <c r="ASD6" s="186"/>
      <c r="ASE6" s="185"/>
      <c r="ASF6" s="186"/>
      <c r="ASG6" s="185"/>
      <c r="ASH6" s="186"/>
      <c r="ASI6" s="185"/>
      <c r="ASJ6" s="186"/>
      <c r="ASK6" s="185"/>
      <c r="ASL6" s="186"/>
      <c r="ASM6" s="185"/>
      <c r="ASN6" s="186"/>
      <c r="ASO6" s="185"/>
      <c r="ASP6" s="186"/>
      <c r="ASQ6" s="185"/>
      <c r="ASR6" s="186"/>
      <c r="ASS6" s="185"/>
      <c r="AST6" s="186"/>
      <c r="ASU6" s="185"/>
      <c r="ASV6" s="186"/>
      <c r="ASW6" s="185"/>
      <c r="ASX6" s="186"/>
      <c r="ASY6" s="185"/>
      <c r="ASZ6" s="186"/>
      <c r="ATA6" s="185"/>
      <c r="ATB6" s="186"/>
      <c r="ATC6" s="185"/>
      <c r="ATD6" s="186"/>
      <c r="ATE6" s="185"/>
      <c r="ATF6" s="186"/>
      <c r="ATG6" s="185"/>
      <c r="ATH6" s="186"/>
      <c r="ATI6" s="185"/>
      <c r="ATJ6" s="186"/>
      <c r="ATK6" s="185"/>
      <c r="ATL6" s="186"/>
      <c r="ATM6" s="185"/>
      <c r="ATN6" s="186"/>
      <c r="ATO6" s="185"/>
      <c r="ATP6" s="186"/>
      <c r="ATQ6" s="185"/>
      <c r="ATR6" s="186"/>
      <c r="ATS6" s="185"/>
      <c r="ATT6" s="186"/>
      <c r="ATU6" s="185"/>
      <c r="ATV6" s="186"/>
      <c r="ATW6" s="185"/>
      <c r="ATX6" s="186"/>
      <c r="ATY6" s="185"/>
      <c r="ATZ6" s="186"/>
      <c r="AUA6" s="185"/>
      <c r="AUB6" s="186"/>
      <c r="AUC6" s="185"/>
      <c r="AUD6" s="186"/>
      <c r="AUE6" s="185"/>
      <c r="AUF6" s="186"/>
      <c r="AUG6" s="185"/>
      <c r="AUH6" s="186"/>
      <c r="AUI6" s="185"/>
      <c r="AUJ6" s="186"/>
      <c r="AUK6" s="185"/>
      <c r="AUL6" s="186"/>
      <c r="AUM6" s="185"/>
      <c r="AUN6" s="186"/>
      <c r="AUO6" s="185"/>
      <c r="AUP6" s="186"/>
      <c r="AUQ6" s="185"/>
      <c r="AUR6" s="186"/>
      <c r="AUS6" s="185"/>
      <c r="AUT6" s="186"/>
      <c r="AUU6" s="185"/>
      <c r="AUV6" s="186"/>
      <c r="AUW6" s="185"/>
      <c r="AUX6" s="186"/>
      <c r="AUY6" s="185"/>
      <c r="AUZ6" s="186"/>
      <c r="AVA6" s="185"/>
      <c r="AVB6" s="186"/>
      <c r="AVC6" s="185"/>
      <c r="AVD6" s="186"/>
      <c r="AVE6" s="185"/>
      <c r="AVF6" s="186"/>
      <c r="AVG6" s="185"/>
      <c r="AVH6" s="186"/>
      <c r="AVI6" s="185"/>
      <c r="AVJ6" s="186"/>
      <c r="AVK6" s="185"/>
      <c r="AVL6" s="186"/>
      <c r="AVM6" s="185"/>
      <c r="AVN6" s="186"/>
      <c r="AVO6" s="185"/>
      <c r="AVP6" s="186"/>
      <c r="AVQ6" s="185"/>
      <c r="AVR6" s="186"/>
      <c r="AVS6" s="185"/>
      <c r="AVT6" s="186"/>
      <c r="AVU6" s="185"/>
      <c r="AVV6" s="186"/>
      <c r="AVW6" s="185"/>
      <c r="AVX6" s="186"/>
      <c r="AVY6" s="185"/>
      <c r="AVZ6" s="186"/>
      <c r="AWA6" s="185"/>
      <c r="AWB6" s="186"/>
      <c r="AWC6" s="185"/>
      <c r="AWD6" s="186"/>
      <c r="AWE6" s="185"/>
      <c r="AWF6" s="186"/>
      <c r="AWG6" s="185"/>
      <c r="AWH6" s="186"/>
      <c r="AWI6" s="185"/>
      <c r="AWJ6" s="186"/>
      <c r="AWK6" s="185"/>
      <c r="AWL6" s="186"/>
      <c r="AWM6" s="185"/>
      <c r="AWN6" s="186"/>
      <c r="AWO6" s="185"/>
      <c r="AWP6" s="186"/>
      <c r="AWQ6" s="185"/>
      <c r="AWR6" s="186"/>
      <c r="AWS6" s="185"/>
      <c r="AWT6" s="186"/>
      <c r="AWU6" s="185"/>
      <c r="AWV6" s="186"/>
      <c r="AWW6" s="185"/>
      <c r="AWX6" s="186"/>
      <c r="AWY6" s="185"/>
      <c r="AWZ6" s="186"/>
      <c r="AXA6" s="185"/>
      <c r="AXB6" s="186"/>
      <c r="AXC6" s="185"/>
      <c r="AXD6" s="186"/>
      <c r="AXE6" s="185"/>
      <c r="AXF6" s="186"/>
      <c r="AXG6" s="185"/>
      <c r="AXH6" s="186"/>
      <c r="AXI6" s="185"/>
      <c r="AXJ6" s="186"/>
      <c r="AXK6" s="185"/>
      <c r="AXL6" s="186"/>
      <c r="AXM6" s="185"/>
      <c r="AXN6" s="186"/>
      <c r="AXO6" s="185"/>
      <c r="AXP6" s="186"/>
      <c r="AXQ6" s="185"/>
      <c r="AXR6" s="186"/>
      <c r="AXS6" s="185"/>
      <c r="AXT6" s="186"/>
      <c r="AXU6" s="185"/>
      <c r="AXV6" s="186"/>
      <c r="AXW6" s="185"/>
      <c r="AXX6" s="186"/>
      <c r="AXY6" s="185"/>
      <c r="AXZ6" s="186"/>
      <c r="AYA6" s="185"/>
      <c r="AYB6" s="186"/>
      <c r="AYC6" s="185"/>
      <c r="AYD6" s="186"/>
      <c r="AYE6" s="185"/>
      <c r="AYF6" s="186"/>
      <c r="AYG6" s="185"/>
      <c r="AYH6" s="186"/>
      <c r="AYI6" s="185"/>
      <c r="AYJ6" s="186"/>
      <c r="AYK6" s="185"/>
      <c r="AYL6" s="186"/>
      <c r="AYM6" s="185"/>
      <c r="AYN6" s="186"/>
      <c r="AYO6" s="185"/>
      <c r="AYP6" s="186"/>
      <c r="AYQ6" s="185"/>
      <c r="AYR6" s="186"/>
      <c r="AYS6" s="185"/>
      <c r="AYT6" s="186"/>
      <c r="AYU6" s="185"/>
      <c r="AYV6" s="186"/>
      <c r="AYW6" s="185"/>
      <c r="AYX6" s="186"/>
      <c r="AYY6" s="185"/>
      <c r="AYZ6" s="186"/>
      <c r="AZA6" s="185"/>
      <c r="AZB6" s="186"/>
      <c r="AZC6" s="185"/>
      <c r="AZD6" s="186"/>
      <c r="AZE6" s="185"/>
      <c r="AZF6" s="186"/>
      <c r="AZG6" s="185"/>
      <c r="AZH6" s="186"/>
      <c r="AZI6" s="185"/>
      <c r="AZJ6" s="186"/>
      <c r="AZK6" s="185"/>
      <c r="AZL6" s="186"/>
      <c r="AZM6" s="185"/>
      <c r="AZN6" s="186"/>
      <c r="AZO6" s="185"/>
      <c r="AZP6" s="186"/>
      <c r="AZQ6" s="185"/>
      <c r="AZR6" s="186"/>
      <c r="AZS6" s="185"/>
      <c r="AZT6" s="186"/>
      <c r="AZU6" s="185"/>
      <c r="AZV6" s="186"/>
      <c r="AZW6" s="185"/>
      <c r="AZX6" s="186"/>
      <c r="AZY6" s="185"/>
      <c r="AZZ6" s="186"/>
      <c r="BAA6" s="185"/>
      <c r="BAB6" s="186"/>
      <c r="BAC6" s="185"/>
      <c r="BAD6" s="186"/>
      <c r="BAE6" s="185"/>
      <c r="BAF6" s="186"/>
      <c r="BAG6" s="185"/>
      <c r="BAH6" s="186"/>
      <c r="BAI6" s="185"/>
      <c r="BAJ6" s="186"/>
      <c r="BAK6" s="185"/>
      <c r="BAL6" s="186"/>
      <c r="BAM6" s="185"/>
      <c r="BAN6" s="186"/>
      <c r="BAO6" s="185"/>
      <c r="BAP6" s="186"/>
      <c r="BAQ6" s="185"/>
      <c r="BAR6" s="186"/>
      <c r="BAS6" s="185"/>
      <c r="BAT6" s="186"/>
      <c r="BAU6" s="185"/>
      <c r="BAV6" s="186"/>
      <c r="BAW6" s="185"/>
      <c r="BAX6" s="186"/>
      <c r="BAY6" s="185"/>
      <c r="BAZ6" s="186"/>
      <c r="BBA6" s="185"/>
      <c r="BBB6" s="186"/>
      <c r="BBC6" s="185"/>
      <c r="BBD6" s="186"/>
      <c r="BBE6" s="185"/>
      <c r="BBF6" s="186"/>
      <c r="BBG6" s="185"/>
      <c r="BBH6" s="186"/>
      <c r="BBI6" s="185"/>
      <c r="BBJ6" s="186"/>
      <c r="BBK6" s="185"/>
      <c r="BBL6" s="186"/>
      <c r="BBM6" s="185"/>
      <c r="BBN6" s="186"/>
      <c r="BBO6" s="185"/>
      <c r="BBP6" s="186"/>
      <c r="BBQ6" s="185"/>
      <c r="BBR6" s="186"/>
      <c r="BBS6" s="185"/>
      <c r="BBT6" s="186"/>
      <c r="BBU6" s="185"/>
      <c r="BBV6" s="186"/>
      <c r="BBW6" s="185"/>
      <c r="BBX6" s="186"/>
      <c r="BBY6" s="185"/>
      <c r="BBZ6" s="186"/>
      <c r="BCA6" s="185"/>
      <c r="BCB6" s="186"/>
      <c r="BCC6" s="185"/>
      <c r="BCD6" s="186"/>
      <c r="BCE6" s="185"/>
      <c r="BCF6" s="186"/>
      <c r="BCG6" s="185"/>
      <c r="BCH6" s="186"/>
      <c r="BCI6" s="185"/>
      <c r="BCJ6" s="186"/>
      <c r="BCK6" s="185"/>
      <c r="BCL6" s="186"/>
      <c r="BCM6" s="185"/>
      <c r="BCN6" s="186"/>
      <c r="BCO6" s="185"/>
      <c r="BCP6" s="186"/>
      <c r="BCQ6" s="185"/>
      <c r="BCR6" s="186"/>
      <c r="BCS6" s="185"/>
      <c r="BCT6" s="186"/>
      <c r="BCU6" s="185"/>
      <c r="BCV6" s="186"/>
      <c r="BCW6" s="185"/>
      <c r="BCX6" s="186"/>
      <c r="BCY6" s="185"/>
      <c r="BCZ6" s="186"/>
      <c r="BDA6" s="185"/>
      <c r="BDB6" s="186"/>
      <c r="BDC6" s="185"/>
      <c r="BDD6" s="186"/>
      <c r="BDE6" s="185"/>
      <c r="BDF6" s="186"/>
      <c r="BDG6" s="185"/>
      <c r="BDH6" s="186"/>
      <c r="BDI6" s="185"/>
      <c r="BDJ6" s="186"/>
      <c r="BDK6" s="185"/>
      <c r="BDL6" s="186"/>
      <c r="BDM6" s="185"/>
      <c r="BDN6" s="186"/>
      <c r="BDO6" s="185"/>
      <c r="BDP6" s="186"/>
      <c r="BDQ6" s="185"/>
      <c r="BDR6" s="186"/>
      <c r="BDS6" s="185"/>
      <c r="BDT6" s="186"/>
      <c r="BDU6" s="185"/>
      <c r="BDV6" s="186"/>
      <c r="BDW6" s="185"/>
      <c r="BDX6" s="186"/>
      <c r="BDY6" s="185"/>
      <c r="BDZ6" s="186"/>
      <c r="BEA6" s="185"/>
      <c r="BEB6" s="186"/>
      <c r="BEC6" s="185"/>
      <c r="BED6" s="186"/>
      <c r="BEE6" s="185"/>
      <c r="BEF6" s="186"/>
      <c r="BEG6" s="185"/>
      <c r="BEH6" s="186"/>
      <c r="BEI6" s="185"/>
      <c r="BEJ6" s="186"/>
      <c r="BEK6" s="185"/>
      <c r="BEL6" s="186"/>
      <c r="BEM6" s="185"/>
      <c r="BEN6" s="186"/>
      <c r="BEO6" s="185"/>
      <c r="BEP6" s="186"/>
      <c r="BEQ6" s="185"/>
      <c r="BER6" s="186"/>
      <c r="BES6" s="185"/>
      <c r="BET6" s="186"/>
      <c r="BEU6" s="185"/>
      <c r="BEV6" s="186"/>
      <c r="BEW6" s="185"/>
      <c r="BEX6" s="186"/>
      <c r="BEY6" s="185"/>
      <c r="BEZ6" s="186"/>
      <c r="BFA6" s="185"/>
      <c r="BFB6" s="186"/>
      <c r="BFC6" s="185"/>
      <c r="BFD6" s="186"/>
      <c r="BFE6" s="185"/>
      <c r="BFF6" s="186"/>
      <c r="BFG6" s="185"/>
      <c r="BFH6" s="186"/>
      <c r="BFI6" s="185"/>
      <c r="BFJ6" s="186"/>
      <c r="BFK6" s="185"/>
      <c r="BFL6" s="186"/>
      <c r="BFM6" s="185"/>
      <c r="BFN6" s="186"/>
      <c r="BFO6" s="185"/>
      <c r="BFP6" s="186"/>
      <c r="BFQ6" s="185"/>
      <c r="BFR6" s="186"/>
      <c r="BFS6" s="185"/>
      <c r="BFT6" s="186"/>
      <c r="BFU6" s="185"/>
      <c r="BFV6" s="186"/>
      <c r="BFW6" s="185"/>
      <c r="BFX6" s="186"/>
      <c r="BFY6" s="185"/>
      <c r="BFZ6" s="186"/>
      <c r="BGA6" s="185"/>
      <c r="BGB6" s="186"/>
      <c r="BGC6" s="185"/>
      <c r="BGD6" s="186"/>
      <c r="BGE6" s="185"/>
      <c r="BGF6" s="186"/>
      <c r="BGG6" s="185"/>
      <c r="BGH6" s="186"/>
      <c r="BGI6" s="185"/>
      <c r="BGJ6" s="186"/>
      <c r="BGK6" s="185"/>
      <c r="BGL6" s="186"/>
      <c r="BGM6" s="185"/>
      <c r="BGN6" s="186"/>
      <c r="BGO6" s="185"/>
      <c r="BGP6" s="186"/>
      <c r="BGQ6" s="185"/>
      <c r="BGR6" s="186"/>
      <c r="BGS6" s="185"/>
      <c r="BGT6" s="186"/>
      <c r="BGU6" s="185"/>
      <c r="BGV6" s="186"/>
      <c r="BGW6" s="185"/>
      <c r="BGX6" s="186"/>
      <c r="BGY6" s="185"/>
      <c r="BGZ6" s="186"/>
      <c r="BHA6" s="185"/>
      <c r="BHB6" s="186"/>
      <c r="BHC6" s="185"/>
      <c r="BHD6" s="186"/>
      <c r="BHE6" s="185"/>
      <c r="BHF6" s="186"/>
      <c r="BHG6" s="185"/>
      <c r="BHH6" s="186"/>
      <c r="BHI6" s="185"/>
      <c r="BHJ6" s="186"/>
      <c r="BHK6" s="185"/>
      <c r="BHL6" s="186"/>
      <c r="BHM6" s="185"/>
      <c r="BHN6" s="186"/>
      <c r="BHO6" s="185"/>
      <c r="BHP6" s="186"/>
      <c r="BHQ6" s="185"/>
      <c r="BHR6" s="186"/>
      <c r="BHS6" s="185"/>
      <c r="BHT6" s="186"/>
      <c r="BHU6" s="185"/>
      <c r="BHV6" s="186"/>
      <c r="BHW6" s="185"/>
      <c r="BHX6" s="186"/>
      <c r="BHY6" s="185"/>
      <c r="BHZ6" s="186"/>
      <c r="BIA6" s="185"/>
      <c r="BIB6" s="186"/>
      <c r="BIC6" s="185"/>
      <c r="BID6" s="186"/>
      <c r="BIE6" s="185"/>
      <c r="BIF6" s="186"/>
      <c r="BIG6" s="185"/>
      <c r="BIH6" s="186"/>
      <c r="BII6" s="185"/>
      <c r="BIJ6" s="186"/>
      <c r="BIK6" s="185"/>
      <c r="BIL6" s="186"/>
      <c r="BIM6" s="185"/>
      <c r="BIN6" s="186"/>
      <c r="BIO6" s="185"/>
      <c r="BIP6" s="186"/>
      <c r="BIQ6" s="185"/>
      <c r="BIR6" s="186"/>
      <c r="BIS6" s="185"/>
      <c r="BIT6" s="186"/>
      <c r="BIU6" s="185"/>
      <c r="BIV6" s="186"/>
      <c r="BIW6" s="185"/>
      <c r="BIX6" s="186"/>
      <c r="BIY6" s="185"/>
      <c r="BIZ6" s="186"/>
      <c r="BJA6" s="185"/>
      <c r="BJB6" s="186"/>
      <c r="BJC6" s="185"/>
      <c r="BJD6" s="186"/>
      <c r="BJE6" s="185"/>
      <c r="BJF6" s="186"/>
      <c r="BJG6" s="185"/>
      <c r="BJH6" s="186"/>
      <c r="BJI6" s="185"/>
      <c r="BJJ6" s="186"/>
      <c r="BJK6" s="185"/>
      <c r="BJL6" s="186"/>
      <c r="BJM6" s="185"/>
      <c r="BJN6" s="186"/>
      <c r="BJO6" s="185"/>
      <c r="BJP6" s="186"/>
      <c r="BJQ6" s="185"/>
      <c r="BJR6" s="186"/>
      <c r="BJS6" s="185"/>
      <c r="BJT6" s="186"/>
      <c r="BJU6" s="185"/>
      <c r="BJV6" s="186"/>
      <c r="BJW6" s="185"/>
      <c r="BJX6" s="186"/>
      <c r="BJY6" s="185"/>
      <c r="BJZ6" s="186"/>
      <c r="BKA6" s="185"/>
      <c r="BKB6" s="186"/>
      <c r="BKC6" s="185"/>
      <c r="BKD6" s="186"/>
      <c r="BKE6" s="185"/>
      <c r="BKF6" s="186"/>
      <c r="BKG6" s="185"/>
      <c r="BKH6" s="186"/>
      <c r="BKI6" s="185"/>
      <c r="BKJ6" s="186"/>
      <c r="BKK6" s="185"/>
      <c r="BKL6" s="186"/>
      <c r="BKM6" s="185"/>
      <c r="BKN6" s="186"/>
      <c r="BKO6" s="185"/>
      <c r="BKP6" s="186"/>
      <c r="BKQ6" s="185"/>
      <c r="BKR6" s="186"/>
      <c r="BKS6" s="185"/>
      <c r="BKT6" s="186"/>
      <c r="BKU6" s="185"/>
      <c r="BKV6" s="186"/>
      <c r="BKW6" s="185"/>
      <c r="BKX6" s="186"/>
      <c r="BKY6" s="185"/>
      <c r="BKZ6" s="186"/>
      <c r="BLA6" s="185"/>
      <c r="BLB6" s="186"/>
      <c r="BLC6" s="185"/>
      <c r="BLD6" s="186"/>
      <c r="BLE6" s="185"/>
      <c r="BLF6" s="186"/>
      <c r="BLG6" s="185"/>
      <c r="BLH6" s="186"/>
      <c r="BLI6" s="185"/>
      <c r="BLJ6" s="186"/>
      <c r="BLK6" s="185"/>
      <c r="BLL6" s="186"/>
      <c r="BLM6" s="185"/>
      <c r="BLN6" s="186"/>
      <c r="BLO6" s="185"/>
      <c r="BLP6" s="186"/>
      <c r="BLQ6" s="185"/>
      <c r="BLR6" s="186"/>
      <c r="BLS6" s="185"/>
      <c r="BLT6" s="186"/>
      <c r="BLU6" s="185"/>
      <c r="BLV6" s="186"/>
      <c r="BLW6" s="185"/>
      <c r="BLX6" s="186"/>
      <c r="BLY6" s="185"/>
      <c r="BLZ6" s="186"/>
      <c r="BMA6" s="185"/>
      <c r="BMB6" s="186"/>
      <c r="BMC6" s="185"/>
      <c r="BMD6" s="186"/>
      <c r="BME6" s="185"/>
      <c r="BMF6" s="186"/>
      <c r="BMG6" s="185"/>
      <c r="BMH6" s="186"/>
      <c r="BMI6" s="185"/>
      <c r="BMJ6" s="186"/>
      <c r="BMK6" s="185"/>
      <c r="BML6" s="186"/>
      <c r="BMM6" s="185"/>
      <c r="BMN6" s="186"/>
      <c r="BMO6" s="185"/>
      <c r="BMP6" s="186"/>
      <c r="BMQ6" s="185"/>
      <c r="BMR6" s="186"/>
      <c r="BMS6" s="185"/>
      <c r="BMT6" s="186"/>
      <c r="BMU6" s="185"/>
      <c r="BMV6" s="186"/>
      <c r="BMW6" s="185"/>
      <c r="BMX6" s="186"/>
      <c r="BMY6" s="185"/>
      <c r="BMZ6" s="186"/>
      <c r="BNA6" s="185"/>
      <c r="BNB6" s="186"/>
      <c r="BNC6" s="185"/>
      <c r="BND6" s="186"/>
      <c r="BNE6" s="185"/>
      <c r="BNF6" s="186"/>
      <c r="BNG6" s="185"/>
      <c r="BNH6" s="186"/>
      <c r="BNI6" s="185"/>
      <c r="BNJ6" s="186"/>
      <c r="BNK6" s="185"/>
      <c r="BNL6" s="186"/>
      <c r="BNM6" s="185"/>
      <c r="BNN6" s="186"/>
      <c r="BNO6" s="185"/>
      <c r="BNP6" s="186"/>
      <c r="BNQ6" s="185"/>
      <c r="BNR6" s="186"/>
      <c r="BNS6" s="185"/>
      <c r="BNT6" s="186"/>
      <c r="BNU6" s="185"/>
      <c r="BNV6" s="186"/>
      <c r="BNW6" s="185"/>
      <c r="BNX6" s="186"/>
      <c r="BNY6" s="185"/>
      <c r="BNZ6" s="186"/>
      <c r="BOA6" s="185"/>
      <c r="BOB6" s="186"/>
      <c r="BOC6" s="185"/>
      <c r="BOD6" s="186"/>
      <c r="BOE6" s="185"/>
      <c r="BOF6" s="186"/>
      <c r="BOG6" s="185"/>
      <c r="BOH6" s="186"/>
      <c r="BOI6" s="185"/>
      <c r="BOJ6" s="186"/>
      <c r="BOK6" s="185"/>
      <c r="BOL6" s="186"/>
      <c r="BOM6" s="185"/>
      <c r="BON6" s="186"/>
      <c r="BOO6" s="185"/>
      <c r="BOP6" s="186"/>
      <c r="BOQ6" s="185"/>
      <c r="BOR6" s="186"/>
      <c r="BOS6" s="185"/>
      <c r="BOT6" s="186"/>
      <c r="BOU6" s="185"/>
      <c r="BOV6" s="186"/>
      <c r="BOW6" s="185"/>
      <c r="BOX6" s="186"/>
      <c r="BOY6" s="185"/>
      <c r="BOZ6" s="186"/>
      <c r="BPA6" s="185"/>
      <c r="BPB6" s="186"/>
      <c r="BPC6" s="185"/>
      <c r="BPD6" s="186"/>
      <c r="BPE6" s="185"/>
      <c r="BPF6" s="186"/>
      <c r="BPG6" s="185"/>
      <c r="BPH6" s="186"/>
      <c r="BPI6" s="185"/>
      <c r="BPJ6" s="186"/>
      <c r="BPK6" s="185"/>
      <c r="BPL6" s="186"/>
      <c r="BPM6" s="185"/>
      <c r="BPN6" s="186"/>
      <c r="BPO6" s="185"/>
      <c r="BPP6" s="186"/>
      <c r="BPQ6" s="185"/>
      <c r="BPR6" s="186"/>
      <c r="BPS6" s="185"/>
      <c r="BPT6" s="186"/>
      <c r="BPU6" s="185"/>
      <c r="BPV6" s="186"/>
      <c r="BPW6" s="185"/>
      <c r="BPX6" s="186"/>
      <c r="BPY6" s="185"/>
      <c r="BPZ6" s="186"/>
      <c r="BQA6" s="185"/>
      <c r="BQB6" s="186"/>
      <c r="BQC6" s="185"/>
      <c r="BQD6" s="186"/>
      <c r="BQE6" s="185"/>
      <c r="BQF6" s="186"/>
      <c r="BQG6" s="185"/>
      <c r="BQH6" s="186"/>
      <c r="BQI6" s="185"/>
      <c r="BQJ6" s="186"/>
      <c r="BQK6" s="185"/>
      <c r="BQL6" s="186"/>
      <c r="BQM6" s="185"/>
      <c r="BQN6" s="186"/>
      <c r="BQO6" s="185"/>
      <c r="BQP6" s="186"/>
      <c r="BQQ6" s="185"/>
      <c r="BQR6" s="186"/>
      <c r="BQS6" s="185"/>
      <c r="BQT6" s="186"/>
      <c r="BQU6" s="185"/>
      <c r="BQV6" s="186"/>
      <c r="BQW6" s="185"/>
      <c r="BQX6" s="186"/>
      <c r="BQY6" s="185"/>
      <c r="BQZ6" s="186"/>
      <c r="BRA6" s="185"/>
      <c r="BRB6" s="186"/>
      <c r="BRC6" s="185"/>
      <c r="BRD6" s="186"/>
      <c r="BRE6" s="185"/>
      <c r="BRF6" s="186"/>
      <c r="BRG6" s="185"/>
      <c r="BRH6" s="186"/>
      <c r="BRI6" s="185"/>
      <c r="BRJ6" s="186"/>
      <c r="BRK6" s="185"/>
      <c r="BRL6" s="186"/>
      <c r="BRM6" s="185"/>
      <c r="BRN6" s="186"/>
      <c r="BRO6" s="185"/>
      <c r="BRP6" s="186"/>
      <c r="BRQ6" s="185"/>
      <c r="BRR6" s="186"/>
      <c r="BRS6" s="185"/>
      <c r="BRT6" s="186"/>
      <c r="BRU6" s="185"/>
      <c r="BRV6" s="186"/>
      <c r="BRW6" s="185"/>
      <c r="BRX6" s="186"/>
      <c r="BRY6" s="185"/>
      <c r="BRZ6" s="186"/>
      <c r="BSA6" s="185"/>
      <c r="BSB6" s="186"/>
      <c r="BSC6" s="185"/>
      <c r="BSD6" s="186"/>
      <c r="BSE6" s="185"/>
      <c r="BSF6" s="186"/>
      <c r="BSG6" s="185"/>
      <c r="BSH6" s="186"/>
      <c r="BSI6" s="185"/>
      <c r="BSJ6" s="186"/>
      <c r="BSK6" s="185"/>
      <c r="BSL6" s="186"/>
      <c r="BSM6" s="185"/>
      <c r="BSN6" s="186"/>
      <c r="BSO6" s="185"/>
      <c r="BSP6" s="186"/>
      <c r="BSQ6" s="185"/>
      <c r="BSR6" s="186"/>
      <c r="BSS6" s="185"/>
      <c r="BST6" s="186"/>
      <c r="BSU6" s="185"/>
      <c r="BSV6" s="186"/>
      <c r="BSW6" s="185"/>
      <c r="BSX6" s="186"/>
      <c r="BSY6" s="185"/>
      <c r="BSZ6" s="186"/>
      <c r="BTA6" s="185"/>
      <c r="BTB6" s="186"/>
      <c r="BTC6" s="185"/>
      <c r="BTD6" s="186"/>
      <c r="BTE6" s="185"/>
      <c r="BTF6" s="186"/>
      <c r="BTG6" s="185"/>
      <c r="BTH6" s="186"/>
      <c r="BTI6" s="185"/>
      <c r="BTJ6" s="186"/>
      <c r="BTK6" s="185"/>
      <c r="BTL6" s="186"/>
      <c r="BTM6" s="185"/>
      <c r="BTN6" s="186"/>
      <c r="BTO6" s="185"/>
      <c r="BTP6" s="186"/>
      <c r="BTQ6" s="185"/>
      <c r="BTR6" s="186"/>
      <c r="BTS6" s="185"/>
      <c r="BTT6" s="186"/>
      <c r="BTU6" s="185"/>
      <c r="BTV6" s="186"/>
      <c r="BTW6" s="185"/>
      <c r="BTX6" s="186"/>
      <c r="BTY6" s="185"/>
      <c r="BTZ6" s="186"/>
      <c r="BUA6" s="185"/>
      <c r="BUB6" s="186"/>
      <c r="BUC6" s="185"/>
      <c r="BUD6" s="186"/>
      <c r="BUE6" s="185"/>
      <c r="BUF6" s="186"/>
      <c r="BUG6" s="185"/>
      <c r="BUH6" s="186"/>
      <c r="BUI6" s="185"/>
      <c r="BUJ6" s="186"/>
      <c r="BUK6" s="185"/>
      <c r="BUL6" s="186"/>
      <c r="BUM6" s="185"/>
      <c r="BUN6" s="186"/>
      <c r="BUO6" s="185"/>
      <c r="BUP6" s="186"/>
      <c r="BUQ6" s="185"/>
      <c r="BUR6" s="186"/>
      <c r="BUS6" s="185"/>
      <c r="BUT6" s="186"/>
      <c r="BUU6" s="185"/>
      <c r="BUV6" s="186"/>
      <c r="BUW6" s="185"/>
      <c r="BUX6" s="186"/>
      <c r="BUY6" s="185"/>
      <c r="BUZ6" s="186"/>
      <c r="BVA6" s="185"/>
      <c r="BVB6" s="186"/>
      <c r="BVC6" s="185"/>
      <c r="BVD6" s="186"/>
      <c r="BVE6" s="185"/>
      <c r="BVF6" s="186"/>
      <c r="BVG6" s="185"/>
      <c r="BVH6" s="186"/>
      <c r="BVI6" s="185"/>
      <c r="BVJ6" s="186"/>
      <c r="BVK6" s="185"/>
      <c r="BVL6" s="186"/>
      <c r="BVM6" s="185"/>
      <c r="BVN6" s="186"/>
      <c r="BVO6" s="185"/>
      <c r="BVP6" s="186"/>
      <c r="BVQ6" s="185"/>
      <c r="BVR6" s="186"/>
      <c r="BVS6" s="185"/>
      <c r="BVT6" s="186"/>
      <c r="BVU6" s="185"/>
      <c r="BVV6" s="186"/>
      <c r="BVW6" s="185"/>
      <c r="BVX6" s="186"/>
      <c r="BVY6" s="185"/>
      <c r="BVZ6" s="186"/>
      <c r="BWA6" s="185"/>
      <c r="BWB6" s="186"/>
      <c r="BWC6" s="185"/>
      <c r="BWD6" s="186"/>
      <c r="BWE6" s="185"/>
      <c r="BWF6" s="186"/>
      <c r="BWG6" s="185"/>
      <c r="BWH6" s="186"/>
      <c r="BWI6" s="185"/>
      <c r="BWJ6" s="186"/>
      <c r="BWK6" s="185"/>
      <c r="BWL6" s="186"/>
      <c r="BWM6" s="185"/>
      <c r="BWN6" s="186"/>
      <c r="BWO6" s="185"/>
      <c r="BWP6" s="186"/>
      <c r="BWQ6" s="185"/>
      <c r="BWR6" s="186"/>
      <c r="BWS6" s="185"/>
      <c r="BWT6" s="186"/>
      <c r="BWU6" s="185"/>
      <c r="BWV6" s="186"/>
      <c r="BWW6" s="185"/>
      <c r="BWX6" s="186"/>
      <c r="BWY6" s="185"/>
      <c r="BWZ6" s="186"/>
      <c r="BXA6" s="185"/>
      <c r="BXB6" s="186"/>
      <c r="BXC6" s="185"/>
      <c r="BXD6" s="186"/>
      <c r="BXE6" s="185"/>
      <c r="BXF6" s="186"/>
      <c r="BXG6" s="185"/>
      <c r="BXH6" s="186"/>
      <c r="BXI6" s="185"/>
      <c r="BXJ6" s="186"/>
      <c r="BXK6" s="185"/>
      <c r="BXL6" s="186"/>
      <c r="BXM6" s="185"/>
      <c r="BXN6" s="186"/>
      <c r="BXO6" s="185"/>
      <c r="BXP6" s="186"/>
      <c r="BXQ6" s="185"/>
      <c r="BXR6" s="186"/>
      <c r="BXS6" s="185"/>
      <c r="BXT6" s="186"/>
      <c r="BXU6" s="185"/>
      <c r="BXV6" s="186"/>
      <c r="BXW6" s="185"/>
      <c r="BXX6" s="186"/>
      <c r="BXY6" s="185"/>
      <c r="BXZ6" s="186"/>
      <c r="BYA6" s="185"/>
      <c r="BYB6" s="186"/>
      <c r="BYC6" s="185"/>
      <c r="BYD6" s="186"/>
      <c r="BYE6" s="185"/>
      <c r="BYF6" s="186"/>
      <c r="BYG6" s="185"/>
      <c r="BYH6" s="186"/>
      <c r="BYI6" s="185"/>
      <c r="BYJ6" s="186"/>
      <c r="BYK6" s="185"/>
      <c r="BYL6" s="186"/>
      <c r="BYM6" s="185"/>
      <c r="BYN6" s="186"/>
      <c r="BYO6" s="185"/>
      <c r="BYP6" s="186"/>
      <c r="BYQ6" s="185"/>
      <c r="BYR6" s="186"/>
      <c r="BYS6" s="185"/>
      <c r="BYT6" s="186"/>
      <c r="BYU6" s="185"/>
      <c r="BYV6" s="186"/>
      <c r="BYW6" s="185"/>
      <c r="BYX6" s="186"/>
      <c r="BYY6" s="185"/>
      <c r="BYZ6" s="186"/>
      <c r="BZA6" s="185"/>
      <c r="BZB6" s="186"/>
      <c r="BZC6" s="185"/>
      <c r="BZD6" s="186"/>
      <c r="BZE6" s="185"/>
      <c r="BZF6" s="186"/>
      <c r="BZG6" s="185"/>
      <c r="BZH6" s="186"/>
      <c r="BZI6" s="185"/>
      <c r="BZJ6" s="186"/>
      <c r="BZK6" s="185"/>
      <c r="BZL6" s="186"/>
      <c r="BZM6" s="185"/>
      <c r="BZN6" s="186"/>
      <c r="BZO6" s="185"/>
      <c r="BZP6" s="186"/>
      <c r="BZQ6" s="185"/>
      <c r="BZR6" s="186"/>
      <c r="BZS6" s="185"/>
      <c r="BZT6" s="186"/>
      <c r="BZU6" s="185"/>
      <c r="BZV6" s="186"/>
      <c r="BZW6" s="185"/>
      <c r="BZX6" s="186"/>
      <c r="BZY6" s="185"/>
      <c r="BZZ6" s="186"/>
      <c r="CAA6" s="185"/>
      <c r="CAB6" s="186"/>
      <c r="CAC6" s="185"/>
      <c r="CAD6" s="186"/>
      <c r="CAE6" s="185"/>
      <c r="CAF6" s="186"/>
      <c r="CAG6" s="185"/>
      <c r="CAH6" s="186"/>
      <c r="CAI6" s="185"/>
      <c r="CAJ6" s="186"/>
      <c r="CAK6" s="185"/>
      <c r="CAL6" s="186"/>
      <c r="CAM6" s="185"/>
      <c r="CAN6" s="186"/>
      <c r="CAO6" s="185"/>
      <c r="CAP6" s="186"/>
      <c r="CAQ6" s="185"/>
      <c r="CAR6" s="186"/>
      <c r="CAS6" s="185"/>
      <c r="CAT6" s="186"/>
      <c r="CAU6" s="185"/>
      <c r="CAV6" s="186"/>
      <c r="CAW6" s="185"/>
      <c r="CAX6" s="186"/>
      <c r="CAY6" s="185"/>
      <c r="CAZ6" s="186"/>
      <c r="CBA6" s="185"/>
      <c r="CBB6" s="186"/>
      <c r="CBC6" s="185"/>
      <c r="CBD6" s="186"/>
      <c r="CBE6" s="185"/>
      <c r="CBF6" s="186"/>
      <c r="CBG6" s="185"/>
      <c r="CBH6" s="186"/>
      <c r="CBI6" s="185"/>
      <c r="CBJ6" s="186"/>
      <c r="CBK6" s="185"/>
      <c r="CBL6" s="186"/>
      <c r="CBM6" s="185"/>
      <c r="CBN6" s="186"/>
      <c r="CBO6" s="185"/>
      <c r="CBP6" s="186"/>
      <c r="CBQ6" s="185"/>
      <c r="CBR6" s="186"/>
      <c r="CBS6" s="185"/>
      <c r="CBT6" s="186"/>
      <c r="CBU6" s="185"/>
      <c r="CBV6" s="186"/>
      <c r="CBW6" s="185"/>
      <c r="CBX6" s="186"/>
      <c r="CBY6" s="185"/>
      <c r="CBZ6" s="186"/>
      <c r="CCA6" s="185"/>
      <c r="CCB6" s="186"/>
      <c r="CCC6" s="185"/>
      <c r="CCD6" s="186"/>
      <c r="CCE6" s="185"/>
      <c r="CCF6" s="186"/>
      <c r="CCG6" s="185"/>
      <c r="CCH6" s="186"/>
      <c r="CCI6" s="185"/>
      <c r="CCJ6" s="186"/>
      <c r="CCK6" s="185"/>
      <c r="CCL6" s="186"/>
      <c r="CCM6" s="185"/>
      <c r="CCN6" s="186"/>
      <c r="CCO6" s="185"/>
      <c r="CCP6" s="186"/>
      <c r="CCQ6" s="185"/>
      <c r="CCR6" s="186"/>
      <c r="CCS6" s="185"/>
      <c r="CCT6" s="186"/>
      <c r="CCU6" s="185"/>
      <c r="CCV6" s="186"/>
      <c r="CCW6" s="185"/>
      <c r="CCX6" s="186"/>
      <c r="CCY6" s="185"/>
      <c r="CCZ6" s="186"/>
      <c r="CDA6" s="185"/>
      <c r="CDB6" s="186"/>
      <c r="CDC6" s="185"/>
      <c r="CDD6" s="186"/>
      <c r="CDE6" s="185"/>
      <c r="CDF6" s="186"/>
      <c r="CDG6" s="185"/>
      <c r="CDH6" s="186"/>
      <c r="CDI6" s="185"/>
      <c r="CDJ6" s="186"/>
      <c r="CDK6" s="185"/>
      <c r="CDL6" s="186"/>
      <c r="CDM6" s="185"/>
      <c r="CDN6" s="186"/>
      <c r="CDO6" s="185"/>
      <c r="CDP6" s="186"/>
      <c r="CDQ6" s="185"/>
      <c r="CDR6" s="186"/>
      <c r="CDS6" s="185"/>
      <c r="CDT6" s="186"/>
      <c r="CDU6" s="185"/>
      <c r="CDV6" s="186"/>
      <c r="CDW6" s="185"/>
      <c r="CDX6" s="186"/>
      <c r="CDY6" s="185"/>
      <c r="CDZ6" s="186"/>
      <c r="CEA6" s="185"/>
      <c r="CEB6" s="186"/>
      <c r="CEC6" s="185"/>
      <c r="CED6" s="186"/>
      <c r="CEE6" s="185"/>
      <c r="CEF6" s="186"/>
      <c r="CEG6" s="185"/>
      <c r="CEH6" s="186"/>
      <c r="CEI6" s="185"/>
      <c r="CEJ6" s="186"/>
      <c r="CEK6" s="185"/>
      <c r="CEL6" s="186"/>
      <c r="CEM6" s="185"/>
      <c r="CEN6" s="186"/>
      <c r="CEO6" s="185"/>
      <c r="CEP6" s="186"/>
      <c r="CEQ6" s="185"/>
      <c r="CER6" s="186"/>
      <c r="CES6" s="185"/>
      <c r="CET6" s="186"/>
      <c r="CEU6" s="185"/>
      <c r="CEV6" s="186"/>
      <c r="CEW6" s="185"/>
      <c r="CEX6" s="186"/>
      <c r="CEY6" s="185"/>
      <c r="CEZ6" s="186"/>
      <c r="CFA6" s="185"/>
      <c r="CFB6" s="186"/>
      <c r="CFC6" s="185"/>
      <c r="CFD6" s="186"/>
      <c r="CFE6" s="185"/>
      <c r="CFF6" s="186"/>
      <c r="CFG6" s="185"/>
      <c r="CFH6" s="186"/>
      <c r="CFI6" s="185"/>
      <c r="CFJ6" s="186"/>
      <c r="CFK6" s="185"/>
      <c r="CFL6" s="186"/>
      <c r="CFM6" s="185"/>
      <c r="CFN6" s="186"/>
      <c r="CFO6" s="185"/>
      <c r="CFP6" s="186"/>
      <c r="CFQ6" s="185"/>
      <c r="CFR6" s="186"/>
      <c r="CFS6" s="185"/>
      <c r="CFT6" s="186"/>
      <c r="CFU6" s="185"/>
      <c r="CFV6" s="186"/>
      <c r="CFW6" s="185"/>
      <c r="CFX6" s="186"/>
      <c r="CFY6" s="185"/>
      <c r="CFZ6" s="186"/>
      <c r="CGA6" s="185"/>
      <c r="CGB6" s="186"/>
      <c r="CGC6" s="185"/>
      <c r="CGD6" s="186"/>
      <c r="CGE6" s="185"/>
      <c r="CGF6" s="186"/>
      <c r="CGG6" s="185"/>
      <c r="CGH6" s="186"/>
      <c r="CGI6" s="185"/>
      <c r="CGJ6" s="186"/>
      <c r="CGK6" s="185"/>
      <c r="CGL6" s="186"/>
      <c r="CGM6" s="185"/>
      <c r="CGN6" s="186"/>
      <c r="CGO6" s="185"/>
      <c r="CGP6" s="186"/>
      <c r="CGQ6" s="185"/>
      <c r="CGR6" s="186"/>
      <c r="CGS6" s="185"/>
      <c r="CGT6" s="186"/>
      <c r="CGU6" s="185"/>
      <c r="CGV6" s="186"/>
      <c r="CGW6" s="185"/>
      <c r="CGX6" s="186"/>
      <c r="CGY6" s="185"/>
      <c r="CGZ6" s="186"/>
      <c r="CHA6" s="185"/>
      <c r="CHB6" s="186"/>
      <c r="CHC6" s="185"/>
      <c r="CHD6" s="186"/>
      <c r="CHE6" s="185"/>
      <c r="CHF6" s="186"/>
      <c r="CHG6" s="185"/>
      <c r="CHH6" s="186"/>
      <c r="CHI6" s="185"/>
      <c r="CHJ6" s="186"/>
      <c r="CHK6" s="185"/>
      <c r="CHL6" s="186"/>
      <c r="CHM6" s="185"/>
      <c r="CHN6" s="186"/>
      <c r="CHO6" s="185"/>
      <c r="CHP6" s="186"/>
      <c r="CHQ6" s="185"/>
      <c r="CHR6" s="186"/>
      <c r="CHS6" s="185"/>
      <c r="CHT6" s="186"/>
      <c r="CHU6" s="185"/>
      <c r="CHV6" s="186"/>
      <c r="CHW6" s="185"/>
      <c r="CHX6" s="186"/>
      <c r="CHY6" s="185"/>
      <c r="CHZ6" s="186"/>
      <c r="CIA6" s="185"/>
      <c r="CIB6" s="186"/>
      <c r="CIC6" s="185"/>
      <c r="CID6" s="186"/>
      <c r="CIE6" s="185"/>
      <c r="CIF6" s="186"/>
      <c r="CIG6" s="185"/>
      <c r="CIH6" s="186"/>
      <c r="CII6" s="185"/>
      <c r="CIJ6" s="186"/>
      <c r="CIK6" s="185"/>
      <c r="CIL6" s="186"/>
      <c r="CIM6" s="185"/>
      <c r="CIN6" s="186"/>
      <c r="CIO6" s="185"/>
      <c r="CIP6" s="186"/>
      <c r="CIQ6" s="185"/>
      <c r="CIR6" s="186"/>
      <c r="CIS6" s="185"/>
      <c r="CIT6" s="186"/>
      <c r="CIU6" s="185"/>
      <c r="CIV6" s="186"/>
      <c r="CIW6" s="185"/>
      <c r="CIX6" s="186"/>
      <c r="CIY6" s="185"/>
      <c r="CIZ6" s="186"/>
      <c r="CJA6" s="185"/>
      <c r="CJB6" s="186"/>
      <c r="CJC6" s="185"/>
      <c r="CJD6" s="186"/>
      <c r="CJE6" s="185"/>
      <c r="CJF6" s="186"/>
      <c r="CJG6" s="185"/>
      <c r="CJH6" s="186"/>
      <c r="CJI6" s="185"/>
      <c r="CJJ6" s="186"/>
      <c r="CJK6" s="185"/>
      <c r="CJL6" s="186"/>
      <c r="CJM6" s="185"/>
      <c r="CJN6" s="186"/>
      <c r="CJO6" s="185"/>
      <c r="CJP6" s="186"/>
      <c r="CJQ6" s="185"/>
      <c r="CJR6" s="186"/>
      <c r="CJS6" s="185"/>
      <c r="CJT6" s="186"/>
      <c r="CJU6" s="185"/>
      <c r="CJV6" s="186"/>
      <c r="CJW6" s="185"/>
      <c r="CJX6" s="186"/>
      <c r="CJY6" s="185"/>
      <c r="CJZ6" s="186"/>
      <c r="CKA6" s="185"/>
      <c r="CKB6" s="186"/>
      <c r="CKC6" s="185"/>
      <c r="CKD6" s="186"/>
      <c r="CKE6" s="185"/>
      <c r="CKF6" s="186"/>
      <c r="CKG6" s="185"/>
      <c r="CKH6" s="186"/>
      <c r="CKI6" s="185"/>
      <c r="CKJ6" s="186"/>
      <c r="CKK6" s="185"/>
      <c r="CKL6" s="186"/>
      <c r="CKM6" s="185"/>
      <c r="CKN6" s="186"/>
      <c r="CKO6" s="185"/>
      <c r="CKP6" s="186"/>
      <c r="CKQ6" s="185"/>
      <c r="CKR6" s="186"/>
      <c r="CKS6" s="185"/>
      <c r="CKT6" s="186"/>
      <c r="CKU6" s="185"/>
      <c r="CKV6" s="186"/>
      <c r="CKW6" s="185"/>
      <c r="CKX6" s="186"/>
      <c r="CKY6" s="185"/>
      <c r="CKZ6" s="186"/>
      <c r="CLA6" s="185"/>
      <c r="CLB6" s="186"/>
      <c r="CLC6" s="185"/>
      <c r="CLD6" s="186"/>
      <c r="CLE6" s="185"/>
      <c r="CLF6" s="186"/>
      <c r="CLG6" s="185"/>
      <c r="CLH6" s="186"/>
      <c r="CLI6" s="185"/>
      <c r="CLJ6" s="186"/>
      <c r="CLK6" s="185"/>
      <c r="CLL6" s="186"/>
      <c r="CLM6" s="185"/>
      <c r="CLN6" s="186"/>
      <c r="CLO6" s="185"/>
      <c r="CLP6" s="186"/>
      <c r="CLQ6" s="185"/>
      <c r="CLR6" s="186"/>
      <c r="CLS6" s="185"/>
      <c r="CLT6" s="186"/>
      <c r="CLU6" s="185"/>
      <c r="CLV6" s="186"/>
      <c r="CLW6" s="185"/>
      <c r="CLX6" s="186"/>
      <c r="CLY6" s="185"/>
      <c r="CLZ6" s="186"/>
      <c r="CMA6" s="185"/>
      <c r="CMB6" s="186"/>
      <c r="CMC6" s="185"/>
      <c r="CMD6" s="186"/>
      <c r="CME6" s="185"/>
      <c r="CMF6" s="186"/>
      <c r="CMG6" s="185"/>
      <c r="CMH6" s="186"/>
      <c r="CMI6" s="185"/>
      <c r="CMJ6" s="186"/>
      <c r="CMK6" s="185"/>
      <c r="CML6" s="186"/>
      <c r="CMM6" s="185"/>
      <c r="CMN6" s="186"/>
      <c r="CMO6" s="185"/>
      <c r="CMP6" s="186"/>
      <c r="CMQ6" s="185"/>
      <c r="CMR6" s="186"/>
      <c r="CMS6" s="185"/>
      <c r="CMT6" s="186"/>
      <c r="CMU6" s="185"/>
      <c r="CMV6" s="186"/>
      <c r="CMW6" s="185"/>
      <c r="CMX6" s="186"/>
      <c r="CMY6" s="185"/>
      <c r="CMZ6" s="186"/>
      <c r="CNA6" s="185"/>
      <c r="CNB6" s="186"/>
      <c r="CNC6" s="185"/>
      <c r="CND6" s="186"/>
      <c r="CNE6" s="185"/>
      <c r="CNF6" s="186"/>
      <c r="CNG6" s="185"/>
      <c r="CNH6" s="186"/>
      <c r="CNI6" s="185"/>
      <c r="CNJ6" s="186"/>
      <c r="CNK6" s="185"/>
      <c r="CNL6" s="186"/>
      <c r="CNM6" s="185"/>
      <c r="CNN6" s="186"/>
      <c r="CNO6" s="185"/>
      <c r="CNP6" s="186"/>
      <c r="CNQ6" s="185"/>
      <c r="CNR6" s="186"/>
      <c r="CNS6" s="185"/>
      <c r="CNT6" s="186"/>
      <c r="CNU6" s="185"/>
      <c r="CNV6" s="186"/>
      <c r="CNW6" s="185"/>
      <c r="CNX6" s="186"/>
      <c r="CNY6" s="185"/>
      <c r="CNZ6" s="186"/>
      <c r="COA6" s="185"/>
      <c r="COB6" s="186"/>
      <c r="COC6" s="185"/>
      <c r="COD6" s="186"/>
      <c r="COE6" s="185"/>
      <c r="COF6" s="186"/>
      <c r="COG6" s="185"/>
      <c r="COH6" s="186"/>
      <c r="COI6" s="185"/>
      <c r="COJ6" s="186"/>
      <c r="COK6" s="185"/>
      <c r="COL6" s="186"/>
      <c r="COM6" s="185"/>
      <c r="CON6" s="186"/>
      <c r="COO6" s="185"/>
      <c r="COP6" s="186"/>
      <c r="COQ6" s="185"/>
      <c r="COR6" s="186"/>
      <c r="COS6" s="185"/>
      <c r="COT6" s="186"/>
      <c r="COU6" s="185"/>
      <c r="COV6" s="186"/>
      <c r="COW6" s="185"/>
      <c r="COX6" s="186"/>
      <c r="COY6" s="185"/>
      <c r="COZ6" s="186"/>
      <c r="CPA6" s="185"/>
      <c r="CPB6" s="186"/>
      <c r="CPC6" s="185"/>
      <c r="CPD6" s="186"/>
      <c r="CPE6" s="185"/>
      <c r="CPF6" s="186"/>
      <c r="CPG6" s="185"/>
      <c r="CPH6" s="186"/>
      <c r="CPI6" s="185"/>
      <c r="CPJ6" s="186"/>
      <c r="CPK6" s="185"/>
      <c r="CPL6" s="186"/>
      <c r="CPM6" s="185"/>
      <c r="CPN6" s="186"/>
      <c r="CPO6" s="185"/>
      <c r="CPP6" s="186"/>
      <c r="CPQ6" s="185"/>
      <c r="CPR6" s="186"/>
      <c r="CPS6" s="185"/>
      <c r="CPT6" s="186"/>
      <c r="CPU6" s="185"/>
      <c r="CPV6" s="186"/>
      <c r="CPW6" s="185"/>
      <c r="CPX6" s="186"/>
      <c r="CPY6" s="185"/>
      <c r="CPZ6" s="186"/>
      <c r="CQA6" s="185"/>
      <c r="CQB6" s="186"/>
      <c r="CQC6" s="185"/>
      <c r="CQD6" s="186"/>
      <c r="CQE6" s="185"/>
      <c r="CQF6" s="186"/>
      <c r="CQG6" s="185"/>
      <c r="CQH6" s="186"/>
      <c r="CQI6" s="185"/>
      <c r="CQJ6" s="186"/>
      <c r="CQK6" s="185"/>
      <c r="CQL6" s="186"/>
      <c r="CQM6" s="185"/>
      <c r="CQN6" s="186"/>
      <c r="CQO6" s="185"/>
      <c r="CQP6" s="186"/>
      <c r="CQQ6" s="185"/>
      <c r="CQR6" s="186"/>
      <c r="CQS6" s="185"/>
      <c r="CQT6" s="186"/>
      <c r="CQU6" s="185"/>
      <c r="CQV6" s="186"/>
      <c r="CQW6" s="185"/>
      <c r="CQX6" s="186"/>
      <c r="CQY6" s="185"/>
      <c r="CQZ6" s="186"/>
      <c r="CRA6" s="185"/>
      <c r="CRB6" s="186"/>
      <c r="CRC6" s="185"/>
      <c r="CRD6" s="186"/>
      <c r="CRE6" s="185"/>
      <c r="CRF6" s="186"/>
      <c r="CRG6" s="185"/>
      <c r="CRH6" s="186"/>
      <c r="CRI6" s="185"/>
      <c r="CRJ6" s="186"/>
      <c r="CRK6" s="185"/>
      <c r="CRL6" s="186"/>
      <c r="CRM6" s="185"/>
      <c r="CRN6" s="186"/>
      <c r="CRO6" s="185"/>
      <c r="CRP6" s="186"/>
      <c r="CRQ6" s="185"/>
      <c r="CRR6" s="186"/>
      <c r="CRS6" s="185"/>
      <c r="CRT6" s="186"/>
      <c r="CRU6" s="185"/>
      <c r="CRV6" s="186"/>
      <c r="CRW6" s="185"/>
      <c r="CRX6" s="186"/>
      <c r="CRY6" s="185"/>
      <c r="CRZ6" s="186"/>
      <c r="CSA6" s="185"/>
      <c r="CSB6" s="186"/>
      <c r="CSC6" s="185"/>
      <c r="CSD6" s="186"/>
      <c r="CSE6" s="185"/>
      <c r="CSF6" s="186"/>
      <c r="CSG6" s="185"/>
      <c r="CSH6" s="186"/>
      <c r="CSI6" s="185"/>
      <c r="CSJ6" s="186"/>
      <c r="CSK6" s="185"/>
      <c r="CSL6" s="186"/>
      <c r="CSM6" s="185"/>
      <c r="CSN6" s="186"/>
      <c r="CSO6" s="185"/>
      <c r="CSP6" s="186"/>
      <c r="CSQ6" s="185"/>
      <c r="CSR6" s="186"/>
      <c r="CSS6" s="185"/>
      <c r="CST6" s="186"/>
      <c r="CSU6" s="185"/>
      <c r="CSV6" s="186"/>
      <c r="CSW6" s="185"/>
      <c r="CSX6" s="186"/>
      <c r="CSY6" s="185"/>
      <c r="CSZ6" s="186"/>
      <c r="CTA6" s="185"/>
      <c r="CTB6" s="186"/>
      <c r="CTC6" s="185"/>
      <c r="CTD6" s="186"/>
      <c r="CTE6" s="185"/>
      <c r="CTF6" s="186"/>
      <c r="CTG6" s="185"/>
      <c r="CTH6" s="186"/>
      <c r="CTI6" s="185"/>
      <c r="CTJ6" s="186"/>
      <c r="CTK6" s="185"/>
      <c r="CTL6" s="186"/>
      <c r="CTM6" s="185"/>
      <c r="CTN6" s="186"/>
      <c r="CTO6" s="185"/>
      <c r="CTP6" s="186"/>
      <c r="CTQ6" s="185"/>
      <c r="CTR6" s="186"/>
      <c r="CTS6" s="185"/>
      <c r="CTT6" s="186"/>
      <c r="CTU6" s="185"/>
      <c r="CTV6" s="186"/>
      <c r="CTW6" s="185"/>
      <c r="CTX6" s="186"/>
      <c r="CTY6" s="185"/>
      <c r="CTZ6" s="186"/>
      <c r="CUA6" s="185"/>
      <c r="CUB6" s="186"/>
      <c r="CUC6" s="185"/>
      <c r="CUD6" s="186"/>
      <c r="CUE6" s="185"/>
      <c r="CUF6" s="186"/>
      <c r="CUG6" s="185"/>
      <c r="CUH6" s="186"/>
      <c r="CUI6" s="185"/>
      <c r="CUJ6" s="186"/>
      <c r="CUK6" s="185"/>
      <c r="CUL6" s="186"/>
      <c r="CUM6" s="185"/>
      <c r="CUN6" s="186"/>
      <c r="CUO6" s="185"/>
      <c r="CUP6" s="186"/>
      <c r="CUQ6" s="185"/>
      <c r="CUR6" s="186"/>
      <c r="CUS6" s="185"/>
      <c r="CUT6" s="186"/>
      <c r="CUU6" s="185"/>
      <c r="CUV6" s="186"/>
      <c r="CUW6" s="185"/>
      <c r="CUX6" s="186"/>
      <c r="CUY6" s="185"/>
      <c r="CUZ6" s="186"/>
      <c r="CVA6" s="185"/>
      <c r="CVB6" s="186"/>
      <c r="CVC6" s="185"/>
      <c r="CVD6" s="186"/>
      <c r="CVE6" s="185"/>
      <c r="CVF6" s="186"/>
      <c r="CVG6" s="185"/>
      <c r="CVH6" s="186"/>
      <c r="CVI6" s="185"/>
      <c r="CVJ6" s="186"/>
      <c r="CVK6" s="185"/>
      <c r="CVL6" s="186"/>
      <c r="CVM6" s="185"/>
      <c r="CVN6" s="186"/>
      <c r="CVO6" s="185"/>
      <c r="CVP6" s="186"/>
      <c r="CVQ6" s="185"/>
      <c r="CVR6" s="186"/>
      <c r="CVS6" s="185"/>
      <c r="CVT6" s="186"/>
      <c r="CVU6" s="185"/>
      <c r="CVV6" s="186"/>
      <c r="CVW6" s="185"/>
      <c r="CVX6" s="186"/>
      <c r="CVY6" s="185"/>
      <c r="CVZ6" s="186"/>
      <c r="CWA6" s="185"/>
      <c r="CWB6" s="186"/>
      <c r="CWC6" s="185"/>
      <c r="CWD6" s="186"/>
      <c r="CWE6" s="185"/>
      <c r="CWF6" s="186"/>
      <c r="CWG6" s="185"/>
      <c r="CWH6" s="186"/>
      <c r="CWI6" s="185"/>
      <c r="CWJ6" s="186"/>
      <c r="CWK6" s="185"/>
      <c r="CWL6" s="186"/>
      <c r="CWM6" s="185"/>
      <c r="CWN6" s="186"/>
      <c r="CWO6" s="185"/>
      <c r="CWP6" s="186"/>
      <c r="CWQ6" s="185"/>
      <c r="CWR6" s="186"/>
      <c r="CWS6" s="185"/>
      <c r="CWT6" s="186"/>
      <c r="CWU6" s="185"/>
      <c r="CWV6" s="186"/>
      <c r="CWW6" s="185"/>
      <c r="CWX6" s="186"/>
      <c r="CWY6" s="185"/>
      <c r="CWZ6" s="186"/>
      <c r="CXA6" s="185"/>
      <c r="CXB6" s="186"/>
      <c r="CXC6" s="185"/>
      <c r="CXD6" s="186"/>
      <c r="CXE6" s="185"/>
      <c r="CXF6" s="186"/>
      <c r="CXG6" s="185"/>
      <c r="CXH6" s="186"/>
      <c r="CXI6" s="185"/>
      <c r="CXJ6" s="186"/>
      <c r="CXK6" s="185"/>
      <c r="CXL6" s="186"/>
      <c r="CXM6" s="185"/>
      <c r="CXN6" s="186"/>
      <c r="CXO6" s="185"/>
      <c r="CXP6" s="186"/>
      <c r="CXQ6" s="185"/>
      <c r="CXR6" s="186"/>
      <c r="CXS6" s="185"/>
      <c r="CXT6" s="186"/>
      <c r="CXU6" s="185"/>
      <c r="CXV6" s="186"/>
      <c r="CXW6" s="185"/>
      <c r="CXX6" s="186"/>
      <c r="CXY6" s="185"/>
      <c r="CXZ6" s="186"/>
      <c r="CYA6" s="185"/>
      <c r="CYB6" s="186"/>
      <c r="CYC6" s="185"/>
      <c r="CYD6" s="186"/>
      <c r="CYE6" s="185"/>
      <c r="CYF6" s="186"/>
      <c r="CYG6" s="185"/>
      <c r="CYH6" s="186"/>
      <c r="CYI6" s="185"/>
      <c r="CYJ6" s="186"/>
      <c r="CYK6" s="185"/>
      <c r="CYL6" s="186"/>
      <c r="CYM6" s="185"/>
      <c r="CYN6" s="186"/>
      <c r="CYO6" s="185"/>
      <c r="CYP6" s="186"/>
      <c r="CYQ6" s="185"/>
      <c r="CYR6" s="186"/>
      <c r="CYS6" s="185"/>
      <c r="CYT6" s="186"/>
      <c r="CYU6" s="185"/>
      <c r="CYV6" s="186"/>
      <c r="CYW6" s="185"/>
      <c r="CYX6" s="186"/>
      <c r="CYY6" s="185"/>
      <c r="CYZ6" s="186"/>
      <c r="CZA6" s="185"/>
      <c r="CZB6" s="186"/>
      <c r="CZC6" s="185"/>
      <c r="CZD6" s="186"/>
      <c r="CZE6" s="185"/>
      <c r="CZF6" s="186"/>
      <c r="CZG6" s="185"/>
      <c r="CZH6" s="186"/>
      <c r="CZI6" s="185"/>
      <c r="CZJ6" s="186"/>
      <c r="CZK6" s="185"/>
      <c r="CZL6" s="186"/>
      <c r="CZM6" s="185"/>
      <c r="CZN6" s="186"/>
      <c r="CZO6" s="185"/>
      <c r="CZP6" s="186"/>
      <c r="CZQ6" s="185"/>
      <c r="CZR6" s="186"/>
      <c r="CZS6" s="185"/>
      <c r="CZT6" s="186"/>
      <c r="CZU6" s="185"/>
      <c r="CZV6" s="186"/>
      <c r="CZW6" s="185"/>
      <c r="CZX6" s="186"/>
      <c r="CZY6" s="185"/>
      <c r="CZZ6" s="186"/>
      <c r="DAA6" s="185"/>
      <c r="DAB6" s="186"/>
      <c r="DAC6" s="185"/>
      <c r="DAD6" s="186"/>
      <c r="DAE6" s="185"/>
      <c r="DAF6" s="186"/>
      <c r="DAG6" s="185"/>
      <c r="DAH6" s="186"/>
      <c r="DAI6" s="185"/>
      <c r="DAJ6" s="186"/>
      <c r="DAK6" s="185"/>
      <c r="DAL6" s="186"/>
      <c r="DAM6" s="185"/>
      <c r="DAN6" s="186"/>
      <c r="DAO6" s="185"/>
      <c r="DAP6" s="186"/>
      <c r="DAQ6" s="185"/>
      <c r="DAR6" s="186"/>
      <c r="DAS6" s="185"/>
      <c r="DAT6" s="186"/>
      <c r="DAU6" s="185"/>
      <c r="DAV6" s="186"/>
      <c r="DAW6" s="185"/>
      <c r="DAX6" s="186"/>
      <c r="DAY6" s="185"/>
      <c r="DAZ6" s="186"/>
      <c r="DBA6" s="185"/>
      <c r="DBB6" s="186"/>
      <c r="DBC6" s="185"/>
      <c r="DBD6" s="186"/>
      <c r="DBE6" s="185"/>
      <c r="DBF6" s="186"/>
      <c r="DBG6" s="185"/>
      <c r="DBH6" s="186"/>
      <c r="DBI6" s="185"/>
      <c r="DBJ6" s="186"/>
      <c r="DBK6" s="185"/>
      <c r="DBL6" s="186"/>
      <c r="DBM6" s="185"/>
      <c r="DBN6" s="186"/>
      <c r="DBO6" s="185"/>
      <c r="DBP6" s="186"/>
      <c r="DBQ6" s="185"/>
      <c r="DBR6" s="186"/>
      <c r="DBS6" s="185"/>
      <c r="DBT6" s="186"/>
      <c r="DBU6" s="185"/>
      <c r="DBV6" s="186"/>
      <c r="DBW6" s="185"/>
      <c r="DBX6" s="186"/>
      <c r="DBY6" s="185"/>
      <c r="DBZ6" s="186"/>
      <c r="DCA6" s="185"/>
      <c r="DCB6" s="186"/>
      <c r="DCC6" s="185"/>
      <c r="DCD6" s="186"/>
      <c r="DCE6" s="185"/>
      <c r="DCF6" s="186"/>
      <c r="DCG6" s="185"/>
      <c r="DCH6" s="186"/>
      <c r="DCI6" s="185"/>
      <c r="DCJ6" s="186"/>
      <c r="DCK6" s="185"/>
      <c r="DCL6" s="186"/>
      <c r="DCM6" s="185"/>
      <c r="DCN6" s="186"/>
      <c r="DCO6" s="185"/>
      <c r="DCP6" s="186"/>
      <c r="DCQ6" s="185"/>
      <c r="DCR6" s="186"/>
      <c r="DCS6" s="185"/>
      <c r="DCT6" s="186"/>
      <c r="DCU6" s="185"/>
      <c r="DCV6" s="186"/>
      <c r="DCW6" s="185"/>
      <c r="DCX6" s="186"/>
      <c r="DCY6" s="185"/>
      <c r="DCZ6" s="186"/>
      <c r="DDA6" s="185"/>
      <c r="DDB6" s="186"/>
      <c r="DDC6" s="185"/>
      <c r="DDD6" s="186"/>
      <c r="DDE6" s="185"/>
      <c r="DDF6" s="186"/>
      <c r="DDG6" s="185"/>
      <c r="DDH6" s="186"/>
      <c r="DDI6" s="185"/>
      <c r="DDJ6" s="186"/>
      <c r="DDK6" s="185"/>
      <c r="DDL6" s="186"/>
      <c r="DDM6" s="185"/>
      <c r="DDN6" s="186"/>
      <c r="DDO6" s="185"/>
      <c r="DDP6" s="186"/>
      <c r="DDQ6" s="185"/>
      <c r="DDR6" s="186"/>
      <c r="DDS6" s="185"/>
      <c r="DDT6" s="186"/>
      <c r="DDU6" s="185"/>
      <c r="DDV6" s="186"/>
      <c r="DDW6" s="185"/>
      <c r="DDX6" s="186"/>
      <c r="DDY6" s="185"/>
      <c r="DDZ6" s="186"/>
      <c r="DEA6" s="185"/>
      <c r="DEB6" s="186"/>
      <c r="DEC6" s="185"/>
      <c r="DED6" s="186"/>
      <c r="DEE6" s="185"/>
      <c r="DEF6" s="186"/>
      <c r="DEG6" s="185"/>
      <c r="DEH6" s="186"/>
      <c r="DEI6" s="185"/>
      <c r="DEJ6" s="186"/>
      <c r="DEK6" s="185"/>
      <c r="DEL6" s="186"/>
      <c r="DEM6" s="185"/>
      <c r="DEN6" s="186"/>
      <c r="DEO6" s="185"/>
      <c r="DEP6" s="186"/>
      <c r="DEQ6" s="185"/>
      <c r="DER6" s="186"/>
      <c r="DES6" s="185"/>
      <c r="DET6" s="186"/>
      <c r="DEU6" s="185"/>
      <c r="DEV6" s="186"/>
      <c r="DEW6" s="185"/>
      <c r="DEX6" s="186"/>
      <c r="DEY6" s="185"/>
      <c r="DEZ6" s="186"/>
      <c r="DFA6" s="185"/>
      <c r="DFB6" s="186"/>
      <c r="DFC6" s="185"/>
      <c r="DFD6" s="186"/>
      <c r="DFE6" s="185"/>
      <c r="DFF6" s="186"/>
      <c r="DFG6" s="185"/>
      <c r="DFH6" s="186"/>
      <c r="DFI6" s="185"/>
      <c r="DFJ6" s="186"/>
      <c r="DFK6" s="185"/>
      <c r="DFL6" s="186"/>
      <c r="DFM6" s="185"/>
      <c r="DFN6" s="186"/>
      <c r="DFO6" s="185"/>
      <c r="DFP6" s="186"/>
      <c r="DFQ6" s="185"/>
      <c r="DFR6" s="186"/>
      <c r="DFS6" s="185"/>
      <c r="DFT6" s="186"/>
      <c r="DFU6" s="185"/>
      <c r="DFV6" s="186"/>
      <c r="DFW6" s="185"/>
      <c r="DFX6" s="186"/>
      <c r="DFY6" s="185"/>
      <c r="DFZ6" s="186"/>
      <c r="DGA6" s="185"/>
      <c r="DGB6" s="186"/>
      <c r="DGC6" s="185"/>
      <c r="DGD6" s="186"/>
      <c r="DGE6" s="185"/>
      <c r="DGF6" s="186"/>
      <c r="DGG6" s="185"/>
      <c r="DGH6" s="186"/>
      <c r="DGI6" s="185"/>
      <c r="DGJ6" s="186"/>
      <c r="DGK6" s="185"/>
      <c r="DGL6" s="186"/>
      <c r="DGM6" s="185"/>
      <c r="DGN6" s="186"/>
      <c r="DGO6" s="185"/>
      <c r="DGP6" s="186"/>
      <c r="DGQ6" s="185"/>
      <c r="DGR6" s="186"/>
      <c r="DGS6" s="185"/>
      <c r="DGT6" s="186"/>
      <c r="DGU6" s="185"/>
      <c r="DGV6" s="186"/>
      <c r="DGW6" s="185"/>
      <c r="DGX6" s="186"/>
      <c r="DGY6" s="185"/>
      <c r="DGZ6" s="186"/>
      <c r="DHA6" s="185"/>
      <c r="DHB6" s="186"/>
      <c r="DHC6" s="185"/>
      <c r="DHD6" s="186"/>
      <c r="DHE6" s="185"/>
      <c r="DHF6" s="186"/>
      <c r="DHG6" s="185"/>
      <c r="DHH6" s="186"/>
      <c r="DHI6" s="185"/>
      <c r="DHJ6" s="186"/>
      <c r="DHK6" s="185"/>
      <c r="DHL6" s="186"/>
      <c r="DHM6" s="185"/>
      <c r="DHN6" s="186"/>
      <c r="DHO6" s="185"/>
      <c r="DHP6" s="186"/>
      <c r="DHQ6" s="185"/>
      <c r="DHR6" s="186"/>
      <c r="DHS6" s="185"/>
      <c r="DHT6" s="186"/>
      <c r="DHU6" s="185"/>
      <c r="DHV6" s="186"/>
      <c r="DHW6" s="185"/>
      <c r="DHX6" s="186"/>
      <c r="DHY6" s="185"/>
      <c r="DHZ6" s="186"/>
      <c r="DIA6" s="185"/>
      <c r="DIB6" s="186"/>
      <c r="DIC6" s="185"/>
      <c r="DID6" s="186"/>
      <c r="DIE6" s="185"/>
      <c r="DIF6" s="186"/>
      <c r="DIG6" s="185"/>
      <c r="DIH6" s="186"/>
      <c r="DII6" s="185"/>
      <c r="DIJ6" s="186"/>
      <c r="DIK6" s="185"/>
      <c r="DIL6" s="186"/>
      <c r="DIM6" s="185"/>
      <c r="DIN6" s="186"/>
      <c r="DIO6" s="185"/>
      <c r="DIP6" s="186"/>
      <c r="DIQ6" s="185"/>
      <c r="DIR6" s="186"/>
      <c r="DIS6" s="185"/>
      <c r="DIT6" s="186"/>
      <c r="DIU6" s="185"/>
      <c r="DIV6" s="186"/>
      <c r="DIW6" s="185"/>
      <c r="DIX6" s="186"/>
      <c r="DIY6" s="185"/>
      <c r="DIZ6" s="186"/>
      <c r="DJA6" s="185"/>
      <c r="DJB6" s="186"/>
      <c r="DJC6" s="185"/>
      <c r="DJD6" s="186"/>
      <c r="DJE6" s="185"/>
      <c r="DJF6" s="186"/>
      <c r="DJG6" s="185"/>
      <c r="DJH6" s="186"/>
      <c r="DJI6" s="185"/>
      <c r="DJJ6" s="186"/>
      <c r="DJK6" s="185"/>
      <c r="DJL6" s="186"/>
      <c r="DJM6" s="185"/>
      <c r="DJN6" s="186"/>
      <c r="DJO6" s="185"/>
      <c r="DJP6" s="186"/>
      <c r="DJQ6" s="185"/>
      <c r="DJR6" s="186"/>
      <c r="DJS6" s="185"/>
      <c r="DJT6" s="186"/>
      <c r="DJU6" s="185"/>
      <c r="DJV6" s="186"/>
      <c r="DJW6" s="185"/>
      <c r="DJX6" s="186"/>
      <c r="DJY6" s="185"/>
      <c r="DJZ6" s="186"/>
      <c r="DKA6" s="185"/>
      <c r="DKB6" s="186"/>
      <c r="DKC6" s="185"/>
      <c r="DKD6" s="186"/>
      <c r="DKE6" s="185"/>
      <c r="DKF6" s="186"/>
      <c r="DKG6" s="185"/>
      <c r="DKH6" s="186"/>
      <c r="DKI6" s="185"/>
      <c r="DKJ6" s="186"/>
      <c r="DKK6" s="185"/>
      <c r="DKL6" s="186"/>
      <c r="DKM6" s="185"/>
      <c r="DKN6" s="186"/>
      <c r="DKO6" s="185"/>
      <c r="DKP6" s="186"/>
      <c r="DKQ6" s="185"/>
      <c r="DKR6" s="186"/>
      <c r="DKS6" s="185"/>
      <c r="DKT6" s="186"/>
      <c r="DKU6" s="185"/>
      <c r="DKV6" s="186"/>
      <c r="DKW6" s="185"/>
      <c r="DKX6" s="186"/>
      <c r="DKY6" s="185"/>
      <c r="DKZ6" s="186"/>
      <c r="DLA6" s="185"/>
      <c r="DLB6" s="186"/>
      <c r="DLC6" s="185"/>
      <c r="DLD6" s="186"/>
      <c r="DLE6" s="185"/>
      <c r="DLF6" s="186"/>
      <c r="DLG6" s="185"/>
      <c r="DLH6" s="186"/>
      <c r="DLI6" s="185"/>
      <c r="DLJ6" s="186"/>
      <c r="DLK6" s="185"/>
      <c r="DLL6" s="186"/>
      <c r="DLM6" s="185"/>
      <c r="DLN6" s="186"/>
      <c r="DLO6" s="185"/>
      <c r="DLP6" s="186"/>
      <c r="DLQ6" s="185"/>
      <c r="DLR6" s="186"/>
      <c r="DLS6" s="185"/>
      <c r="DLT6" s="186"/>
      <c r="DLU6" s="185"/>
      <c r="DLV6" s="186"/>
      <c r="DLW6" s="185"/>
      <c r="DLX6" s="186"/>
      <c r="DLY6" s="185"/>
      <c r="DLZ6" s="186"/>
      <c r="DMA6" s="185"/>
      <c r="DMB6" s="186"/>
      <c r="DMC6" s="185"/>
      <c r="DMD6" s="186"/>
      <c r="DME6" s="185"/>
      <c r="DMF6" s="186"/>
      <c r="DMG6" s="185"/>
      <c r="DMH6" s="186"/>
      <c r="DMI6" s="185"/>
      <c r="DMJ6" s="186"/>
      <c r="DMK6" s="185"/>
      <c r="DML6" s="186"/>
      <c r="DMM6" s="185"/>
      <c r="DMN6" s="186"/>
      <c r="DMO6" s="185"/>
      <c r="DMP6" s="186"/>
      <c r="DMQ6" s="185"/>
      <c r="DMR6" s="186"/>
      <c r="DMS6" s="185"/>
      <c r="DMT6" s="186"/>
      <c r="DMU6" s="185"/>
      <c r="DMV6" s="186"/>
      <c r="DMW6" s="185"/>
      <c r="DMX6" s="186"/>
      <c r="DMY6" s="185"/>
      <c r="DMZ6" s="186"/>
      <c r="DNA6" s="185"/>
      <c r="DNB6" s="186"/>
      <c r="DNC6" s="185"/>
      <c r="DND6" s="186"/>
      <c r="DNE6" s="185"/>
      <c r="DNF6" s="186"/>
      <c r="DNG6" s="185"/>
      <c r="DNH6" s="186"/>
      <c r="DNI6" s="185"/>
      <c r="DNJ6" s="186"/>
      <c r="DNK6" s="185"/>
      <c r="DNL6" s="186"/>
      <c r="DNM6" s="185"/>
      <c r="DNN6" s="186"/>
      <c r="DNO6" s="185"/>
      <c r="DNP6" s="186"/>
      <c r="DNQ6" s="185"/>
      <c r="DNR6" s="186"/>
      <c r="DNS6" s="185"/>
      <c r="DNT6" s="186"/>
      <c r="DNU6" s="185"/>
      <c r="DNV6" s="186"/>
      <c r="DNW6" s="185"/>
      <c r="DNX6" s="186"/>
      <c r="DNY6" s="185"/>
      <c r="DNZ6" s="186"/>
      <c r="DOA6" s="185"/>
      <c r="DOB6" s="186"/>
      <c r="DOC6" s="185"/>
      <c r="DOD6" s="186"/>
      <c r="DOE6" s="185"/>
      <c r="DOF6" s="186"/>
      <c r="DOG6" s="185"/>
      <c r="DOH6" s="186"/>
      <c r="DOI6" s="185"/>
      <c r="DOJ6" s="186"/>
      <c r="DOK6" s="185"/>
      <c r="DOL6" s="186"/>
      <c r="DOM6" s="185"/>
      <c r="DON6" s="186"/>
      <c r="DOO6" s="185"/>
      <c r="DOP6" s="186"/>
      <c r="DOQ6" s="185"/>
      <c r="DOR6" s="186"/>
      <c r="DOS6" s="185"/>
      <c r="DOT6" s="186"/>
      <c r="DOU6" s="185"/>
      <c r="DOV6" s="186"/>
      <c r="DOW6" s="185"/>
      <c r="DOX6" s="186"/>
      <c r="DOY6" s="185"/>
      <c r="DOZ6" s="186"/>
      <c r="DPA6" s="185"/>
      <c r="DPB6" s="186"/>
      <c r="DPC6" s="185"/>
      <c r="DPD6" s="186"/>
      <c r="DPE6" s="185"/>
      <c r="DPF6" s="186"/>
      <c r="DPG6" s="185"/>
      <c r="DPH6" s="186"/>
      <c r="DPI6" s="185"/>
      <c r="DPJ6" s="186"/>
      <c r="DPK6" s="185"/>
      <c r="DPL6" s="186"/>
      <c r="DPM6" s="185"/>
      <c r="DPN6" s="186"/>
      <c r="DPO6" s="185"/>
      <c r="DPP6" s="186"/>
      <c r="DPQ6" s="185"/>
      <c r="DPR6" s="186"/>
      <c r="DPS6" s="185"/>
      <c r="DPT6" s="186"/>
      <c r="DPU6" s="185"/>
      <c r="DPV6" s="186"/>
      <c r="DPW6" s="185"/>
      <c r="DPX6" s="186"/>
      <c r="DPY6" s="185"/>
      <c r="DPZ6" s="186"/>
      <c r="DQA6" s="185"/>
      <c r="DQB6" s="186"/>
      <c r="DQC6" s="185"/>
      <c r="DQD6" s="186"/>
      <c r="DQE6" s="185"/>
      <c r="DQF6" s="186"/>
      <c r="DQG6" s="185"/>
      <c r="DQH6" s="186"/>
      <c r="DQI6" s="185"/>
      <c r="DQJ6" s="186"/>
      <c r="DQK6" s="185"/>
      <c r="DQL6" s="186"/>
      <c r="DQM6" s="185"/>
      <c r="DQN6" s="186"/>
      <c r="DQO6" s="185"/>
      <c r="DQP6" s="186"/>
      <c r="DQQ6" s="185"/>
      <c r="DQR6" s="186"/>
      <c r="DQS6" s="185"/>
      <c r="DQT6" s="186"/>
      <c r="DQU6" s="185"/>
      <c r="DQV6" s="186"/>
      <c r="DQW6" s="185"/>
      <c r="DQX6" s="186"/>
      <c r="DQY6" s="185"/>
      <c r="DQZ6" s="186"/>
      <c r="DRA6" s="185"/>
      <c r="DRB6" s="186"/>
      <c r="DRC6" s="185"/>
      <c r="DRD6" s="186"/>
      <c r="DRE6" s="185"/>
      <c r="DRF6" s="186"/>
      <c r="DRG6" s="185"/>
      <c r="DRH6" s="186"/>
      <c r="DRI6" s="185"/>
      <c r="DRJ6" s="186"/>
      <c r="DRK6" s="185"/>
      <c r="DRL6" s="186"/>
      <c r="DRM6" s="185"/>
      <c r="DRN6" s="186"/>
      <c r="DRO6" s="185"/>
      <c r="DRP6" s="186"/>
      <c r="DRQ6" s="185"/>
      <c r="DRR6" s="186"/>
      <c r="DRS6" s="185"/>
      <c r="DRT6" s="186"/>
      <c r="DRU6" s="185"/>
      <c r="DRV6" s="186"/>
      <c r="DRW6" s="185"/>
      <c r="DRX6" s="186"/>
      <c r="DRY6" s="185"/>
      <c r="DRZ6" s="186"/>
      <c r="DSA6" s="185"/>
      <c r="DSB6" s="186"/>
      <c r="DSC6" s="185"/>
      <c r="DSD6" s="186"/>
      <c r="DSE6" s="185"/>
      <c r="DSF6" s="186"/>
      <c r="DSG6" s="185"/>
      <c r="DSH6" s="186"/>
      <c r="DSI6" s="185"/>
      <c r="DSJ6" s="186"/>
      <c r="DSK6" s="185"/>
      <c r="DSL6" s="186"/>
      <c r="DSM6" s="185"/>
      <c r="DSN6" s="186"/>
      <c r="DSO6" s="185"/>
      <c r="DSP6" s="186"/>
      <c r="DSQ6" s="185"/>
      <c r="DSR6" s="186"/>
      <c r="DSS6" s="185"/>
      <c r="DST6" s="186"/>
      <c r="DSU6" s="185"/>
      <c r="DSV6" s="186"/>
      <c r="DSW6" s="185"/>
      <c r="DSX6" s="186"/>
      <c r="DSY6" s="185"/>
      <c r="DSZ6" s="186"/>
      <c r="DTA6" s="185"/>
      <c r="DTB6" s="186"/>
      <c r="DTC6" s="185"/>
      <c r="DTD6" s="186"/>
      <c r="DTE6" s="185"/>
      <c r="DTF6" s="186"/>
      <c r="DTG6" s="185"/>
      <c r="DTH6" s="186"/>
      <c r="DTI6" s="185"/>
      <c r="DTJ6" s="186"/>
      <c r="DTK6" s="185"/>
      <c r="DTL6" s="186"/>
      <c r="DTM6" s="185"/>
      <c r="DTN6" s="186"/>
      <c r="DTO6" s="185"/>
      <c r="DTP6" s="186"/>
      <c r="DTQ6" s="185"/>
      <c r="DTR6" s="186"/>
      <c r="DTS6" s="185"/>
      <c r="DTT6" s="186"/>
      <c r="DTU6" s="185"/>
      <c r="DTV6" s="186"/>
      <c r="DTW6" s="185"/>
      <c r="DTX6" s="186"/>
      <c r="DTY6" s="185"/>
      <c r="DTZ6" s="186"/>
      <c r="DUA6" s="185"/>
      <c r="DUB6" s="186"/>
      <c r="DUC6" s="185"/>
      <c r="DUD6" s="186"/>
      <c r="DUE6" s="185"/>
      <c r="DUF6" s="186"/>
      <c r="DUG6" s="185"/>
      <c r="DUH6" s="186"/>
      <c r="DUI6" s="185"/>
      <c r="DUJ6" s="186"/>
      <c r="DUK6" s="185"/>
      <c r="DUL6" s="186"/>
      <c r="DUM6" s="185"/>
      <c r="DUN6" s="186"/>
      <c r="DUO6" s="185"/>
      <c r="DUP6" s="186"/>
      <c r="DUQ6" s="185"/>
      <c r="DUR6" s="186"/>
      <c r="DUS6" s="185"/>
      <c r="DUT6" s="186"/>
      <c r="DUU6" s="185"/>
      <c r="DUV6" s="186"/>
      <c r="DUW6" s="185"/>
      <c r="DUX6" s="186"/>
      <c r="DUY6" s="185"/>
      <c r="DUZ6" s="186"/>
      <c r="DVA6" s="185"/>
      <c r="DVB6" s="186"/>
      <c r="DVC6" s="185"/>
      <c r="DVD6" s="186"/>
      <c r="DVE6" s="185"/>
      <c r="DVF6" s="186"/>
      <c r="DVG6" s="185"/>
      <c r="DVH6" s="186"/>
      <c r="DVI6" s="185"/>
      <c r="DVJ6" s="186"/>
      <c r="DVK6" s="185"/>
      <c r="DVL6" s="186"/>
      <c r="DVM6" s="185"/>
      <c r="DVN6" s="186"/>
      <c r="DVO6" s="185"/>
      <c r="DVP6" s="186"/>
      <c r="DVQ6" s="185"/>
      <c r="DVR6" s="186"/>
      <c r="DVS6" s="185"/>
      <c r="DVT6" s="186"/>
      <c r="DVU6" s="185"/>
      <c r="DVV6" s="186"/>
      <c r="DVW6" s="185"/>
      <c r="DVX6" s="186"/>
      <c r="DVY6" s="185"/>
      <c r="DVZ6" s="186"/>
      <c r="DWA6" s="185"/>
      <c r="DWB6" s="186"/>
      <c r="DWC6" s="185"/>
      <c r="DWD6" s="186"/>
      <c r="DWE6" s="185"/>
      <c r="DWF6" s="186"/>
      <c r="DWG6" s="185"/>
      <c r="DWH6" s="186"/>
      <c r="DWI6" s="185"/>
      <c r="DWJ6" s="186"/>
      <c r="DWK6" s="185"/>
      <c r="DWL6" s="186"/>
      <c r="DWM6" s="185"/>
      <c r="DWN6" s="186"/>
      <c r="DWO6" s="185"/>
      <c r="DWP6" s="186"/>
      <c r="DWQ6" s="185"/>
      <c r="DWR6" s="186"/>
      <c r="DWS6" s="185"/>
      <c r="DWT6" s="186"/>
      <c r="DWU6" s="185"/>
      <c r="DWV6" s="186"/>
      <c r="DWW6" s="185"/>
      <c r="DWX6" s="186"/>
      <c r="DWY6" s="185"/>
      <c r="DWZ6" s="186"/>
      <c r="DXA6" s="185"/>
      <c r="DXB6" s="186"/>
      <c r="DXC6" s="185"/>
      <c r="DXD6" s="186"/>
      <c r="DXE6" s="185"/>
      <c r="DXF6" s="186"/>
      <c r="DXG6" s="185"/>
      <c r="DXH6" s="186"/>
      <c r="DXI6" s="185"/>
      <c r="DXJ6" s="186"/>
      <c r="DXK6" s="185"/>
      <c r="DXL6" s="186"/>
      <c r="DXM6" s="185"/>
      <c r="DXN6" s="186"/>
      <c r="DXO6" s="185"/>
      <c r="DXP6" s="186"/>
      <c r="DXQ6" s="185"/>
      <c r="DXR6" s="186"/>
      <c r="DXS6" s="185"/>
      <c r="DXT6" s="186"/>
      <c r="DXU6" s="185"/>
      <c r="DXV6" s="186"/>
      <c r="DXW6" s="185"/>
      <c r="DXX6" s="186"/>
      <c r="DXY6" s="185"/>
      <c r="DXZ6" s="186"/>
      <c r="DYA6" s="185"/>
      <c r="DYB6" s="186"/>
      <c r="DYC6" s="185"/>
      <c r="DYD6" s="186"/>
      <c r="DYE6" s="185"/>
      <c r="DYF6" s="186"/>
      <c r="DYG6" s="185"/>
      <c r="DYH6" s="186"/>
      <c r="DYI6" s="185"/>
      <c r="DYJ6" s="186"/>
      <c r="DYK6" s="185"/>
      <c r="DYL6" s="186"/>
      <c r="DYM6" s="185"/>
      <c r="DYN6" s="186"/>
      <c r="DYO6" s="185"/>
      <c r="DYP6" s="186"/>
      <c r="DYQ6" s="185"/>
      <c r="DYR6" s="186"/>
      <c r="DYS6" s="185"/>
      <c r="DYT6" s="186"/>
      <c r="DYU6" s="185"/>
      <c r="DYV6" s="186"/>
      <c r="DYW6" s="185"/>
      <c r="DYX6" s="186"/>
      <c r="DYY6" s="185"/>
      <c r="DYZ6" s="186"/>
      <c r="DZA6" s="185"/>
      <c r="DZB6" s="186"/>
      <c r="DZC6" s="185"/>
      <c r="DZD6" s="186"/>
      <c r="DZE6" s="185"/>
      <c r="DZF6" s="186"/>
      <c r="DZG6" s="185"/>
      <c r="DZH6" s="186"/>
      <c r="DZI6" s="185"/>
      <c r="DZJ6" s="186"/>
      <c r="DZK6" s="185"/>
      <c r="DZL6" s="186"/>
      <c r="DZM6" s="185"/>
      <c r="DZN6" s="186"/>
      <c r="DZO6" s="185"/>
      <c r="DZP6" s="186"/>
      <c r="DZQ6" s="185"/>
      <c r="DZR6" s="186"/>
      <c r="DZS6" s="185"/>
      <c r="DZT6" s="186"/>
      <c r="DZU6" s="185"/>
      <c r="DZV6" s="186"/>
      <c r="DZW6" s="185"/>
      <c r="DZX6" s="186"/>
      <c r="DZY6" s="185"/>
      <c r="DZZ6" s="186"/>
      <c r="EAA6" s="185"/>
      <c r="EAB6" s="186"/>
      <c r="EAC6" s="185"/>
      <c r="EAD6" s="186"/>
      <c r="EAE6" s="185"/>
      <c r="EAF6" s="186"/>
      <c r="EAG6" s="185"/>
      <c r="EAH6" s="186"/>
      <c r="EAI6" s="185"/>
      <c r="EAJ6" s="186"/>
      <c r="EAK6" s="185"/>
      <c r="EAL6" s="186"/>
      <c r="EAM6" s="185"/>
      <c r="EAN6" s="186"/>
      <c r="EAO6" s="185"/>
      <c r="EAP6" s="186"/>
      <c r="EAQ6" s="185"/>
      <c r="EAR6" s="186"/>
      <c r="EAS6" s="185"/>
      <c r="EAT6" s="186"/>
      <c r="EAU6" s="185"/>
      <c r="EAV6" s="186"/>
      <c r="EAW6" s="185"/>
      <c r="EAX6" s="186"/>
      <c r="EAY6" s="185"/>
      <c r="EAZ6" s="186"/>
      <c r="EBA6" s="185"/>
      <c r="EBB6" s="186"/>
      <c r="EBC6" s="185"/>
      <c r="EBD6" s="186"/>
      <c r="EBE6" s="185"/>
      <c r="EBF6" s="186"/>
      <c r="EBG6" s="185"/>
      <c r="EBH6" s="186"/>
      <c r="EBI6" s="185"/>
      <c r="EBJ6" s="186"/>
      <c r="EBK6" s="185"/>
      <c r="EBL6" s="186"/>
      <c r="EBM6" s="185"/>
      <c r="EBN6" s="186"/>
      <c r="EBO6" s="185"/>
      <c r="EBP6" s="186"/>
      <c r="EBQ6" s="185"/>
      <c r="EBR6" s="186"/>
      <c r="EBS6" s="185"/>
      <c r="EBT6" s="186"/>
      <c r="EBU6" s="185"/>
      <c r="EBV6" s="186"/>
      <c r="EBW6" s="185"/>
      <c r="EBX6" s="186"/>
      <c r="EBY6" s="185"/>
      <c r="EBZ6" s="186"/>
      <c r="ECA6" s="185"/>
      <c r="ECB6" s="186"/>
      <c r="ECC6" s="185"/>
      <c r="ECD6" s="186"/>
      <c r="ECE6" s="185"/>
      <c r="ECF6" s="186"/>
      <c r="ECG6" s="185"/>
      <c r="ECH6" s="186"/>
      <c r="ECI6" s="185"/>
      <c r="ECJ6" s="186"/>
      <c r="ECK6" s="185"/>
      <c r="ECL6" s="186"/>
      <c r="ECM6" s="185"/>
      <c r="ECN6" s="186"/>
      <c r="ECO6" s="185"/>
      <c r="ECP6" s="186"/>
      <c r="ECQ6" s="185"/>
      <c r="ECR6" s="186"/>
      <c r="ECS6" s="185"/>
      <c r="ECT6" s="186"/>
      <c r="ECU6" s="185"/>
      <c r="ECV6" s="186"/>
      <c r="ECW6" s="185"/>
      <c r="ECX6" s="186"/>
      <c r="ECY6" s="185"/>
      <c r="ECZ6" s="186"/>
      <c r="EDA6" s="185"/>
      <c r="EDB6" s="186"/>
      <c r="EDC6" s="185"/>
      <c r="EDD6" s="186"/>
      <c r="EDE6" s="185"/>
      <c r="EDF6" s="186"/>
      <c r="EDG6" s="185"/>
      <c r="EDH6" s="186"/>
      <c r="EDI6" s="185"/>
      <c r="EDJ6" s="186"/>
      <c r="EDK6" s="185"/>
      <c r="EDL6" s="186"/>
      <c r="EDM6" s="185"/>
      <c r="EDN6" s="186"/>
      <c r="EDO6" s="185"/>
      <c r="EDP6" s="186"/>
      <c r="EDQ6" s="185"/>
      <c r="EDR6" s="186"/>
      <c r="EDS6" s="185"/>
      <c r="EDT6" s="186"/>
      <c r="EDU6" s="185"/>
      <c r="EDV6" s="186"/>
      <c r="EDW6" s="185"/>
      <c r="EDX6" s="186"/>
      <c r="EDY6" s="185"/>
      <c r="EDZ6" s="186"/>
      <c r="EEA6" s="185"/>
      <c r="EEB6" s="186"/>
      <c r="EEC6" s="185"/>
      <c r="EED6" s="186"/>
      <c r="EEE6" s="185"/>
      <c r="EEF6" s="186"/>
      <c r="EEG6" s="185"/>
      <c r="EEH6" s="186"/>
      <c r="EEI6" s="185"/>
      <c r="EEJ6" s="186"/>
      <c r="EEK6" s="185"/>
      <c r="EEL6" s="186"/>
      <c r="EEM6" s="185"/>
      <c r="EEN6" s="186"/>
      <c r="EEO6" s="185"/>
      <c r="EEP6" s="186"/>
      <c r="EEQ6" s="185"/>
      <c r="EER6" s="186"/>
      <c r="EES6" s="185"/>
      <c r="EET6" s="186"/>
      <c r="EEU6" s="185"/>
      <c r="EEV6" s="186"/>
      <c r="EEW6" s="185"/>
      <c r="EEX6" s="186"/>
      <c r="EEY6" s="185"/>
      <c r="EEZ6" s="186"/>
      <c r="EFA6" s="185"/>
      <c r="EFB6" s="186"/>
      <c r="EFC6" s="185"/>
      <c r="EFD6" s="186"/>
      <c r="EFE6" s="185"/>
      <c r="EFF6" s="186"/>
      <c r="EFG6" s="185"/>
      <c r="EFH6" s="186"/>
      <c r="EFI6" s="185"/>
      <c r="EFJ6" s="186"/>
      <c r="EFK6" s="185"/>
      <c r="EFL6" s="186"/>
      <c r="EFM6" s="185"/>
      <c r="EFN6" s="186"/>
      <c r="EFO6" s="185"/>
      <c r="EFP6" s="186"/>
      <c r="EFQ6" s="185"/>
      <c r="EFR6" s="186"/>
      <c r="EFS6" s="185"/>
      <c r="EFT6" s="186"/>
      <c r="EFU6" s="185"/>
      <c r="EFV6" s="186"/>
      <c r="EFW6" s="185"/>
      <c r="EFX6" s="186"/>
      <c r="EFY6" s="185"/>
      <c r="EFZ6" s="186"/>
      <c r="EGA6" s="185"/>
      <c r="EGB6" s="186"/>
      <c r="EGC6" s="185"/>
      <c r="EGD6" s="186"/>
      <c r="EGE6" s="185"/>
      <c r="EGF6" s="186"/>
      <c r="EGG6" s="185"/>
      <c r="EGH6" s="186"/>
      <c r="EGI6" s="185"/>
      <c r="EGJ6" s="186"/>
      <c r="EGK6" s="185"/>
      <c r="EGL6" s="186"/>
      <c r="EGM6" s="185"/>
      <c r="EGN6" s="186"/>
      <c r="EGO6" s="185"/>
      <c r="EGP6" s="186"/>
      <c r="EGQ6" s="185"/>
      <c r="EGR6" s="186"/>
      <c r="EGS6" s="185"/>
      <c r="EGT6" s="186"/>
      <c r="EGU6" s="185"/>
      <c r="EGV6" s="186"/>
      <c r="EGW6" s="185"/>
      <c r="EGX6" s="186"/>
      <c r="EGY6" s="185"/>
      <c r="EGZ6" s="186"/>
      <c r="EHA6" s="185"/>
      <c r="EHB6" s="186"/>
      <c r="EHC6" s="185"/>
      <c r="EHD6" s="186"/>
      <c r="EHE6" s="185"/>
      <c r="EHF6" s="186"/>
      <c r="EHG6" s="185"/>
      <c r="EHH6" s="186"/>
      <c r="EHI6" s="185"/>
      <c r="EHJ6" s="186"/>
      <c r="EHK6" s="185"/>
      <c r="EHL6" s="186"/>
      <c r="EHM6" s="185"/>
      <c r="EHN6" s="186"/>
      <c r="EHO6" s="185"/>
      <c r="EHP6" s="186"/>
      <c r="EHQ6" s="185"/>
      <c r="EHR6" s="186"/>
      <c r="EHS6" s="185"/>
      <c r="EHT6" s="186"/>
      <c r="EHU6" s="185"/>
      <c r="EHV6" s="186"/>
      <c r="EHW6" s="185"/>
      <c r="EHX6" s="186"/>
      <c r="EHY6" s="185"/>
      <c r="EHZ6" s="186"/>
      <c r="EIA6" s="185"/>
      <c r="EIB6" s="186"/>
      <c r="EIC6" s="185"/>
      <c r="EID6" s="186"/>
      <c r="EIE6" s="185"/>
      <c r="EIF6" s="186"/>
      <c r="EIG6" s="185"/>
      <c r="EIH6" s="186"/>
      <c r="EII6" s="185"/>
      <c r="EIJ6" s="186"/>
      <c r="EIK6" s="185"/>
      <c r="EIL6" s="186"/>
      <c r="EIM6" s="185"/>
      <c r="EIN6" s="186"/>
      <c r="EIO6" s="185"/>
      <c r="EIP6" s="186"/>
      <c r="EIQ6" s="185"/>
      <c r="EIR6" s="186"/>
      <c r="EIS6" s="185"/>
      <c r="EIT6" s="186"/>
      <c r="EIU6" s="185"/>
      <c r="EIV6" s="186"/>
      <c r="EIW6" s="185"/>
      <c r="EIX6" s="186"/>
      <c r="EIY6" s="185"/>
      <c r="EIZ6" s="186"/>
      <c r="EJA6" s="185"/>
      <c r="EJB6" s="186"/>
      <c r="EJC6" s="185"/>
      <c r="EJD6" s="186"/>
      <c r="EJE6" s="185"/>
      <c r="EJF6" s="186"/>
      <c r="EJG6" s="185"/>
      <c r="EJH6" s="186"/>
      <c r="EJI6" s="185"/>
      <c r="EJJ6" s="186"/>
      <c r="EJK6" s="185"/>
      <c r="EJL6" s="186"/>
      <c r="EJM6" s="185"/>
      <c r="EJN6" s="186"/>
      <c r="EJO6" s="185"/>
      <c r="EJP6" s="186"/>
      <c r="EJQ6" s="185"/>
      <c r="EJR6" s="186"/>
      <c r="EJS6" s="185"/>
      <c r="EJT6" s="186"/>
      <c r="EJU6" s="185"/>
      <c r="EJV6" s="186"/>
      <c r="EJW6" s="185"/>
      <c r="EJX6" s="186"/>
      <c r="EJY6" s="185"/>
      <c r="EJZ6" s="186"/>
      <c r="EKA6" s="185"/>
      <c r="EKB6" s="186"/>
      <c r="EKC6" s="185"/>
      <c r="EKD6" s="186"/>
      <c r="EKE6" s="185"/>
      <c r="EKF6" s="186"/>
      <c r="EKG6" s="185"/>
      <c r="EKH6" s="186"/>
      <c r="EKI6" s="185"/>
      <c r="EKJ6" s="186"/>
      <c r="EKK6" s="185"/>
      <c r="EKL6" s="186"/>
      <c r="EKM6" s="185"/>
      <c r="EKN6" s="186"/>
      <c r="EKO6" s="185"/>
      <c r="EKP6" s="186"/>
      <c r="EKQ6" s="185"/>
      <c r="EKR6" s="186"/>
      <c r="EKS6" s="185"/>
      <c r="EKT6" s="186"/>
      <c r="EKU6" s="185"/>
      <c r="EKV6" s="186"/>
      <c r="EKW6" s="185"/>
      <c r="EKX6" s="186"/>
      <c r="EKY6" s="185"/>
      <c r="EKZ6" s="186"/>
      <c r="ELA6" s="185"/>
      <c r="ELB6" s="186"/>
      <c r="ELC6" s="185"/>
      <c r="ELD6" s="186"/>
      <c r="ELE6" s="185"/>
      <c r="ELF6" s="186"/>
      <c r="ELG6" s="185"/>
      <c r="ELH6" s="186"/>
      <c r="ELI6" s="185"/>
      <c r="ELJ6" s="186"/>
      <c r="ELK6" s="185"/>
      <c r="ELL6" s="186"/>
      <c r="ELM6" s="185"/>
      <c r="ELN6" s="186"/>
      <c r="ELO6" s="185"/>
      <c r="ELP6" s="186"/>
      <c r="ELQ6" s="185"/>
      <c r="ELR6" s="186"/>
      <c r="ELS6" s="185"/>
      <c r="ELT6" s="186"/>
      <c r="ELU6" s="185"/>
      <c r="ELV6" s="186"/>
      <c r="ELW6" s="185"/>
      <c r="ELX6" s="186"/>
      <c r="ELY6" s="185"/>
      <c r="ELZ6" s="186"/>
      <c r="EMA6" s="185"/>
      <c r="EMB6" s="186"/>
      <c r="EMC6" s="185"/>
      <c r="EMD6" s="186"/>
      <c r="EME6" s="185"/>
      <c r="EMF6" s="186"/>
      <c r="EMG6" s="185"/>
      <c r="EMH6" s="186"/>
      <c r="EMI6" s="185"/>
      <c r="EMJ6" s="186"/>
      <c r="EMK6" s="185"/>
      <c r="EML6" s="186"/>
      <c r="EMM6" s="185"/>
      <c r="EMN6" s="186"/>
      <c r="EMO6" s="185"/>
      <c r="EMP6" s="186"/>
      <c r="EMQ6" s="185"/>
      <c r="EMR6" s="186"/>
      <c r="EMS6" s="185"/>
      <c r="EMT6" s="186"/>
      <c r="EMU6" s="185"/>
      <c r="EMV6" s="186"/>
      <c r="EMW6" s="185"/>
      <c r="EMX6" s="186"/>
      <c r="EMY6" s="185"/>
      <c r="EMZ6" s="186"/>
      <c r="ENA6" s="185"/>
      <c r="ENB6" s="186"/>
      <c r="ENC6" s="185"/>
      <c r="END6" s="186"/>
      <c r="ENE6" s="185"/>
      <c r="ENF6" s="186"/>
      <c r="ENG6" s="185"/>
      <c r="ENH6" s="186"/>
      <c r="ENI6" s="185"/>
      <c r="ENJ6" s="186"/>
      <c r="ENK6" s="185"/>
      <c r="ENL6" s="186"/>
      <c r="ENM6" s="185"/>
      <c r="ENN6" s="186"/>
      <c r="ENO6" s="185"/>
      <c r="ENP6" s="186"/>
      <c r="ENQ6" s="185"/>
      <c r="ENR6" s="186"/>
      <c r="ENS6" s="185"/>
      <c r="ENT6" s="186"/>
      <c r="ENU6" s="185"/>
      <c r="ENV6" s="186"/>
      <c r="ENW6" s="185"/>
      <c r="ENX6" s="186"/>
      <c r="ENY6" s="185"/>
      <c r="ENZ6" s="186"/>
      <c r="EOA6" s="185"/>
      <c r="EOB6" s="186"/>
      <c r="EOC6" s="185"/>
      <c r="EOD6" s="186"/>
      <c r="EOE6" s="185"/>
      <c r="EOF6" s="186"/>
      <c r="EOG6" s="185"/>
      <c r="EOH6" s="186"/>
      <c r="EOI6" s="185"/>
      <c r="EOJ6" s="186"/>
      <c r="EOK6" s="185"/>
      <c r="EOL6" s="186"/>
      <c r="EOM6" s="185"/>
      <c r="EON6" s="186"/>
      <c r="EOO6" s="185"/>
      <c r="EOP6" s="186"/>
      <c r="EOQ6" s="185"/>
      <c r="EOR6" s="186"/>
      <c r="EOS6" s="185"/>
      <c r="EOT6" s="186"/>
      <c r="EOU6" s="185"/>
      <c r="EOV6" s="186"/>
      <c r="EOW6" s="185"/>
      <c r="EOX6" s="186"/>
      <c r="EOY6" s="185"/>
      <c r="EOZ6" s="186"/>
      <c r="EPA6" s="185"/>
      <c r="EPB6" s="186"/>
      <c r="EPC6" s="185"/>
      <c r="EPD6" s="186"/>
      <c r="EPE6" s="185"/>
      <c r="EPF6" s="186"/>
      <c r="EPG6" s="185"/>
      <c r="EPH6" s="186"/>
      <c r="EPI6" s="185"/>
      <c r="EPJ6" s="186"/>
      <c r="EPK6" s="185"/>
      <c r="EPL6" s="186"/>
      <c r="EPM6" s="185"/>
      <c r="EPN6" s="186"/>
      <c r="EPO6" s="185"/>
      <c r="EPP6" s="186"/>
      <c r="EPQ6" s="185"/>
      <c r="EPR6" s="186"/>
      <c r="EPS6" s="185"/>
      <c r="EPT6" s="186"/>
      <c r="EPU6" s="185"/>
      <c r="EPV6" s="186"/>
      <c r="EPW6" s="185"/>
      <c r="EPX6" s="186"/>
      <c r="EPY6" s="185"/>
      <c r="EPZ6" s="186"/>
      <c r="EQA6" s="185"/>
      <c r="EQB6" s="186"/>
      <c r="EQC6" s="185"/>
      <c r="EQD6" s="186"/>
      <c r="EQE6" s="185"/>
      <c r="EQF6" s="186"/>
      <c r="EQG6" s="185"/>
      <c r="EQH6" s="186"/>
      <c r="EQI6" s="185"/>
      <c r="EQJ6" s="186"/>
      <c r="EQK6" s="185"/>
      <c r="EQL6" s="186"/>
      <c r="EQM6" s="185"/>
      <c r="EQN6" s="186"/>
      <c r="EQO6" s="185"/>
      <c r="EQP6" s="186"/>
      <c r="EQQ6" s="185"/>
      <c r="EQR6" s="186"/>
      <c r="EQS6" s="185"/>
      <c r="EQT6" s="186"/>
      <c r="EQU6" s="185"/>
      <c r="EQV6" s="186"/>
      <c r="EQW6" s="185"/>
      <c r="EQX6" s="186"/>
      <c r="EQY6" s="185"/>
      <c r="EQZ6" s="186"/>
      <c r="ERA6" s="185"/>
      <c r="ERB6" s="186"/>
      <c r="ERC6" s="185"/>
      <c r="ERD6" s="186"/>
      <c r="ERE6" s="185"/>
      <c r="ERF6" s="186"/>
      <c r="ERG6" s="185"/>
      <c r="ERH6" s="186"/>
      <c r="ERI6" s="185"/>
      <c r="ERJ6" s="186"/>
      <c r="ERK6" s="185"/>
      <c r="ERL6" s="186"/>
      <c r="ERM6" s="185"/>
      <c r="ERN6" s="186"/>
      <c r="ERO6" s="185"/>
      <c r="ERP6" s="186"/>
      <c r="ERQ6" s="185"/>
      <c r="ERR6" s="186"/>
      <c r="ERS6" s="185"/>
      <c r="ERT6" s="186"/>
      <c r="ERU6" s="185"/>
      <c r="ERV6" s="186"/>
      <c r="ERW6" s="185"/>
      <c r="ERX6" s="186"/>
      <c r="ERY6" s="185"/>
      <c r="ERZ6" s="186"/>
      <c r="ESA6" s="185"/>
      <c r="ESB6" s="186"/>
      <c r="ESC6" s="185"/>
      <c r="ESD6" s="186"/>
      <c r="ESE6" s="185"/>
      <c r="ESF6" s="186"/>
      <c r="ESG6" s="185"/>
      <c r="ESH6" s="186"/>
      <c r="ESI6" s="185"/>
      <c r="ESJ6" s="186"/>
      <c r="ESK6" s="185"/>
      <c r="ESL6" s="186"/>
      <c r="ESM6" s="185"/>
      <c r="ESN6" s="186"/>
      <c r="ESO6" s="185"/>
      <c r="ESP6" s="186"/>
      <c r="ESQ6" s="185"/>
      <c r="ESR6" s="186"/>
      <c r="ESS6" s="185"/>
      <c r="EST6" s="186"/>
      <c r="ESU6" s="185"/>
      <c r="ESV6" s="186"/>
      <c r="ESW6" s="185"/>
      <c r="ESX6" s="186"/>
      <c r="ESY6" s="185"/>
      <c r="ESZ6" s="186"/>
      <c r="ETA6" s="185"/>
      <c r="ETB6" s="186"/>
      <c r="ETC6" s="185"/>
      <c r="ETD6" s="186"/>
      <c r="ETE6" s="185"/>
      <c r="ETF6" s="186"/>
      <c r="ETG6" s="185"/>
      <c r="ETH6" s="186"/>
      <c r="ETI6" s="185"/>
      <c r="ETJ6" s="186"/>
      <c r="ETK6" s="185"/>
      <c r="ETL6" s="186"/>
      <c r="ETM6" s="185"/>
      <c r="ETN6" s="186"/>
      <c r="ETO6" s="185"/>
      <c r="ETP6" s="186"/>
      <c r="ETQ6" s="185"/>
      <c r="ETR6" s="186"/>
      <c r="ETS6" s="185"/>
      <c r="ETT6" s="186"/>
      <c r="ETU6" s="185"/>
      <c r="ETV6" s="186"/>
      <c r="ETW6" s="185"/>
      <c r="ETX6" s="186"/>
      <c r="ETY6" s="185"/>
      <c r="ETZ6" s="186"/>
      <c r="EUA6" s="185"/>
      <c r="EUB6" s="186"/>
      <c r="EUC6" s="185"/>
      <c r="EUD6" s="186"/>
      <c r="EUE6" s="185"/>
      <c r="EUF6" s="186"/>
      <c r="EUG6" s="185"/>
      <c r="EUH6" s="186"/>
      <c r="EUI6" s="185"/>
      <c r="EUJ6" s="186"/>
      <c r="EUK6" s="185"/>
      <c r="EUL6" s="186"/>
      <c r="EUM6" s="185"/>
      <c r="EUN6" s="186"/>
      <c r="EUO6" s="185"/>
      <c r="EUP6" s="186"/>
      <c r="EUQ6" s="185"/>
      <c r="EUR6" s="186"/>
      <c r="EUS6" s="185"/>
      <c r="EUT6" s="186"/>
      <c r="EUU6" s="185"/>
      <c r="EUV6" s="186"/>
      <c r="EUW6" s="185"/>
      <c r="EUX6" s="186"/>
      <c r="EUY6" s="185"/>
      <c r="EUZ6" s="186"/>
      <c r="EVA6" s="185"/>
      <c r="EVB6" s="186"/>
      <c r="EVC6" s="185"/>
      <c r="EVD6" s="186"/>
      <c r="EVE6" s="185"/>
      <c r="EVF6" s="186"/>
      <c r="EVG6" s="185"/>
      <c r="EVH6" s="186"/>
      <c r="EVI6" s="185"/>
      <c r="EVJ6" s="186"/>
      <c r="EVK6" s="185"/>
      <c r="EVL6" s="186"/>
      <c r="EVM6" s="185"/>
      <c r="EVN6" s="186"/>
      <c r="EVO6" s="185"/>
      <c r="EVP6" s="186"/>
      <c r="EVQ6" s="185"/>
      <c r="EVR6" s="186"/>
      <c r="EVS6" s="185"/>
      <c r="EVT6" s="186"/>
      <c r="EVU6" s="185"/>
      <c r="EVV6" s="186"/>
      <c r="EVW6" s="185"/>
      <c r="EVX6" s="186"/>
      <c r="EVY6" s="185"/>
      <c r="EVZ6" s="186"/>
      <c r="EWA6" s="185"/>
      <c r="EWB6" s="186"/>
      <c r="EWC6" s="185"/>
      <c r="EWD6" s="186"/>
      <c r="EWE6" s="185"/>
      <c r="EWF6" s="186"/>
      <c r="EWG6" s="185"/>
      <c r="EWH6" s="186"/>
      <c r="EWI6" s="185"/>
      <c r="EWJ6" s="186"/>
      <c r="EWK6" s="185"/>
      <c r="EWL6" s="186"/>
      <c r="EWM6" s="185"/>
      <c r="EWN6" s="186"/>
      <c r="EWO6" s="185"/>
      <c r="EWP6" s="186"/>
      <c r="EWQ6" s="185"/>
      <c r="EWR6" s="186"/>
      <c r="EWS6" s="185"/>
      <c r="EWT6" s="186"/>
      <c r="EWU6" s="185"/>
      <c r="EWV6" s="186"/>
      <c r="EWW6" s="185"/>
      <c r="EWX6" s="186"/>
      <c r="EWY6" s="185"/>
      <c r="EWZ6" s="186"/>
      <c r="EXA6" s="185"/>
      <c r="EXB6" s="186"/>
      <c r="EXC6" s="185"/>
      <c r="EXD6" s="186"/>
      <c r="EXE6" s="185"/>
      <c r="EXF6" s="186"/>
      <c r="EXG6" s="185"/>
      <c r="EXH6" s="186"/>
      <c r="EXI6" s="185"/>
      <c r="EXJ6" s="186"/>
      <c r="EXK6" s="185"/>
      <c r="EXL6" s="186"/>
      <c r="EXM6" s="185"/>
      <c r="EXN6" s="186"/>
      <c r="EXO6" s="185"/>
      <c r="EXP6" s="186"/>
      <c r="EXQ6" s="185"/>
      <c r="EXR6" s="186"/>
      <c r="EXS6" s="185"/>
      <c r="EXT6" s="186"/>
      <c r="EXU6" s="185"/>
      <c r="EXV6" s="186"/>
      <c r="EXW6" s="185"/>
      <c r="EXX6" s="186"/>
      <c r="EXY6" s="185"/>
      <c r="EXZ6" s="186"/>
      <c r="EYA6" s="185"/>
      <c r="EYB6" s="186"/>
      <c r="EYC6" s="185"/>
      <c r="EYD6" s="186"/>
      <c r="EYE6" s="185"/>
      <c r="EYF6" s="186"/>
      <c r="EYG6" s="185"/>
      <c r="EYH6" s="186"/>
      <c r="EYI6" s="185"/>
      <c r="EYJ6" s="186"/>
      <c r="EYK6" s="185"/>
      <c r="EYL6" s="186"/>
      <c r="EYM6" s="185"/>
      <c r="EYN6" s="186"/>
      <c r="EYO6" s="185"/>
      <c r="EYP6" s="186"/>
      <c r="EYQ6" s="185"/>
      <c r="EYR6" s="186"/>
      <c r="EYS6" s="185"/>
      <c r="EYT6" s="186"/>
      <c r="EYU6" s="185"/>
      <c r="EYV6" s="186"/>
      <c r="EYW6" s="185"/>
      <c r="EYX6" s="186"/>
      <c r="EYY6" s="185"/>
      <c r="EYZ6" s="186"/>
      <c r="EZA6" s="185"/>
      <c r="EZB6" s="186"/>
      <c r="EZC6" s="185"/>
      <c r="EZD6" s="186"/>
      <c r="EZE6" s="185"/>
      <c r="EZF6" s="186"/>
      <c r="EZG6" s="185"/>
      <c r="EZH6" s="186"/>
      <c r="EZI6" s="185"/>
      <c r="EZJ6" s="186"/>
      <c r="EZK6" s="185"/>
      <c r="EZL6" s="186"/>
      <c r="EZM6" s="185"/>
      <c r="EZN6" s="186"/>
      <c r="EZO6" s="185"/>
      <c r="EZP6" s="186"/>
      <c r="EZQ6" s="185"/>
      <c r="EZR6" s="186"/>
      <c r="EZS6" s="185"/>
      <c r="EZT6" s="186"/>
      <c r="EZU6" s="185"/>
      <c r="EZV6" s="186"/>
      <c r="EZW6" s="185"/>
      <c r="EZX6" s="186"/>
      <c r="EZY6" s="185"/>
      <c r="EZZ6" s="186"/>
      <c r="FAA6" s="185"/>
      <c r="FAB6" s="186"/>
      <c r="FAC6" s="185"/>
      <c r="FAD6" s="186"/>
      <c r="FAE6" s="185"/>
      <c r="FAF6" s="186"/>
      <c r="FAG6" s="185"/>
      <c r="FAH6" s="186"/>
      <c r="FAI6" s="185"/>
      <c r="FAJ6" s="186"/>
      <c r="FAK6" s="185"/>
      <c r="FAL6" s="186"/>
      <c r="FAM6" s="185"/>
      <c r="FAN6" s="186"/>
      <c r="FAO6" s="185"/>
      <c r="FAP6" s="186"/>
      <c r="FAQ6" s="185"/>
      <c r="FAR6" s="186"/>
      <c r="FAS6" s="185"/>
      <c r="FAT6" s="186"/>
      <c r="FAU6" s="185"/>
      <c r="FAV6" s="186"/>
      <c r="FAW6" s="185"/>
      <c r="FAX6" s="186"/>
      <c r="FAY6" s="185"/>
      <c r="FAZ6" s="186"/>
      <c r="FBA6" s="185"/>
      <c r="FBB6" s="186"/>
      <c r="FBC6" s="185"/>
      <c r="FBD6" s="186"/>
      <c r="FBE6" s="185"/>
      <c r="FBF6" s="186"/>
      <c r="FBG6" s="185"/>
      <c r="FBH6" s="186"/>
      <c r="FBI6" s="185"/>
      <c r="FBJ6" s="186"/>
      <c r="FBK6" s="185"/>
      <c r="FBL6" s="186"/>
      <c r="FBM6" s="185"/>
      <c r="FBN6" s="186"/>
      <c r="FBO6" s="185"/>
      <c r="FBP6" s="186"/>
      <c r="FBQ6" s="185"/>
      <c r="FBR6" s="186"/>
      <c r="FBS6" s="185"/>
      <c r="FBT6" s="186"/>
      <c r="FBU6" s="185"/>
      <c r="FBV6" s="186"/>
      <c r="FBW6" s="185"/>
      <c r="FBX6" s="186"/>
      <c r="FBY6" s="185"/>
      <c r="FBZ6" s="186"/>
      <c r="FCA6" s="185"/>
      <c r="FCB6" s="186"/>
      <c r="FCC6" s="185"/>
      <c r="FCD6" s="186"/>
      <c r="FCE6" s="185"/>
      <c r="FCF6" s="186"/>
      <c r="FCG6" s="185"/>
      <c r="FCH6" s="186"/>
      <c r="FCI6" s="185"/>
      <c r="FCJ6" s="186"/>
      <c r="FCK6" s="185"/>
      <c r="FCL6" s="186"/>
      <c r="FCM6" s="185"/>
      <c r="FCN6" s="186"/>
      <c r="FCO6" s="185"/>
      <c r="FCP6" s="186"/>
      <c r="FCQ6" s="185"/>
      <c r="FCR6" s="186"/>
      <c r="FCS6" s="185"/>
      <c r="FCT6" s="186"/>
      <c r="FCU6" s="185"/>
      <c r="FCV6" s="186"/>
      <c r="FCW6" s="185"/>
      <c r="FCX6" s="186"/>
      <c r="FCY6" s="185"/>
      <c r="FCZ6" s="186"/>
      <c r="FDA6" s="185"/>
      <c r="FDB6" s="186"/>
      <c r="FDC6" s="185"/>
      <c r="FDD6" s="186"/>
      <c r="FDE6" s="185"/>
      <c r="FDF6" s="186"/>
      <c r="FDG6" s="185"/>
      <c r="FDH6" s="186"/>
      <c r="FDI6" s="185"/>
      <c r="FDJ6" s="186"/>
      <c r="FDK6" s="185"/>
      <c r="FDL6" s="186"/>
      <c r="FDM6" s="185"/>
      <c r="FDN6" s="186"/>
      <c r="FDO6" s="185"/>
      <c r="FDP6" s="186"/>
      <c r="FDQ6" s="185"/>
      <c r="FDR6" s="186"/>
      <c r="FDS6" s="185"/>
      <c r="FDT6" s="186"/>
      <c r="FDU6" s="185"/>
      <c r="FDV6" s="186"/>
      <c r="FDW6" s="185"/>
      <c r="FDX6" s="186"/>
      <c r="FDY6" s="185"/>
      <c r="FDZ6" s="186"/>
      <c r="FEA6" s="185"/>
      <c r="FEB6" s="186"/>
      <c r="FEC6" s="185"/>
      <c r="FED6" s="186"/>
      <c r="FEE6" s="185"/>
      <c r="FEF6" s="186"/>
      <c r="FEG6" s="185"/>
      <c r="FEH6" s="186"/>
      <c r="FEI6" s="185"/>
      <c r="FEJ6" s="186"/>
      <c r="FEK6" s="185"/>
      <c r="FEL6" s="186"/>
      <c r="FEM6" s="185"/>
      <c r="FEN6" s="186"/>
      <c r="FEO6" s="185"/>
      <c r="FEP6" s="186"/>
      <c r="FEQ6" s="185"/>
      <c r="FER6" s="186"/>
      <c r="FES6" s="185"/>
      <c r="FET6" s="186"/>
      <c r="FEU6" s="185"/>
      <c r="FEV6" s="186"/>
      <c r="FEW6" s="185"/>
      <c r="FEX6" s="186"/>
      <c r="FEY6" s="185"/>
      <c r="FEZ6" s="186"/>
      <c r="FFA6" s="185"/>
      <c r="FFB6" s="186"/>
      <c r="FFC6" s="185"/>
      <c r="FFD6" s="186"/>
      <c r="FFE6" s="185"/>
      <c r="FFF6" s="186"/>
      <c r="FFG6" s="185"/>
      <c r="FFH6" s="186"/>
      <c r="FFI6" s="185"/>
      <c r="FFJ6" s="186"/>
      <c r="FFK6" s="185"/>
      <c r="FFL6" s="186"/>
      <c r="FFM6" s="185"/>
      <c r="FFN6" s="186"/>
      <c r="FFO6" s="185"/>
      <c r="FFP6" s="186"/>
      <c r="FFQ6" s="185"/>
      <c r="FFR6" s="186"/>
      <c r="FFS6" s="185"/>
      <c r="FFT6" s="186"/>
      <c r="FFU6" s="185"/>
      <c r="FFV6" s="186"/>
      <c r="FFW6" s="185"/>
      <c r="FFX6" s="186"/>
      <c r="FFY6" s="185"/>
      <c r="FFZ6" s="186"/>
      <c r="FGA6" s="185"/>
      <c r="FGB6" s="186"/>
      <c r="FGC6" s="185"/>
      <c r="FGD6" s="186"/>
      <c r="FGE6" s="185"/>
      <c r="FGF6" s="186"/>
      <c r="FGG6" s="185"/>
      <c r="FGH6" s="186"/>
      <c r="FGI6" s="185"/>
      <c r="FGJ6" s="186"/>
      <c r="FGK6" s="185"/>
      <c r="FGL6" s="186"/>
      <c r="FGM6" s="185"/>
      <c r="FGN6" s="186"/>
      <c r="FGO6" s="185"/>
      <c r="FGP6" s="186"/>
      <c r="FGQ6" s="185"/>
      <c r="FGR6" s="186"/>
      <c r="FGS6" s="185"/>
      <c r="FGT6" s="186"/>
      <c r="FGU6" s="185"/>
      <c r="FGV6" s="186"/>
      <c r="FGW6" s="185"/>
      <c r="FGX6" s="186"/>
      <c r="FGY6" s="185"/>
      <c r="FGZ6" s="186"/>
      <c r="FHA6" s="185"/>
      <c r="FHB6" s="186"/>
      <c r="FHC6" s="185"/>
      <c r="FHD6" s="186"/>
      <c r="FHE6" s="185"/>
      <c r="FHF6" s="186"/>
      <c r="FHG6" s="185"/>
      <c r="FHH6" s="186"/>
      <c r="FHI6" s="185"/>
      <c r="FHJ6" s="186"/>
      <c r="FHK6" s="185"/>
      <c r="FHL6" s="186"/>
      <c r="FHM6" s="185"/>
      <c r="FHN6" s="186"/>
      <c r="FHO6" s="185"/>
      <c r="FHP6" s="186"/>
      <c r="FHQ6" s="185"/>
      <c r="FHR6" s="186"/>
      <c r="FHS6" s="185"/>
      <c r="FHT6" s="186"/>
      <c r="FHU6" s="185"/>
      <c r="FHV6" s="186"/>
      <c r="FHW6" s="185"/>
      <c r="FHX6" s="186"/>
      <c r="FHY6" s="185"/>
      <c r="FHZ6" s="186"/>
      <c r="FIA6" s="185"/>
      <c r="FIB6" s="186"/>
      <c r="FIC6" s="185"/>
      <c r="FID6" s="186"/>
      <c r="FIE6" s="185"/>
      <c r="FIF6" s="186"/>
      <c r="FIG6" s="185"/>
      <c r="FIH6" s="186"/>
      <c r="FII6" s="185"/>
      <c r="FIJ6" s="186"/>
      <c r="FIK6" s="185"/>
      <c r="FIL6" s="186"/>
      <c r="FIM6" s="185"/>
      <c r="FIN6" s="186"/>
      <c r="FIO6" s="185"/>
      <c r="FIP6" s="186"/>
      <c r="FIQ6" s="185"/>
      <c r="FIR6" s="186"/>
      <c r="FIS6" s="185"/>
      <c r="FIT6" s="186"/>
      <c r="FIU6" s="185"/>
      <c r="FIV6" s="186"/>
      <c r="FIW6" s="185"/>
      <c r="FIX6" s="186"/>
      <c r="FIY6" s="185"/>
      <c r="FIZ6" s="186"/>
      <c r="FJA6" s="185"/>
      <c r="FJB6" s="186"/>
      <c r="FJC6" s="185"/>
      <c r="FJD6" s="186"/>
      <c r="FJE6" s="185"/>
      <c r="FJF6" s="186"/>
      <c r="FJG6" s="185"/>
      <c r="FJH6" s="186"/>
      <c r="FJI6" s="185"/>
      <c r="FJJ6" s="186"/>
      <c r="FJK6" s="185"/>
      <c r="FJL6" s="186"/>
      <c r="FJM6" s="185"/>
      <c r="FJN6" s="186"/>
      <c r="FJO6" s="185"/>
      <c r="FJP6" s="186"/>
      <c r="FJQ6" s="185"/>
      <c r="FJR6" s="186"/>
      <c r="FJS6" s="185"/>
      <c r="FJT6" s="186"/>
      <c r="FJU6" s="185"/>
      <c r="FJV6" s="186"/>
      <c r="FJW6" s="185"/>
      <c r="FJX6" s="186"/>
      <c r="FJY6" s="185"/>
      <c r="FJZ6" s="186"/>
      <c r="FKA6" s="185"/>
      <c r="FKB6" s="186"/>
      <c r="FKC6" s="185"/>
      <c r="FKD6" s="186"/>
      <c r="FKE6" s="185"/>
      <c r="FKF6" s="186"/>
      <c r="FKG6" s="185"/>
      <c r="FKH6" s="186"/>
      <c r="FKI6" s="185"/>
      <c r="FKJ6" s="186"/>
      <c r="FKK6" s="185"/>
      <c r="FKL6" s="186"/>
      <c r="FKM6" s="185"/>
      <c r="FKN6" s="186"/>
      <c r="FKO6" s="185"/>
      <c r="FKP6" s="186"/>
      <c r="FKQ6" s="185"/>
      <c r="FKR6" s="186"/>
      <c r="FKS6" s="185"/>
      <c r="FKT6" s="186"/>
      <c r="FKU6" s="185"/>
      <c r="FKV6" s="186"/>
      <c r="FKW6" s="185"/>
      <c r="FKX6" s="186"/>
      <c r="FKY6" s="185"/>
      <c r="FKZ6" s="186"/>
      <c r="FLA6" s="185"/>
      <c r="FLB6" s="186"/>
      <c r="FLC6" s="185"/>
      <c r="FLD6" s="186"/>
      <c r="FLE6" s="185"/>
      <c r="FLF6" s="186"/>
      <c r="FLG6" s="185"/>
      <c r="FLH6" s="186"/>
      <c r="FLI6" s="185"/>
      <c r="FLJ6" s="186"/>
      <c r="FLK6" s="185"/>
      <c r="FLL6" s="186"/>
      <c r="FLM6" s="185"/>
      <c r="FLN6" s="186"/>
      <c r="FLO6" s="185"/>
      <c r="FLP6" s="186"/>
      <c r="FLQ6" s="185"/>
      <c r="FLR6" s="186"/>
      <c r="FLS6" s="185"/>
      <c r="FLT6" s="186"/>
      <c r="FLU6" s="185"/>
      <c r="FLV6" s="186"/>
      <c r="FLW6" s="185"/>
      <c r="FLX6" s="186"/>
      <c r="FLY6" s="185"/>
      <c r="FLZ6" s="186"/>
      <c r="FMA6" s="185"/>
      <c r="FMB6" s="186"/>
      <c r="FMC6" s="185"/>
      <c r="FMD6" s="186"/>
      <c r="FME6" s="185"/>
      <c r="FMF6" s="186"/>
      <c r="FMG6" s="185"/>
      <c r="FMH6" s="186"/>
      <c r="FMI6" s="185"/>
      <c r="FMJ6" s="186"/>
      <c r="FMK6" s="185"/>
      <c r="FML6" s="186"/>
      <c r="FMM6" s="185"/>
      <c r="FMN6" s="186"/>
      <c r="FMO6" s="185"/>
      <c r="FMP6" s="186"/>
      <c r="FMQ6" s="185"/>
      <c r="FMR6" s="186"/>
      <c r="FMS6" s="185"/>
      <c r="FMT6" s="186"/>
      <c r="FMU6" s="185"/>
      <c r="FMV6" s="186"/>
      <c r="FMW6" s="185"/>
      <c r="FMX6" s="186"/>
      <c r="FMY6" s="185"/>
      <c r="FMZ6" s="186"/>
      <c r="FNA6" s="185"/>
      <c r="FNB6" s="186"/>
      <c r="FNC6" s="185"/>
      <c r="FND6" s="186"/>
      <c r="FNE6" s="185"/>
      <c r="FNF6" s="186"/>
      <c r="FNG6" s="185"/>
      <c r="FNH6" s="186"/>
      <c r="FNI6" s="185"/>
      <c r="FNJ6" s="186"/>
      <c r="FNK6" s="185"/>
      <c r="FNL6" s="186"/>
      <c r="FNM6" s="185"/>
      <c r="FNN6" s="186"/>
      <c r="FNO6" s="185"/>
      <c r="FNP6" s="186"/>
      <c r="FNQ6" s="185"/>
      <c r="FNR6" s="186"/>
      <c r="FNS6" s="185"/>
      <c r="FNT6" s="186"/>
      <c r="FNU6" s="185"/>
      <c r="FNV6" s="186"/>
      <c r="FNW6" s="185"/>
      <c r="FNX6" s="186"/>
      <c r="FNY6" s="185"/>
      <c r="FNZ6" s="186"/>
      <c r="FOA6" s="185"/>
      <c r="FOB6" s="186"/>
      <c r="FOC6" s="185"/>
      <c r="FOD6" s="186"/>
      <c r="FOE6" s="185"/>
      <c r="FOF6" s="186"/>
      <c r="FOG6" s="185"/>
      <c r="FOH6" s="186"/>
      <c r="FOI6" s="185"/>
      <c r="FOJ6" s="186"/>
      <c r="FOK6" s="185"/>
      <c r="FOL6" s="186"/>
      <c r="FOM6" s="185"/>
      <c r="FON6" s="186"/>
      <c r="FOO6" s="185"/>
      <c r="FOP6" s="186"/>
      <c r="FOQ6" s="185"/>
      <c r="FOR6" s="186"/>
      <c r="FOS6" s="185"/>
      <c r="FOT6" s="186"/>
      <c r="FOU6" s="185"/>
      <c r="FOV6" s="186"/>
      <c r="FOW6" s="185"/>
      <c r="FOX6" s="186"/>
      <c r="FOY6" s="185"/>
      <c r="FOZ6" s="186"/>
      <c r="FPA6" s="185"/>
      <c r="FPB6" s="186"/>
      <c r="FPC6" s="185"/>
      <c r="FPD6" s="186"/>
      <c r="FPE6" s="185"/>
      <c r="FPF6" s="186"/>
      <c r="FPG6" s="185"/>
      <c r="FPH6" s="186"/>
      <c r="FPI6" s="185"/>
      <c r="FPJ6" s="186"/>
      <c r="FPK6" s="185"/>
      <c r="FPL6" s="186"/>
      <c r="FPM6" s="185"/>
      <c r="FPN6" s="186"/>
      <c r="FPO6" s="185"/>
      <c r="FPP6" s="186"/>
      <c r="FPQ6" s="185"/>
      <c r="FPR6" s="186"/>
      <c r="FPS6" s="185"/>
      <c r="FPT6" s="186"/>
      <c r="FPU6" s="185"/>
      <c r="FPV6" s="186"/>
      <c r="FPW6" s="185"/>
      <c r="FPX6" s="186"/>
      <c r="FPY6" s="185"/>
      <c r="FPZ6" s="186"/>
      <c r="FQA6" s="185"/>
      <c r="FQB6" s="186"/>
      <c r="FQC6" s="185"/>
      <c r="FQD6" s="186"/>
      <c r="FQE6" s="185"/>
      <c r="FQF6" s="186"/>
      <c r="FQG6" s="185"/>
      <c r="FQH6" s="186"/>
      <c r="FQI6" s="185"/>
      <c r="FQJ6" s="186"/>
      <c r="FQK6" s="185"/>
      <c r="FQL6" s="186"/>
      <c r="FQM6" s="185"/>
      <c r="FQN6" s="186"/>
      <c r="FQO6" s="185"/>
      <c r="FQP6" s="186"/>
      <c r="FQQ6" s="185"/>
      <c r="FQR6" s="186"/>
      <c r="FQS6" s="185"/>
      <c r="FQT6" s="186"/>
      <c r="FQU6" s="185"/>
      <c r="FQV6" s="186"/>
      <c r="FQW6" s="185"/>
      <c r="FQX6" s="186"/>
      <c r="FQY6" s="185"/>
      <c r="FQZ6" s="186"/>
      <c r="FRA6" s="185"/>
      <c r="FRB6" s="186"/>
      <c r="FRC6" s="185"/>
      <c r="FRD6" s="186"/>
      <c r="FRE6" s="185"/>
      <c r="FRF6" s="186"/>
      <c r="FRG6" s="185"/>
      <c r="FRH6" s="186"/>
      <c r="FRI6" s="185"/>
      <c r="FRJ6" s="186"/>
      <c r="FRK6" s="185"/>
      <c r="FRL6" s="186"/>
      <c r="FRM6" s="185"/>
      <c r="FRN6" s="186"/>
      <c r="FRO6" s="185"/>
      <c r="FRP6" s="186"/>
      <c r="FRQ6" s="185"/>
      <c r="FRR6" s="186"/>
      <c r="FRS6" s="185"/>
      <c r="FRT6" s="186"/>
      <c r="FRU6" s="185"/>
      <c r="FRV6" s="186"/>
      <c r="FRW6" s="185"/>
      <c r="FRX6" s="186"/>
      <c r="FRY6" s="185"/>
      <c r="FRZ6" s="186"/>
      <c r="FSA6" s="185"/>
      <c r="FSB6" s="186"/>
      <c r="FSC6" s="185"/>
      <c r="FSD6" s="186"/>
      <c r="FSE6" s="185"/>
      <c r="FSF6" s="186"/>
      <c r="FSG6" s="185"/>
      <c r="FSH6" s="186"/>
      <c r="FSI6" s="185"/>
      <c r="FSJ6" s="186"/>
      <c r="FSK6" s="185"/>
      <c r="FSL6" s="186"/>
      <c r="FSM6" s="185"/>
      <c r="FSN6" s="186"/>
      <c r="FSO6" s="185"/>
      <c r="FSP6" s="186"/>
      <c r="FSQ6" s="185"/>
      <c r="FSR6" s="186"/>
      <c r="FSS6" s="185"/>
      <c r="FST6" s="186"/>
      <c r="FSU6" s="185"/>
      <c r="FSV6" s="186"/>
      <c r="FSW6" s="185"/>
      <c r="FSX6" s="186"/>
      <c r="FSY6" s="185"/>
      <c r="FSZ6" s="186"/>
      <c r="FTA6" s="185"/>
      <c r="FTB6" s="186"/>
      <c r="FTC6" s="185"/>
      <c r="FTD6" s="186"/>
      <c r="FTE6" s="185"/>
      <c r="FTF6" s="186"/>
      <c r="FTG6" s="185"/>
      <c r="FTH6" s="186"/>
      <c r="FTI6" s="185"/>
      <c r="FTJ6" s="186"/>
      <c r="FTK6" s="185"/>
      <c r="FTL6" s="186"/>
      <c r="FTM6" s="185"/>
      <c r="FTN6" s="186"/>
      <c r="FTO6" s="185"/>
      <c r="FTP6" s="186"/>
      <c r="FTQ6" s="185"/>
      <c r="FTR6" s="186"/>
      <c r="FTS6" s="185"/>
      <c r="FTT6" s="186"/>
      <c r="FTU6" s="185"/>
      <c r="FTV6" s="186"/>
      <c r="FTW6" s="185"/>
      <c r="FTX6" s="186"/>
      <c r="FTY6" s="185"/>
      <c r="FTZ6" s="186"/>
      <c r="FUA6" s="185"/>
      <c r="FUB6" s="186"/>
      <c r="FUC6" s="185"/>
      <c r="FUD6" s="186"/>
      <c r="FUE6" s="185"/>
      <c r="FUF6" s="186"/>
      <c r="FUG6" s="185"/>
      <c r="FUH6" s="186"/>
      <c r="FUI6" s="185"/>
      <c r="FUJ6" s="186"/>
      <c r="FUK6" s="185"/>
      <c r="FUL6" s="186"/>
      <c r="FUM6" s="185"/>
      <c r="FUN6" s="186"/>
      <c r="FUO6" s="185"/>
      <c r="FUP6" s="186"/>
      <c r="FUQ6" s="185"/>
      <c r="FUR6" s="186"/>
      <c r="FUS6" s="185"/>
      <c r="FUT6" s="186"/>
      <c r="FUU6" s="185"/>
      <c r="FUV6" s="186"/>
      <c r="FUW6" s="185"/>
      <c r="FUX6" s="186"/>
      <c r="FUY6" s="185"/>
      <c r="FUZ6" s="186"/>
      <c r="FVA6" s="185"/>
      <c r="FVB6" s="186"/>
      <c r="FVC6" s="185"/>
      <c r="FVD6" s="186"/>
      <c r="FVE6" s="185"/>
      <c r="FVF6" s="186"/>
      <c r="FVG6" s="185"/>
      <c r="FVH6" s="186"/>
      <c r="FVI6" s="185"/>
      <c r="FVJ6" s="186"/>
      <c r="FVK6" s="185"/>
      <c r="FVL6" s="186"/>
      <c r="FVM6" s="185"/>
      <c r="FVN6" s="186"/>
      <c r="FVO6" s="185"/>
      <c r="FVP6" s="186"/>
      <c r="FVQ6" s="185"/>
      <c r="FVR6" s="186"/>
      <c r="FVS6" s="185"/>
      <c r="FVT6" s="186"/>
      <c r="FVU6" s="185"/>
      <c r="FVV6" s="186"/>
      <c r="FVW6" s="185"/>
      <c r="FVX6" s="186"/>
      <c r="FVY6" s="185"/>
      <c r="FVZ6" s="186"/>
      <c r="FWA6" s="185"/>
      <c r="FWB6" s="186"/>
      <c r="FWC6" s="185"/>
      <c r="FWD6" s="186"/>
      <c r="FWE6" s="185"/>
      <c r="FWF6" s="186"/>
      <c r="FWG6" s="185"/>
      <c r="FWH6" s="186"/>
      <c r="FWI6" s="185"/>
      <c r="FWJ6" s="186"/>
      <c r="FWK6" s="185"/>
      <c r="FWL6" s="186"/>
      <c r="FWM6" s="185"/>
      <c r="FWN6" s="186"/>
      <c r="FWO6" s="185"/>
      <c r="FWP6" s="186"/>
      <c r="FWQ6" s="185"/>
      <c r="FWR6" s="186"/>
      <c r="FWS6" s="185"/>
      <c r="FWT6" s="186"/>
      <c r="FWU6" s="185"/>
      <c r="FWV6" s="186"/>
      <c r="FWW6" s="185"/>
      <c r="FWX6" s="186"/>
      <c r="FWY6" s="185"/>
      <c r="FWZ6" s="186"/>
      <c r="FXA6" s="185"/>
      <c r="FXB6" s="186"/>
      <c r="FXC6" s="185"/>
      <c r="FXD6" s="186"/>
      <c r="FXE6" s="185"/>
      <c r="FXF6" s="186"/>
      <c r="FXG6" s="185"/>
      <c r="FXH6" s="186"/>
      <c r="FXI6" s="185"/>
      <c r="FXJ6" s="186"/>
      <c r="FXK6" s="185"/>
      <c r="FXL6" s="186"/>
      <c r="FXM6" s="185"/>
      <c r="FXN6" s="186"/>
      <c r="FXO6" s="185"/>
      <c r="FXP6" s="186"/>
      <c r="FXQ6" s="185"/>
      <c r="FXR6" s="186"/>
      <c r="FXS6" s="185"/>
      <c r="FXT6" s="186"/>
      <c r="FXU6" s="185"/>
      <c r="FXV6" s="186"/>
      <c r="FXW6" s="185"/>
      <c r="FXX6" s="186"/>
      <c r="FXY6" s="185"/>
      <c r="FXZ6" s="186"/>
      <c r="FYA6" s="185"/>
      <c r="FYB6" s="186"/>
      <c r="FYC6" s="185"/>
      <c r="FYD6" s="186"/>
      <c r="FYE6" s="185"/>
      <c r="FYF6" s="186"/>
      <c r="FYG6" s="185"/>
      <c r="FYH6" s="186"/>
      <c r="FYI6" s="185"/>
      <c r="FYJ6" s="186"/>
      <c r="FYK6" s="185"/>
      <c r="FYL6" s="186"/>
      <c r="FYM6" s="185"/>
      <c r="FYN6" s="186"/>
      <c r="FYO6" s="185"/>
      <c r="FYP6" s="186"/>
      <c r="FYQ6" s="185"/>
      <c r="FYR6" s="186"/>
      <c r="FYS6" s="185"/>
      <c r="FYT6" s="186"/>
      <c r="FYU6" s="185"/>
      <c r="FYV6" s="186"/>
      <c r="FYW6" s="185"/>
      <c r="FYX6" s="186"/>
      <c r="FYY6" s="185"/>
      <c r="FYZ6" s="186"/>
      <c r="FZA6" s="185"/>
      <c r="FZB6" s="186"/>
      <c r="FZC6" s="185"/>
      <c r="FZD6" s="186"/>
      <c r="FZE6" s="185"/>
      <c r="FZF6" s="186"/>
      <c r="FZG6" s="185"/>
      <c r="FZH6" s="186"/>
      <c r="FZI6" s="185"/>
      <c r="FZJ6" s="186"/>
      <c r="FZK6" s="185"/>
      <c r="FZL6" s="186"/>
      <c r="FZM6" s="185"/>
      <c r="FZN6" s="186"/>
      <c r="FZO6" s="185"/>
      <c r="FZP6" s="186"/>
      <c r="FZQ6" s="185"/>
      <c r="FZR6" s="186"/>
      <c r="FZS6" s="185"/>
      <c r="FZT6" s="186"/>
      <c r="FZU6" s="185"/>
      <c r="FZV6" s="186"/>
      <c r="FZW6" s="185"/>
      <c r="FZX6" s="186"/>
      <c r="FZY6" s="185"/>
      <c r="FZZ6" s="186"/>
      <c r="GAA6" s="185"/>
      <c r="GAB6" s="186"/>
      <c r="GAC6" s="185"/>
      <c r="GAD6" s="186"/>
      <c r="GAE6" s="185"/>
      <c r="GAF6" s="186"/>
      <c r="GAG6" s="185"/>
      <c r="GAH6" s="186"/>
      <c r="GAI6" s="185"/>
      <c r="GAJ6" s="186"/>
      <c r="GAK6" s="185"/>
      <c r="GAL6" s="186"/>
      <c r="GAM6" s="185"/>
      <c r="GAN6" s="186"/>
      <c r="GAO6" s="185"/>
      <c r="GAP6" s="186"/>
      <c r="GAQ6" s="185"/>
      <c r="GAR6" s="186"/>
      <c r="GAS6" s="185"/>
      <c r="GAT6" s="186"/>
      <c r="GAU6" s="185"/>
      <c r="GAV6" s="186"/>
      <c r="GAW6" s="185"/>
      <c r="GAX6" s="186"/>
      <c r="GAY6" s="185"/>
      <c r="GAZ6" s="186"/>
      <c r="GBA6" s="185"/>
      <c r="GBB6" s="186"/>
      <c r="GBC6" s="185"/>
      <c r="GBD6" s="186"/>
      <c r="GBE6" s="185"/>
      <c r="GBF6" s="186"/>
      <c r="GBG6" s="185"/>
      <c r="GBH6" s="186"/>
      <c r="GBI6" s="185"/>
      <c r="GBJ6" s="186"/>
      <c r="GBK6" s="185"/>
      <c r="GBL6" s="186"/>
      <c r="GBM6" s="185"/>
      <c r="GBN6" s="186"/>
      <c r="GBO6" s="185"/>
      <c r="GBP6" s="186"/>
      <c r="GBQ6" s="185"/>
      <c r="GBR6" s="186"/>
      <c r="GBS6" s="185"/>
      <c r="GBT6" s="186"/>
      <c r="GBU6" s="185"/>
      <c r="GBV6" s="186"/>
      <c r="GBW6" s="185"/>
      <c r="GBX6" s="186"/>
      <c r="GBY6" s="185"/>
      <c r="GBZ6" s="186"/>
      <c r="GCA6" s="185"/>
      <c r="GCB6" s="186"/>
      <c r="GCC6" s="185"/>
      <c r="GCD6" s="186"/>
      <c r="GCE6" s="185"/>
      <c r="GCF6" s="186"/>
      <c r="GCG6" s="185"/>
      <c r="GCH6" s="186"/>
      <c r="GCI6" s="185"/>
      <c r="GCJ6" s="186"/>
      <c r="GCK6" s="185"/>
      <c r="GCL6" s="186"/>
      <c r="GCM6" s="185"/>
      <c r="GCN6" s="186"/>
      <c r="GCO6" s="185"/>
      <c r="GCP6" s="186"/>
      <c r="GCQ6" s="185"/>
      <c r="GCR6" s="186"/>
      <c r="GCS6" s="185"/>
      <c r="GCT6" s="186"/>
      <c r="GCU6" s="185"/>
      <c r="GCV6" s="186"/>
      <c r="GCW6" s="185"/>
      <c r="GCX6" s="186"/>
      <c r="GCY6" s="185"/>
      <c r="GCZ6" s="186"/>
      <c r="GDA6" s="185"/>
      <c r="GDB6" s="186"/>
      <c r="GDC6" s="185"/>
      <c r="GDD6" s="186"/>
      <c r="GDE6" s="185"/>
      <c r="GDF6" s="186"/>
      <c r="GDG6" s="185"/>
      <c r="GDH6" s="186"/>
      <c r="GDI6" s="185"/>
      <c r="GDJ6" s="186"/>
      <c r="GDK6" s="185"/>
      <c r="GDL6" s="186"/>
      <c r="GDM6" s="185"/>
      <c r="GDN6" s="186"/>
      <c r="GDO6" s="185"/>
      <c r="GDP6" s="186"/>
      <c r="GDQ6" s="185"/>
      <c r="GDR6" s="186"/>
      <c r="GDS6" s="185"/>
      <c r="GDT6" s="186"/>
      <c r="GDU6" s="185"/>
      <c r="GDV6" s="186"/>
      <c r="GDW6" s="185"/>
      <c r="GDX6" s="186"/>
      <c r="GDY6" s="185"/>
      <c r="GDZ6" s="186"/>
      <c r="GEA6" s="185"/>
      <c r="GEB6" s="186"/>
      <c r="GEC6" s="185"/>
      <c r="GED6" s="186"/>
      <c r="GEE6" s="185"/>
      <c r="GEF6" s="186"/>
      <c r="GEG6" s="185"/>
      <c r="GEH6" s="186"/>
      <c r="GEI6" s="185"/>
      <c r="GEJ6" s="186"/>
      <c r="GEK6" s="185"/>
      <c r="GEL6" s="186"/>
      <c r="GEM6" s="185"/>
      <c r="GEN6" s="186"/>
      <c r="GEO6" s="185"/>
      <c r="GEP6" s="186"/>
      <c r="GEQ6" s="185"/>
      <c r="GER6" s="186"/>
      <c r="GES6" s="185"/>
      <c r="GET6" s="186"/>
      <c r="GEU6" s="185"/>
      <c r="GEV6" s="186"/>
      <c r="GEW6" s="185"/>
      <c r="GEX6" s="186"/>
      <c r="GEY6" s="185"/>
      <c r="GEZ6" s="186"/>
      <c r="GFA6" s="185"/>
      <c r="GFB6" s="186"/>
      <c r="GFC6" s="185"/>
      <c r="GFD6" s="186"/>
      <c r="GFE6" s="185"/>
      <c r="GFF6" s="186"/>
      <c r="GFG6" s="185"/>
      <c r="GFH6" s="186"/>
      <c r="GFI6" s="185"/>
      <c r="GFJ6" s="186"/>
      <c r="GFK6" s="185"/>
      <c r="GFL6" s="186"/>
      <c r="GFM6" s="185"/>
      <c r="GFN6" s="186"/>
      <c r="GFO6" s="185"/>
      <c r="GFP6" s="186"/>
      <c r="GFQ6" s="185"/>
      <c r="GFR6" s="186"/>
      <c r="GFS6" s="185"/>
      <c r="GFT6" s="186"/>
      <c r="GFU6" s="185"/>
      <c r="GFV6" s="186"/>
      <c r="GFW6" s="185"/>
      <c r="GFX6" s="186"/>
      <c r="GFY6" s="185"/>
      <c r="GFZ6" s="186"/>
      <c r="GGA6" s="185"/>
      <c r="GGB6" s="186"/>
      <c r="GGC6" s="185"/>
      <c r="GGD6" s="186"/>
      <c r="GGE6" s="185"/>
      <c r="GGF6" s="186"/>
      <c r="GGG6" s="185"/>
      <c r="GGH6" s="186"/>
      <c r="GGI6" s="185"/>
      <c r="GGJ6" s="186"/>
      <c r="GGK6" s="185"/>
      <c r="GGL6" s="186"/>
      <c r="GGM6" s="185"/>
      <c r="GGN6" s="186"/>
      <c r="GGO6" s="185"/>
      <c r="GGP6" s="186"/>
      <c r="GGQ6" s="185"/>
      <c r="GGR6" s="186"/>
      <c r="GGS6" s="185"/>
      <c r="GGT6" s="186"/>
      <c r="GGU6" s="185"/>
      <c r="GGV6" s="186"/>
      <c r="GGW6" s="185"/>
      <c r="GGX6" s="186"/>
      <c r="GGY6" s="185"/>
      <c r="GGZ6" s="186"/>
      <c r="GHA6" s="185"/>
      <c r="GHB6" s="186"/>
      <c r="GHC6" s="185"/>
      <c r="GHD6" s="186"/>
      <c r="GHE6" s="185"/>
      <c r="GHF6" s="186"/>
      <c r="GHG6" s="185"/>
      <c r="GHH6" s="186"/>
      <c r="GHI6" s="185"/>
      <c r="GHJ6" s="186"/>
      <c r="GHK6" s="185"/>
      <c r="GHL6" s="186"/>
      <c r="GHM6" s="185"/>
      <c r="GHN6" s="186"/>
      <c r="GHO6" s="185"/>
      <c r="GHP6" s="186"/>
      <c r="GHQ6" s="185"/>
      <c r="GHR6" s="186"/>
      <c r="GHS6" s="185"/>
      <c r="GHT6" s="186"/>
      <c r="GHU6" s="185"/>
      <c r="GHV6" s="186"/>
      <c r="GHW6" s="185"/>
      <c r="GHX6" s="186"/>
      <c r="GHY6" s="185"/>
      <c r="GHZ6" s="186"/>
      <c r="GIA6" s="185"/>
      <c r="GIB6" s="186"/>
      <c r="GIC6" s="185"/>
      <c r="GID6" s="186"/>
      <c r="GIE6" s="185"/>
      <c r="GIF6" s="186"/>
      <c r="GIG6" s="185"/>
      <c r="GIH6" s="186"/>
      <c r="GII6" s="185"/>
      <c r="GIJ6" s="186"/>
      <c r="GIK6" s="185"/>
      <c r="GIL6" s="186"/>
      <c r="GIM6" s="185"/>
      <c r="GIN6" s="186"/>
      <c r="GIO6" s="185"/>
      <c r="GIP6" s="186"/>
      <c r="GIQ6" s="185"/>
      <c r="GIR6" s="186"/>
      <c r="GIS6" s="185"/>
      <c r="GIT6" s="186"/>
      <c r="GIU6" s="185"/>
      <c r="GIV6" s="186"/>
      <c r="GIW6" s="185"/>
      <c r="GIX6" s="186"/>
      <c r="GIY6" s="185"/>
      <c r="GIZ6" s="186"/>
      <c r="GJA6" s="185"/>
      <c r="GJB6" s="186"/>
      <c r="GJC6" s="185"/>
      <c r="GJD6" s="186"/>
      <c r="GJE6" s="185"/>
      <c r="GJF6" s="186"/>
      <c r="GJG6" s="185"/>
      <c r="GJH6" s="186"/>
      <c r="GJI6" s="185"/>
      <c r="GJJ6" s="186"/>
      <c r="GJK6" s="185"/>
      <c r="GJL6" s="186"/>
      <c r="GJM6" s="185"/>
      <c r="GJN6" s="186"/>
      <c r="GJO6" s="185"/>
      <c r="GJP6" s="186"/>
      <c r="GJQ6" s="185"/>
      <c r="GJR6" s="186"/>
      <c r="GJS6" s="185"/>
      <c r="GJT6" s="186"/>
      <c r="GJU6" s="185"/>
      <c r="GJV6" s="186"/>
      <c r="GJW6" s="185"/>
      <c r="GJX6" s="186"/>
      <c r="GJY6" s="185"/>
      <c r="GJZ6" s="186"/>
      <c r="GKA6" s="185"/>
      <c r="GKB6" s="186"/>
      <c r="GKC6" s="185"/>
      <c r="GKD6" s="186"/>
      <c r="GKE6" s="185"/>
      <c r="GKF6" s="186"/>
      <c r="GKG6" s="185"/>
      <c r="GKH6" s="186"/>
      <c r="GKI6" s="185"/>
      <c r="GKJ6" s="186"/>
      <c r="GKK6" s="185"/>
      <c r="GKL6" s="186"/>
      <c r="GKM6" s="185"/>
      <c r="GKN6" s="186"/>
      <c r="GKO6" s="185"/>
      <c r="GKP6" s="186"/>
      <c r="GKQ6" s="185"/>
      <c r="GKR6" s="186"/>
      <c r="GKS6" s="185"/>
      <c r="GKT6" s="186"/>
      <c r="GKU6" s="185"/>
      <c r="GKV6" s="186"/>
      <c r="GKW6" s="185"/>
      <c r="GKX6" s="186"/>
      <c r="GKY6" s="185"/>
      <c r="GKZ6" s="186"/>
      <c r="GLA6" s="185"/>
      <c r="GLB6" s="186"/>
      <c r="GLC6" s="185"/>
      <c r="GLD6" s="186"/>
      <c r="GLE6" s="185"/>
      <c r="GLF6" s="186"/>
      <c r="GLG6" s="185"/>
      <c r="GLH6" s="186"/>
      <c r="GLI6" s="185"/>
      <c r="GLJ6" s="186"/>
      <c r="GLK6" s="185"/>
      <c r="GLL6" s="186"/>
      <c r="GLM6" s="185"/>
      <c r="GLN6" s="186"/>
      <c r="GLO6" s="185"/>
      <c r="GLP6" s="186"/>
      <c r="GLQ6" s="185"/>
      <c r="GLR6" s="186"/>
      <c r="GLS6" s="185"/>
      <c r="GLT6" s="186"/>
      <c r="GLU6" s="185"/>
      <c r="GLV6" s="186"/>
      <c r="GLW6" s="185"/>
      <c r="GLX6" s="186"/>
      <c r="GLY6" s="185"/>
      <c r="GLZ6" s="186"/>
      <c r="GMA6" s="185"/>
      <c r="GMB6" s="186"/>
      <c r="GMC6" s="185"/>
      <c r="GMD6" s="186"/>
      <c r="GME6" s="185"/>
      <c r="GMF6" s="186"/>
      <c r="GMG6" s="185"/>
      <c r="GMH6" s="186"/>
      <c r="GMI6" s="185"/>
      <c r="GMJ6" s="186"/>
      <c r="GMK6" s="185"/>
      <c r="GML6" s="186"/>
      <c r="GMM6" s="185"/>
      <c r="GMN6" s="186"/>
      <c r="GMO6" s="185"/>
      <c r="GMP6" s="186"/>
      <c r="GMQ6" s="185"/>
      <c r="GMR6" s="186"/>
      <c r="GMS6" s="185"/>
      <c r="GMT6" s="186"/>
      <c r="GMU6" s="185"/>
      <c r="GMV6" s="186"/>
      <c r="GMW6" s="185"/>
      <c r="GMX6" s="186"/>
      <c r="GMY6" s="185"/>
      <c r="GMZ6" s="186"/>
      <c r="GNA6" s="185"/>
      <c r="GNB6" s="186"/>
      <c r="GNC6" s="185"/>
      <c r="GND6" s="186"/>
      <c r="GNE6" s="185"/>
      <c r="GNF6" s="186"/>
      <c r="GNG6" s="185"/>
      <c r="GNH6" s="186"/>
      <c r="GNI6" s="185"/>
      <c r="GNJ6" s="186"/>
      <c r="GNK6" s="185"/>
      <c r="GNL6" s="186"/>
      <c r="GNM6" s="185"/>
      <c r="GNN6" s="186"/>
      <c r="GNO6" s="185"/>
      <c r="GNP6" s="186"/>
      <c r="GNQ6" s="185"/>
      <c r="GNR6" s="186"/>
      <c r="GNS6" s="185"/>
      <c r="GNT6" s="186"/>
      <c r="GNU6" s="185"/>
      <c r="GNV6" s="186"/>
      <c r="GNW6" s="185"/>
      <c r="GNX6" s="186"/>
      <c r="GNY6" s="185"/>
      <c r="GNZ6" s="186"/>
      <c r="GOA6" s="185"/>
      <c r="GOB6" s="186"/>
      <c r="GOC6" s="185"/>
      <c r="GOD6" s="186"/>
      <c r="GOE6" s="185"/>
      <c r="GOF6" s="186"/>
      <c r="GOG6" s="185"/>
      <c r="GOH6" s="186"/>
      <c r="GOI6" s="185"/>
      <c r="GOJ6" s="186"/>
      <c r="GOK6" s="185"/>
      <c r="GOL6" s="186"/>
      <c r="GOM6" s="185"/>
      <c r="GON6" s="186"/>
      <c r="GOO6" s="185"/>
      <c r="GOP6" s="186"/>
      <c r="GOQ6" s="185"/>
      <c r="GOR6" s="186"/>
      <c r="GOS6" s="185"/>
      <c r="GOT6" s="186"/>
      <c r="GOU6" s="185"/>
      <c r="GOV6" s="186"/>
      <c r="GOW6" s="185"/>
      <c r="GOX6" s="186"/>
      <c r="GOY6" s="185"/>
      <c r="GOZ6" s="186"/>
      <c r="GPA6" s="185"/>
      <c r="GPB6" s="186"/>
      <c r="GPC6" s="185"/>
      <c r="GPD6" s="186"/>
      <c r="GPE6" s="185"/>
      <c r="GPF6" s="186"/>
      <c r="GPG6" s="185"/>
      <c r="GPH6" s="186"/>
      <c r="GPI6" s="185"/>
      <c r="GPJ6" s="186"/>
      <c r="GPK6" s="185"/>
      <c r="GPL6" s="186"/>
      <c r="GPM6" s="185"/>
      <c r="GPN6" s="186"/>
      <c r="GPO6" s="185"/>
      <c r="GPP6" s="186"/>
      <c r="GPQ6" s="185"/>
      <c r="GPR6" s="186"/>
      <c r="GPS6" s="185"/>
      <c r="GPT6" s="186"/>
      <c r="GPU6" s="185"/>
      <c r="GPV6" s="186"/>
      <c r="GPW6" s="185"/>
      <c r="GPX6" s="186"/>
      <c r="GPY6" s="185"/>
      <c r="GPZ6" s="186"/>
      <c r="GQA6" s="185"/>
      <c r="GQB6" s="186"/>
      <c r="GQC6" s="185"/>
      <c r="GQD6" s="186"/>
      <c r="GQE6" s="185"/>
      <c r="GQF6" s="186"/>
      <c r="GQG6" s="185"/>
      <c r="GQH6" s="186"/>
      <c r="GQI6" s="185"/>
      <c r="GQJ6" s="186"/>
      <c r="GQK6" s="185"/>
      <c r="GQL6" s="186"/>
      <c r="GQM6" s="185"/>
      <c r="GQN6" s="186"/>
      <c r="GQO6" s="185"/>
      <c r="GQP6" s="186"/>
      <c r="GQQ6" s="185"/>
      <c r="GQR6" s="186"/>
      <c r="GQS6" s="185"/>
      <c r="GQT6" s="186"/>
      <c r="GQU6" s="185"/>
      <c r="GQV6" s="186"/>
      <c r="GQW6" s="185"/>
      <c r="GQX6" s="186"/>
      <c r="GQY6" s="185"/>
      <c r="GQZ6" s="186"/>
      <c r="GRA6" s="185"/>
      <c r="GRB6" s="186"/>
      <c r="GRC6" s="185"/>
      <c r="GRD6" s="186"/>
      <c r="GRE6" s="185"/>
      <c r="GRF6" s="186"/>
      <c r="GRG6" s="185"/>
      <c r="GRH6" s="186"/>
      <c r="GRI6" s="185"/>
      <c r="GRJ6" s="186"/>
      <c r="GRK6" s="185"/>
      <c r="GRL6" s="186"/>
      <c r="GRM6" s="185"/>
      <c r="GRN6" s="186"/>
      <c r="GRO6" s="185"/>
      <c r="GRP6" s="186"/>
      <c r="GRQ6" s="185"/>
      <c r="GRR6" s="186"/>
      <c r="GRS6" s="185"/>
      <c r="GRT6" s="186"/>
      <c r="GRU6" s="185"/>
      <c r="GRV6" s="186"/>
      <c r="GRW6" s="185"/>
      <c r="GRX6" s="186"/>
      <c r="GRY6" s="185"/>
      <c r="GRZ6" s="186"/>
      <c r="GSA6" s="185"/>
      <c r="GSB6" s="186"/>
      <c r="GSC6" s="185"/>
      <c r="GSD6" s="186"/>
      <c r="GSE6" s="185"/>
      <c r="GSF6" s="186"/>
      <c r="GSG6" s="185"/>
      <c r="GSH6" s="186"/>
      <c r="GSI6" s="185"/>
      <c r="GSJ6" s="186"/>
      <c r="GSK6" s="185"/>
      <c r="GSL6" s="186"/>
      <c r="GSM6" s="185"/>
      <c r="GSN6" s="186"/>
      <c r="GSO6" s="185"/>
      <c r="GSP6" s="186"/>
      <c r="GSQ6" s="185"/>
      <c r="GSR6" s="186"/>
      <c r="GSS6" s="185"/>
      <c r="GST6" s="186"/>
      <c r="GSU6" s="185"/>
      <c r="GSV6" s="186"/>
      <c r="GSW6" s="185"/>
      <c r="GSX6" s="186"/>
      <c r="GSY6" s="185"/>
      <c r="GSZ6" s="186"/>
      <c r="GTA6" s="185"/>
      <c r="GTB6" s="186"/>
      <c r="GTC6" s="185"/>
      <c r="GTD6" s="186"/>
      <c r="GTE6" s="185"/>
      <c r="GTF6" s="186"/>
      <c r="GTG6" s="185"/>
      <c r="GTH6" s="186"/>
      <c r="GTI6" s="185"/>
      <c r="GTJ6" s="186"/>
      <c r="GTK6" s="185"/>
      <c r="GTL6" s="186"/>
      <c r="GTM6" s="185"/>
      <c r="GTN6" s="186"/>
      <c r="GTO6" s="185"/>
      <c r="GTP6" s="186"/>
      <c r="GTQ6" s="185"/>
      <c r="GTR6" s="186"/>
      <c r="GTS6" s="185"/>
      <c r="GTT6" s="186"/>
      <c r="GTU6" s="185"/>
      <c r="GTV6" s="186"/>
      <c r="GTW6" s="185"/>
      <c r="GTX6" s="186"/>
      <c r="GTY6" s="185"/>
      <c r="GTZ6" s="186"/>
      <c r="GUA6" s="185"/>
      <c r="GUB6" s="186"/>
      <c r="GUC6" s="185"/>
      <c r="GUD6" s="186"/>
      <c r="GUE6" s="185"/>
      <c r="GUF6" s="186"/>
      <c r="GUG6" s="185"/>
      <c r="GUH6" s="186"/>
      <c r="GUI6" s="185"/>
      <c r="GUJ6" s="186"/>
      <c r="GUK6" s="185"/>
      <c r="GUL6" s="186"/>
      <c r="GUM6" s="185"/>
      <c r="GUN6" s="186"/>
      <c r="GUO6" s="185"/>
      <c r="GUP6" s="186"/>
      <c r="GUQ6" s="185"/>
      <c r="GUR6" s="186"/>
      <c r="GUS6" s="185"/>
      <c r="GUT6" s="186"/>
      <c r="GUU6" s="185"/>
      <c r="GUV6" s="186"/>
      <c r="GUW6" s="185"/>
      <c r="GUX6" s="186"/>
      <c r="GUY6" s="185"/>
      <c r="GUZ6" s="186"/>
      <c r="GVA6" s="185"/>
      <c r="GVB6" s="186"/>
      <c r="GVC6" s="185"/>
      <c r="GVD6" s="186"/>
      <c r="GVE6" s="185"/>
      <c r="GVF6" s="186"/>
      <c r="GVG6" s="185"/>
      <c r="GVH6" s="186"/>
      <c r="GVI6" s="185"/>
      <c r="GVJ6" s="186"/>
      <c r="GVK6" s="185"/>
      <c r="GVL6" s="186"/>
      <c r="GVM6" s="185"/>
      <c r="GVN6" s="186"/>
      <c r="GVO6" s="185"/>
      <c r="GVP6" s="186"/>
      <c r="GVQ6" s="185"/>
      <c r="GVR6" s="186"/>
      <c r="GVS6" s="185"/>
      <c r="GVT6" s="186"/>
      <c r="GVU6" s="185"/>
      <c r="GVV6" s="186"/>
      <c r="GVW6" s="185"/>
      <c r="GVX6" s="186"/>
      <c r="GVY6" s="185"/>
      <c r="GVZ6" s="186"/>
      <c r="GWA6" s="185"/>
      <c r="GWB6" s="186"/>
      <c r="GWC6" s="185"/>
      <c r="GWD6" s="186"/>
      <c r="GWE6" s="185"/>
      <c r="GWF6" s="186"/>
      <c r="GWG6" s="185"/>
      <c r="GWH6" s="186"/>
      <c r="GWI6" s="185"/>
      <c r="GWJ6" s="186"/>
      <c r="GWK6" s="185"/>
      <c r="GWL6" s="186"/>
      <c r="GWM6" s="185"/>
      <c r="GWN6" s="186"/>
      <c r="GWO6" s="185"/>
      <c r="GWP6" s="186"/>
      <c r="GWQ6" s="185"/>
      <c r="GWR6" s="186"/>
      <c r="GWS6" s="185"/>
      <c r="GWT6" s="186"/>
      <c r="GWU6" s="185"/>
      <c r="GWV6" s="186"/>
      <c r="GWW6" s="185"/>
      <c r="GWX6" s="186"/>
      <c r="GWY6" s="185"/>
      <c r="GWZ6" s="186"/>
      <c r="GXA6" s="185"/>
      <c r="GXB6" s="186"/>
      <c r="GXC6" s="185"/>
      <c r="GXD6" s="186"/>
      <c r="GXE6" s="185"/>
      <c r="GXF6" s="186"/>
      <c r="GXG6" s="185"/>
      <c r="GXH6" s="186"/>
      <c r="GXI6" s="185"/>
      <c r="GXJ6" s="186"/>
      <c r="GXK6" s="185"/>
      <c r="GXL6" s="186"/>
      <c r="GXM6" s="185"/>
      <c r="GXN6" s="186"/>
      <c r="GXO6" s="185"/>
      <c r="GXP6" s="186"/>
      <c r="GXQ6" s="185"/>
      <c r="GXR6" s="186"/>
      <c r="GXS6" s="185"/>
      <c r="GXT6" s="186"/>
      <c r="GXU6" s="185"/>
      <c r="GXV6" s="186"/>
      <c r="GXW6" s="185"/>
      <c r="GXX6" s="186"/>
      <c r="GXY6" s="185"/>
      <c r="GXZ6" s="186"/>
      <c r="GYA6" s="185"/>
      <c r="GYB6" s="186"/>
      <c r="GYC6" s="185"/>
      <c r="GYD6" s="186"/>
      <c r="GYE6" s="185"/>
      <c r="GYF6" s="186"/>
      <c r="GYG6" s="185"/>
      <c r="GYH6" s="186"/>
      <c r="GYI6" s="185"/>
      <c r="GYJ6" s="186"/>
      <c r="GYK6" s="185"/>
      <c r="GYL6" s="186"/>
      <c r="GYM6" s="185"/>
      <c r="GYN6" s="186"/>
      <c r="GYO6" s="185"/>
      <c r="GYP6" s="186"/>
      <c r="GYQ6" s="185"/>
      <c r="GYR6" s="186"/>
      <c r="GYS6" s="185"/>
      <c r="GYT6" s="186"/>
      <c r="GYU6" s="185"/>
      <c r="GYV6" s="186"/>
      <c r="GYW6" s="185"/>
      <c r="GYX6" s="186"/>
      <c r="GYY6" s="185"/>
      <c r="GYZ6" s="186"/>
      <c r="GZA6" s="185"/>
      <c r="GZB6" s="186"/>
      <c r="GZC6" s="185"/>
      <c r="GZD6" s="186"/>
      <c r="GZE6" s="185"/>
      <c r="GZF6" s="186"/>
      <c r="GZG6" s="185"/>
      <c r="GZH6" s="186"/>
      <c r="GZI6" s="185"/>
      <c r="GZJ6" s="186"/>
      <c r="GZK6" s="185"/>
      <c r="GZL6" s="186"/>
      <c r="GZM6" s="185"/>
      <c r="GZN6" s="186"/>
      <c r="GZO6" s="185"/>
      <c r="GZP6" s="186"/>
      <c r="GZQ6" s="185"/>
      <c r="GZR6" s="186"/>
      <c r="GZS6" s="185"/>
      <c r="GZT6" s="186"/>
      <c r="GZU6" s="185"/>
      <c r="GZV6" s="186"/>
      <c r="GZW6" s="185"/>
      <c r="GZX6" s="186"/>
      <c r="GZY6" s="185"/>
      <c r="GZZ6" s="186"/>
      <c r="HAA6" s="185"/>
      <c r="HAB6" s="186"/>
      <c r="HAC6" s="185"/>
      <c r="HAD6" s="186"/>
      <c r="HAE6" s="185"/>
      <c r="HAF6" s="186"/>
      <c r="HAG6" s="185"/>
      <c r="HAH6" s="186"/>
      <c r="HAI6" s="185"/>
      <c r="HAJ6" s="186"/>
      <c r="HAK6" s="185"/>
      <c r="HAL6" s="186"/>
      <c r="HAM6" s="185"/>
      <c r="HAN6" s="186"/>
      <c r="HAO6" s="185"/>
      <c r="HAP6" s="186"/>
      <c r="HAQ6" s="185"/>
      <c r="HAR6" s="186"/>
      <c r="HAS6" s="185"/>
      <c r="HAT6" s="186"/>
      <c r="HAU6" s="185"/>
      <c r="HAV6" s="186"/>
      <c r="HAW6" s="185"/>
      <c r="HAX6" s="186"/>
      <c r="HAY6" s="185"/>
      <c r="HAZ6" s="186"/>
      <c r="HBA6" s="185"/>
      <c r="HBB6" s="186"/>
      <c r="HBC6" s="185"/>
      <c r="HBD6" s="186"/>
      <c r="HBE6" s="185"/>
      <c r="HBF6" s="186"/>
      <c r="HBG6" s="185"/>
      <c r="HBH6" s="186"/>
      <c r="HBI6" s="185"/>
      <c r="HBJ6" s="186"/>
      <c r="HBK6" s="185"/>
      <c r="HBL6" s="186"/>
      <c r="HBM6" s="185"/>
      <c r="HBN6" s="186"/>
      <c r="HBO6" s="185"/>
      <c r="HBP6" s="186"/>
      <c r="HBQ6" s="185"/>
      <c r="HBR6" s="186"/>
      <c r="HBS6" s="185"/>
      <c r="HBT6" s="186"/>
      <c r="HBU6" s="185"/>
      <c r="HBV6" s="186"/>
      <c r="HBW6" s="185"/>
      <c r="HBX6" s="186"/>
      <c r="HBY6" s="185"/>
      <c r="HBZ6" s="186"/>
      <c r="HCA6" s="185"/>
      <c r="HCB6" s="186"/>
      <c r="HCC6" s="185"/>
      <c r="HCD6" s="186"/>
      <c r="HCE6" s="185"/>
      <c r="HCF6" s="186"/>
      <c r="HCG6" s="185"/>
      <c r="HCH6" s="186"/>
      <c r="HCI6" s="185"/>
      <c r="HCJ6" s="186"/>
      <c r="HCK6" s="185"/>
      <c r="HCL6" s="186"/>
      <c r="HCM6" s="185"/>
      <c r="HCN6" s="186"/>
      <c r="HCO6" s="185"/>
      <c r="HCP6" s="186"/>
      <c r="HCQ6" s="185"/>
      <c r="HCR6" s="186"/>
      <c r="HCS6" s="185"/>
      <c r="HCT6" s="186"/>
      <c r="HCU6" s="185"/>
      <c r="HCV6" s="186"/>
      <c r="HCW6" s="185"/>
      <c r="HCX6" s="186"/>
      <c r="HCY6" s="185"/>
      <c r="HCZ6" s="186"/>
      <c r="HDA6" s="185"/>
      <c r="HDB6" s="186"/>
      <c r="HDC6" s="185"/>
      <c r="HDD6" s="186"/>
      <c r="HDE6" s="185"/>
      <c r="HDF6" s="186"/>
      <c r="HDG6" s="185"/>
      <c r="HDH6" s="186"/>
      <c r="HDI6" s="185"/>
      <c r="HDJ6" s="186"/>
      <c r="HDK6" s="185"/>
      <c r="HDL6" s="186"/>
      <c r="HDM6" s="185"/>
      <c r="HDN6" s="186"/>
      <c r="HDO6" s="185"/>
      <c r="HDP6" s="186"/>
      <c r="HDQ6" s="185"/>
      <c r="HDR6" s="186"/>
      <c r="HDS6" s="185"/>
      <c r="HDT6" s="186"/>
      <c r="HDU6" s="185"/>
      <c r="HDV6" s="186"/>
      <c r="HDW6" s="185"/>
      <c r="HDX6" s="186"/>
      <c r="HDY6" s="185"/>
      <c r="HDZ6" s="186"/>
      <c r="HEA6" s="185"/>
      <c r="HEB6" s="186"/>
      <c r="HEC6" s="185"/>
      <c r="HED6" s="186"/>
      <c r="HEE6" s="185"/>
      <c r="HEF6" s="186"/>
      <c r="HEG6" s="185"/>
      <c r="HEH6" s="186"/>
      <c r="HEI6" s="185"/>
      <c r="HEJ6" s="186"/>
      <c r="HEK6" s="185"/>
      <c r="HEL6" s="186"/>
      <c r="HEM6" s="185"/>
      <c r="HEN6" s="186"/>
      <c r="HEO6" s="185"/>
      <c r="HEP6" s="186"/>
      <c r="HEQ6" s="185"/>
      <c r="HER6" s="186"/>
      <c r="HES6" s="185"/>
      <c r="HET6" s="186"/>
      <c r="HEU6" s="185"/>
      <c r="HEV6" s="186"/>
      <c r="HEW6" s="185"/>
      <c r="HEX6" s="186"/>
      <c r="HEY6" s="185"/>
      <c r="HEZ6" s="186"/>
      <c r="HFA6" s="185"/>
      <c r="HFB6" s="186"/>
      <c r="HFC6" s="185"/>
      <c r="HFD6" s="186"/>
      <c r="HFE6" s="185"/>
      <c r="HFF6" s="186"/>
      <c r="HFG6" s="185"/>
      <c r="HFH6" s="186"/>
      <c r="HFI6" s="185"/>
      <c r="HFJ6" s="186"/>
      <c r="HFK6" s="185"/>
      <c r="HFL6" s="186"/>
      <c r="HFM6" s="185"/>
      <c r="HFN6" s="186"/>
      <c r="HFO6" s="185"/>
      <c r="HFP6" s="186"/>
      <c r="HFQ6" s="185"/>
      <c r="HFR6" s="186"/>
      <c r="HFS6" s="185"/>
      <c r="HFT6" s="186"/>
      <c r="HFU6" s="185"/>
      <c r="HFV6" s="186"/>
      <c r="HFW6" s="185"/>
      <c r="HFX6" s="186"/>
      <c r="HFY6" s="185"/>
      <c r="HFZ6" s="186"/>
      <c r="HGA6" s="185"/>
      <c r="HGB6" s="186"/>
      <c r="HGC6" s="185"/>
      <c r="HGD6" s="186"/>
      <c r="HGE6" s="185"/>
      <c r="HGF6" s="186"/>
      <c r="HGG6" s="185"/>
      <c r="HGH6" s="186"/>
      <c r="HGI6" s="185"/>
      <c r="HGJ6" s="186"/>
      <c r="HGK6" s="185"/>
      <c r="HGL6" s="186"/>
      <c r="HGM6" s="185"/>
      <c r="HGN6" s="186"/>
      <c r="HGO6" s="185"/>
      <c r="HGP6" s="186"/>
      <c r="HGQ6" s="185"/>
      <c r="HGR6" s="186"/>
      <c r="HGS6" s="185"/>
      <c r="HGT6" s="186"/>
      <c r="HGU6" s="185"/>
      <c r="HGV6" s="186"/>
      <c r="HGW6" s="185"/>
      <c r="HGX6" s="186"/>
      <c r="HGY6" s="185"/>
      <c r="HGZ6" s="186"/>
      <c r="HHA6" s="185"/>
      <c r="HHB6" s="186"/>
      <c r="HHC6" s="185"/>
      <c r="HHD6" s="186"/>
      <c r="HHE6" s="185"/>
      <c r="HHF6" s="186"/>
      <c r="HHG6" s="185"/>
      <c r="HHH6" s="186"/>
      <c r="HHI6" s="185"/>
      <c r="HHJ6" s="186"/>
      <c r="HHK6" s="185"/>
      <c r="HHL6" s="186"/>
      <c r="HHM6" s="185"/>
      <c r="HHN6" s="186"/>
      <c r="HHO6" s="185"/>
      <c r="HHP6" s="186"/>
      <c r="HHQ6" s="185"/>
      <c r="HHR6" s="186"/>
      <c r="HHS6" s="185"/>
      <c r="HHT6" s="186"/>
      <c r="HHU6" s="185"/>
      <c r="HHV6" s="186"/>
      <c r="HHW6" s="185"/>
      <c r="HHX6" s="186"/>
      <c r="HHY6" s="185"/>
      <c r="HHZ6" s="186"/>
      <c r="HIA6" s="185"/>
      <c r="HIB6" s="186"/>
      <c r="HIC6" s="185"/>
      <c r="HID6" s="186"/>
      <c r="HIE6" s="185"/>
      <c r="HIF6" s="186"/>
      <c r="HIG6" s="185"/>
      <c r="HIH6" s="186"/>
      <c r="HII6" s="185"/>
      <c r="HIJ6" s="186"/>
      <c r="HIK6" s="185"/>
      <c r="HIL6" s="186"/>
      <c r="HIM6" s="185"/>
      <c r="HIN6" s="186"/>
      <c r="HIO6" s="185"/>
      <c r="HIP6" s="186"/>
      <c r="HIQ6" s="185"/>
      <c r="HIR6" s="186"/>
      <c r="HIS6" s="185"/>
      <c r="HIT6" s="186"/>
      <c r="HIU6" s="185"/>
      <c r="HIV6" s="186"/>
      <c r="HIW6" s="185"/>
      <c r="HIX6" s="186"/>
      <c r="HIY6" s="185"/>
      <c r="HIZ6" s="186"/>
      <c r="HJA6" s="185"/>
      <c r="HJB6" s="186"/>
      <c r="HJC6" s="185"/>
      <c r="HJD6" s="186"/>
      <c r="HJE6" s="185"/>
      <c r="HJF6" s="186"/>
      <c r="HJG6" s="185"/>
      <c r="HJH6" s="186"/>
      <c r="HJI6" s="185"/>
      <c r="HJJ6" s="186"/>
      <c r="HJK6" s="185"/>
      <c r="HJL6" s="186"/>
      <c r="HJM6" s="185"/>
      <c r="HJN6" s="186"/>
      <c r="HJO6" s="185"/>
      <c r="HJP6" s="186"/>
      <c r="HJQ6" s="185"/>
      <c r="HJR6" s="186"/>
      <c r="HJS6" s="185"/>
      <c r="HJT6" s="186"/>
      <c r="HJU6" s="185"/>
      <c r="HJV6" s="186"/>
      <c r="HJW6" s="185"/>
      <c r="HJX6" s="186"/>
      <c r="HJY6" s="185"/>
      <c r="HJZ6" s="186"/>
      <c r="HKA6" s="185"/>
      <c r="HKB6" s="186"/>
      <c r="HKC6" s="185"/>
      <c r="HKD6" s="186"/>
      <c r="HKE6" s="185"/>
      <c r="HKF6" s="186"/>
      <c r="HKG6" s="185"/>
      <c r="HKH6" s="186"/>
      <c r="HKI6" s="185"/>
      <c r="HKJ6" s="186"/>
      <c r="HKK6" s="185"/>
      <c r="HKL6" s="186"/>
      <c r="HKM6" s="185"/>
      <c r="HKN6" s="186"/>
      <c r="HKO6" s="185"/>
      <c r="HKP6" s="186"/>
      <c r="HKQ6" s="185"/>
      <c r="HKR6" s="186"/>
      <c r="HKS6" s="185"/>
      <c r="HKT6" s="186"/>
      <c r="HKU6" s="185"/>
      <c r="HKV6" s="186"/>
      <c r="HKW6" s="185"/>
      <c r="HKX6" s="186"/>
      <c r="HKY6" s="185"/>
      <c r="HKZ6" s="186"/>
      <c r="HLA6" s="185"/>
      <c r="HLB6" s="186"/>
      <c r="HLC6" s="185"/>
      <c r="HLD6" s="186"/>
      <c r="HLE6" s="185"/>
      <c r="HLF6" s="186"/>
      <c r="HLG6" s="185"/>
      <c r="HLH6" s="186"/>
      <c r="HLI6" s="185"/>
      <c r="HLJ6" s="186"/>
      <c r="HLK6" s="185"/>
      <c r="HLL6" s="186"/>
      <c r="HLM6" s="185"/>
      <c r="HLN6" s="186"/>
      <c r="HLO6" s="185"/>
      <c r="HLP6" s="186"/>
      <c r="HLQ6" s="185"/>
      <c r="HLR6" s="186"/>
      <c r="HLS6" s="185"/>
      <c r="HLT6" s="186"/>
      <c r="HLU6" s="185"/>
      <c r="HLV6" s="186"/>
      <c r="HLW6" s="185"/>
      <c r="HLX6" s="186"/>
      <c r="HLY6" s="185"/>
      <c r="HLZ6" s="186"/>
      <c r="HMA6" s="185"/>
      <c r="HMB6" s="186"/>
      <c r="HMC6" s="185"/>
      <c r="HMD6" s="186"/>
      <c r="HME6" s="185"/>
      <c r="HMF6" s="186"/>
      <c r="HMG6" s="185"/>
      <c r="HMH6" s="186"/>
      <c r="HMI6" s="185"/>
      <c r="HMJ6" s="186"/>
      <c r="HMK6" s="185"/>
      <c r="HML6" s="186"/>
      <c r="HMM6" s="185"/>
      <c r="HMN6" s="186"/>
      <c r="HMO6" s="185"/>
      <c r="HMP6" s="186"/>
      <c r="HMQ6" s="185"/>
      <c r="HMR6" s="186"/>
      <c r="HMS6" s="185"/>
      <c r="HMT6" s="186"/>
      <c r="HMU6" s="185"/>
      <c r="HMV6" s="186"/>
      <c r="HMW6" s="185"/>
      <c r="HMX6" s="186"/>
      <c r="HMY6" s="185"/>
      <c r="HMZ6" s="186"/>
      <c r="HNA6" s="185"/>
      <c r="HNB6" s="186"/>
      <c r="HNC6" s="185"/>
      <c r="HND6" s="186"/>
      <c r="HNE6" s="185"/>
      <c r="HNF6" s="186"/>
      <c r="HNG6" s="185"/>
      <c r="HNH6" s="186"/>
      <c r="HNI6" s="185"/>
      <c r="HNJ6" s="186"/>
      <c r="HNK6" s="185"/>
      <c r="HNL6" s="186"/>
      <c r="HNM6" s="185"/>
      <c r="HNN6" s="186"/>
      <c r="HNO6" s="185"/>
      <c r="HNP6" s="186"/>
      <c r="HNQ6" s="185"/>
      <c r="HNR6" s="186"/>
      <c r="HNS6" s="185"/>
      <c r="HNT6" s="186"/>
      <c r="HNU6" s="185"/>
      <c r="HNV6" s="186"/>
      <c r="HNW6" s="185"/>
      <c r="HNX6" s="186"/>
      <c r="HNY6" s="185"/>
      <c r="HNZ6" s="186"/>
      <c r="HOA6" s="185"/>
      <c r="HOB6" s="186"/>
      <c r="HOC6" s="185"/>
      <c r="HOD6" s="186"/>
      <c r="HOE6" s="185"/>
      <c r="HOF6" s="186"/>
      <c r="HOG6" s="185"/>
      <c r="HOH6" s="186"/>
      <c r="HOI6" s="185"/>
      <c r="HOJ6" s="186"/>
      <c r="HOK6" s="185"/>
      <c r="HOL6" s="186"/>
      <c r="HOM6" s="185"/>
      <c r="HON6" s="186"/>
      <c r="HOO6" s="185"/>
      <c r="HOP6" s="186"/>
      <c r="HOQ6" s="185"/>
      <c r="HOR6" s="186"/>
      <c r="HOS6" s="185"/>
      <c r="HOT6" s="186"/>
      <c r="HOU6" s="185"/>
      <c r="HOV6" s="186"/>
      <c r="HOW6" s="185"/>
      <c r="HOX6" s="186"/>
      <c r="HOY6" s="185"/>
      <c r="HOZ6" s="186"/>
      <c r="HPA6" s="185"/>
      <c r="HPB6" s="186"/>
      <c r="HPC6" s="185"/>
      <c r="HPD6" s="186"/>
      <c r="HPE6" s="185"/>
      <c r="HPF6" s="186"/>
      <c r="HPG6" s="185"/>
      <c r="HPH6" s="186"/>
      <c r="HPI6" s="185"/>
      <c r="HPJ6" s="186"/>
      <c r="HPK6" s="185"/>
      <c r="HPL6" s="186"/>
      <c r="HPM6" s="185"/>
      <c r="HPN6" s="186"/>
      <c r="HPO6" s="185"/>
      <c r="HPP6" s="186"/>
      <c r="HPQ6" s="185"/>
      <c r="HPR6" s="186"/>
      <c r="HPS6" s="185"/>
      <c r="HPT6" s="186"/>
      <c r="HPU6" s="185"/>
      <c r="HPV6" s="186"/>
      <c r="HPW6" s="185"/>
      <c r="HPX6" s="186"/>
      <c r="HPY6" s="185"/>
      <c r="HPZ6" s="186"/>
      <c r="HQA6" s="185"/>
      <c r="HQB6" s="186"/>
      <c r="HQC6" s="185"/>
      <c r="HQD6" s="186"/>
      <c r="HQE6" s="185"/>
      <c r="HQF6" s="186"/>
      <c r="HQG6" s="185"/>
      <c r="HQH6" s="186"/>
      <c r="HQI6" s="185"/>
      <c r="HQJ6" s="186"/>
      <c r="HQK6" s="185"/>
      <c r="HQL6" s="186"/>
      <c r="HQM6" s="185"/>
      <c r="HQN6" s="186"/>
      <c r="HQO6" s="185"/>
      <c r="HQP6" s="186"/>
      <c r="HQQ6" s="185"/>
      <c r="HQR6" s="186"/>
      <c r="HQS6" s="185"/>
      <c r="HQT6" s="186"/>
      <c r="HQU6" s="185"/>
      <c r="HQV6" s="186"/>
      <c r="HQW6" s="185"/>
      <c r="HQX6" s="186"/>
      <c r="HQY6" s="185"/>
      <c r="HQZ6" s="186"/>
      <c r="HRA6" s="185"/>
      <c r="HRB6" s="186"/>
      <c r="HRC6" s="185"/>
      <c r="HRD6" s="186"/>
      <c r="HRE6" s="185"/>
      <c r="HRF6" s="186"/>
      <c r="HRG6" s="185"/>
      <c r="HRH6" s="186"/>
      <c r="HRI6" s="185"/>
      <c r="HRJ6" s="186"/>
      <c r="HRK6" s="185"/>
      <c r="HRL6" s="186"/>
      <c r="HRM6" s="185"/>
      <c r="HRN6" s="186"/>
      <c r="HRO6" s="185"/>
      <c r="HRP6" s="186"/>
      <c r="HRQ6" s="185"/>
      <c r="HRR6" s="186"/>
      <c r="HRS6" s="185"/>
      <c r="HRT6" s="186"/>
      <c r="HRU6" s="185"/>
      <c r="HRV6" s="186"/>
      <c r="HRW6" s="185"/>
      <c r="HRX6" s="186"/>
      <c r="HRY6" s="185"/>
      <c r="HRZ6" s="186"/>
      <c r="HSA6" s="185"/>
      <c r="HSB6" s="186"/>
      <c r="HSC6" s="185"/>
      <c r="HSD6" s="186"/>
      <c r="HSE6" s="185"/>
      <c r="HSF6" s="186"/>
      <c r="HSG6" s="185"/>
      <c r="HSH6" s="186"/>
      <c r="HSI6" s="185"/>
      <c r="HSJ6" s="186"/>
      <c r="HSK6" s="185"/>
      <c r="HSL6" s="186"/>
      <c r="HSM6" s="185"/>
      <c r="HSN6" s="186"/>
      <c r="HSO6" s="185"/>
      <c r="HSP6" s="186"/>
      <c r="HSQ6" s="185"/>
      <c r="HSR6" s="186"/>
      <c r="HSS6" s="185"/>
      <c r="HST6" s="186"/>
      <c r="HSU6" s="185"/>
      <c r="HSV6" s="186"/>
      <c r="HSW6" s="185"/>
      <c r="HSX6" s="186"/>
      <c r="HSY6" s="185"/>
      <c r="HSZ6" s="186"/>
      <c r="HTA6" s="185"/>
      <c r="HTB6" s="186"/>
      <c r="HTC6" s="185"/>
      <c r="HTD6" s="186"/>
      <c r="HTE6" s="185"/>
      <c r="HTF6" s="186"/>
      <c r="HTG6" s="185"/>
      <c r="HTH6" s="186"/>
      <c r="HTI6" s="185"/>
      <c r="HTJ6" s="186"/>
      <c r="HTK6" s="185"/>
      <c r="HTL6" s="186"/>
      <c r="HTM6" s="185"/>
      <c r="HTN6" s="186"/>
      <c r="HTO6" s="185"/>
      <c r="HTP6" s="186"/>
      <c r="HTQ6" s="185"/>
      <c r="HTR6" s="186"/>
      <c r="HTS6" s="185"/>
      <c r="HTT6" s="186"/>
      <c r="HTU6" s="185"/>
      <c r="HTV6" s="186"/>
      <c r="HTW6" s="185"/>
      <c r="HTX6" s="186"/>
      <c r="HTY6" s="185"/>
      <c r="HTZ6" s="186"/>
      <c r="HUA6" s="185"/>
      <c r="HUB6" s="186"/>
      <c r="HUC6" s="185"/>
      <c r="HUD6" s="186"/>
      <c r="HUE6" s="185"/>
      <c r="HUF6" s="186"/>
      <c r="HUG6" s="185"/>
      <c r="HUH6" s="186"/>
      <c r="HUI6" s="185"/>
      <c r="HUJ6" s="186"/>
      <c r="HUK6" s="185"/>
      <c r="HUL6" s="186"/>
      <c r="HUM6" s="185"/>
      <c r="HUN6" s="186"/>
      <c r="HUO6" s="185"/>
      <c r="HUP6" s="186"/>
      <c r="HUQ6" s="185"/>
      <c r="HUR6" s="186"/>
      <c r="HUS6" s="185"/>
      <c r="HUT6" s="186"/>
      <c r="HUU6" s="185"/>
      <c r="HUV6" s="186"/>
      <c r="HUW6" s="185"/>
      <c r="HUX6" s="186"/>
      <c r="HUY6" s="185"/>
      <c r="HUZ6" s="186"/>
      <c r="HVA6" s="185"/>
      <c r="HVB6" s="186"/>
      <c r="HVC6" s="185"/>
      <c r="HVD6" s="186"/>
      <c r="HVE6" s="185"/>
      <c r="HVF6" s="186"/>
      <c r="HVG6" s="185"/>
      <c r="HVH6" s="186"/>
      <c r="HVI6" s="185"/>
      <c r="HVJ6" s="186"/>
      <c r="HVK6" s="185"/>
      <c r="HVL6" s="186"/>
      <c r="HVM6" s="185"/>
      <c r="HVN6" s="186"/>
      <c r="HVO6" s="185"/>
      <c r="HVP6" s="186"/>
      <c r="HVQ6" s="185"/>
      <c r="HVR6" s="186"/>
      <c r="HVS6" s="185"/>
      <c r="HVT6" s="186"/>
      <c r="HVU6" s="185"/>
      <c r="HVV6" s="186"/>
      <c r="HVW6" s="185"/>
      <c r="HVX6" s="186"/>
      <c r="HVY6" s="185"/>
      <c r="HVZ6" s="186"/>
      <c r="HWA6" s="185"/>
      <c r="HWB6" s="186"/>
      <c r="HWC6" s="185"/>
      <c r="HWD6" s="186"/>
      <c r="HWE6" s="185"/>
      <c r="HWF6" s="186"/>
      <c r="HWG6" s="185"/>
      <c r="HWH6" s="186"/>
      <c r="HWI6" s="185"/>
      <c r="HWJ6" s="186"/>
      <c r="HWK6" s="185"/>
      <c r="HWL6" s="186"/>
      <c r="HWM6" s="185"/>
      <c r="HWN6" s="186"/>
      <c r="HWO6" s="185"/>
      <c r="HWP6" s="186"/>
      <c r="HWQ6" s="185"/>
      <c r="HWR6" s="186"/>
      <c r="HWS6" s="185"/>
      <c r="HWT6" s="186"/>
      <c r="HWU6" s="185"/>
      <c r="HWV6" s="186"/>
      <c r="HWW6" s="185"/>
      <c r="HWX6" s="186"/>
      <c r="HWY6" s="185"/>
      <c r="HWZ6" s="186"/>
      <c r="HXA6" s="185"/>
      <c r="HXB6" s="186"/>
      <c r="HXC6" s="185"/>
      <c r="HXD6" s="186"/>
      <c r="HXE6" s="185"/>
      <c r="HXF6" s="186"/>
      <c r="HXG6" s="185"/>
      <c r="HXH6" s="186"/>
      <c r="HXI6" s="185"/>
      <c r="HXJ6" s="186"/>
      <c r="HXK6" s="185"/>
      <c r="HXL6" s="186"/>
      <c r="HXM6" s="185"/>
      <c r="HXN6" s="186"/>
      <c r="HXO6" s="185"/>
      <c r="HXP6" s="186"/>
      <c r="HXQ6" s="185"/>
      <c r="HXR6" s="186"/>
      <c r="HXS6" s="185"/>
      <c r="HXT6" s="186"/>
      <c r="HXU6" s="185"/>
      <c r="HXV6" s="186"/>
      <c r="HXW6" s="185"/>
      <c r="HXX6" s="186"/>
      <c r="HXY6" s="185"/>
      <c r="HXZ6" s="186"/>
      <c r="HYA6" s="185"/>
      <c r="HYB6" s="186"/>
      <c r="HYC6" s="185"/>
      <c r="HYD6" s="186"/>
      <c r="HYE6" s="185"/>
      <c r="HYF6" s="186"/>
      <c r="HYG6" s="185"/>
      <c r="HYH6" s="186"/>
      <c r="HYI6" s="185"/>
      <c r="HYJ6" s="186"/>
      <c r="HYK6" s="185"/>
      <c r="HYL6" s="186"/>
      <c r="HYM6" s="185"/>
      <c r="HYN6" s="186"/>
      <c r="HYO6" s="185"/>
      <c r="HYP6" s="186"/>
      <c r="HYQ6" s="185"/>
      <c r="HYR6" s="186"/>
      <c r="HYS6" s="185"/>
      <c r="HYT6" s="186"/>
      <c r="HYU6" s="185"/>
      <c r="HYV6" s="186"/>
      <c r="HYW6" s="185"/>
      <c r="HYX6" s="186"/>
      <c r="HYY6" s="185"/>
      <c r="HYZ6" s="186"/>
      <c r="HZA6" s="185"/>
      <c r="HZB6" s="186"/>
      <c r="HZC6" s="185"/>
      <c r="HZD6" s="186"/>
      <c r="HZE6" s="185"/>
      <c r="HZF6" s="186"/>
      <c r="HZG6" s="185"/>
      <c r="HZH6" s="186"/>
      <c r="HZI6" s="185"/>
      <c r="HZJ6" s="186"/>
      <c r="HZK6" s="185"/>
      <c r="HZL6" s="186"/>
      <c r="HZM6" s="185"/>
      <c r="HZN6" s="186"/>
      <c r="HZO6" s="185"/>
      <c r="HZP6" s="186"/>
      <c r="HZQ6" s="185"/>
      <c r="HZR6" s="186"/>
      <c r="HZS6" s="185"/>
      <c r="HZT6" s="186"/>
      <c r="HZU6" s="185"/>
      <c r="HZV6" s="186"/>
      <c r="HZW6" s="185"/>
      <c r="HZX6" s="186"/>
      <c r="HZY6" s="185"/>
      <c r="HZZ6" s="186"/>
      <c r="IAA6" s="185"/>
      <c r="IAB6" s="186"/>
      <c r="IAC6" s="185"/>
      <c r="IAD6" s="186"/>
      <c r="IAE6" s="185"/>
      <c r="IAF6" s="186"/>
      <c r="IAG6" s="185"/>
      <c r="IAH6" s="186"/>
      <c r="IAI6" s="185"/>
      <c r="IAJ6" s="186"/>
      <c r="IAK6" s="185"/>
      <c r="IAL6" s="186"/>
      <c r="IAM6" s="185"/>
      <c r="IAN6" s="186"/>
      <c r="IAO6" s="185"/>
      <c r="IAP6" s="186"/>
      <c r="IAQ6" s="185"/>
      <c r="IAR6" s="186"/>
      <c r="IAS6" s="185"/>
      <c r="IAT6" s="186"/>
      <c r="IAU6" s="185"/>
      <c r="IAV6" s="186"/>
      <c r="IAW6" s="185"/>
      <c r="IAX6" s="186"/>
      <c r="IAY6" s="185"/>
      <c r="IAZ6" s="186"/>
      <c r="IBA6" s="185"/>
      <c r="IBB6" s="186"/>
      <c r="IBC6" s="185"/>
      <c r="IBD6" s="186"/>
      <c r="IBE6" s="185"/>
      <c r="IBF6" s="186"/>
      <c r="IBG6" s="185"/>
      <c r="IBH6" s="186"/>
      <c r="IBI6" s="185"/>
      <c r="IBJ6" s="186"/>
      <c r="IBK6" s="185"/>
      <c r="IBL6" s="186"/>
      <c r="IBM6" s="185"/>
      <c r="IBN6" s="186"/>
      <c r="IBO6" s="185"/>
      <c r="IBP6" s="186"/>
      <c r="IBQ6" s="185"/>
      <c r="IBR6" s="186"/>
      <c r="IBS6" s="185"/>
      <c r="IBT6" s="186"/>
      <c r="IBU6" s="185"/>
      <c r="IBV6" s="186"/>
      <c r="IBW6" s="185"/>
      <c r="IBX6" s="186"/>
      <c r="IBY6" s="185"/>
      <c r="IBZ6" s="186"/>
      <c r="ICA6" s="185"/>
      <c r="ICB6" s="186"/>
      <c r="ICC6" s="185"/>
      <c r="ICD6" s="186"/>
      <c r="ICE6" s="185"/>
      <c r="ICF6" s="186"/>
      <c r="ICG6" s="185"/>
      <c r="ICH6" s="186"/>
      <c r="ICI6" s="185"/>
      <c r="ICJ6" s="186"/>
      <c r="ICK6" s="185"/>
      <c r="ICL6" s="186"/>
      <c r="ICM6" s="185"/>
      <c r="ICN6" s="186"/>
      <c r="ICO6" s="185"/>
      <c r="ICP6" s="186"/>
      <c r="ICQ6" s="185"/>
      <c r="ICR6" s="186"/>
      <c r="ICS6" s="185"/>
      <c r="ICT6" s="186"/>
      <c r="ICU6" s="185"/>
      <c r="ICV6" s="186"/>
      <c r="ICW6" s="185"/>
      <c r="ICX6" s="186"/>
      <c r="ICY6" s="185"/>
      <c r="ICZ6" s="186"/>
      <c r="IDA6" s="185"/>
      <c r="IDB6" s="186"/>
      <c r="IDC6" s="185"/>
      <c r="IDD6" s="186"/>
      <c r="IDE6" s="185"/>
      <c r="IDF6" s="186"/>
      <c r="IDG6" s="185"/>
      <c r="IDH6" s="186"/>
      <c r="IDI6" s="185"/>
      <c r="IDJ6" s="186"/>
      <c r="IDK6" s="185"/>
      <c r="IDL6" s="186"/>
      <c r="IDM6" s="185"/>
      <c r="IDN6" s="186"/>
      <c r="IDO6" s="185"/>
      <c r="IDP6" s="186"/>
      <c r="IDQ6" s="185"/>
      <c r="IDR6" s="186"/>
      <c r="IDS6" s="185"/>
      <c r="IDT6" s="186"/>
      <c r="IDU6" s="185"/>
      <c r="IDV6" s="186"/>
      <c r="IDW6" s="185"/>
      <c r="IDX6" s="186"/>
      <c r="IDY6" s="185"/>
      <c r="IDZ6" s="186"/>
      <c r="IEA6" s="185"/>
      <c r="IEB6" s="186"/>
      <c r="IEC6" s="185"/>
      <c r="IED6" s="186"/>
      <c r="IEE6" s="185"/>
      <c r="IEF6" s="186"/>
      <c r="IEG6" s="185"/>
      <c r="IEH6" s="186"/>
      <c r="IEI6" s="185"/>
      <c r="IEJ6" s="186"/>
      <c r="IEK6" s="185"/>
      <c r="IEL6" s="186"/>
      <c r="IEM6" s="185"/>
      <c r="IEN6" s="186"/>
      <c r="IEO6" s="185"/>
      <c r="IEP6" s="186"/>
      <c r="IEQ6" s="185"/>
      <c r="IER6" s="186"/>
      <c r="IES6" s="185"/>
      <c r="IET6" s="186"/>
      <c r="IEU6" s="185"/>
      <c r="IEV6" s="186"/>
      <c r="IEW6" s="185"/>
      <c r="IEX6" s="186"/>
      <c r="IEY6" s="185"/>
      <c r="IEZ6" s="186"/>
      <c r="IFA6" s="185"/>
      <c r="IFB6" s="186"/>
      <c r="IFC6" s="185"/>
      <c r="IFD6" s="186"/>
      <c r="IFE6" s="185"/>
      <c r="IFF6" s="186"/>
      <c r="IFG6" s="185"/>
      <c r="IFH6" s="186"/>
      <c r="IFI6" s="185"/>
      <c r="IFJ6" s="186"/>
      <c r="IFK6" s="185"/>
      <c r="IFL6" s="186"/>
      <c r="IFM6" s="185"/>
      <c r="IFN6" s="186"/>
      <c r="IFO6" s="185"/>
      <c r="IFP6" s="186"/>
      <c r="IFQ6" s="185"/>
      <c r="IFR6" s="186"/>
      <c r="IFS6" s="185"/>
      <c r="IFT6" s="186"/>
      <c r="IFU6" s="185"/>
      <c r="IFV6" s="186"/>
      <c r="IFW6" s="185"/>
      <c r="IFX6" s="186"/>
      <c r="IFY6" s="185"/>
      <c r="IFZ6" s="186"/>
      <c r="IGA6" s="185"/>
      <c r="IGB6" s="186"/>
      <c r="IGC6" s="185"/>
      <c r="IGD6" s="186"/>
      <c r="IGE6" s="185"/>
      <c r="IGF6" s="186"/>
      <c r="IGG6" s="185"/>
      <c r="IGH6" s="186"/>
      <c r="IGI6" s="185"/>
      <c r="IGJ6" s="186"/>
      <c r="IGK6" s="185"/>
      <c r="IGL6" s="186"/>
      <c r="IGM6" s="185"/>
      <c r="IGN6" s="186"/>
      <c r="IGO6" s="185"/>
      <c r="IGP6" s="186"/>
      <c r="IGQ6" s="185"/>
      <c r="IGR6" s="186"/>
      <c r="IGS6" s="185"/>
      <c r="IGT6" s="186"/>
      <c r="IGU6" s="185"/>
      <c r="IGV6" s="186"/>
      <c r="IGW6" s="185"/>
      <c r="IGX6" s="186"/>
      <c r="IGY6" s="185"/>
      <c r="IGZ6" s="186"/>
      <c r="IHA6" s="185"/>
      <c r="IHB6" s="186"/>
      <c r="IHC6" s="185"/>
      <c r="IHD6" s="186"/>
      <c r="IHE6" s="185"/>
      <c r="IHF6" s="186"/>
      <c r="IHG6" s="185"/>
      <c r="IHH6" s="186"/>
      <c r="IHI6" s="185"/>
      <c r="IHJ6" s="186"/>
      <c r="IHK6" s="185"/>
      <c r="IHL6" s="186"/>
      <c r="IHM6" s="185"/>
      <c r="IHN6" s="186"/>
      <c r="IHO6" s="185"/>
      <c r="IHP6" s="186"/>
      <c r="IHQ6" s="185"/>
      <c r="IHR6" s="186"/>
      <c r="IHS6" s="185"/>
      <c r="IHT6" s="186"/>
      <c r="IHU6" s="185"/>
      <c r="IHV6" s="186"/>
      <c r="IHW6" s="185"/>
      <c r="IHX6" s="186"/>
      <c r="IHY6" s="185"/>
      <c r="IHZ6" s="186"/>
      <c r="IIA6" s="185"/>
      <c r="IIB6" s="186"/>
      <c r="IIC6" s="185"/>
      <c r="IID6" s="186"/>
      <c r="IIE6" s="185"/>
      <c r="IIF6" s="186"/>
      <c r="IIG6" s="185"/>
      <c r="IIH6" s="186"/>
      <c r="III6" s="185"/>
      <c r="IIJ6" s="186"/>
      <c r="IIK6" s="185"/>
      <c r="IIL6" s="186"/>
      <c r="IIM6" s="185"/>
      <c r="IIN6" s="186"/>
      <c r="IIO6" s="185"/>
      <c r="IIP6" s="186"/>
      <c r="IIQ6" s="185"/>
      <c r="IIR6" s="186"/>
      <c r="IIS6" s="185"/>
      <c r="IIT6" s="186"/>
      <c r="IIU6" s="185"/>
      <c r="IIV6" s="186"/>
      <c r="IIW6" s="185"/>
      <c r="IIX6" s="186"/>
      <c r="IIY6" s="185"/>
      <c r="IIZ6" s="186"/>
      <c r="IJA6" s="185"/>
      <c r="IJB6" s="186"/>
      <c r="IJC6" s="185"/>
      <c r="IJD6" s="186"/>
      <c r="IJE6" s="185"/>
      <c r="IJF6" s="186"/>
      <c r="IJG6" s="185"/>
      <c r="IJH6" s="186"/>
      <c r="IJI6" s="185"/>
      <c r="IJJ6" s="186"/>
      <c r="IJK6" s="185"/>
      <c r="IJL6" s="186"/>
      <c r="IJM6" s="185"/>
      <c r="IJN6" s="186"/>
      <c r="IJO6" s="185"/>
      <c r="IJP6" s="186"/>
      <c r="IJQ6" s="185"/>
      <c r="IJR6" s="186"/>
      <c r="IJS6" s="185"/>
      <c r="IJT6" s="186"/>
      <c r="IJU6" s="185"/>
      <c r="IJV6" s="186"/>
      <c r="IJW6" s="185"/>
      <c r="IJX6" s="186"/>
      <c r="IJY6" s="185"/>
      <c r="IJZ6" s="186"/>
      <c r="IKA6" s="185"/>
      <c r="IKB6" s="186"/>
      <c r="IKC6" s="185"/>
      <c r="IKD6" s="186"/>
      <c r="IKE6" s="185"/>
      <c r="IKF6" s="186"/>
      <c r="IKG6" s="185"/>
      <c r="IKH6" s="186"/>
      <c r="IKI6" s="185"/>
      <c r="IKJ6" s="186"/>
      <c r="IKK6" s="185"/>
      <c r="IKL6" s="186"/>
      <c r="IKM6" s="185"/>
      <c r="IKN6" s="186"/>
      <c r="IKO6" s="185"/>
      <c r="IKP6" s="186"/>
      <c r="IKQ6" s="185"/>
      <c r="IKR6" s="186"/>
      <c r="IKS6" s="185"/>
      <c r="IKT6" s="186"/>
      <c r="IKU6" s="185"/>
      <c r="IKV6" s="186"/>
      <c r="IKW6" s="185"/>
      <c r="IKX6" s="186"/>
      <c r="IKY6" s="185"/>
      <c r="IKZ6" s="186"/>
      <c r="ILA6" s="185"/>
      <c r="ILB6" s="186"/>
      <c r="ILC6" s="185"/>
      <c r="ILD6" s="186"/>
      <c r="ILE6" s="185"/>
      <c r="ILF6" s="186"/>
      <c r="ILG6" s="185"/>
      <c r="ILH6" s="186"/>
      <c r="ILI6" s="185"/>
      <c r="ILJ6" s="186"/>
      <c r="ILK6" s="185"/>
      <c r="ILL6" s="186"/>
      <c r="ILM6" s="185"/>
      <c r="ILN6" s="186"/>
      <c r="ILO6" s="185"/>
      <c r="ILP6" s="186"/>
      <c r="ILQ6" s="185"/>
      <c r="ILR6" s="186"/>
      <c r="ILS6" s="185"/>
      <c r="ILT6" s="186"/>
      <c r="ILU6" s="185"/>
      <c r="ILV6" s="186"/>
      <c r="ILW6" s="185"/>
      <c r="ILX6" s="186"/>
      <c r="ILY6" s="185"/>
      <c r="ILZ6" s="186"/>
      <c r="IMA6" s="185"/>
      <c r="IMB6" s="186"/>
      <c r="IMC6" s="185"/>
      <c r="IMD6" s="186"/>
      <c r="IME6" s="185"/>
      <c r="IMF6" s="186"/>
      <c r="IMG6" s="185"/>
      <c r="IMH6" s="186"/>
      <c r="IMI6" s="185"/>
      <c r="IMJ6" s="186"/>
      <c r="IMK6" s="185"/>
      <c r="IML6" s="186"/>
      <c r="IMM6" s="185"/>
      <c r="IMN6" s="186"/>
      <c r="IMO6" s="185"/>
      <c r="IMP6" s="186"/>
      <c r="IMQ6" s="185"/>
      <c r="IMR6" s="186"/>
      <c r="IMS6" s="185"/>
      <c r="IMT6" s="186"/>
      <c r="IMU6" s="185"/>
      <c r="IMV6" s="186"/>
      <c r="IMW6" s="185"/>
      <c r="IMX6" s="186"/>
      <c r="IMY6" s="185"/>
      <c r="IMZ6" s="186"/>
      <c r="INA6" s="185"/>
      <c r="INB6" s="186"/>
      <c r="INC6" s="185"/>
      <c r="IND6" s="186"/>
      <c r="INE6" s="185"/>
      <c r="INF6" s="186"/>
      <c r="ING6" s="185"/>
      <c r="INH6" s="186"/>
      <c r="INI6" s="185"/>
      <c r="INJ6" s="186"/>
      <c r="INK6" s="185"/>
      <c r="INL6" s="186"/>
      <c r="INM6" s="185"/>
      <c r="INN6" s="186"/>
      <c r="INO6" s="185"/>
      <c r="INP6" s="186"/>
      <c r="INQ6" s="185"/>
      <c r="INR6" s="186"/>
      <c r="INS6" s="185"/>
      <c r="INT6" s="186"/>
      <c r="INU6" s="185"/>
      <c r="INV6" s="186"/>
      <c r="INW6" s="185"/>
      <c r="INX6" s="186"/>
      <c r="INY6" s="185"/>
      <c r="INZ6" s="186"/>
      <c r="IOA6" s="185"/>
      <c r="IOB6" s="186"/>
      <c r="IOC6" s="185"/>
      <c r="IOD6" s="186"/>
      <c r="IOE6" s="185"/>
      <c r="IOF6" s="186"/>
      <c r="IOG6" s="185"/>
      <c r="IOH6" s="186"/>
      <c r="IOI6" s="185"/>
      <c r="IOJ6" s="186"/>
      <c r="IOK6" s="185"/>
      <c r="IOL6" s="186"/>
      <c r="IOM6" s="185"/>
      <c r="ION6" s="186"/>
      <c r="IOO6" s="185"/>
      <c r="IOP6" s="186"/>
      <c r="IOQ6" s="185"/>
      <c r="IOR6" s="186"/>
      <c r="IOS6" s="185"/>
      <c r="IOT6" s="186"/>
      <c r="IOU6" s="185"/>
      <c r="IOV6" s="186"/>
      <c r="IOW6" s="185"/>
      <c r="IOX6" s="186"/>
      <c r="IOY6" s="185"/>
      <c r="IOZ6" s="186"/>
      <c r="IPA6" s="185"/>
      <c r="IPB6" s="186"/>
      <c r="IPC6" s="185"/>
      <c r="IPD6" s="186"/>
      <c r="IPE6" s="185"/>
      <c r="IPF6" s="186"/>
      <c r="IPG6" s="185"/>
      <c r="IPH6" s="186"/>
      <c r="IPI6" s="185"/>
      <c r="IPJ6" s="186"/>
      <c r="IPK6" s="185"/>
      <c r="IPL6" s="186"/>
      <c r="IPM6" s="185"/>
      <c r="IPN6" s="186"/>
      <c r="IPO6" s="185"/>
      <c r="IPP6" s="186"/>
      <c r="IPQ6" s="185"/>
      <c r="IPR6" s="186"/>
      <c r="IPS6" s="185"/>
      <c r="IPT6" s="186"/>
      <c r="IPU6" s="185"/>
      <c r="IPV6" s="186"/>
      <c r="IPW6" s="185"/>
      <c r="IPX6" s="186"/>
      <c r="IPY6" s="185"/>
      <c r="IPZ6" s="186"/>
      <c r="IQA6" s="185"/>
      <c r="IQB6" s="186"/>
      <c r="IQC6" s="185"/>
      <c r="IQD6" s="186"/>
      <c r="IQE6" s="185"/>
      <c r="IQF6" s="186"/>
      <c r="IQG6" s="185"/>
      <c r="IQH6" s="186"/>
      <c r="IQI6" s="185"/>
      <c r="IQJ6" s="186"/>
      <c r="IQK6" s="185"/>
      <c r="IQL6" s="186"/>
      <c r="IQM6" s="185"/>
      <c r="IQN6" s="186"/>
      <c r="IQO6" s="185"/>
      <c r="IQP6" s="186"/>
      <c r="IQQ6" s="185"/>
      <c r="IQR6" s="186"/>
      <c r="IQS6" s="185"/>
      <c r="IQT6" s="186"/>
      <c r="IQU6" s="185"/>
      <c r="IQV6" s="186"/>
      <c r="IQW6" s="185"/>
      <c r="IQX6" s="186"/>
      <c r="IQY6" s="185"/>
      <c r="IQZ6" s="186"/>
      <c r="IRA6" s="185"/>
      <c r="IRB6" s="186"/>
      <c r="IRC6" s="185"/>
      <c r="IRD6" s="186"/>
      <c r="IRE6" s="185"/>
      <c r="IRF6" s="186"/>
      <c r="IRG6" s="185"/>
      <c r="IRH6" s="186"/>
      <c r="IRI6" s="185"/>
      <c r="IRJ6" s="186"/>
      <c r="IRK6" s="185"/>
      <c r="IRL6" s="186"/>
      <c r="IRM6" s="185"/>
      <c r="IRN6" s="186"/>
      <c r="IRO6" s="185"/>
      <c r="IRP6" s="186"/>
      <c r="IRQ6" s="185"/>
      <c r="IRR6" s="186"/>
      <c r="IRS6" s="185"/>
      <c r="IRT6" s="186"/>
      <c r="IRU6" s="185"/>
      <c r="IRV6" s="186"/>
      <c r="IRW6" s="185"/>
      <c r="IRX6" s="186"/>
      <c r="IRY6" s="185"/>
      <c r="IRZ6" s="186"/>
      <c r="ISA6" s="185"/>
      <c r="ISB6" s="186"/>
      <c r="ISC6" s="185"/>
      <c r="ISD6" s="186"/>
      <c r="ISE6" s="185"/>
      <c r="ISF6" s="186"/>
      <c r="ISG6" s="185"/>
      <c r="ISH6" s="186"/>
      <c r="ISI6" s="185"/>
      <c r="ISJ6" s="186"/>
      <c r="ISK6" s="185"/>
      <c r="ISL6" s="186"/>
      <c r="ISM6" s="185"/>
      <c r="ISN6" s="186"/>
      <c r="ISO6" s="185"/>
      <c r="ISP6" s="186"/>
      <c r="ISQ6" s="185"/>
      <c r="ISR6" s="186"/>
      <c r="ISS6" s="185"/>
      <c r="IST6" s="186"/>
      <c r="ISU6" s="185"/>
      <c r="ISV6" s="186"/>
      <c r="ISW6" s="185"/>
      <c r="ISX6" s="186"/>
      <c r="ISY6" s="185"/>
      <c r="ISZ6" s="186"/>
      <c r="ITA6" s="185"/>
      <c r="ITB6" s="186"/>
      <c r="ITC6" s="185"/>
      <c r="ITD6" s="186"/>
      <c r="ITE6" s="185"/>
      <c r="ITF6" s="186"/>
      <c r="ITG6" s="185"/>
      <c r="ITH6" s="186"/>
      <c r="ITI6" s="185"/>
      <c r="ITJ6" s="186"/>
      <c r="ITK6" s="185"/>
      <c r="ITL6" s="186"/>
      <c r="ITM6" s="185"/>
      <c r="ITN6" s="186"/>
      <c r="ITO6" s="185"/>
      <c r="ITP6" s="186"/>
      <c r="ITQ6" s="185"/>
      <c r="ITR6" s="186"/>
      <c r="ITS6" s="185"/>
      <c r="ITT6" s="186"/>
      <c r="ITU6" s="185"/>
      <c r="ITV6" s="186"/>
      <c r="ITW6" s="185"/>
      <c r="ITX6" s="186"/>
      <c r="ITY6" s="185"/>
      <c r="ITZ6" s="186"/>
      <c r="IUA6" s="185"/>
      <c r="IUB6" s="186"/>
      <c r="IUC6" s="185"/>
      <c r="IUD6" s="186"/>
      <c r="IUE6" s="185"/>
      <c r="IUF6" s="186"/>
      <c r="IUG6" s="185"/>
      <c r="IUH6" s="186"/>
      <c r="IUI6" s="185"/>
      <c r="IUJ6" s="186"/>
      <c r="IUK6" s="185"/>
      <c r="IUL6" s="186"/>
      <c r="IUM6" s="185"/>
      <c r="IUN6" s="186"/>
      <c r="IUO6" s="185"/>
      <c r="IUP6" s="186"/>
      <c r="IUQ6" s="185"/>
      <c r="IUR6" s="186"/>
      <c r="IUS6" s="185"/>
      <c r="IUT6" s="186"/>
      <c r="IUU6" s="185"/>
      <c r="IUV6" s="186"/>
      <c r="IUW6" s="185"/>
      <c r="IUX6" s="186"/>
      <c r="IUY6" s="185"/>
      <c r="IUZ6" s="186"/>
      <c r="IVA6" s="185"/>
      <c r="IVB6" s="186"/>
      <c r="IVC6" s="185"/>
      <c r="IVD6" s="186"/>
      <c r="IVE6" s="185"/>
      <c r="IVF6" s="186"/>
      <c r="IVG6" s="185"/>
      <c r="IVH6" s="186"/>
      <c r="IVI6" s="185"/>
      <c r="IVJ6" s="186"/>
      <c r="IVK6" s="185"/>
      <c r="IVL6" s="186"/>
      <c r="IVM6" s="185"/>
      <c r="IVN6" s="186"/>
      <c r="IVO6" s="185"/>
      <c r="IVP6" s="186"/>
      <c r="IVQ6" s="185"/>
      <c r="IVR6" s="186"/>
      <c r="IVS6" s="185"/>
      <c r="IVT6" s="186"/>
      <c r="IVU6" s="185"/>
      <c r="IVV6" s="186"/>
      <c r="IVW6" s="185"/>
      <c r="IVX6" s="186"/>
      <c r="IVY6" s="185"/>
      <c r="IVZ6" s="186"/>
      <c r="IWA6" s="185"/>
      <c r="IWB6" s="186"/>
      <c r="IWC6" s="185"/>
      <c r="IWD6" s="186"/>
      <c r="IWE6" s="185"/>
      <c r="IWF6" s="186"/>
      <c r="IWG6" s="185"/>
      <c r="IWH6" s="186"/>
      <c r="IWI6" s="185"/>
      <c r="IWJ6" s="186"/>
      <c r="IWK6" s="185"/>
      <c r="IWL6" s="186"/>
      <c r="IWM6" s="185"/>
      <c r="IWN6" s="186"/>
      <c r="IWO6" s="185"/>
      <c r="IWP6" s="186"/>
      <c r="IWQ6" s="185"/>
      <c r="IWR6" s="186"/>
      <c r="IWS6" s="185"/>
      <c r="IWT6" s="186"/>
      <c r="IWU6" s="185"/>
      <c r="IWV6" s="186"/>
      <c r="IWW6" s="185"/>
      <c r="IWX6" s="186"/>
      <c r="IWY6" s="185"/>
      <c r="IWZ6" s="186"/>
      <c r="IXA6" s="185"/>
      <c r="IXB6" s="186"/>
      <c r="IXC6" s="185"/>
      <c r="IXD6" s="186"/>
      <c r="IXE6" s="185"/>
      <c r="IXF6" s="186"/>
      <c r="IXG6" s="185"/>
      <c r="IXH6" s="186"/>
      <c r="IXI6" s="185"/>
      <c r="IXJ6" s="186"/>
      <c r="IXK6" s="185"/>
      <c r="IXL6" s="186"/>
      <c r="IXM6" s="185"/>
      <c r="IXN6" s="186"/>
      <c r="IXO6" s="185"/>
      <c r="IXP6" s="186"/>
      <c r="IXQ6" s="185"/>
      <c r="IXR6" s="186"/>
      <c r="IXS6" s="185"/>
      <c r="IXT6" s="186"/>
      <c r="IXU6" s="185"/>
      <c r="IXV6" s="186"/>
      <c r="IXW6" s="185"/>
      <c r="IXX6" s="186"/>
      <c r="IXY6" s="185"/>
      <c r="IXZ6" s="186"/>
      <c r="IYA6" s="185"/>
      <c r="IYB6" s="186"/>
      <c r="IYC6" s="185"/>
      <c r="IYD6" s="186"/>
      <c r="IYE6" s="185"/>
      <c r="IYF6" s="186"/>
      <c r="IYG6" s="185"/>
      <c r="IYH6" s="186"/>
      <c r="IYI6" s="185"/>
      <c r="IYJ6" s="186"/>
      <c r="IYK6" s="185"/>
      <c r="IYL6" s="186"/>
      <c r="IYM6" s="185"/>
      <c r="IYN6" s="186"/>
      <c r="IYO6" s="185"/>
      <c r="IYP6" s="186"/>
      <c r="IYQ6" s="185"/>
      <c r="IYR6" s="186"/>
      <c r="IYS6" s="185"/>
      <c r="IYT6" s="186"/>
      <c r="IYU6" s="185"/>
      <c r="IYV6" s="186"/>
      <c r="IYW6" s="185"/>
      <c r="IYX6" s="186"/>
      <c r="IYY6" s="185"/>
      <c r="IYZ6" s="186"/>
      <c r="IZA6" s="185"/>
      <c r="IZB6" s="186"/>
      <c r="IZC6" s="185"/>
      <c r="IZD6" s="186"/>
      <c r="IZE6" s="185"/>
      <c r="IZF6" s="186"/>
      <c r="IZG6" s="185"/>
      <c r="IZH6" s="186"/>
      <c r="IZI6" s="185"/>
      <c r="IZJ6" s="186"/>
      <c r="IZK6" s="185"/>
      <c r="IZL6" s="186"/>
      <c r="IZM6" s="185"/>
      <c r="IZN6" s="186"/>
      <c r="IZO6" s="185"/>
      <c r="IZP6" s="186"/>
      <c r="IZQ6" s="185"/>
      <c r="IZR6" s="186"/>
      <c r="IZS6" s="185"/>
      <c r="IZT6" s="186"/>
      <c r="IZU6" s="185"/>
      <c r="IZV6" s="186"/>
      <c r="IZW6" s="185"/>
      <c r="IZX6" s="186"/>
      <c r="IZY6" s="185"/>
      <c r="IZZ6" s="186"/>
      <c r="JAA6" s="185"/>
      <c r="JAB6" s="186"/>
      <c r="JAC6" s="185"/>
      <c r="JAD6" s="186"/>
      <c r="JAE6" s="185"/>
      <c r="JAF6" s="186"/>
      <c r="JAG6" s="185"/>
      <c r="JAH6" s="186"/>
      <c r="JAI6" s="185"/>
      <c r="JAJ6" s="186"/>
      <c r="JAK6" s="185"/>
      <c r="JAL6" s="186"/>
      <c r="JAM6" s="185"/>
      <c r="JAN6" s="186"/>
      <c r="JAO6" s="185"/>
      <c r="JAP6" s="186"/>
      <c r="JAQ6" s="185"/>
      <c r="JAR6" s="186"/>
      <c r="JAS6" s="185"/>
      <c r="JAT6" s="186"/>
      <c r="JAU6" s="185"/>
      <c r="JAV6" s="186"/>
      <c r="JAW6" s="185"/>
      <c r="JAX6" s="186"/>
      <c r="JAY6" s="185"/>
      <c r="JAZ6" s="186"/>
      <c r="JBA6" s="185"/>
      <c r="JBB6" s="186"/>
      <c r="JBC6" s="185"/>
      <c r="JBD6" s="186"/>
      <c r="JBE6" s="185"/>
      <c r="JBF6" s="186"/>
      <c r="JBG6" s="185"/>
      <c r="JBH6" s="186"/>
      <c r="JBI6" s="185"/>
      <c r="JBJ6" s="186"/>
      <c r="JBK6" s="185"/>
      <c r="JBL6" s="186"/>
      <c r="JBM6" s="185"/>
      <c r="JBN6" s="186"/>
      <c r="JBO6" s="185"/>
      <c r="JBP6" s="186"/>
      <c r="JBQ6" s="185"/>
      <c r="JBR6" s="186"/>
      <c r="JBS6" s="185"/>
      <c r="JBT6" s="186"/>
      <c r="JBU6" s="185"/>
      <c r="JBV6" s="186"/>
      <c r="JBW6" s="185"/>
      <c r="JBX6" s="186"/>
      <c r="JBY6" s="185"/>
      <c r="JBZ6" s="186"/>
      <c r="JCA6" s="185"/>
      <c r="JCB6" s="186"/>
      <c r="JCC6" s="185"/>
      <c r="JCD6" s="186"/>
      <c r="JCE6" s="185"/>
      <c r="JCF6" s="186"/>
      <c r="JCG6" s="185"/>
      <c r="JCH6" s="186"/>
      <c r="JCI6" s="185"/>
      <c r="JCJ6" s="186"/>
      <c r="JCK6" s="185"/>
      <c r="JCL6" s="186"/>
      <c r="JCM6" s="185"/>
      <c r="JCN6" s="186"/>
      <c r="JCO6" s="185"/>
      <c r="JCP6" s="186"/>
      <c r="JCQ6" s="185"/>
      <c r="JCR6" s="186"/>
      <c r="JCS6" s="185"/>
      <c r="JCT6" s="186"/>
      <c r="JCU6" s="185"/>
      <c r="JCV6" s="186"/>
      <c r="JCW6" s="185"/>
      <c r="JCX6" s="186"/>
      <c r="JCY6" s="185"/>
      <c r="JCZ6" s="186"/>
      <c r="JDA6" s="185"/>
      <c r="JDB6" s="186"/>
      <c r="JDC6" s="185"/>
      <c r="JDD6" s="186"/>
      <c r="JDE6" s="185"/>
      <c r="JDF6" s="186"/>
      <c r="JDG6" s="185"/>
      <c r="JDH6" s="186"/>
      <c r="JDI6" s="185"/>
      <c r="JDJ6" s="186"/>
      <c r="JDK6" s="185"/>
      <c r="JDL6" s="186"/>
      <c r="JDM6" s="185"/>
      <c r="JDN6" s="186"/>
      <c r="JDO6" s="185"/>
      <c r="JDP6" s="186"/>
      <c r="JDQ6" s="185"/>
      <c r="JDR6" s="186"/>
      <c r="JDS6" s="185"/>
      <c r="JDT6" s="186"/>
      <c r="JDU6" s="185"/>
      <c r="JDV6" s="186"/>
      <c r="JDW6" s="185"/>
      <c r="JDX6" s="186"/>
      <c r="JDY6" s="185"/>
      <c r="JDZ6" s="186"/>
      <c r="JEA6" s="185"/>
      <c r="JEB6" s="186"/>
      <c r="JEC6" s="185"/>
      <c r="JED6" s="186"/>
      <c r="JEE6" s="185"/>
      <c r="JEF6" s="186"/>
      <c r="JEG6" s="185"/>
      <c r="JEH6" s="186"/>
      <c r="JEI6" s="185"/>
      <c r="JEJ6" s="186"/>
      <c r="JEK6" s="185"/>
      <c r="JEL6" s="186"/>
      <c r="JEM6" s="185"/>
      <c r="JEN6" s="186"/>
      <c r="JEO6" s="185"/>
      <c r="JEP6" s="186"/>
      <c r="JEQ6" s="185"/>
      <c r="JER6" s="186"/>
      <c r="JES6" s="185"/>
      <c r="JET6" s="186"/>
      <c r="JEU6" s="185"/>
      <c r="JEV6" s="186"/>
      <c r="JEW6" s="185"/>
      <c r="JEX6" s="186"/>
      <c r="JEY6" s="185"/>
      <c r="JEZ6" s="186"/>
      <c r="JFA6" s="185"/>
      <c r="JFB6" s="186"/>
      <c r="JFC6" s="185"/>
      <c r="JFD6" s="186"/>
      <c r="JFE6" s="185"/>
      <c r="JFF6" s="186"/>
      <c r="JFG6" s="185"/>
      <c r="JFH6" s="186"/>
      <c r="JFI6" s="185"/>
      <c r="JFJ6" s="186"/>
      <c r="JFK6" s="185"/>
      <c r="JFL6" s="186"/>
      <c r="JFM6" s="185"/>
      <c r="JFN6" s="186"/>
      <c r="JFO6" s="185"/>
      <c r="JFP6" s="186"/>
      <c r="JFQ6" s="185"/>
      <c r="JFR6" s="186"/>
      <c r="JFS6" s="185"/>
      <c r="JFT6" s="186"/>
      <c r="JFU6" s="185"/>
      <c r="JFV6" s="186"/>
      <c r="JFW6" s="185"/>
      <c r="JFX6" s="186"/>
      <c r="JFY6" s="185"/>
      <c r="JFZ6" s="186"/>
      <c r="JGA6" s="185"/>
      <c r="JGB6" s="186"/>
      <c r="JGC6" s="185"/>
      <c r="JGD6" s="186"/>
      <c r="JGE6" s="185"/>
      <c r="JGF6" s="186"/>
      <c r="JGG6" s="185"/>
      <c r="JGH6" s="186"/>
      <c r="JGI6" s="185"/>
      <c r="JGJ6" s="186"/>
      <c r="JGK6" s="185"/>
      <c r="JGL6" s="186"/>
      <c r="JGM6" s="185"/>
      <c r="JGN6" s="186"/>
      <c r="JGO6" s="185"/>
      <c r="JGP6" s="186"/>
      <c r="JGQ6" s="185"/>
      <c r="JGR6" s="186"/>
      <c r="JGS6" s="185"/>
      <c r="JGT6" s="186"/>
      <c r="JGU6" s="185"/>
      <c r="JGV6" s="186"/>
      <c r="JGW6" s="185"/>
      <c r="JGX6" s="186"/>
      <c r="JGY6" s="185"/>
      <c r="JGZ6" s="186"/>
      <c r="JHA6" s="185"/>
      <c r="JHB6" s="186"/>
      <c r="JHC6" s="185"/>
      <c r="JHD6" s="186"/>
      <c r="JHE6" s="185"/>
      <c r="JHF6" s="186"/>
      <c r="JHG6" s="185"/>
      <c r="JHH6" s="186"/>
      <c r="JHI6" s="185"/>
      <c r="JHJ6" s="186"/>
      <c r="JHK6" s="185"/>
      <c r="JHL6" s="186"/>
      <c r="JHM6" s="185"/>
      <c r="JHN6" s="186"/>
      <c r="JHO6" s="185"/>
      <c r="JHP6" s="186"/>
      <c r="JHQ6" s="185"/>
      <c r="JHR6" s="186"/>
      <c r="JHS6" s="185"/>
      <c r="JHT6" s="186"/>
      <c r="JHU6" s="185"/>
      <c r="JHV6" s="186"/>
      <c r="JHW6" s="185"/>
      <c r="JHX6" s="186"/>
      <c r="JHY6" s="185"/>
      <c r="JHZ6" s="186"/>
      <c r="JIA6" s="185"/>
      <c r="JIB6" s="186"/>
      <c r="JIC6" s="185"/>
      <c r="JID6" s="186"/>
      <c r="JIE6" s="185"/>
      <c r="JIF6" s="186"/>
      <c r="JIG6" s="185"/>
      <c r="JIH6" s="186"/>
      <c r="JII6" s="185"/>
      <c r="JIJ6" s="186"/>
      <c r="JIK6" s="185"/>
      <c r="JIL6" s="186"/>
      <c r="JIM6" s="185"/>
      <c r="JIN6" s="186"/>
      <c r="JIO6" s="185"/>
      <c r="JIP6" s="186"/>
      <c r="JIQ6" s="185"/>
      <c r="JIR6" s="186"/>
      <c r="JIS6" s="185"/>
      <c r="JIT6" s="186"/>
      <c r="JIU6" s="185"/>
      <c r="JIV6" s="186"/>
      <c r="JIW6" s="185"/>
      <c r="JIX6" s="186"/>
      <c r="JIY6" s="185"/>
      <c r="JIZ6" s="186"/>
      <c r="JJA6" s="185"/>
      <c r="JJB6" s="186"/>
      <c r="JJC6" s="185"/>
      <c r="JJD6" s="186"/>
      <c r="JJE6" s="185"/>
      <c r="JJF6" s="186"/>
      <c r="JJG6" s="185"/>
      <c r="JJH6" s="186"/>
      <c r="JJI6" s="185"/>
      <c r="JJJ6" s="186"/>
      <c r="JJK6" s="185"/>
      <c r="JJL6" s="186"/>
      <c r="JJM6" s="185"/>
      <c r="JJN6" s="186"/>
      <c r="JJO6" s="185"/>
      <c r="JJP6" s="186"/>
      <c r="JJQ6" s="185"/>
      <c r="JJR6" s="186"/>
      <c r="JJS6" s="185"/>
      <c r="JJT6" s="186"/>
      <c r="JJU6" s="185"/>
      <c r="JJV6" s="186"/>
      <c r="JJW6" s="185"/>
      <c r="JJX6" s="186"/>
      <c r="JJY6" s="185"/>
      <c r="JJZ6" s="186"/>
      <c r="JKA6" s="185"/>
      <c r="JKB6" s="186"/>
      <c r="JKC6" s="185"/>
      <c r="JKD6" s="186"/>
      <c r="JKE6" s="185"/>
      <c r="JKF6" s="186"/>
      <c r="JKG6" s="185"/>
      <c r="JKH6" s="186"/>
      <c r="JKI6" s="185"/>
      <c r="JKJ6" s="186"/>
      <c r="JKK6" s="185"/>
      <c r="JKL6" s="186"/>
      <c r="JKM6" s="185"/>
      <c r="JKN6" s="186"/>
      <c r="JKO6" s="185"/>
      <c r="JKP6" s="186"/>
      <c r="JKQ6" s="185"/>
      <c r="JKR6" s="186"/>
      <c r="JKS6" s="185"/>
      <c r="JKT6" s="186"/>
      <c r="JKU6" s="185"/>
      <c r="JKV6" s="186"/>
      <c r="JKW6" s="185"/>
      <c r="JKX6" s="186"/>
      <c r="JKY6" s="185"/>
      <c r="JKZ6" s="186"/>
      <c r="JLA6" s="185"/>
      <c r="JLB6" s="186"/>
      <c r="JLC6" s="185"/>
      <c r="JLD6" s="186"/>
      <c r="JLE6" s="185"/>
      <c r="JLF6" s="186"/>
      <c r="JLG6" s="185"/>
      <c r="JLH6" s="186"/>
      <c r="JLI6" s="185"/>
      <c r="JLJ6" s="186"/>
      <c r="JLK6" s="185"/>
      <c r="JLL6" s="186"/>
      <c r="JLM6" s="185"/>
      <c r="JLN6" s="186"/>
      <c r="JLO6" s="185"/>
      <c r="JLP6" s="186"/>
      <c r="JLQ6" s="185"/>
      <c r="JLR6" s="186"/>
      <c r="JLS6" s="185"/>
      <c r="JLT6" s="186"/>
      <c r="JLU6" s="185"/>
      <c r="JLV6" s="186"/>
      <c r="JLW6" s="185"/>
      <c r="JLX6" s="186"/>
      <c r="JLY6" s="185"/>
      <c r="JLZ6" s="186"/>
      <c r="JMA6" s="185"/>
      <c r="JMB6" s="186"/>
      <c r="JMC6" s="185"/>
      <c r="JMD6" s="186"/>
      <c r="JME6" s="185"/>
      <c r="JMF6" s="186"/>
      <c r="JMG6" s="185"/>
      <c r="JMH6" s="186"/>
      <c r="JMI6" s="185"/>
      <c r="JMJ6" s="186"/>
      <c r="JMK6" s="185"/>
      <c r="JML6" s="186"/>
      <c r="JMM6" s="185"/>
      <c r="JMN6" s="186"/>
      <c r="JMO6" s="185"/>
      <c r="JMP6" s="186"/>
      <c r="JMQ6" s="185"/>
      <c r="JMR6" s="186"/>
      <c r="JMS6" s="185"/>
      <c r="JMT6" s="186"/>
      <c r="JMU6" s="185"/>
      <c r="JMV6" s="186"/>
      <c r="JMW6" s="185"/>
      <c r="JMX6" s="186"/>
      <c r="JMY6" s="185"/>
      <c r="JMZ6" s="186"/>
      <c r="JNA6" s="185"/>
      <c r="JNB6" s="186"/>
      <c r="JNC6" s="185"/>
      <c r="JND6" s="186"/>
      <c r="JNE6" s="185"/>
      <c r="JNF6" s="186"/>
      <c r="JNG6" s="185"/>
      <c r="JNH6" s="186"/>
      <c r="JNI6" s="185"/>
      <c r="JNJ6" s="186"/>
      <c r="JNK6" s="185"/>
      <c r="JNL6" s="186"/>
      <c r="JNM6" s="185"/>
      <c r="JNN6" s="186"/>
      <c r="JNO6" s="185"/>
      <c r="JNP6" s="186"/>
      <c r="JNQ6" s="185"/>
      <c r="JNR6" s="186"/>
      <c r="JNS6" s="185"/>
      <c r="JNT6" s="186"/>
      <c r="JNU6" s="185"/>
      <c r="JNV6" s="186"/>
      <c r="JNW6" s="185"/>
      <c r="JNX6" s="186"/>
      <c r="JNY6" s="185"/>
      <c r="JNZ6" s="186"/>
      <c r="JOA6" s="185"/>
      <c r="JOB6" s="186"/>
      <c r="JOC6" s="185"/>
      <c r="JOD6" s="186"/>
      <c r="JOE6" s="185"/>
      <c r="JOF6" s="186"/>
      <c r="JOG6" s="185"/>
      <c r="JOH6" s="186"/>
      <c r="JOI6" s="185"/>
      <c r="JOJ6" s="186"/>
      <c r="JOK6" s="185"/>
      <c r="JOL6" s="186"/>
      <c r="JOM6" s="185"/>
      <c r="JON6" s="186"/>
      <c r="JOO6" s="185"/>
      <c r="JOP6" s="186"/>
      <c r="JOQ6" s="185"/>
      <c r="JOR6" s="186"/>
      <c r="JOS6" s="185"/>
      <c r="JOT6" s="186"/>
      <c r="JOU6" s="185"/>
      <c r="JOV6" s="186"/>
      <c r="JOW6" s="185"/>
      <c r="JOX6" s="186"/>
      <c r="JOY6" s="185"/>
      <c r="JOZ6" s="186"/>
      <c r="JPA6" s="185"/>
      <c r="JPB6" s="186"/>
      <c r="JPC6" s="185"/>
      <c r="JPD6" s="186"/>
      <c r="JPE6" s="185"/>
      <c r="JPF6" s="186"/>
      <c r="JPG6" s="185"/>
      <c r="JPH6" s="186"/>
      <c r="JPI6" s="185"/>
      <c r="JPJ6" s="186"/>
      <c r="JPK6" s="185"/>
      <c r="JPL6" s="186"/>
      <c r="JPM6" s="185"/>
      <c r="JPN6" s="186"/>
      <c r="JPO6" s="185"/>
      <c r="JPP6" s="186"/>
      <c r="JPQ6" s="185"/>
      <c r="JPR6" s="186"/>
      <c r="JPS6" s="185"/>
      <c r="JPT6" s="186"/>
      <c r="JPU6" s="185"/>
      <c r="JPV6" s="186"/>
      <c r="JPW6" s="185"/>
      <c r="JPX6" s="186"/>
      <c r="JPY6" s="185"/>
      <c r="JPZ6" s="186"/>
      <c r="JQA6" s="185"/>
      <c r="JQB6" s="186"/>
      <c r="JQC6" s="185"/>
      <c r="JQD6" s="186"/>
      <c r="JQE6" s="185"/>
      <c r="JQF6" s="186"/>
      <c r="JQG6" s="185"/>
      <c r="JQH6" s="186"/>
      <c r="JQI6" s="185"/>
      <c r="JQJ6" s="186"/>
      <c r="JQK6" s="185"/>
      <c r="JQL6" s="186"/>
      <c r="JQM6" s="185"/>
      <c r="JQN6" s="186"/>
      <c r="JQO6" s="185"/>
      <c r="JQP6" s="186"/>
      <c r="JQQ6" s="185"/>
      <c r="JQR6" s="186"/>
      <c r="JQS6" s="185"/>
      <c r="JQT6" s="186"/>
      <c r="JQU6" s="185"/>
      <c r="JQV6" s="186"/>
      <c r="JQW6" s="185"/>
      <c r="JQX6" s="186"/>
      <c r="JQY6" s="185"/>
      <c r="JQZ6" s="186"/>
      <c r="JRA6" s="185"/>
      <c r="JRB6" s="186"/>
      <c r="JRC6" s="185"/>
      <c r="JRD6" s="186"/>
      <c r="JRE6" s="185"/>
      <c r="JRF6" s="186"/>
      <c r="JRG6" s="185"/>
      <c r="JRH6" s="186"/>
      <c r="JRI6" s="185"/>
      <c r="JRJ6" s="186"/>
      <c r="JRK6" s="185"/>
      <c r="JRL6" s="186"/>
      <c r="JRM6" s="185"/>
      <c r="JRN6" s="186"/>
      <c r="JRO6" s="185"/>
      <c r="JRP6" s="186"/>
      <c r="JRQ6" s="185"/>
      <c r="JRR6" s="186"/>
      <c r="JRS6" s="185"/>
      <c r="JRT6" s="186"/>
      <c r="JRU6" s="185"/>
      <c r="JRV6" s="186"/>
      <c r="JRW6" s="185"/>
      <c r="JRX6" s="186"/>
      <c r="JRY6" s="185"/>
      <c r="JRZ6" s="186"/>
      <c r="JSA6" s="185"/>
      <c r="JSB6" s="186"/>
      <c r="JSC6" s="185"/>
      <c r="JSD6" s="186"/>
      <c r="JSE6" s="185"/>
      <c r="JSF6" s="186"/>
      <c r="JSG6" s="185"/>
      <c r="JSH6" s="186"/>
      <c r="JSI6" s="185"/>
      <c r="JSJ6" s="186"/>
      <c r="JSK6" s="185"/>
      <c r="JSL6" s="186"/>
      <c r="JSM6" s="185"/>
      <c r="JSN6" s="186"/>
      <c r="JSO6" s="185"/>
      <c r="JSP6" s="186"/>
      <c r="JSQ6" s="185"/>
      <c r="JSR6" s="186"/>
      <c r="JSS6" s="185"/>
      <c r="JST6" s="186"/>
      <c r="JSU6" s="185"/>
      <c r="JSV6" s="186"/>
      <c r="JSW6" s="185"/>
      <c r="JSX6" s="186"/>
      <c r="JSY6" s="185"/>
      <c r="JSZ6" s="186"/>
      <c r="JTA6" s="185"/>
      <c r="JTB6" s="186"/>
      <c r="JTC6" s="185"/>
      <c r="JTD6" s="186"/>
      <c r="JTE6" s="185"/>
      <c r="JTF6" s="186"/>
      <c r="JTG6" s="185"/>
      <c r="JTH6" s="186"/>
      <c r="JTI6" s="185"/>
      <c r="JTJ6" s="186"/>
      <c r="JTK6" s="185"/>
      <c r="JTL6" s="186"/>
      <c r="JTM6" s="185"/>
      <c r="JTN6" s="186"/>
      <c r="JTO6" s="185"/>
      <c r="JTP6" s="186"/>
      <c r="JTQ6" s="185"/>
      <c r="JTR6" s="186"/>
      <c r="JTS6" s="185"/>
      <c r="JTT6" s="186"/>
      <c r="JTU6" s="185"/>
      <c r="JTV6" s="186"/>
      <c r="JTW6" s="185"/>
      <c r="JTX6" s="186"/>
      <c r="JTY6" s="185"/>
      <c r="JTZ6" s="186"/>
      <c r="JUA6" s="185"/>
      <c r="JUB6" s="186"/>
      <c r="JUC6" s="185"/>
      <c r="JUD6" s="186"/>
      <c r="JUE6" s="185"/>
      <c r="JUF6" s="186"/>
      <c r="JUG6" s="185"/>
      <c r="JUH6" s="186"/>
      <c r="JUI6" s="185"/>
      <c r="JUJ6" s="186"/>
      <c r="JUK6" s="185"/>
      <c r="JUL6" s="186"/>
      <c r="JUM6" s="185"/>
      <c r="JUN6" s="186"/>
      <c r="JUO6" s="185"/>
      <c r="JUP6" s="186"/>
      <c r="JUQ6" s="185"/>
      <c r="JUR6" s="186"/>
      <c r="JUS6" s="185"/>
      <c r="JUT6" s="186"/>
      <c r="JUU6" s="185"/>
      <c r="JUV6" s="186"/>
      <c r="JUW6" s="185"/>
      <c r="JUX6" s="186"/>
      <c r="JUY6" s="185"/>
      <c r="JUZ6" s="186"/>
      <c r="JVA6" s="185"/>
      <c r="JVB6" s="186"/>
      <c r="JVC6" s="185"/>
      <c r="JVD6" s="186"/>
      <c r="JVE6" s="185"/>
      <c r="JVF6" s="186"/>
      <c r="JVG6" s="185"/>
      <c r="JVH6" s="186"/>
      <c r="JVI6" s="185"/>
      <c r="JVJ6" s="186"/>
      <c r="JVK6" s="185"/>
      <c r="JVL6" s="186"/>
      <c r="JVM6" s="185"/>
      <c r="JVN6" s="186"/>
      <c r="JVO6" s="185"/>
      <c r="JVP6" s="186"/>
      <c r="JVQ6" s="185"/>
      <c r="JVR6" s="186"/>
      <c r="JVS6" s="185"/>
      <c r="JVT6" s="186"/>
      <c r="JVU6" s="185"/>
      <c r="JVV6" s="186"/>
      <c r="JVW6" s="185"/>
      <c r="JVX6" s="186"/>
      <c r="JVY6" s="185"/>
      <c r="JVZ6" s="186"/>
      <c r="JWA6" s="185"/>
      <c r="JWB6" s="186"/>
      <c r="JWC6" s="185"/>
      <c r="JWD6" s="186"/>
      <c r="JWE6" s="185"/>
      <c r="JWF6" s="186"/>
      <c r="JWG6" s="185"/>
      <c r="JWH6" s="186"/>
      <c r="JWI6" s="185"/>
      <c r="JWJ6" s="186"/>
      <c r="JWK6" s="185"/>
      <c r="JWL6" s="186"/>
      <c r="JWM6" s="185"/>
      <c r="JWN6" s="186"/>
      <c r="JWO6" s="185"/>
      <c r="JWP6" s="186"/>
      <c r="JWQ6" s="185"/>
      <c r="JWR6" s="186"/>
      <c r="JWS6" s="185"/>
      <c r="JWT6" s="186"/>
      <c r="JWU6" s="185"/>
      <c r="JWV6" s="186"/>
      <c r="JWW6" s="185"/>
      <c r="JWX6" s="186"/>
      <c r="JWY6" s="185"/>
      <c r="JWZ6" s="186"/>
      <c r="JXA6" s="185"/>
      <c r="JXB6" s="186"/>
      <c r="JXC6" s="185"/>
      <c r="JXD6" s="186"/>
      <c r="JXE6" s="185"/>
      <c r="JXF6" s="186"/>
      <c r="JXG6" s="185"/>
      <c r="JXH6" s="186"/>
      <c r="JXI6" s="185"/>
      <c r="JXJ6" s="186"/>
      <c r="JXK6" s="185"/>
      <c r="JXL6" s="186"/>
      <c r="JXM6" s="185"/>
      <c r="JXN6" s="186"/>
      <c r="JXO6" s="185"/>
      <c r="JXP6" s="186"/>
      <c r="JXQ6" s="185"/>
      <c r="JXR6" s="186"/>
      <c r="JXS6" s="185"/>
      <c r="JXT6" s="186"/>
      <c r="JXU6" s="185"/>
      <c r="JXV6" s="186"/>
      <c r="JXW6" s="185"/>
      <c r="JXX6" s="186"/>
      <c r="JXY6" s="185"/>
      <c r="JXZ6" s="186"/>
      <c r="JYA6" s="185"/>
      <c r="JYB6" s="186"/>
      <c r="JYC6" s="185"/>
      <c r="JYD6" s="186"/>
      <c r="JYE6" s="185"/>
      <c r="JYF6" s="186"/>
      <c r="JYG6" s="185"/>
      <c r="JYH6" s="186"/>
      <c r="JYI6" s="185"/>
      <c r="JYJ6" s="186"/>
      <c r="JYK6" s="185"/>
      <c r="JYL6" s="186"/>
      <c r="JYM6" s="185"/>
      <c r="JYN6" s="186"/>
      <c r="JYO6" s="185"/>
      <c r="JYP6" s="186"/>
      <c r="JYQ6" s="185"/>
      <c r="JYR6" s="186"/>
      <c r="JYS6" s="185"/>
      <c r="JYT6" s="186"/>
      <c r="JYU6" s="185"/>
      <c r="JYV6" s="186"/>
      <c r="JYW6" s="185"/>
      <c r="JYX6" s="186"/>
      <c r="JYY6" s="185"/>
      <c r="JYZ6" s="186"/>
      <c r="JZA6" s="185"/>
      <c r="JZB6" s="186"/>
      <c r="JZC6" s="185"/>
      <c r="JZD6" s="186"/>
      <c r="JZE6" s="185"/>
      <c r="JZF6" s="186"/>
      <c r="JZG6" s="185"/>
      <c r="JZH6" s="186"/>
      <c r="JZI6" s="185"/>
      <c r="JZJ6" s="186"/>
      <c r="JZK6" s="185"/>
      <c r="JZL6" s="186"/>
      <c r="JZM6" s="185"/>
      <c r="JZN6" s="186"/>
      <c r="JZO6" s="185"/>
      <c r="JZP6" s="186"/>
      <c r="JZQ6" s="185"/>
      <c r="JZR6" s="186"/>
      <c r="JZS6" s="185"/>
      <c r="JZT6" s="186"/>
      <c r="JZU6" s="185"/>
      <c r="JZV6" s="186"/>
      <c r="JZW6" s="185"/>
      <c r="JZX6" s="186"/>
      <c r="JZY6" s="185"/>
      <c r="JZZ6" s="186"/>
      <c r="KAA6" s="185"/>
      <c r="KAB6" s="186"/>
      <c r="KAC6" s="185"/>
      <c r="KAD6" s="186"/>
      <c r="KAE6" s="185"/>
      <c r="KAF6" s="186"/>
      <c r="KAG6" s="185"/>
      <c r="KAH6" s="186"/>
      <c r="KAI6" s="185"/>
      <c r="KAJ6" s="186"/>
      <c r="KAK6" s="185"/>
      <c r="KAL6" s="186"/>
      <c r="KAM6" s="185"/>
      <c r="KAN6" s="186"/>
      <c r="KAO6" s="185"/>
      <c r="KAP6" s="186"/>
      <c r="KAQ6" s="185"/>
      <c r="KAR6" s="186"/>
      <c r="KAS6" s="185"/>
      <c r="KAT6" s="186"/>
      <c r="KAU6" s="185"/>
      <c r="KAV6" s="186"/>
      <c r="KAW6" s="185"/>
      <c r="KAX6" s="186"/>
      <c r="KAY6" s="185"/>
      <c r="KAZ6" s="186"/>
      <c r="KBA6" s="185"/>
      <c r="KBB6" s="186"/>
      <c r="KBC6" s="185"/>
      <c r="KBD6" s="186"/>
      <c r="KBE6" s="185"/>
      <c r="KBF6" s="186"/>
      <c r="KBG6" s="185"/>
      <c r="KBH6" s="186"/>
      <c r="KBI6" s="185"/>
      <c r="KBJ6" s="186"/>
      <c r="KBK6" s="185"/>
      <c r="KBL6" s="186"/>
      <c r="KBM6" s="185"/>
      <c r="KBN6" s="186"/>
      <c r="KBO6" s="185"/>
      <c r="KBP6" s="186"/>
      <c r="KBQ6" s="185"/>
      <c r="KBR6" s="186"/>
      <c r="KBS6" s="185"/>
      <c r="KBT6" s="186"/>
      <c r="KBU6" s="185"/>
      <c r="KBV6" s="186"/>
      <c r="KBW6" s="185"/>
      <c r="KBX6" s="186"/>
      <c r="KBY6" s="185"/>
      <c r="KBZ6" s="186"/>
      <c r="KCA6" s="185"/>
      <c r="KCB6" s="186"/>
      <c r="KCC6" s="185"/>
      <c r="KCD6" s="186"/>
      <c r="KCE6" s="185"/>
      <c r="KCF6" s="186"/>
      <c r="KCG6" s="185"/>
      <c r="KCH6" s="186"/>
      <c r="KCI6" s="185"/>
      <c r="KCJ6" s="186"/>
      <c r="KCK6" s="185"/>
      <c r="KCL6" s="186"/>
      <c r="KCM6" s="185"/>
      <c r="KCN6" s="186"/>
      <c r="KCO6" s="185"/>
      <c r="KCP6" s="186"/>
      <c r="KCQ6" s="185"/>
      <c r="KCR6" s="186"/>
      <c r="KCS6" s="185"/>
      <c r="KCT6" s="186"/>
      <c r="KCU6" s="185"/>
      <c r="KCV6" s="186"/>
      <c r="KCW6" s="185"/>
      <c r="KCX6" s="186"/>
      <c r="KCY6" s="185"/>
      <c r="KCZ6" s="186"/>
      <c r="KDA6" s="185"/>
      <c r="KDB6" s="186"/>
      <c r="KDC6" s="185"/>
      <c r="KDD6" s="186"/>
      <c r="KDE6" s="185"/>
      <c r="KDF6" s="186"/>
      <c r="KDG6" s="185"/>
      <c r="KDH6" s="186"/>
      <c r="KDI6" s="185"/>
      <c r="KDJ6" s="186"/>
      <c r="KDK6" s="185"/>
      <c r="KDL6" s="186"/>
      <c r="KDM6" s="185"/>
      <c r="KDN6" s="186"/>
      <c r="KDO6" s="185"/>
      <c r="KDP6" s="186"/>
      <c r="KDQ6" s="185"/>
      <c r="KDR6" s="186"/>
      <c r="KDS6" s="185"/>
      <c r="KDT6" s="186"/>
      <c r="KDU6" s="185"/>
      <c r="KDV6" s="186"/>
      <c r="KDW6" s="185"/>
      <c r="KDX6" s="186"/>
      <c r="KDY6" s="185"/>
      <c r="KDZ6" s="186"/>
      <c r="KEA6" s="185"/>
      <c r="KEB6" s="186"/>
      <c r="KEC6" s="185"/>
      <c r="KED6" s="186"/>
      <c r="KEE6" s="185"/>
      <c r="KEF6" s="186"/>
      <c r="KEG6" s="185"/>
      <c r="KEH6" s="186"/>
      <c r="KEI6" s="185"/>
      <c r="KEJ6" s="186"/>
      <c r="KEK6" s="185"/>
      <c r="KEL6" s="186"/>
      <c r="KEM6" s="185"/>
      <c r="KEN6" s="186"/>
      <c r="KEO6" s="185"/>
      <c r="KEP6" s="186"/>
      <c r="KEQ6" s="185"/>
      <c r="KER6" s="186"/>
      <c r="KES6" s="185"/>
      <c r="KET6" s="186"/>
      <c r="KEU6" s="185"/>
      <c r="KEV6" s="186"/>
      <c r="KEW6" s="185"/>
      <c r="KEX6" s="186"/>
      <c r="KEY6" s="185"/>
      <c r="KEZ6" s="186"/>
      <c r="KFA6" s="185"/>
      <c r="KFB6" s="186"/>
      <c r="KFC6" s="185"/>
      <c r="KFD6" s="186"/>
      <c r="KFE6" s="185"/>
      <c r="KFF6" s="186"/>
      <c r="KFG6" s="185"/>
      <c r="KFH6" s="186"/>
      <c r="KFI6" s="185"/>
      <c r="KFJ6" s="186"/>
      <c r="KFK6" s="185"/>
      <c r="KFL6" s="186"/>
      <c r="KFM6" s="185"/>
      <c r="KFN6" s="186"/>
      <c r="KFO6" s="185"/>
      <c r="KFP6" s="186"/>
      <c r="KFQ6" s="185"/>
      <c r="KFR6" s="186"/>
      <c r="KFS6" s="185"/>
      <c r="KFT6" s="186"/>
      <c r="KFU6" s="185"/>
      <c r="KFV6" s="186"/>
      <c r="KFW6" s="185"/>
      <c r="KFX6" s="186"/>
      <c r="KFY6" s="185"/>
      <c r="KFZ6" s="186"/>
      <c r="KGA6" s="185"/>
      <c r="KGB6" s="186"/>
      <c r="KGC6" s="185"/>
      <c r="KGD6" s="186"/>
      <c r="KGE6" s="185"/>
      <c r="KGF6" s="186"/>
      <c r="KGG6" s="185"/>
      <c r="KGH6" s="186"/>
      <c r="KGI6" s="185"/>
      <c r="KGJ6" s="186"/>
      <c r="KGK6" s="185"/>
      <c r="KGL6" s="186"/>
      <c r="KGM6" s="185"/>
      <c r="KGN6" s="186"/>
      <c r="KGO6" s="185"/>
      <c r="KGP6" s="186"/>
      <c r="KGQ6" s="185"/>
      <c r="KGR6" s="186"/>
      <c r="KGS6" s="185"/>
      <c r="KGT6" s="186"/>
      <c r="KGU6" s="185"/>
      <c r="KGV6" s="186"/>
      <c r="KGW6" s="185"/>
      <c r="KGX6" s="186"/>
      <c r="KGY6" s="185"/>
      <c r="KGZ6" s="186"/>
      <c r="KHA6" s="185"/>
      <c r="KHB6" s="186"/>
      <c r="KHC6" s="185"/>
      <c r="KHD6" s="186"/>
      <c r="KHE6" s="185"/>
      <c r="KHF6" s="186"/>
      <c r="KHG6" s="185"/>
      <c r="KHH6" s="186"/>
      <c r="KHI6" s="185"/>
      <c r="KHJ6" s="186"/>
      <c r="KHK6" s="185"/>
      <c r="KHL6" s="186"/>
      <c r="KHM6" s="185"/>
      <c r="KHN6" s="186"/>
      <c r="KHO6" s="185"/>
      <c r="KHP6" s="186"/>
      <c r="KHQ6" s="185"/>
      <c r="KHR6" s="186"/>
      <c r="KHS6" s="185"/>
      <c r="KHT6" s="186"/>
      <c r="KHU6" s="185"/>
      <c r="KHV6" s="186"/>
      <c r="KHW6" s="185"/>
      <c r="KHX6" s="186"/>
      <c r="KHY6" s="185"/>
      <c r="KHZ6" s="186"/>
      <c r="KIA6" s="185"/>
      <c r="KIB6" s="186"/>
      <c r="KIC6" s="185"/>
      <c r="KID6" s="186"/>
      <c r="KIE6" s="185"/>
      <c r="KIF6" s="186"/>
      <c r="KIG6" s="185"/>
      <c r="KIH6" s="186"/>
      <c r="KII6" s="185"/>
      <c r="KIJ6" s="186"/>
      <c r="KIK6" s="185"/>
      <c r="KIL6" s="186"/>
      <c r="KIM6" s="185"/>
      <c r="KIN6" s="186"/>
      <c r="KIO6" s="185"/>
      <c r="KIP6" s="186"/>
      <c r="KIQ6" s="185"/>
      <c r="KIR6" s="186"/>
      <c r="KIS6" s="185"/>
      <c r="KIT6" s="186"/>
      <c r="KIU6" s="185"/>
      <c r="KIV6" s="186"/>
      <c r="KIW6" s="185"/>
      <c r="KIX6" s="186"/>
      <c r="KIY6" s="185"/>
      <c r="KIZ6" s="186"/>
      <c r="KJA6" s="185"/>
      <c r="KJB6" s="186"/>
      <c r="KJC6" s="185"/>
      <c r="KJD6" s="186"/>
      <c r="KJE6" s="185"/>
      <c r="KJF6" s="186"/>
      <c r="KJG6" s="185"/>
      <c r="KJH6" s="186"/>
      <c r="KJI6" s="185"/>
      <c r="KJJ6" s="186"/>
      <c r="KJK6" s="185"/>
      <c r="KJL6" s="186"/>
      <c r="KJM6" s="185"/>
      <c r="KJN6" s="186"/>
      <c r="KJO6" s="185"/>
      <c r="KJP6" s="186"/>
      <c r="KJQ6" s="185"/>
      <c r="KJR6" s="186"/>
      <c r="KJS6" s="185"/>
      <c r="KJT6" s="186"/>
      <c r="KJU6" s="185"/>
      <c r="KJV6" s="186"/>
      <c r="KJW6" s="185"/>
      <c r="KJX6" s="186"/>
      <c r="KJY6" s="185"/>
      <c r="KJZ6" s="186"/>
      <c r="KKA6" s="185"/>
      <c r="KKB6" s="186"/>
      <c r="KKC6" s="185"/>
      <c r="KKD6" s="186"/>
      <c r="KKE6" s="185"/>
      <c r="KKF6" s="186"/>
      <c r="KKG6" s="185"/>
      <c r="KKH6" s="186"/>
      <c r="KKI6" s="185"/>
      <c r="KKJ6" s="186"/>
      <c r="KKK6" s="185"/>
      <c r="KKL6" s="186"/>
      <c r="KKM6" s="185"/>
      <c r="KKN6" s="186"/>
      <c r="KKO6" s="185"/>
      <c r="KKP6" s="186"/>
      <c r="KKQ6" s="185"/>
      <c r="KKR6" s="186"/>
      <c r="KKS6" s="185"/>
      <c r="KKT6" s="186"/>
      <c r="KKU6" s="185"/>
      <c r="KKV6" s="186"/>
      <c r="KKW6" s="185"/>
      <c r="KKX6" s="186"/>
      <c r="KKY6" s="185"/>
      <c r="KKZ6" s="186"/>
      <c r="KLA6" s="185"/>
      <c r="KLB6" s="186"/>
      <c r="KLC6" s="185"/>
      <c r="KLD6" s="186"/>
      <c r="KLE6" s="185"/>
      <c r="KLF6" s="186"/>
      <c r="KLG6" s="185"/>
      <c r="KLH6" s="186"/>
      <c r="KLI6" s="185"/>
      <c r="KLJ6" s="186"/>
      <c r="KLK6" s="185"/>
      <c r="KLL6" s="186"/>
      <c r="KLM6" s="185"/>
      <c r="KLN6" s="186"/>
      <c r="KLO6" s="185"/>
      <c r="KLP6" s="186"/>
      <c r="KLQ6" s="185"/>
      <c r="KLR6" s="186"/>
      <c r="KLS6" s="185"/>
      <c r="KLT6" s="186"/>
      <c r="KLU6" s="185"/>
      <c r="KLV6" s="186"/>
      <c r="KLW6" s="185"/>
      <c r="KLX6" s="186"/>
      <c r="KLY6" s="185"/>
      <c r="KLZ6" s="186"/>
      <c r="KMA6" s="185"/>
      <c r="KMB6" s="186"/>
      <c r="KMC6" s="185"/>
      <c r="KMD6" s="186"/>
      <c r="KME6" s="185"/>
      <c r="KMF6" s="186"/>
      <c r="KMG6" s="185"/>
      <c r="KMH6" s="186"/>
      <c r="KMI6" s="185"/>
      <c r="KMJ6" s="186"/>
      <c r="KMK6" s="185"/>
      <c r="KML6" s="186"/>
      <c r="KMM6" s="185"/>
      <c r="KMN6" s="186"/>
      <c r="KMO6" s="185"/>
      <c r="KMP6" s="186"/>
      <c r="KMQ6" s="185"/>
      <c r="KMR6" s="186"/>
      <c r="KMS6" s="185"/>
      <c r="KMT6" s="186"/>
      <c r="KMU6" s="185"/>
      <c r="KMV6" s="186"/>
      <c r="KMW6" s="185"/>
      <c r="KMX6" s="186"/>
      <c r="KMY6" s="185"/>
      <c r="KMZ6" s="186"/>
      <c r="KNA6" s="185"/>
      <c r="KNB6" s="186"/>
      <c r="KNC6" s="185"/>
      <c r="KND6" s="186"/>
      <c r="KNE6" s="185"/>
      <c r="KNF6" s="186"/>
      <c r="KNG6" s="185"/>
      <c r="KNH6" s="186"/>
      <c r="KNI6" s="185"/>
      <c r="KNJ6" s="186"/>
      <c r="KNK6" s="185"/>
      <c r="KNL6" s="186"/>
      <c r="KNM6" s="185"/>
      <c r="KNN6" s="186"/>
      <c r="KNO6" s="185"/>
      <c r="KNP6" s="186"/>
      <c r="KNQ6" s="185"/>
      <c r="KNR6" s="186"/>
      <c r="KNS6" s="185"/>
      <c r="KNT6" s="186"/>
      <c r="KNU6" s="185"/>
      <c r="KNV6" s="186"/>
      <c r="KNW6" s="185"/>
      <c r="KNX6" s="186"/>
      <c r="KNY6" s="185"/>
      <c r="KNZ6" s="186"/>
      <c r="KOA6" s="185"/>
      <c r="KOB6" s="186"/>
      <c r="KOC6" s="185"/>
      <c r="KOD6" s="186"/>
      <c r="KOE6" s="185"/>
      <c r="KOF6" s="186"/>
      <c r="KOG6" s="185"/>
      <c r="KOH6" s="186"/>
      <c r="KOI6" s="185"/>
      <c r="KOJ6" s="186"/>
      <c r="KOK6" s="185"/>
      <c r="KOL6" s="186"/>
      <c r="KOM6" s="185"/>
      <c r="KON6" s="186"/>
      <c r="KOO6" s="185"/>
      <c r="KOP6" s="186"/>
      <c r="KOQ6" s="185"/>
      <c r="KOR6" s="186"/>
      <c r="KOS6" s="185"/>
      <c r="KOT6" s="186"/>
      <c r="KOU6" s="185"/>
      <c r="KOV6" s="186"/>
      <c r="KOW6" s="185"/>
      <c r="KOX6" s="186"/>
      <c r="KOY6" s="185"/>
      <c r="KOZ6" s="186"/>
      <c r="KPA6" s="185"/>
      <c r="KPB6" s="186"/>
      <c r="KPC6" s="185"/>
      <c r="KPD6" s="186"/>
      <c r="KPE6" s="185"/>
      <c r="KPF6" s="186"/>
      <c r="KPG6" s="185"/>
      <c r="KPH6" s="186"/>
      <c r="KPI6" s="185"/>
      <c r="KPJ6" s="186"/>
      <c r="KPK6" s="185"/>
      <c r="KPL6" s="186"/>
      <c r="KPM6" s="185"/>
      <c r="KPN6" s="186"/>
      <c r="KPO6" s="185"/>
      <c r="KPP6" s="186"/>
      <c r="KPQ6" s="185"/>
      <c r="KPR6" s="186"/>
      <c r="KPS6" s="185"/>
      <c r="KPT6" s="186"/>
      <c r="KPU6" s="185"/>
      <c r="KPV6" s="186"/>
      <c r="KPW6" s="185"/>
      <c r="KPX6" s="186"/>
      <c r="KPY6" s="185"/>
      <c r="KPZ6" s="186"/>
      <c r="KQA6" s="185"/>
      <c r="KQB6" s="186"/>
      <c r="KQC6" s="185"/>
      <c r="KQD6" s="186"/>
      <c r="KQE6" s="185"/>
      <c r="KQF6" s="186"/>
      <c r="KQG6" s="185"/>
      <c r="KQH6" s="186"/>
      <c r="KQI6" s="185"/>
      <c r="KQJ6" s="186"/>
      <c r="KQK6" s="185"/>
      <c r="KQL6" s="186"/>
      <c r="KQM6" s="185"/>
      <c r="KQN6" s="186"/>
      <c r="KQO6" s="185"/>
      <c r="KQP6" s="186"/>
      <c r="KQQ6" s="185"/>
      <c r="KQR6" s="186"/>
      <c r="KQS6" s="185"/>
      <c r="KQT6" s="186"/>
      <c r="KQU6" s="185"/>
      <c r="KQV6" s="186"/>
      <c r="KQW6" s="185"/>
      <c r="KQX6" s="186"/>
      <c r="KQY6" s="185"/>
      <c r="KQZ6" s="186"/>
      <c r="KRA6" s="185"/>
      <c r="KRB6" s="186"/>
      <c r="KRC6" s="185"/>
      <c r="KRD6" s="186"/>
      <c r="KRE6" s="185"/>
      <c r="KRF6" s="186"/>
      <c r="KRG6" s="185"/>
      <c r="KRH6" s="186"/>
      <c r="KRI6" s="185"/>
      <c r="KRJ6" s="186"/>
      <c r="KRK6" s="185"/>
      <c r="KRL6" s="186"/>
      <c r="KRM6" s="185"/>
      <c r="KRN6" s="186"/>
      <c r="KRO6" s="185"/>
      <c r="KRP6" s="186"/>
      <c r="KRQ6" s="185"/>
      <c r="KRR6" s="186"/>
      <c r="KRS6" s="185"/>
      <c r="KRT6" s="186"/>
      <c r="KRU6" s="185"/>
      <c r="KRV6" s="186"/>
      <c r="KRW6" s="185"/>
      <c r="KRX6" s="186"/>
      <c r="KRY6" s="185"/>
      <c r="KRZ6" s="186"/>
      <c r="KSA6" s="185"/>
      <c r="KSB6" s="186"/>
      <c r="KSC6" s="185"/>
      <c r="KSD6" s="186"/>
      <c r="KSE6" s="185"/>
      <c r="KSF6" s="186"/>
      <c r="KSG6" s="185"/>
      <c r="KSH6" s="186"/>
      <c r="KSI6" s="185"/>
      <c r="KSJ6" s="186"/>
      <c r="KSK6" s="185"/>
      <c r="KSL6" s="186"/>
      <c r="KSM6" s="185"/>
      <c r="KSN6" s="186"/>
      <c r="KSO6" s="185"/>
      <c r="KSP6" s="186"/>
      <c r="KSQ6" s="185"/>
      <c r="KSR6" s="186"/>
      <c r="KSS6" s="185"/>
      <c r="KST6" s="186"/>
      <c r="KSU6" s="185"/>
      <c r="KSV6" s="186"/>
      <c r="KSW6" s="185"/>
      <c r="KSX6" s="186"/>
      <c r="KSY6" s="185"/>
      <c r="KSZ6" s="186"/>
      <c r="KTA6" s="185"/>
      <c r="KTB6" s="186"/>
      <c r="KTC6" s="185"/>
      <c r="KTD6" s="186"/>
      <c r="KTE6" s="185"/>
      <c r="KTF6" s="186"/>
      <c r="KTG6" s="185"/>
      <c r="KTH6" s="186"/>
      <c r="KTI6" s="185"/>
      <c r="KTJ6" s="186"/>
      <c r="KTK6" s="185"/>
      <c r="KTL6" s="186"/>
      <c r="KTM6" s="185"/>
      <c r="KTN6" s="186"/>
      <c r="KTO6" s="185"/>
      <c r="KTP6" s="186"/>
      <c r="KTQ6" s="185"/>
      <c r="KTR6" s="186"/>
      <c r="KTS6" s="185"/>
      <c r="KTT6" s="186"/>
      <c r="KTU6" s="185"/>
      <c r="KTV6" s="186"/>
      <c r="KTW6" s="185"/>
      <c r="KTX6" s="186"/>
      <c r="KTY6" s="185"/>
      <c r="KTZ6" s="186"/>
      <c r="KUA6" s="185"/>
      <c r="KUB6" s="186"/>
      <c r="KUC6" s="185"/>
      <c r="KUD6" s="186"/>
      <c r="KUE6" s="185"/>
      <c r="KUF6" s="186"/>
      <c r="KUG6" s="185"/>
      <c r="KUH6" s="186"/>
      <c r="KUI6" s="185"/>
      <c r="KUJ6" s="186"/>
      <c r="KUK6" s="185"/>
      <c r="KUL6" s="186"/>
      <c r="KUM6" s="185"/>
      <c r="KUN6" s="186"/>
      <c r="KUO6" s="185"/>
      <c r="KUP6" s="186"/>
      <c r="KUQ6" s="185"/>
      <c r="KUR6" s="186"/>
      <c r="KUS6" s="185"/>
      <c r="KUT6" s="186"/>
      <c r="KUU6" s="185"/>
      <c r="KUV6" s="186"/>
      <c r="KUW6" s="185"/>
      <c r="KUX6" s="186"/>
      <c r="KUY6" s="185"/>
      <c r="KUZ6" s="186"/>
      <c r="KVA6" s="185"/>
      <c r="KVB6" s="186"/>
      <c r="KVC6" s="185"/>
      <c r="KVD6" s="186"/>
      <c r="KVE6" s="185"/>
      <c r="KVF6" s="186"/>
      <c r="KVG6" s="185"/>
      <c r="KVH6" s="186"/>
      <c r="KVI6" s="185"/>
      <c r="KVJ6" s="186"/>
      <c r="KVK6" s="185"/>
      <c r="KVL6" s="186"/>
      <c r="KVM6" s="185"/>
      <c r="KVN6" s="186"/>
      <c r="KVO6" s="185"/>
      <c r="KVP6" s="186"/>
      <c r="KVQ6" s="185"/>
      <c r="KVR6" s="186"/>
      <c r="KVS6" s="185"/>
      <c r="KVT6" s="186"/>
      <c r="KVU6" s="185"/>
      <c r="KVV6" s="186"/>
      <c r="KVW6" s="185"/>
      <c r="KVX6" s="186"/>
      <c r="KVY6" s="185"/>
      <c r="KVZ6" s="186"/>
      <c r="KWA6" s="185"/>
      <c r="KWB6" s="186"/>
      <c r="KWC6" s="185"/>
      <c r="KWD6" s="186"/>
      <c r="KWE6" s="185"/>
      <c r="KWF6" s="186"/>
      <c r="KWG6" s="185"/>
      <c r="KWH6" s="186"/>
      <c r="KWI6" s="185"/>
      <c r="KWJ6" s="186"/>
      <c r="KWK6" s="185"/>
      <c r="KWL6" s="186"/>
      <c r="KWM6" s="185"/>
      <c r="KWN6" s="186"/>
      <c r="KWO6" s="185"/>
      <c r="KWP6" s="186"/>
      <c r="KWQ6" s="185"/>
      <c r="KWR6" s="186"/>
      <c r="KWS6" s="185"/>
      <c r="KWT6" s="186"/>
      <c r="KWU6" s="185"/>
      <c r="KWV6" s="186"/>
      <c r="KWW6" s="185"/>
      <c r="KWX6" s="186"/>
      <c r="KWY6" s="185"/>
      <c r="KWZ6" s="186"/>
      <c r="KXA6" s="185"/>
      <c r="KXB6" s="186"/>
      <c r="KXC6" s="185"/>
      <c r="KXD6" s="186"/>
      <c r="KXE6" s="185"/>
      <c r="KXF6" s="186"/>
      <c r="KXG6" s="185"/>
      <c r="KXH6" s="186"/>
      <c r="KXI6" s="185"/>
      <c r="KXJ6" s="186"/>
      <c r="KXK6" s="185"/>
      <c r="KXL6" s="186"/>
      <c r="KXM6" s="185"/>
      <c r="KXN6" s="186"/>
      <c r="KXO6" s="185"/>
      <c r="KXP6" s="186"/>
      <c r="KXQ6" s="185"/>
      <c r="KXR6" s="186"/>
      <c r="KXS6" s="185"/>
      <c r="KXT6" s="186"/>
      <c r="KXU6" s="185"/>
      <c r="KXV6" s="186"/>
      <c r="KXW6" s="185"/>
      <c r="KXX6" s="186"/>
      <c r="KXY6" s="185"/>
      <c r="KXZ6" s="186"/>
      <c r="KYA6" s="185"/>
      <c r="KYB6" s="186"/>
      <c r="KYC6" s="185"/>
      <c r="KYD6" s="186"/>
      <c r="KYE6" s="185"/>
      <c r="KYF6" s="186"/>
      <c r="KYG6" s="185"/>
      <c r="KYH6" s="186"/>
      <c r="KYI6" s="185"/>
      <c r="KYJ6" s="186"/>
      <c r="KYK6" s="185"/>
      <c r="KYL6" s="186"/>
      <c r="KYM6" s="185"/>
      <c r="KYN6" s="186"/>
      <c r="KYO6" s="185"/>
      <c r="KYP6" s="186"/>
      <c r="KYQ6" s="185"/>
      <c r="KYR6" s="186"/>
      <c r="KYS6" s="185"/>
      <c r="KYT6" s="186"/>
      <c r="KYU6" s="185"/>
      <c r="KYV6" s="186"/>
      <c r="KYW6" s="185"/>
      <c r="KYX6" s="186"/>
      <c r="KYY6" s="185"/>
      <c r="KYZ6" s="186"/>
      <c r="KZA6" s="185"/>
      <c r="KZB6" s="186"/>
      <c r="KZC6" s="185"/>
      <c r="KZD6" s="186"/>
      <c r="KZE6" s="185"/>
      <c r="KZF6" s="186"/>
      <c r="KZG6" s="185"/>
      <c r="KZH6" s="186"/>
      <c r="KZI6" s="185"/>
      <c r="KZJ6" s="186"/>
      <c r="KZK6" s="185"/>
      <c r="KZL6" s="186"/>
      <c r="KZM6" s="185"/>
      <c r="KZN6" s="186"/>
      <c r="KZO6" s="185"/>
      <c r="KZP6" s="186"/>
      <c r="KZQ6" s="185"/>
      <c r="KZR6" s="186"/>
      <c r="KZS6" s="185"/>
      <c r="KZT6" s="186"/>
      <c r="KZU6" s="185"/>
      <c r="KZV6" s="186"/>
      <c r="KZW6" s="185"/>
      <c r="KZX6" s="186"/>
      <c r="KZY6" s="185"/>
      <c r="KZZ6" s="186"/>
      <c r="LAA6" s="185"/>
      <c r="LAB6" s="186"/>
      <c r="LAC6" s="185"/>
      <c r="LAD6" s="186"/>
      <c r="LAE6" s="185"/>
      <c r="LAF6" s="186"/>
      <c r="LAG6" s="185"/>
      <c r="LAH6" s="186"/>
      <c r="LAI6" s="185"/>
      <c r="LAJ6" s="186"/>
      <c r="LAK6" s="185"/>
      <c r="LAL6" s="186"/>
      <c r="LAM6" s="185"/>
      <c r="LAN6" s="186"/>
      <c r="LAO6" s="185"/>
      <c r="LAP6" s="186"/>
      <c r="LAQ6" s="185"/>
      <c r="LAR6" s="186"/>
      <c r="LAS6" s="185"/>
      <c r="LAT6" s="186"/>
      <c r="LAU6" s="185"/>
      <c r="LAV6" s="186"/>
      <c r="LAW6" s="185"/>
      <c r="LAX6" s="186"/>
      <c r="LAY6" s="185"/>
      <c r="LAZ6" s="186"/>
      <c r="LBA6" s="185"/>
      <c r="LBB6" s="186"/>
      <c r="LBC6" s="185"/>
      <c r="LBD6" s="186"/>
      <c r="LBE6" s="185"/>
      <c r="LBF6" s="186"/>
      <c r="LBG6" s="185"/>
      <c r="LBH6" s="186"/>
      <c r="LBI6" s="185"/>
      <c r="LBJ6" s="186"/>
      <c r="LBK6" s="185"/>
      <c r="LBL6" s="186"/>
      <c r="LBM6" s="185"/>
      <c r="LBN6" s="186"/>
      <c r="LBO6" s="185"/>
      <c r="LBP6" s="186"/>
      <c r="LBQ6" s="185"/>
      <c r="LBR6" s="186"/>
      <c r="LBS6" s="185"/>
      <c r="LBT6" s="186"/>
      <c r="LBU6" s="185"/>
      <c r="LBV6" s="186"/>
      <c r="LBW6" s="185"/>
      <c r="LBX6" s="186"/>
      <c r="LBY6" s="185"/>
      <c r="LBZ6" s="186"/>
      <c r="LCA6" s="185"/>
      <c r="LCB6" s="186"/>
      <c r="LCC6" s="185"/>
      <c r="LCD6" s="186"/>
      <c r="LCE6" s="185"/>
      <c r="LCF6" s="186"/>
      <c r="LCG6" s="185"/>
      <c r="LCH6" s="186"/>
      <c r="LCI6" s="185"/>
      <c r="LCJ6" s="186"/>
      <c r="LCK6" s="185"/>
      <c r="LCL6" s="186"/>
      <c r="LCM6" s="185"/>
      <c r="LCN6" s="186"/>
      <c r="LCO6" s="185"/>
      <c r="LCP6" s="186"/>
      <c r="LCQ6" s="185"/>
      <c r="LCR6" s="186"/>
      <c r="LCS6" s="185"/>
      <c r="LCT6" s="186"/>
      <c r="LCU6" s="185"/>
      <c r="LCV6" s="186"/>
      <c r="LCW6" s="185"/>
      <c r="LCX6" s="186"/>
      <c r="LCY6" s="185"/>
      <c r="LCZ6" s="186"/>
      <c r="LDA6" s="185"/>
      <c r="LDB6" s="186"/>
      <c r="LDC6" s="185"/>
      <c r="LDD6" s="186"/>
      <c r="LDE6" s="185"/>
      <c r="LDF6" s="186"/>
      <c r="LDG6" s="185"/>
      <c r="LDH6" s="186"/>
      <c r="LDI6" s="185"/>
      <c r="LDJ6" s="186"/>
      <c r="LDK6" s="185"/>
      <c r="LDL6" s="186"/>
      <c r="LDM6" s="185"/>
      <c r="LDN6" s="186"/>
      <c r="LDO6" s="185"/>
      <c r="LDP6" s="186"/>
      <c r="LDQ6" s="185"/>
      <c r="LDR6" s="186"/>
      <c r="LDS6" s="185"/>
      <c r="LDT6" s="186"/>
      <c r="LDU6" s="185"/>
      <c r="LDV6" s="186"/>
      <c r="LDW6" s="185"/>
      <c r="LDX6" s="186"/>
      <c r="LDY6" s="185"/>
      <c r="LDZ6" s="186"/>
      <c r="LEA6" s="185"/>
      <c r="LEB6" s="186"/>
      <c r="LEC6" s="185"/>
      <c r="LED6" s="186"/>
      <c r="LEE6" s="185"/>
      <c r="LEF6" s="186"/>
      <c r="LEG6" s="185"/>
      <c r="LEH6" s="186"/>
      <c r="LEI6" s="185"/>
      <c r="LEJ6" s="186"/>
      <c r="LEK6" s="185"/>
      <c r="LEL6" s="186"/>
      <c r="LEM6" s="185"/>
      <c r="LEN6" s="186"/>
      <c r="LEO6" s="185"/>
      <c r="LEP6" s="186"/>
      <c r="LEQ6" s="185"/>
      <c r="LER6" s="186"/>
      <c r="LES6" s="185"/>
      <c r="LET6" s="186"/>
      <c r="LEU6" s="185"/>
      <c r="LEV6" s="186"/>
      <c r="LEW6" s="185"/>
      <c r="LEX6" s="186"/>
      <c r="LEY6" s="185"/>
      <c r="LEZ6" s="186"/>
      <c r="LFA6" s="185"/>
      <c r="LFB6" s="186"/>
      <c r="LFC6" s="185"/>
      <c r="LFD6" s="186"/>
      <c r="LFE6" s="185"/>
      <c r="LFF6" s="186"/>
      <c r="LFG6" s="185"/>
      <c r="LFH6" s="186"/>
      <c r="LFI6" s="185"/>
      <c r="LFJ6" s="186"/>
      <c r="LFK6" s="185"/>
      <c r="LFL6" s="186"/>
      <c r="LFM6" s="185"/>
      <c r="LFN6" s="186"/>
      <c r="LFO6" s="185"/>
      <c r="LFP6" s="186"/>
      <c r="LFQ6" s="185"/>
      <c r="LFR6" s="186"/>
      <c r="LFS6" s="185"/>
      <c r="LFT6" s="186"/>
      <c r="LFU6" s="185"/>
      <c r="LFV6" s="186"/>
      <c r="LFW6" s="185"/>
      <c r="LFX6" s="186"/>
      <c r="LFY6" s="185"/>
      <c r="LFZ6" s="186"/>
      <c r="LGA6" s="185"/>
      <c r="LGB6" s="186"/>
      <c r="LGC6" s="185"/>
      <c r="LGD6" s="186"/>
      <c r="LGE6" s="185"/>
      <c r="LGF6" s="186"/>
      <c r="LGG6" s="185"/>
      <c r="LGH6" s="186"/>
      <c r="LGI6" s="185"/>
      <c r="LGJ6" s="186"/>
      <c r="LGK6" s="185"/>
      <c r="LGL6" s="186"/>
      <c r="LGM6" s="185"/>
      <c r="LGN6" s="186"/>
      <c r="LGO6" s="185"/>
      <c r="LGP6" s="186"/>
      <c r="LGQ6" s="185"/>
      <c r="LGR6" s="186"/>
      <c r="LGS6" s="185"/>
      <c r="LGT6" s="186"/>
      <c r="LGU6" s="185"/>
      <c r="LGV6" s="186"/>
      <c r="LGW6" s="185"/>
      <c r="LGX6" s="186"/>
      <c r="LGY6" s="185"/>
      <c r="LGZ6" s="186"/>
      <c r="LHA6" s="185"/>
      <c r="LHB6" s="186"/>
      <c r="LHC6" s="185"/>
      <c r="LHD6" s="186"/>
      <c r="LHE6" s="185"/>
      <c r="LHF6" s="186"/>
      <c r="LHG6" s="185"/>
      <c r="LHH6" s="186"/>
      <c r="LHI6" s="185"/>
      <c r="LHJ6" s="186"/>
      <c r="LHK6" s="185"/>
      <c r="LHL6" s="186"/>
      <c r="LHM6" s="185"/>
      <c r="LHN6" s="186"/>
      <c r="LHO6" s="185"/>
      <c r="LHP6" s="186"/>
      <c r="LHQ6" s="185"/>
      <c r="LHR6" s="186"/>
      <c r="LHS6" s="185"/>
      <c r="LHT6" s="186"/>
      <c r="LHU6" s="185"/>
      <c r="LHV6" s="186"/>
      <c r="LHW6" s="185"/>
      <c r="LHX6" s="186"/>
      <c r="LHY6" s="185"/>
      <c r="LHZ6" s="186"/>
      <c r="LIA6" s="185"/>
      <c r="LIB6" s="186"/>
      <c r="LIC6" s="185"/>
      <c r="LID6" s="186"/>
      <c r="LIE6" s="185"/>
      <c r="LIF6" s="186"/>
      <c r="LIG6" s="185"/>
      <c r="LIH6" s="186"/>
      <c r="LII6" s="185"/>
      <c r="LIJ6" s="186"/>
      <c r="LIK6" s="185"/>
      <c r="LIL6" s="186"/>
      <c r="LIM6" s="185"/>
      <c r="LIN6" s="186"/>
      <c r="LIO6" s="185"/>
      <c r="LIP6" s="186"/>
      <c r="LIQ6" s="185"/>
      <c r="LIR6" s="186"/>
      <c r="LIS6" s="185"/>
      <c r="LIT6" s="186"/>
      <c r="LIU6" s="185"/>
      <c r="LIV6" s="186"/>
      <c r="LIW6" s="185"/>
      <c r="LIX6" s="186"/>
      <c r="LIY6" s="185"/>
      <c r="LIZ6" s="186"/>
      <c r="LJA6" s="185"/>
      <c r="LJB6" s="186"/>
      <c r="LJC6" s="185"/>
      <c r="LJD6" s="186"/>
      <c r="LJE6" s="185"/>
      <c r="LJF6" s="186"/>
      <c r="LJG6" s="185"/>
      <c r="LJH6" s="186"/>
      <c r="LJI6" s="185"/>
      <c r="LJJ6" s="186"/>
      <c r="LJK6" s="185"/>
      <c r="LJL6" s="186"/>
      <c r="LJM6" s="185"/>
      <c r="LJN6" s="186"/>
      <c r="LJO6" s="185"/>
      <c r="LJP6" s="186"/>
      <c r="LJQ6" s="185"/>
      <c r="LJR6" s="186"/>
      <c r="LJS6" s="185"/>
      <c r="LJT6" s="186"/>
      <c r="LJU6" s="185"/>
      <c r="LJV6" s="186"/>
      <c r="LJW6" s="185"/>
      <c r="LJX6" s="186"/>
      <c r="LJY6" s="185"/>
      <c r="LJZ6" s="186"/>
      <c r="LKA6" s="185"/>
      <c r="LKB6" s="186"/>
      <c r="LKC6" s="185"/>
      <c r="LKD6" s="186"/>
      <c r="LKE6" s="185"/>
      <c r="LKF6" s="186"/>
      <c r="LKG6" s="185"/>
      <c r="LKH6" s="186"/>
      <c r="LKI6" s="185"/>
      <c r="LKJ6" s="186"/>
      <c r="LKK6" s="185"/>
      <c r="LKL6" s="186"/>
      <c r="LKM6" s="185"/>
      <c r="LKN6" s="186"/>
      <c r="LKO6" s="185"/>
      <c r="LKP6" s="186"/>
      <c r="LKQ6" s="185"/>
      <c r="LKR6" s="186"/>
      <c r="LKS6" s="185"/>
      <c r="LKT6" s="186"/>
      <c r="LKU6" s="185"/>
      <c r="LKV6" s="186"/>
      <c r="LKW6" s="185"/>
      <c r="LKX6" s="186"/>
      <c r="LKY6" s="185"/>
      <c r="LKZ6" s="186"/>
      <c r="LLA6" s="185"/>
      <c r="LLB6" s="186"/>
      <c r="LLC6" s="185"/>
      <c r="LLD6" s="186"/>
      <c r="LLE6" s="185"/>
      <c r="LLF6" s="186"/>
      <c r="LLG6" s="185"/>
      <c r="LLH6" s="186"/>
      <c r="LLI6" s="185"/>
      <c r="LLJ6" s="186"/>
      <c r="LLK6" s="185"/>
      <c r="LLL6" s="186"/>
      <c r="LLM6" s="185"/>
      <c r="LLN6" s="186"/>
      <c r="LLO6" s="185"/>
      <c r="LLP6" s="186"/>
      <c r="LLQ6" s="185"/>
      <c r="LLR6" s="186"/>
      <c r="LLS6" s="185"/>
      <c r="LLT6" s="186"/>
      <c r="LLU6" s="185"/>
      <c r="LLV6" s="186"/>
      <c r="LLW6" s="185"/>
      <c r="LLX6" s="186"/>
      <c r="LLY6" s="185"/>
      <c r="LLZ6" s="186"/>
      <c r="LMA6" s="185"/>
      <c r="LMB6" s="186"/>
      <c r="LMC6" s="185"/>
      <c r="LMD6" s="186"/>
      <c r="LME6" s="185"/>
      <c r="LMF6" s="186"/>
      <c r="LMG6" s="185"/>
      <c r="LMH6" s="186"/>
      <c r="LMI6" s="185"/>
      <c r="LMJ6" s="186"/>
      <c r="LMK6" s="185"/>
      <c r="LML6" s="186"/>
      <c r="LMM6" s="185"/>
      <c r="LMN6" s="186"/>
      <c r="LMO6" s="185"/>
      <c r="LMP6" s="186"/>
      <c r="LMQ6" s="185"/>
      <c r="LMR6" s="186"/>
      <c r="LMS6" s="185"/>
      <c r="LMT6" s="186"/>
      <c r="LMU6" s="185"/>
      <c r="LMV6" s="186"/>
      <c r="LMW6" s="185"/>
      <c r="LMX6" s="186"/>
      <c r="LMY6" s="185"/>
      <c r="LMZ6" s="186"/>
      <c r="LNA6" s="185"/>
      <c r="LNB6" s="186"/>
      <c r="LNC6" s="185"/>
      <c r="LND6" s="186"/>
      <c r="LNE6" s="185"/>
      <c r="LNF6" s="186"/>
      <c r="LNG6" s="185"/>
      <c r="LNH6" s="186"/>
      <c r="LNI6" s="185"/>
      <c r="LNJ6" s="186"/>
      <c r="LNK6" s="185"/>
      <c r="LNL6" s="186"/>
      <c r="LNM6" s="185"/>
      <c r="LNN6" s="186"/>
      <c r="LNO6" s="185"/>
      <c r="LNP6" s="186"/>
      <c r="LNQ6" s="185"/>
      <c r="LNR6" s="186"/>
      <c r="LNS6" s="185"/>
      <c r="LNT6" s="186"/>
      <c r="LNU6" s="185"/>
      <c r="LNV6" s="186"/>
      <c r="LNW6" s="185"/>
      <c r="LNX6" s="186"/>
      <c r="LNY6" s="185"/>
      <c r="LNZ6" s="186"/>
      <c r="LOA6" s="185"/>
      <c r="LOB6" s="186"/>
      <c r="LOC6" s="185"/>
      <c r="LOD6" s="186"/>
      <c r="LOE6" s="185"/>
      <c r="LOF6" s="186"/>
      <c r="LOG6" s="185"/>
      <c r="LOH6" s="186"/>
      <c r="LOI6" s="185"/>
      <c r="LOJ6" s="186"/>
      <c r="LOK6" s="185"/>
      <c r="LOL6" s="186"/>
      <c r="LOM6" s="185"/>
      <c r="LON6" s="186"/>
      <c r="LOO6" s="185"/>
      <c r="LOP6" s="186"/>
      <c r="LOQ6" s="185"/>
      <c r="LOR6" s="186"/>
      <c r="LOS6" s="185"/>
      <c r="LOT6" s="186"/>
      <c r="LOU6" s="185"/>
      <c r="LOV6" s="186"/>
      <c r="LOW6" s="185"/>
      <c r="LOX6" s="186"/>
      <c r="LOY6" s="185"/>
      <c r="LOZ6" s="186"/>
      <c r="LPA6" s="185"/>
      <c r="LPB6" s="186"/>
      <c r="LPC6" s="185"/>
      <c r="LPD6" s="186"/>
      <c r="LPE6" s="185"/>
      <c r="LPF6" s="186"/>
      <c r="LPG6" s="185"/>
      <c r="LPH6" s="186"/>
      <c r="LPI6" s="185"/>
      <c r="LPJ6" s="186"/>
      <c r="LPK6" s="185"/>
      <c r="LPL6" s="186"/>
      <c r="LPM6" s="185"/>
      <c r="LPN6" s="186"/>
      <c r="LPO6" s="185"/>
      <c r="LPP6" s="186"/>
      <c r="LPQ6" s="185"/>
      <c r="LPR6" s="186"/>
      <c r="LPS6" s="185"/>
      <c r="LPT6" s="186"/>
      <c r="LPU6" s="185"/>
      <c r="LPV6" s="186"/>
      <c r="LPW6" s="185"/>
      <c r="LPX6" s="186"/>
      <c r="LPY6" s="185"/>
      <c r="LPZ6" s="186"/>
      <c r="LQA6" s="185"/>
      <c r="LQB6" s="186"/>
      <c r="LQC6" s="185"/>
      <c r="LQD6" s="186"/>
      <c r="LQE6" s="185"/>
      <c r="LQF6" s="186"/>
      <c r="LQG6" s="185"/>
      <c r="LQH6" s="186"/>
      <c r="LQI6" s="185"/>
      <c r="LQJ6" s="186"/>
      <c r="LQK6" s="185"/>
      <c r="LQL6" s="186"/>
      <c r="LQM6" s="185"/>
      <c r="LQN6" s="186"/>
      <c r="LQO6" s="185"/>
      <c r="LQP6" s="186"/>
      <c r="LQQ6" s="185"/>
      <c r="LQR6" s="186"/>
      <c r="LQS6" s="185"/>
      <c r="LQT6" s="186"/>
      <c r="LQU6" s="185"/>
      <c r="LQV6" s="186"/>
      <c r="LQW6" s="185"/>
      <c r="LQX6" s="186"/>
      <c r="LQY6" s="185"/>
      <c r="LQZ6" s="186"/>
      <c r="LRA6" s="185"/>
      <c r="LRB6" s="186"/>
      <c r="LRC6" s="185"/>
      <c r="LRD6" s="186"/>
      <c r="LRE6" s="185"/>
      <c r="LRF6" s="186"/>
      <c r="LRG6" s="185"/>
      <c r="LRH6" s="186"/>
      <c r="LRI6" s="185"/>
      <c r="LRJ6" s="186"/>
      <c r="LRK6" s="185"/>
      <c r="LRL6" s="186"/>
      <c r="LRM6" s="185"/>
      <c r="LRN6" s="186"/>
      <c r="LRO6" s="185"/>
      <c r="LRP6" s="186"/>
      <c r="LRQ6" s="185"/>
      <c r="LRR6" s="186"/>
      <c r="LRS6" s="185"/>
      <c r="LRT6" s="186"/>
      <c r="LRU6" s="185"/>
      <c r="LRV6" s="186"/>
      <c r="LRW6" s="185"/>
      <c r="LRX6" s="186"/>
      <c r="LRY6" s="185"/>
      <c r="LRZ6" s="186"/>
      <c r="LSA6" s="185"/>
      <c r="LSB6" s="186"/>
      <c r="LSC6" s="185"/>
      <c r="LSD6" s="186"/>
      <c r="LSE6" s="185"/>
      <c r="LSF6" s="186"/>
      <c r="LSG6" s="185"/>
      <c r="LSH6" s="186"/>
      <c r="LSI6" s="185"/>
      <c r="LSJ6" s="186"/>
      <c r="LSK6" s="185"/>
      <c r="LSL6" s="186"/>
      <c r="LSM6" s="185"/>
      <c r="LSN6" s="186"/>
      <c r="LSO6" s="185"/>
      <c r="LSP6" s="186"/>
      <c r="LSQ6" s="185"/>
      <c r="LSR6" s="186"/>
      <c r="LSS6" s="185"/>
      <c r="LST6" s="186"/>
      <c r="LSU6" s="185"/>
      <c r="LSV6" s="186"/>
      <c r="LSW6" s="185"/>
      <c r="LSX6" s="186"/>
      <c r="LSY6" s="185"/>
      <c r="LSZ6" s="186"/>
      <c r="LTA6" s="185"/>
      <c r="LTB6" s="186"/>
      <c r="LTC6" s="185"/>
      <c r="LTD6" s="186"/>
      <c r="LTE6" s="185"/>
      <c r="LTF6" s="186"/>
      <c r="LTG6" s="185"/>
      <c r="LTH6" s="186"/>
      <c r="LTI6" s="185"/>
      <c r="LTJ6" s="186"/>
      <c r="LTK6" s="185"/>
      <c r="LTL6" s="186"/>
      <c r="LTM6" s="185"/>
      <c r="LTN6" s="186"/>
      <c r="LTO6" s="185"/>
      <c r="LTP6" s="186"/>
      <c r="LTQ6" s="185"/>
      <c r="LTR6" s="186"/>
      <c r="LTS6" s="185"/>
      <c r="LTT6" s="186"/>
      <c r="LTU6" s="185"/>
      <c r="LTV6" s="186"/>
      <c r="LTW6" s="185"/>
      <c r="LTX6" s="186"/>
      <c r="LTY6" s="185"/>
      <c r="LTZ6" s="186"/>
      <c r="LUA6" s="185"/>
      <c r="LUB6" s="186"/>
      <c r="LUC6" s="185"/>
      <c r="LUD6" s="186"/>
      <c r="LUE6" s="185"/>
      <c r="LUF6" s="186"/>
      <c r="LUG6" s="185"/>
      <c r="LUH6" s="186"/>
      <c r="LUI6" s="185"/>
      <c r="LUJ6" s="186"/>
      <c r="LUK6" s="185"/>
      <c r="LUL6" s="186"/>
      <c r="LUM6" s="185"/>
      <c r="LUN6" s="186"/>
      <c r="LUO6" s="185"/>
      <c r="LUP6" s="186"/>
      <c r="LUQ6" s="185"/>
      <c r="LUR6" s="186"/>
      <c r="LUS6" s="185"/>
      <c r="LUT6" s="186"/>
      <c r="LUU6" s="185"/>
      <c r="LUV6" s="186"/>
      <c r="LUW6" s="185"/>
      <c r="LUX6" s="186"/>
      <c r="LUY6" s="185"/>
      <c r="LUZ6" s="186"/>
      <c r="LVA6" s="185"/>
      <c r="LVB6" s="186"/>
      <c r="LVC6" s="185"/>
      <c r="LVD6" s="186"/>
      <c r="LVE6" s="185"/>
      <c r="LVF6" s="186"/>
      <c r="LVG6" s="185"/>
      <c r="LVH6" s="186"/>
      <c r="LVI6" s="185"/>
      <c r="LVJ6" s="186"/>
      <c r="LVK6" s="185"/>
      <c r="LVL6" s="186"/>
      <c r="LVM6" s="185"/>
      <c r="LVN6" s="186"/>
      <c r="LVO6" s="185"/>
      <c r="LVP6" s="186"/>
      <c r="LVQ6" s="185"/>
      <c r="LVR6" s="186"/>
      <c r="LVS6" s="185"/>
      <c r="LVT6" s="186"/>
      <c r="LVU6" s="185"/>
      <c r="LVV6" s="186"/>
      <c r="LVW6" s="185"/>
      <c r="LVX6" s="186"/>
      <c r="LVY6" s="185"/>
      <c r="LVZ6" s="186"/>
      <c r="LWA6" s="185"/>
      <c r="LWB6" s="186"/>
      <c r="LWC6" s="185"/>
      <c r="LWD6" s="186"/>
      <c r="LWE6" s="185"/>
      <c r="LWF6" s="186"/>
      <c r="LWG6" s="185"/>
      <c r="LWH6" s="186"/>
      <c r="LWI6" s="185"/>
      <c r="LWJ6" s="186"/>
      <c r="LWK6" s="185"/>
      <c r="LWL6" s="186"/>
      <c r="LWM6" s="185"/>
      <c r="LWN6" s="186"/>
      <c r="LWO6" s="185"/>
      <c r="LWP6" s="186"/>
      <c r="LWQ6" s="185"/>
      <c r="LWR6" s="186"/>
      <c r="LWS6" s="185"/>
      <c r="LWT6" s="186"/>
      <c r="LWU6" s="185"/>
      <c r="LWV6" s="186"/>
      <c r="LWW6" s="185"/>
      <c r="LWX6" s="186"/>
      <c r="LWY6" s="185"/>
      <c r="LWZ6" s="186"/>
      <c r="LXA6" s="185"/>
      <c r="LXB6" s="186"/>
      <c r="LXC6" s="185"/>
      <c r="LXD6" s="186"/>
      <c r="LXE6" s="185"/>
      <c r="LXF6" s="186"/>
      <c r="LXG6" s="185"/>
      <c r="LXH6" s="186"/>
      <c r="LXI6" s="185"/>
      <c r="LXJ6" s="186"/>
      <c r="LXK6" s="185"/>
      <c r="LXL6" s="186"/>
      <c r="LXM6" s="185"/>
      <c r="LXN6" s="186"/>
      <c r="LXO6" s="185"/>
      <c r="LXP6" s="186"/>
      <c r="LXQ6" s="185"/>
      <c r="LXR6" s="186"/>
      <c r="LXS6" s="185"/>
      <c r="LXT6" s="186"/>
      <c r="LXU6" s="185"/>
      <c r="LXV6" s="186"/>
      <c r="LXW6" s="185"/>
      <c r="LXX6" s="186"/>
      <c r="LXY6" s="185"/>
      <c r="LXZ6" s="186"/>
      <c r="LYA6" s="185"/>
      <c r="LYB6" s="186"/>
      <c r="LYC6" s="185"/>
      <c r="LYD6" s="186"/>
      <c r="LYE6" s="185"/>
      <c r="LYF6" s="186"/>
      <c r="LYG6" s="185"/>
      <c r="LYH6" s="186"/>
      <c r="LYI6" s="185"/>
      <c r="LYJ6" s="186"/>
      <c r="LYK6" s="185"/>
      <c r="LYL6" s="186"/>
      <c r="LYM6" s="185"/>
      <c r="LYN6" s="186"/>
      <c r="LYO6" s="185"/>
      <c r="LYP6" s="186"/>
      <c r="LYQ6" s="185"/>
      <c r="LYR6" s="186"/>
      <c r="LYS6" s="185"/>
      <c r="LYT6" s="186"/>
      <c r="LYU6" s="185"/>
      <c r="LYV6" s="186"/>
      <c r="LYW6" s="185"/>
      <c r="LYX6" s="186"/>
      <c r="LYY6" s="185"/>
      <c r="LYZ6" s="186"/>
      <c r="LZA6" s="185"/>
      <c r="LZB6" s="186"/>
      <c r="LZC6" s="185"/>
      <c r="LZD6" s="186"/>
      <c r="LZE6" s="185"/>
      <c r="LZF6" s="186"/>
      <c r="LZG6" s="185"/>
      <c r="LZH6" s="186"/>
      <c r="LZI6" s="185"/>
      <c r="LZJ6" s="186"/>
      <c r="LZK6" s="185"/>
      <c r="LZL6" s="186"/>
      <c r="LZM6" s="185"/>
      <c r="LZN6" s="186"/>
      <c r="LZO6" s="185"/>
      <c r="LZP6" s="186"/>
      <c r="LZQ6" s="185"/>
      <c r="LZR6" s="186"/>
      <c r="LZS6" s="185"/>
      <c r="LZT6" s="186"/>
      <c r="LZU6" s="185"/>
      <c r="LZV6" s="186"/>
      <c r="LZW6" s="185"/>
      <c r="LZX6" s="186"/>
      <c r="LZY6" s="185"/>
      <c r="LZZ6" s="186"/>
      <c r="MAA6" s="185"/>
      <c r="MAB6" s="186"/>
      <c r="MAC6" s="185"/>
      <c r="MAD6" s="186"/>
      <c r="MAE6" s="185"/>
      <c r="MAF6" s="186"/>
      <c r="MAG6" s="185"/>
      <c r="MAH6" s="186"/>
      <c r="MAI6" s="185"/>
      <c r="MAJ6" s="186"/>
      <c r="MAK6" s="185"/>
      <c r="MAL6" s="186"/>
      <c r="MAM6" s="185"/>
      <c r="MAN6" s="186"/>
      <c r="MAO6" s="185"/>
      <c r="MAP6" s="186"/>
      <c r="MAQ6" s="185"/>
      <c r="MAR6" s="186"/>
      <c r="MAS6" s="185"/>
      <c r="MAT6" s="186"/>
      <c r="MAU6" s="185"/>
      <c r="MAV6" s="186"/>
      <c r="MAW6" s="185"/>
      <c r="MAX6" s="186"/>
      <c r="MAY6" s="185"/>
      <c r="MAZ6" s="186"/>
      <c r="MBA6" s="185"/>
      <c r="MBB6" s="186"/>
      <c r="MBC6" s="185"/>
      <c r="MBD6" s="186"/>
      <c r="MBE6" s="185"/>
      <c r="MBF6" s="186"/>
      <c r="MBG6" s="185"/>
      <c r="MBH6" s="186"/>
      <c r="MBI6" s="185"/>
      <c r="MBJ6" s="186"/>
      <c r="MBK6" s="185"/>
      <c r="MBL6" s="186"/>
      <c r="MBM6" s="185"/>
      <c r="MBN6" s="186"/>
      <c r="MBO6" s="185"/>
      <c r="MBP6" s="186"/>
      <c r="MBQ6" s="185"/>
      <c r="MBR6" s="186"/>
      <c r="MBS6" s="185"/>
      <c r="MBT6" s="186"/>
      <c r="MBU6" s="185"/>
      <c r="MBV6" s="186"/>
      <c r="MBW6" s="185"/>
      <c r="MBX6" s="186"/>
      <c r="MBY6" s="185"/>
      <c r="MBZ6" s="186"/>
      <c r="MCA6" s="185"/>
      <c r="MCB6" s="186"/>
      <c r="MCC6" s="185"/>
      <c r="MCD6" s="186"/>
      <c r="MCE6" s="185"/>
      <c r="MCF6" s="186"/>
      <c r="MCG6" s="185"/>
      <c r="MCH6" s="186"/>
      <c r="MCI6" s="185"/>
      <c r="MCJ6" s="186"/>
      <c r="MCK6" s="185"/>
      <c r="MCL6" s="186"/>
      <c r="MCM6" s="185"/>
      <c r="MCN6" s="186"/>
      <c r="MCO6" s="185"/>
      <c r="MCP6" s="186"/>
      <c r="MCQ6" s="185"/>
      <c r="MCR6" s="186"/>
      <c r="MCS6" s="185"/>
      <c r="MCT6" s="186"/>
      <c r="MCU6" s="185"/>
      <c r="MCV6" s="186"/>
      <c r="MCW6" s="185"/>
      <c r="MCX6" s="186"/>
      <c r="MCY6" s="185"/>
      <c r="MCZ6" s="186"/>
      <c r="MDA6" s="185"/>
      <c r="MDB6" s="186"/>
      <c r="MDC6" s="185"/>
      <c r="MDD6" s="186"/>
      <c r="MDE6" s="185"/>
      <c r="MDF6" s="186"/>
      <c r="MDG6" s="185"/>
      <c r="MDH6" s="186"/>
      <c r="MDI6" s="185"/>
      <c r="MDJ6" s="186"/>
      <c r="MDK6" s="185"/>
      <c r="MDL6" s="186"/>
      <c r="MDM6" s="185"/>
      <c r="MDN6" s="186"/>
      <c r="MDO6" s="185"/>
      <c r="MDP6" s="186"/>
      <c r="MDQ6" s="185"/>
      <c r="MDR6" s="186"/>
      <c r="MDS6" s="185"/>
      <c r="MDT6" s="186"/>
      <c r="MDU6" s="185"/>
      <c r="MDV6" s="186"/>
      <c r="MDW6" s="185"/>
      <c r="MDX6" s="186"/>
      <c r="MDY6" s="185"/>
      <c r="MDZ6" s="186"/>
      <c r="MEA6" s="185"/>
      <c r="MEB6" s="186"/>
      <c r="MEC6" s="185"/>
      <c r="MED6" s="186"/>
      <c r="MEE6" s="185"/>
      <c r="MEF6" s="186"/>
      <c r="MEG6" s="185"/>
      <c r="MEH6" s="186"/>
      <c r="MEI6" s="185"/>
      <c r="MEJ6" s="186"/>
      <c r="MEK6" s="185"/>
      <c r="MEL6" s="186"/>
      <c r="MEM6" s="185"/>
      <c r="MEN6" s="186"/>
      <c r="MEO6" s="185"/>
      <c r="MEP6" s="186"/>
      <c r="MEQ6" s="185"/>
      <c r="MER6" s="186"/>
      <c r="MES6" s="185"/>
      <c r="MET6" s="186"/>
      <c r="MEU6" s="185"/>
      <c r="MEV6" s="186"/>
      <c r="MEW6" s="185"/>
      <c r="MEX6" s="186"/>
      <c r="MEY6" s="185"/>
      <c r="MEZ6" s="186"/>
      <c r="MFA6" s="185"/>
      <c r="MFB6" s="186"/>
      <c r="MFC6" s="185"/>
      <c r="MFD6" s="186"/>
      <c r="MFE6" s="185"/>
      <c r="MFF6" s="186"/>
      <c r="MFG6" s="185"/>
      <c r="MFH6" s="186"/>
      <c r="MFI6" s="185"/>
      <c r="MFJ6" s="186"/>
      <c r="MFK6" s="185"/>
      <c r="MFL6" s="186"/>
      <c r="MFM6" s="185"/>
      <c r="MFN6" s="186"/>
      <c r="MFO6" s="185"/>
      <c r="MFP6" s="186"/>
      <c r="MFQ6" s="185"/>
      <c r="MFR6" s="186"/>
      <c r="MFS6" s="185"/>
      <c r="MFT6" s="186"/>
      <c r="MFU6" s="185"/>
      <c r="MFV6" s="186"/>
      <c r="MFW6" s="185"/>
      <c r="MFX6" s="186"/>
      <c r="MFY6" s="185"/>
      <c r="MFZ6" s="186"/>
      <c r="MGA6" s="185"/>
      <c r="MGB6" s="186"/>
      <c r="MGC6" s="185"/>
      <c r="MGD6" s="186"/>
      <c r="MGE6" s="185"/>
      <c r="MGF6" s="186"/>
      <c r="MGG6" s="185"/>
      <c r="MGH6" s="186"/>
      <c r="MGI6" s="185"/>
      <c r="MGJ6" s="186"/>
      <c r="MGK6" s="185"/>
      <c r="MGL6" s="186"/>
      <c r="MGM6" s="185"/>
      <c r="MGN6" s="186"/>
      <c r="MGO6" s="185"/>
      <c r="MGP6" s="186"/>
      <c r="MGQ6" s="185"/>
      <c r="MGR6" s="186"/>
      <c r="MGS6" s="185"/>
      <c r="MGT6" s="186"/>
      <c r="MGU6" s="185"/>
      <c r="MGV6" s="186"/>
      <c r="MGW6" s="185"/>
      <c r="MGX6" s="186"/>
      <c r="MGY6" s="185"/>
      <c r="MGZ6" s="186"/>
      <c r="MHA6" s="185"/>
      <c r="MHB6" s="186"/>
      <c r="MHC6" s="185"/>
      <c r="MHD6" s="186"/>
      <c r="MHE6" s="185"/>
      <c r="MHF6" s="186"/>
      <c r="MHG6" s="185"/>
      <c r="MHH6" s="186"/>
      <c r="MHI6" s="185"/>
      <c r="MHJ6" s="186"/>
      <c r="MHK6" s="185"/>
      <c r="MHL6" s="186"/>
      <c r="MHM6" s="185"/>
      <c r="MHN6" s="186"/>
      <c r="MHO6" s="185"/>
      <c r="MHP6" s="186"/>
      <c r="MHQ6" s="185"/>
      <c r="MHR6" s="186"/>
      <c r="MHS6" s="185"/>
      <c r="MHT6" s="186"/>
      <c r="MHU6" s="185"/>
      <c r="MHV6" s="186"/>
      <c r="MHW6" s="185"/>
      <c r="MHX6" s="186"/>
      <c r="MHY6" s="185"/>
      <c r="MHZ6" s="186"/>
      <c r="MIA6" s="185"/>
      <c r="MIB6" s="186"/>
      <c r="MIC6" s="185"/>
      <c r="MID6" s="186"/>
      <c r="MIE6" s="185"/>
      <c r="MIF6" s="186"/>
      <c r="MIG6" s="185"/>
      <c r="MIH6" s="186"/>
      <c r="MII6" s="185"/>
      <c r="MIJ6" s="186"/>
      <c r="MIK6" s="185"/>
      <c r="MIL6" s="186"/>
      <c r="MIM6" s="185"/>
      <c r="MIN6" s="186"/>
      <c r="MIO6" s="185"/>
      <c r="MIP6" s="186"/>
      <c r="MIQ6" s="185"/>
      <c r="MIR6" s="186"/>
      <c r="MIS6" s="185"/>
      <c r="MIT6" s="186"/>
      <c r="MIU6" s="185"/>
      <c r="MIV6" s="186"/>
      <c r="MIW6" s="185"/>
      <c r="MIX6" s="186"/>
      <c r="MIY6" s="185"/>
      <c r="MIZ6" s="186"/>
      <c r="MJA6" s="185"/>
      <c r="MJB6" s="186"/>
      <c r="MJC6" s="185"/>
      <c r="MJD6" s="186"/>
      <c r="MJE6" s="185"/>
      <c r="MJF6" s="186"/>
      <c r="MJG6" s="185"/>
      <c r="MJH6" s="186"/>
      <c r="MJI6" s="185"/>
      <c r="MJJ6" s="186"/>
      <c r="MJK6" s="185"/>
      <c r="MJL6" s="186"/>
      <c r="MJM6" s="185"/>
      <c r="MJN6" s="186"/>
      <c r="MJO6" s="185"/>
      <c r="MJP6" s="186"/>
      <c r="MJQ6" s="185"/>
      <c r="MJR6" s="186"/>
      <c r="MJS6" s="185"/>
      <c r="MJT6" s="186"/>
      <c r="MJU6" s="185"/>
      <c r="MJV6" s="186"/>
      <c r="MJW6" s="185"/>
      <c r="MJX6" s="186"/>
      <c r="MJY6" s="185"/>
      <c r="MJZ6" s="186"/>
      <c r="MKA6" s="185"/>
      <c r="MKB6" s="186"/>
      <c r="MKC6" s="185"/>
      <c r="MKD6" s="186"/>
      <c r="MKE6" s="185"/>
      <c r="MKF6" s="186"/>
      <c r="MKG6" s="185"/>
      <c r="MKH6" s="186"/>
      <c r="MKI6" s="185"/>
      <c r="MKJ6" s="186"/>
      <c r="MKK6" s="185"/>
      <c r="MKL6" s="186"/>
      <c r="MKM6" s="185"/>
      <c r="MKN6" s="186"/>
      <c r="MKO6" s="185"/>
      <c r="MKP6" s="186"/>
      <c r="MKQ6" s="185"/>
      <c r="MKR6" s="186"/>
      <c r="MKS6" s="185"/>
      <c r="MKT6" s="186"/>
      <c r="MKU6" s="185"/>
      <c r="MKV6" s="186"/>
      <c r="MKW6" s="185"/>
      <c r="MKX6" s="186"/>
      <c r="MKY6" s="185"/>
      <c r="MKZ6" s="186"/>
      <c r="MLA6" s="185"/>
      <c r="MLB6" s="186"/>
      <c r="MLC6" s="185"/>
      <c r="MLD6" s="186"/>
      <c r="MLE6" s="185"/>
      <c r="MLF6" s="186"/>
      <c r="MLG6" s="185"/>
      <c r="MLH6" s="186"/>
      <c r="MLI6" s="185"/>
      <c r="MLJ6" s="186"/>
      <c r="MLK6" s="185"/>
      <c r="MLL6" s="186"/>
      <c r="MLM6" s="185"/>
      <c r="MLN6" s="186"/>
      <c r="MLO6" s="185"/>
      <c r="MLP6" s="186"/>
      <c r="MLQ6" s="185"/>
      <c r="MLR6" s="186"/>
      <c r="MLS6" s="185"/>
      <c r="MLT6" s="186"/>
      <c r="MLU6" s="185"/>
      <c r="MLV6" s="186"/>
      <c r="MLW6" s="185"/>
      <c r="MLX6" s="186"/>
      <c r="MLY6" s="185"/>
      <c r="MLZ6" s="186"/>
      <c r="MMA6" s="185"/>
      <c r="MMB6" s="186"/>
      <c r="MMC6" s="185"/>
      <c r="MMD6" s="186"/>
      <c r="MME6" s="185"/>
      <c r="MMF6" s="186"/>
      <c r="MMG6" s="185"/>
      <c r="MMH6" s="186"/>
      <c r="MMI6" s="185"/>
      <c r="MMJ6" s="186"/>
      <c r="MMK6" s="185"/>
      <c r="MML6" s="186"/>
      <c r="MMM6" s="185"/>
      <c r="MMN6" s="186"/>
      <c r="MMO6" s="185"/>
      <c r="MMP6" s="186"/>
      <c r="MMQ6" s="185"/>
      <c r="MMR6" s="186"/>
      <c r="MMS6" s="185"/>
      <c r="MMT6" s="186"/>
      <c r="MMU6" s="185"/>
      <c r="MMV6" s="186"/>
      <c r="MMW6" s="185"/>
      <c r="MMX6" s="186"/>
      <c r="MMY6" s="185"/>
      <c r="MMZ6" s="186"/>
      <c r="MNA6" s="185"/>
      <c r="MNB6" s="186"/>
      <c r="MNC6" s="185"/>
      <c r="MND6" s="186"/>
      <c r="MNE6" s="185"/>
      <c r="MNF6" s="186"/>
      <c r="MNG6" s="185"/>
      <c r="MNH6" s="186"/>
      <c r="MNI6" s="185"/>
      <c r="MNJ6" s="186"/>
      <c r="MNK6" s="185"/>
      <c r="MNL6" s="186"/>
      <c r="MNM6" s="185"/>
      <c r="MNN6" s="186"/>
      <c r="MNO6" s="185"/>
      <c r="MNP6" s="186"/>
      <c r="MNQ6" s="185"/>
      <c r="MNR6" s="186"/>
      <c r="MNS6" s="185"/>
      <c r="MNT6" s="186"/>
      <c r="MNU6" s="185"/>
      <c r="MNV6" s="186"/>
      <c r="MNW6" s="185"/>
      <c r="MNX6" s="186"/>
      <c r="MNY6" s="185"/>
      <c r="MNZ6" s="186"/>
      <c r="MOA6" s="185"/>
      <c r="MOB6" s="186"/>
      <c r="MOC6" s="185"/>
      <c r="MOD6" s="186"/>
      <c r="MOE6" s="185"/>
      <c r="MOF6" s="186"/>
      <c r="MOG6" s="185"/>
      <c r="MOH6" s="186"/>
      <c r="MOI6" s="185"/>
      <c r="MOJ6" s="186"/>
      <c r="MOK6" s="185"/>
      <c r="MOL6" s="186"/>
      <c r="MOM6" s="185"/>
      <c r="MON6" s="186"/>
      <c r="MOO6" s="185"/>
      <c r="MOP6" s="186"/>
      <c r="MOQ6" s="185"/>
      <c r="MOR6" s="186"/>
      <c r="MOS6" s="185"/>
      <c r="MOT6" s="186"/>
      <c r="MOU6" s="185"/>
      <c r="MOV6" s="186"/>
      <c r="MOW6" s="185"/>
      <c r="MOX6" s="186"/>
      <c r="MOY6" s="185"/>
      <c r="MOZ6" s="186"/>
      <c r="MPA6" s="185"/>
      <c r="MPB6" s="186"/>
      <c r="MPC6" s="185"/>
      <c r="MPD6" s="186"/>
      <c r="MPE6" s="185"/>
      <c r="MPF6" s="186"/>
      <c r="MPG6" s="185"/>
      <c r="MPH6" s="186"/>
      <c r="MPI6" s="185"/>
      <c r="MPJ6" s="186"/>
      <c r="MPK6" s="185"/>
      <c r="MPL6" s="186"/>
      <c r="MPM6" s="185"/>
      <c r="MPN6" s="186"/>
      <c r="MPO6" s="185"/>
      <c r="MPP6" s="186"/>
      <c r="MPQ6" s="185"/>
      <c r="MPR6" s="186"/>
      <c r="MPS6" s="185"/>
      <c r="MPT6" s="186"/>
      <c r="MPU6" s="185"/>
      <c r="MPV6" s="186"/>
      <c r="MPW6" s="185"/>
      <c r="MPX6" s="186"/>
      <c r="MPY6" s="185"/>
      <c r="MPZ6" s="186"/>
      <c r="MQA6" s="185"/>
      <c r="MQB6" s="186"/>
      <c r="MQC6" s="185"/>
      <c r="MQD6" s="186"/>
      <c r="MQE6" s="185"/>
      <c r="MQF6" s="186"/>
      <c r="MQG6" s="185"/>
      <c r="MQH6" s="186"/>
      <c r="MQI6" s="185"/>
      <c r="MQJ6" s="186"/>
      <c r="MQK6" s="185"/>
      <c r="MQL6" s="186"/>
      <c r="MQM6" s="185"/>
      <c r="MQN6" s="186"/>
      <c r="MQO6" s="185"/>
      <c r="MQP6" s="186"/>
      <c r="MQQ6" s="185"/>
      <c r="MQR6" s="186"/>
      <c r="MQS6" s="185"/>
      <c r="MQT6" s="186"/>
      <c r="MQU6" s="185"/>
      <c r="MQV6" s="186"/>
      <c r="MQW6" s="185"/>
      <c r="MQX6" s="186"/>
      <c r="MQY6" s="185"/>
      <c r="MQZ6" s="186"/>
      <c r="MRA6" s="185"/>
      <c r="MRB6" s="186"/>
      <c r="MRC6" s="185"/>
      <c r="MRD6" s="186"/>
      <c r="MRE6" s="185"/>
      <c r="MRF6" s="186"/>
      <c r="MRG6" s="185"/>
      <c r="MRH6" s="186"/>
      <c r="MRI6" s="185"/>
      <c r="MRJ6" s="186"/>
      <c r="MRK6" s="185"/>
      <c r="MRL6" s="186"/>
      <c r="MRM6" s="185"/>
      <c r="MRN6" s="186"/>
      <c r="MRO6" s="185"/>
      <c r="MRP6" s="186"/>
      <c r="MRQ6" s="185"/>
      <c r="MRR6" s="186"/>
      <c r="MRS6" s="185"/>
      <c r="MRT6" s="186"/>
      <c r="MRU6" s="185"/>
      <c r="MRV6" s="186"/>
      <c r="MRW6" s="185"/>
      <c r="MRX6" s="186"/>
      <c r="MRY6" s="185"/>
      <c r="MRZ6" s="186"/>
      <c r="MSA6" s="185"/>
      <c r="MSB6" s="186"/>
      <c r="MSC6" s="185"/>
      <c r="MSD6" s="186"/>
      <c r="MSE6" s="185"/>
      <c r="MSF6" s="186"/>
      <c r="MSG6" s="185"/>
      <c r="MSH6" s="186"/>
      <c r="MSI6" s="185"/>
      <c r="MSJ6" s="186"/>
      <c r="MSK6" s="185"/>
      <c r="MSL6" s="186"/>
      <c r="MSM6" s="185"/>
      <c r="MSN6" s="186"/>
      <c r="MSO6" s="185"/>
      <c r="MSP6" s="186"/>
      <c r="MSQ6" s="185"/>
      <c r="MSR6" s="186"/>
      <c r="MSS6" s="185"/>
      <c r="MST6" s="186"/>
      <c r="MSU6" s="185"/>
      <c r="MSV6" s="186"/>
      <c r="MSW6" s="185"/>
      <c r="MSX6" s="186"/>
      <c r="MSY6" s="185"/>
      <c r="MSZ6" s="186"/>
      <c r="MTA6" s="185"/>
      <c r="MTB6" s="186"/>
      <c r="MTC6" s="185"/>
      <c r="MTD6" s="186"/>
      <c r="MTE6" s="185"/>
      <c r="MTF6" s="186"/>
      <c r="MTG6" s="185"/>
      <c r="MTH6" s="186"/>
      <c r="MTI6" s="185"/>
      <c r="MTJ6" s="186"/>
      <c r="MTK6" s="185"/>
      <c r="MTL6" s="186"/>
      <c r="MTM6" s="185"/>
      <c r="MTN6" s="186"/>
      <c r="MTO6" s="185"/>
      <c r="MTP6" s="186"/>
      <c r="MTQ6" s="185"/>
      <c r="MTR6" s="186"/>
      <c r="MTS6" s="185"/>
      <c r="MTT6" s="186"/>
      <c r="MTU6" s="185"/>
      <c r="MTV6" s="186"/>
      <c r="MTW6" s="185"/>
      <c r="MTX6" s="186"/>
      <c r="MTY6" s="185"/>
      <c r="MTZ6" s="186"/>
      <c r="MUA6" s="185"/>
      <c r="MUB6" s="186"/>
      <c r="MUC6" s="185"/>
      <c r="MUD6" s="186"/>
      <c r="MUE6" s="185"/>
      <c r="MUF6" s="186"/>
      <c r="MUG6" s="185"/>
      <c r="MUH6" s="186"/>
      <c r="MUI6" s="185"/>
      <c r="MUJ6" s="186"/>
      <c r="MUK6" s="185"/>
      <c r="MUL6" s="186"/>
      <c r="MUM6" s="185"/>
      <c r="MUN6" s="186"/>
      <c r="MUO6" s="185"/>
      <c r="MUP6" s="186"/>
      <c r="MUQ6" s="185"/>
      <c r="MUR6" s="186"/>
      <c r="MUS6" s="185"/>
      <c r="MUT6" s="186"/>
      <c r="MUU6" s="185"/>
      <c r="MUV6" s="186"/>
      <c r="MUW6" s="185"/>
      <c r="MUX6" s="186"/>
      <c r="MUY6" s="185"/>
      <c r="MUZ6" s="186"/>
      <c r="MVA6" s="185"/>
      <c r="MVB6" s="186"/>
      <c r="MVC6" s="185"/>
      <c r="MVD6" s="186"/>
      <c r="MVE6" s="185"/>
      <c r="MVF6" s="186"/>
      <c r="MVG6" s="185"/>
      <c r="MVH6" s="186"/>
      <c r="MVI6" s="185"/>
      <c r="MVJ6" s="186"/>
      <c r="MVK6" s="185"/>
      <c r="MVL6" s="186"/>
      <c r="MVM6" s="185"/>
      <c r="MVN6" s="186"/>
      <c r="MVO6" s="185"/>
      <c r="MVP6" s="186"/>
      <c r="MVQ6" s="185"/>
      <c r="MVR6" s="186"/>
      <c r="MVS6" s="185"/>
      <c r="MVT6" s="186"/>
      <c r="MVU6" s="185"/>
      <c r="MVV6" s="186"/>
      <c r="MVW6" s="185"/>
      <c r="MVX6" s="186"/>
      <c r="MVY6" s="185"/>
      <c r="MVZ6" s="186"/>
      <c r="MWA6" s="185"/>
      <c r="MWB6" s="186"/>
      <c r="MWC6" s="185"/>
      <c r="MWD6" s="186"/>
      <c r="MWE6" s="185"/>
      <c r="MWF6" s="186"/>
      <c r="MWG6" s="185"/>
      <c r="MWH6" s="186"/>
      <c r="MWI6" s="185"/>
      <c r="MWJ6" s="186"/>
      <c r="MWK6" s="185"/>
      <c r="MWL6" s="186"/>
      <c r="MWM6" s="185"/>
      <c r="MWN6" s="186"/>
      <c r="MWO6" s="185"/>
      <c r="MWP6" s="186"/>
      <c r="MWQ6" s="185"/>
      <c r="MWR6" s="186"/>
      <c r="MWS6" s="185"/>
      <c r="MWT6" s="186"/>
      <c r="MWU6" s="185"/>
      <c r="MWV6" s="186"/>
      <c r="MWW6" s="185"/>
      <c r="MWX6" s="186"/>
      <c r="MWY6" s="185"/>
      <c r="MWZ6" s="186"/>
      <c r="MXA6" s="185"/>
      <c r="MXB6" s="186"/>
      <c r="MXC6" s="185"/>
      <c r="MXD6" s="186"/>
      <c r="MXE6" s="185"/>
      <c r="MXF6" s="186"/>
      <c r="MXG6" s="185"/>
      <c r="MXH6" s="186"/>
      <c r="MXI6" s="185"/>
      <c r="MXJ6" s="186"/>
      <c r="MXK6" s="185"/>
      <c r="MXL6" s="186"/>
      <c r="MXM6" s="185"/>
      <c r="MXN6" s="186"/>
      <c r="MXO6" s="185"/>
      <c r="MXP6" s="186"/>
      <c r="MXQ6" s="185"/>
      <c r="MXR6" s="186"/>
      <c r="MXS6" s="185"/>
      <c r="MXT6" s="186"/>
      <c r="MXU6" s="185"/>
      <c r="MXV6" s="186"/>
      <c r="MXW6" s="185"/>
      <c r="MXX6" s="186"/>
      <c r="MXY6" s="185"/>
      <c r="MXZ6" s="186"/>
      <c r="MYA6" s="185"/>
      <c r="MYB6" s="186"/>
      <c r="MYC6" s="185"/>
      <c r="MYD6" s="186"/>
      <c r="MYE6" s="185"/>
      <c r="MYF6" s="186"/>
      <c r="MYG6" s="185"/>
      <c r="MYH6" s="186"/>
      <c r="MYI6" s="185"/>
      <c r="MYJ6" s="186"/>
      <c r="MYK6" s="185"/>
      <c r="MYL6" s="186"/>
      <c r="MYM6" s="185"/>
      <c r="MYN6" s="186"/>
      <c r="MYO6" s="185"/>
      <c r="MYP6" s="186"/>
      <c r="MYQ6" s="185"/>
      <c r="MYR6" s="186"/>
      <c r="MYS6" s="185"/>
      <c r="MYT6" s="186"/>
      <c r="MYU6" s="185"/>
      <c r="MYV6" s="186"/>
      <c r="MYW6" s="185"/>
      <c r="MYX6" s="186"/>
      <c r="MYY6" s="185"/>
      <c r="MYZ6" s="186"/>
      <c r="MZA6" s="185"/>
      <c r="MZB6" s="186"/>
      <c r="MZC6" s="185"/>
      <c r="MZD6" s="186"/>
      <c r="MZE6" s="185"/>
      <c r="MZF6" s="186"/>
      <c r="MZG6" s="185"/>
      <c r="MZH6" s="186"/>
      <c r="MZI6" s="185"/>
      <c r="MZJ6" s="186"/>
      <c r="MZK6" s="185"/>
      <c r="MZL6" s="186"/>
      <c r="MZM6" s="185"/>
      <c r="MZN6" s="186"/>
      <c r="MZO6" s="185"/>
      <c r="MZP6" s="186"/>
      <c r="MZQ6" s="185"/>
      <c r="MZR6" s="186"/>
      <c r="MZS6" s="185"/>
      <c r="MZT6" s="186"/>
      <c r="MZU6" s="185"/>
      <c r="MZV6" s="186"/>
      <c r="MZW6" s="185"/>
      <c r="MZX6" s="186"/>
      <c r="MZY6" s="185"/>
      <c r="MZZ6" s="186"/>
      <c r="NAA6" s="185"/>
      <c r="NAB6" s="186"/>
      <c r="NAC6" s="185"/>
      <c r="NAD6" s="186"/>
      <c r="NAE6" s="185"/>
      <c r="NAF6" s="186"/>
      <c r="NAG6" s="185"/>
      <c r="NAH6" s="186"/>
      <c r="NAI6" s="185"/>
      <c r="NAJ6" s="186"/>
      <c r="NAK6" s="185"/>
      <c r="NAL6" s="186"/>
      <c r="NAM6" s="185"/>
      <c r="NAN6" s="186"/>
      <c r="NAO6" s="185"/>
      <c r="NAP6" s="186"/>
      <c r="NAQ6" s="185"/>
      <c r="NAR6" s="186"/>
      <c r="NAS6" s="185"/>
      <c r="NAT6" s="186"/>
      <c r="NAU6" s="185"/>
      <c r="NAV6" s="186"/>
      <c r="NAW6" s="185"/>
      <c r="NAX6" s="186"/>
      <c r="NAY6" s="185"/>
      <c r="NAZ6" s="186"/>
      <c r="NBA6" s="185"/>
      <c r="NBB6" s="186"/>
      <c r="NBC6" s="185"/>
      <c r="NBD6" s="186"/>
      <c r="NBE6" s="185"/>
      <c r="NBF6" s="186"/>
      <c r="NBG6" s="185"/>
      <c r="NBH6" s="186"/>
      <c r="NBI6" s="185"/>
      <c r="NBJ6" s="186"/>
      <c r="NBK6" s="185"/>
      <c r="NBL6" s="186"/>
      <c r="NBM6" s="185"/>
      <c r="NBN6" s="186"/>
      <c r="NBO6" s="185"/>
      <c r="NBP6" s="186"/>
      <c r="NBQ6" s="185"/>
      <c r="NBR6" s="186"/>
      <c r="NBS6" s="185"/>
      <c r="NBT6" s="186"/>
      <c r="NBU6" s="185"/>
      <c r="NBV6" s="186"/>
      <c r="NBW6" s="185"/>
      <c r="NBX6" s="186"/>
      <c r="NBY6" s="185"/>
      <c r="NBZ6" s="186"/>
      <c r="NCA6" s="185"/>
      <c r="NCB6" s="186"/>
      <c r="NCC6" s="185"/>
      <c r="NCD6" s="186"/>
      <c r="NCE6" s="185"/>
      <c r="NCF6" s="186"/>
      <c r="NCG6" s="185"/>
      <c r="NCH6" s="186"/>
      <c r="NCI6" s="185"/>
      <c r="NCJ6" s="186"/>
      <c r="NCK6" s="185"/>
      <c r="NCL6" s="186"/>
      <c r="NCM6" s="185"/>
      <c r="NCN6" s="186"/>
      <c r="NCO6" s="185"/>
      <c r="NCP6" s="186"/>
      <c r="NCQ6" s="185"/>
      <c r="NCR6" s="186"/>
      <c r="NCS6" s="185"/>
      <c r="NCT6" s="186"/>
      <c r="NCU6" s="185"/>
      <c r="NCV6" s="186"/>
      <c r="NCW6" s="185"/>
      <c r="NCX6" s="186"/>
      <c r="NCY6" s="185"/>
      <c r="NCZ6" s="186"/>
      <c r="NDA6" s="185"/>
      <c r="NDB6" s="186"/>
      <c r="NDC6" s="185"/>
      <c r="NDD6" s="186"/>
      <c r="NDE6" s="185"/>
      <c r="NDF6" s="186"/>
      <c r="NDG6" s="185"/>
      <c r="NDH6" s="186"/>
      <c r="NDI6" s="185"/>
      <c r="NDJ6" s="186"/>
      <c r="NDK6" s="185"/>
      <c r="NDL6" s="186"/>
      <c r="NDM6" s="185"/>
      <c r="NDN6" s="186"/>
      <c r="NDO6" s="185"/>
      <c r="NDP6" s="186"/>
      <c r="NDQ6" s="185"/>
      <c r="NDR6" s="186"/>
      <c r="NDS6" s="185"/>
      <c r="NDT6" s="186"/>
      <c r="NDU6" s="185"/>
      <c r="NDV6" s="186"/>
      <c r="NDW6" s="185"/>
      <c r="NDX6" s="186"/>
      <c r="NDY6" s="185"/>
      <c r="NDZ6" s="186"/>
      <c r="NEA6" s="185"/>
      <c r="NEB6" s="186"/>
      <c r="NEC6" s="185"/>
      <c r="NED6" s="186"/>
      <c r="NEE6" s="185"/>
      <c r="NEF6" s="186"/>
      <c r="NEG6" s="185"/>
      <c r="NEH6" s="186"/>
      <c r="NEI6" s="185"/>
      <c r="NEJ6" s="186"/>
      <c r="NEK6" s="185"/>
      <c r="NEL6" s="186"/>
      <c r="NEM6" s="185"/>
      <c r="NEN6" s="186"/>
      <c r="NEO6" s="185"/>
      <c r="NEP6" s="186"/>
      <c r="NEQ6" s="185"/>
      <c r="NER6" s="186"/>
      <c r="NES6" s="185"/>
      <c r="NET6" s="186"/>
      <c r="NEU6" s="185"/>
      <c r="NEV6" s="186"/>
      <c r="NEW6" s="185"/>
      <c r="NEX6" s="186"/>
      <c r="NEY6" s="185"/>
      <c r="NEZ6" s="186"/>
      <c r="NFA6" s="185"/>
      <c r="NFB6" s="186"/>
      <c r="NFC6" s="185"/>
      <c r="NFD6" s="186"/>
      <c r="NFE6" s="185"/>
      <c r="NFF6" s="186"/>
      <c r="NFG6" s="185"/>
      <c r="NFH6" s="186"/>
      <c r="NFI6" s="185"/>
      <c r="NFJ6" s="186"/>
      <c r="NFK6" s="185"/>
      <c r="NFL6" s="186"/>
      <c r="NFM6" s="185"/>
      <c r="NFN6" s="186"/>
      <c r="NFO6" s="185"/>
      <c r="NFP6" s="186"/>
      <c r="NFQ6" s="185"/>
      <c r="NFR6" s="186"/>
      <c r="NFS6" s="185"/>
      <c r="NFT6" s="186"/>
      <c r="NFU6" s="185"/>
      <c r="NFV6" s="186"/>
      <c r="NFW6" s="185"/>
      <c r="NFX6" s="186"/>
      <c r="NFY6" s="185"/>
      <c r="NFZ6" s="186"/>
      <c r="NGA6" s="185"/>
      <c r="NGB6" s="186"/>
      <c r="NGC6" s="185"/>
      <c r="NGD6" s="186"/>
      <c r="NGE6" s="185"/>
      <c r="NGF6" s="186"/>
      <c r="NGG6" s="185"/>
      <c r="NGH6" s="186"/>
      <c r="NGI6" s="185"/>
      <c r="NGJ6" s="186"/>
      <c r="NGK6" s="185"/>
      <c r="NGL6" s="186"/>
      <c r="NGM6" s="185"/>
      <c r="NGN6" s="186"/>
      <c r="NGO6" s="185"/>
      <c r="NGP6" s="186"/>
      <c r="NGQ6" s="185"/>
      <c r="NGR6" s="186"/>
      <c r="NGS6" s="185"/>
      <c r="NGT6" s="186"/>
      <c r="NGU6" s="185"/>
      <c r="NGV6" s="186"/>
      <c r="NGW6" s="185"/>
      <c r="NGX6" s="186"/>
      <c r="NGY6" s="185"/>
      <c r="NGZ6" s="186"/>
      <c r="NHA6" s="185"/>
      <c r="NHB6" s="186"/>
      <c r="NHC6" s="185"/>
      <c r="NHD6" s="186"/>
      <c r="NHE6" s="185"/>
      <c r="NHF6" s="186"/>
      <c r="NHG6" s="185"/>
      <c r="NHH6" s="186"/>
      <c r="NHI6" s="185"/>
      <c r="NHJ6" s="186"/>
      <c r="NHK6" s="185"/>
      <c r="NHL6" s="186"/>
      <c r="NHM6" s="185"/>
      <c r="NHN6" s="186"/>
      <c r="NHO6" s="185"/>
      <c r="NHP6" s="186"/>
      <c r="NHQ6" s="185"/>
      <c r="NHR6" s="186"/>
      <c r="NHS6" s="185"/>
      <c r="NHT6" s="186"/>
      <c r="NHU6" s="185"/>
      <c r="NHV6" s="186"/>
      <c r="NHW6" s="185"/>
      <c r="NHX6" s="186"/>
      <c r="NHY6" s="185"/>
      <c r="NHZ6" s="186"/>
      <c r="NIA6" s="185"/>
      <c r="NIB6" s="186"/>
      <c r="NIC6" s="185"/>
      <c r="NID6" s="186"/>
      <c r="NIE6" s="185"/>
      <c r="NIF6" s="186"/>
      <c r="NIG6" s="185"/>
      <c r="NIH6" s="186"/>
      <c r="NII6" s="185"/>
      <c r="NIJ6" s="186"/>
      <c r="NIK6" s="185"/>
      <c r="NIL6" s="186"/>
      <c r="NIM6" s="185"/>
      <c r="NIN6" s="186"/>
      <c r="NIO6" s="185"/>
      <c r="NIP6" s="186"/>
      <c r="NIQ6" s="185"/>
      <c r="NIR6" s="186"/>
      <c r="NIS6" s="185"/>
      <c r="NIT6" s="186"/>
      <c r="NIU6" s="185"/>
      <c r="NIV6" s="186"/>
      <c r="NIW6" s="185"/>
      <c r="NIX6" s="186"/>
      <c r="NIY6" s="185"/>
      <c r="NIZ6" s="186"/>
      <c r="NJA6" s="185"/>
      <c r="NJB6" s="186"/>
      <c r="NJC6" s="185"/>
      <c r="NJD6" s="186"/>
      <c r="NJE6" s="185"/>
      <c r="NJF6" s="186"/>
      <c r="NJG6" s="185"/>
      <c r="NJH6" s="186"/>
      <c r="NJI6" s="185"/>
      <c r="NJJ6" s="186"/>
      <c r="NJK6" s="185"/>
      <c r="NJL6" s="186"/>
      <c r="NJM6" s="185"/>
      <c r="NJN6" s="186"/>
      <c r="NJO6" s="185"/>
      <c r="NJP6" s="186"/>
      <c r="NJQ6" s="185"/>
      <c r="NJR6" s="186"/>
      <c r="NJS6" s="185"/>
      <c r="NJT6" s="186"/>
      <c r="NJU6" s="185"/>
      <c r="NJV6" s="186"/>
      <c r="NJW6" s="185"/>
      <c r="NJX6" s="186"/>
      <c r="NJY6" s="185"/>
      <c r="NJZ6" s="186"/>
      <c r="NKA6" s="185"/>
      <c r="NKB6" s="186"/>
      <c r="NKC6" s="185"/>
      <c r="NKD6" s="186"/>
      <c r="NKE6" s="185"/>
      <c r="NKF6" s="186"/>
      <c r="NKG6" s="185"/>
      <c r="NKH6" s="186"/>
      <c r="NKI6" s="185"/>
      <c r="NKJ6" s="186"/>
      <c r="NKK6" s="185"/>
      <c r="NKL6" s="186"/>
      <c r="NKM6" s="185"/>
      <c r="NKN6" s="186"/>
      <c r="NKO6" s="185"/>
      <c r="NKP6" s="186"/>
      <c r="NKQ6" s="185"/>
      <c r="NKR6" s="186"/>
      <c r="NKS6" s="185"/>
      <c r="NKT6" s="186"/>
      <c r="NKU6" s="185"/>
      <c r="NKV6" s="186"/>
      <c r="NKW6" s="185"/>
      <c r="NKX6" s="186"/>
      <c r="NKY6" s="185"/>
      <c r="NKZ6" s="186"/>
      <c r="NLA6" s="185"/>
      <c r="NLB6" s="186"/>
      <c r="NLC6" s="185"/>
      <c r="NLD6" s="186"/>
      <c r="NLE6" s="185"/>
      <c r="NLF6" s="186"/>
      <c r="NLG6" s="185"/>
      <c r="NLH6" s="186"/>
      <c r="NLI6" s="185"/>
      <c r="NLJ6" s="186"/>
      <c r="NLK6" s="185"/>
      <c r="NLL6" s="186"/>
      <c r="NLM6" s="185"/>
      <c r="NLN6" s="186"/>
      <c r="NLO6" s="185"/>
      <c r="NLP6" s="186"/>
      <c r="NLQ6" s="185"/>
      <c r="NLR6" s="186"/>
      <c r="NLS6" s="185"/>
      <c r="NLT6" s="186"/>
      <c r="NLU6" s="185"/>
      <c r="NLV6" s="186"/>
      <c r="NLW6" s="185"/>
      <c r="NLX6" s="186"/>
      <c r="NLY6" s="185"/>
      <c r="NLZ6" s="186"/>
      <c r="NMA6" s="185"/>
      <c r="NMB6" s="186"/>
      <c r="NMC6" s="185"/>
      <c r="NMD6" s="186"/>
      <c r="NME6" s="185"/>
      <c r="NMF6" s="186"/>
      <c r="NMG6" s="185"/>
      <c r="NMH6" s="186"/>
      <c r="NMI6" s="185"/>
      <c r="NMJ6" s="186"/>
      <c r="NMK6" s="185"/>
      <c r="NML6" s="186"/>
      <c r="NMM6" s="185"/>
      <c r="NMN6" s="186"/>
      <c r="NMO6" s="185"/>
      <c r="NMP6" s="186"/>
      <c r="NMQ6" s="185"/>
      <c r="NMR6" s="186"/>
      <c r="NMS6" s="185"/>
      <c r="NMT6" s="186"/>
      <c r="NMU6" s="185"/>
      <c r="NMV6" s="186"/>
      <c r="NMW6" s="185"/>
      <c r="NMX6" s="186"/>
      <c r="NMY6" s="185"/>
      <c r="NMZ6" s="186"/>
      <c r="NNA6" s="185"/>
      <c r="NNB6" s="186"/>
      <c r="NNC6" s="185"/>
      <c r="NND6" s="186"/>
      <c r="NNE6" s="185"/>
      <c r="NNF6" s="186"/>
      <c r="NNG6" s="185"/>
      <c r="NNH6" s="186"/>
      <c r="NNI6" s="185"/>
      <c r="NNJ6" s="186"/>
      <c r="NNK6" s="185"/>
      <c r="NNL6" s="186"/>
      <c r="NNM6" s="185"/>
      <c r="NNN6" s="186"/>
      <c r="NNO6" s="185"/>
      <c r="NNP6" s="186"/>
      <c r="NNQ6" s="185"/>
      <c r="NNR6" s="186"/>
      <c r="NNS6" s="185"/>
      <c r="NNT6" s="186"/>
      <c r="NNU6" s="185"/>
      <c r="NNV6" s="186"/>
      <c r="NNW6" s="185"/>
      <c r="NNX6" s="186"/>
      <c r="NNY6" s="185"/>
      <c r="NNZ6" s="186"/>
      <c r="NOA6" s="185"/>
      <c r="NOB6" s="186"/>
      <c r="NOC6" s="185"/>
      <c r="NOD6" s="186"/>
      <c r="NOE6" s="185"/>
      <c r="NOF6" s="186"/>
      <c r="NOG6" s="185"/>
      <c r="NOH6" s="186"/>
      <c r="NOI6" s="185"/>
      <c r="NOJ6" s="186"/>
      <c r="NOK6" s="185"/>
      <c r="NOL6" s="186"/>
      <c r="NOM6" s="185"/>
      <c r="NON6" s="186"/>
      <c r="NOO6" s="185"/>
      <c r="NOP6" s="186"/>
      <c r="NOQ6" s="185"/>
      <c r="NOR6" s="186"/>
      <c r="NOS6" s="185"/>
      <c r="NOT6" s="186"/>
      <c r="NOU6" s="185"/>
      <c r="NOV6" s="186"/>
      <c r="NOW6" s="185"/>
      <c r="NOX6" s="186"/>
      <c r="NOY6" s="185"/>
      <c r="NOZ6" s="186"/>
      <c r="NPA6" s="185"/>
      <c r="NPB6" s="186"/>
      <c r="NPC6" s="185"/>
      <c r="NPD6" s="186"/>
      <c r="NPE6" s="185"/>
      <c r="NPF6" s="186"/>
      <c r="NPG6" s="185"/>
      <c r="NPH6" s="186"/>
      <c r="NPI6" s="185"/>
      <c r="NPJ6" s="186"/>
      <c r="NPK6" s="185"/>
      <c r="NPL6" s="186"/>
      <c r="NPM6" s="185"/>
      <c r="NPN6" s="186"/>
      <c r="NPO6" s="185"/>
      <c r="NPP6" s="186"/>
      <c r="NPQ6" s="185"/>
      <c r="NPR6" s="186"/>
      <c r="NPS6" s="185"/>
      <c r="NPT6" s="186"/>
      <c r="NPU6" s="185"/>
      <c r="NPV6" s="186"/>
      <c r="NPW6" s="185"/>
      <c r="NPX6" s="186"/>
      <c r="NPY6" s="185"/>
      <c r="NPZ6" s="186"/>
      <c r="NQA6" s="185"/>
      <c r="NQB6" s="186"/>
      <c r="NQC6" s="185"/>
      <c r="NQD6" s="186"/>
      <c r="NQE6" s="185"/>
      <c r="NQF6" s="186"/>
      <c r="NQG6" s="185"/>
      <c r="NQH6" s="186"/>
      <c r="NQI6" s="185"/>
      <c r="NQJ6" s="186"/>
      <c r="NQK6" s="185"/>
      <c r="NQL6" s="186"/>
      <c r="NQM6" s="185"/>
      <c r="NQN6" s="186"/>
      <c r="NQO6" s="185"/>
      <c r="NQP6" s="186"/>
      <c r="NQQ6" s="185"/>
      <c r="NQR6" s="186"/>
      <c r="NQS6" s="185"/>
      <c r="NQT6" s="186"/>
      <c r="NQU6" s="185"/>
      <c r="NQV6" s="186"/>
      <c r="NQW6" s="185"/>
      <c r="NQX6" s="186"/>
      <c r="NQY6" s="185"/>
      <c r="NQZ6" s="186"/>
      <c r="NRA6" s="185"/>
      <c r="NRB6" s="186"/>
      <c r="NRC6" s="185"/>
      <c r="NRD6" s="186"/>
      <c r="NRE6" s="185"/>
      <c r="NRF6" s="186"/>
      <c r="NRG6" s="185"/>
      <c r="NRH6" s="186"/>
      <c r="NRI6" s="185"/>
      <c r="NRJ6" s="186"/>
      <c r="NRK6" s="185"/>
      <c r="NRL6" s="186"/>
      <c r="NRM6" s="185"/>
      <c r="NRN6" s="186"/>
      <c r="NRO6" s="185"/>
      <c r="NRP6" s="186"/>
      <c r="NRQ6" s="185"/>
      <c r="NRR6" s="186"/>
      <c r="NRS6" s="185"/>
      <c r="NRT6" s="186"/>
      <c r="NRU6" s="185"/>
      <c r="NRV6" s="186"/>
      <c r="NRW6" s="185"/>
      <c r="NRX6" s="186"/>
      <c r="NRY6" s="185"/>
      <c r="NRZ6" s="186"/>
      <c r="NSA6" s="185"/>
      <c r="NSB6" s="186"/>
      <c r="NSC6" s="185"/>
      <c r="NSD6" s="186"/>
      <c r="NSE6" s="185"/>
      <c r="NSF6" s="186"/>
      <c r="NSG6" s="185"/>
      <c r="NSH6" s="186"/>
      <c r="NSI6" s="185"/>
      <c r="NSJ6" s="186"/>
      <c r="NSK6" s="185"/>
      <c r="NSL6" s="186"/>
      <c r="NSM6" s="185"/>
      <c r="NSN6" s="186"/>
      <c r="NSO6" s="185"/>
      <c r="NSP6" s="186"/>
      <c r="NSQ6" s="185"/>
      <c r="NSR6" s="186"/>
      <c r="NSS6" s="185"/>
      <c r="NST6" s="186"/>
      <c r="NSU6" s="185"/>
      <c r="NSV6" s="186"/>
      <c r="NSW6" s="185"/>
      <c r="NSX6" s="186"/>
      <c r="NSY6" s="185"/>
      <c r="NSZ6" s="186"/>
      <c r="NTA6" s="185"/>
      <c r="NTB6" s="186"/>
      <c r="NTC6" s="185"/>
      <c r="NTD6" s="186"/>
      <c r="NTE6" s="185"/>
      <c r="NTF6" s="186"/>
      <c r="NTG6" s="185"/>
      <c r="NTH6" s="186"/>
      <c r="NTI6" s="185"/>
      <c r="NTJ6" s="186"/>
      <c r="NTK6" s="185"/>
      <c r="NTL6" s="186"/>
      <c r="NTM6" s="185"/>
      <c r="NTN6" s="186"/>
      <c r="NTO6" s="185"/>
      <c r="NTP6" s="186"/>
      <c r="NTQ6" s="185"/>
      <c r="NTR6" s="186"/>
      <c r="NTS6" s="185"/>
      <c r="NTT6" s="186"/>
      <c r="NTU6" s="185"/>
      <c r="NTV6" s="186"/>
      <c r="NTW6" s="185"/>
      <c r="NTX6" s="186"/>
      <c r="NTY6" s="185"/>
      <c r="NTZ6" s="186"/>
      <c r="NUA6" s="185"/>
      <c r="NUB6" s="186"/>
      <c r="NUC6" s="185"/>
      <c r="NUD6" s="186"/>
      <c r="NUE6" s="185"/>
      <c r="NUF6" s="186"/>
      <c r="NUG6" s="185"/>
      <c r="NUH6" s="186"/>
      <c r="NUI6" s="185"/>
      <c r="NUJ6" s="186"/>
      <c r="NUK6" s="185"/>
      <c r="NUL6" s="186"/>
      <c r="NUM6" s="185"/>
      <c r="NUN6" s="186"/>
      <c r="NUO6" s="185"/>
      <c r="NUP6" s="186"/>
      <c r="NUQ6" s="185"/>
      <c r="NUR6" s="186"/>
      <c r="NUS6" s="185"/>
      <c r="NUT6" s="186"/>
      <c r="NUU6" s="185"/>
      <c r="NUV6" s="186"/>
      <c r="NUW6" s="185"/>
      <c r="NUX6" s="186"/>
      <c r="NUY6" s="185"/>
      <c r="NUZ6" s="186"/>
      <c r="NVA6" s="185"/>
      <c r="NVB6" s="186"/>
      <c r="NVC6" s="185"/>
      <c r="NVD6" s="186"/>
      <c r="NVE6" s="185"/>
      <c r="NVF6" s="186"/>
      <c r="NVG6" s="185"/>
      <c r="NVH6" s="186"/>
      <c r="NVI6" s="185"/>
      <c r="NVJ6" s="186"/>
      <c r="NVK6" s="185"/>
      <c r="NVL6" s="186"/>
      <c r="NVM6" s="185"/>
      <c r="NVN6" s="186"/>
      <c r="NVO6" s="185"/>
      <c r="NVP6" s="186"/>
      <c r="NVQ6" s="185"/>
      <c r="NVR6" s="186"/>
      <c r="NVS6" s="185"/>
      <c r="NVT6" s="186"/>
      <c r="NVU6" s="185"/>
      <c r="NVV6" s="186"/>
      <c r="NVW6" s="185"/>
      <c r="NVX6" s="186"/>
      <c r="NVY6" s="185"/>
      <c r="NVZ6" s="186"/>
      <c r="NWA6" s="185"/>
      <c r="NWB6" s="186"/>
      <c r="NWC6" s="185"/>
      <c r="NWD6" s="186"/>
      <c r="NWE6" s="185"/>
      <c r="NWF6" s="186"/>
      <c r="NWG6" s="185"/>
      <c r="NWH6" s="186"/>
      <c r="NWI6" s="185"/>
      <c r="NWJ6" s="186"/>
      <c r="NWK6" s="185"/>
      <c r="NWL6" s="186"/>
      <c r="NWM6" s="185"/>
      <c r="NWN6" s="186"/>
      <c r="NWO6" s="185"/>
      <c r="NWP6" s="186"/>
      <c r="NWQ6" s="185"/>
      <c r="NWR6" s="186"/>
      <c r="NWS6" s="185"/>
      <c r="NWT6" s="186"/>
      <c r="NWU6" s="185"/>
      <c r="NWV6" s="186"/>
      <c r="NWW6" s="185"/>
      <c r="NWX6" s="186"/>
      <c r="NWY6" s="185"/>
      <c r="NWZ6" s="186"/>
      <c r="NXA6" s="185"/>
      <c r="NXB6" s="186"/>
      <c r="NXC6" s="185"/>
      <c r="NXD6" s="186"/>
      <c r="NXE6" s="185"/>
      <c r="NXF6" s="186"/>
      <c r="NXG6" s="185"/>
      <c r="NXH6" s="186"/>
      <c r="NXI6" s="185"/>
      <c r="NXJ6" s="186"/>
      <c r="NXK6" s="185"/>
      <c r="NXL6" s="186"/>
      <c r="NXM6" s="185"/>
      <c r="NXN6" s="186"/>
      <c r="NXO6" s="185"/>
      <c r="NXP6" s="186"/>
      <c r="NXQ6" s="185"/>
      <c r="NXR6" s="186"/>
      <c r="NXS6" s="185"/>
      <c r="NXT6" s="186"/>
      <c r="NXU6" s="185"/>
      <c r="NXV6" s="186"/>
      <c r="NXW6" s="185"/>
      <c r="NXX6" s="186"/>
      <c r="NXY6" s="185"/>
      <c r="NXZ6" s="186"/>
      <c r="NYA6" s="185"/>
      <c r="NYB6" s="186"/>
      <c r="NYC6" s="185"/>
      <c r="NYD6" s="186"/>
      <c r="NYE6" s="185"/>
      <c r="NYF6" s="186"/>
      <c r="NYG6" s="185"/>
      <c r="NYH6" s="186"/>
      <c r="NYI6" s="185"/>
      <c r="NYJ6" s="186"/>
      <c r="NYK6" s="185"/>
      <c r="NYL6" s="186"/>
      <c r="NYM6" s="185"/>
      <c r="NYN6" s="186"/>
      <c r="NYO6" s="185"/>
      <c r="NYP6" s="186"/>
      <c r="NYQ6" s="185"/>
      <c r="NYR6" s="186"/>
      <c r="NYS6" s="185"/>
      <c r="NYT6" s="186"/>
      <c r="NYU6" s="185"/>
      <c r="NYV6" s="186"/>
      <c r="NYW6" s="185"/>
      <c r="NYX6" s="186"/>
      <c r="NYY6" s="185"/>
      <c r="NYZ6" s="186"/>
      <c r="NZA6" s="185"/>
      <c r="NZB6" s="186"/>
      <c r="NZC6" s="185"/>
      <c r="NZD6" s="186"/>
      <c r="NZE6" s="185"/>
      <c r="NZF6" s="186"/>
      <c r="NZG6" s="185"/>
      <c r="NZH6" s="186"/>
      <c r="NZI6" s="185"/>
      <c r="NZJ6" s="186"/>
      <c r="NZK6" s="185"/>
      <c r="NZL6" s="186"/>
      <c r="NZM6" s="185"/>
      <c r="NZN6" s="186"/>
      <c r="NZO6" s="185"/>
      <c r="NZP6" s="186"/>
      <c r="NZQ6" s="185"/>
      <c r="NZR6" s="186"/>
      <c r="NZS6" s="185"/>
      <c r="NZT6" s="186"/>
      <c r="NZU6" s="185"/>
      <c r="NZV6" s="186"/>
      <c r="NZW6" s="185"/>
      <c r="NZX6" s="186"/>
      <c r="NZY6" s="185"/>
      <c r="NZZ6" s="186"/>
      <c r="OAA6" s="185"/>
      <c r="OAB6" s="186"/>
      <c r="OAC6" s="185"/>
      <c r="OAD6" s="186"/>
      <c r="OAE6" s="185"/>
      <c r="OAF6" s="186"/>
      <c r="OAG6" s="185"/>
      <c r="OAH6" s="186"/>
      <c r="OAI6" s="185"/>
      <c r="OAJ6" s="186"/>
      <c r="OAK6" s="185"/>
      <c r="OAL6" s="186"/>
      <c r="OAM6" s="185"/>
      <c r="OAN6" s="186"/>
      <c r="OAO6" s="185"/>
      <c r="OAP6" s="186"/>
      <c r="OAQ6" s="185"/>
      <c r="OAR6" s="186"/>
      <c r="OAS6" s="185"/>
      <c r="OAT6" s="186"/>
      <c r="OAU6" s="185"/>
      <c r="OAV6" s="186"/>
      <c r="OAW6" s="185"/>
      <c r="OAX6" s="186"/>
      <c r="OAY6" s="185"/>
      <c r="OAZ6" s="186"/>
      <c r="OBA6" s="185"/>
      <c r="OBB6" s="186"/>
      <c r="OBC6" s="185"/>
      <c r="OBD6" s="186"/>
      <c r="OBE6" s="185"/>
      <c r="OBF6" s="186"/>
      <c r="OBG6" s="185"/>
      <c r="OBH6" s="186"/>
      <c r="OBI6" s="185"/>
      <c r="OBJ6" s="186"/>
      <c r="OBK6" s="185"/>
      <c r="OBL6" s="186"/>
      <c r="OBM6" s="185"/>
      <c r="OBN6" s="186"/>
      <c r="OBO6" s="185"/>
      <c r="OBP6" s="186"/>
      <c r="OBQ6" s="185"/>
      <c r="OBR6" s="186"/>
      <c r="OBS6" s="185"/>
      <c r="OBT6" s="186"/>
      <c r="OBU6" s="185"/>
      <c r="OBV6" s="186"/>
      <c r="OBW6" s="185"/>
      <c r="OBX6" s="186"/>
      <c r="OBY6" s="185"/>
      <c r="OBZ6" s="186"/>
      <c r="OCA6" s="185"/>
      <c r="OCB6" s="186"/>
      <c r="OCC6" s="185"/>
      <c r="OCD6" s="186"/>
      <c r="OCE6" s="185"/>
      <c r="OCF6" s="186"/>
      <c r="OCG6" s="185"/>
      <c r="OCH6" s="186"/>
      <c r="OCI6" s="185"/>
      <c r="OCJ6" s="186"/>
      <c r="OCK6" s="185"/>
      <c r="OCL6" s="186"/>
      <c r="OCM6" s="185"/>
      <c r="OCN6" s="186"/>
      <c r="OCO6" s="185"/>
      <c r="OCP6" s="186"/>
      <c r="OCQ6" s="185"/>
      <c r="OCR6" s="186"/>
      <c r="OCS6" s="185"/>
      <c r="OCT6" s="186"/>
      <c r="OCU6" s="185"/>
      <c r="OCV6" s="186"/>
      <c r="OCW6" s="185"/>
      <c r="OCX6" s="186"/>
      <c r="OCY6" s="185"/>
      <c r="OCZ6" s="186"/>
      <c r="ODA6" s="185"/>
      <c r="ODB6" s="186"/>
      <c r="ODC6" s="185"/>
      <c r="ODD6" s="186"/>
      <c r="ODE6" s="185"/>
      <c r="ODF6" s="186"/>
      <c r="ODG6" s="185"/>
      <c r="ODH6" s="186"/>
      <c r="ODI6" s="185"/>
      <c r="ODJ6" s="186"/>
      <c r="ODK6" s="185"/>
      <c r="ODL6" s="186"/>
      <c r="ODM6" s="185"/>
      <c r="ODN6" s="186"/>
      <c r="ODO6" s="185"/>
      <c r="ODP6" s="186"/>
      <c r="ODQ6" s="185"/>
      <c r="ODR6" s="186"/>
      <c r="ODS6" s="185"/>
      <c r="ODT6" s="186"/>
      <c r="ODU6" s="185"/>
      <c r="ODV6" s="186"/>
      <c r="ODW6" s="185"/>
      <c r="ODX6" s="186"/>
      <c r="ODY6" s="185"/>
      <c r="ODZ6" s="186"/>
      <c r="OEA6" s="185"/>
      <c r="OEB6" s="186"/>
      <c r="OEC6" s="185"/>
      <c r="OED6" s="186"/>
      <c r="OEE6" s="185"/>
      <c r="OEF6" s="186"/>
      <c r="OEG6" s="185"/>
      <c r="OEH6" s="186"/>
      <c r="OEI6" s="185"/>
      <c r="OEJ6" s="186"/>
      <c r="OEK6" s="185"/>
      <c r="OEL6" s="186"/>
      <c r="OEM6" s="185"/>
      <c r="OEN6" s="186"/>
      <c r="OEO6" s="185"/>
      <c r="OEP6" s="186"/>
      <c r="OEQ6" s="185"/>
      <c r="OER6" s="186"/>
      <c r="OES6" s="185"/>
      <c r="OET6" s="186"/>
      <c r="OEU6" s="185"/>
      <c r="OEV6" s="186"/>
      <c r="OEW6" s="185"/>
      <c r="OEX6" s="186"/>
      <c r="OEY6" s="185"/>
      <c r="OEZ6" s="186"/>
      <c r="OFA6" s="185"/>
      <c r="OFB6" s="186"/>
      <c r="OFC6" s="185"/>
      <c r="OFD6" s="186"/>
      <c r="OFE6" s="185"/>
      <c r="OFF6" s="186"/>
      <c r="OFG6" s="185"/>
      <c r="OFH6" s="186"/>
      <c r="OFI6" s="185"/>
      <c r="OFJ6" s="186"/>
      <c r="OFK6" s="185"/>
      <c r="OFL6" s="186"/>
      <c r="OFM6" s="185"/>
      <c r="OFN6" s="186"/>
      <c r="OFO6" s="185"/>
      <c r="OFP6" s="186"/>
      <c r="OFQ6" s="185"/>
      <c r="OFR6" s="186"/>
      <c r="OFS6" s="185"/>
      <c r="OFT6" s="186"/>
      <c r="OFU6" s="185"/>
      <c r="OFV6" s="186"/>
      <c r="OFW6" s="185"/>
      <c r="OFX6" s="186"/>
      <c r="OFY6" s="185"/>
      <c r="OFZ6" s="186"/>
      <c r="OGA6" s="185"/>
      <c r="OGB6" s="186"/>
      <c r="OGC6" s="185"/>
      <c r="OGD6" s="186"/>
      <c r="OGE6" s="185"/>
      <c r="OGF6" s="186"/>
      <c r="OGG6" s="185"/>
      <c r="OGH6" s="186"/>
      <c r="OGI6" s="185"/>
      <c r="OGJ6" s="186"/>
      <c r="OGK6" s="185"/>
      <c r="OGL6" s="186"/>
      <c r="OGM6" s="185"/>
      <c r="OGN6" s="186"/>
      <c r="OGO6" s="185"/>
      <c r="OGP6" s="186"/>
      <c r="OGQ6" s="185"/>
      <c r="OGR6" s="186"/>
      <c r="OGS6" s="185"/>
      <c r="OGT6" s="186"/>
      <c r="OGU6" s="185"/>
      <c r="OGV6" s="186"/>
      <c r="OGW6" s="185"/>
      <c r="OGX6" s="186"/>
      <c r="OGY6" s="185"/>
      <c r="OGZ6" s="186"/>
      <c r="OHA6" s="185"/>
      <c r="OHB6" s="186"/>
      <c r="OHC6" s="185"/>
      <c r="OHD6" s="186"/>
      <c r="OHE6" s="185"/>
      <c r="OHF6" s="186"/>
      <c r="OHG6" s="185"/>
      <c r="OHH6" s="186"/>
      <c r="OHI6" s="185"/>
      <c r="OHJ6" s="186"/>
      <c r="OHK6" s="185"/>
      <c r="OHL6" s="186"/>
      <c r="OHM6" s="185"/>
      <c r="OHN6" s="186"/>
      <c r="OHO6" s="185"/>
      <c r="OHP6" s="186"/>
      <c r="OHQ6" s="185"/>
      <c r="OHR6" s="186"/>
      <c r="OHS6" s="185"/>
      <c r="OHT6" s="186"/>
      <c r="OHU6" s="185"/>
      <c r="OHV6" s="186"/>
      <c r="OHW6" s="185"/>
      <c r="OHX6" s="186"/>
      <c r="OHY6" s="185"/>
      <c r="OHZ6" s="186"/>
      <c r="OIA6" s="185"/>
      <c r="OIB6" s="186"/>
      <c r="OIC6" s="185"/>
      <c r="OID6" s="186"/>
      <c r="OIE6" s="185"/>
      <c r="OIF6" s="186"/>
      <c r="OIG6" s="185"/>
      <c r="OIH6" s="186"/>
      <c r="OII6" s="185"/>
      <c r="OIJ6" s="186"/>
      <c r="OIK6" s="185"/>
      <c r="OIL6" s="186"/>
      <c r="OIM6" s="185"/>
      <c r="OIN6" s="186"/>
      <c r="OIO6" s="185"/>
      <c r="OIP6" s="186"/>
      <c r="OIQ6" s="185"/>
      <c r="OIR6" s="186"/>
      <c r="OIS6" s="185"/>
      <c r="OIT6" s="186"/>
      <c r="OIU6" s="185"/>
      <c r="OIV6" s="186"/>
      <c r="OIW6" s="185"/>
      <c r="OIX6" s="186"/>
      <c r="OIY6" s="185"/>
      <c r="OIZ6" s="186"/>
      <c r="OJA6" s="185"/>
      <c r="OJB6" s="186"/>
      <c r="OJC6" s="185"/>
      <c r="OJD6" s="186"/>
      <c r="OJE6" s="185"/>
      <c r="OJF6" s="186"/>
      <c r="OJG6" s="185"/>
      <c r="OJH6" s="186"/>
      <c r="OJI6" s="185"/>
      <c r="OJJ6" s="186"/>
      <c r="OJK6" s="185"/>
      <c r="OJL6" s="186"/>
      <c r="OJM6" s="185"/>
      <c r="OJN6" s="186"/>
      <c r="OJO6" s="185"/>
      <c r="OJP6" s="186"/>
      <c r="OJQ6" s="185"/>
      <c r="OJR6" s="186"/>
      <c r="OJS6" s="185"/>
      <c r="OJT6" s="186"/>
      <c r="OJU6" s="185"/>
      <c r="OJV6" s="186"/>
      <c r="OJW6" s="185"/>
      <c r="OJX6" s="186"/>
      <c r="OJY6" s="185"/>
      <c r="OJZ6" s="186"/>
      <c r="OKA6" s="185"/>
      <c r="OKB6" s="186"/>
      <c r="OKC6" s="185"/>
      <c r="OKD6" s="186"/>
      <c r="OKE6" s="185"/>
      <c r="OKF6" s="186"/>
      <c r="OKG6" s="185"/>
      <c r="OKH6" s="186"/>
      <c r="OKI6" s="185"/>
      <c r="OKJ6" s="186"/>
      <c r="OKK6" s="185"/>
      <c r="OKL6" s="186"/>
      <c r="OKM6" s="185"/>
      <c r="OKN6" s="186"/>
      <c r="OKO6" s="185"/>
      <c r="OKP6" s="186"/>
      <c r="OKQ6" s="185"/>
      <c r="OKR6" s="186"/>
      <c r="OKS6" s="185"/>
      <c r="OKT6" s="186"/>
      <c r="OKU6" s="185"/>
      <c r="OKV6" s="186"/>
      <c r="OKW6" s="185"/>
      <c r="OKX6" s="186"/>
      <c r="OKY6" s="185"/>
      <c r="OKZ6" s="186"/>
      <c r="OLA6" s="185"/>
      <c r="OLB6" s="186"/>
      <c r="OLC6" s="185"/>
      <c r="OLD6" s="186"/>
      <c r="OLE6" s="185"/>
      <c r="OLF6" s="186"/>
      <c r="OLG6" s="185"/>
      <c r="OLH6" s="186"/>
      <c r="OLI6" s="185"/>
      <c r="OLJ6" s="186"/>
      <c r="OLK6" s="185"/>
      <c r="OLL6" s="186"/>
      <c r="OLM6" s="185"/>
      <c r="OLN6" s="186"/>
      <c r="OLO6" s="185"/>
      <c r="OLP6" s="186"/>
      <c r="OLQ6" s="185"/>
      <c r="OLR6" s="186"/>
      <c r="OLS6" s="185"/>
      <c r="OLT6" s="186"/>
      <c r="OLU6" s="185"/>
      <c r="OLV6" s="186"/>
      <c r="OLW6" s="185"/>
      <c r="OLX6" s="186"/>
      <c r="OLY6" s="185"/>
      <c r="OLZ6" s="186"/>
      <c r="OMA6" s="185"/>
      <c r="OMB6" s="186"/>
      <c r="OMC6" s="185"/>
      <c r="OMD6" s="186"/>
      <c r="OME6" s="185"/>
      <c r="OMF6" s="186"/>
      <c r="OMG6" s="185"/>
      <c r="OMH6" s="186"/>
      <c r="OMI6" s="185"/>
      <c r="OMJ6" s="186"/>
      <c r="OMK6" s="185"/>
      <c r="OML6" s="186"/>
      <c r="OMM6" s="185"/>
      <c r="OMN6" s="186"/>
      <c r="OMO6" s="185"/>
      <c r="OMP6" s="186"/>
      <c r="OMQ6" s="185"/>
      <c r="OMR6" s="186"/>
      <c r="OMS6" s="185"/>
      <c r="OMT6" s="186"/>
      <c r="OMU6" s="185"/>
      <c r="OMV6" s="186"/>
      <c r="OMW6" s="185"/>
      <c r="OMX6" s="186"/>
      <c r="OMY6" s="185"/>
      <c r="OMZ6" s="186"/>
      <c r="ONA6" s="185"/>
      <c r="ONB6" s="186"/>
      <c r="ONC6" s="185"/>
      <c r="OND6" s="186"/>
      <c r="ONE6" s="185"/>
      <c r="ONF6" s="186"/>
      <c r="ONG6" s="185"/>
      <c r="ONH6" s="186"/>
      <c r="ONI6" s="185"/>
      <c r="ONJ6" s="186"/>
      <c r="ONK6" s="185"/>
      <c r="ONL6" s="186"/>
      <c r="ONM6" s="185"/>
      <c r="ONN6" s="186"/>
      <c r="ONO6" s="185"/>
      <c r="ONP6" s="186"/>
      <c r="ONQ6" s="185"/>
      <c r="ONR6" s="186"/>
      <c r="ONS6" s="185"/>
      <c r="ONT6" s="186"/>
      <c r="ONU6" s="185"/>
      <c r="ONV6" s="186"/>
      <c r="ONW6" s="185"/>
      <c r="ONX6" s="186"/>
      <c r="ONY6" s="185"/>
      <c r="ONZ6" s="186"/>
      <c r="OOA6" s="185"/>
      <c r="OOB6" s="186"/>
      <c r="OOC6" s="185"/>
      <c r="OOD6" s="186"/>
      <c r="OOE6" s="185"/>
      <c r="OOF6" s="186"/>
      <c r="OOG6" s="185"/>
      <c r="OOH6" s="186"/>
      <c r="OOI6" s="185"/>
      <c r="OOJ6" s="186"/>
      <c r="OOK6" s="185"/>
      <c r="OOL6" s="186"/>
      <c r="OOM6" s="185"/>
      <c r="OON6" s="186"/>
      <c r="OOO6" s="185"/>
      <c r="OOP6" s="186"/>
      <c r="OOQ6" s="185"/>
      <c r="OOR6" s="186"/>
      <c r="OOS6" s="185"/>
      <c r="OOT6" s="186"/>
      <c r="OOU6" s="185"/>
      <c r="OOV6" s="186"/>
      <c r="OOW6" s="185"/>
      <c r="OOX6" s="186"/>
      <c r="OOY6" s="185"/>
      <c r="OOZ6" s="186"/>
      <c r="OPA6" s="185"/>
      <c r="OPB6" s="186"/>
      <c r="OPC6" s="185"/>
      <c r="OPD6" s="186"/>
      <c r="OPE6" s="185"/>
      <c r="OPF6" s="186"/>
      <c r="OPG6" s="185"/>
      <c r="OPH6" s="186"/>
      <c r="OPI6" s="185"/>
      <c r="OPJ6" s="186"/>
      <c r="OPK6" s="185"/>
      <c r="OPL6" s="186"/>
      <c r="OPM6" s="185"/>
      <c r="OPN6" s="186"/>
      <c r="OPO6" s="185"/>
      <c r="OPP6" s="186"/>
      <c r="OPQ6" s="185"/>
      <c r="OPR6" s="186"/>
      <c r="OPS6" s="185"/>
      <c r="OPT6" s="186"/>
      <c r="OPU6" s="185"/>
      <c r="OPV6" s="186"/>
      <c r="OPW6" s="185"/>
      <c r="OPX6" s="186"/>
      <c r="OPY6" s="185"/>
      <c r="OPZ6" s="186"/>
      <c r="OQA6" s="185"/>
      <c r="OQB6" s="186"/>
      <c r="OQC6" s="185"/>
      <c r="OQD6" s="186"/>
      <c r="OQE6" s="185"/>
      <c r="OQF6" s="186"/>
      <c r="OQG6" s="185"/>
      <c r="OQH6" s="186"/>
      <c r="OQI6" s="185"/>
      <c r="OQJ6" s="186"/>
      <c r="OQK6" s="185"/>
      <c r="OQL6" s="186"/>
      <c r="OQM6" s="185"/>
      <c r="OQN6" s="186"/>
      <c r="OQO6" s="185"/>
      <c r="OQP6" s="186"/>
      <c r="OQQ6" s="185"/>
      <c r="OQR6" s="186"/>
      <c r="OQS6" s="185"/>
      <c r="OQT6" s="186"/>
      <c r="OQU6" s="185"/>
      <c r="OQV6" s="186"/>
      <c r="OQW6" s="185"/>
      <c r="OQX6" s="186"/>
      <c r="OQY6" s="185"/>
      <c r="OQZ6" s="186"/>
      <c r="ORA6" s="185"/>
      <c r="ORB6" s="186"/>
      <c r="ORC6" s="185"/>
      <c r="ORD6" s="186"/>
      <c r="ORE6" s="185"/>
      <c r="ORF6" s="186"/>
      <c r="ORG6" s="185"/>
      <c r="ORH6" s="186"/>
      <c r="ORI6" s="185"/>
      <c r="ORJ6" s="186"/>
      <c r="ORK6" s="185"/>
      <c r="ORL6" s="186"/>
      <c r="ORM6" s="185"/>
      <c r="ORN6" s="186"/>
      <c r="ORO6" s="185"/>
      <c r="ORP6" s="186"/>
      <c r="ORQ6" s="185"/>
      <c r="ORR6" s="186"/>
      <c r="ORS6" s="185"/>
      <c r="ORT6" s="186"/>
      <c r="ORU6" s="185"/>
      <c r="ORV6" s="186"/>
      <c r="ORW6" s="185"/>
      <c r="ORX6" s="186"/>
      <c r="ORY6" s="185"/>
      <c r="ORZ6" s="186"/>
      <c r="OSA6" s="185"/>
      <c r="OSB6" s="186"/>
      <c r="OSC6" s="185"/>
      <c r="OSD6" s="186"/>
      <c r="OSE6" s="185"/>
      <c r="OSF6" s="186"/>
      <c r="OSG6" s="185"/>
      <c r="OSH6" s="186"/>
      <c r="OSI6" s="185"/>
      <c r="OSJ6" s="186"/>
      <c r="OSK6" s="185"/>
      <c r="OSL6" s="186"/>
      <c r="OSM6" s="185"/>
      <c r="OSN6" s="186"/>
      <c r="OSO6" s="185"/>
      <c r="OSP6" s="186"/>
      <c r="OSQ6" s="185"/>
      <c r="OSR6" s="186"/>
      <c r="OSS6" s="185"/>
      <c r="OST6" s="186"/>
      <c r="OSU6" s="185"/>
      <c r="OSV6" s="186"/>
      <c r="OSW6" s="185"/>
      <c r="OSX6" s="186"/>
      <c r="OSY6" s="185"/>
      <c r="OSZ6" s="186"/>
      <c r="OTA6" s="185"/>
      <c r="OTB6" s="186"/>
      <c r="OTC6" s="185"/>
      <c r="OTD6" s="186"/>
      <c r="OTE6" s="185"/>
      <c r="OTF6" s="186"/>
      <c r="OTG6" s="185"/>
      <c r="OTH6" s="186"/>
      <c r="OTI6" s="185"/>
      <c r="OTJ6" s="186"/>
      <c r="OTK6" s="185"/>
      <c r="OTL6" s="186"/>
      <c r="OTM6" s="185"/>
      <c r="OTN6" s="186"/>
      <c r="OTO6" s="185"/>
      <c r="OTP6" s="186"/>
      <c r="OTQ6" s="185"/>
      <c r="OTR6" s="186"/>
      <c r="OTS6" s="185"/>
      <c r="OTT6" s="186"/>
      <c r="OTU6" s="185"/>
      <c r="OTV6" s="186"/>
      <c r="OTW6" s="185"/>
      <c r="OTX6" s="186"/>
      <c r="OTY6" s="185"/>
      <c r="OTZ6" s="186"/>
      <c r="OUA6" s="185"/>
      <c r="OUB6" s="186"/>
      <c r="OUC6" s="185"/>
      <c r="OUD6" s="186"/>
      <c r="OUE6" s="185"/>
      <c r="OUF6" s="186"/>
      <c r="OUG6" s="185"/>
      <c r="OUH6" s="186"/>
      <c r="OUI6" s="185"/>
      <c r="OUJ6" s="186"/>
      <c r="OUK6" s="185"/>
      <c r="OUL6" s="186"/>
      <c r="OUM6" s="185"/>
      <c r="OUN6" s="186"/>
      <c r="OUO6" s="185"/>
      <c r="OUP6" s="186"/>
      <c r="OUQ6" s="185"/>
      <c r="OUR6" s="186"/>
      <c r="OUS6" s="185"/>
      <c r="OUT6" s="186"/>
      <c r="OUU6" s="185"/>
      <c r="OUV6" s="186"/>
      <c r="OUW6" s="185"/>
      <c r="OUX6" s="186"/>
      <c r="OUY6" s="185"/>
      <c r="OUZ6" s="186"/>
      <c r="OVA6" s="185"/>
      <c r="OVB6" s="186"/>
      <c r="OVC6" s="185"/>
      <c r="OVD6" s="186"/>
      <c r="OVE6" s="185"/>
      <c r="OVF6" s="186"/>
      <c r="OVG6" s="185"/>
      <c r="OVH6" s="186"/>
      <c r="OVI6" s="185"/>
      <c r="OVJ6" s="186"/>
      <c r="OVK6" s="185"/>
      <c r="OVL6" s="186"/>
      <c r="OVM6" s="185"/>
      <c r="OVN6" s="186"/>
      <c r="OVO6" s="185"/>
      <c r="OVP6" s="186"/>
      <c r="OVQ6" s="185"/>
      <c r="OVR6" s="186"/>
      <c r="OVS6" s="185"/>
      <c r="OVT6" s="186"/>
      <c r="OVU6" s="185"/>
      <c r="OVV6" s="186"/>
      <c r="OVW6" s="185"/>
      <c r="OVX6" s="186"/>
      <c r="OVY6" s="185"/>
      <c r="OVZ6" s="186"/>
      <c r="OWA6" s="185"/>
      <c r="OWB6" s="186"/>
      <c r="OWC6" s="185"/>
      <c r="OWD6" s="186"/>
      <c r="OWE6" s="185"/>
      <c r="OWF6" s="186"/>
      <c r="OWG6" s="185"/>
      <c r="OWH6" s="186"/>
      <c r="OWI6" s="185"/>
      <c r="OWJ6" s="186"/>
      <c r="OWK6" s="185"/>
      <c r="OWL6" s="186"/>
      <c r="OWM6" s="185"/>
      <c r="OWN6" s="186"/>
      <c r="OWO6" s="185"/>
      <c r="OWP6" s="186"/>
      <c r="OWQ6" s="185"/>
      <c r="OWR6" s="186"/>
      <c r="OWS6" s="185"/>
      <c r="OWT6" s="186"/>
      <c r="OWU6" s="185"/>
      <c r="OWV6" s="186"/>
      <c r="OWW6" s="185"/>
      <c r="OWX6" s="186"/>
      <c r="OWY6" s="185"/>
      <c r="OWZ6" s="186"/>
      <c r="OXA6" s="185"/>
      <c r="OXB6" s="186"/>
      <c r="OXC6" s="185"/>
      <c r="OXD6" s="186"/>
      <c r="OXE6" s="185"/>
      <c r="OXF6" s="186"/>
      <c r="OXG6" s="185"/>
      <c r="OXH6" s="186"/>
      <c r="OXI6" s="185"/>
      <c r="OXJ6" s="186"/>
      <c r="OXK6" s="185"/>
      <c r="OXL6" s="186"/>
      <c r="OXM6" s="185"/>
      <c r="OXN6" s="186"/>
      <c r="OXO6" s="185"/>
      <c r="OXP6" s="186"/>
      <c r="OXQ6" s="185"/>
      <c r="OXR6" s="186"/>
      <c r="OXS6" s="185"/>
      <c r="OXT6" s="186"/>
      <c r="OXU6" s="185"/>
      <c r="OXV6" s="186"/>
      <c r="OXW6" s="185"/>
      <c r="OXX6" s="186"/>
      <c r="OXY6" s="185"/>
      <c r="OXZ6" s="186"/>
      <c r="OYA6" s="185"/>
      <c r="OYB6" s="186"/>
      <c r="OYC6" s="185"/>
      <c r="OYD6" s="186"/>
      <c r="OYE6" s="185"/>
      <c r="OYF6" s="186"/>
      <c r="OYG6" s="185"/>
      <c r="OYH6" s="186"/>
      <c r="OYI6" s="185"/>
      <c r="OYJ6" s="186"/>
      <c r="OYK6" s="185"/>
      <c r="OYL6" s="186"/>
      <c r="OYM6" s="185"/>
      <c r="OYN6" s="186"/>
      <c r="OYO6" s="185"/>
      <c r="OYP6" s="186"/>
      <c r="OYQ6" s="185"/>
      <c r="OYR6" s="186"/>
      <c r="OYS6" s="185"/>
      <c r="OYT6" s="186"/>
      <c r="OYU6" s="185"/>
      <c r="OYV6" s="186"/>
      <c r="OYW6" s="185"/>
      <c r="OYX6" s="186"/>
      <c r="OYY6" s="185"/>
      <c r="OYZ6" s="186"/>
      <c r="OZA6" s="185"/>
      <c r="OZB6" s="186"/>
      <c r="OZC6" s="185"/>
      <c r="OZD6" s="186"/>
      <c r="OZE6" s="185"/>
      <c r="OZF6" s="186"/>
      <c r="OZG6" s="185"/>
      <c r="OZH6" s="186"/>
      <c r="OZI6" s="185"/>
      <c r="OZJ6" s="186"/>
      <c r="OZK6" s="185"/>
      <c r="OZL6" s="186"/>
      <c r="OZM6" s="185"/>
      <c r="OZN6" s="186"/>
      <c r="OZO6" s="185"/>
      <c r="OZP6" s="186"/>
      <c r="OZQ6" s="185"/>
      <c r="OZR6" s="186"/>
      <c r="OZS6" s="185"/>
      <c r="OZT6" s="186"/>
      <c r="OZU6" s="185"/>
      <c r="OZV6" s="186"/>
      <c r="OZW6" s="185"/>
      <c r="OZX6" s="186"/>
      <c r="OZY6" s="185"/>
      <c r="OZZ6" s="186"/>
      <c r="PAA6" s="185"/>
      <c r="PAB6" s="186"/>
      <c r="PAC6" s="185"/>
      <c r="PAD6" s="186"/>
      <c r="PAE6" s="185"/>
      <c r="PAF6" s="186"/>
      <c r="PAG6" s="185"/>
      <c r="PAH6" s="186"/>
      <c r="PAI6" s="185"/>
      <c r="PAJ6" s="186"/>
      <c r="PAK6" s="185"/>
      <c r="PAL6" s="186"/>
      <c r="PAM6" s="185"/>
      <c r="PAN6" s="186"/>
      <c r="PAO6" s="185"/>
      <c r="PAP6" s="186"/>
      <c r="PAQ6" s="185"/>
      <c r="PAR6" s="186"/>
      <c r="PAS6" s="185"/>
      <c r="PAT6" s="186"/>
      <c r="PAU6" s="185"/>
      <c r="PAV6" s="186"/>
      <c r="PAW6" s="185"/>
      <c r="PAX6" s="186"/>
      <c r="PAY6" s="185"/>
      <c r="PAZ6" s="186"/>
      <c r="PBA6" s="185"/>
      <c r="PBB6" s="186"/>
      <c r="PBC6" s="185"/>
      <c r="PBD6" s="186"/>
      <c r="PBE6" s="185"/>
      <c r="PBF6" s="186"/>
      <c r="PBG6" s="185"/>
      <c r="PBH6" s="186"/>
      <c r="PBI6" s="185"/>
      <c r="PBJ6" s="186"/>
      <c r="PBK6" s="185"/>
      <c r="PBL6" s="186"/>
      <c r="PBM6" s="185"/>
      <c r="PBN6" s="186"/>
      <c r="PBO6" s="185"/>
      <c r="PBP6" s="186"/>
      <c r="PBQ6" s="185"/>
      <c r="PBR6" s="186"/>
      <c r="PBS6" s="185"/>
      <c r="PBT6" s="186"/>
      <c r="PBU6" s="185"/>
      <c r="PBV6" s="186"/>
      <c r="PBW6" s="185"/>
      <c r="PBX6" s="186"/>
      <c r="PBY6" s="185"/>
      <c r="PBZ6" s="186"/>
      <c r="PCA6" s="185"/>
      <c r="PCB6" s="186"/>
      <c r="PCC6" s="185"/>
      <c r="PCD6" s="186"/>
      <c r="PCE6" s="185"/>
      <c r="PCF6" s="186"/>
      <c r="PCG6" s="185"/>
      <c r="PCH6" s="186"/>
      <c r="PCI6" s="185"/>
      <c r="PCJ6" s="186"/>
      <c r="PCK6" s="185"/>
      <c r="PCL6" s="186"/>
      <c r="PCM6" s="185"/>
      <c r="PCN6" s="186"/>
      <c r="PCO6" s="185"/>
      <c r="PCP6" s="186"/>
      <c r="PCQ6" s="185"/>
      <c r="PCR6" s="186"/>
      <c r="PCS6" s="185"/>
      <c r="PCT6" s="186"/>
      <c r="PCU6" s="185"/>
      <c r="PCV6" s="186"/>
      <c r="PCW6" s="185"/>
      <c r="PCX6" s="186"/>
      <c r="PCY6" s="185"/>
      <c r="PCZ6" s="186"/>
      <c r="PDA6" s="185"/>
      <c r="PDB6" s="186"/>
      <c r="PDC6" s="185"/>
      <c r="PDD6" s="186"/>
      <c r="PDE6" s="185"/>
      <c r="PDF6" s="186"/>
      <c r="PDG6" s="185"/>
      <c r="PDH6" s="186"/>
      <c r="PDI6" s="185"/>
      <c r="PDJ6" s="186"/>
      <c r="PDK6" s="185"/>
      <c r="PDL6" s="186"/>
      <c r="PDM6" s="185"/>
      <c r="PDN6" s="186"/>
      <c r="PDO6" s="185"/>
      <c r="PDP6" s="186"/>
      <c r="PDQ6" s="185"/>
      <c r="PDR6" s="186"/>
      <c r="PDS6" s="185"/>
      <c r="PDT6" s="186"/>
      <c r="PDU6" s="185"/>
      <c r="PDV6" s="186"/>
      <c r="PDW6" s="185"/>
      <c r="PDX6" s="186"/>
      <c r="PDY6" s="185"/>
      <c r="PDZ6" s="186"/>
      <c r="PEA6" s="185"/>
      <c r="PEB6" s="186"/>
      <c r="PEC6" s="185"/>
      <c r="PED6" s="186"/>
      <c r="PEE6" s="185"/>
      <c r="PEF6" s="186"/>
      <c r="PEG6" s="185"/>
      <c r="PEH6" s="186"/>
      <c r="PEI6" s="185"/>
      <c r="PEJ6" s="186"/>
      <c r="PEK6" s="185"/>
      <c r="PEL6" s="186"/>
      <c r="PEM6" s="185"/>
      <c r="PEN6" s="186"/>
      <c r="PEO6" s="185"/>
      <c r="PEP6" s="186"/>
      <c r="PEQ6" s="185"/>
      <c r="PER6" s="186"/>
      <c r="PES6" s="185"/>
      <c r="PET6" s="186"/>
      <c r="PEU6" s="185"/>
      <c r="PEV6" s="186"/>
      <c r="PEW6" s="185"/>
      <c r="PEX6" s="186"/>
      <c r="PEY6" s="185"/>
      <c r="PEZ6" s="186"/>
      <c r="PFA6" s="185"/>
      <c r="PFB6" s="186"/>
      <c r="PFC6" s="185"/>
      <c r="PFD6" s="186"/>
      <c r="PFE6" s="185"/>
      <c r="PFF6" s="186"/>
      <c r="PFG6" s="185"/>
      <c r="PFH6" s="186"/>
      <c r="PFI6" s="185"/>
      <c r="PFJ6" s="186"/>
      <c r="PFK6" s="185"/>
      <c r="PFL6" s="186"/>
      <c r="PFM6" s="185"/>
      <c r="PFN6" s="186"/>
      <c r="PFO6" s="185"/>
      <c r="PFP6" s="186"/>
      <c r="PFQ6" s="185"/>
      <c r="PFR6" s="186"/>
      <c r="PFS6" s="185"/>
      <c r="PFT6" s="186"/>
      <c r="PFU6" s="185"/>
      <c r="PFV6" s="186"/>
      <c r="PFW6" s="185"/>
      <c r="PFX6" s="186"/>
      <c r="PFY6" s="185"/>
      <c r="PFZ6" s="186"/>
      <c r="PGA6" s="185"/>
      <c r="PGB6" s="186"/>
      <c r="PGC6" s="185"/>
      <c r="PGD6" s="186"/>
      <c r="PGE6" s="185"/>
      <c r="PGF6" s="186"/>
      <c r="PGG6" s="185"/>
      <c r="PGH6" s="186"/>
      <c r="PGI6" s="185"/>
      <c r="PGJ6" s="186"/>
      <c r="PGK6" s="185"/>
      <c r="PGL6" s="186"/>
      <c r="PGM6" s="185"/>
      <c r="PGN6" s="186"/>
      <c r="PGO6" s="185"/>
      <c r="PGP6" s="186"/>
      <c r="PGQ6" s="185"/>
      <c r="PGR6" s="186"/>
      <c r="PGS6" s="185"/>
      <c r="PGT6" s="186"/>
      <c r="PGU6" s="185"/>
      <c r="PGV6" s="186"/>
      <c r="PGW6" s="185"/>
      <c r="PGX6" s="186"/>
      <c r="PGY6" s="185"/>
      <c r="PGZ6" s="186"/>
      <c r="PHA6" s="185"/>
      <c r="PHB6" s="186"/>
      <c r="PHC6" s="185"/>
      <c r="PHD6" s="186"/>
      <c r="PHE6" s="185"/>
      <c r="PHF6" s="186"/>
      <c r="PHG6" s="185"/>
      <c r="PHH6" s="186"/>
      <c r="PHI6" s="185"/>
      <c r="PHJ6" s="186"/>
      <c r="PHK6" s="185"/>
      <c r="PHL6" s="186"/>
      <c r="PHM6" s="185"/>
      <c r="PHN6" s="186"/>
      <c r="PHO6" s="185"/>
      <c r="PHP6" s="186"/>
      <c r="PHQ6" s="185"/>
      <c r="PHR6" s="186"/>
      <c r="PHS6" s="185"/>
      <c r="PHT6" s="186"/>
      <c r="PHU6" s="185"/>
      <c r="PHV6" s="186"/>
      <c r="PHW6" s="185"/>
      <c r="PHX6" s="186"/>
      <c r="PHY6" s="185"/>
      <c r="PHZ6" s="186"/>
      <c r="PIA6" s="185"/>
      <c r="PIB6" s="186"/>
      <c r="PIC6" s="185"/>
      <c r="PID6" s="186"/>
      <c r="PIE6" s="185"/>
      <c r="PIF6" s="186"/>
      <c r="PIG6" s="185"/>
      <c r="PIH6" s="186"/>
      <c r="PII6" s="185"/>
      <c r="PIJ6" s="186"/>
      <c r="PIK6" s="185"/>
      <c r="PIL6" s="186"/>
      <c r="PIM6" s="185"/>
      <c r="PIN6" s="186"/>
      <c r="PIO6" s="185"/>
      <c r="PIP6" s="186"/>
      <c r="PIQ6" s="185"/>
      <c r="PIR6" s="186"/>
      <c r="PIS6" s="185"/>
      <c r="PIT6" s="186"/>
      <c r="PIU6" s="185"/>
      <c r="PIV6" s="186"/>
      <c r="PIW6" s="185"/>
      <c r="PIX6" s="186"/>
      <c r="PIY6" s="185"/>
      <c r="PIZ6" s="186"/>
      <c r="PJA6" s="185"/>
      <c r="PJB6" s="186"/>
      <c r="PJC6" s="185"/>
      <c r="PJD6" s="186"/>
      <c r="PJE6" s="185"/>
      <c r="PJF6" s="186"/>
      <c r="PJG6" s="185"/>
      <c r="PJH6" s="186"/>
      <c r="PJI6" s="185"/>
      <c r="PJJ6" s="186"/>
      <c r="PJK6" s="185"/>
      <c r="PJL6" s="186"/>
      <c r="PJM6" s="185"/>
      <c r="PJN6" s="186"/>
      <c r="PJO6" s="185"/>
      <c r="PJP6" s="186"/>
      <c r="PJQ6" s="185"/>
      <c r="PJR6" s="186"/>
      <c r="PJS6" s="185"/>
      <c r="PJT6" s="186"/>
      <c r="PJU6" s="185"/>
      <c r="PJV6" s="186"/>
      <c r="PJW6" s="185"/>
      <c r="PJX6" s="186"/>
      <c r="PJY6" s="185"/>
      <c r="PJZ6" s="186"/>
      <c r="PKA6" s="185"/>
      <c r="PKB6" s="186"/>
      <c r="PKC6" s="185"/>
      <c r="PKD6" s="186"/>
      <c r="PKE6" s="185"/>
      <c r="PKF6" s="186"/>
      <c r="PKG6" s="185"/>
      <c r="PKH6" s="186"/>
      <c r="PKI6" s="185"/>
      <c r="PKJ6" s="186"/>
      <c r="PKK6" s="185"/>
      <c r="PKL6" s="186"/>
      <c r="PKM6" s="185"/>
      <c r="PKN6" s="186"/>
      <c r="PKO6" s="185"/>
      <c r="PKP6" s="186"/>
      <c r="PKQ6" s="185"/>
      <c r="PKR6" s="186"/>
      <c r="PKS6" s="185"/>
      <c r="PKT6" s="186"/>
      <c r="PKU6" s="185"/>
      <c r="PKV6" s="186"/>
      <c r="PKW6" s="185"/>
      <c r="PKX6" s="186"/>
      <c r="PKY6" s="185"/>
      <c r="PKZ6" s="186"/>
      <c r="PLA6" s="185"/>
      <c r="PLB6" s="186"/>
      <c r="PLC6" s="185"/>
      <c r="PLD6" s="186"/>
      <c r="PLE6" s="185"/>
      <c r="PLF6" s="186"/>
      <c r="PLG6" s="185"/>
      <c r="PLH6" s="186"/>
      <c r="PLI6" s="185"/>
      <c r="PLJ6" s="186"/>
      <c r="PLK6" s="185"/>
      <c r="PLL6" s="186"/>
      <c r="PLM6" s="185"/>
      <c r="PLN6" s="186"/>
      <c r="PLO6" s="185"/>
      <c r="PLP6" s="186"/>
      <c r="PLQ6" s="185"/>
      <c r="PLR6" s="186"/>
      <c r="PLS6" s="185"/>
      <c r="PLT6" s="186"/>
      <c r="PLU6" s="185"/>
      <c r="PLV6" s="186"/>
      <c r="PLW6" s="185"/>
      <c r="PLX6" s="186"/>
      <c r="PLY6" s="185"/>
      <c r="PLZ6" s="186"/>
      <c r="PMA6" s="185"/>
      <c r="PMB6" s="186"/>
      <c r="PMC6" s="185"/>
      <c r="PMD6" s="186"/>
      <c r="PME6" s="185"/>
      <c r="PMF6" s="186"/>
      <c r="PMG6" s="185"/>
      <c r="PMH6" s="186"/>
      <c r="PMI6" s="185"/>
      <c r="PMJ6" s="186"/>
      <c r="PMK6" s="185"/>
      <c r="PML6" s="186"/>
      <c r="PMM6" s="185"/>
      <c r="PMN6" s="186"/>
      <c r="PMO6" s="185"/>
      <c r="PMP6" s="186"/>
      <c r="PMQ6" s="185"/>
      <c r="PMR6" s="186"/>
      <c r="PMS6" s="185"/>
      <c r="PMT6" s="186"/>
      <c r="PMU6" s="185"/>
      <c r="PMV6" s="186"/>
      <c r="PMW6" s="185"/>
      <c r="PMX6" s="186"/>
      <c r="PMY6" s="185"/>
      <c r="PMZ6" s="186"/>
      <c r="PNA6" s="185"/>
      <c r="PNB6" s="186"/>
      <c r="PNC6" s="185"/>
      <c r="PND6" s="186"/>
      <c r="PNE6" s="185"/>
      <c r="PNF6" s="186"/>
      <c r="PNG6" s="185"/>
      <c r="PNH6" s="186"/>
      <c r="PNI6" s="185"/>
      <c r="PNJ6" s="186"/>
      <c r="PNK6" s="185"/>
      <c r="PNL6" s="186"/>
      <c r="PNM6" s="185"/>
      <c r="PNN6" s="186"/>
      <c r="PNO6" s="185"/>
      <c r="PNP6" s="186"/>
      <c r="PNQ6" s="185"/>
      <c r="PNR6" s="186"/>
      <c r="PNS6" s="185"/>
      <c r="PNT6" s="186"/>
      <c r="PNU6" s="185"/>
      <c r="PNV6" s="186"/>
      <c r="PNW6" s="185"/>
      <c r="PNX6" s="186"/>
      <c r="PNY6" s="185"/>
      <c r="PNZ6" s="186"/>
      <c r="POA6" s="185"/>
      <c r="POB6" s="186"/>
      <c r="POC6" s="185"/>
      <c r="POD6" s="186"/>
      <c r="POE6" s="185"/>
      <c r="POF6" s="186"/>
      <c r="POG6" s="185"/>
      <c r="POH6" s="186"/>
      <c r="POI6" s="185"/>
      <c r="POJ6" s="186"/>
      <c r="POK6" s="185"/>
      <c r="POL6" s="186"/>
      <c r="POM6" s="185"/>
      <c r="PON6" s="186"/>
      <c r="POO6" s="185"/>
      <c r="POP6" s="186"/>
      <c r="POQ6" s="185"/>
      <c r="POR6" s="186"/>
      <c r="POS6" s="185"/>
      <c r="POT6" s="186"/>
      <c r="POU6" s="185"/>
      <c r="POV6" s="186"/>
      <c r="POW6" s="185"/>
      <c r="POX6" s="186"/>
      <c r="POY6" s="185"/>
      <c r="POZ6" s="186"/>
      <c r="PPA6" s="185"/>
      <c r="PPB6" s="186"/>
      <c r="PPC6" s="185"/>
      <c r="PPD6" s="186"/>
      <c r="PPE6" s="185"/>
      <c r="PPF6" s="186"/>
      <c r="PPG6" s="185"/>
      <c r="PPH6" s="186"/>
      <c r="PPI6" s="185"/>
      <c r="PPJ6" s="186"/>
      <c r="PPK6" s="185"/>
      <c r="PPL6" s="186"/>
      <c r="PPM6" s="185"/>
      <c r="PPN6" s="186"/>
      <c r="PPO6" s="185"/>
      <c r="PPP6" s="186"/>
      <c r="PPQ6" s="185"/>
      <c r="PPR6" s="186"/>
      <c r="PPS6" s="185"/>
      <c r="PPT6" s="186"/>
      <c r="PPU6" s="185"/>
      <c r="PPV6" s="186"/>
      <c r="PPW6" s="185"/>
      <c r="PPX6" s="186"/>
      <c r="PPY6" s="185"/>
      <c r="PPZ6" s="186"/>
      <c r="PQA6" s="185"/>
      <c r="PQB6" s="186"/>
      <c r="PQC6" s="185"/>
      <c r="PQD6" s="186"/>
      <c r="PQE6" s="185"/>
      <c r="PQF6" s="186"/>
      <c r="PQG6" s="185"/>
      <c r="PQH6" s="186"/>
      <c r="PQI6" s="185"/>
      <c r="PQJ6" s="186"/>
      <c r="PQK6" s="185"/>
      <c r="PQL6" s="186"/>
      <c r="PQM6" s="185"/>
      <c r="PQN6" s="186"/>
      <c r="PQO6" s="185"/>
      <c r="PQP6" s="186"/>
      <c r="PQQ6" s="185"/>
      <c r="PQR6" s="186"/>
      <c r="PQS6" s="185"/>
      <c r="PQT6" s="186"/>
      <c r="PQU6" s="185"/>
      <c r="PQV6" s="186"/>
      <c r="PQW6" s="185"/>
      <c r="PQX6" s="186"/>
      <c r="PQY6" s="185"/>
      <c r="PQZ6" s="186"/>
      <c r="PRA6" s="185"/>
      <c r="PRB6" s="186"/>
      <c r="PRC6" s="185"/>
      <c r="PRD6" s="186"/>
      <c r="PRE6" s="185"/>
      <c r="PRF6" s="186"/>
      <c r="PRG6" s="185"/>
      <c r="PRH6" s="186"/>
      <c r="PRI6" s="185"/>
      <c r="PRJ6" s="186"/>
      <c r="PRK6" s="185"/>
      <c r="PRL6" s="186"/>
      <c r="PRM6" s="185"/>
      <c r="PRN6" s="186"/>
      <c r="PRO6" s="185"/>
      <c r="PRP6" s="186"/>
      <c r="PRQ6" s="185"/>
      <c r="PRR6" s="186"/>
      <c r="PRS6" s="185"/>
      <c r="PRT6" s="186"/>
      <c r="PRU6" s="185"/>
      <c r="PRV6" s="186"/>
      <c r="PRW6" s="185"/>
      <c r="PRX6" s="186"/>
      <c r="PRY6" s="185"/>
      <c r="PRZ6" s="186"/>
      <c r="PSA6" s="185"/>
      <c r="PSB6" s="186"/>
      <c r="PSC6" s="185"/>
      <c r="PSD6" s="186"/>
      <c r="PSE6" s="185"/>
      <c r="PSF6" s="186"/>
      <c r="PSG6" s="185"/>
      <c r="PSH6" s="186"/>
      <c r="PSI6" s="185"/>
      <c r="PSJ6" s="186"/>
      <c r="PSK6" s="185"/>
      <c r="PSL6" s="186"/>
      <c r="PSM6" s="185"/>
      <c r="PSN6" s="186"/>
      <c r="PSO6" s="185"/>
      <c r="PSP6" s="186"/>
      <c r="PSQ6" s="185"/>
      <c r="PSR6" s="186"/>
      <c r="PSS6" s="185"/>
      <c r="PST6" s="186"/>
      <c r="PSU6" s="185"/>
      <c r="PSV6" s="186"/>
      <c r="PSW6" s="185"/>
      <c r="PSX6" s="186"/>
      <c r="PSY6" s="185"/>
      <c r="PSZ6" s="186"/>
      <c r="PTA6" s="185"/>
      <c r="PTB6" s="186"/>
      <c r="PTC6" s="185"/>
      <c r="PTD6" s="186"/>
      <c r="PTE6" s="185"/>
      <c r="PTF6" s="186"/>
      <c r="PTG6" s="185"/>
      <c r="PTH6" s="186"/>
      <c r="PTI6" s="185"/>
      <c r="PTJ6" s="186"/>
      <c r="PTK6" s="185"/>
      <c r="PTL6" s="186"/>
      <c r="PTM6" s="185"/>
      <c r="PTN6" s="186"/>
      <c r="PTO6" s="185"/>
      <c r="PTP6" s="186"/>
      <c r="PTQ6" s="185"/>
      <c r="PTR6" s="186"/>
      <c r="PTS6" s="185"/>
      <c r="PTT6" s="186"/>
      <c r="PTU6" s="185"/>
      <c r="PTV6" s="186"/>
      <c r="PTW6" s="185"/>
      <c r="PTX6" s="186"/>
      <c r="PTY6" s="185"/>
      <c r="PTZ6" s="186"/>
      <c r="PUA6" s="185"/>
      <c r="PUB6" s="186"/>
      <c r="PUC6" s="185"/>
      <c r="PUD6" s="186"/>
      <c r="PUE6" s="185"/>
      <c r="PUF6" s="186"/>
      <c r="PUG6" s="185"/>
      <c r="PUH6" s="186"/>
      <c r="PUI6" s="185"/>
      <c r="PUJ6" s="186"/>
      <c r="PUK6" s="185"/>
      <c r="PUL6" s="186"/>
      <c r="PUM6" s="185"/>
      <c r="PUN6" s="186"/>
      <c r="PUO6" s="185"/>
      <c r="PUP6" s="186"/>
      <c r="PUQ6" s="185"/>
      <c r="PUR6" s="186"/>
      <c r="PUS6" s="185"/>
      <c r="PUT6" s="186"/>
      <c r="PUU6" s="185"/>
      <c r="PUV6" s="186"/>
      <c r="PUW6" s="185"/>
      <c r="PUX6" s="186"/>
      <c r="PUY6" s="185"/>
      <c r="PUZ6" s="186"/>
      <c r="PVA6" s="185"/>
      <c r="PVB6" s="186"/>
      <c r="PVC6" s="185"/>
      <c r="PVD6" s="186"/>
      <c r="PVE6" s="185"/>
      <c r="PVF6" s="186"/>
      <c r="PVG6" s="185"/>
      <c r="PVH6" s="186"/>
      <c r="PVI6" s="185"/>
      <c r="PVJ6" s="186"/>
      <c r="PVK6" s="185"/>
      <c r="PVL6" s="186"/>
      <c r="PVM6" s="185"/>
      <c r="PVN6" s="186"/>
      <c r="PVO6" s="185"/>
      <c r="PVP6" s="186"/>
      <c r="PVQ6" s="185"/>
      <c r="PVR6" s="186"/>
      <c r="PVS6" s="185"/>
      <c r="PVT6" s="186"/>
      <c r="PVU6" s="185"/>
      <c r="PVV6" s="186"/>
      <c r="PVW6" s="185"/>
      <c r="PVX6" s="186"/>
      <c r="PVY6" s="185"/>
      <c r="PVZ6" s="186"/>
      <c r="PWA6" s="185"/>
      <c r="PWB6" s="186"/>
      <c r="PWC6" s="185"/>
      <c r="PWD6" s="186"/>
      <c r="PWE6" s="185"/>
      <c r="PWF6" s="186"/>
      <c r="PWG6" s="185"/>
      <c r="PWH6" s="186"/>
      <c r="PWI6" s="185"/>
      <c r="PWJ6" s="186"/>
      <c r="PWK6" s="185"/>
      <c r="PWL6" s="186"/>
      <c r="PWM6" s="185"/>
      <c r="PWN6" s="186"/>
      <c r="PWO6" s="185"/>
      <c r="PWP6" s="186"/>
      <c r="PWQ6" s="185"/>
      <c r="PWR6" s="186"/>
      <c r="PWS6" s="185"/>
      <c r="PWT6" s="186"/>
      <c r="PWU6" s="185"/>
      <c r="PWV6" s="186"/>
      <c r="PWW6" s="185"/>
      <c r="PWX6" s="186"/>
      <c r="PWY6" s="185"/>
      <c r="PWZ6" s="186"/>
      <c r="PXA6" s="185"/>
      <c r="PXB6" s="186"/>
      <c r="PXC6" s="185"/>
      <c r="PXD6" s="186"/>
      <c r="PXE6" s="185"/>
      <c r="PXF6" s="186"/>
      <c r="PXG6" s="185"/>
      <c r="PXH6" s="186"/>
      <c r="PXI6" s="185"/>
      <c r="PXJ6" s="186"/>
      <c r="PXK6" s="185"/>
      <c r="PXL6" s="186"/>
      <c r="PXM6" s="185"/>
      <c r="PXN6" s="186"/>
      <c r="PXO6" s="185"/>
      <c r="PXP6" s="186"/>
      <c r="PXQ6" s="185"/>
      <c r="PXR6" s="186"/>
      <c r="PXS6" s="185"/>
      <c r="PXT6" s="186"/>
      <c r="PXU6" s="185"/>
      <c r="PXV6" s="186"/>
      <c r="PXW6" s="185"/>
      <c r="PXX6" s="186"/>
      <c r="PXY6" s="185"/>
      <c r="PXZ6" s="186"/>
      <c r="PYA6" s="185"/>
      <c r="PYB6" s="186"/>
      <c r="PYC6" s="185"/>
      <c r="PYD6" s="186"/>
      <c r="PYE6" s="185"/>
      <c r="PYF6" s="186"/>
      <c r="PYG6" s="185"/>
      <c r="PYH6" s="186"/>
      <c r="PYI6" s="185"/>
      <c r="PYJ6" s="186"/>
      <c r="PYK6" s="185"/>
      <c r="PYL6" s="186"/>
      <c r="PYM6" s="185"/>
      <c r="PYN6" s="186"/>
      <c r="PYO6" s="185"/>
      <c r="PYP6" s="186"/>
      <c r="PYQ6" s="185"/>
      <c r="PYR6" s="186"/>
      <c r="PYS6" s="185"/>
      <c r="PYT6" s="186"/>
      <c r="PYU6" s="185"/>
      <c r="PYV6" s="186"/>
      <c r="PYW6" s="185"/>
      <c r="PYX6" s="186"/>
      <c r="PYY6" s="185"/>
      <c r="PYZ6" s="186"/>
      <c r="PZA6" s="185"/>
      <c r="PZB6" s="186"/>
      <c r="PZC6" s="185"/>
      <c r="PZD6" s="186"/>
      <c r="PZE6" s="185"/>
      <c r="PZF6" s="186"/>
      <c r="PZG6" s="185"/>
      <c r="PZH6" s="186"/>
      <c r="PZI6" s="185"/>
      <c r="PZJ6" s="186"/>
      <c r="PZK6" s="185"/>
      <c r="PZL6" s="186"/>
      <c r="PZM6" s="185"/>
      <c r="PZN6" s="186"/>
      <c r="PZO6" s="185"/>
      <c r="PZP6" s="186"/>
      <c r="PZQ6" s="185"/>
      <c r="PZR6" s="186"/>
      <c r="PZS6" s="185"/>
      <c r="PZT6" s="186"/>
      <c r="PZU6" s="185"/>
      <c r="PZV6" s="186"/>
      <c r="PZW6" s="185"/>
      <c r="PZX6" s="186"/>
      <c r="PZY6" s="185"/>
      <c r="PZZ6" s="186"/>
      <c r="QAA6" s="185"/>
      <c r="QAB6" s="186"/>
      <c r="QAC6" s="185"/>
      <c r="QAD6" s="186"/>
      <c r="QAE6" s="185"/>
      <c r="QAF6" s="186"/>
      <c r="QAG6" s="185"/>
      <c r="QAH6" s="186"/>
      <c r="QAI6" s="185"/>
      <c r="QAJ6" s="186"/>
      <c r="QAK6" s="185"/>
      <c r="QAL6" s="186"/>
      <c r="QAM6" s="185"/>
      <c r="QAN6" s="186"/>
      <c r="QAO6" s="185"/>
      <c r="QAP6" s="186"/>
      <c r="QAQ6" s="185"/>
      <c r="QAR6" s="186"/>
      <c r="QAS6" s="185"/>
      <c r="QAT6" s="186"/>
      <c r="QAU6" s="185"/>
      <c r="QAV6" s="186"/>
      <c r="QAW6" s="185"/>
      <c r="QAX6" s="186"/>
      <c r="QAY6" s="185"/>
      <c r="QAZ6" s="186"/>
      <c r="QBA6" s="185"/>
      <c r="QBB6" s="186"/>
      <c r="QBC6" s="185"/>
      <c r="QBD6" s="186"/>
      <c r="QBE6" s="185"/>
      <c r="QBF6" s="186"/>
      <c r="QBG6" s="185"/>
      <c r="QBH6" s="186"/>
      <c r="QBI6" s="185"/>
      <c r="QBJ6" s="186"/>
      <c r="QBK6" s="185"/>
      <c r="QBL6" s="186"/>
      <c r="QBM6" s="185"/>
      <c r="QBN6" s="186"/>
      <c r="QBO6" s="185"/>
      <c r="QBP6" s="186"/>
      <c r="QBQ6" s="185"/>
      <c r="QBR6" s="186"/>
      <c r="QBS6" s="185"/>
      <c r="QBT6" s="186"/>
      <c r="QBU6" s="185"/>
      <c r="QBV6" s="186"/>
      <c r="QBW6" s="185"/>
      <c r="QBX6" s="186"/>
      <c r="QBY6" s="185"/>
      <c r="QBZ6" s="186"/>
      <c r="QCA6" s="185"/>
      <c r="QCB6" s="186"/>
      <c r="QCC6" s="185"/>
      <c r="QCD6" s="186"/>
      <c r="QCE6" s="185"/>
      <c r="QCF6" s="186"/>
      <c r="QCG6" s="185"/>
      <c r="QCH6" s="186"/>
      <c r="QCI6" s="185"/>
      <c r="QCJ6" s="186"/>
      <c r="QCK6" s="185"/>
      <c r="QCL6" s="186"/>
      <c r="QCM6" s="185"/>
      <c r="QCN6" s="186"/>
      <c r="QCO6" s="185"/>
      <c r="QCP6" s="186"/>
      <c r="QCQ6" s="185"/>
      <c r="QCR6" s="186"/>
      <c r="QCS6" s="185"/>
      <c r="QCT6" s="186"/>
      <c r="QCU6" s="185"/>
      <c r="QCV6" s="186"/>
      <c r="QCW6" s="185"/>
      <c r="QCX6" s="186"/>
      <c r="QCY6" s="185"/>
      <c r="QCZ6" s="186"/>
      <c r="QDA6" s="185"/>
      <c r="QDB6" s="186"/>
      <c r="QDC6" s="185"/>
      <c r="QDD6" s="186"/>
      <c r="QDE6" s="185"/>
      <c r="QDF6" s="186"/>
      <c r="QDG6" s="185"/>
      <c r="QDH6" s="186"/>
      <c r="QDI6" s="185"/>
      <c r="QDJ6" s="186"/>
      <c r="QDK6" s="185"/>
      <c r="QDL6" s="186"/>
      <c r="QDM6" s="185"/>
      <c r="QDN6" s="186"/>
      <c r="QDO6" s="185"/>
      <c r="QDP6" s="186"/>
      <c r="QDQ6" s="185"/>
      <c r="QDR6" s="186"/>
      <c r="QDS6" s="185"/>
      <c r="QDT6" s="186"/>
      <c r="QDU6" s="185"/>
      <c r="QDV6" s="186"/>
      <c r="QDW6" s="185"/>
      <c r="QDX6" s="186"/>
      <c r="QDY6" s="185"/>
      <c r="QDZ6" s="186"/>
      <c r="QEA6" s="185"/>
      <c r="QEB6" s="186"/>
      <c r="QEC6" s="185"/>
      <c r="QED6" s="186"/>
      <c r="QEE6" s="185"/>
      <c r="QEF6" s="186"/>
      <c r="QEG6" s="185"/>
      <c r="QEH6" s="186"/>
      <c r="QEI6" s="185"/>
      <c r="QEJ6" s="186"/>
      <c r="QEK6" s="185"/>
      <c r="QEL6" s="186"/>
      <c r="QEM6" s="185"/>
      <c r="QEN6" s="186"/>
      <c r="QEO6" s="185"/>
      <c r="QEP6" s="186"/>
      <c r="QEQ6" s="185"/>
      <c r="QER6" s="186"/>
      <c r="QES6" s="185"/>
      <c r="QET6" s="186"/>
      <c r="QEU6" s="185"/>
      <c r="QEV6" s="186"/>
      <c r="QEW6" s="185"/>
      <c r="QEX6" s="186"/>
      <c r="QEY6" s="185"/>
      <c r="QEZ6" s="186"/>
      <c r="QFA6" s="185"/>
      <c r="QFB6" s="186"/>
      <c r="QFC6" s="185"/>
      <c r="QFD6" s="186"/>
      <c r="QFE6" s="185"/>
      <c r="QFF6" s="186"/>
      <c r="QFG6" s="185"/>
      <c r="QFH6" s="186"/>
      <c r="QFI6" s="185"/>
      <c r="QFJ6" s="186"/>
      <c r="QFK6" s="185"/>
      <c r="QFL6" s="186"/>
      <c r="QFM6" s="185"/>
      <c r="QFN6" s="186"/>
      <c r="QFO6" s="185"/>
      <c r="QFP6" s="186"/>
      <c r="QFQ6" s="185"/>
      <c r="QFR6" s="186"/>
      <c r="QFS6" s="185"/>
      <c r="QFT6" s="186"/>
      <c r="QFU6" s="185"/>
      <c r="QFV6" s="186"/>
      <c r="QFW6" s="185"/>
      <c r="QFX6" s="186"/>
      <c r="QFY6" s="185"/>
      <c r="QFZ6" s="186"/>
      <c r="QGA6" s="185"/>
      <c r="QGB6" s="186"/>
      <c r="QGC6" s="185"/>
      <c r="QGD6" s="186"/>
      <c r="QGE6" s="185"/>
      <c r="QGF6" s="186"/>
      <c r="QGG6" s="185"/>
      <c r="QGH6" s="186"/>
      <c r="QGI6" s="185"/>
      <c r="QGJ6" s="186"/>
      <c r="QGK6" s="185"/>
      <c r="QGL6" s="186"/>
      <c r="QGM6" s="185"/>
      <c r="QGN6" s="186"/>
      <c r="QGO6" s="185"/>
      <c r="QGP6" s="186"/>
      <c r="QGQ6" s="185"/>
      <c r="QGR6" s="186"/>
      <c r="QGS6" s="185"/>
      <c r="QGT6" s="186"/>
      <c r="QGU6" s="185"/>
      <c r="QGV6" s="186"/>
      <c r="QGW6" s="185"/>
      <c r="QGX6" s="186"/>
      <c r="QGY6" s="185"/>
      <c r="QGZ6" s="186"/>
      <c r="QHA6" s="185"/>
      <c r="QHB6" s="186"/>
      <c r="QHC6" s="185"/>
      <c r="QHD6" s="186"/>
      <c r="QHE6" s="185"/>
      <c r="QHF6" s="186"/>
      <c r="QHG6" s="185"/>
      <c r="QHH6" s="186"/>
      <c r="QHI6" s="185"/>
      <c r="QHJ6" s="186"/>
      <c r="QHK6" s="185"/>
      <c r="QHL6" s="186"/>
      <c r="QHM6" s="185"/>
      <c r="QHN6" s="186"/>
      <c r="QHO6" s="185"/>
      <c r="QHP6" s="186"/>
      <c r="QHQ6" s="185"/>
      <c r="QHR6" s="186"/>
      <c r="QHS6" s="185"/>
      <c r="QHT6" s="186"/>
      <c r="QHU6" s="185"/>
      <c r="QHV6" s="186"/>
      <c r="QHW6" s="185"/>
      <c r="QHX6" s="186"/>
      <c r="QHY6" s="185"/>
      <c r="QHZ6" s="186"/>
      <c r="QIA6" s="185"/>
      <c r="QIB6" s="186"/>
      <c r="QIC6" s="185"/>
      <c r="QID6" s="186"/>
      <c r="QIE6" s="185"/>
      <c r="QIF6" s="186"/>
      <c r="QIG6" s="185"/>
      <c r="QIH6" s="186"/>
      <c r="QII6" s="185"/>
      <c r="QIJ6" s="186"/>
      <c r="QIK6" s="185"/>
      <c r="QIL6" s="186"/>
      <c r="QIM6" s="185"/>
      <c r="QIN6" s="186"/>
      <c r="QIO6" s="185"/>
      <c r="QIP6" s="186"/>
      <c r="QIQ6" s="185"/>
      <c r="QIR6" s="186"/>
      <c r="QIS6" s="185"/>
      <c r="QIT6" s="186"/>
      <c r="QIU6" s="185"/>
      <c r="QIV6" s="186"/>
      <c r="QIW6" s="185"/>
      <c r="QIX6" s="186"/>
      <c r="QIY6" s="185"/>
      <c r="QIZ6" s="186"/>
      <c r="QJA6" s="185"/>
      <c r="QJB6" s="186"/>
      <c r="QJC6" s="185"/>
      <c r="QJD6" s="186"/>
      <c r="QJE6" s="185"/>
      <c r="QJF6" s="186"/>
      <c r="QJG6" s="185"/>
      <c r="QJH6" s="186"/>
      <c r="QJI6" s="185"/>
      <c r="QJJ6" s="186"/>
      <c r="QJK6" s="185"/>
      <c r="QJL6" s="186"/>
      <c r="QJM6" s="185"/>
      <c r="QJN6" s="186"/>
      <c r="QJO6" s="185"/>
      <c r="QJP6" s="186"/>
      <c r="QJQ6" s="185"/>
      <c r="QJR6" s="186"/>
      <c r="QJS6" s="185"/>
      <c r="QJT6" s="186"/>
      <c r="QJU6" s="185"/>
      <c r="QJV6" s="186"/>
      <c r="QJW6" s="185"/>
      <c r="QJX6" s="186"/>
      <c r="QJY6" s="185"/>
      <c r="QJZ6" s="186"/>
      <c r="QKA6" s="185"/>
      <c r="QKB6" s="186"/>
      <c r="QKC6" s="185"/>
      <c r="QKD6" s="186"/>
      <c r="QKE6" s="185"/>
      <c r="QKF6" s="186"/>
      <c r="QKG6" s="185"/>
      <c r="QKH6" s="186"/>
      <c r="QKI6" s="185"/>
      <c r="QKJ6" s="186"/>
      <c r="QKK6" s="185"/>
      <c r="QKL6" s="186"/>
      <c r="QKM6" s="185"/>
      <c r="QKN6" s="186"/>
      <c r="QKO6" s="185"/>
      <c r="QKP6" s="186"/>
      <c r="QKQ6" s="185"/>
      <c r="QKR6" s="186"/>
      <c r="QKS6" s="185"/>
      <c r="QKT6" s="186"/>
      <c r="QKU6" s="185"/>
      <c r="QKV6" s="186"/>
      <c r="QKW6" s="185"/>
      <c r="QKX6" s="186"/>
      <c r="QKY6" s="185"/>
      <c r="QKZ6" s="186"/>
      <c r="QLA6" s="185"/>
      <c r="QLB6" s="186"/>
      <c r="QLC6" s="185"/>
      <c r="QLD6" s="186"/>
      <c r="QLE6" s="185"/>
      <c r="QLF6" s="186"/>
      <c r="QLG6" s="185"/>
      <c r="QLH6" s="186"/>
      <c r="QLI6" s="185"/>
      <c r="QLJ6" s="186"/>
      <c r="QLK6" s="185"/>
      <c r="QLL6" s="186"/>
      <c r="QLM6" s="185"/>
      <c r="QLN6" s="186"/>
      <c r="QLO6" s="185"/>
      <c r="QLP6" s="186"/>
      <c r="QLQ6" s="185"/>
      <c r="QLR6" s="186"/>
      <c r="QLS6" s="185"/>
      <c r="QLT6" s="186"/>
      <c r="QLU6" s="185"/>
      <c r="QLV6" s="186"/>
      <c r="QLW6" s="185"/>
      <c r="QLX6" s="186"/>
      <c r="QLY6" s="185"/>
      <c r="QLZ6" s="186"/>
      <c r="QMA6" s="185"/>
      <c r="QMB6" s="186"/>
      <c r="QMC6" s="185"/>
      <c r="QMD6" s="186"/>
      <c r="QME6" s="185"/>
      <c r="QMF6" s="186"/>
      <c r="QMG6" s="185"/>
      <c r="QMH6" s="186"/>
      <c r="QMI6" s="185"/>
      <c r="QMJ6" s="186"/>
      <c r="QMK6" s="185"/>
      <c r="QML6" s="186"/>
      <c r="QMM6" s="185"/>
      <c r="QMN6" s="186"/>
      <c r="QMO6" s="185"/>
      <c r="QMP6" s="186"/>
      <c r="QMQ6" s="185"/>
      <c r="QMR6" s="186"/>
      <c r="QMS6" s="185"/>
      <c r="QMT6" s="186"/>
      <c r="QMU6" s="185"/>
      <c r="QMV6" s="186"/>
      <c r="QMW6" s="185"/>
      <c r="QMX6" s="186"/>
      <c r="QMY6" s="185"/>
      <c r="QMZ6" s="186"/>
      <c r="QNA6" s="185"/>
      <c r="QNB6" s="186"/>
      <c r="QNC6" s="185"/>
      <c r="QND6" s="186"/>
      <c r="QNE6" s="185"/>
      <c r="QNF6" s="186"/>
      <c r="QNG6" s="185"/>
      <c r="QNH6" s="186"/>
      <c r="QNI6" s="185"/>
      <c r="QNJ6" s="186"/>
      <c r="QNK6" s="185"/>
      <c r="QNL6" s="186"/>
      <c r="QNM6" s="185"/>
      <c r="QNN6" s="186"/>
      <c r="QNO6" s="185"/>
      <c r="QNP6" s="186"/>
      <c r="QNQ6" s="185"/>
      <c r="QNR6" s="186"/>
      <c r="QNS6" s="185"/>
      <c r="QNT6" s="186"/>
      <c r="QNU6" s="185"/>
      <c r="QNV6" s="186"/>
      <c r="QNW6" s="185"/>
      <c r="QNX6" s="186"/>
      <c r="QNY6" s="185"/>
      <c r="QNZ6" s="186"/>
      <c r="QOA6" s="185"/>
      <c r="QOB6" s="186"/>
      <c r="QOC6" s="185"/>
      <c r="QOD6" s="186"/>
      <c r="QOE6" s="185"/>
      <c r="QOF6" s="186"/>
      <c r="QOG6" s="185"/>
      <c r="QOH6" s="186"/>
      <c r="QOI6" s="185"/>
      <c r="QOJ6" s="186"/>
      <c r="QOK6" s="185"/>
      <c r="QOL6" s="186"/>
      <c r="QOM6" s="185"/>
      <c r="QON6" s="186"/>
      <c r="QOO6" s="185"/>
      <c r="QOP6" s="186"/>
      <c r="QOQ6" s="185"/>
      <c r="QOR6" s="186"/>
      <c r="QOS6" s="185"/>
      <c r="QOT6" s="186"/>
      <c r="QOU6" s="185"/>
      <c r="QOV6" s="186"/>
      <c r="QOW6" s="185"/>
      <c r="QOX6" s="186"/>
      <c r="QOY6" s="185"/>
      <c r="QOZ6" s="186"/>
      <c r="QPA6" s="185"/>
      <c r="QPB6" s="186"/>
      <c r="QPC6" s="185"/>
      <c r="QPD6" s="186"/>
      <c r="QPE6" s="185"/>
      <c r="QPF6" s="186"/>
      <c r="QPG6" s="185"/>
      <c r="QPH6" s="186"/>
      <c r="QPI6" s="185"/>
      <c r="QPJ6" s="186"/>
      <c r="QPK6" s="185"/>
      <c r="QPL6" s="186"/>
      <c r="QPM6" s="185"/>
      <c r="QPN6" s="186"/>
      <c r="QPO6" s="185"/>
      <c r="QPP6" s="186"/>
      <c r="QPQ6" s="185"/>
      <c r="QPR6" s="186"/>
      <c r="QPS6" s="185"/>
      <c r="QPT6" s="186"/>
      <c r="QPU6" s="185"/>
      <c r="QPV6" s="186"/>
      <c r="QPW6" s="185"/>
      <c r="QPX6" s="186"/>
      <c r="QPY6" s="185"/>
      <c r="QPZ6" s="186"/>
      <c r="QQA6" s="185"/>
      <c r="QQB6" s="186"/>
      <c r="QQC6" s="185"/>
      <c r="QQD6" s="186"/>
      <c r="QQE6" s="185"/>
      <c r="QQF6" s="186"/>
      <c r="QQG6" s="185"/>
      <c r="QQH6" s="186"/>
      <c r="QQI6" s="185"/>
      <c r="QQJ6" s="186"/>
      <c r="QQK6" s="185"/>
      <c r="QQL6" s="186"/>
      <c r="QQM6" s="185"/>
      <c r="QQN6" s="186"/>
      <c r="QQO6" s="185"/>
      <c r="QQP6" s="186"/>
      <c r="QQQ6" s="185"/>
      <c r="QQR6" s="186"/>
      <c r="QQS6" s="185"/>
      <c r="QQT6" s="186"/>
      <c r="QQU6" s="185"/>
      <c r="QQV6" s="186"/>
      <c r="QQW6" s="185"/>
      <c r="QQX6" s="186"/>
      <c r="QQY6" s="185"/>
      <c r="QQZ6" s="186"/>
      <c r="QRA6" s="185"/>
      <c r="QRB6" s="186"/>
      <c r="QRC6" s="185"/>
      <c r="QRD6" s="186"/>
      <c r="QRE6" s="185"/>
      <c r="QRF6" s="186"/>
      <c r="QRG6" s="185"/>
      <c r="QRH6" s="186"/>
      <c r="QRI6" s="185"/>
      <c r="QRJ6" s="186"/>
      <c r="QRK6" s="185"/>
      <c r="QRL6" s="186"/>
      <c r="QRM6" s="185"/>
      <c r="QRN6" s="186"/>
      <c r="QRO6" s="185"/>
      <c r="QRP6" s="186"/>
      <c r="QRQ6" s="185"/>
      <c r="QRR6" s="186"/>
      <c r="QRS6" s="185"/>
      <c r="QRT6" s="186"/>
      <c r="QRU6" s="185"/>
      <c r="QRV6" s="186"/>
      <c r="QRW6" s="185"/>
      <c r="QRX6" s="186"/>
      <c r="QRY6" s="185"/>
      <c r="QRZ6" s="186"/>
      <c r="QSA6" s="185"/>
      <c r="QSB6" s="186"/>
      <c r="QSC6" s="185"/>
      <c r="QSD6" s="186"/>
      <c r="QSE6" s="185"/>
      <c r="QSF6" s="186"/>
      <c r="QSG6" s="185"/>
      <c r="QSH6" s="186"/>
      <c r="QSI6" s="185"/>
      <c r="QSJ6" s="186"/>
      <c r="QSK6" s="185"/>
      <c r="QSL6" s="186"/>
      <c r="QSM6" s="185"/>
      <c r="QSN6" s="186"/>
      <c r="QSO6" s="185"/>
      <c r="QSP6" s="186"/>
      <c r="QSQ6" s="185"/>
      <c r="QSR6" s="186"/>
      <c r="QSS6" s="185"/>
      <c r="QST6" s="186"/>
      <c r="QSU6" s="185"/>
      <c r="QSV6" s="186"/>
      <c r="QSW6" s="185"/>
      <c r="QSX6" s="186"/>
      <c r="QSY6" s="185"/>
      <c r="QSZ6" s="186"/>
      <c r="QTA6" s="185"/>
      <c r="QTB6" s="186"/>
      <c r="QTC6" s="185"/>
      <c r="QTD6" s="186"/>
      <c r="QTE6" s="185"/>
      <c r="QTF6" s="186"/>
      <c r="QTG6" s="185"/>
      <c r="QTH6" s="186"/>
      <c r="QTI6" s="185"/>
      <c r="QTJ6" s="186"/>
      <c r="QTK6" s="185"/>
      <c r="QTL6" s="186"/>
      <c r="QTM6" s="185"/>
      <c r="QTN6" s="186"/>
      <c r="QTO6" s="185"/>
      <c r="QTP6" s="186"/>
      <c r="QTQ6" s="185"/>
      <c r="QTR6" s="186"/>
      <c r="QTS6" s="185"/>
      <c r="QTT6" s="186"/>
      <c r="QTU6" s="185"/>
      <c r="QTV6" s="186"/>
      <c r="QTW6" s="185"/>
      <c r="QTX6" s="186"/>
      <c r="QTY6" s="185"/>
      <c r="QTZ6" s="186"/>
      <c r="QUA6" s="185"/>
      <c r="QUB6" s="186"/>
      <c r="QUC6" s="185"/>
      <c r="QUD6" s="186"/>
      <c r="QUE6" s="185"/>
      <c r="QUF6" s="186"/>
      <c r="QUG6" s="185"/>
      <c r="QUH6" s="186"/>
      <c r="QUI6" s="185"/>
      <c r="QUJ6" s="186"/>
      <c r="QUK6" s="185"/>
      <c r="QUL6" s="186"/>
      <c r="QUM6" s="185"/>
      <c r="QUN6" s="186"/>
      <c r="QUO6" s="185"/>
      <c r="QUP6" s="186"/>
      <c r="QUQ6" s="185"/>
      <c r="QUR6" s="186"/>
      <c r="QUS6" s="185"/>
      <c r="QUT6" s="186"/>
      <c r="QUU6" s="185"/>
      <c r="QUV6" s="186"/>
      <c r="QUW6" s="185"/>
      <c r="QUX6" s="186"/>
      <c r="QUY6" s="185"/>
      <c r="QUZ6" s="186"/>
      <c r="QVA6" s="185"/>
      <c r="QVB6" s="186"/>
      <c r="QVC6" s="185"/>
      <c r="QVD6" s="186"/>
      <c r="QVE6" s="185"/>
      <c r="QVF6" s="186"/>
      <c r="QVG6" s="185"/>
      <c r="QVH6" s="186"/>
      <c r="QVI6" s="185"/>
      <c r="QVJ6" s="186"/>
      <c r="QVK6" s="185"/>
      <c r="QVL6" s="186"/>
      <c r="QVM6" s="185"/>
      <c r="QVN6" s="186"/>
      <c r="QVO6" s="185"/>
      <c r="QVP6" s="186"/>
      <c r="QVQ6" s="185"/>
      <c r="QVR6" s="186"/>
      <c r="QVS6" s="185"/>
      <c r="QVT6" s="186"/>
      <c r="QVU6" s="185"/>
      <c r="QVV6" s="186"/>
      <c r="QVW6" s="185"/>
      <c r="QVX6" s="186"/>
      <c r="QVY6" s="185"/>
      <c r="QVZ6" s="186"/>
      <c r="QWA6" s="185"/>
      <c r="QWB6" s="186"/>
      <c r="QWC6" s="185"/>
      <c r="QWD6" s="186"/>
      <c r="QWE6" s="185"/>
      <c r="QWF6" s="186"/>
      <c r="QWG6" s="185"/>
      <c r="QWH6" s="186"/>
      <c r="QWI6" s="185"/>
      <c r="QWJ6" s="186"/>
      <c r="QWK6" s="185"/>
      <c r="QWL6" s="186"/>
      <c r="QWM6" s="185"/>
      <c r="QWN6" s="186"/>
      <c r="QWO6" s="185"/>
      <c r="QWP6" s="186"/>
      <c r="QWQ6" s="185"/>
      <c r="QWR6" s="186"/>
      <c r="QWS6" s="185"/>
      <c r="QWT6" s="186"/>
      <c r="QWU6" s="185"/>
      <c r="QWV6" s="186"/>
      <c r="QWW6" s="185"/>
      <c r="QWX6" s="186"/>
      <c r="QWY6" s="185"/>
      <c r="QWZ6" s="186"/>
      <c r="QXA6" s="185"/>
      <c r="QXB6" s="186"/>
      <c r="QXC6" s="185"/>
      <c r="QXD6" s="186"/>
      <c r="QXE6" s="185"/>
      <c r="QXF6" s="186"/>
      <c r="QXG6" s="185"/>
      <c r="QXH6" s="186"/>
      <c r="QXI6" s="185"/>
      <c r="QXJ6" s="186"/>
      <c r="QXK6" s="185"/>
      <c r="QXL6" s="186"/>
      <c r="QXM6" s="185"/>
      <c r="QXN6" s="186"/>
      <c r="QXO6" s="185"/>
      <c r="QXP6" s="186"/>
      <c r="QXQ6" s="185"/>
      <c r="QXR6" s="186"/>
      <c r="QXS6" s="185"/>
      <c r="QXT6" s="186"/>
      <c r="QXU6" s="185"/>
      <c r="QXV6" s="186"/>
      <c r="QXW6" s="185"/>
      <c r="QXX6" s="186"/>
      <c r="QXY6" s="185"/>
      <c r="QXZ6" s="186"/>
      <c r="QYA6" s="185"/>
      <c r="QYB6" s="186"/>
      <c r="QYC6" s="185"/>
      <c r="QYD6" s="186"/>
      <c r="QYE6" s="185"/>
      <c r="QYF6" s="186"/>
      <c r="QYG6" s="185"/>
      <c r="QYH6" s="186"/>
      <c r="QYI6" s="185"/>
      <c r="QYJ6" s="186"/>
      <c r="QYK6" s="185"/>
      <c r="QYL6" s="186"/>
      <c r="QYM6" s="185"/>
      <c r="QYN6" s="186"/>
      <c r="QYO6" s="185"/>
      <c r="QYP6" s="186"/>
      <c r="QYQ6" s="185"/>
      <c r="QYR6" s="186"/>
      <c r="QYS6" s="185"/>
      <c r="QYT6" s="186"/>
      <c r="QYU6" s="185"/>
      <c r="QYV6" s="186"/>
      <c r="QYW6" s="185"/>
      <c r="QYX6" s="186"/>
      <c r="QYY6" s="185"/>
      <c r="QYZ6" s="186"/>
      <c r="QZA6" s="185"/>
      <c r="QZB6" s="186"/>
      <c r="QZC6" s="185"/>
      <c r="QZD6" s="186"/>
      <c r="QZE6" s="185"/>
      <c r="QZF6" s="186"/>
      <c r="QZG6" s="185"/>
      <c r="QZH6" s="186"/>
      <c r="QZI6" s="185"/>
      <c r="QZJ6" s="186"/>
      <c r="QZK6" s="185"/>
      <c r="QZL6" s="186"/>
      <c r="QZM6" s="185"/>
      <c r="QZN6" s="186"/>
      <c r="QZO6" s="185"/>
      <c r="QZP6" s="186"/>
      <c r="QZQ6" s="185"/>
      <c r="QZR6" s="186"/>
      <c r="QZS6" s="185"/>
      <c r="QZT6" s="186"/>
      <c r="QZU6" s="185"/>
      <c r="QZV6" s="186"/>
      <c r="QZW6" s="185"/>
      <c r="QZX6" s="186"/>
      <c r="QZY6" s="185"/>
      <c r="QZZ6" s="186"/>
      <c r="RAA6" s="185"/>
      <c r="RAB6" s="186"/>
      <c r="RAC6" s="185"/>
      <c r="RAD6" s="186"/>
      <c r="RAE6" s="185"/>
      <c r="RAF6" s="186"/>
      <c r="RAG6" s="185"/>
      <c r="RAH6" s="186"/>
      <c r="RAI6" s="185"/>
      <c r="RAJ6" s="186"/>
      <c r="RAK6" s="185"/>
      <c r="RAL6" s="186"/>
      <c r="RAM6" s="185"/>
      <c r="RAN6" s="186"/>
      <c r="RAO6" s="185"/>
      <c r="RAP6" s="186"/>
      <c r="RAQ6" s="185"/>
      <c r="RAR6" s="186"/>
      <c r="RAS6" s="185"/>
      <c r="RAT6" s="186"/>
      <c r="RAU6" s="185"/>
      <c r="RAV6" s="186"/>
      <c r="RAW6" s="185"/>
      <c r="RAX6" s="186"/>
      <c r="RAY6" s="185"/>
      <c r="RAZ6" s="186"/>
      <c r="RBA6" s="185"/>
      <c r="RBB6" s="186"/>
      <c r="RBC6" s="185"/>
      <c r="RBD6" s="186"/>
      <c r="RBE6" s="185"/>
      <c r="RBF6" s="186"/>
      <c r="RBG6" s="185"/>
      <c r="RBH6" s="186"/>
      <c r="RBI6" s="185"/>
      <c r="RBJ6" s="186"/>
      <c r="RBK6" s="185"/>
      <c r="RBL6" s="186"/>
      <c r="RBM6" s="185"/>
      <c r="RBN6" s="186"/>
      <c r="RBO6" s="185"/>
      <c r="RBP6" s="186"/>
      <c r="RBQ6" s="185"/>
      <c r="RBR6" s="186"/>
      <c r="RBS6" s="185"/>
      <c r="RBT6" s="186"/>
      <c r="RBU6" s="185"/>
      <c r="RBV6" s="186"/>
      <c r="RBW6" s="185"/>
      <c r="RBX6" s="186"/>
      <c r="RBY6" s="185"/>
      <c r="RBZ6" s="186"/>
      <c r="RCA6" s="185"/>
      <c r="RCB6" s="186"/>
      <c r="RCC6" s="185"/>
      <c r="RCD6" s="186"/>
      <c r="RCE6" s="185"/>
      <c r="RCF6" s="186"/>
      <c r="RCG6" s="185"/>
      <c r="RCH6" s="186"/>
      <c r="RCI6" s="185"/>
      <c r="RCJ6" s="186"/>
      <c r="RCK6" s="185"/>
      <c r="RCL6" s="186"/>
      <c r="RCM6" s="185"/>
      <c r="RCN6" s="186"/>
      <c r="RCO6" s="185"/>
      <c r="RCP6" s="186"/>
      <c r="RCQ6" s="185"/>
      <c r="RCR6" s="186"/>
      <c r="RCS6" s="185"/>
      <c r="RCT6" s="186"/>
      <c r="RCU6" s="185"/>
      <c r="RCV6" s="186"/>
      <c r="RCW6" s="185"/>
      <c r="RCX6" s="186"/>
      <c r="RCY6" s="185"/>
      <c r="RCZ6" s="186"/>
      <c r="RDA6" s="185"/>
      <c r="RDB6" s="186"/>
      <c r="RDC6" s="185"/>
      <c r="RDD6" s="186"/>
      <c r="RDE6" s="185"/>
      <c r="RDF6" s="186"/>
      <c r="RDG6" s="185"/>
      <c r="RDH6" s="186"/>
      <c r="RDI6" s="185"/>
      <c r="RDJ6" s="186"/>
      <c r="RDK6" s="185"/>
      <c r="RDL6" s="186"/>
      <c r="RDM6" s="185"/>
      <c r="RDN6" s="186"/>
      <c r="RDO6" s="185"/>
      <c r="RDP6" s="186"/>
      <c r="RDQ6" s="185"/>
      <c r="RDR6" s="186"/>
      <c r="RDS6" s="185"/>
      <c r="RDT6" s="186"/>
      <c r="RDU6" s="185"/>
      <c r="RDV6" s="186"/>
      <c r="RDW6" s="185"/>
      <c r="RDX6" s="186"/>
      <c r="RDY6" s="185"/>
      <c r="RDZ6" s="186"/>
      <c r="REA6" s="185"/>
      <c r="REB6" s="186"/>
      <c r="REC6" s="185"/>
      <c r="RED6" s="186"/>
      <c r="REE6" s="185"/>
      <c r="REF6" s="186"/>
      <c r="REG6" s="185"/>
      <c r="REH6" s="186"/>
      <c r="REI6" s="185"/>
      <c r="REJ6" s="186"/>
      <c r="REK6" s="185"/>
      <c r="REL6" s="186"/>
      <c r="REM6" s="185"/>
      <c r="REN6" s="186"/>
      <c r="REO6" s="185"/>
      <c r="REP6" s="186"/>
      <c r="REQ6" s="185"/>
      <c r="RER6" s="186"/>
      <c r="RES6" s="185"/>
      <c r="RET6" s="186"/>
      <c r="REU6" s="185"/>
      <c r="REV6" s="186"/>
      <c r="REW6" s="185"/>
      <c r="REX6" s="186"/>
      <c r="REY6" s="185"/>
      <c r="REZ6" s="186"/>
      <c r="RFA6" s="185"/>
      <c r="RFB6" s="186"/>
      <c r="RFC6" s="185"/>
      <c r="RFD6" s="186"/>
      <c r="RFE6" s="185"/>
      <c r="RFF6" s="186"/>
      <c r="RFG6" s="185"/>
      <c r="RFH6" s="186"/>
      <c r="RFI6" s="185"/>
      <c r="RFJ6" s="186"/>
      <c r="RFK6" s="185"/>
      <c r="RFL6" s="186"/>
      <c r="RFM6" s="185"/>
      <c r="RFN6" s="186"/>
      <c r="RFO6" s="185"/>
      <c r="RFP6" s="186"/>
      <c r="RFQ6" s="185"/>
      <c r="RFR6" s="186"/>
      <c r="RFS6" s="185"/>
      <c r="RFT6" s="186"/>
      <c r="RFU6" s="185"/>
      <c r="RFV6" s="186"/>
      <c r="RFW6" s="185"/>
      <c r="RFX6" s="186"/>
      <c r="RFY6" s="185"/>
      <c r="RFZ6" s="186"/>
      <c r="RGA6" s="185"/>
      <c r="RGB6" s="186"/>
      <c r="RGC6" s="185"/>
      <c r="RGD6" s="186"/>
      <c r="RGE6" s="185"/>
      <c r="RGF6" s="186"/>
      <c r="RGG6" s="185"/>
      <c r="RGH6" s="186"/>
      <c r="RGI6" s="185"/>
      <c r="RGJ6" s="186"/>
      <c r="RGK6" s="185"/>
      <c r="RGL6" s="186"/>
      <c r="RGM6" s="185"/>
      <c r="RGN6" s="186"/>
      <c r="RGO6" s="185"/>
      <c r="RGP6" s="186"/>
      <c r="RGQ6" s="185"/>
      <c r="RGR6" s="186"/>
      <c r="RGS6" s="185"/>
      <c r="RGT6" s="186"/>
      <c r="RGU6" s="185"/>
      <c r="RGV6" s="186"/>
      <c r="RGW6" s="185"/>
      <c r="RGX6" s="186"/>
      <c r="RGY6" s="185"/>
      <c r="RGZ6" s="186"/>
      <c r="RHA6" s="185"/>
      <c r="RHB6" s="186"/>
      <c r="RHC6" s="185"/>
      <c r="RHD6" s="186"/>
      <c r="RHE6" s="185"/>
      <c r="RHF6" s="186"/>
      <c r="RHG6" s="185"/>
      <c r="RHH6" s="186"/>
      <c r="RHI6" s="185"/>
      <c r="RHJ6" s="186"/>
      <c r="RHK6" s="185"/>
      <c r="RHL6" s="186"/>
      <c r="RHM6" s="185"/>
      <c r="RHN6" s="186"/>
      <c r="RHO6" s="185"/>
      <c r="RHP6" s="186"/>
      <c r="RHQ6" s="185"/>
      <c r="RHR6" s="186"/>
      <c r="RHS6" s="185"/>
      <c r="RHT6" s="186"/>
      <c r="RHU6" s="185"/>
      <c r="RHV6" s="186"/>
      <c r="RHW6" s="185"/>
      <c r="RHX6" s="186"/>
      <c r="RHY6" s="185"/>
      <c r="RHZ6" s="186"/>
      <c r="RIA6" s="185"/>
      <c r="RIB6" s="186"/>
      <c r="RIC6" s="185"/>
      <c r="RID6" s="186"/>
      <c r="RIE6" s="185"/>
      <c r="RIF6" s="186"/>
      <c r="RIG6" s="185"/>
      <c r="RIH6" s="186"/>
      <c r="RII6" s="185"/>
      <c r="RIJ6" s="186"/>
      <c r="RIK6" s="185"/>
      <c r="RIL6" s="186"/>
      <c r="RIM6" s="185"/>
      <c r="RIN6" s="186"/>
      <c r="RIO6" s="185"/>
      <c r="RIP6" s="186"/>
      <c r="RIQ6" s="185"/>
      <c r="RIR6" s="186"/>
      <c r="RIS6" s="185"/>
      <c r="RIT6" s="186"/>
      <c r="RIU6" s="185"/>
      <c r="RIV6" s="186"/>
      <c r="RIW6" s="185"/>
      <c r="RIX6" s="186"/>
      <c r="RIY6" s="185"/>
      <c r="RIZ6" s="186"/>
      <c r="RJA6" s="185"/>
      <c r="RJB6" s="186"/>
      <c r="RJC6" s="185"/>
      <c r="RJD6" s="186"/>
      <c r="RJE6" s="185"/>
      <c r="RJF6" s="186"/>
      <c r="RJG6" s="185"/>
      <c r="RJH6" s="186"/>
      <c r="RJI6" s="185"/>
      <c r="RJJ6" s="186"/>
      <c r="RJK6" s="185"/>
      <c r="RJL6" s="186"/>
      <c r="RJM6" s="185"/>
      <c r="RJN6" s="186"/>
      <c r="RJO6" s="185"/>
      <c r="RJP6" s="186"/>
      <c r="RJQ6" s="185"/>
      <c r="RJR6" s="186"/>
      <c r="RJS6" s="185"/>
      <c r="RJT6" s="186"/>
      <c r="RJU6" s="185"/>
      <c r="RJV6" s="186"/>
      <c r="RJW6" s="185"/>
      <c r="RJX6" s="186"/>
      <c r="RJY6" s="185"/>
      <c r="RJZ6" s="186"/>
      <c r="RKA6" s="185"/>
      <c r="RKB6" s="186"/>
      <c r="RKC6" s="185"/>
      <c r="RKD6" s="186"/>
      <c r="RKE6" s="185"/>
      <c r="RKF6" s="186"/>
      <c r="RKG6" s="185"/>
      <c r="RKH6" s="186"/>
      <c r="RKI6" s="185"/>
      <c r="RKJ6" s="186"/>
      <c r="RKK6" s="185"/>
      <c r="RKL6" s="186"/>
      <c r="RKM6" s="185"/>
      <c r="RKN6" s="186"/>
      <c r="RKO6" s="185"/>
      <c r="RKP6" s="186"/>
      <c r="RKQ6" s="185"/>
      <c r="RKR6" s="186"/>
      <c r="RKS6" s="185"/>
      <c r="RKT6" s="186"/>
      <c r="RKU6" s="185"/>
      <c r="RKV6" s="186"/>
      <c r="RKW6" s="185"/>
      <c r="RKX6" s="186"/>
      <c r="RKY6" s="185"/>
      <c r="RKZ6" s="186"/>
      <c r="RLA6" s="185"/>
      <c r="RLB6" s="186"/>
      <c r="RLC6" s="185"/>
      <c r="RLD6" s="186"/>
      <c r="RLE6" s="185"/>
      <c r="RLF6" s="186"/>
      <c r="RLG6" s="185"/>
      <c r="RLH6" s="186"/>
      <c r="RLI6" s="185"/>
      <c r="RLJ6" s="186"/>
      <c r="RLK6" s="185"/>
      <c r="RLL6" s="186"/>
      <c r="RLM6" s="185"/>
      <c r="RLN6" s="186"/>
      <c r="RLO6" s="185"/>
      <c r="RLP6" s="186"/>
      <c r="RLQ6" s="185"/>
      <c r="RLR6" s="186"/>
      <c r="RLS6" s="185"/>
      <c r="RLT6" s="186"/>
      <c r="RLU6" s="185"/>
      <c r="RLV6" s="186"/>
      <c r="RLW6" s="185"/>
      <c r="RLX6" s="186"/>
      <c r="RLY6" s="185"/>
      <c r="RLZ6" s="186"/>
      <c r="RMA6" s="185"/>
      <c r="RMB6" s="186"/>
      <c r="RMC6" s="185"/>
      <c r="RMD6" s="186"/>
      <c r="RME6" s="185"/>
      <c r="RMF6" s="186"/>
      <c r="RMG6" s="185"/>
      <c r="RMH6" s="186"/>
      <c r="RMI6" s="185"/>
      <c r="RMJ6" s="186"/>
      <c r="RMK6" s="185"/>
      <c r="RML6" s="186"/>
      <c r="RMM6" s="185"/>
      <c r="RMN6" s="186"/>
      <c r="RMO6" s="185"/>
      <c r="RMP6" s="186"/>
      <c r="RMQ6" s="185"/>
      <c r="RMR6" s="186"/>
      <c r="RMS6" s="185"/>
      <c r="RMT6" s="186"/>
      <c r="RMU6" s="185"/>
      <c r="RMV6" s="186"/>
      <c r="RMW6" s="185"/>
      <c r="RMX6" s="186"/>
      <c r="RMY6" s="185"/>
      <c r="RMZ6" s="186"/>
      <c r="RNA6" s="185"/>
      <c r="RNB6" s="186"/>
      <c r="RNC6" s="185"/>
      <c r="RND6" s="186"/>
      <c r="RNE6" s="185"/>
      <c r="RNF6" s="186"/>
      <c r="RNG6" s="185"/>
      <c r="RNH6" s="186"/>
      <c r="RNI6" s="185"/>
      <c r="RNJ6" s="186"/>
      <c r="RNK6" s="185"/>
      <c r="RNL6" s="186"/>
      <c r="RNM6" s="185"/>
      <c r="RNN6" s="186"/>
      <c r="RNO6" s="185"/>
      <c r="RNP6" s="186"/>
      <c r="RNQ6" s="185"/>
      <c r="RNR6" s="186"/>
      <c r="RNS6" s="185"/>
      <c r="RNT6" s="186"/>
      <c r="RNU6" s="185"/>
      <c r="RNV6" s="186"/>
      <c r="RNW6" s="185"/>
      <c r="RNX6" s="186"/>
      <c r="RNY6" s="185"/>
      <c r="RNZ6" s="186"/>
      <c r="ROA6" s="185"/>
      <c r="ROB6" s="186"/>
      <c r="ROC6" s="185"/>
      <c r="ROD6" s="186"/>
      <c r="ROE6" s="185"/>
      <c r="ROF6" s="186"/>
      <c r="ROG6" s="185"/>
      <c r="ROH6" s="186"/>
      <c r="ROI6" s="185"/>
      <c r="ROJ6" s="186"/>
      <c r="ROK6" s="185"/>
      <c r="ROL6" s="186"/>
      <c r="ROM6" s="185"/>
      <c r="RON6" s="186"/>
      <c r="ROO6" s="185"/>
      <c r="ROP6" s="186"/>
      <c r="ROQ6" s="185"/>
      <c r="ROR6" s="186"/>
      <c r="ROS6" s="185"/>
      <c r="ROT6" s="186"/>
      <c r="ROU6" s="185"/>
      <c r="ROV6" s="186"/>
      <c r="ROW6" s="185"/>
      <c r="ROX6" s="186"/>
      <c r="ROY6" s="185"/>
      <c r="ROZ6" s="186"/>
      <c r="RPA6" s="185"/>
      <c r="RPB6" s="186"/>
      <c r="RPC6" s="185"/>
      <c r="RPD6" s="186"/>
      <c r="RPE6" s="185"/>
      <c r="RPF6" s="186"/>
      <c r="RPG6" s="185"/>
      <c r="RPH6" s="186"/>
      <c r="RPI6" s="185"/>
      <c r="RPJ6" s="186"/>
      <c r="RPK6" s="185"/>
      <c r="RPL6" s="186"/>
      <c r="RPM6" s="185"/>
      <c r="RPN6" s="186"/>
      <c r="RPO6" s="185"/>
      <c r="RPP6" s="186"/>
      <c r="RPQ6" s="185"/>
      <c r="RPR6" s="186"/>
      <c r="RPS6" s="185"/>
      <c r="RPT6" s="186"/>
      <c r="RPU6" s="185"/>
      <c r="RPV6" s="186"/>
      <c r="RPW6" s="185"/>
      <c r="RPX6" s="186"/>
      <c r="RPY6" s="185"/>
      <c r="RPZ6" s="186"/>
      <c r="RQA6" s="185"/>
      <c r="RQB6" s="186"/>
      <c r="RQC6" s="185"/>
      <c r="RQD6" s="186"/>
      <c r="RQE6" s="185"/>
      <c r="RQF6" s="186"/>
      <c r="RQG6" s="185"/>
      <c r="RQH6" s="186"/>
      <c r="RQI6" s="185"/>
      <c r="RQJ6" s="186"/>
      <c r="RQK6" s="185"/>
      <c r="RQL6" s="186"/>
      <c r="RQM6" s="185"/>
      <c r="RQN6" s="186"/>
      <c r="RQO6" s="185"/>
      <c r="RQP6" s="186"/>
      <c r="RQQ6" s="185"/>
      <c r="RQR6" s="186"/>
      <c r="RQS6" s="185"/>
      <c r="RQT6" s="186"/>
      <c r="RQU6" s="185"/>
      <c r="RQV6" s="186"/>
      <c r="RQW6" s="185"/>
      <c r="RQX6" s="186"/>
      <c r="RQY6" s="185"/>
      <c r="RQZ6" s="186"/>
      <c r="RRA6" s="185"/>
      <c r="RRB6" s="186"/>
      <c r="RRC6" s="185"/>
      <c r="RRD6" s="186"/>
      <c r="RRE6" s="185"/>
      <c r="RRF6" s="186"/>
      <c r="RRG6" s="185"/>
      <c r="RRH6" s="186"/>
      <c r="RRI6" s="185"/>
      <c r="RRJ6" s="186"/>
      <c r="RRK6" s="185"/>
      <c r="RRL6" s="186"/>
      <c r="RRM6" s="185"/>
      <c r="RRN6" s="186"/>
      <c r="RRO6" s="185"/>
      <c r="RRP6" s="186"/>
      <c r="RRQ6" s="185"/>
      <c r="RRR6" s="186"/>
      <c r="RRS6" s="185"/>
      <c r="RRT6" s="186"/>
      <c r="RRU6" s="185"/>
      <c r="RRV6" s="186"/>
      <c r="RRW6" s="185"/>
      <c r="RRX6" s="186"/>
      <c r="RRY6" s="185"/>
      <c r="RRZ6" s="186"/>
      <c r="RSA6" s="185"/>
      <c r="RSB6" s="186"/>
      <c r="RSC6" s="185"/>
      <c r="RSD6" s="186"/>
      <c r="RSE6" s="185"/>
      <c r="RSF6" s="186"/>
      <c r="RSG6" s="185"/>
      <c r="RSH6" s="186"/>
      <c r="RSI6" s="185"/>
      <c r="RSJ6" s="186"/>
      <c r="RSK6" s="185"/>
      <c r="RSL6" s="186"/>
      <c r="RSM6" s="185"/>
      <c r="RSN6" s="186"/>
      <c r="RSO6" s="185"/>
      <c r="RSP6" s="186"/>
      <c r="RSQ6" s="185"/>
      <c r="RSR6" s="186"/>
      <c r="RSS6" s="185"/>
      <c r="RST6" s="186"/>
      <c r="RSU6" s="185"/>
      <c r="RSV6" s="186"/>
      <c r="RSW6" s="185"/>
      <c r="RSX6" s="186"/>
      <c r="RSY6" s="185"/>
      <c r="RSZ6" s="186"/>
      <c r="RTA6" s="185"/>
      <c r="RTB6" s="186"/>
      <c r="RTC6" s="185"/>
      <c r="RTD6" s="186"/>
      <c r="RTE6" s="185"/>
      <c r="RTF6" s="186"/>
      <c r="RTG6" s="185"/>
      <c r="RTH6" s="186"/>
      <c r="RTI6" s="185"/>
      <c r="RTJ6" s="186"/>
      <c r="RTK6" s="185"/>
      <c r="RTL6" s="186"/>
      <c r="RTM6" s="185"/>
      <c r="RTN6" s="186"/>
      <c r="RTO6" s="185"/>
      <c r="RTP6" s="186"/>
      <c r="RTQ6" s="185"/>
      <c r="RTR6" s="186"/>
      <c r="RTS6" s="185"/>
      <c r="RTT6" s="186"/>
      <c r="RTU6" s="185"/>
      <c r="RTV6" s="186"/>
      <c r="RTW6" s="185"/>
      <c r="RTX6" s="186"/>
      <c r="RTY6" s="185"/>
      <c r="RTZ6" s="186"/>
      <c r="RUA6" s="185"/>
      <c r="RUB6" s="186"/>
      <c r="RUC6" s="185"/>
      <c r="RUD6" s="186"/>
      <c r="RUE6" s="185"/>
      <c r="RUF6" s="186"/>
      <c r="RUG6" s="185"/>
      <c r="RUH6" s="186"/>
      <c r="RUI6" s="185"/>
      <c r="RUJ6" s="186"/>
      <c r="RUK6" s="185"/>
      <c r="RUL6" s="186"/>
      <c r="RUM6" s="185"/>
      <c r="RUN6" s="186"/>
      <c r="RUO6" s="185"/>
      <c r="RUP6" s="186"/>
      <c r="RUQ6" s="185"/>
      <c r="RUR6" s="186"/>
      <c r="RUS6" s="185"/>
      <c r="RUT6" s="186"/>
      <c r="RUU6" s="185"/>
      <c r="RUV6" s="186"/>
      <c r="RUW6" s="185"/>
      <c r="RUX6" s="186"/>
      <c r="RUY6" s="185"/>
      <c r="RUZ6" s="186"/>
      <c r="RVA6" s="185"/>
      <c r="RVB6" s="186"/>
      <c r="RVC6" s="185"/>
      <c r="RVD6" s="186"/>
      <c r="RVE6" s="185"/>
      <c r="RVF6" s="186"/>
      <c r="RVG6" s="185"/>
      <c r="RVH6" s="186"/>
      <c r="RVI6" s="185"/>
      <c r="RVJ6" s="186"/>
      <c r="RVK6" s="185"/>
      <c r="RVL6" s="186"/>
      <c r="RVM6" s="185"/>
      <c r="RVN6" s="186"/>
      <c r="RVO6" s="185"/>
      <c r="RVP6" s="186"/>
      <c r="RVQ6" s="185"/>
      <c r="RVR6" s="186"/>
      <c r="RVS6" s="185"/>
      <c r="RVT6" s="186"/>
      <c r="RVU6" s="185"/>
      <c r="RVV6" s="186"/>
      <c r="RVW6" s="185"/>
      <c r="RVX6" s="186"/>
      <c r="RVY6" s="185"/>
      <c r="RVZ6" s="186"/>
      <c r="RWA6" s="185"/>
      <c r="RWB6" s="186"/>
      <c r="RWC6" s="185"/>
      <c r="RWD6" s="186"/>
      <c r="RWE6" s="185"/>
      <c r="RWF6" s="186"/>
      <c r="RWG6" s="185"/>
      <c r="RWH6" s="186"/>
      <c r="RWI6" s="185"/>
      <c r="RWJ6" s="186"/>
      <c r="RWK6" s="185"/>
      <c r="RWL6" s="186"/>
      <c r="RWM6" s="185"/>
      <c r="RWN6" s="186"/>
      <c r="RWO6" s="185"/>
      <c r="RWP6" s="186"/>
      <c r="RWQ6" s="185"/>
      <c r="RWR6" s="186"/>
      <c r="RWS6" s="185"/>
      <c r="RWT6" s="186"/>
      <c r="RWU6" s="185"/>
      <c r="RWV6" s="186"/>
      <c r="RWW6" s="185"/>
      <c r="RWX6" s="186"/>
      <c r="RWY6" s="185"/>
      <c r="RWZ6" s="186"/>
      <c r="RXA6" s="185"/>
      <c r="RXB6" s="186"/>
      <c r="RXC6" s="185"/>
      <c r="RXD6" s="186"/>
      <c r="RXE6" s="185"/>
      <c r="RXF6" s="186"/>
      <c r="RXG6" s="185"/>
      <c r="RXH6" s="186"/>
      <c r="RXI6" s="185"/>
      <c r="RXJ6" s="186"/>
      <c r="RXK6" s="185"/>
      <c r="RXL6" s="186"/>
      <c r="RXM6" s="185"/>
      <c r="RXN6" s="186"/>
      <c r="RXO6" s="185"/>
      <c r="RXP6" s="186"/>
      <c r="RXQ6" s="185"/>
      <c r="RXR6" s="186"/>
      <c r="RXS6" s="185"/>
      <c r="RXT6" s="186"/>
      <c r="RXU6" s="185"/>
      <c r="RXV6" s="186"/>
      <c r="RXW6" s="185"/>
      <c r="RXX6" s="186"/>
      <c r="RXY6" s="185"/>
      <c r="RXZ6" s="186"/>
      <c r="RYA6" s="185"/>
      <c r="RYB6" s="186"/>
      <c r="RYC6" s="185"/>
      <c r="RYD6" s="186"/>
      <c r="RYE6" s="185"/>
      <c r="RYF6" s="186"/>
      <c r="RYG6" s="185"/>
      <c r="RYH6" s="186"/>
      <c r="RYI6" s="185"/>
      <c r="RYJ6" s="186"/>
      <c r="RYK6" s="185"/>
      <c r="RYL6" s="186"/>
      <c r="RYM6" s="185"/>
      <c r="RYN6" s="186"/>
      <c r="RYO6" s="185"/>
      <c r="RYP6" s="186"/>
      <c r="RYQ6" s="185"/>
      <c r="RYR6" s="186"/>
      <c r="RYS6" s="185"/>
      <c r="RYT6" s="186"/>
      <c r="RYU6" s="185"/>
      <c r="RYV6" s="186"/>
      <c r="RYW6" s="185"/>
      <c r="RYX6" s="186"/>
      <c r="RYY6" s="185"/>
      <c r="RYZ6" s="186"/>
      <c r="RZA6" s="185"/>
      <c r="RZB6" s="186"/>
      <c r="RZC6" s="185"/>
      <c r="RZD6" s="186"/>
      <c r="RZE6" s="185"/>
      <c r="RZF6" s="186"/>
      <c r="RZG6" s="185"/>
      <c r="RZH6" s="186"/>
      <c r="RZI6" s="185"/>
      <c r="RZJ6" s="186"/>
      <c r="RZK6" s="185"/>
      <c r="RZL6" s="186"/>
      <c r="RZM6" s="185"/>
      <c r="RZN6" s="186"/>
      <c r="RZO6" s="185"/>
      <c r="RZP6" s="186"/>
      <c r="RZQ6" s="185"/>
      <c r="RZR6" s="186"/>
      <c r="RZS6" s="185"/>
      <c r="RZT6" s="186"/>
      <c r="RZU6" s="185"/>
      <c r="RZV6" s="186"/>
      <c r="RZW6" s="185"/>
      <c r="RZX6" s="186"/>
      <c r="RZY6" s="185"/>
      <c r="RZZ6" s="186"/>
      <c r="SAA6" s="185"/>
      <c r="SAB6" s="186"/>
      <c r="SAC6" s="185"/>
      <c r="SAD6" s="186"/>
      <c r="SAE6" s="185"/>
      <c r="SAF6" s="186"/>
      <c r="SAG6" s="185"/>
      <c r="SAH6" s="186"/>
      <c r="SAI6" s="185"/>
      <c r="SAJ6" s="186"/>
      <c r="SAK6" s="185"/>
      <c r="SAL6" s="186"/>
      <c r="SAM6" s="185"/>
      <c r="SAN6" s="186"/>
      <c r="SAO6" s="185"/>
      <c r="SAP6" s="186"/>
      <c r="SAQ6" s="185"/>
      <c r="SAR6" s="186"/>
      <c r="SAS6" s="185"/>
      <c r="SAT6" s="186"/>
      <c r="SAU6" s="185"/>
      <c r="SAV6" s="186"/>
      <c r="SAW6" s="185"/>
      <c r="SAX6" s="186"/>
      <c r="SAY6" s="185"/>
      <c r="SAZ6" s="186"/>
      <c r="SBA6" s="185"/>
      <c r="SBB6" s="186"/>
      <c r="SBC6" s="185"/>
      <c r="SBD6" s="186"/>
      <c r="SBE6" s="185"/>
      <c r="SBF6" s="186"/>
      <c r="SBG6" s="185"/>
      <c r="SBH6" s="186"/>
      <c r="SBI6" s="185"/>
      <c r="SBJ6" s="186"/>
      <c r="SBK6" s="185"/>
      <c r="SBL6" s="186"/>
      <c r="SBM6" s="185"/>
      <c r="SBN6" s="186"/>
      <c r="SBO6" s="185"/>
      <c r="SBP6" s="186"/>
      <c r="SBQ6" s="185"/>
      <c r="SBR6" s="186"/>
      <c r="SBS6" s="185"/>
      <c r="SBT6" s="186"/>
      <c r="SBU6" s="185"/>
      <c r="SBV6" s="186"/>
      <c r="SBW6" s="185"/>
      <c r="SBX6" s="186"/>
      <c r="SBY6" s="185"/>
      <c r="SBZ6" s="186"/>
      <c r="SCA6" s="185"/>
      <c r="SCB6" s="186"/>
      <c r="SCC6" s="185"/>
      <c r="SCD6" s="186"/>
      <c r="SCE6" s="185"/>
      <c r="SCF6" s="186"/>
      <c r="SCG6" s="185"/>
      <c r="SCH6" s="186"/>
      <c r="SCI6" s="185"/>
      <c r="SCJ6" s="186"/>
      <c r="SCK6" s="185"/>
      <c r="SCL6" s="186"/>
      <c r="SCM6" s="185"/>
      <c r="SCN6" s="186"/>
      <c r="SCO6" s="185"/>
      <c r="SCP6" s="186"/>
      <c r="SCQ6" s="185"/>
      <c r="SCR6" s="186"/>
      <c r="SCS6" s="185"/>
      <c r="SCT6" s="186"/>
      <c r="SCU6" s="185"/>
      <c r="SCV6" s="186"/>
      <c r="SCW6" s="185"/>
      <c r="SCX6" s="186"/>
      <c r="SCY6" s="185"/>
      <c r="SCZ6" s="186"/>
      <c r="SDA6" s="185"/>
      <c r="SDB6" s="186"/>
      <c r="SDC6" s="185"/>
      <c r="SDD6" s="186"/>
      <c r="SDE6" s="185"/>
      <c r="SDF6" s="186"/>
      <c r="SDG6" s="185"/>
      <c r="SDH6" s="186"/>
      <c r="SDI6" s="185"/>
      <c r="SDJ6" s="186"/>
      <c r="SDK6" s="185"/>
      <c r="SDL6" s="186"/>
      <c r="SDM6" s="185"/>
      <c r="SDN6" s="186"/>
      <c r="SDO6" s="185"/>
      <c r="SDP6" s="186"/>
      <c r="SDQ6" s="185"/>
      <c r="SDR6" s="186"/>
      <c r="SDS6" s="185"/>
      <c r="SDT6" s="186"/>
      <c r="SDU6" s="185"/>
      <c r="SDV6" s="186"/>
      <c r="SDW6" s="185"/>
      <c r="SDX6" s="186"/>
      <c r="SDY6" s="185"/>
      <c r="SDZ6" s="186"/>
      <c r="SEA6" s="185"/>
      <c r="SEB6" s="186"/>
      <c r="SEC6" s="185"/>
      <c r="SED6" s="186"/>
      <c r="SEE6" s="185"/>
      <c r="SEF6" s="186"/>
      <c r="SEG6" s="185"/>
      <c r="SEH6" s="186"/>
      <c r="SEI6" s="185"/>
      <c r="SEJ6" s="186"/>
      <c r="SEK6" s="185"/>
      <c r="SEL6" s="186"/>
      <c r="SEM6" s="185"/>
      <c r="SEN6" s="186"/>
      <c r="SEO6" s="185"/>
      <c r="SEP6" s="186"/>
      <c r="SEQ6" s="185"/>
      <c r="SER6" s="186"/>
      <c r="SES6" s="185"/>
      <c r="SET6" s="186"/>
      <c r="SEU6" s="185"/>
      <c r="SEV6" s="186"/>
      <c r="SEW6" s="185"/>
      <c r="SEX6" s="186"/>
      <c r="SEY6" s="185"/>
      <c r="SEZ6" s="186"/>
      <c r="SFA6" s="185"/>
      <c r="SFB6" s="186"/>
      <c r="SFC6" s="185"/>
      <c r="SFD6" s="186"/>
      <c r="SFE6" s="185"/>
      <c r="SFF6" s="186"/>
      <c r="SFG6" s="185"/>
      <c r="SFH6" s="186"/>
      <c r="SFI6" s="185"/>
      <c r="SFJ6" s="186"/>
      <c r="SFK6" s="185"/>
      <c r="SFL6" s="186"/>
      <c r="SFM6" s="185"/>
      <c r="SFN6" s="186"/>
      <c r="SFO6" s="185"/>
      <c r="SFP6" s="186"/>
      <c r="SFQ6" s="185"/>
      <c r="SFR6" s="186"/>
      <c r="SFS6" s="185"/>
      <c r="SFT6" s="186"/>
      <c r="SFU6" s="185"/>
      <c r="SFV6" s="186"/>
      <c r="SFW6" s="185"/>
      <c r="SFX6" s="186"/>
      <c r="SFY6" s="185"/>
      <c r="SFZ6" s="186"/>
      <c r="SGA6" s="185"/>
      <c r="SGB6" s="186"/>
      <c r="SGC6" s="185"/>
      <c r="SGD6" s="186"/>
      <c r="SGE6" s="185"/>
      <c r="SGF6" s="186"/>
      <c r="SGG6" s="185"/>
      <c r="SGH6" s="186"/>
      <c r="SGI6" s="185"/>
      <c r="SGJ6" s="186"/>
      <c r="SGK6" s="185"/>
      <c r="SGL6" s="186"/>
      <c r="SGM6" s="185"/>
      <c r="SGN6" s="186"/>
      <c r="SGO6" s="185"/>
      <c r="SGP6" s="186"/>
      <c r="SGQ6" s="185"/>
      <c r="SGR6" s="186"/>
      <c r="SGS6" s="185"/>
      <c r="SGT6" s="186"/>
      <c r="SGU6" s="185"/>
      <c r="SGV6" s="186"/>
      <c r="SGW6" s="185"/>
      <c r="SGX6" s="186"/>
      <c r="SGY6" s="185"/>
      <c r="SGZ6" s="186"/>
      <c r="SHA6" s="185"/>
      <c r="SHB6" s="186"/>
      <c r="SHC6" s="185"/>
      <c r="SHD6" s="186"/>
      <c r="SHE6" s="185"/>
      <c r="SHF6" s="186"/>
      <c r="SHG6" s="185"/>
      <c r="SHH6" s="186"/>
      <c r="SHI6" s="185"/>
      <c r="SHJ6" s="186"/>
      <c r="SHK6" s="185"/>
      <c r="SHL6" s="186"/>
      <c r="SHM6" s="185"/>
      <c r="SHN6" s="186"/>
      <c r="SHO6" s="185"/>
      <c r="SHP6" s="186"/>
      <c r="SHQ6" s="185"/>
      <c r="SHR6" s="186"/>
      <c r="SHS6" s="185"/>
      <c r="SHT6" s="186"/>
      <c r="SHU6" s="185"/>
      <c r="SHV6" s="186"/>
      <c r="SHW6" s="185"/>
      <c r="SHX6" s="186"/>
      <c r="SHY6" s="185"/>
      <c r="SHZ6" s="186"/>
      <c r="SIA6" s="185"/>
      <c r="SIB6" s="186"/>
      <c r="SIC6" s="185"/>
      <c r="SID6" s="186"/>
      <c r="SIE6" s="185"/>
      <c r="SIF6" s="186"/>
      <c r="SIG6" s="185"/>
      <c r="SIH6" s="186"/>
      <c r="SII6" s="185"/>
      <c r="SIJ6" s="186"/>
      <c r="SIK6" s="185"/>
      <c r="SIL6" s="186"/>
      <c r="SIM6" s="185"/>
      <c r="SIN6" s="186"/>
      <c r="SIO6" s="185"/>
      <c r="SIP6" s="186"/>
      <c r="SIQ6" s="185"/>
      <c r="SIR6" s="186"/>
      <c r="SIS6" s="185"/>
      <c r="SIT6" s="186"/>
      <c r="SIU6" s="185"/>
      <c r="SIV6" s="186"/>
      <c r="SIW6" s="185"/>
      <c r="SIX6" s="186"/>
      <c r="SIY6" s="185"/>
      <c r="SIZ6" s="186"/>
      <c r="SJA6" s="185"/>
      <c r="SJB6" s="186"/>
      <c r="SJC6" s="185"/>
      <c r="SJD6" s="186"/>
      <c r="SJE6" s="185"/>
      <c r="SJF6" s="186"/>
      <c r="SJG6" s="185"/>
      <c r="SJH6" s="186"/>
      <c r="SJI6" s="185"/>
      <c r="SJJ6" s="186"/>
      <c r="SJK6" s="185"/>
      <c r="SJL6" s="186"/>
      <c r="SJM6" s="185"/>
      <c r="SJN6" s="186"/>
      <c r="SJO6" s="185"/>
      <c r="SJP6" s="186"/>
      <c r="SJQ6" s="185"/>
      <c r="SJR6" s="186"/>
      <c r="SJS6" s="185"/>
      <c r="SJT6" s="186"/>
      <c r="SJU6" s="185"/>
      <c r="SJV6" s="186"/>
      <c r="SJW6" s="185"/>
      <c r="SJX6" s="186"/>
      <c r="SJY6" s="185"/>
      <c r="SJZ6" s="186"/>
      <c r="SKA6" s="185"/>
      <c r="SKB6" s="186"/>
      <c r="SKC6" s="185"/>
      <c r="SKD6" s="186"/>
      <c r="SKE6" s="185"/>
      <c r="SKF6" s="186"/>
      <c r="SKG6" s="185"/>
      <c r="SKH6" s="186"/>
      <c r="SKI6" s="185"/>
      <c r="SKJ6" s="186"/>
      <c r="SKK6" s="185"/>
      <c r="SKL6" s="186"/>
      <c r="SKM6" s="185"/>
      <c r="SKN6" s="186"/>
      <c r="SKO6" s="185"/>
      <c r="SKP6" s="186"/>
      <c r="SKQ6" s="185"/>
      <c r="SKR6" s="186"/>
      <c r="SKS6" s="185"/>
      <c r="SKT6" s="186"/>
      <c r="SKU6" s="185"/>
      <c r="SKV6" s="186"/>
      <c r="SKW6" s="185"/>
      <c r="SKX6" s="186"/>
      <c r="SKY6" s="185"/>
      <c r="SKZ6" s="186"/>
      <c r="SLA6" s="185"/>
      <c r="SLB6" s="186"/>
      <c r="SLC6" s="185"/>
      <c r="SLD6" s="186"/>
      <c r="SLE6" s="185"/>
      <c r="SLF6" s="186"/>
      <c r="SLG6" s="185"/>
      <c r="SLH6" s="186"/>
      <c r="SLI6" s="185"/>
      <c r="SLJ6" s="186"/>
      <c r="SLK6" s="185"/>
      <c r="SLL6" s="186"/>
      <c r="SLM6" s="185"/>
      <c r="SLN6" s="186"/>
      <c r="SLO6" s="185"/>
      <c r="SLP6" s="186"/>
      <c r="SLQ6" s="185"/>
      <c r="SLR6" s="186"/>
      <c r="SLS6" s="185"/>
      <c r="SLT6" s="186"/>
      <c r="SLU6" s="185"/>
      <c r="SLV6" s="186"/>
      <c r="SLW6" s="185"/>
      <c r="SLX6" s="186"/>
      <c r="SLY6" s="185"/>
      <c r="SLZ6" s="186"/>
      <c r="SMA6" s="185"/>
      <c r="SMB6" s="186"/>
      <c r="SMC6" s="185"/>
      <c r="SMD6" s="186"/>
      <c r="SME6" s="185"/>
      <c r="SMF6" s="186"/>
      <c r="SMG6" s="185"/>
      <c r="SMH6" s="186"/>
      <c r="SMI6" s="185"/>
      <c r="SMJ6" s="186"/>
      <c r="SMK6" s="185"/>
      <c r="SML6" s="186"/>
      <c r="SMM6" s="185"/>
      <c r="SMN6" s="186"/>
      <c r="SMO6" s="185"/>
      <c r="SMP6" s="186"/>
      <c r="SMQ6" s="185"/>
      <c r="SMR6" s="186"/>
      <c r="SMS6" s="185"/>
      <c r="SMT6" s="186"/>
      <c r="SMU6" s="185"/>
      <c r="SMV6" s="186"/>
      <c r="SMW6" s="185"/>
      <c r="SMX6" s="186"/>
      <c r="SMY6" s="185"/>
      <c r="SMZ6" s="186"/>
      <c r="SNA6" s="185"/>
      <c r="SNB6" s="186"/>
      <c r="SNC6" s="185"/>
      <c r="SND6" s="186"/>
      <c r="SNE6" s="185"/>
      <c r="SNF6" s="186"/>
      <c r="SNG6" s="185"/>
      <c r="SNH6" s="186"/>
      <c r="SNI6" s="185"/>
      <c r="SNJ6" s="186"/>
      <c r="SNK6" s="185"/>
      <c r="SNL6" s="186"/>
      <c r="SNM6" s="185"/>
      <c r="SNN6" s="186"/>
      <c r="SNO6" s="185"/>
      <c r="SNP6" s="186"/>
      <c r="SNQ6" s="185"/>
      <c r="SNR6" s="186"/>
      <c r="SNS6" s="185"/>
      <c r="SNT6" s="186"/>
      <c r="SNU6" s="185"/>
      <c r="SNV6" s="186"/>
      <c r="SNW6" s="185"/>
      <c r="SNX6" s="186"/>
      <c r="SNY6" s="185"/>
      <c r="SNZ6" s="186"/>
      <c r="SOA6" s="185"/>
      <c r="SOB6" s="186"/>
      <c r="SOC6" s="185"/>
      <c r="SOD6" s="186"/>
      <c r="SOE6" s="185"/>
      <c r="SOF6" s="186"/>
      <c r="SOG6" s="185"/>
      <c r="SOH6" s="186"/>
      <c r="SOI6" s="185"/>
      <c r="SOJ6" s="186"/>
      <c r="SOK6" s="185"/>
      <c r="SOL6" s="186"/>
      <c r="SOM6" s="185"/>
      <c r="SON6" s="186"/>
      <c r="SOO6" s="185"/>
      <c r="SOP6" s="186"/>
      <c r="SOQ6" s="185"/>
      <c r="SOR6" s="186"/>
      <c r="SOS6" s="185"/>
      <c r="SOT6" s="186"/>
      <c r="SOU6" s="185"/>
      <c r="SOV6" s="186"/>
      <c r="SOW6" s="185"/>
      <c r="SOX6" s="186"/>
      <c r="SOY6" s="185"/>
      <c r="SOZ6" s="186"/>
      <c r="SPA6" s="185"/>
      <c r="SPB6" s="186"/>
      <c r="SPC6" s="185"/>
      <c r="SPD6" s="186"/>
      <c r="SPE6" s="185"/>
      <c r="SPF6" s="186"/>
      <c r="SPG6" s="185"/>
      <c r="SPH6" s="186"/>
      <c r="SPI6" s="185"/>
      <c r="SPJ6" s="186"/>
      <c r="SPK6" s="185"/>
      <c r="SPL6" s="186"/>
      <c r="SPM6" s="185"/>
      <c r="SPN6" s="186"/>
      <c r="SPO6" s="185"/>
      <c r="SPP6" s="186"/>
      <c r="SPQ6" s="185"/>
      <c r="SPR6" s="186"/>
      <c r="SPS6" s="185"/>
      <c r="SPT6" s="186"/>
      <c r="SPU6" s="185"/>
      <c r="SPV6" s="186"/>
      <c r="SPW6" s="185"/>
      <c r="SPX6" s="186"/>
      <c r="SPY6" s="185"/>
      <c r="SPZ6" s="186"/>
      <c r="SQA6" s="185"/>
      <c r="SQB6" s="186"/>
      <c r="SQC6" s="185"/>
      <c r="SQD6" s="186"/>
      <c r="SQE6" s="185"/>
      <c r="SQF6" s="186"/>
      <c r="SQG6" s="185"/>
      <c r="SQH6" s="186"/>
      <c r="SQI6" s="185"/>
      <c r="SQJ6" s="186"/>
      <c r="SQK6" s="185"/>
      <c r="SQL6" s="186"/>
      <c r="SQM6" s="185"/>
      <c r="SQN6" s="186"/>
      <c r="SQO6" s="185"/>
      <c r="SQP6" s="186"/>
      <c r="SQQ6" s="185"/>
      <c r="SQR6" s="186"/>
      <c r="SQS6" s="185"/>
      <c r="SQT6" s="186"/>
      <c r="SQU6" s="185"/>
      <c r="SQV6" s="186"/>
      <c r="SQW6" s="185"/>
      <c r="SQX6" s="186"/>
      <c r="SQY6" s="185"/>
      <c r="SQZ6" s="186"/>
      <c r="SRA6" s="185"/>
      <c r="SRB6" s="186"/>
      <c r="SRC6" s="185"/>
      <c r="SRD6" s="186"/>
      <c r="SRE6" s="185"/>
      <c r="SRF6" s="186"/>
      <c r="SRG6" s="185"/>
      <c r="SRH6" s="186"/>
      <c r="SRI6" s="185"/>
      <c r="SRJ6" s="186"/>
      <c r="SRK6" s="185"/>
      <c r="SRL6" s="186"/>
      <c r="SRM6" s="185"/>
      <c r="SRN6" s="186"/>
      <c r="SRO6" s="185"/>
      <c r="SRP6" s="186"/>
      <c r="SRQ6" s="185"/>
      <c r="SRR6" s="186"/>
      <c r="SRS6" s="185"/>
      <c r="SRT6" s="186"/>
      <c r="SRU6" s="185"/>
      <c r="SRV6" s="186"/>
      <c r="SRW6" s="185"/>
      <c r="SRX6" s="186"/>
      <c r="SRY6" s="185"/>
      <c r="SRZ6" s="186"/>
      <c r="SSA6" s="185"/>
      <c r="SSB6" s="186"/>
      <c r="SSC6" s="185"/>
      <c r="SSD6" s="186"/>
      <c r="SSE6" s="185"/>
      <c r="SSF6" s="186"/>
      <c r="SSG6" s="185"/>
      <c r="SSH6" s="186"/>
      <c r="SSI6" s="185"/>
      <c r="SSJ6" s="186"/>
      <c r="SSK6" s="185"/>
      <c r="SSL6" s="186"/>
      <c r="SSM6" s="185"/>
      <c r="SSN6" s="186"/>
      <c r="SSO6" s="185"/>
      <c r="SSP6" s="186"/>
      <c r="SSQ6" s="185"/>
      <c r="SSR6" s="186"/>
      <c r="SSS6" s="185"/>
      <c r="SST6" s="186"/>
      <c r="SSU6" s="185"/>
      <c r="SSV6" s="186"/>
      <c r="SSW6" s="185"/>
      <c r="SSX6" s="186"/>
      <c r="SSY6" s="185"/>
      <c r="SSZ6" s="186"/>
      <c r="STA6" s="185"/>
      <c r="STB6" s="186"/>
      <c r="STC6" s="185"/>
      <c r="STD6" s="186"/>
      <c r="STE6" s="185"/>
      <c r="STF6" s="186"/>
      <c r="STG6" s="185"/>
      <c r="STH6" s="186"/>
      <c r="STI6" s="185"/>
      <c r="STJ6" s="186"/>
      <c r="STK6" s="185"/>
      <c r="STL6" s="186"/>
      <c r="STM6" s="185"/>
      <c r="STN6" s="186"/>
      <c r="STO6" s="185"/>
      <c r="STP6" s="186"/>
      <c r="STQ6" s="185"/>
      <c r="STR6" s="186"/>
      <c r="STS6" s="185"/>
      <c r="STT6" s="186"/>
      <c r="STU6" s="185"/>
      <c r="STV6" s="186"/>
      <c r="STW6" s="185"/>
      <c r="STX6" s="186"/>
      <c r="STY6" s="185"/>
      <c r="STZ6" s="186"/>
      <c r="SUA6" s="185"/>
      <c r="SUB6" s="186"/>
      <c r="SUC6" s="185"/>
      <c r="SUD6" s="186"/>
      <c r="SUE6" s="185"/>
      <c r="SUF6" s="186"/>
      <c r="SUG6" s="185"/>
      <c r="SUH6" s="186"/>
      <c r="SUI6" s="185"/>
      <c r="SUJ6" s="186"/>
      <c r="SUK6" s="185"/>
      <c r="SUL6" s="186"/>
      <c r="SUM6" s="185"/>
      <c r="SUN6" s="186"/>
      <c r="SUO6" s="185"/>
      <c r="SUP6" s="186"/>
      <c r="SUQ6" s="185"/>
      <c r="SUR6" s="186"/>
      <c r="SUS6" s="185"/>
      <c r="SUT6" s="186"/>
      <c r="SUU6" s="185"/>
      <c r="SUV6" s="186"/>
      <c r="SUW6" s="185"/>
      <c r="SUX6" s="186"/>
      <c r="SUY6" s="185"/>
      <c r="SUZ6" s="186"/>
      <c r="SVA6" s="185"/>
      <c r="SVB6" s="186"/>
      <c r="SVC6" s="185"/>
      <c r="SVD6" s="186"/>
      <c r="SVE6" s="185"/>
      <c r="SVF6" s="186"/>
      <c r="SVG6" s="185"/>
      <c r="SVH6" s="186"/>
      <c r="SVI6" s="185"/>
      <c r="SVJ6" s="186"/>
      <c r="SVK6" s="185"/>
      <c r="SVL6" s="186"/>
      <c r="SVM6" s="185"/>
      <c r="SVN6" s="186"/>
      <c r="SVO6" s="185"/>
      <c r="SVP6" s="186"/>
      <c r="SVQ6" s="185"/>
      <c r="SVR6" s="186"/>
      <c r="SVS6" s="185"/>
      <c r="SVT6" s="186"/>
      <c r="SVU6" s="185"/>
      <c r="SVV6" s="186"/>
      <c r="SVW6" s="185"/>
      <c r="SVX6" s="186"/>
      <c r="SVY6" s="185"/>
      <c r="SVZ6" s="186"/>
      <c r="SWA6" s="185"/>
      <c r="SWB6" s="186"/>
      <c r="SWC6" s="185"/>
      <c r="SWD6" s="186"/>
      <c r="SWE6" s="185"/>
      <c r="SWF6" s="186"/>
      <c r="SWG6" s="185"/>
      <c r="SWH6" s="186"/>
      <c r="SWI6" s="185"/>
      <c r="SWJ6" s="186"/>
      <c r="SWK6" s="185"/>
      <c r="SWL6" s="186"/>
      <c r="SWM6" s="185"/>
      <c r="SWN6" s="186"/>
      <c r="SWO6" s="185"/>
      <c r="SWP6" s="186"/>
      <c r="SWQ6" s="185"/>
      <c r="SWR6" s="186"/>
      <c r="SWS6" s="185"/>
      <c r="SWT6" s="186"/>
      <c r="SWU6" s="185"/>
      <c r="SWV6" s="186"/>
      <c r="SWW6" s="185"/>
      <c r="SWX6" s="186"/>
      <c r="SWY6" s="185"/>
      <c r="SWZ6" s="186"/>
      <c r="SXA6" s="185"/>
      <c r="SXB6" s="186"/>
      <c r="SXC6" s="185"/>
      <c r="SXD6" s="186"/>
      <c r="SXE6" s="185"/>
      <c r="SXF6" s="186"/>
      <c r="SXG6" s="185"/>
      <c r="SXH6" s="186"/>
      <c r="SXI6" s="185"/>
      <c r="SXJ6" s="186"/>
      <c r="SXK6" s="185"/>
      <c r="SXL6" s="186"/>
      <c r="SXM6" s="185"/>
      <c r="SXN6" s="186"/>
      <c r="SXO6" s="185"/>
      <c r="SXP6" s="186"/>
      <c r="SXQ6" s="185"/>
      <c r="SXR6" s="186"/>
      <c r="SXS6" s="185"/>
      <c r="SXT6" s="186"/>
      <c r="SXU6" s="185"/>
      <c r="SXV6" s="186"/>
      <c r="SXW6" s="185"/>
      <c r="SXX6" s="186"/>
      <c r="SXY6" s="185"/>
      <c r="SXZ6" s="186"/>
      <c r="SYA6" s="185"/>
      <c r="SYB6" s="186"/>
      <c r="SYC6" s="185"/>
      <c r="SYD6" s="186"/>
      <c r="SYE6" s="185"/>
      <c r="SYF6" s="186"/>
      <c r="SYG6" s="185"/>
      <c r="SYH6" s="186"/>
      <c r="SYI6" s="185"/>
      <c r="SYJ6" s="186"/>
      <c r="SYK6" s="185"/>
      <c r="SYL6" s="186"/>
      <c r="SYM6" s="185"/>
      <c r="SYN6" s="186"/>
      <c r="SYO6" s="185"/>
      <c r="SYP6" s="186"/>
      <c r="SYQ6" s="185"/>
      <c r="SYR6" s="186"/>
      <c r="SYS6" s="185"/>
      <c r="SYT6" s="186"/>
      <c r="SYU6" s="185"/>
      <c r="SYV6" s="186"/>
      <c r="SYW6" s="185"/>
      <c r="SYX6" s="186"/>
      <c r="SYY6" s="185"/>
      <c r="SYZ6" s="186"/>
      <c r="SZA6" s="185"/>
      <c r="SZB6" s="186"/>
      <c r="SZC6" s="185"/>
      <c r="SZD6" s="186"/>
      <c r="SZE6" s="185"/>
      <c r="SZF6" s="186"/>
      <c r="SZG6" s="185"/>
      <c r="SZH6" s="186"/>
      <c r="SZI6" s="185"/>
      <c r="SZJ6" s="186"/>
      <c r="SZK6" s="185"/>
      <c r="SZL6" s="186"/>
      <c r="SZM6" s="185"/>
      <c r="SZN6" s="186"/>
      <c r="SZO6" s="185"/>
      <c r="SZP6" s="186"/>
      <c r="SZQ6" s="185"/>
      <c r="SZR6" s="186"/>
      <c r="SZS6" s="185"/>
      <c r="SZT6" s="186"/>
      <c r="SZU6" s="185"/>
      <c r="SZV6" s="186"/>
      <c r="SZW6" s="185"/>
      <c r="SZX6" s="186"/>
      <c r="SZY6" s="185"/>
      <c r="SZZ6" s="186"/>
      <c r="TAA6" s="185"/>
      <c r="TAB6" s="186"/>
      <c r="TAC6" s="185"/>
      <c r="TAD6" s="186"/>
      <c r="TAE6" s="185"/>
      <c r="TAF6" s="186"/>
      <c r="TAG6" s="185"/>
      <c r="TAH6" s="186"/>
      <c r="TAI6" s="185"/>
      <c r="TAJ6" s="186"/>
      <c r="TAK6" s="185"/>
      <c r="TAL6" s="186"/>
      <c r="TAM6" s="185"/>
      <c r="TAN6" s="186"/>
      <c r="TAO6" s="185"/>
      <c r="TAP6" s="186"/>
      <c r="TAQ6" s="185"/>
      <c r="TAR6" s="186"/>
      <c r="TAS6" s="185"/>
      <c r="TAT6" s="186"/>
      <c r="TAU6" s="185"/>
      <c r="TAV6" s="186"/>
      <c r="TAW6" s="185"/>
      <c r="TAX6" s="186"/>
      <c r="TAY6" s="185"/>
      <c r="TAZ6" s="186"/>
      <c r="TBA6" s="185"/>
      <c r="TBB6" s="186"/>
      <c r="TBC6" s="185"/>
      <c r="TBD6" s="186"/>
      <c r="TBE6" s="185"/>
      <c r="TBF6" s="186"/>
      <c r="TBG6" s="185"/>
      <c r="TBH6" s="186"/>
      <c r="TBI6" s="185"/>
      <c r="TBJ6" s="186"/>
      <c r="TBK6" s="185"/>
      <c r="TBL6" s="186"/>
      <c r="TBM6" s="185"/>
      <c r="TBN6" s="186"/>
      <c r="TBO6" s="185"/>
      <c r="TBP6" s="186"/>
      <c r="TBQ6" s="185"/>
      <c r="TBR6" s="186"/>
      <c r="TBS6" s="185"/>
      <c r="TBT6" s="186"/>
      <c r="TBU6" s="185"/>
      <c r="TBV6" s="186"/>
      <c r="TBW6" s="185"/>
      <c r="TBX6" s="186"/>
      <c r="TBY6" s="185"/>
      <c r="TBZ6" s="186"/>
      <c r="TCA6" s="185"/>
      <c r="TCB6" s="186"/>
      <c r="TCC6" s="185"/>
      <c r="TCD6" s="186"/>
      <c r="TCE6" s="185"/>
      <c r="TCF6" s="186"/>
      <c r="TCG6" s="185"/>
      <c r="TCH6" s="186"/>
      <c r="TCI6" s="185"/>
      <c r="TCJ6" s="186"/>
      <c r="TCK6" s="185"/>
      <c r="TCL6" s="186"/>
      <c r="TCM6" s="185"/>
      <c r="TCN6" s="186"/>
      <c r="TCO6" s="185"/>
      <c r="TCP6" s="186"/>
      <c r="TCQ6" s="185"/>
      <c r="TCR6" s="186"/>
      <c r="TCS6" s="185"/>
      <c r="TCT6" s="186"/>
      <c r="TCU6" s="185"/>
      <c r="TCV6" s="186"/>
      <c r="TCW6" s="185"/>
      <c r="TCX6" s="186"/>
      <c r="TCY6" s="185"/>
      <c r="TCZ6" s="186"/>
      <c r="TDA6" s="185"/>
      <c r="TDB6" s="186"/>
      <c r="TDC6" s="185"/>
      <c r="TDD6" s="186"/>
      <c r="TDE6" s="185"/>
      <c r="TDF6" s="186"/>
      <c r="TDG6" s="185"/>
      <c r="TDH6" s="186"/>
      <c r="TDI6" s="185"/>
      <c r="TDJ6" s="186"/>
      <c r="TDK6" s="185"/>
      <c r="TDL6" s="186"/>
      <c r="TDM6" s="185"/>
      <c r="TDN6" s="186"/>
      <c r="TDO6" s="185"/>
      <c r="TDP6" s="186"/>
      <c r="TDQ6" s="185"/>
      <c r="TDR6" s="186"/>
      <c r="TDS6" s="185"/>
      <c r="TDT6" s="186"/>
      <c r="TDU6" s="185"/>
      <c r="TDV6" s="186"/>
      <c r="TDW6" s="185"/>
      <c r="TDX6" s="186"/>
      <c r="TDY6" s="185"/>
      <c r="TDZ6" s="186"/>
      <c r="TEA6" s="185"/>
      <c r="TEB6" s="186"/>
      <c r="TEC6" s="185"/>
      <c r="TED6" s="186"/>
      <c r="TEE6" s="185"/>
      <c r="TEF6" s="186"/>
      <c r="TEG6" s="185"/>
      <c r="TEH6" s="186"/>
      <c r="TEI6" s="185"/>
      <c r="TEJ6" s="186"/>
      <c r="TEK6" s="185"/>
      <c r="TEL6" s="186"/>
      <c r="TEM6" s="185"/>
      <c r="TEN6" s="186"/>
      <c r="TEO6" s="185"/>
      <c r="TEP6" s="186"/>
      <c r="TEQ6" s="185"/>
      <c r="TER6" s="186"/>
      <c r="TES6" s="185"/>
      <c r="TET6" s="186"/>
      <c r="TEU6" s="185"/>
      <c r="TEV6" s="186"/>
      <c r="TEW6" s="185"/>
      <c r="TEX6" s="186"/>
      <c r="TEY6" s="185"/>
      <c r="TEZ6" s="186"/>
      <c r="TFA6" s="185"/>
      <c r="TFB6" s="186"/>
      <c r="TFC6" s="185"/>
      <c r="TFD6" s="186"/>
      <c r="TFE6" s="185"/>
      <c r="TFF6" s="186"/>
      <c r="TFG6" s="185"/>
      <c r="TFH6" s="186"/>
      <c r="TFI6" s="185"/>
      <c r="TFJ6" s="186"/>
      <c r="TFK6" s="185"/>
      <c r="TFL6" s="186"/>
      <c r="TFM6" s="185"/>
      <c r="TFN6" s="186"/>
      <c r="TFO6" s="185"/>
      <c r="TFP6" s="186"/>
      <c r="TFQ6" s="185"/>
      <c r="TFR6" s="186"/>
      <c r="TFS6" s="185"/>
      <c r="TFT6" s="186"/>
      <c r="TFU6" s="185"/>
      <c r="TFV6" s="186"/>
      <c r="TFW6" s="185"/>
      <c r="TFX6" s="186"/>
      <c r="TFY6" s="185"/>
      <c r="TFZ6" s="186"/>
      <c r="TGA6" s="185"/>
      <c r="TGB6" s="186"/>
      <c r="TGC6" s="185"/>
      <c r="TGD6" s="186"/>
      <c r="TGE6" s="185"/>
      <c r="TGF6" s="186"/>
      <c r="TGG6" s="185"/>
      <c r="TGH6" s="186"/>
      <c r="TGI6" s="185"/>
      <c r="TGJ6" s="186"/>
      <c r="TGK6" s="185"/>
      <c r="TGL6" s="186"/>
      <c r="TGM6" s="185"/>
      <c r="TGN6" s="186"/>
      <c r="TGO6" s="185"/>
      <c r="TGP6" s="186"/>
      <c r="TGQ6" s="185"/>
      <c r="TGR6" s="186"/>
      <c r="TGS6" s="185"/>
      <c r="TGT6" s="186"/>
      <c r="TGU6" s="185"/>
      <c r="TGV6" s="186"/>
      <c r="TGW6" s="185"/>
      <c r="TGX6" s="186"/>
      <c r="TGY6" s="185"/>
      <c r="TGZ6" s="186"/>
      <c r="THA6" s="185"/>
      <c r="THB6" s="186"/>
      <c r="THC6" s="185"/>
      <c r="THD6" s="186"/>
      <c r="THE6" s="185"/>
      <c r="THF6" s="186"/>
      <c r="THG6" s="185"/>
      <c r="THH6" s="186"/>
      <c r="THI6" s="185"/>
      <c r="THJ6" s="186"/>
      <c r="THK6" s="185"/>
      <c r="THL6" s="186"/>
      <c r="THM6" s="185"/>
      <c r="THN6" s="186"/>
      <c r="THO6" s="185"/>
      <c r="THP6" s="186"/>
      <c r="THQ6" s="185"/>
      <c r="THR6" s="186"/>
      <c r="THS6" s="185"/>
      <c r="THT6" s="186"/>
      <c r="THU6" s="185"/>
      <c r="THV6" s="186"/>
      <c r="THW6" s="185"/>
      <c r="THX6" s="186"/>
      <c r="THY6" s="185"/>
      <c r="THZ6" s="186"/>
      <c r="TIA6" s="185"/>
      <c r="TIB6" s="186"/>
      <c r="TIC6" s="185"/>
      <c r="TID6" s="186"/>
      <c r="TIE6" s="185"/>
      <c r="TIF6" s="186"/>
      <c r="TIG6" s="185"/>
      <c r="TIH6" s="186"/>
      <c r="TII6" s="185"/>
      <c r="TIJ6" s="186"/>
      <c r="TIK6" s="185"/>
      <c r="TIL6" s="186"/>
      <c r="TIM6" s="185"/>
      <c r="TIN6" s="186"/>
      <c r="TIO6" s="185"/>
      <c r="TIP6" s="186"/>
      <c r="TIQ6" s="185"/>
      <c r="TIR6" s="186"/>
      <c r="TIS6" s="185"/>
      <c r="TIT6" s="186"/>
      <c r="TIU6" s="185"/>
      <c r="TIV6" s="186"/>
      <c r="TIW6" s="185"/>
      <c r="TIX6" s="186"/>
      <c r="TIY6" s="185"/>
      <c r="TIZ6" s="186"/>
      <c r="TJA6" s="185"/>
      <c r="TJB6" s="186"/>
      <c r="TJC6" s="185"/>
      <c r="TJD6" s="186"/>
      <c r="TJE6" s="185"/>
      <c r="TJF6" s="186"/>
      <c r="TJG6" s="185"/>
      <c r="TJH6" s="186"/>
      <c r="TJI6" s="185"/>
      <c r="TJJ6" s="186"/>
      <c r="TJK6" s="185"/>
      <c r="TJL6" s="186"/>
      <c r="TJM6" s="185"/>
      <c r="TJN6" s="186"/>
      <c r="TJO6" s="185"/>
      <c r="TJP6" s="186"/>
      <c r="TJQ6" s="185"/>
      <c r="TJR6" s="186"/>
      <c r="TJS6" s="185"/>
      <c r="TJT6" s="186"/>
      <c r="TJU6" s="185"/>
      <c r="TJV6" s="186"/>
      <c r="TJW6" s="185"/>
      <c r="TJX6" s="186"/>
      <c r="TJY6" s="185"/>
      <c r="TJZ6" s="186"/>
      <c r="TKA6" s="185"/>
      <c r="TKB6" s="186"/>
      <c r="TKC6" s="185"/>
      <c r="TKD6" s="186"/>
      <c r="TKE6" s="185"/>
      <c r="TKF6" s="186"/>
      <c r="TKG6" s="185"/>
      <c r="TKH6" s="186"/>
      <c r="TKI6" s="185"/>
      <c r="TKJ6" s="186"/>
      <c r="TKK6" s="185"/>
      <c r="TKL6" s="186"/>
      <c r="TKM6" s="185"/>
      <c r="TKN6" s="186"/>
      <c r="TKO6" s="185"/>
      <c r="TKP6" s="186"/>
      <c r="TKQ6" s="185"/>
      <c r="TKR6" s="186"/>
      <c r="TKS6" s="185"/>
      <c r="TKT6" s="186"/>
      <c r="TKU6" s="185"/>
      <c r="TKV6" s="186"/>
      <c r="TKW6" s="185"/>
      <c r="TKX6" s="186"/>
      <c r="TKY6" s="185"/>
      <c r="TKZ6" s="186"/>
      <c r="TLA6" s="185"/>
      <c r="TLB6" s="186"/>
      <c r="TLC6" s="185"/>
      <c r="TLD6" s="186"/>
      <c r="TLE6" s="185"/>
      <c r="TLF6" s="186"/>
      <c r="TLG6" s="185"/>
      <c r="TLH6" s="186"/>
      <c r="TLI6" s="185"/>
      <c r="TLJ6" s="186"/>
      <c r="TLK6" s="185"/>
      <c r="TLL6" s="186"/>
      <c r="TLM6" s="185"/>
      <c r="TLN6" s="186"/>
      <c r="TLO6" s="185"/>
      <c r="TLP6" s="186"/>
      <c r="TLQ6" s="185"/>
      <c r="TLR6" s="186"/>
      <c r="TLS6" s="185"/>
      <c r="TLT6" s="186"/>
      <c r="TLU6" s="185"/>
      <c r="TLV6" s="186"/>
      <c r="TLW6" s="185"/>
      <c r="TLX6" s="186"/>
      <c r="TLY6" s="185"/>
      <c r="TLZ6" s="186"/>
      <c r="TMA6" s="185"/>
      <c r="TMB6" s="186"/>
      <c r="TMC6" s="185"/>
      <c r="TMD6" s="186"/>
      <c r="TME6" s="185"/>
      <c r="TMF6" s="186"/>
      <c r="TMG6" s="185"/>
      <c r="TMH6" s="186"/>
      <c r="TMI6" s="185"/>
      <c r="TMJ6" s="186"/>
      <c r="TMK6" s="185"/>
      <c r="TML6" s="186"/>
      <c r="TMM6" s="185"/>
      <c r="TMN6" s="186"/>
      <c r="TMO6" s="185"/>
      <c r="TMP6" s="186"/>
      <c r="TMQ6" s="185"/>
      <c r="TMR6" s="186"/>
      <c r="TMS6" s="185"/>
      <c r="TMT6" s="186"/>
      <c r="TMU6" s="185"/>
      <c r="TMV6" s="186"/>
      <c r="TMW6" s="185"/>
      <c r="TMX6" s="186"/>
      <c r="TMY6" s="185"/>
      <c r="TMZ6" s="186"/>
      <c r="TNA6" s="185"/>
      <c r="TNB6" s="186"/>
      <c r="TNC6" s="185"/>
      <c r="TND6" s="186"/>
      <c r="TNE6" s="185"/>
      <c r="TNF6" s="186"/>
      <c r="TNG6" s="185"/>
      <c r="TNH6" s="186"/>
      <c r="TNI6" s="185"/>
      <c r="TNJ6" s="186"/>
      <c r="TNK6" s="185"/>
      <c r="TNL6" s="186"/>
      <c r="TNM6" s="185"/>
      <c r="TNN6" s="186"/>
      <c r="TNO6" s="185"/>
      <c r="TNP6" s="186"/>
      <c r="TNQ6" s="185"/>
      <c r="TNR6" s="186"/>
      <c r="TNS6" s="185"/>
      <c r="TNT6" s="186"/>
      <c r="TNU6" s="185"/>
      <c r="TNV6" s="186"/>
      <c r="TNW6" s="185"/>
      <c r="TNX6" s="186"/>
      <c r="TNY6" s="185"/>
      <c r="TNZ6" s="186"/>
      <c r="TOA6" s="185"/>
      <c r="TOB6" s="186"/>
      <c r="TOC6" s="185"/>
      <c r="TOD6" s="186"/>
      <c r="TOE6" s="185"/>
      <c r="TOF6" s="186"/>
      <c r="TOG6" s="185"/>
      <c r="TOH6" s="186"/>
      <c r="TOI6" s="185"/>
      <c r="TOJ6" s="186"/>
      <c r="TOK6" s="185"/>
      <c r="TOL6" s="186"/>
      <c r="TOM6" s="185"/>
      <c r="TON6" s="186"/>
      <c r="TOO6" s="185"/>
      <c r="TOP6" s="186"/>
      <c r="TOQ6" s="185"/>
      <c r="TOR6" s="186"/>
      <c r="TOS6" s="185"/>
      <c r="TOT6" s="186"/>
      <c r="TOU6" s="185"/>
      <c r="TOV6" s="186"/>
      <c r="TOW6" s="185"/>
      <c r="TOX6" s="186"/>
      <c r="TOY6" s="185"/>
      <c r="TOZ6" s="186"/>
      <c r="TPA6" s="185"/>
      <c r="TPB6" s="186"/>
      <c r="TPC6" s="185"/>
      <c r="TPD6" s="186"/>
      <c r="TPE6" s="185"/>
      <c r="TPF6" s="186"/>
      <c r="TPG6" s="185"/>
      <c r="TPH6" s="186"/>
      <c r="TPI6" s="185"/>
      <c r="TPJ6" s="186"/>
      <c r="TPK6" s="185"/>
      <c r="TPL6" s="186"/>
      <c r="TPM6" s="185"/>
      <c r="TPN6" s="186"/>
      <c r="TPO6" s="185"/>
      <c r="TPP6" s="186"/>
      <c r="TPQ6" s="185"/>
      <c r="TPR6" s="186"/>
      <c r="TPS6" s="185"/>
      <c r="TPT6" s="186"/>
      <c r="TPU6" s="185"/>
      <c r="TPV6" s="186"/>
      <c r="TPW6" s="185"/>
      <c r="TPX6" s="186"/>
      <c r="TPY6" s="185"/>
      <c r="TPZ6" s="186"/>
      <c r="TQA6" s="185"/>
      <c r="TQB6" s="186"/>
      <c r="TQC6" s="185"/>
      <c r="TQD6" s="186"/>
      <c r="TQE6" s="185"/>
      <c r="TQF6" s="186"/>
      <c r="TQG6" s="185"/>
      <c r="TQH6" s="186"/>
      <c r="TQI6" s="185"/>
      <c r="TQJ6" s="186"/>
      <c r="TQK6" s="185"/>
      <c r="TQL6" s="186"/>
      <c r="TQM6" s="185"/>
      <c r="TQN6" s="186"/>
      <c r="TQO6" s="185"/>
      <c r="TQP6" s="186"/>
      <c r="TQQ6" s="185"/>
      <c r="TQR6" s="186"/>
      <c r="TQS6" s="185"/>
      <c r="TQT6" s="186"/>
      <c r="TQU6" s="185"/>
      <c r="TQV6" s="186"/>
      <c r="TQW6" s="185"/>
      <c r="TQX6" s="186"/>
      <c r="TQY6" s="185"/>
      <c r="TQZ6" s="186"/>
      <c r="TRA6" s="185"/>
      <c r="TRB6" s="186"/>
      <c r="TRC6" s="185"/>
      <c r="TRD6" s="186"/>
      <c r="TRE6" s="185"/>
      <c r="TRF6" s="186"/>
      <c r="TRG6" s="185"/>
      <c r="TRH6" s="186"/>
      <c r="TRI6" s="185"/>
      <c r="TRJ6" s="186"/>
      <c r="TRK6" s="185"/>
      <c r="TRL6" s="186"/>
      <c r="TRM6" s="185"/>
      <c r="TRN6" s="186"/>
      <c r="TRO6" s="185"/>
      <c r="TRP6" s="186"/>
      <c r="TRQ6" s="185"/>
      <c r="TRR6" s="186"/>
      <c r="TRS6" s="185"/>
      <c r="TRT6" s="186"/>
      <c r="TRU6" s="185"/>
      <c r="TRV6" s="186"/>
      <c r="TRW6" s="185"/>
      <c r="TRX6" s="186"/>
      <c r="TRY6" s="185"/>
      <c r="TRZ6" s="186"/>
      <c r="TSA6" s="185"/>
      <c r="TSB6" s="186"/>
      <c r="TSC6" s="185"/>
      <c r="TSD6" s="186"/>
      <c r="TSE6" s="185"/>
      <c r="TSF6" s="186"/>
      <c r="TSG6" s="185"/>
      <c r="TSH6" s="186"/>
      <c r="TSI6" s="185"/>
      <c r="TSJ6" s="186"/>
      <c r="TSK6" s="185"/>
      <c r="TSL6" s="186"/>
      <c r="TSM6" s="185"/>
      <c r="TSN6" s="186"/>
      <c r="TSO6" s="185"/>
      <c r="TSP6" s="186"/>
      <c r="TSQ6" s="185"/>
      <c r="TSR6" s="186"/>
      <c r="TSS6" s="185"/>
      <c r="TST6" s="186"/>
      <c r="TSU6" s="185"/>
      <c r="TSV6" s="186"/>
      <c r="TSW6" s="185"/>
      <c r="TSX6" s="186"/>
      <c r="TSY6" s="185"/>
      <c r="TSZ6" s="186"/>
      <c r="TTA6" s="185"/>
      <c r="TTB6" s="186"/>
      <c r="TTC6" s="185"/>
      <c r="TTD6" s="186"/>
      <c r="TTE6" s="185"/>
      <c r="TTF6" s="186"/>
      <c r="TTG6" s="185"/>
      <c r="TTH6" s="186"/>
      <c r="TTI6" s="185"/>
      <c r="TTJ6" s="186"/>
      <c r="TTK6" s="185"/>
      <c r="TTL6" s="186"/>
      <c r="TTM6" s="185"/>
      <c r="TTN6" s="186"/>
      <c r="TTO6" s="185"/>
      <c r="TTP6" s="186"/>
      <c r="TTQ6" s="185"/>
      <c r="TTR6" s="186"/>
      <c r="TTS6" s="185"/>
      <c r="TTT6" s="186"/>
      <c r="TTU6" s="185"/>
      <c r="TTV6" s="186"/>
      <c r="TTW6" s="185"/>
      <c r="TTX6" s="186"/>
      <c r="TTY6" s="185"/>
      <c r="TTZ6" s="186"/>
      <c r="TUA6" s="185"/>
      <c r="TUB6" s="186"/>
      <c r="TUC6" s="185"/>
      <c r="TUD6" s="186"/>
      <c r="TUE6" s="185"/>
      <c r="TUF6" s="186"/>
      <c r="TUG6" s="185"/>
      <c r="TUH6" s="186"/>
      <c r="TUI6" s="185"/>
      <c r="TUJ6" s="186"/>
      <c r="TUK6" s="185"/>
      <c r="TUL6" s="186"/>
      <c r="TUM6" s="185"/>
      <c r="TUN6" s="186"/>
      <c r="TUO6" s="185"/>
      <c r="TUP6" s="186"/>
      <c r="TUQ6" s="185"/>
      <c r="TUR6" s="186"/>
      <c r="TUS6" s="185"/>
      <c r="TUT6" s="186"/>
      <c r="TUU6" s="185"/>
      <c r="TUV6" s="186"/>
      <c r="TUW6" s="185"/>
      <c r="TUX6" s="186"/>
      <c r="TUY6" s="185"/>
      <c r="TUZ6" s="186"/>
      <c r="TVA6" s="185"/>
      <c r="TVB6" s="186"/>
      <c r="TVC6" s="185"/>
      <c r="TVD6" s="186"/>
      <c r="TVE6" s="185"/>
      <c r="TVF6" s="186"/>
      <c r="TVG6" s="185"/>
      <c r="TVH6" s="186"/>
      <c r="TVI6" s="185"/>
      <c r="TVJ6" s="186"/>
      <c r="TVK6" s="185"/>
      <c r="TVL6" s="186"/>
      <c r="TVM6" s="185"/>
      <c r="TVN6" s="186"/>
      <c r="TVO6" s="185"/>
      <c r="TVP6" s="186"/>
      <c r="TVQ6" s="185"/>
      <c r="TVR6" s="186"/>
      <c r="TVS6" s="185"/>
      <c r="TVT6" s="186"/>
      <c r="TVU6" s="185"/>
      <c r="TVV6" s="186"/>
      <c r="TVW6" s="185"/>
      <c r="TVX6" s="186"/>
      <c r="TVY6" s="185"/>
      <c r="TVZ6" s="186"/>
      <c r="TWA6" s="185"/>
      <c r="TWB6" s="186"/>
      <c r="TWC6" s="185"/>
      <c r="TWD6" s="186"/>
      <c r="TWE6" s="185"/>
      <c r="TWF6" s="186"/>
      <c r="TWG6" s="185"/>
      <c r="TWH6" s="186"/>
      <c r="TWI6" s="185"/>
      <c r="TWJ6" s="186"/>
      <c r="TWK6" s="185"/>
      <c r="TWL6" s="186"/>
      <c r="TWM6" s="185"/>
      <c r="TWN6" s="186"/>
      <c r="TWO6" s="185"/>
      <c r="TWP6" s="186"/>
      <c r="TWQ6" s="185"/>
      <c r="TWR6" s="186"/>
      <c r="TWS6" s="185"/>
      <c r="TWT6" s="186"/>
      <c r="TWU6" s="185"/>
      <c r="TWV6" s="186"/>
      <c r="TWW6" s="185"/>
      <c r="TWX6" s="186"/>
      <c r="TWY6" s="185"/>
      <c r="TWZ6" s="186"/>
      <c r="TXA6" s="185"/>
      <c r="TXB6" s="186"/>
      <c r="TXC6" s="185"/>
      <c r="TXD6" s="186"/>
      <c r="TXE6" s="185"/>
      <c r="TXF6" s="186"/>
      <c r="TXG6" s="185"/>
      <c r="TXH6" s="186"/>
      <c r="TXI6" s="185"/>
      <c r="TXJ6" s="186"/>
      <c r="TXK6" s="185"/>
      <c r="TXL6" s="186"/>
      <c r="TXM6" s="185"/>
      <c r="TXN6" s="186"/>
      <c r="TXO6" s="185"/>
      <c r="TXP6" s="186"/>
      <c r="TXQ6" s="185"/>
      <c r="TXR6" s="186"/>
      <c r="TXS6" s="185"/>
      <c r="TXT6" s="186"/>
      <c r="TXU6" s="185"/>
      <c r="TXV6" s="186"/>
      <c r="TXW6" s="185"/>
      <c r="TXX6" s="186"/>
      <c r="TXY6" s="185"/>
      <c r="TXZ6" s="186"/>
      <c r="TYA6" s="185"/>
      <c r="TYB6" s="186"/>
      <c r="TYC6" s="185"/>
      <c r="TYD6" s="186"/>
      <c r="TYE6" s="185"/>
      <c r="TYF6" s="186"/>
      <c r="TYG6" s="185"/>
      <c r="TYH6" s="186"/>
      <c r="TYI6" s="185"/>
      <c r="TYJ6" s="186"/>
      <c r="TYK6" s="185"/>
      <c r="TYL6" s="186"/>
      <c r="TYM6" s="185"/>
      <c r="TYN6" s="186"/>
      <c r="TYO6" s="185"/>
      <c r="TYP6" s="186"/>
      <c r="TYQ6" s="185"/>
      <c r="TYR6" s="186"/>
      <c r="TYS6" s="185"/>
      <c r="TYT6" s="186"/>
      <c r="TYU6" s="185"/>
      <c r="TYV6" s="186"/>
      <c r="TYW6" s="185"/>
      <c r="TYX6" s="186"/>
      <c r="TYY6" s="185"/>
      <c r="TYZ6" s="186"/>
      <c r="TZA6" s="185"/>
      <c r="TZB6" s="186"/>
      <c r="TZC6" s="185"/>
      <c r="TZD6" s="186"/>
      <c r="TZE6" s="185"/>
      <c r="TZF6" s="186"/>
      <c r="TZG6" s="185"/>
      <c r="TZH6" s="186"/>
      <c r="TZI6" s="185"/>
      <c r="TZJ6" s="186"/>
      <c r="TZK6" s="185"/>
      <c r="TZL6" s="186"/>
      <c r="TZM6" s="185"/>
      <c r="TZN6" s="186"/>
      <c r="TZO6" s="185"/>
      <c r="TZP6" s="186"/>
      <c r="TZQ6" s="185"/>
      <c r="TZR6" s="186"/>
      <c r="TZS6" s="185"/>
      <c r="TZT6" s="186"/>
      <c r="TZU6" s="185"/>
      <c r="TZV6" s="186"/>
      <c r="TZW6" s="185"/>
      <c r="TZX6" s="186"/>
      <c r="TZY6" s="185"/>
      <c r="TZZ6" s="186"/>
      <c r="UAA6" s="185"/>
      <c r="UAB6" s="186"/>
      <c r="UAC6" s="185"/>
      <c r="UAD6" s="186"/>
      <c r="UAE6" s="185"/>
      <c r="UAF6" s="186"/>
      <c r="UAG6" s="185"/>
      <c r="UAH6" s="186"/>
      <c r="UAI6" s="185"/>
      <c r="UAJ6" s="186"/>
      <c r="UAK6" s="185"/>
      <c r="UAL6" s="186"/>
      <c r="UAM6" s="185"/>
      <c r="UAN6" s="186"/>
      <c r="UAO6" s="185"/>
      <c r="UAP6" s="186"/>
      <c r="UAQ6" s="185"/>
      <c r="UAR6" s="186"/>
      <c r="UAS6" s="185"/>
      <c r="UAT6" s="186"/>
      <c r="UAU6" s="185"/>
      <c r="UAV6" s="186"/>
      <c r="UAW6" s="185"/>
      <c r="UAX6" s="186"/>
      <c r="UAY6" s="185"/>
      <c r="UAZ6" s="186"/>
      <c r="UBA6" s="185"/>
      <c r="UBB6" s="186"/>
      <c r="UBC6" s="185"/>
      <c r="UBD6" s="186"/>
      <c r="UBE6" s="185"/>
      <c r="UBF6" s="186"/>
      <c r="UBG6" s="185"/>
      <c r="UBH6" s="186"/>
      <c r="UBI6" s="185"/>
      <c r="UBJ6" s="186"/>
      <c r="UBK6" s="185"/>
      <c r="UBL6" s="186"/>
      <c r="UBM6" s="185"/>
      <c r="UBN6" s="186"/>
      <c r="UBO6" s="185"/>
      <c r="UBP6" s="186"/>
      <c r="UBQ6" s="185"/>
      <c r="UBR6" s="186"/>
      <c r="UBS6" s="185"/>
      <c r="UBT6" s="186"/>
      <c r="UBU6" s="185"/>
      <c r="UBV6" s="186"/>
      <c r="UBW6" s="185"/>
      <c r="UBX6" s="186"/>
      <c r="UBY6" s="185"/>
      <c r="UBZ6" s="186"/>
      <c r="UCA6" s="185"/>
      <c r="UCB6" s="186"/>
      <c r="UCC6" s="185"/>
      <c r="UCD6" s="186"/>
      <c r="UCE6" s="185"/>
      <c r="UCF6" s="186"/>
      <c r="UCG6" s="185"/>
      <c r="UCH6" s="186"/>
      <c r="UCI6" s="185"/>
      <c r="UCJ6" s="186"/>
      <c r="UCK6" s="185"/>
      <c r="UCL6" s="186"/>
      <c r="UCM6" s="185"/>
      <c r="UCN6" s="186"/>
      <c r="UCO6" s="185"/>
      <c r="UCP6" s="186"/>
      <c r="UCQ6" s="185"/>
      <c r="UCR6" s="186"/>
      <c r="UCS6" s="185"/>
      <c r="UCT6" s="186"/>
      <c r="UCU6" s="185"/>
      <c r="UCV6" s="186"/>
      <c r="UCW6" s="185"/>
      <c r="UCX6" s="186"/>
      <c r="UCY6" s="185"/>
      <c r="UCZ6" s="186"/>
      <c r="UDA6" s="185"/>
      <c r="UDB6" s="186"/>
      <c r="UDC6" s="185"/>
      <c r="UDD6" s="186"/>
      <c r="UDE6" s="185"/>
      <c r="UDF6" s="186"/>
      <c r="UDG6" s="185"/>
      <c r="UDH6" s="186"/>
      <c r="UDI6" s="185"/>
      <c r="UDJ6" s="186"/>
      <c r="UDK6" s="185"/>
      <c r="UDL6" s="186"/>
      <c r="UDM6" s="185"/>
      <c r="UDN6" s="186"/>
      <c r="UDO6" s="185"/>
      <c r="UDP6" s="186"/>
      <c r="UDQ6" s="185"/>
      <c r="UDR6" s="186"/>
      <c r="UDS6" s="185"/>
      <c r="UDT6" s="186"/>
      <c r="UDU6" s="185"/>
      <c r="UDV6" s="186"/>
      <c r="UDW6" s="185"/>
      <c r="UDX6" s="186"/>
      <c r="UDY6" s="185"/>
      <c r="UDZ6" s="186"/>
      <c r="UEA6" s="185"/>
      <c r="UEB6" s="186"/>
      <c r="UEC6" s="185"/>
      <c r="UED6" s="186"/>
      <c r="UEE6" s="185"/>
      <c r="UEF6" s="186"/>
      <c r="UEG6" s="185"/>
      <c r="UEH6" s="186"/>
      <c r="UEI6" s="185"/>
      <c r="UEJ6" s="186"/>
      <c r="UEK6" s="185"/>
      <c r="UEL6" s="186"/>
      <c r="UEM6" s="185"/>
      <c r="UEN6" s="186"/>
      <c r="UEO6" s="185"/>
      <c r="UEP6" s="186"/>
      <c r="UEQ6" s="185"/>
      <c r="UER6" s="186"/>
      <c r="UES6" s="185"/>
      <c r="UET6" s="186"/>
      <c r="UEU6" s="185"/>
      <c r="UEV6" s="186"/>
      <c r="UEW6" s="185"/>
      <c r="UEX6" s="186"/>
      <c r="UEY6" s="185"/>
      <c r="UEZ6" s="186"/>
      <c r="UFA6" s="185"/>
      <c r="UFB6" s="186"/>
      <c r="UFC6" s="185"/>
      <c r="UFD6" s="186"/>
      <c r="UFE6" s="185"/>
      <c r="UFF6" s="186"/>
      <c r="UFG6" s="185"/>
      <c r="UFH6" s="186"/>
      <c r="UFI6" s="185"/>
      <c r="UFJ6" s="186"/>
      <c r="UFK6" s="185"/>
      <c r="UFL6" s="186"/>
      <c r="UFM6" s="185"/>
      <c r="UFN6" s="186"/>
      <c r="UFO6" s="185"/>
      <c r="UFP6" s="186"/>
      <c r="UFQ6" s="185"/>
      <c r="UFR6" s="186"/>
      <c r="UFS6" s="185"/>
      <c r="UFT6" s="186"/>
      <c r="UFU6" s="185"/>
      <c r="UFV6" s="186"/>
      <c r="UFW6" s="185"/>
      <c r="UFX6" s="186"/>
      <c r="UFY6" s="185"/>
      <c r="UFZ6" s="186"/>
      <c r="UGA6" s="185"/>
      <c r="UGB6" s="186"/>
      <c r="UGC6" s="185"/>
      <c r="UGD6" s="186"/>
      <c r="UGE6" s="185"/>
      <c r="UGF6" s="186"/>
      <c r="UGG6" s="185"/>
      <c r="UGH6" s="186"/>
      <c r="UGI6" s="185"/>
      <c r="UGJ6" s="186"/>
      <c r="UGK6" s="185"/>
      <c r="UGL6" s="186"/>
      <c r="UGM6" s="185"/>
      <c r="UGN6" s="186"/>
      <c r="UGO6" s="185"/>
      <c r="UGP6" s="186"/>
      <c r="UGQ6" s="185"/>
      <c r="UGR6" s="186"/>
      <c r="UGS6" s="185"/>
      <c r="UGT6" s="186"/>
      <c r="UGU6" s="185"/>
      <c r="UGV6" s="186"/>
      <c r="UGW6" s="185"/>
      <c r="UGX6" s="186"/>
      <c r="UGY6" s="185"/>
      <c r="UGZ6" s="186"/>
      <c r="UHA6" s="185"/>
      <c r="UHB6" s="186"/>
      <c r="UHC6" s="185"/>
      <c r="UHD6" s="186"/>
      <c r="UHE6" s="185"/>
      <c r="UHF6" s="186"/>
      <c r="UHG6" s="185"/>
      <c r="UHH6" s="186"/>
      <c r="UHI6" s="185"/>
      <c r="UHJ6" s="186"/>
      <c r="UHK6" s="185"/>
      <c r="UHL6" s="186"/>
      <c r="UHM6" s="185"/>
      <c r="UHN6" s="186"/>
      <c r="UHO6" s="185"/>
      <c r="UHP6" s="186"/>
      <c r="UHQ6" s="185"/>
      <c r="UHR6" s="186"/>
      <c r="UHS6" s="185"/>
      <c r="UHT6" s="186"/>
      <c r="UHU6" s="185"/>
      <c r="UHV6" s="186"/>
      <c r="UHW6" s="185"/>
      <c r="UHX6" s="186"/>
      <c r="UHY6" s="185"/>
      <c r="UHZ6" s="186"/>
      <c r="UIA6" s="185"/>
      <c r="UIB6" s="186"/>
      <c r="UIC6" s="185"/>
      <c r="UID6" s="186"/>
      <c r="UIE6" s="185"/>
      <c r="UIF6" s="186"/>
      <c r="UIG6" s="185"/>
      <c r="UIH6" s="186"/>
      <c r="UII6" s="185"/>
      <c r="UIJ6" s="186"/>
      <c r="UIK6" s="185"/>
      <c r="UIL6" s="186"/>
      <c r="UIM6" s="185"/>
      <c r="UIN6" s="186"/>
      <c r="UIO6" s="185"/>
      <c r="UIP6" s="186"/>
      <c r="UIQ6" s="185"/>
      <c r="UIR6" s="186"/>
      <c r="UIS6" s="185"/>
      <c r="UIT6" s="186"/>
      <c r="UIU6" s="185"/>
      <c r="UIV6" s="186"/>
      <c r="UIW6" s="185"/>
      <c r="UIX6" s="186"/>
      <c r="UIY6" s="185"/>
      <c r="UIZ6" s="186"/>
      <c r="UJA6" s="185"/>
      <c r="UJB6" s="186"/>
      <c r="UJC6" s="185"/>
      <c r="UJD6" s="186"/>
      <c r="UJE6" s="185"/>
      <c r="UJF6" s="186"/>
      <c r="UJG6" s="185"/>
      <c r="UJH6" s="186"/>
      <c r="UJI6" s="185"/>
      <c r="UJJ6" s="186"/>
      <c r="UJK6" s="185"/>
      <c r="UJL6" s="186"/>
      <c r="UJM6" s="185"/>
      <c r="UJN6" s="186"/>
      <c r="UJO6" s="185"/>
      <c r="UJP6" s="186"/>
      <c r="UJQ6" s="185"/>
      <c r="UJR6" s="186"/>
      <c r="UJS6" s="185"/>
      <c r="UJT6" s="186"/>
      <c r="UJU6" s="185"/>
      <c r="UJV6" s="186"/>
      <c r="UJW6" s="185"/>
      <c r="UJX6" s="186"/>
      <c r="UJY6" s="185"/>
      <c r="UJZ6" s="186"/>
      <c r="UKA6" s="185"/>
      <c r="UKB6" s="186"/>
      <c r="UKC6" s="185"/>
      <c r="UKD6" s="186"/>
      <c r="UKE6" s="185"/>
      <c r="UKF6" s="186"/>
      <c r="UKG6" s="185"/>
      <c r="UKH6" s="186"/>
      <c r="UKI6" s="185"/>
      <c r="UKJ6" s="186"/>
      <c r="UKK6" s="185"/>
      <c r="UKL6" s="186"/>
      <c r="UKM6" s="185"/>
      <c r="UKN6" s="186"/>
      <c r="UKO6" s="185"/>
      <c r="UKP6" s="186"/>
      <c r="UKQ6" s="185"/>
      <c r="UKR6" s="186"/>
      <c r="UKS6" s="185"/>
      <c r="UKT6" s="186"/>
      <c r="UKU6" s="185"/>
      <c r="UKV6" s="186"/>
      <c r="UKW6" s="185"/>
      <c r="UKX6" s="186"/>
      <c r="UKY6" s="185"/>
      <c r="UKZ6" s="186"/>
      <c r="ULA6" s="185"/>
      <c r="ULB6" s="186"/>
      <c r="ULC6" s="185"/>
      <c r="ULD6" s="186"/>
      <c r="ULE6" s="185"/>
      <c r="ULF6" s="186"/>
      <c r="ULG6" s="185"/>
      <c r="ULH6" s="186"/>
      <c r="ULI6" s="185"/>
      <c r="ULJ6" s="186"/>
      <c r="ULK6" s="185"/>
      <c r="ULL6" s="186"/>
      <c r="ULM6" s="185"/>
      <c r="ULN6" s="186"/>
      <c r="ULO6" s="185"/>
      <c r="ULP6" s="186"/>
      <c r="ULQ6" s="185"/>
      <c r="ULR6" s="186"/>
      <c r="ULS6" s="185"/>
      <c r="ULT6" s="186"/>
      <c r="ULU6" s="185"/>
      <c r="ULV6" s="186"/>
      <c r="ULW6" s="185"/>
      <c r="ULX6" s="186"/>
      <c r="ULY6" s="185"/>
      <c r="ULZ6" s="186"/>
      <c r="UMA6" s="185"/>
      <c r="UMB6" s="186"/>
      <c r="UMC6" s="185"/>
      <c r="UMD6" s="186"/>
      <c r="UME6" s="185"/>
      <c r="UMF6" s="186"/>
      <c r="UMG6" s="185"/>
      <c r="UMH6" s="186"/>
      <c r="UMI6" s="185"/>
      <c r="UMJ6" s="186"/>
      <c r="UMK6" s="185"/>
      <c r="UML6" s="186"/>
      <c r="UMM6" s="185"/>
      <c r="UMN6" s="186"/>
      <c r="UMO6" s="185"/>
      <c r="UMP6" s="186"/>
      <c r="UMQ6" s="185"/>
      <c r="UMR6" s="186"/>
      <c r="UMS6" s="185"/>
      <c r="UMT6" s="186"/>
      <c r="UMU6" s="185"/>
      <c r="UMV6" s="186"/>
      <c r="UMW6" s="185"/>
      <c r="UMX6" s="186"/>
      <c r="UMY6" s="185"/>
      <c r="UMZ6" s="186"/>
      <c r="UNA6" s="185"/>
      <c r="UNB6" s="186"/>
      <c r="UNC6" s="185"/>
      <c r="UND6" s="186"/>
      <c r="UNE6" s="185"/>
      <c r="UNF6" s="186"/>
      <c r="UNG6" s="185"/>
      <c r="UNH6" s="186"/>
      <c r="UNI6" s="185"/>
      <c r="UNJ6" s="186"/>
      <c r="UNK6" s="185"/>
      <c r="UNL6" s="186"/>
      <c r="UNM6" s="185"/>
      <c r="UNN6" s="186"/>
      <c r="UNO6" s="185"/>
      <c r="UNP6" s="186"/>
      <c r="UNQ6" s="185"/>
      <c r="UNR6" s="186"/>
      <c r="UNS6" s="185"/>
      <c r="UNT6" s="186"/>
      <c r="UNU6" s="185"/>
      <c r="UNV6" s="186"/>
      <c r="UNW6" s="185"/>
      <c r="UNX6" s="186"/>
      <c r="UNY6" s="185"/>
      <c r="UNZ6" s="186"/>
      <c r="UOA6" s="185"/>
      <c r="UOB6" s="186"/>
      <c r="UOC6" s="185"/>
      <c r="UOD6" s="186"/>
      <c r="UOE6" s="185"/>
      <c r="UOF6" s="186"/>
      <c r="UOG6" s="185"/>
      <c r="UOH6" s="186"/>
      <c r="UOI6" s="185"/>
      <c r="UOJ6" s="186"/>
      <c r="UOK6" s="185"/>
      <c r="UOL6" s="186"/>
      <c r="UOM6" s="185"/>
      <c r="UON6" s="186"/>
      <c r="UOO6" s="185"/>
      <c r="UOP6" s="186"/>
      <c r="UOQ6" s="185"/>
      <c r="UOR6" s="186"/>
      <c r="UOS6" s="185"/>
      <c r="UOT6" s="186"/>
      <c r="UOU6" s="185"/>
      <c r="UOV6" s="186"/>
      <c r="UOW6" s="185"/>
      <c r="UOX6" s="186"/>
      <c r="UOY6" s="185"/>
      <c r="UOZ6" s="186"/>
      <c r="UPA6" s="185"/>
      <c r="UPB6" s="186"/>
      <c r="UPC6" s="185"/>
      <c r="UPD6" s="186"/>
      <c r="UPE6" s="185"/>
      <c r="UPF6" s="186"/>
      <c r="UPG6" s="185"/>
      <c r="UPH6" s="186"/>
      <c r="UPI6" s="185"/>
      <c r="UPJ6" s="186"/>
      <c r="UPK6" s="185"/>
      <c r="UPL6" s="186"/>
      <c r="UPM6" s="185"/>
      <c r="UPN6" s="186"/>
      <c r="UPO6" s="185"/>
      <c r="UPP6" s="186"/>
      <c r="UPQ6" s="185"/>
      <c r="UPR6" s="186"/>
      <c r="UPS6" s="185"/>
      <c r="UPT6" s="186"/>
      <c r="UPU6" s="185"/>
      <c r="UPV6" s="186"/>
      <c r="UPW6" s="185"/>
      <c r="UPX6" s="186"/>
      <c r="UPY6" s="185"/>
      <c r="UPZ6" s="186"/>
      <c r="UQA6" s="185"/>
      <c r="UQB6" s="186"/>
      <c r="UQC6" s="185"/>
      <c r="UQD6" s="186"/>
      <c r="UQE6" s="185"/>
      <c r="UQF6" s="186"/>
      <c r="UQG6" s="185"/>
      <c r="UQH6" s="186"/>
      <c r="UQI6" s="185"/>
      <c r="UQJ6" s="186"/>
      <c r="UQK6" s="185"/>
      <c r="UQL6" s="186"/>
      <c r="UQM6" s="185"/>
      <c r="UQN6" s="186"/>
      <c r="UQO6" s="185"/>
      <c r="UQP6" s="186"/>
      <c r="UQQ6" s="185"/>
      <c r="UQR6" s="186"/>
      <c r="UQS6" s="185"/>
      <c r="UQT6" s="186"/>
      <c r="UQU6" s="185"/>
      <c r="UQV6" s="186"/>
      <c r="UQW6" s="185"/>
      <c r="UQX6" s="186"/>
      <c r="UQY6" s="185"/>
      <c r="UQZ6" s="186"/>
      <c r="URA6" s="185"/>
      <c r="URB6" s="186"/>
      <c r="URC6" s="185"/>
      <c r="URD6" s="186"/>
      <c r="URE6" s="185"/>
      <c r="URF6" s="186"/>
      <c r="URG6" s="185"/>
      <c r="URH6" s="186"/>
      <c r="URI6" s="185"/>
      <c r="URJ6" s="186"/>
      <c r="URK6" s="185"/>
      <c r="URL6" s="186"/>
      <c r="URM6" s="185"/>
      <c r="URN6" s="186"/>
      <c r="URO6" s="185"/>
      <c r="URP6" s="186"/>
      <c r="URQ6" s="185"/>
      <c r="URR6" s="186"/>
      <c r="URS6" s="185"/>
      <c r="URT6" s="186"/>
      <c r="URU6" s="185"/>
      <c r="URV6" s="186"/>
      <c r="URW6" s="185"/>
      <c r="URX6" s="186"/>
      <c r="URY6" s="185"/>
      <c r="URZ6" s="186"/>
      <c r="USA6" s="185"/>
      <c r="USB6" s="186"/>
      <c r="USC6" s="185"/>
      <c r="USD6" s="186"/>
      <c r="USE6" s="185"/>
      <c r="USF6" s="186"/>
      <c r="USG6" s="185"/>
      <c r="USH6" s="186"/>
      <c r="USI6" s="185"/>
      <c r="USJ6" s="186"/>
      <c r="USK6" s="185"/>
      <c r="USL6" s="186"/>
      <c r="USM6" s="185"/>
      <c r="USN6" s="186"/>
      <c r="USO6" s="185"/>
      <c r="USP6" s="186"/>
      <c r="USQ6" s="185"/>
      <c r="USR6" s="186"/>
      <c r="USS6" s="185"/>
      <c r="UST6" s="186"/>
      <c r="USU6" s="185"/>
      <c r="USV6" s="186"/>
      <c r="USW6" s="185"/>
      <c r="USX6" s="186"/>
      <c r="USY6" s="185"/>
      <c r="USZ6" s="186"/>
      <c r="UTA6" s="185"/>
      <c r="UTB6" s="186"/>
      <c r="UTC6" s="185"/>
      <c r="UTD6" s="186"/>
      <c r="UTE6" s="185"/>
      <c r="UTF6" s="186"/>
      <c r="UTG6" s="185"/>
      <c r="UTH6" s="186"/>
      <c r="UTI6" s="185"/>
      <c r="UTJ6" s="186"/>
      <c r="UTK6" s="185"/>
      <c r="UTL6" s="186"/>
      <c r="UTM6" s="185"/>
      <c r="UTN6" s="186"/>
      <c r="UTO6" s="185"/>
      <c r="UTP6" s="186"/>
      <c r="UTQ6" s="185"/>
      <c r="UTR6" s="186"/>
      <c r="UTS6" s="185"/>
      <c r="UTT6" s="186"/>
      <c r="UTU6" s="185"/>
      <c r="UTV6" s="186"/>
      <c r="UTW6" s="185"/>
      <c r="UTX6" s="186"/>
      <c r="UTY6" s="185"/>
      <c r="UTZ6" s="186"/>
      <c r="UUA6" s="185"/>
      <c r="UUB6" s="186"/>
      <c r="UUC6" s="185"/>
      <c r="UUD6" s="186"/>
      <c r="UUE6" s="185"/>
      <c r="UUF6" s="186"/>
      <c r="UUG6" s="185"/>
      <c r="UUH6" s="186"/>
      <c r="UUI6" s="185"/>
      <c r="UUJ6" s="186"/>
      <c r="UUK6" s="185"/>
      <c r="UUL6" s="186"/>
      <c r="UUM6" s="185"/>
      <c r="UUN6" s="186"/>
      <c r="UUO6" s="185"/>
      <c r="UUP6" s="186"/>
      <c r="UUQ6" s="185"/>
      <c r="UUR6" s="186"/>
      <c r="UUS6" s="185"/>
      <c r="UUT6" s="186"/>
      <c r="UUU6" s="185"/>
      <c r="UUV6" s="186"/>
      <c r="UUW6" s="185"/>
      <c r="UUX6" s="186"/>
      <c r="UUY6" s="185"/>
      <c r="UUZ6" s="186"/>
      <c r="UVA6" s="185"/>
      <c r="UVB6" s="186"/>
      <c r="UVC6" s="185"/>
      <c r="UVD6" s="186"/>
      <c r="UVE6" s="185"/>
      <c r="UVF6" s="186"/>
      <c r="UVG6" s="185"/>
      <c r="UVH6" s="186"/>
      <c r="UVI6" s="185"/>
      <c r="UVJ6" s="186"/>
      <c r="UVK6" s="185"/>
      <c r="UVL6" s="186"/>
      <c r="UVM6" s="185"/>
      <c r="UVN6" s="186"/>
      <c r="UVO6" s="185"/>
      <c r="UVP6" s="186"/>
      <c r="UVQ6" s="185"/>
      <c r="UVR6" s="186"/>
      <c r="UVS6" s="185"/>
      <c r="UVT6" s="186"/>
      <c r="UVU6" s="185"/>
      <c r="UVV6" s="186"/>
      <c r="UVW6" s="185"/>
      <c r="UVX6" s="186"/>
      <c r="UVY6" s="185"/>
      <c r="UVZ6" s="186"/>
      <c r="UWA6" s="185"/>
      <c r="UWB6" s="186"/>
      <c r="UWC6" s="185"/>
      <c r="UWD6" s="186"/>
      <c r="UWE6" s="185"/>
      <c r="UWF6" s="186"/>
      <c r="UWG6" s="185"/>
      <c r="UWH6" s="186"/>
      <c r="UWI6" s="185"/>
      <c r="UWJ6" s="186"/>
      <c r="UWK6" s="185"/>
      <c r="UWL6" s="186"/>
      <c r="UWM6" s="185"/>
      <c r="UWN6" s="186"/>
      <c r="UWO6" s="185"/>
      <c r="UWP6" s="186"/>
      <c r="UWQ6" s="185"/>
      <c r="UWR6" s="186"/>
      <c r="UWS6" s="185"/>
      <c r="UWT6" s="186"/>
      <c r="UWU6" s="185"/>
      <c r="UWV6" s="186"/>
      <c r="UWW6" s="185"/>
      <c r="UWX6" s="186"/>
      <c r="UWY6" s="185"/>
      <c r="UWZ6" s="186"/>
      <c r="UXA6" s="185"/>
      <c r="UXB6" s="186"/>
      <c r="UXC6" s="185"/>
      <c r="UXD6" s="186"/>
      <c r="UXE6" s="185"/>
      <c r="UXF6" s="186"/>
      <c r="UXG6" s="185"/>
      <c r="UXH6" s="186"/>
      <c r="UXI6" s="185"/>
      <c r="UXJ6" s="186"/>
      <c r="UXK6" s="185"/>
      <c r="UXL6" s="186"/>
      <c r="UXM6" s="185"/>
      <c r="UXN6" s="186"/>
      <c r="UXO6" s="185"/>
      <c r="UXP6" s="186"/>
      <c r="UXQ6" s="185"/>
      <c r="UXR6" s="186"/>
      <c r="UXS6" s="185"/>
      <c r="UXT6" s="186"/>
      <c r="UXU6" s="185"/>
      <c r="UXV6" s="186"/>
      <c r="UXW6" s="185"/>
      <c r="UXX6" s="186"/>
      <c r="UXY6" s="185"/>
      <c r="UXZ6" s="186"/>
      <c r="UYA6" s="185"/>
      <c r="UYB6" s="186"/>
      <c r="UYC6" s="185"/>
      <c r="UYD6" s="186"/>
      <c r="UYE6" s="185"/>
      <c r="UYF6" s="186"/>
      <c r="UYG6" s="185"/>
      <c r="UYH6" s="186"/>
      <c r="UYI6" s="185"/>
      <c r="UYJ6" s="186"/>
      <c r="UYK6" s="185"/>
      <c r="UYL6" s="186"/>
      <c r="UYM6" s="185"/>
      <c r="UYN6" s="186"/>
      <c r="UYO6" s="185"/>
      <c r="UYP6" s="186"/>
      <c r="UYQ6" s="185"/>
      <c r="UYR6" s="186"/>
      <c r="UYS6" s="185"/>
      <c r="UYT6" s="186"/>
      <c r="UYU6" s="185"/>
      <c r="UYV6" s="186"/>
      <c r="UYW6" s="185"/>
      <c r="UYX6" s="186"/>
      <c r="UYY6" s="185"/>
      <c r="UYZ6" s="186"/>
      <c r="UZA6" s="185"/>
      <c r="UZB6" s="186"/>
      <c r="UZC6" s="185"/>
      <c r="UZD6" s="186"/>
      <c r="UZE6" s="185"/>
      <c r="UZF6" s="186"/>
      <c r="UZG6" s="185"/>
      <c r="UZH6" s="186"/>
      <c r="UZI6" s="185"/>
      <c r="UZJ6" s="186"/>
      <c r="UZK6" s="185"/>
      <c r="UZL6" s="186"/>
      <c r="UZM6" s="185"/>
      <c r="UZN6" s="186"/>
      <c r="UZO6" s="185"/>
      <c r="UZP6" s="186"/>
      <c r="UZQ6" s="185"/>
      <c r="UZR6" s="186"/>
      <c r="UZS6" s="185"/>
      <c r="UZT6" s="186"/>
      <c r="UZU6" s="185"/>
      <c r="UZV6" s="186"/>
      <c r="UZW6" s="185"/>
      <c r="UZX6" s="186"/>
      <c r="UZY6" s="185"/>
      <c r="UZZ6" s="186"/>
      <c r="VAA6" s="185"/>
      <c r="VAB6" s="186"/>
      <c r="VAC6" s="185"/>
      <c r="VAD6" s="186"/>
      <c r="VAE6" s="185"/>
      <c r="VAF6" s="186"/>
      <c r="VAG6" s="185"/>
      <c r="VAH6" s="186"/>
      <c r="VAI6" s="185"/>
      <c r="VAJ6" s="186"/>
      <c r="VAK6" s="185"/>
      <c r="VAL6" s="186"/>
      <c r="VAM6" s="185"/>
      <c r="VAN6" s="186"/>
      <c r="VAO6" s="185"/>
      <c r="VAP6" s="186"/>
      <c r="VAQ6" s="185"/>
      <c r="VAR6" s="186"/>
      <c r="VAS6" s="185"/>
      <c r="VAT6" s="186"/>
      <c r="VAU6" s="185"/>
      <c r="VAV6" s="186"/>
      <c r="VAW6" s="185"/>
      <c r="VAX6" s="186"/>
      <c r="VAY6" s="185"/>
      <c r="VAZ6" s="186"/>
      <c r="VBA6" s="185"/>
      <c r="VBB6" s="186"/>
      <c r="VBC6" s="185"/>
      <c r="VBD6" s="186"/>
      <c r="VBE6" s="185"/>
      <c r="VBF6" s="186"/>
      <c r="VBG6" s="185"/>
      <c r="VBH6" s="186"/>
      <c r="VBI6" s="185"/>
      <c r="VBJ6" s="186"/>
      <c r="VBK6" s="185"/>
      <c r="VBL6" s="186"/>
      <c r="VBM6" s="185"/>
      <c r="VBN6" s="186"/>
      <c r="VBO6" s="185"/>
      <c r="VBP6" s="186"/>
      <c r="VBQ6" s="185"/>
      <c r="VBR6" s="186"/>
      <c r="VBS6" s="185"/>
      <c r="VBT6" s="186"/>
      <c r="VBU6" s="185"/>
      <c r="VBV6" s="186"/>
      <c r="VBW6" s="185"/>
      <c r="VBX6" s="186"/>
      <c r="VBY6" s="185"/>
      <c r="VBZ6" s="186"/>
      <c r="VCA6" s="185"/>
      <c r="VCB6" s="186"/>
      <c r="VCC6" s="185"/>
      <c r="VCD6" s="186"/>
      <c r="VCE6" s="185"/>
      <c r="VCF6" s="186"/>
      <c r="VCG6" s="185"/>
      <c r="VCH6" s="186"/>
      <c r="VCI6" s="185"/>
      <c r="VCJ6" s="186"/>
      <c r="VCK6" s="185"/>
      <c r="VCL6" s="186"/>
      <c r="VCM6" s="185"/>
      <c r="VCN6" s="186"/>
      <c r="VCO6" s="185"/>
      <c r="VCP6" s="186"/>
      <c r="VCQ6" s="185"/>
      <c r="VCR6" s="186"/>
      <c r="VCS6" s="185"/>
      <c r="VCT6" s="186"/>
      <c r="VCU6" s="185"/>
      <c r="VCV6" s="186"/>
      <c r="VCW6" s="185"/>
      <c r="VCX6" s="186"/>
      <c r="VCY6" s="185"/>
      <c r="VCZ6" s="186"/>
      <c r="VDA6" s="185"/>
      <c r="VDB6" s="186"/>
      <c r="VDC6" s="185"/>
      <c r="VDD6" s="186"/>
      <c r="VDE6" s="185"/>
      <c r="VDF6" s="186"/>
      <c r="VDG6" s="185"/>
      <c r="VDH6" s="186"/>
      <c r="VDI6" s="185"/>
      <c r="VDJ6" s="186"/>
      <c r="VDK6" s="185"/>
      <c r="VDL6" s="186"/>
      <c r="VDM6" s="185"/>
      <c r="VDN6" s="186"/>
      <c r="VDO6" s="185"/>
      <c r="VDP6" s="186"/>
      <c r="VDQ6" s="185"/>
      <c r="VDR6" s="186"/>
      <c r="VDS6" s="185"/>
      <c r="VDT6" s="186"/>
      <c r="VDU6" s="185"/>
      <c r="VDV6" s="186"/>
      <c r="VDW6" s="185"/>
      <c r="VDX6" s="186"/>
      <c r="VDY6" s="185"/>
      <c r="VDZ6" s="186"/>
      <c r="VEA6" s="185"/>
      <c r="VEB6" s="186"/>
      <c r="VEC6" s="185"/>
      <c r="VED6" s="186"/>
      <c r="VEE6" s="185"/>
      <c r="VEF6" s="186"/>
      <c r="VEG6" s="185"/>
      <c r="VEH6" s="186"/>
      <c r="VEI6" s="185"/>
      <c r="VEJ6" s="186"/>
      <c r="VEK6" s="185"/>
      <c r="VEL6" s="186"/>
      <c r="VEM6" s="185"/>
      <c r="VEN6" s="186"/>
      <c r="VEO6" s="185"/>
      <c r="VEP6" s="186"/>
      <c r="VEQ6" s="185"/>
      <c r="VER6" s="186"/>
      <c r="VES6" s="185"/>
      <c r="VET6" s="186"/>
      <c r="VEU6" s="185"/>
      <c r="VEV6" s="186"/>
      <c r="VEW6" s="185"/>
      <c r="VEX6" s="186"/>
      <c r="VEY6" s="185"/>
      <c r="VEZ6" s="186"/>
      <c r="VFA6" s="185"/>
      <c r="VFB6" s="186"/>
      <c r="VFC6" s="185"/>
      <c r="VFD6" s="186"/>
      <c r="VFE6" s="185"/>
      <c r="VFF6" s="186"/>
      <c r="VFG6" s="185"/>
      <c r="VFH6" s="186"/>
      <c r="VFI6" s="185"/>
      <c r="VFJ6" s="186"/>
      <c r="VFK6" s="185"/>
      <c r="VFL6" s="186"/>
      <c r="VFM6" s="185"/>
      <c r="VFN6" s="186"/>
      <c r="VFO6" s="185"/>
      <c r="VFP6" s="186"/>
      <c r="VFQ6" s="185"/>
      <c r="VFR6" s="186"/>
      <c r="VFS6" s="185"/>
      <c r="VFT6" s="186"/>
      <c r="VFU6" s="185"/>
      <c r="VFV6" s="186"/>
      <c r="VFW6" s="185"/>
      <c r="VFX6" s="186"/>
      <c r="VFY6" s="185"/>
      <c r="VFZ6" s="186"/>
      <c r="VGA6" s="185"/>
      <c r="VGB6" s="186"/>
      <c r="VGC6" s="185"/>
      <c r="VGD6" s="186"/>
      <c r="VGE6" s="185"/>
      <c r="VGF6" s="186"/>
      <c r="VGG6" s="185"/>
      <c r="VGH6" s="186"/>
      <c r="VGI6" s="185"/>
      <c r="VGJ6" s="186"/>
      <c r="VGK6" s="185"/>
      <c r="VGL6" s="186"/>
      <c r="VGM6" s="185"/>
      <c r="VGN6" s="186"/>
      <c r="VGO6" s="185"/>
      <c r="VGP6" s="186"/>
      <c r="VGQ6" s="185"/>
      <c r="VGR6" s="186"/>
      <c r="VGS6" s="185"/>
      <c r="VGT6" s="186"/>
      <c r="VGU6" s="185"/>
      <c r="VGV6" s="186"/>
      <c r="VGW6" s="185"/>
      <c r="VGX6" s="186"/>
      <c r="VGY6" s="185"/>
      <c r="VGZ6" s="186"/>
      <c r="VHA6" s="185"/>
      <c r="VHB6" s="186"/>
      <c r="VHC6" s="185"/>
      <c r="VHD6" s="186"/>
      <c r="VHE6" s="185"/>
      <c r="VHF6" s="186"/>
      <c r="VHG6" s="185"/>
      <c r="VHH6" s="186"/>
      <c r="VHI6" s="185"/>
      <c r="VHJ6" s="186"/>
      <c r="VHK6" s="185"/>
      <c r="VHL6" s="186"/>
      <c r="VHM6" s="185"/>
      <c r="VHN6" s="186"/>
      <c r="VHO6" s="185"/>
      <c r="VHP6" s="186"/>
      <c r="VHQ6" s="185"/>
      <c r="VHR6" s="186"/>
      <c r="VHS6" s="185"/>
      <c r="VHT6" s="186"/>
      <c r="VHU6" s="185"/>
      <c r="VHV6" s="186"/>
      <c r="VHW6" s="185"/>
      <c r="VHX6" s="186"/>
      <c r="VHY6" s="185"/>
      <c r="VHZ6" s="186"/>
      <c r="VIA6" s="185"/>
      <c r="VIB6" s="186"/>
      <c r="VIC6" s="185"/>
      <c r="VID6" s="186"/>
      <c r="VIE6" s="185"/>
      <c r="VIF6" s="186"/>
      <c r="VIG6" s="185"/>
      <c r="VIH6" s="186"/>
      <c r="VII6" s="185"/>
      <c r="VIJ6" s="186"/>
      <c r="VIK6" s="185"/>
      <c r="VIL6" s="186"/>
      <c r="VIM6" s="185"/>
      <c r="VIN6" s="186"/>
      <c r="VIO6" s="185"/>
      <c r="VIP6" s="186"/>
      <c r="VIQ6" s="185"/>
      <c r="VIR6" s="186"/>
      <c r="VIS6" s="185"/>
      <c r="VIT6" s="186"/>
      <c r="VIU6" s="185"/>
      <c r="VIV6" s="186"/>
      <c r="VIW6" s="185"/>
      <c r="VIX6" s="186"/>
      <c r="VIY6" s="185"/>
      <c r="VIZ6" s="186"/>
      <c r="VJA6" s="185"/>
      <c r="VJB6" s="186"/>
      <c r="VJC6" s="185"/>
      <c r="VJD6" s="186"/>
      <c r="VJE6" s="185"/>
      <c r="VJF6" s="186"/>
      <c r="VJG6" s="185"/>
      <c r="VJH6" s="186"/>
      <c r="VJI6" s="185"/>
      <c r="VJJ6" s="186"/>
      <c r="VJK6" s="185"/>
      <c r="VJL6" s="186"/>
      <c r="VJM6" s="185"/>
      <c r="VJN6" s="186"/>
      <c r="VJO6" s="185"/>
      <c r="VJP6" s="186"/>
      <c r="VJQ6" s="185"/>
      <c r="VJR6" s="186"/>
      <c r="VJS6" s="185"/>
      <c r="VJT6" s="186"/>
      <c r="VJU6" s="185"/>
      <c r="VJV6" s="186"/>
      <c r="VJW6" s="185"/>
      <c r="VJX6" s="186"/>
      <c r="VJY6" s="185"/>
      <c r="VJZ6" s="186"/>
      <c r="VKA6" s="185"/>
      <c r="VKB6" s="186"/>
      <c r="VKC6" s="185"/>
      <c r="VKD6" s="186"/>
      <c r="VKE6" s="185"/>
      <c r="VKF6" s="186"/>
      <c r="VKG6" s="185"/>
      <c r="VKH6" s="186"/>
      <c r="VKI6" s="185"/>
      <c r="VKJ6" s="186"/>
      <c r="VKK6" s="185"/>
      <c r="VKL6" s="186"/>
      <c r="VKM6" s="185"/>
      <c r="VKN6" s="186"/>
      <c r="VKO6" s="185"/>
      <c r="VKP6" s="186"/>
      <c r="VKQ6" s="185"/>
      <c r="VKR6" s="186"/>
      <c r="VKS6" s="185"/>
      <c r="VKT6" s="186"/>
      <c r="VKU6" s="185"/>
      <c r="VKV6" s="186"/>
      <c r="VKW6" s="185"/>
      <c r="VKX6" s="186"/>
      <c r="VKY6" s="185"/>
      <c r="VKZ6" s="186"/>
      <c r="VLA6" s="185"/>
      <c r="VLB6" s="186"/>
      <c r="VLC6" s="185"/>
      <c r="VLD6" s="186"/>
      <c r="VLE6" s="185"/>
      <c r="VLF6" s="186"/>
      <c r="VLG6" s="185"/>
      <c r="VLH6" s="186"/>
      <c r="VLI6" s="185"/>
      <c r="VLJ6" s="186"/>
      <c r="VLK6" s="185"/>
      <c r="VLL6" s="186"/>
      <c r="VLM6" s="185"/>
      <c r="VLN6" s="186"/>
      <c r="VLO6" s="185"/>
      <c r="VLP6" s="186"/>
      <c r="VLQ6" s="185"/>
      <c r="VLR6" s="186"/>
      <c r="VLS6" s="185"/>
      <c r="VLT6" s="186"/>
      <c r="VLU6" s="185"/>
      <c r="VLV6" s="186"/>
      <c r="VLW6" s="185"/>
      <c r="VLX6" s="186"/>
      <c r="VLY6" s="185"/>
      <c r="VLZ6" s="186"/>
      <c r="VMA6" s="185"/>
      <c r="VMB6" s="186"/>
      <c r="VMC6" s="185"/>
      <c r="VMD6" s="186"/>
      <c r="VME6" s="185"/>
      <c r="VMF6" s="186"/>
      <c r="VMG6" s="185"/>
      <c r="VMH6" s="186"/>
      <c r="VMI6" s="185"/>
      <c r="VMJ6" s="186"/>
      <c r="VMK6" s="185"/>
      <c r="VML6" s="186"/>
      <c r="VMM6" s="185"/>
      <c r="VMN6" s="186"/>
      <c r="VMO6" s="185"/>
      <c r="VMP6" s="186"/>
      <c r="VMQ6" s="185"/>
      <c r="VMR6" s="186"/>
      <c r="VMS6" s="185"/>
      <c r="VMT6" s="186"/>
      <c r="VMU6" s="185"/>
      <c r="VMV6" s="186"/>
      <c r="VMW6" s="185"/>
      <c r="VMX6" s="186"/>
      <c r="VMY6" s="185"/>
      <c r="VMZ6" s="186"/>
      <c r="VNA6" s="185"/>
      <c r="VNB6" s="186"/>
      <c r="VNC6" s="185"/>
      <c r="VND6" s="186"/>
      <c r="VNE6" s="185"/>
      <c r="VNF6" s="186"/>
      <c r="VNG6" s="185"/>
      <c r="VNH6" s="186"/>
      <c r="VNI6" s="185"/>
      <c r="VNJ6" s="186"/>
      <c r="VNK6" s="185"/>
      <c r="VNL6" s="186"/>
      <c r="VNM6" s="185"/>
      <c r="VNN6" s="186"/>
      <c r="VNO6" s="185"/>
      <c r="VNP6" s="186"/>
      <c r="VNQ6" s="185"/>
      <c r="VNR6" s="186"/>
      <c r="VNS6" s="185"/>
      <c r="VNT6" s="186"/>
      <c r="VNU6" s="185"/>
      <c r="VNV6" s="186"/>
      <c r="VNW6" s="185"/>
      <c r="VNX6" s="186"/>
      <c r="VNY6" s="185"/>
      <c r="VNZ6" s="186"/>
      <c r="VOA6" s="185"/>
      <c r="VOB6" s="186"/>
      <c r="VOC6" s="185"/>
      <c r="VOD6" s="186"/>
      <c r="VOE6" s="185"/>
      <c r="VOF6" s="186"/>
      <c r="VOG6" s="185"/>
      <c r="VOH6" s="186"/>
      <c r="VOI6" s="185"/>
      <c r="VOJ6" s="186"/>
      <c r="VOK6" s="185"/>
      <c r="VOL6" s="186"/>
      <c r="VOM6" s="185"/>
      <c r="VON6" s="186"/>
      <c r="VOO6" s="185"/>
      <c r="VOP6" s="186"/>
      <c r="VOQ6" s="185"/>
      <c r="VOR6" s="186"/>
      <c r="VOS6" s="185"/>
      <c r="VOT6" s="186"/>
      <c r="VOU6" s="185"/>
      <c r="VOV6" s="186"/>
      <c r="VOW6" s="185"/>
      <c r="VOX6" s="186"/>
      <c r="VOY6" s="185"/>
      <c r="VOZ6" s="186"/>
      <c r="VPA6" s="185"/>
      <c r="VPB6" s="186"/>
      <c r="VPC6" s="185"/>
      <c r="VPD6" s="186"/>
      <c r="VPE6" s="185"/>
      <c r="VPF6" s="186"/>
      <c r="VPG6" s="185"/>
      <c r="VPH6" s="186"/>
      <c r="VPI6" s="185"/>
      <c r="VPJ6" s="186"/>
      <c r="VPK6" s="185"/>
      <c r="VPL6" s="186"/>
      <c r="VPM6" s="185"/>
      <c r="VPN6" s="186"/>
      <c r="VPO6" s="185"/>
      <c r="VPP6" s="186"/>
      <c r="VPQ6" s="185"/>
      <c r="VPR6" s="186"/>
      <c r="VPS6" s="185"/>
      <c r="VPT6" s="186"/>
      <c r="VPU6" s="185"/>
      <c r="VPV6" s="186"/>
      <c r="VPW6" s="185"/>
      <c r="VPX6" s="186"/>
      <c r="VPY6" s="185"/>
      <c r="VPZ6" s="186"/>
      <c r="VQA6" s="185"/>
      <c r="VQB6" s="186"/>
      <c r="VQC6" s="185"/>
      <c r="VQD6" s="186"/>
      <c r="VQE6" s="185"/>
      <c r="VQF6" s="186"/>
      <c r="VQG6" s="185"/>
      <c r="VQH6" s="186"/>
      <c r="VQI6" s="185"/>
      <c r="VQJ6" s="186"/>
      <c r="VQK6" s="185"/>
      <c r="VQL6" s="186"/>
      <c r="VQM6" s="185"/>
      <c r="VQN6" s="186"/>
      <c r="VQO6" s="185"/>
      <c r="VQP6" s="186"/>
      <c r="VQQ6" s="185"/>
      <c r="VQR6" s="186"/>
      <c r="VQS6" s="185"/>
      <c r="VQT6" s="186"/>
      <c r="VQU6" s="185"/>
      <c r="VQV6" s="186"/>
      <c r="VQW6" s="185"/>
      <c r="VQX6" s="186"/>
      <c r="VQY6" s="185"/>
      <c r="VQZ6" s="186"/>
      <c r="VRA6" s="185"/>
      <c r="VRB6" s="186"/>
      <c r="VRC6" s="185"/>
      <c r="VRD6" s="186"/>
      <c r="VRE6" s="185"/>
      <c r="VRF6" s="186"/>
      <c r="VRG6" s="185"/>
      <c r="VRH6" s="186"/>
      <c r="VRI6" s="185"/>
      <c r="VRJ6" s="186"/>
      <c r="VRK6" s="185"/>
      <c r="VRL6" s="186"/>
      <c r="VRM6" s="185"/>
      <c r="VRN6" s="186"/>
      <c r="VRO6" s="185"/>
      <c r="VRP6" s="186"/>
      <c r="VRQ6" s="185"/>
      <c r="VRR6" s="186"/>
      <c r="VRS6" s="185"/>
      <c r="VRT6" s="186"/>
      <c r="VRU6" s="185"/>
      <c r="VRV6" s="186"/>
      <c r="VRW6" s="185"/>
      <c r="VRX6" s="186"/>
      <c r="VRY6" s="185"/>
      <c r="VRZ6" s="186"/>
      <c r="VSA6" s="185"/>
      <c r="VSB6" s="186"/>
      <c r="VSC6" s="185"/>
      <c r="VSD6" s="186"/>
      <c r="VSE6" s="185"/>
      <c r="VSF6" s="186"/>
      <c r="VSG6" s="185"/>
      <c r="VSH6" s="186"/>
      <c r="VSI6" s="185"/>
      <c r="VSJ6" s="186"/>
      <c r="VSK6" s="185"/>
      <c r="VSL6" s="186"/>
      <c r="VSM6" s="185"/>
      <c r="VSN6" s="186"/>
      <c r="VSO6" s="185"/>
      <c r="VSP6" s="186"/>
      <c r="VSQ6" s="185"/>
      <c r="VSR6" s="186"/>
      <c r="VSS6" s="185"/>
      <c r="VST6" s="186"/>
      <c r="VSU6" s="185"/>
      <c r="VSV6" s="186"/>
      <c r="VSW6" s="185"/>
      <c r="VSX6" s="186"/>
      <c r="VSY6" s="185"/>
      <c r="VSZ6" s="186"/>
      <c r="VTA6" s="185"/>
      <c r="VTB6" s="186"/>
      <c r="VTC6" s="185"/>
      <c r="VTD6" s="186"/>
      <c r="VTE6" s="185"/>
      <c r="VTF6" s="186"/>
      <c r="VTG6" s="185"/>
      <c r="VTH6" s="186"/>
      <c r="VTI6" s="185"/>
      <c r="VTJ6" s="186"/>
      <c r="VTK6" s="185"/>
      <c r="VTL6" s="186"/>
      <c r="VTM6" s="185"/>
      <c r="VTN6" s="186"/>
      <c r="VTO6" s="185"/>
      <c r="VTP6" s="186"/>
      <c r="VTQ6" s="185"/>
      <c r="VTR6" s="186"/>
      <c r="VTS6" s="185"/>
      <c r="VTT6" s="186"/>
      <c r="VTU6" s="185"/>
      <c r="VTV6" s="186"/>
      <c r="VTW6" s="185"/>
      <c r="VTX6" s="186"/>
      <c r="VTY6" s="185"/>
      <c r="VTZ6" s="186"/>
      <c r="VUA6" s="185"/>
      <c r="VUB6" s="186"/>
      <c r="VUC6" s="185"/>
      <c r="VUD6" s="186"/>
      <c r="VUE6" s="185"/>
      <c r="VUF6" s="186"/>
      <c r="VUG6" s="185"/>
      <c r="VUH6" s="186"/>
      <c r="VUI6" s="185"/>
      <c r="VUJ6" s="186"/>
      <c r="VUK6" s="185"/>
      <c r="VUL6" s="186"/>
      <c r="VUM6" s="185"/>
      <c r="VUN6" s="186"/>
      <c r="VUO6" s="185"/>
      <c r="VUP6" s="186"/>
      <c r="VUQ6" s="185"/>
      <c r="VUR6" s="186"/>
      <c r="VUS6" s="185"/>
      <c r="VUT6" s="186"/>
      <c r="VUU6" s="185"/>
      <c r="VUV6" s="186"/>
      <c r="VUW6" s="185"/>
      <c r="VUX6" s="186"/>
      <c r="VUY6" s="185"/>
      <c r="VUZ6" s="186"/>
      <c r="VVA6" s="185"/>
      <c r="VVB6" s="186"/>
      <c r="VVC6" s="185"/>
      <c r="VVD6" s="186"/>
      <c r="VVE6" s="185"/>
      <c r="VVF6" s="186"/>
      <c r="VVG6" s="185"/>
      <c r="VVH6" s="186"/>
      <c r="VVI6" s="185"/>
      <c r="VVJ6" s="186"/>
      <c r="VVK6" s="185"/>
      <c r="VVL6" s="186"/>
      <c r="VVM6" s="185"/>
      <c r="VVN6" s="186"/>
      <c r="VVO6" s="185"/>
      <c r="VVP6" s="186"/>
      <c r="VVQ6" s="185"/>
      <c r="VVR6" s="186"/>
      <c r="VVS6" s="185"/>
      <c r="VVT6" s="186"/>
      <c r="VVU6" s="185"/>
      <c r="VVV6" s="186"/>
      <c r="VVW6" s="185"/>
      <c r="VVX6" s="186"/>
      <c r="VVY6" s="185"/>
      <c r="VVZ6" s="186"/>
      <c r="VWA6" s="185"/>
      <c r="VWB6" s="186"/>
      <c r="VWC6" s="185"/>
      <c r="VWD6" s="186"/>
      <c r="VWE6" s="185"/>
      <c r="VWF6" s="186"/>
      <c r="VWG6" s="185"/>
      <c r="VWH6" s="186"/>
      <c r="VWI6" s="185"/>
      <c r="VWJ6" s="186"/>
      <c r="VWK6" s="185"/>
      <c r="VWL6" s="186"/>
      <c r="VWM6" s="185"/>
      <c r="VWN6" s="186"/>
      <c r="VWO6" s="185"/>
      <c r="VWP6" s="186"/>
      <c r="VWQ6" s="185"/>
      <c r="VWR6" s="186"/>
      <c r="VWS6" s="185"/>
      <c r="VWT6" s="186"/>
      <c r="VWU6" s="185"/>
      <c r="VWV6" s="186"/>
      <c r="VWW6" s="185"/>
      <c r="VWX6" s="186"/>
      <c r="VWY6" s="185"/>
      <c r="VWZ6" s="186"/>
      <c r="VXA6" s="185"/>
      <c r="VXB6" s="186"/>
      <c r="VXC6" s="185"/>
      <c r="VXD6" s="186"/>
      <c r="VXE6" s="185"/>
      <c r="VXF6" s="186"/>
      <c r="VXG6" s="185"/>
      <c r="VXH6" s="186"/>
      <c r="VXI6" s="185"/>
      <c r="VXJ6" s="186"/>
      <c r="VXK6" s="185"/>
      <c r="VXL6" s="186"/>
      <c r="VXM6" s="185"/>
      <c r="VXN6" s="186"/>
      <c r="VXO6" s="185"/>
      <c r="VXP6" s="186"/>
      <c r="VXQ6" s="185"/>
      <c r="VXR6" s="186"/>
      <c r="VXS6" s="185"/>
      <c r="VXT6" s="186"/>
      <c r="VXU6" s="185"/>
      <c r="VXV6" s="186"/>
      <c r="VXW6" s="185"/>
      <c r="VXX6" s="186"/>
      <c r="VXY6" s="185"/>
      <c r="VXZ6" s="186"/>
      <c r="VYA6" s="185"/>
      <c r="VYB6" s="186"/>
      <c r="VYC6" s="185"/>
      <c r="VYD6" s="186"/>
      <c r="VYE6" s="185"/>
      <c r="VYF6" s="186"/>
      <c r="VYG6" s="185"/>
      <c r="VYH6" s="186"/>
      <c r="VYI6" s="185"/>
      <c r="VYJ6" s="186"/>
      <c r="VYK6" s="185"/>
      <c r="VYL6" s="186"/>
      <c r="VYM6" s="185"/>
      <c r="VYN6" s="186"/>
      <c r="VYO6" s="185"/>
      <c r="VYP6" s="186"/>
      <c r="VYQ6" s="185"/>
      <c r="VYR6" s="186"/>
      <c r="VYS6" s="185"/>
      <c r="VYT6" s="186"/>
      <c r="VYU6" s="185"/>
      <c r="VYV6" s="186"/>
      <c r="VYW6" s="185"/>
      <c r="VYX6" s="186"/>
      <c r="VYY6" s="185"/>
      <c r="VYZ6" s="186"/>
      <c r="VZA6" s="185"/>
      <c r="VZB6" s="186"/>
      <c r="VZC6" s="185"/>
      <c r="VZD6" s="186"/>
      <c r="VZE6" s="185"/>
      <c r="VZF6" s="186"/>
      <c r="VZG6" s="185"/>
      <c r="VZH6" s="186"/>
      <c r="VZI6" s="185"/>
      <c r="VZJ6" s="186"/>
      <c r="VZK6" s="185"/>
      <c r="VZL6" s="186"/>
      <c r="VZM6" s="185"/>
      <c r="VZN6" s="186"/>
      <c r="VZO6" s="185"/>
      <c r="VZP6" s="186"/>
      <c r="VZQ6" s="185"/>
      <c r="VZR6" s="186"/>
      <c r="VZS6" s="185"/>
      <c r="VZT6" s="186"/>
      <c r="VZU6" s="185"/>
      <c r="VZV6" s="186"/>
      <c r="VZW6" s="185"/>
      <c r="VZX6" s="186"/>
      <c r="VZY6" s="185"/>
      <c r="VZZ6" s="186"/>
      <c r="WAA6" s="185"/>
      <c r="WAB6" s="186"/>
      <c r="WAC6" s="185"/>
      <c r="WAD6" s="186"/>
      <c r="WAE6" s="185"/>
      <c r="WAF6" s="186"/>
      <c r="WAG6" s="185"/>
      <c r="WAH6" s="186"/>
      <c r="WAI6" s="185"/>
      <c r="WAJ6" s="186"/>
      <c r="WAK6" s="185"/>
      <c r="WAL6" s="186"/>
      <c r="WAM6" s="185"/>
      <c r="WAN6" s="186"/>
      <c r="WAO6" s="185"/>
      <c r="WAP6" s="186"/>
      <c r="WAQ6" s="185"/>
      <c r="WAR6" s="186"/>
      <c r="WAS6" s="185"/>
      <c r="WAT6" s="186"/>
      <c r="WAU6" s="185"/>
      <c r="WAV6" s="186"/>
      <c r="WAW6" s="185"/>
      <c r="WAX6" s="186"/>
      <c r="WAY6" s="185"/>
      <c r="WAZ6" s="186"/>
      <c r="WBA6" s="185"/>
      <c r="WBB6" s="186"/>
      <c r="WBC6" s="185"/>
      <c r="WBD6" s="186"/>
      <c r="WBE6" s="185"/>
      <c r="WBF6" s="186"/>
      <c r="WBG6" s="185"/>
      <c r="WBH6" s="186"/>
      <c r="WBI6" s="185"/>
      <c r="WBJ6" s="186"/>
      <c r="WBK6" s="185"/>
      <c r="WBL6" s="186"/>
      <c r="WBM6" s="185"/>
      <c r="WBN6" s="186"/>
      <c r="WBO6" s="185"/>
      <c r="WBP6" s="186"/>
      <c r="WBQ6" s="185"/>
      <c r="WBR6" s="186"/>
      <c r="WBS6" s="185"/>
      <c r="WBT6" s="186"/>
      <c r="WBU6" s="185"/>
      <c r="WBV6" s="186"/>
      <c r="WBW6" s="185"/>
      <c r="WBX6" s="186"/>
      <c r="WBY6" s="185"/>
      <c r="WBZ6" s="186"/>
      <c r="WCA6" s="185"/>
      <c r="WCB6" s="186"/>
      <c r="WCC6" s="185"/>
      <c r="WCD6" s="186"/>
      <c r="WCE6" s="185"/>
      <c r="WCF6" s="186"/>
      <c r="WCG6" s="185"/>
      <c r="WCH6" s="186"/>
      <c r="WCI6" s="185"/>
      <c r="WCJ6" s="186"/>
      <c r="WCK6" s="185"/>
      <c r="WCL6" s="186"/>
      <c r="WCM6" s="185"/>
      <c r="WCN6" s="186"/>
      <c r="WCO6" s="185"/>
      <c r="WCP6" s="186"/>
      <c r="WCQ6" s="185"/>
      <c r="WCR6" s="186"/>
      <c r="WCS6" s="185"/>
      <c r="WCT6" s="186"/>
      <c r="WCU6" s="185"/>
      <c r="WCV6" s="186"/>
      <c r="WCW6" s="185"/>
      <c r="WCX6" s="186"/>
      <c r="WCY6" s="185"/>
      <c r="WCZ6" s="186"/>
      <c r="WDA6" s="185"/>
      <c r="WDB6" s="186"/>
      <c r="WDC6" s="185"/>
      <c r="WDD6" s="186"/>
      <c r="WDE6" s="185"/>
      <c r="WDF6" s="186"/>
      <c r="WDG6" s="185"/>
      <c r="WDH6" s="186"/>
      <c r="WDI6" s="185"/>
      <c r="WDJ6" s="186"/>
      <c r="WDK6" s="185"/>
      <c r="WDL6" s="186"/>
      <c r="WDM6" s="185"/>
      <c r="WDN6" s="186"/>
      <c r="WDO6" s="185"/>
      <c r="WDP6" s="186"/>
      <c r="WDQ6" s="185"/>
      <c r="WDR6" s="186"/>
      <c r="WDS6" s="185"/>
      <c r="WDT6" s="186"/>
      <c r="WDU6" s="185"/>
      <c r="WDV6" s="186"/>
      <c r="WDW6" s="185"/>
      <c r="WDX6" s="186"/>
      <c r="WDY6" s="185"/>
      <c r="WDZ6" s="186"/>
      <c r="WEA6" s="185"/>
      <c r="WEB6" s="186"/>
      <c r="WEC6" s="185"/>
      <c r="WED6" s="186"/>
      <c r="WEE6" s="185"/>
      <c r="WEF6" s="186"/>
      <c r="WEG6" s="185"/>
      <c r="WEH6" s="186"/>
      <c r="WEI6" s="185"/>
      <c r="WEJ6" s="186"/>
      <c r="WEK6" s="185"/>
      <c r="WEL6" s="186"/>
      <c r="WEM6" s="185"/>
      <c r="WEN6" s="186"/>
      <c r="WEO6" s="185"/>
      <c r="WEP6" s="186"/>
      <c r="WEQ6" s="185"/>
      <c r="WER6" s="186"/>
      <c r="WES6" s="185"/>
      <c r="WET6" s="186"/>
      <c r="WEU6" s="185"/>
      <c r="WEV6" s="186"/>
      <c r="WEW6" s="185"/>
      <c r="WEX6" s="186"/>
      <c r="WEY6" s="185"/>
      <c r="WEZ6" s="186"/>
      <c r="WFA6" s="185"/>
      <c r="WFB6" s="186"/>
      <c r="WFC6" s="185"/>
      <c r="WFD6" s="186"/>
      <c r="WFE6" s="185"/>
      <c r="WFF6" s="186"/>
      <c r="WFG6" s="185"/>
      <c r="WFH6" s="186"/>
      <c r="WFI6" s="185"/>
      <c r="WFJ6" s="186"/>
      <c r="WFK6" s="185"/>
      <c r="WFL6" s="186"/>
      <c r="WFM6" s="185"/>
      <c r="WFN6" s="186"/>
      <c r="WFO6" s="185"/>
      <c r="WFP6" s="186"/>
      <c r="WFQ6" s="185"/>
      <c r="WFR6" s="186"/>
      <c r="WFS6" s="185"/>
      <c r="WFT6" s="186"/>
      <c r="WFU6" s="185"/>
      <c r="WFV6" s="186"/>
      <c r="WFW6" s="185"/>
      <c r="WFX6" s="186"/>
      <c r="WFY6" s="185"/>
      <c r="WFZ6" s="186"/>
      <c r="WGA6" s="185"/>
      <c r="WGB6" s="186"/>
      <c r="WGC6" s="185"/>
      <c r="WGD6" s="186"/>
      <c r="WGE6" s="185"/>
      <c r="WGF6" s="186"/>
      <c r="WGG6" s="185"/>
      <c r="WGH6" s="186"/>
      <c r="WGI6" s="185"/>
      <c r="WGJ6" s="186"/>
      <c r="WGK6" s="185"/>
      <c r="WGL6" s="186"/>
      <c r="WGM6" s="185"/>
      <c r="WGN6" s="186"/>
      <c r="WGO6" s="185"/>
      <c r="WGP6" s="186"/>
      <c r="WGQ6" s="185"/>
      <c r="WGR6" s="186"/>
      <c r="WGS6" s="185"/>
      <c r="WGT6" s="186"/>
      <c r="WGU6" s="185"/>
      <c r="WGV6" s="186"/>
      <c r="WGW6" s="185"/>
      <c r="WGX6" s="186"/>
      <c r="WGY6" s="185"/>
      <c r="WGZ6" s="186"/>
      <c r="WHA6" s="185"/>
      <c r="WHB6" s="186"/>
      <c r="WHC6" s="185"/>
      <c r="WHD6" s="186"/>
      <c r="WHE6" s="185"/>
      <c r="WHF6" s="186"/>
      <c r="WHG6" s="185"/>
      <c r="WHH6" s="186"/>
      <c r="WHI6" s="185"/>
      <c r="WHJ6" s="186"/>
      <c r="WHK6" s="185"/>
      <c r="WHL6" s="186"/>
      <c r="WHM6" s="185"/>
      <c r="WHN6" s="186"/>
      <c r="WHO6" s="185"/>
      <c r="WHP6" s="186"/>
      <c r="WHQ6" s="185"/>
      <c r="WHR6" s="186"/>
      <c r="WHS6" s="185"/>
      <c r="WHT6" s="186"/>
      <c r="WHU6" s="185"/>
      <c r="WHV6" s="186"/>
      <c r="WHW6" s="185"/>
      <c r="WHX6" s="186"/>
      <c r="WHY6" s="185"/>
      <c r="WHZ6" s="186"/>
      <c r="WIA6" s="185"/>
      <c r="WIB6" s="186"/>
      <c r="WIC6" s="185"/>
      <c r="WID6" s="186"/>
      <c r="WIE6" s="185"/>
      <c r="WIF6" s="186"/>
      <c r="WIG6" s="185"/>
      <c r="WIH6" s="186"/>
      <c r="WII6" s="185"/>
      <c r="WIJ6" s="186"/>
      <c r="WIK6" s="185"/>
      <c r="WIL6" s="186"/>
      <c r="WIM6" s="185"/>
      <c r="WIN6" s="186"/>
      <c r="WIO6" s="185"/>
      <c r="WIP6" s="186"/>
      <c r="WIQ6" s="185"/>
      <c r="WIR6" s="186"/>
      <c r="WIS6" s="185"/>
      <c r="WIT6" s="186"/>
      <c r="WIU6" s="185"/>
      <c r="WIV6" s="186"/>
      <c r="WIW6" s="185"/>
      <c r="WIX6" s="186"/>
      <c r="WIY6" s="185"/>
      <c r="WIZ6" s="186"/>
      <c r="WJA6" s="185"/>
      <c r="WJB6" s="186"/>
      <c r="WJC6" s="185"/>
      <c r="WJD6" s="186"/>
      <c r="WJE6" s="185"/>
      <c r="WJF6" s="186"/>
      <c r="WJG6" s="185"/>
      <c r="WJH6" s="186"/>
      <c r="WJI6" s="185"/>
      <c r="WJJ6" s="186"/>
      <c r="WJK6" s="185"/>
      <c r="WJL6" s="186"/>
      <c r="WJM6" s="185"/>
      <c r="WJN6" s="186"/>
      <c r="WJO6" s="185"/>
      <c r="WJP6" s="186"/>
      <c r="WJQ6" s="185"/>
      <c r="WJR6" s="186"/>
      <c r="WJS6" s="185"/>
      <c r="WJT6" s="186"/>
      <c r="WJU6" s="185"/>
      <c r="WJV6" s="186"/>
      <c r="WJW6" s="185"/>
      <c r="WJX6" s="186"/>
      <c r="WJY6" s="185"/>
      <c r="WJZ6" s="186"/>
      <c r="WKA6" s="185"/>
      <c r="WKB6" s="186"/>
      <c r="WKC6" s="185"/>
      <c r="WKD6" s="186"/>
      <c r="WKE6" s="185"/>
      <c r="WKF6" s="186"/>
      <c r="WKG6" s="185"/>
      <c r="WKH6" s="186"/>
      <c r="WKI6" s="185"/>
      <c r="WKJ6" s="186"/>
      <c r="WKK6" s="185"/>
      <c r="WKL6" s="186"/>
      <c r="WKM6" s="185"/>
      <c r="WKN6" s="186"/>
      <c r="WKO6" s="185"/>
      <c r="WKP6" s="186"/>
      <c r="WKQ6" s="185"/>
      <c r="WKR6" s="186"/>
      <c r="WKS6" s="185"/>
      <c r="WKT6" s="186"/>
      <c r="WKU6" s="185"/>
      <c r="WKV6" s="186"/>
      <c r="WKW6" s="185"/>
      <c r="WKX6" s="186"/>
      <c r="WKY6" s="185"/>
      <c r="WKZ6" s="186"/>
      <c r="WLA6" s="185"/>
      <c r="WLB6" s="186"/>
      <c r="WLC6" s="185"/>
      <c r="WLD6" s="186"/>
      <c r="WLE6" s="185"/>
      <c r="WLF6" s="186"/>
      <c r="WLG6" s="185"/>
      <c r="WLH6" s="186"/>
      <c r="WLI6" s="185"/>
      <c r="WLJ6" s="186"/>
      <c r="WLK6" s="185"/>
      <c r="WLL6" s="186"/>
      <c r="WLM6" s="185"/>
      <c r="WLN6" s="186"/>
      <c r="WLO6" s="185"/>
      <c r="WLP6" s="186"/>
      <c r="WLQ6" s="185"/>
      <c r="WLR6" s="186"/>
      <c r="WLS6" s="185"/>
      <c r="WLT6" s="186"/>
      <c r="WLU6" s="185"/>
      <c r="WLV6" s="186"/>
      <c r="WLW6" s="185"/>
      <c r="WLX6" s="186"/>
      <c r="WLY6" s="185"/>
      <c r="WLZ6" s="186"/>
      <c r="WMA6" s="185"/>
      <c r="WMB6" s="186"/>
      <c r="WMC6" s="185"/>
      <c r="WMD6" s="186"/>
      <c r="WME6" s="185"/>
      <c r="WMF6" s="186"/>
      <c r="WMG6" s="185"/>
      <c r="WMH6" s="186"/>
      <c r="WMI6" s="185"/>
      <c r="WMJ6" s="186"/>
      <c r="WMK6" s="185"/>
      <c r="WML6" s="186"/>
      <c r="WMM6" s="185"/>
      <c r="WMN6" s="186"/>
      <c r="WMO6" s="185"/>
      <c r="WMP6" s="186"/>
      <c r="WMQ6" s="185"/>
      <c r="WMR6" s="186"/>
      <c r="WMS6" s="185"/>
      <c r="WMT6" s="186"/>
      <c r="WMU6" s="185"/>
      <c r="WMV6" s="186"/>
      <c r="WMW6" s="185"/>
      <c r="WMX6" s="186"/>
      <c r="WMY6" s="185"/>
      <c r="WMZ6" s="186"/>
      <c r="WNA6" s="185"/>
      <c r="WNB6" s="186"/>
      <c r="WNC6" s="185"/>
      <c r="WND6" s="186"/>
      <c r="WNE6" s="185"/>
      <c r="WNF6" s="186"/>
      <c r="WNG6" s="185"/>
      <c r="WNH6" s="186"/>
      <c r="WNI6" s="185"/>
      <c r="WNJ6" s="186"/>
      <c r="WNK6" s="185"/>
      <c r="WNL6" s="186"/>
      <c r="WNM6" s="185"/>
      <c r="WNN6" s="186"/>
      <c r="WNO6" s="185"/>
      <c r="WNP6" s="186"/>
      <c r="WNQ6" s="185"/>
      <c r="WNR6" s="186"/>
      <c r="WNS6" s="185"/>
      <c r="WNT6" s="186"/>
      <c r="WNU6" s="185"/>
      <c r="WNV6" s="186"/>
      <c r="WNW6" s="185"/>
      <c r="WNX6" s="186"/>
      <c r="WNY6" s="185"/>
      <c r="WNZ6" s="186"/>
      <c r="WOA6" s="185"/>
      <c r="WOB6" s="186"/>
      <c r="WOC6" s="185"/>
      <c r="WOD6" s="186"/>
      <c r="WOE6" s="185"/>
      <c r="WOF6" s="186"/>
      <c r="WOG6" s="185"/>
      <c r="WOH6" s="186"/>
      <c r="WOI6" s="185"/>
      <c r="WOJ6" s="186"/>
      <c r="WOK6" s="185"/>
      <c r="WOL6" s="186"/>
      <c r="WOM6" s="185"/>
      <c r="WON6" s="186"/>
      <c r="WOO6" s="185"/>
      <c r="WOP6" s="186"/>
      <c r="WOQ6" s="185"/>
      <c r="WOR6" s="186"/>
      <c r="WOS6" s="185"/>
      <c r="WOT6" s="186"/>
      <c r="WOU6" s="185"/>
      <c r="WOV6" s="186"/>
      <c r="WOW6" s="185"/>
      <c r="WOX6" s="186"/>
      <c r="WOY6" s="185"/>
      <c r="WOZ6" s="186"/>
      <c r="WPA6" s="185"/>
      <c r="WPB6" s="186"/>
      <c r="WPC6" s="185"/>
      <c r="WPD6" s="186"/>
      <c r="WPE6" s="185"/>
      <c r="WPF6" s="186"/>
      <c r="WPG6" s="185"/>
      <c r="WPH6" s="186"/>
      <c r="WPI6" s="185"/>
      <c r="WPJ6" s="186"/>
      <c r="WPK6" s="185"/>
      <c r="WPL6" s="186"/>
      <c r="WPM6" s="185"/>
      <c r="WPN6" s="186"/>
      <c r="WPO6" s="185"/>
      <c r="WPP6" s="186"/>
      <c r="WPQ6" s="185"/>
      <c r="WPR6" s="186"/>
      <c r="WPS6" s="185"/>
      <c r="WPT6" s="186"/>
      <c r="WPU6" s="185"/>
      <c r="WPV6" s="186"/>
      <c r="WPW6" s="185"/>
      <c r="WPX6" s="186"/>
      <c r="WPY6" s="185"/>
      <c r="WPZ6" s="186"/>
      <c r="WQA6" s="185"/>
      <c r="WQB6" s="186"/>
      <c r="WQC6" s="185"/>
      <c r="WQD6" s="186"/>
      <c r="WQE6" s="185"/>
      <c r="WQF6" s="186"/>
      <c r="WQG6" s="185"/>
      <c r="WQH6" s="186"/>
      <c r="WQI6" s="185"/>
      <c r="WQJ6" s="186"/>
      <c r="WQK6" s="185"/>
      <c r="WQL6" s="186"/>
      <c r="WQM6" s="185"/>
      <c r="WQN6" s="186"/>
      <c r="WQO6" s="185"/>
      <c r="WQP6" s="186"/>
      <c r="WQQ6" s="185"/>
      <c r="WQR6" s="186"/>
      <c r="WQS6" s="185"/>
      <c r="WQT6" s="186"/>
      <c r="WQU6" s="185"/>
      <c r="WQV6" s="186"/>
      <c r="WQW6" s="185"/>
      <c r="WQX6" s="186"/>
      <c r="WQY6" s="185"/>
      <c r="WQZ6" s="186"/>
      <c r="WRA6" s="185"/>
      <c r="WRB6" s="186"/>
      <c r="WRC6" s="185"/>
      <c r="WRD6" s="186"/>
      <c r="WRE6" s="185"/>
      <c r="WRF6" s="186"/>
      <c r="WRG6" s="185"/>
      <c r="WRH6" s="186"/>
      <c r="WRI6" s="185"/>
      <c r="WRJ6" s="186"/>
      <c r="WRK6" s="185"/>
      <c r="WRL6" s="186"/>
      <c r="WRM6" s="185"/>
      <c r="WRN6" s="186"/>
      <c r="WRO6" s="185"/>
      <c r="WRP6" s="186"/>
      <c r="WRQ6" s="185"/>
      <c r="WRR6" s="186"/>
      <c r="WRS6" s="185"/>
      <c r="WRT6" s="186"/>
      <c r="WRU6" s="185"/>
      <c r="WRV6" s="186"/>
      <c r="WRW6" s="185"/>
      <c r="WRX6" s="186"/>
      <c r="WRY6" s="185"/>
      <c r="WRZ6" s="186"/>
      <c r="WSA6" s="185"/>
      <c r="WSB6" s="186"/>
      <c r="WSC6" s="185"/>
      <c r="WSD6" s="186"/>
      <c r="WSE6" s="185"/>
      <c r="WSF6" s="186"/>
      <c r="WSG6" s="185"/>
      <c r="WSH6" s="186"/>
      <c r="WSI6" s="185"/>
      <c r="WSJ6" s="186"/>
      <c r="WSK6" s="185"/>
      <c r="WSL6" s="186"/>
      <c r="WSM6" s="185"/>
      <c r="WSN6" s="186"/>
      <c r="WSO6" s="185"/>
      <c r="WSP6" s="186"/>
      <c r="WSQ6" s="185"/>
      <c r="WSR6" s="186"/>
      <c r="WSS6" s="185"/>
      <c r="WST6" s="186"/>
      <c r="WSU6" s="185"/>
      <c r="WSV6" s="186"/>
      <c r="WSW6" s="185"/>
      <c r="WSX6" s="186"/>
      <c r="WSY6" s="185"/>
      <c r="WSZ6" s="186"/>
      <c r="WTA6" s="185"/>
      <c r="WTB6" s="186"/>
      <c r="WTC6" s="185"/>
      <c r="WTD6" s="186"/>
      <c r="WTE6" s="185"/>
      <c r="WTF6" s="186"/>
      <c r="WTG6" s="185"/>
      <c r="WTH6" s="186"/>
      <c r="WTI6" s="185"/>
      <c r="WTJ6" s="186"/>
      <c r="WTK6" s="185"/>
      <c r="WTL6" s="186"/>
      <c r="WTM6" s="185"/>
      <c r="WTN6" s="186"/>
      <c r="WTO6" s="185"/>
      <c r="WTP6" s="186"/>
      <c r="WTQ6" s="185"/>
      <c r="WTR6" s="186"/>
      <c r="WTS6" s="185"/>
      <c r="WTT6" s="186"/>
      <c r="WTU6" s="185"/>
      <c r="WTV6" s="186"/>
      <c r="WTW6" s="185"/>
      <c r="WTX6" s="186"/>
      <c r="WTY6" s="185"/>
      <c r="WTZ6" s="186"/>
      <c r="WUA6" s="185"/>
      <c r="WUB6" s="186"/>
      <c r="WUC6" s="185"/>
      <c r="WUD6" s="186"/>
      <c r="WUE6" s="185"/>
      <c r="WUF6" s="186"/>
      <c r="WUG6" s="185"/>
      <c r="WUH6" s="186"/>
      <c r="WUI6" s="185"/>
      <c r="WUJ6" s="186"/>
      <c r="WUK6" s="185"/>
      <c r="WUL6" s="186"/>
      <c r="WUM6" s="185"/>
      <c r="WUN6" s="186"/>
      <c r="WUO6" s="185"/>
      <c r="WUP6" s="186"/>
      <c r="WUQ6" s="185"/>
      <c r="WUR6" s="186"/>
      <c r="WUS6" s="185"/>
      <c r="WUT6" s="186"/>
      <c r="WUU6" s="185"/>
      <c r="WUV6" s="186"/>
      <c r="WUW6" s="185"/>
      <c r="WUX6" s="186"/>
      <c r="WUY6" s="185"/>
      <c r="WUZ6" s="186"/>
      <c r="WVA6" s="185"/>
      <c r="WVB6" s="186"/>
      <c r="WVC6" s="185"/>
      <c r="WVD6" s="186"/>
      <c r="WVE6" s="185"/>
      <c r="WVF6" s="186"/>
      <c r="WVG6" s="185"/>
      <c r="WVH6" s="186"/>
      <c r="WVI6" s="185"/>
      <c r="WVJ6" s="186"/>
      <c r="WVK6" s="185"/>
      <c r="WVL6" s="186"/>
      <c r="WVM6" s="185"/>
      <c r="WVN6" s="186"/>
      <c r="WVO6" s="185"/>
      <c r="WVP6" s="186"/>
      <c r="WVQ6" s="185"/>
      <c r="WVR6" s="186"/>
      <c r="WVS6" s="185"/>
      <c r="WVT6" s="186"/>
      <c r="WVU6" s="185"/>
      <c r="WVV6" s="186"/>
      <c r="WVW6" s="185"/>
      <c r="WVX6" s="186"/>
      <c r="WVY6" s="185"/>
      <c r="WVZ6" s="186"/>
      <c r="WWA6" s="185"/>
      <c r="WWB6" s="186"/>
      <c r="WWC6" s="185"/>
      <c r="WWD6" s="186"/>
      <c r="WWE6" s="185"/>
      <c r="WWF6" s="186"/>
      <c r="WWG6" s="185"/>
      <c r="WWH6" s="186"/>
      <c r="WWI6" s="185"/>
      <c r="WWJ6" s="186"/>
      <c r="WWK6" s="185"/>
      <c r="WWL6" s="186"/>
      <c r="WWM6" s="185"/>
      <c r="WWN6" s="186"/>
      <c r="WWO6" s="185"/>
      <c r="WWP6" s="186"/>
      <c r="WWQ6" s="185"/>
      <c r="WWR6" s="186"/>
      <c r="WWS6" s="185"/>
      <c r="WWT6" s="186"/>
      <c r="WWU6" s="185"/>
      <c r="WWV6" s="186"/>
      <c r="WWW6" s="185"/>
      <c r="WWX6" s="186"/>
      <c r="WWY6" s="185"/>
      <c r="WWZ6" s="186"/>
      <c r="WXA6" s="185"/>
      <c r="WXB6" s="186"/>
      <c r="WXC6" s="185"/>
      <c r="WXD6" s="186"/>
      <c r="WXE6" s="185"/>
      <c r="WXF6" s="186"/>
      <c r="WXG6" s="185"/>
      <c r="WXH6" s="186"/>
      <c r="WXI6" s="185"/>
      <c r="WXJ6" s="186"/>
      <c r="WXK6" s="185"/>
      <c r="WXL6" s="186"/>
      <c r="WXM6" s="185"/>
      <c r="WXN6" s="186"/>
      <c r="WXO6" s="185"/>
      <c r="WXP6" s="186"/>
      <c r="WXQ6" s="185"/>
      <c r="WXR6" s="186"/>
      <c r="WXS6" s="185"/>
      <c r="WXT6" s="186"/>
      <c r="WXU6" s="185"/>
      <c r="WXV6" s="186"/>
      <c r="WXW6" s="185"/>
      <c r="WXX6" s="186"/>
      <c r="WXY6" s="185"/>
      <c r="WXZ6" s="186"/>
      <c r="WYA6" s="185"/>
      <c r="WYB6" s="186"/>
      <c r="WYC6" s="185"/>
      <c r="WYD6" s="186"/>
      <c r="WYE6" s="185"/>
      <c r="WYF6" s="186"/>
      <c r="WYG6" s="185"/>
      <c r="WYH6" s="186"/>
      <c r="WYI6" s="185"/>
      <c r="WYJ6" s="186"/>
      <c r="WYK6" s="185"/>
      <c r="WYL6" s="186"/>
      <c r="WYM6" s="185"/>
      <c r="WYN6" s="186"/>
      <c r="WYO6" s="185"/>
      <c r="WYP6" s="186"/>
      <c r="WYQ6" s="185"/>
      <c r="WYR6" s="186"/>
      <c r="WYS6" s="185"/>
      <c r="WYT6" s="186"/>
      <c r="WYU6" s="185"/>
      <c r="WYV6" s="186"/>
      <c r="WYW6" s="185"/>
      <c r="WYX6" s="186"/>
      <c r="WYY6" s="185"/>
      <c r="WYZ6" s="186"/>
      <c r="WZA6" s="185"/>
      <c r="WZB6" s="186"/>
      <c r="WZC6" s="185"/>
      <c r="WZD6" s="186"/>
      <c r="WZE6" s="185"/>
      <c r="WZF6" s="186"/>
      <c r="WZG6" s="185"/>
      <c r="WZH6" s="186"/>
      <c r="WZI6" s="185"/>
      <c r="WZJ6" s="186"/>
      <c r="WZK6" s="185"/>
      <c r="WZL6" s="186"/>
      <c r="WZM6" s="185"/>
      <c r="WZN6" s="186"/>
      <c r="WZO6" s="185"/>
      <c r="WZP6" s="186"/>
      <c r="WZQ6" s="185"/>
      <c r="WZR6" s="186"/>
      <c r="WZS6" s="185"/>
      <c r="WZT6" s="186"/>
      <c r="WZU6" s="185"/>
      <c r="WZV6" s="186"/>
      <c r="WZW6" s="185"/>
      <c r="WZX6" s="186"/>
      <c r="WZY6" s="185"/>
      <c r="WZZ6" s="186"/>
      <c r="XAA6" s="185"/>
      <c r="XAB6" s="186"/>
      <c r="XAC6" s="185"/>
      <c r="XAD6" s="186"/>
      <c r="XAE6" s="185"/>
      <c r="XAF6" s="186"/>
      <c r="XAG6" s="185"/>
      <c r="XAH6" s="186"/>
      <c r="XAI6" s="185"/>
      <c r="XAJ6" s="186"/>
      <c r="XAK6" s="185"/>
      <c r="XAL6" s="186"/>
      <c r="XAM6" s="185"/>
      <c r="XAN6" s="186"/>
      <c r="XAO6" s="185"/>
      <c r="XAP6" s="186"/>
      <c r="XAQ6" s="185"/>
      <c r="XAR6" s="186"/>
      <c r="XAS6" s="185"/>
      <c r="XAT6" s="186"/>
      <c r="XAU6" s="185"/>
      <c r="XAV6" s="186"/>
      <c r="XAW6" s="185"/>
      <c r="XAX6" s="186"/>
      <c r="XAY6" s="185"/>
      <c r="XAZ6" s="186"/>
      <c r="XBA6" s="185"/>
      <c r="XBB6" s="186"/>
      <c r="XBC6" s="185"/>
      <c r="XBD6" s="186"/>
      <c r="XBE6" s="185"/>
      <c r="XBF6" s="186"/>
      <c r="XBG6" s="185"/>
      <c r="XBH6" s="186"/>
      <c r="XBI6" s="185"/>
      <c r="XBJ6" s="186"/>
      <c r="XBK6" s="185"/>
      <c r="XBL6" s="186"/>
      <c r="XBM6" s="185"/>
      <c r="XBN6" s="186"/>
      <c r="XBO6" s="185"/>
      <c r="XBP6" s="186"/>
      <c r="XBQ6" s="185"/>
      <c r="XBR6" s="186"/>
      <c r="XBS6" s="185"/>
      <c r="XBT6" s="186"/>
      <c r="XBU6" s="185"/>
      <c r="XBV6" s="186"/>
      <c r="XBW6" s="185"/>
      <c r="XBX6" s="186"/>
      <c r="XBY6" s="185"/>
      <c r="XBZ6" s="186"/>
      <c r="XCA6" s="185"/>
      <c r="XCB6" s="186"/>
      <c r="XCC6" s="185"/>
      <c r="XCD6" s="186"/>
      <c r="XCE6" s="185"/>
      <c r="XCF6" s="186"/>
      <c r="XCG6" s="185"/>
      <c r="XCH6" s="186"/>
      <c r="XCI6" s="185"/>
      <c r="XCJ6" s="186"/>
      <c r="XCK6" s="185"/>
      <c r="XCL6" s="186"/>
      <c r="XCM6" s="185"/>
      <c r="XCN6" s="186"/>
      <c r="XCO6" s="185"/>
      <c r="XCP6" s="186"/>
      <c r="XCQ6" s="185"/>
      <c r="XCR6" s="186"/>
      <c r="XCS6" s="185"/>
      <c r="XCT6" s="186"/>
      <c r="XCU6" s="185"/>
      <c r="XCV6" s="186"/>
      <c r="XCW6" s="185"/>
      <c r="XCX6" s="186"/>
      <c r="XCY6" s="185"/>
      <c r="XCZ6" s="186"/>
      <c r="XDA6" s="185"/>
      <c r="XDB6" s="186"/>
      <c r="XDC6" s="185"/>
      <c r="XDD6" s="186"/>
      <c r="XDE6" s="185"/>
      <c r="XDF6" s="186"/>
      <c r="XDG6" s="185"/>
      <c r="XDH6" s="186"/>
      <c r="XDI6" s="185"/>
      <c r="XDJ6" s="186"/>
      <c r="XDK6" s="185"/>
      <c r="XDL6" s="186"/>
      <c r="XDM6" s="185"/>
      <c r="XDN6" s="186"/>
      <c r="XDO6" s="185"/>
      <c r="XDP6" s="186"/>
      <c r="XDQ6" s="185"/>
      <c r="XDR6" s="186"/>
      <c r="XDS6" s="185"/>
      <c r="XDT6" s="186"/>
      <c r="XDU6" s="185"/>
      <c r="XDV6" s="186"/>
      <c r="XDW6" s="185"/>
      <c r="XDX6" s="186"/>
      <c r="XDY6" s="185"/>
      <c r="XDZ6" s="186"/>
      <c r="XEA6" s="185"/>
      <c r="XEB6" s="186"/>
      <c r="XEC6" s="185"/>
      <c r="XED6" s="186"/>
      <c r="XEE6" s="185"/>
      <c r="XEF6" s="186"/>
      <c r="XEG6" s="185"/>
      <c r="XEH6" s="186"/>
      <c r="XEI6" s="185"/>
      <c r="XEJ6" s="186"/>
      <c r="XEK6" s="185"/>
      <c r="XEL6" s="186"/>
      <c r="XEM6" s="185"/>
      <c r="XEN6" s="186"/>
      <c r="XEO6" s="185"/>
      <c r="XEP6" s="186"/>
      <c r="XEQ6" s="185"/>
      <c r="XER6" s="186"/>
      <c r="XES6" s="185"/>
      <c r="XET6" s="186"/>
      <c r="XEU6" s="185"/>
      <c r="XEV6" s="186"/>
      <c r="XEW6" s="185"/>
      <c r="XEX6" s="186"/>
      <c r="XEY6" s="185"/>
      <c r="XEZ6" s="186"/>
      <c r="XFA6" s="185"/>
      <c r="XFB6" s="186"/>
      <c r="XFC6" s="185"/>
      <c r="XFD6" s="186"/>
    </row>
    <row r="7" spans="1:16384" s="180" customFormat="1">
      <c r="A7" s="184" t="s">
        <v>271</v>
      </c>
      <c r="B7" s="203"/>
      <c r="C7" s="185"/>
      <c r="D7" s="186"/>
      <c r="E7" s="185"/>
      <c r="F7" s="186"/>
      <c r="G7" s="185"/>
      <c r="H7" s="187"/>
      <c r="I7" s="188"/>
      <c r="J7" s="187"/>
      <c r="K7" s="188"/>
      <c r="L7" s="187"/>
      <c r="M7" s="188"/>
      <c r="N7" s="187"/>
      <c r="O7" s="188"/>
      <c r="P7" s="175"/>
      <c r="Q7" s="185"/>
      <c r="R7" s="187"/>
      <c r="S7" s="187"/>
      <c r="T7" s="188"/>
      <c r="U7" s="188"/>
      <c r="V7" s="187"/>
      <c r="W7" s="188"/>
      <c r="X7" s="187"/>
      <c r="Y7" s="188"/>
      <c r="Z7" s="187"/>
      <c r="AA7" s="188"/>
      <c r="AB7" s="186"/>
      <c r="AC7" s="185"/>
      <c r="AD7" s="186"/>
      <c r="AE7" s="185"/>
      <c r="AF7" s="186"/>
      <c r="AG7" s="185"/>
      <c r="AH7" s="186"/>
      <c r="AI7" s="185"/>
      <c r="AJ7" s="186"/>
      <c r="AK7" s="185"/>
      <c r="AL7" s="186"/>
      <c r="AM7" s="185"/>
      <c r="AN7" s="186"/>
      <c r="AO7" s="185"/>
      <c r="AP7" s="186"/>
      <c r="AQ7" s="185"/>
      <c r="AR7" s="186"/>
      <c r="AS7" s="185"/>
      <c r="AT7" s="186"/>
      <c r="AU7" s="185"/>
      <c r="AV7" s="186"/>
      <c r="AW7" s="185"/>
      <c r="AX7" s="186"/>
      <c r="AY7" s="185"/>
      <c r="AZ7" s="186"/>
      <c r="BA7" s="185"/>
      <c r="BB7" s="186"/>
      <c r="BC7" s="185"/>
      <c r="BD7" s="186"/>
      <c r="BE7" s="185"/>
      <c r="BF7" s="186"/>
      <c r="BG7" s="185"/>
      <c r="BH7" s="186"/>
      <c r="BI7" s="185"/>
      <c r="BJ7" s="186"/>
      <c r="BK7" s="185"/>
      <c r="BL7" s="186"/>
      <c r="BM7" s="185"/>
      <c r="BN7" s="186"/>
      <c r="BO7" s="185"/>
      <c r="BP7" s="186"/>
      <c r="BQ7" s="185"/>
      <c r="BR7" s="186"/>
      <c r="BS7" s="185"/>
      <c r="BT7" s="186"/>
      <c r="BU7" s="185"/>
      <c r="BV7" s="186"/>
      <c r="BW7" s="185"/>
      <c r="BX7" s="186"/>
      <c r="BY7" s="185"/>
      <c r="BZ7" s="186"/>
      <c r="CA7" s="185"/>
      <c r="CB7" s="186"/>
      <c r="CC7" s="185"/>
      <c r="CD7" s="186"/>
      <c r="CE7" s="185"/>
      <c r="CF7" s="186"/>
      <c r="CG7" s="185"/>
      <c r="CH7" s="186"/>
      <c r="CI7" s="185"/>
      <c r="CJ7" s="186"/>
      <c r="CK7" s="185"/>
      <c r="CL7" s="186"/>
      <c r="CM7" s="185"/>
      <c r="CN7" s="186"/>
      <c r="CO7" s="185"/>
      <c r="CP7" s="186"/>
      <c r="CQ7" s="185"/>
      <c r="CR7" s="186"/>
      <c r="CS7" s="185"/>
      <c r="CT7" s="186"/>
      <c r="CU7" s="185"/>
      <c r="CV7" s="186"/>
      <c r="CW7" s="185"/>
      <c r="CX7" s="186"/>
      <c r="CY7" s="185"/>
      <c r="CZ7" s="186"/>
      <c r="DA7" s="185"/>
      <c r="DB7" s="186"/>
      <c r="DC7" s="185"/>
      <c r="DD7" s="186"/>
      <c r="DE7" s="185"/>
      <c r="DF7" s="186"/>
      <c r="DG7" s="185"/>
      <c r="DH7" s="186"/>
      <c r="DI7" s="185"/>
      <c r="DJ7" s="186"/>
      <c r="DK7" s="185"/>
      <c r="DL7" s="186"/>
      <c r="DM7" s="185"/>
      <c r="DN7" s="186"/>
      <c r="DO7" s="185"/>
      <c r="DP7" s="186"/>
      <c r="DQ7" s="185"/>
      <c r="DR7" s="186"/>
      <c r="DS7" s="185"/>
      <c r="DT7" s="186"/>
      <c r="DU7" s="185"/>
      <c r="DV7" s="186"/>
      <c r="DW7" s="185"/>
      <c r="DX7" s="186"/>
      <c r="DY7" s="185"/>
      <c r="DZ7" s="186"/>
      <c r="EA7" s="185"/>
      <c r="EB7" s="186"/>
      <c r="EC7" s="185"/>
      <c r="ED7" s="186"/>
      <c r="EE7" s="185"/>
      <c r="EF7" s="186"/>
      <c r="EG7" s="185"/>
      <c r="EH7" s="186"/>
      <c r="EI7" s="185"/>
      <c r="EJ7" s="186"/>
      <c r="EK7" s="185"/>
      <c r="EL7" s="186"/>
      <c r="EM7" s="185"/>
      <c r="EN7" s="186"/>
      <c r="EO7" s="185"/>
      <c r="EP7" s="186"/>
      <c r="EQ7" s="185"/>
      <c r="ER7" s="186"/>
      <c r="ES7" s="185"/>
      <c r="ET7" s="186"/>
      <c r="EU7" s="185"/>
      <c r="EV7" s="186"/>
      <c r="EW7" s="185"/>
      <c r="EX7" s="186"/>
      <c r="EY7" s="185"/>
      <c r="EZ7" s="186"/>
      <c r="FA7" s="185"/>
      <c r="FB7" s="186"/>
      <c r="FC7" s="185"/>
      <c r="FD7" s="186"/>
      <c r="FE7" s="185"/>
      <c r="FF7" s="186"/>
      <c r="FG7" s="185"/>
      <c r="FH7" s="186"/>
      <c r="FI7" s="185"/>
      <c r="FJ7" s="186"/>
      <c r="FK7" s="185"/>
      <c r="FL7" s="186"/>
      <c r="FM7" s="185"/>
      <c r="FN7" s="186"/>
      <c r="FO7" s="185"/>
      <c r="FP7" s="186"/>
      <c r="FQ7" s="185"/>
      <c r="FR7" s="186"/>
      <c r="FS7" s="185"/>
      <c r="FT7" s="186"/>
      <c r="FU7" s="185"/>
      <c r="FV7" s="186"/>
      <c r="FW7" s="185"/>
      <c r="FX7" s="186"/>
      <c r="FY7" s="185"/>
      <c r="FZ7" s="186"/>
      <c r="GA7" s="185"/>
      <c r="GB7" s="186"/>
      <c r="GC7" s="185"/>
      <c r="GD7" s="186"/>
      <c r="GE7" s="185"/>
      <c r="GF7" s="186"/>
      <c r="GG7" s="185"/>
      <c r="GH7" s="186"/>
      <c r="GI7" s="185"/>
      <c r="GJ7" s="186"/>
      <c r="GK7" s="185"/>
      <c r="GL7" s="186"/>
      <c r="GM7" s="185"/>
      <c r="GN7" s="186"/>
      <c r="GO7" s="185"/>
      <c r="GP7" s="186"/>
      <c r="GQ7" s="185"/>
      <c r="GR7" s="186"/>
      <c r="GS7" s="185"/>
      <c r="GT7" s="186"/>
      <c r="GU7" s="185"/>
      <c r="GV7" s="186"/>
      <c r="GW7" s="185"/>
      <c r="GX7" s="186"/>
      <c r="GY7" s="185"/>
      <c r="GZ7" s="186"/>
      <c r="HA7" s="185"/>
      <c r="HB7" s="186"/>
      <c r="HC7" s="185"/>
      <c r="HD7" s="186"/>
      <c r="HE7" s="185"/>
      <c r="HF7" s="186"/>
      <c r="HG7" s="185"/>
      <c r="HH7" s="186"/>
      <c r="HI7" s="185"/>
      <c r="HJ7" s="186"/>
      <c r="HK7" s="185"/>
      <c r="HL7" s="186"/>
      <c r="HM7" s="185"/>
      <c r="HN7" s="186"/>
      <c r="HO7" s="185"/>
      <c r="HP7" s="186"/>
      <c r="HQ7" s="185"/>
      <c r="HR7" s="186"/>
      <c r="HS7" s="185"/>
      <c r="HT7" s="186"/>
      <c r="HU7" s="185"/>
      <c r="HV7" s="186"/>
      <c r="HW7" s="185"/>
      <c r="HX7" s="186"/>
      <c r="HY7" s="185"/>
      <c r="HZ7" s="186"/>
      <c r="IA7" s="185"/>
      <c r="IB7" s="186"/>
      <c r="IC7" s="185"/>
      <c r="ID7" s="186"/>
      <c r="IE7" s="185"/>
      <c r="IF7" s="186"/>
      <c r="IG7" s="185"/>
      <c r="IH7" s="186"/>
      <c r="II7" s="185"/>
      <c r="IJ7" s="186"/>
      <c r="IK7" s="185"/>
      <c r="IL7" s="186"/>
      <c r="IM7" s="185"/>
      <c r="IN7" s="186"/>
      <c r="IO7" s="185"/>
      <c r="IP7" s="186"/>
      <c r="IQ7" s="185"/>
      <c r="IR7" s="186"/>
      <c r="IS7" s="185"/>
      <c r="IT7" s="186"/>
      <c r="IU7" s="185"/>
      <c r="IV7" s="186"/>
      <c r="IW7" s="185"/>
      <c r="IX7" s="186"/>
      <c r="IY7" s="185"/>
      <c r="IZ7" s="186"/>
      <c r="JA7" s="185"/>
      <c r="JB7" s="186"/>
      <c r="JC7" s="185"/>
      <c r="JD7" s="186"/>
      <c r="JE7" s="185"/>
      <c r="JF7" s="186"/>
      <c r="JG7" s="185"/>
      <c r="JH7" s="186"/>
      <c r="JI7" s="185"/>
      <c r="JJ7" s="186"/>
      <c r="JK7" s="185"/>
      <c r="JL7" s="186"/>
      <c r="JM7" s="185"/>
      <c r="JN7" s="186"/>
      <c r="JO7" s="185"/>
      <c r="JP7" s="186"/>
      <c r="JQ7" s="185"/>
      <c r="JR7" s="186"/>
      <c r="JS7" s="185"/>
      <c r="JT7" s="186"/>
      <c r="JU7" s="185"/>
      <c r="JV7" s="186"/>
      <c r="JW7" s="185"/>
      <c r="JX7" s="186"/>
      <c r="JY7" s="185"/>
      <c r="JZ7" s="186"/>
      <c r="KA7" s="185"/>
      <c r="KB7" s="186"/>
      <c r="KC7" s="185"/>
      <c r="KD7" s="186"/>
      <c r="KE7" s="185"/>
      <c r="KF7" s="186"/>
      <c r="KG7" s="185"/>
      <c r="KH7" s="186"/>
      <c r="KI7" s="185"/>
      <c r="KJ7" s="186"/>
      <c r="KK7" s="185"/>
      <c r="KL7" s="186"/>
      <c r="KM7" s="185"/>
      <c r="KN7" s="186"/>
      <c r="KO7" s="185"/>
      <c r="KP7" s="186"/>
      <c r="KQ7" s="185"/>
      <c r="KR7" s="186"/>
      <c r="KS7" s="185"/>
      <c r="KT7" s="186"/>
      <c r="KU7" s="185"/>
      <c r="KV7" s="186"/>
      <c r="KW7" s="185"/>
      <c r="KX7" s="186"/>
      <c r="KY7" s="185"/>
      <c r="KZ7" s="186"/>
      <c r="LA7" s="185"/>
      <c r="LB7" s="186"/>
      <c r="LC7" s="185"/>
      <c r="LD7" s="186"/>
      <c r="LE7" s="185"/>
      <c r="LF7" s="186"/>
      <c r="LG7" s="185"/>
      <c r="LH7" s="186"/>
      <c r="LI7" s="185"/>
      <c r="LJ7" s="186"/>
      <c r="LK7" s="185"/>
      <c r="LL7" s="186"/>
      <c r="LM7" s="185"/>
      <c r="LN7" s="186"/>
      <c r="LO7" s="185"/>
      <c r="LP7" s="186"/>
      <c r="LQ7" s="185"/>
      <c r="LR7" s="186"/>
      <c r="LS7" s="185"/>
      <c r="LT7" s="186"/>
      <c r="LU7" s="185"/>
      <c r="LV7" s="186"/>
      <c r="LW7" s="185"/>
      <c r="LX7" s="186"/>
      <c r="LY7" s="185"/>
      <c r="LZ7" s="186"/>
      <c r="MA7" s="185"/>
      <c r="MB7" s="186"/>
      <c r="MC7" s="185"/>
      <c r="MD7" s="186"/>
      <c r="ME7" s="185"/>
      <c r="MF7" s="186"/>
      <c r="MG7" s="185"/>
      <c r="MH7" s="186"/>
      <c r="MI7" s="185"/>
      <c r="MJ7" s="186"/>
      <c r="MK7" s="185"/>
      <c r="ML7" s="186"/>
      <c r="MM7" s="185"/>
      <c r="MN7" s="186"/>
      <c r="MO7" s="185"/>
      <c r="MP7" s="186"/>
      <c r="MQ7" s="185"/>
      <c r="MR7" s="186"/>
      <c r="MS7" s="185"/>
      <c r="MT7" s="186"/>
      <c r="MU7" s="185"/>
      <c r="MV7" s="186"/>
      <c r="MW7" s="185"/>
      <c r="MX7" s="186"/>
      <c r="MY7" s="185"/>
      <c r="MZ7" s="186"/>
      <c r="NA7" s="185"/>
      <c r="NB7" s="186"/>
      <c r="NC7" s="185"/>
      <c r="ND7" s="186"/>
      <c r="NE7" s="185"/>
      <c r="NF7" s="186"/>
      <c r="NG7" s="185"/>
      <c r="NH7" s="186"/>
      <c r="NI7" s="185"/>
      <c r="NJ7" s="186"/>
      <c r="NK7" s="185"/>
      <c r="NL7" s="186"/>
      <c r="NM7" s="185"/>
      <c r="NN7" s="186"/>
      <c r="NO7" s="185"/>
      <c r="NP7" s="186"/>
      <c r="NQ7" s="185"/>
      <c r="NR7" s="186"/>
      <c r="NS7" s="185"/>
      <c r="NT7" s="186"/>
      <c r="NU7" s="185"/>
      <c r="NV7" s="186"/>
      <c r="NW7" s="185"/>
      <c r="NX7" s="186"/>
      <c r="NY7" s="185"/>
      <c r="NZ7" s="186"/>
      <c r="OA7" s="185"/>
      <c r="OB7" s="186"/>
      <c r="OC7" s="185"/>
      <c r="OD7" s="186"/>
      <c r="OE7" s="185"/>
      <c r="OF7" s="186"/>
      <c r="OG7" s="185"/>
      <c r="OH7" s="186"/>
      <c r="OI7" s="185"/>
      <c r="OJ7" s="186"/>
      <c r="OK7" s="185"/>
      <c r="OL7" s="186"/>
      <c r="OM7" s="185"/>
      <c r="ON7" s="186"/>
      <c r="OO7" s="185"/>
      <c r="OP7" s="186"/>
      <c r="OQ7" s="185"/>
      <c r="OR7" s="186"/>
      <c r="OS7" s="185"/>
      <c r="OT7" s="186"/>
      <c r="OU7" s="185"/>
      <c r="OV7" s="186"/>
      <c r="OW7" s="185"/>
      <c r="OX7" s="186"/>
      <c r="OY7" s="185"/>
      <c r="OZ7" s="186"/>
      <c r="PA7" s="185"/>
      <c r="PB7" s="186"/>
      <c r="PC7" s="185"/>
      <c r="PD7" s="186"/>
      <c r="PE7" s="185"/>
      <c r="PF7" s="186"/>
      <c r="PG7" s="185"/>
      <c r="PH7" s="186"/>
      <c r="PI7" s="185"/>
      <c r="PJ7" s="186"/>
      <c r="PK7" s="185"/>
      <c r="PL7" s="186"/>
      <c r="PM7" s="185"/>
      <c r="PN7" s="186"/>
      <c r="PO7" s="185"/>
      <c r="PP7" s="186"/>
      <c r="PQ7" s="185"/>
      <c r="PR7" s="186"/>
      <c r="PS7" s="185"/>
      <c r="PT7" s="186"/>
      <c r="PU7" s="185"/>
      <c r="PV7" s="186"/>
      <c r="PW7" s="185"/>
      <c r="PX7" s="186"/>
      <c r="PY7" s="185"/>
      <c r="PZ7" s="186"/>
      <c r="QA7" s="185"/>
      <c r="QB7" s="186"/>
      <c r="QC7" s="185"/>
      <c r="QD7" s="186"/>
      <c r="QE7" s="185"/>
      <c r="QF7" s="186"/>
      <c r="QG7" s="185"/>
      <c r="QH7" s="186"/>
      <c r="QI7" s="185"/>
      <c r="QJ7" s="186"/>
      <c r="QK7" s="185"/>
      <c r="QL7" s="186"/>
      <c r="QM7" s="185"/>
      <c r="QN7" s="186"/>
      <c r="QO7" s="185"/>
      <c r="QP7" s="186"/>
      <c r="QQ7" s="185"/>
      <c r="QR7" s="186"/>
      <c r="QS7" s="185"/>
      <c r="QT7" s="186"/>
      <c r="QU7" s="185"/>
      <c r="QV7" s="186"/>
      <c r="QW7" s="185"/>
      <c r="QX7" s="186"/>
      <c r="QY7" s="185"/>
      <c r="QZ7" s="186"/>
      <c r="RA7" s="185"/>
      <c r="RB7" s="186"/>
      <c r="RC7" s="185"/>
      <c r="RD7" s="186"/>
      <c r="RE7" s="185"/>
      <c r="RF7" s="186"/>
      <c r="RG7" s="185"/>
      <c r="RH7" s="186"/>
      <c r="RI7" s="185"/>
      <c r="RJ7" s="186"/>
      <c r="RK7" s="185"/>
      <c r="RL7" s="186"/>
      <c r="RM7" s="185"/>
      <c r="RN7" s="186"/>
      <c r="RO7" s="185"/>
      <c r="RP7" s="186"/>
      <c r="RQ7" s="185"/>
      <c r="RR7" s="186"/>
      <c r="RS7" s="185"/>
      <c r="RT7" s="186"/>
      <c r="RU7" s="185"/>
      <c r="RV7" s="186"/>
      <c r="RW7" s="185"/>
      <c r="RX7" s="186"/>
      <c r="RY7" s="185"/>
      <c r="RZ7" s="186"/>
      <c r="SA7" s="185"/>
      <c r="SB7" s="186"/>
      <c r="SC7" s="185"/>
      <c r="SD7" s="186"/>
      <c r="SE7" s="185"/>
      <c r="SF7" s="186"/>
      <c r="SG7" s="185"/>
      <c r="SH7" s="186"/>
      <c r="SI7" s="185"/>
      <c r="SJ7" s="186"/>
      <c r="SK7" s="185"/>
      <c r="SL7" s="186"/>
      <c r="SM7" s="185"/>
      <c r="SN7" s="186"/>
      <c r="SO7" s="185"/>
      <c r="SP7" s="186"/>
      <c r="SQ7" s="185"/>
      <c r="SR7" s="186"/>
      <c r="SS7" s="185"/>
      <c r="ST7" s="186"/>
      <c r="SU7" s="185"/>
      <c r="SV7" s="186"/>
      <c r="SW7" s="185"/>
      <c r="SX7" s="186"/>
      <c r="SY7" s="185"/>
      <c r="SZ7" s="186"/>
      <c r="TA7" s="185"/>
      <c r="TB7" s="186"/>
      <c r="TC7" s="185"/>
      <c r="TD7" s="186"/>
      <c r="TE7" s="185"/>
      <c r="TF7" s="186"/>
      <c r="TG7" s="185"/>
      <c r="TH7" s="186"/>
      <c r="TI7" s="185"/>
      <c r="TJ7" s="186"/>
      <c r="TK7" s="185"/>
      <c r="TL7" s="186"/>
      <c r="TM7" s="185"/>
      <c r="TN7" s="186"/>
      <c r="TO7" s="185"/>
      <c r="TP7" s="186"/>
      <c r="TQ7" s="185"/>
      <c r="TR7" s="186"/>
      <c r="TS7" s="185"/>
      <c r="TT7" s="186"/>
      <c r="TU7" s="185"/>
      <c r="TV7" s="186"/>
      <c r="TW7" s="185"/>
      <c r="TX7" s="186"/>
      <c r="TY7" s="185"/>
      <c r="TZ7" s="186"/>
      <c r="UA7" s="185"/>
      <c r="UB7" s="186"/>
      <c r="UC7" s="185"/>
      <c r="UD7" s="186"/>
      <c r="UE7" s="185"/>
      <c r="UF7" s="186"/>
      <c r="UG7" s="185"/>
      <c r="UH7" s="186"/>
      <c r="UI7" s="185"/>
      <c r="UJ7" s="186"/>
      <c r="UK7" s="185"/>
      <c r="UL7" s="186"/>
      <c r="UM7" s="185"/>
      <c r="UN7" s="186"/>
      <c r="UO7" s="185"/>
      <c r="UP7" s="186"/>
      <c r="UQ7" s="185"/>
      <c r="UR7" s="186"/>
      <c r="US7" s="185"/>
      <c r="UT7" s="186"/>
      <c r="UU7" s="185"/>
      <c r="UV7" s="186"/>
      <c r="UW7" s="185"/>
      <c r="UX7" s="186"/>
      <c r="UY7" s="185"/>
      <c r="UZ7" s="186"/>
      <c r="VA7" s="185"/>
      <c r="VB7" s="186"/>
      <c r="VC7" s="185"/>
      <c r="VD7" s="186"/>
      <c r="VE7" s="185"/>
      <c r="VF7" s="186"/>
      <c r="VG7" s="185"/>
      <c r="VH7" s="186"/>
      <c r="VI7" s="185"/>
      <c r="VJ7" s="186"/>
      <c r="VK7" s="185"/>
      <c r="VL7" s="186"/>
      <c r="VM7" s="185"/>
      <c r="VN7" s="186"/>
      <c r="VO7" s="185"/>
      <c r="VP7" s="186"/>
      <c r="VQ7" s="185"/>
      <c r="VR7" s="186"/>
      <c r="VS7" s="185"/>
      <c r="VT7" s="186"/>
      <c r="VU7" s="185"/>
      <c r="VV7" s="186"/>
      <c r="VW7" s="185"/>
      <c r="VX7" s="186"/>
      <c r="VY7" s="185"/>
      <c r="VZ7" s="186"/>
      <c r="WA7" s="185"/>
      <c r="WB7" s="186"/>
      <c r="WC7" s="185"/>
      <c r="WD7" s="186"/>
      <c r="WE7" s="185"/>
      <c r="WF7" s="186"/>
      <c r="WG7" s="185"/>
      <c r="WH7" s="186"/>
      <c r="WI7" s="185"/>
      <c r="WJ7" s="186"/>
      <c r="WK7" s="185"/>
      <c r="WL7" s="186"/>
      <c r="WM7" s="185"/>
      <c r="WN7" s="186"/>
      <c r="WO7" s="185"/>
      <c r="WP7" s="186"/>
      <c r="WQ7" s="185"/>
      <c r="WR7" s="186"/>
      <c r="WS7" s="185"/>
      <c r="WT7" s="186"/>
      <c r="WU7" s="185"/>
      <c r="WV7" s="186"/>
      <c r="WW7" s="185"/>
      <c r="WX7" s="186"/>
      <c r="WY7" s="185"/>
      <c r="WZ7" s="186"/>
      <c r="XA7" s="185"/>
      <c r="XB7" s="186"/>
      <c r="XC7" s="185"/>
      <c r="XD7" s="186"/>
      <c r="XE7" s="185"/>
      <c r="XF7" s="186"/>
      <c r="XG7" s="185"/>
      <c r="XH7" s="186"/>
      <c r="XI7" s="185"/>
      <c r="XJ7" s="186"/>
      <c r="XK7" s="185"/>
      <c r="XL7" s="186"/>
      <c r="XM7" s="185"/>
      <c r="XN7" s="186"/>
      <c r="XO7" s="185"/>
      <c r="XP7" s="186"/>
      <c r="XQ7" s="185"/>
      <c r="XR7" s="186"/>
      <c r="XS7" s="185"/>
      <c r="XT7" s="186"/>
      <c r="XU7" s="185"/>
      <c r="XV7" s="186"/>
      <c r="XW7" s="185"/>
      <c r="XX7" s="186"/>
      <c r="XY7" s="185"/>
      <c r="XZ7" s="186"/>
      <c r="YA7" s="185"/>
      <c r="YB7" s="186"/>
      <c r="YC7" s="185"/>
      <c r="YD7" s="186"/>
      <c r="YE7" s="185"/>
      <c r="YF7" s="186"/>
      <c r="YG7" s="185"/>
      <c r="YH7" s="186"/>
      <c r="YI7" s="185"/>
      <c r="YJ7" s="186"/>
      <c r="YK7" s="185"/>
      <c r="YL7" s="186"/>
      <c r="YM7" s="185"/>
      <c r="YN7" s="186"/>
      <c r="YO7" s="185"/>
      <c r="YP7" s="186"/>
      <c r="YQ7" s="185"/>
      <c r="YR7" s="186"/>
      <c r="YS7" s="185"/>
      <c r="YT7" s="186"/>
      <c r="YU7" s="185"/>
      <c r="YV7" s="186"/>
      <c r="YW7" s="185"/>
      <c r="YX7" s="186"/>
      <c r="YY7" s="185"/>
      <c r="YZ7" s="186"/>
      <c r="ZA7" s="185"/>
      <c r="ZB7" s="186"/>
      <c r="ZC7" s="185"/>
      <c r="ZD7" s="186"/>
      <c r="ZE7" s="185"/>
      <c r="ZF7" s="186"/>
      <c r="ZG7" s="185"/>
      <c r="ZH7" s="186"/>
      <c r="ZI7" s="185"/>
      <c r="ZJ7" s="186"/>
      <c r="ZK7" s="185"/>
      <c r="ZL7" s="186"/>
      <c r="ZM7" s="185"/>
      <c r="ZN7" s="186"/>
      <c r="ZO7" s="185"/>
      <c r="ZP7" s="186"/>
      <c r="ZQ7" s="185"/>
      <c r="ZR7" s="186"/>
      <c r="ZS7" s="185"/>
      <c r="ZT7" s="186"/>
      <c r="ZU7" s="185"/>
      <c r="ZV7" s="186"/>
      <c r="ZW7" s="185"/>
      <c r="ZX7" s="186"/>
      <c r="ZY7" s="185"/>
      <c r="ZZ7" s="186"/>
      <c r="AAA7" s="185"/>
      <c r="AAB7" s="186"/>
      <c r="AAC7" s="185"/>
      <c r="AAD7" s="186"/>
      <c r="AAE7" s="185"/>
      <c r="AAF7" s="186"/>
      <c r="AAG7" s="185"/>
      <c r="AAH7" s="186"/>
      <c r="AAI7" s="185"/>
      <c r="AAJ7" s="186"/>
      <c r="AAK7" s="185"/>
      <c r="AAL7" s="186"/>
      <c r="AAM7" s="185"/>
      <c r="AAN7" s="186"/>
      <c r="AAO7" s="185"/>
      <c r="AAP7" s="186"/>
      <c r="AAQ7" s="185"/>
      <c r="AAR7" s="186"/>
      <c r="AAS7" s="185"/>
      <c r="AAT7" s="186"/>
      <c r="AAU7" s="185"/>
      <c r="AAV7" s="186"/>
      <c r="AAW7" s="185"/>
      <c r="AAX7" s="186"/>
      <c r="AAY7" s="185"/>
      <c r="AAZ7" s="186"/>
      <c r="ABA7" s="185"/>
      <c r="ABB7" s="186"/>
      <c r="ABC7" s="185"/>
      <c r="ABD7" s="186"/>
      <c r="ABE7" s="185"/>
      <c r="ABF7" s="186"/>
      <c r="ABG7" s="185"/>
      <c r="ABH7" s="186"/>
      <c r="ABI7" s="185"/>
      <c r="ABJ7" s="186"/>
      <c r="ABK7" s="185"/>
      <c r="ABL7" s="186"/>
      <c r="ABM7" s="185"/>
      <c r="ABN7" s="186"/>
      <c r="ABO7" s="185"/>
      <c r="ABP7" s="186"/>
      <c r="ABQ7" s="185"/>
      <c r="ABR7" s="186"/>
      <c r="ABS7" s="185"/>
      <c r="ABT7" s="186"/>
      <c r="ABU7" s="185"/>
      <c r="ABV7" s="186"/>
      <c r="ABW7" s="185"/>
      <c r="ABX7" s="186"/>
      <c r="ABY7" s="185"/>
      <c r="ABZ7" s="186"/>
      <c r="ACA7" s="185"/>
      <c r="ACB7" s="186"/>
      <c r="ACC7" s="185"/>
      <c r="ACD7" s="186"/>
      <c r="ACE7" s="185"/>
      <c r="ACF7" s="186"/>
      <c r="ACG7" s="185"/>
      <c r="ACH7" s="186"/>
      <c r="ACI7" s="185"/>
      <c r="ACJ7" s="186"/>
      <c r="ACK7" s="185"/>
      <c r="ACL7" s="186"/>
      <c r="ACM7" s="185"/>
      <c r="ACN7" s="186"/>
      <c r="ACO7" s="185"/>
      <c r="ACP7" s="186"/>
      <c r="ACQ7" s="185"/>
      <c r="ACR7" s="186"/>
      <c r="ACS7" s="185"/>
      <c r="ACT7" s="186"/>
      <c r="ACU7" s="185"/>
      <c r="ACV7" s="186"/>
      <c r="ACW7" s="185"/>
      <c r="ACX7" s="186"/>
      <c r="ACY7" s="185"/>
      <c r="ACZ7" s="186"/>
      <c r="ADA7" s="185"/>
      <c r="ADB7" s="186"/>
      <c r="ADC7" s="185"/>
      <c r="ADD7" s="186"/>
      <c r="ADE7" s="185"/>
      <c r="ADF7" s="186"/>
      <c r="ADG7" s="185"/>
      <c r="ADH7" s="186"/>
      <c r="ADI7" s="185"/>
      <c r="ADJ7" s="186"/>
      <c r="ADK7" s="185"/>
      <c r="ADL7" s="186"/>
      <c r="ADM7" s="185"/>
      <c r="ADN7" s="186"/>
      <c r="ADO7" s="185"/>
      <c r="ADP7" s="186"/>
      <c r="ADQ7" s="185"/>
      <c r="ADR7" s="186"/>
      <c r="ADS7" s="185"/>
      <c r="ADT7" s="186"/>
      <c r="ADU7" s="185"/>
      <c r="ADV7" s="186"/>
      <c r="ADW7" s="185"/>
      <c r="ADX7" s="186"/>
      <c r="ADY7" s="185"/>
      <c r="ADZ7" s="186"/>
      <c r="AEA7" s="185"/>
      <c r="AEB7" s="186"/>
      <c r="AEC7" s="185"/>
      <c r="AED7" s="186"/>
      <c r="AEE7" s="185"/>
      <c r="AEF7" s="186"/>
      <c r="AEG7" s="185"/>
      <c r="AEH7" s="186"/>
      <c r="AEI7" s="185"/>
      <c r="AEJ7" s="186"/>
      <c r="AEK7" s="185"/>
      <c r="AEL7" s="186"/>
      <c r="AEM7" s="185"/>
      <c r="AEN7" s="186"/>
      <c r="AEO7" s="185"/>
      <c r="AEP7" s="186"/>
      <c r="AEQ7" s="185"/>
      <c r="AER7" s="186"/>
      <c r="AES7" s="185"/>
      <c r="AET7" s="186"/>
      <c r="AEU7" s="185"/>
      <c r="AEV7" s="186"/>
      <c r="AEW7" s="185"/>
      <c r="AEX7" s="186"/>
      <c r="AEY7" s="185"/>
      <c r="AEZ7" s="186"/>
      <c r="AFA7" s="185"/>
      <c r="AFB7" s="186"/>
      <c r="AFC7" s="185"/>
      <c r="AFD7" s="186"/>
      <c r="AFE7" s="185"/>
      <c r="AFF7" s="186"/>
      <c r="AFG7" s="185"/>
      <c r="AFH7" s="186"/>
      <c r="AFI7" s="185"/>
      <c r="AFJ7" s="186"/>
      <c r="AFK7" s="185"/>
      <c r="AFL7" s="186"/>
      <c r="AFM7" s="185"/>
      <c r="AFN7" s="186"/>
      <c r="AFO7" s="185"/>
      <c r="AFP7" s="186"/>
      <c r="AFQ7" s="185"/>
      <c r="AFR7" s="186"/>
      <c r="AFS7" s="185"/>
      <c r="AFT7" s="186"/>
      <c r="AFU7" s="185"/>
      <c r="AFV7" s="186"/>
      <c r="AFW7" s="185"/>
      <c r="AFX7" s="186"/>
      <c r="AFY7" s="185"/>
      <c r="AFZ7" s="186"/>
      <c r="AGA7" s="185"/>
      <c r="AGB7" s="186"/>
      <c r="AGC7" s="185"/>
      <c r="AGD7" s="186"/>
      <c r="AGE7" s="185"/>
      <c r="AGF7" s="186"/>
      <c r="AGG7" s="185"/>
      <c r="AGH7" s="186"/>
      <c r="AGI7" s="185"/>
      <c r="AGJ7" s="186"/>
      <c r="AGK7" s="185"/>
      <c r="AGL7" s="186"/>
      <c r="AGM7" s="185"/>
      <c r="AGN7" s="186"/>
      <c r="AGO7" s="185"/>
      <c r="AGP7" s="186"/>
      <c r="AGQ7" s="185"/>
      <c r="AGR7" s="186"/>
      <c r="AGS7" s="185"/>
      <c r="AGT7" s="186"/>
      <c r="AGU7" s="185"/>
      <c r="AGV7" s="186"/>
      <c r="AGW7" s="185"/>
      <c r="AGX7" s="186"/>
      <c r="AGY7" s="185"/>
      <c r="AGZ7" s="186"/>
      <c r="AHA7" s="185"/>
      <c r="AHB7" s="186"/>
      <c r="AHC7" s="185"/>
      <c r="AHD7" s="186"/>
      <c r="AHE7" s="185"/>
      <c r="AHF7" s="186"/>
      <c r="AHG7" s="185"/>
      <c r="AHH7" s="186"/>
      <c r="AHI7" s="185"/>
      <c r="AHJ7" s="186"/>
      <c r="AHK7" s="185"/>
      <c r="AHL7" s="186"/>
      <c r="AHM7" s="185"/>
      <c r="AHN7" s="186"/>
      <c r="AHO7" s="185"/>
      <c r="AHP7" s="186"/>
      <c r="AHQ7" s="185"/>
      <c r="AHR7" s="186"/>
      <c r="AHS7" s="185"/>
      <c r="AHT7" s="186"/>
      <c r="AHU7" s="185"/>
      <c r="AHV7" s="186"/>
      <c r="AHW7" s="185"/>
      <c r="AHX7" s="186"/>
      <c r="AHY7" s="185"/>
      <c r="AHZ7" s="186"/>
      <c r="AIA7" s="185"/>
      <c r="AIB7" s="186"/>
      <c r="AIC7" s="185"/>
      <c r="AID7" s="186"/>
      <c r="AIE7" s="185"/>
      <c r="AIF7" s="186"/>
      <c r="AIG7" s="185"/>
      <c r="AIH7" s="186"/>
      <c r="AII7" s="185"/>
      <c r="AIJ7" s="186"/>
      <c r="AIK7" s="185"/>
      <c r="AIL7" s="186"/>
      <c r="AIM7" s="185"/>
      <c r="AIN7" s="186"/>
      <c r="AIO7" s="185"/>
      <c r="AIP7" s="186"/>
      <c r="AIQ7" s="185"/>
      <c r="AIR7" s="186"/>
      <c r="AIS7" s="185"/>
      <c r="AIT7" s="186"/>
      <c r="AIU7" s="185"/>
      <c r="AIV7" s="186"/>
      <c r="AIW7" s="185"/>
      <c r="AIX7" s="186"/>
      <c r="AIY7" s="185"/>
      <c r="AIZ7" s="186"/>
      <c r="AJA7" s="185"/>
      <c r="AJB7" s="186"/>
      <c r="AJC7" s="185"/>
      <c r="AJD7" s="186"/>
      <c r="AJE7" s="185"/>
      <c r="AJF7" s="186"/>
      <c r="AJG7" s="185"/>
      <c r="AJH7" s="186"/>
      <c r="AJI7" s="185"/>
      <c r="AJJ7" s="186"/>
      <c r="AJK7" s="185"/>
      <c r="AJL7" s="186"/>
      <c r="AJM7" s="185"/>
      <c r="AJN7" s="186"/>
      <c r="AJO7" s="185"/>
      <c r="AJP7" s="186"/>
      <c r="AJQ7" s="185"/>
      <c r="AJR7" s="186"/>
      <c r="AJS7" s="185"/>
      <c r="AJT7" s="186"/>
      <c r="AJU7" s="185"/>
      <c r="AJV7" s="186"/>
      <c r="AJW7" s="185"/>
      <c r="AJX7" s="186"/>
      <c r="AJY7" s="185"/>
      <c r="AJZ7" s="186"/>
      <c r="AKA7" s="185"/>
      <c r="AKB7" s="186"/>
      <c r="AKC7" s="185"/>
      <c r="AKD7" s="186"/>
      <c r="AKE7" s="185"/>
      <c r="AKF7" s="186"/>
      <c r="AKG7" s="185"/>
      <c r="AKH7" s="186"/>
      <c r="AKI7" s="185"/>
      <c r="AKJ7" s="186"/>
      <c r="AKK7" s="185"/>
      <c r="AKL7" s="186"/>
      <c r="AKM7" s="185"/>
      <c r="AKN7" s="186"/>
      <c r="AKO7" s="185"/>
      <c r="AKP7" s="186"/>
      <c r="AKQ7" s="185"/>
      <c r="AKR7" s="186"/>
      <c r="AKS7" s="185"/>
      <c r="AKT7" s="186"/>
      <c r="AKU7" s="185"/>
      <c r="AKV7" s="186"/>
      <c r="AKW7" s="185"/>
      <c r="AKX7" s="186"/>
      <c r="AKY7" s="185"/>
      <c r="AKZ7" s="186"/>
      <c r="ALA7" s="185"/>
      <c r="ALB7" s="186"/>
      <c r="ALC7" s="185"/>
      <c r="ALD7" s="186"/>
      <c r="ALE7" s="185"/>
      <c r="ALF7" s="186"/>
      <c r="ALG7" s="185"/>
      <c r="ALH7" s="186"/>
      <c r="ALI7" s="185"/>
      <c r="ALJ7" s="186"/>
      <c r="ALK7" s="185"/>
      <c r="ALL7" s="186"/>
      <c r="ALM7" s="185"/>
      <c r="ALN7" s="186"/>
      <c r="ALO7" s="185"/>
      <c r="ALP7" s="186"/>
      <c r="ALQ7" s="185"/>
      <c r="ALR7" s="186"/>
      <c r="ALS7" s="185"/>
      <c r="ALT7" s="186"/>
      <c r="ALU7" s="185"/>
      <c r="ALV7" s="186"/>
      <c r="ALW7" s="185"/>
      <c r="ALX7" s="186"/>
      <c r="ALY7" s="185"/>
      <c r="ALZ7" s="186"/>
      <c r="AMA7" s="185"/>
      <c r="AMB7" s="186"/>
      <c r="AMC7" s="185"/>
      <c r="AMD7" s="186"/>
      <c r="AME7" s="185"/>
      <c r="AMF7" s="186"/>
      <c r="AMG7" s="185"/>
      <c r="AMH7" s="186"/>
      <c r="AMI7" s="185"/>
      <c r="AMJ7" s="186"/>
      <c r="AMK7" s="185"/>
      <c r="AML7" s="186"/>
      <c r="AMM7" s="185"/>
      <c r="AMN7" s="186"/>
      <c r="AMO7" s="185"/>
      <c r="AMP7" s="186"/>
      <c r="AMQ7" s="185"/>
      <c r="AMR7" s="186"/>
      <c r="AMS7" s="185"/>
      <c r="AMT7" s="186"/>
      <c r="AMU7" s="185"/>
      <c r="AMV7" s="186"/>
      <c r="AMW7" s="185"/>
      <c r="AMX7" s="186"/>
      <c r="AMY7" s="185"/>
      <c r="AMZ7" s="186"/>
      <c r="ANA7" s="185"/>
      <c r="ANB7" s="186"/>
      <c r="ANC7" s="185"/>
      <c r="AND7" s="186"/>
      <c r="ANE7" s="185"/>
      <c r="ANF7" s="186"/>
      <c r="ANG7" s="185"/>
      <c r="ANH7" s="186"/>
      <c r="ANI7" s="185"/>
      <c r="ANJ7" s="186"/>
      <c r="ANK7" s="185"/>
      <c r="ANL7" s="186"/>
      <c r="ANM7" s="185"/>
      <c r="ANN7" s="186"/>
      <c r="ANO7" s="185"/>
      <c r="ANP7" s="186"/>
      <c r="ANQ7" s="185"/>
      <c r="ANR7" s="186"/>
      <c r="ANS7" s="185"/>
      <c r="ANT7" s="186"/>
      <c r="ANU7" s="185"/>
      <c r="ANV7" s="186"/>
      <c r="ANW7" s="185"/>
      <c r="ANX7" s="186"/>
      <c r="ANY7" s="185"/>
      <c r="ANZ7" s="186"/>
      <c r="AOA7" s="185"/>
      <c r="AOB7" s="186"/>
      <c r="AOC7" s="185"/>
      <c r="AOD7" s="186"/>
      <c r="AOE7" s="185"/>
      <c r="AOF7" s="186"/>
      <c r="AOG7" s="185"/>
      <c r="AOH7" s="186"/>
      <c r="AOI7" s="185"/>
      <c r="AOJ7" s="186"/>
      <c r="AOK7" s="185"/>
      <c r="AOL7" s="186"/>
      <c r="AOM7" s="185"/>
      <c r="AON7" s="186"/>
      <c r="AOO7" s="185"/>
      <c r="AOP7" s="186"/>
      <c r="AOQ7" s="185"/>
      <c r="AOR7" s="186"/>
      <c r="AOS7" s="185"/>
      <c r="AOT7" s="186"/>
      <c r="AOU7" s="185"/>
      <c r="AOV7" s="186"/>
      <c r="AOW7" s="185"/>
      <c r="AOX7" s="186"/>
      <c r="AOY7" s="185"/>
      <c r="AOZ7" s="186"/>
      <c r="APA7" s="185"/>
      <c r="APB7" s="186"/>
      <c r="APC7" s="185"/>
      <c r="APD7" s="186"/>
      <c r="APE7" s="185"/>
      <c r="APF7" s="186"/>
      <c r="APG7" s="185"/>
      <c r="APH7" s="186"/>
      <c r="API7" s="185"/>
      <c r="APJ7" s="186"/>
      <c r="APK7" s="185"/>
      <c r="APL7" s="186"/>
      <c r="APM7" s="185"/>
      <c r="APN7" s="186"/>
      <c r="APO7" s="185"/>
      <c r="APP7" s="186"/>
      <c r="APQ7" s="185"/>
      <c r="APR7" s="186"/>
      <c r="APS7" s="185"/>
      <c r="APT7" s="186"/>
      <c r="APU7" s="185"/>
      <c r="APV7" s="186"/>
      <c r="APW7" s="185"/>
      <c r="APX7" s="186"/>
      <c r="APY7" s="185"/>
      <c r="APZ7" s="186"/>
      <c r="AQA7" s="185"/>
      <c r="AQB7" s="186"/>
      <c r="AQC7" s="185"/>
      <c r="AQD7" s="186"/>
      <c r="AQE7" s="185"/>
      <c r="AQF7" s="186"/>
      <c r="AQG7" s="185"/>
      <c r="AQH7" s="186"/>
      <c r="AQI7" s="185"/>
      <c r="AQJ7" s="186"/>
      <c r="AQK7" s="185"/>
      <c r="AQL7" s="186"/>
      <c r="AQM7" s="185"/>
      <c r="AQN7" s="186"/>
      <c r="AQO7" s="185"/>
      <c r="AQP7" s="186"/>
      <c r="AQQ7" s="185"/>
      <c r="AQR7" s="186"/>
      <c r="AQS7" s="185"/>
      <c r="AQT7" s="186"/>
      <c r="AQU7" s="185"/>
      <c r="AQV7" s="186"/>
      <c r="AQW7" s="185"/>
      <c r="AQX7" s="186"/>
      <c r="AQY7" s="185"/>
      <c r="AQZ7" s="186"/>
      <c r="ARA7" s="185"/>
      <c r="ARB7" s="186"/>
      <c r="ARC7" s="185"/>
      <c r="ARD7" s="186"/>
      <c r="ARE7" s="185"/>
      <c r="ARF7" s="186"/>
      <c r="ARG7" s="185"/>
      <c r="ARH7" s="186"/>
      <c r="ARI7" s="185"/>
      <c r="ARJ7" s="186"/>
      <c r="ARK7" s="185"/>
      <c r="ARL7" s="186"/>
      <c r="ARM7" s="185"/>
      <c r="ARN7" s="186"/>
      <c r="ARO7" s="185"/>
      <c r="ARP7" s="186"/>
      <c r="ARQ7" s="185"/>
      <c r="ARR7" s="186"/>
      <c r="ARS7" s="185"/>
      <c r="ART7" s="186"/>
      <c r="ARU7" s="185"/>
      <c r="ARV7" s="186"/>
      <c r="ARW7" s="185"/>
      <c r="ARX7" s="186"/>
      <c r="ARY7" s="185"/>
      <c r="ARZ7" s="186"/>
      <c r="ASA7" s="185"/>
      <c r="ASB7" s="186"/>
      <c r="ASC7" s="185"/>
      <c r="ASD7" s="186"/>
      <c r="ASE7" s="185"/>
      <c r="ASF7" s="186"/>
      <c r="ASG7" s="185"/>
      <c r="ASH7" s="186"/>
      <c r="ASI7" s="185"/>
      <c r="ASJ7" s="186"/>
      <c r="ASK7" s="185"/>
      <c r="ASL7" s="186"/>
      <c r="ASM7" s="185"/>
      <c r="ASN7" s="186"/>
      <c r="ASO7" s="185"/>
      <c r="ASP7" s="186"/>
      <c r="ASQ7" s="185"/>
      <c r="ASR7" s="186"/>
      <c r="ASS7" s="185"/>
      <c r="AST7" s="186"/>
      <c r="ASU7" s="185"/>
      <c r="ASV7" s="186"/>
      <c r="ASW7" s="185"/>
      <c r="ASX7" s="186"/>
      <c r="ASY7" s="185"/>
      <c r="ASZ7" s="186"/>
      <c r="ATA7" s="185"/>
      <c r="ATB7" s="186"/>
      <c r="ATC7" s="185"/>
      <c r="ATD7" s="186"/>
      <c r="ATE7" s="185"/>
      <c r="ATF7" s="186"/>
      <c r="ATG7" s="185"/>
      <c r="ATH7" s="186"/>
      <c r="ATI7" s="185"/>
      <c r="ATJ7" s="186"/>
      <c r="ATK7" s="185"/>
      <c r="ATL7" s="186"/>
      <c r="ATM7" s="185"/>
      <c r="ATN7" s="186"/>
      <c r="ATO7" s="185"/>
      <c r="ATP7" s="186"/>
      <c r="ATQ7" s="185"/>
      <c r="ATR7" s="186"/>
      <c r="ATS7" s="185"/>
      <c r="ATT7" s="186"/>
      <c r="ATU7" s="185"/>
      <c r="ATV7" s="186"/>
      <c r="ATW7" s="185"/>
      <c r="ATX7" s="186"/>
      <c r="ATY7" s="185"/>
      <c r="ATZ7" s="186"/>
      <c r="AUA7" s="185"/>
      <c r="AUB7" s="186"/>
      <c r="AUC7" s="185"/>
      <c r="AUD7" s="186"/>
      <c r="AUE7" s="185"/>
      <c r="AUF7" s="186"/>
      <c r="AUG7" s="185"/>
      <c r="AUH7" s="186"/>
      <c r="AUI7" s="185"/>
      <c r="AUJ7" s="186"/>
      <c r="AUK7" s="185"/>
      <c r="AUL7" s="186"/>
      <c r="AUM7" s="185"/>
      <c r="AUN7" s="186"/>
      <c r="AUO7" s="185"/>
      <c r="AUP7" s="186"/>
      <c r="AUQ7" s="185"/>
      <c r="AUR7" s="186"/>
      <c r="AUS7" s="185"/>
      <c r="AUT7" s="186"/>
      <c r="AUU7" s="185"/>
      <c r="AUV7" s="186"/>
      <c r="AUW7" s="185"/>
      <c r="AUX7" s="186"/>
      <c r="AUY7" s="185"/>
      <c r="AUZ7" s="186"/>
      <c r="AVA7" s="185"/>
      <c r="AVB7" s="186"/>
      <c r="AVC7" s="185"/>
      <c r="AVD7" s="186"/>
      <c r="AVE7" s="185"/>
      <c r="AVF7" s="186"/>
      <c r="AVG7" s="185"/>
      <c r="AVH7" s="186"/>
      <c r="AVI7" s="185"/>
      <c r="AVJ7" s="186"/>
      <c r="AVK7" s="185"/>
      <c r="AVL7" s="186"/>
      <c r="AVM7" s="185"/>
      <c r="AVN7" s="186"/>
      <c r="AVO7" s="185"/>
      <c r="AVP7" s="186"/>
      <c r="AVQ7" s="185"/>
      <c r="AVR7" s="186"/>
      <c r="AVS7" s="185"/>
      <c r="AVT7" s="186"/>
      <c r="AVU7" s="185"/>
      <c r="AVV7" s="186"/>
      <c r="AVW7" s="185"/>
      <c r="AVX7" s="186"/>
      <c r="AVY7" s="185"/>
      <c r="AVZ7" s="186"/>
      <c r="AWA7" s="185"/>
      <c r="AWB7" s="186"/>
      <c r="AWC7" s="185"/>
      <c r="AWD7" s="186"/>
      <c r="AWE7" s="185"/>
      <c r="AWF7" s="186"/>
      <c r="AWG7" s="185"/>
      <c r="AWH7" s="186"/>
      <c r="AWI7" s="185"/>
      <c r="AWJ7" s="186"/>
      <c r="AWK7" s="185"/>
      <c r="AWL7" s="186"/>
      <c r="AWM7" s="185"/>
      <c r="AWN7" s="186"/>
      <c r="AWO7" s="185"/>
      <c r="AWP7" s="186"/>
      <c r="AWQ7" s="185"/>
      <c r="AWR7" s="186"/>
      <c r="AWS7" s="185"/>
      <c r="AWT7" s="186"/>
      <c r="AWU7" s="185"/>
      <c r="AWV7" s="186"/>
      <c r="AWW7" s="185"/>
      <c r="AWX7" s="186"/>
      <c r="AWY7" s="185"/>
      <c r="AWZ7" s="186"/>
      <c r="AXA7" s="185"/>
      <c r="AXB7" s="186"/>
      <c r="AXC7" s="185"/>
      <c r="AXD7" s="186"/>
      <c r="AXE7" s="185"/>
      <c r="AXF7" s="186"/>
      <c r="AXG7" s="185"/>
      <c r="AXH7" s="186"/>
      <c r="AXI7" s="185"/>
      <c r="AXJ7" s="186"/>
      <c r="AXK7" s="185"/>
      <c r="AXL7" s="186"/>
      <c r="AXM7" s="185"/>
      <c r="AXN7" s="186"/>
      <c r="AXO7" s="185"/>
      <c r="AXP7" s="186"/>
      <c r="AXQ7" s="185"/>
      <c r="AXR7" s="186"/>
      <c r="AXS7" s="185"/>
      <c r="AXT7" s="186"/>
      <c r="AXU7" s="185"/>
      <c r="AXV7" s="186"/>
      <c r="AXW7" s="185"/>
      <c r="AXX7" s="186"/>
      <c r="AXY7" s="185"/>
      <c r="AXZ7" s="186"/>
      <c r="AYA7" s="185"/>
      <c r="AYB7" s="186"/>
      <c r="AYC7" s="185"/>
      <c r="AYD7" s="186"/>
      <c r="AYE7" s="185"/>
      <c r="AYF7" s="186"/>
      <c r="AYG7" s="185"/>
      <c r="AYH7" s="186"/>
      <c r="AYI7" s="185"/>
      <c r="AYJ7" s="186"/>
      <c r="AYK7" s="185"/>
      <c r="AYL7" s="186"/>
      <c r="AYM7" s="185"/>
      <c r="AYN7" s="186"/>
      <c r="AYO7" s="185"/>
      <c r="AYP7" s="186"/>
      <c r="AYQ7" s="185"/>
      <c r="AYR7" s="186"/>
      <c r="AYS7" s="185"/>
      <c r="AYT7" s="186"/>
      <c r="AYU7" s="185"/>
      <c r="AYV7" s="186"/>
      <c r="AYW7" s="185"/>
      <c r="AYX7" s="186"/>
      <c r="AYY7" s="185"/>
      <c r="AYZ7" s="186"/>
      <c r="AZA7" s="185"/>
      <c r="AZB7" s="186"/>
      <c r="AZC7" s="185"/>
      <c r="AZD7" s="186"/>
      <c r="AZE7" s="185"/>
      <c r="AZF7" s="186"/>
      <c r="AZG7" s="185"/>
      <c r="AZH7" s="186"/>
      <c r="AZI7" s="185"/>
      <c r="AZJ7" s="186"/>
      <c r="AZK7" s="185"/>
      <c r="AZL7" s="186"/>
      <c r="AZM7" s="185"/>
      <c r="AZN7" s="186"/>
      <c r="AZO7" s="185"/>
      <c r="AZP7" s="186"/>
      <c r="AZQ7" s="185"/>
      <c r="AZR7" s="186"/>
      <c r="AZS7" s="185"/>
      <c r="AZT7" s="186"/>
      <c r="AZU7" s="185"/>
      <c r="AZV7" s="186"/>
      <c r="AZW7" s="185"/>
      <c r="AZX7" s="186"/>
      <c r="AZY7" s="185"/>
      <c r="AZZ7" s="186"/>
      <c r="BAA7" s="185"/>
      <c r="BAB7" s="186"/>
      <c r="BAC7" s="185"/>
      <c r="BAD7" s="186"/>
      <c r="BAE7" s="185"/>
      <c r="BAF7" s="186"/>
      <c r="BAG7" s="185"/>
      <c r="BAH7" s="186"/>
      <c r="BAI7" s="185"/>
      <c r="BAJ7" s="186"/>
      <c r="BAK7" s="185"/>
      <c r="BAL7" s="186"/>
      <c r="BAM7" s="185"/>
      <c r="BAN7" s="186"/>
      <c r="BAO7" s="185"/>
      <c r="BAP7" s="186"/>
      <c r="BAQ7" s="185"/>
      <c r="BAR7" s="186"/>
      <c r="BAS7" s="185"/>
      <c r="BAT7" s="186"/>
      <c r="BAU7" s="185"/>
      <c r="BAV7" s="186"/>
      <c r="BAW7" s="185"/>
      <c r="BAX7" s="186"/>
      <c r="BAY7" s="185"/>
      <c r="BAZ7" s="186"/>
      <c r="BBA7" s="185"/>
      <c r="BBB7" s="186"/>
      <c r="BBC7" s="185"/>
      <c r="BBD7" s="186"/>
      <c r="BBE7" s="185"/>
      <c r="BBF7" s="186"/>
      <c r="BBG7" s="185"/>
      <c r="BBH7" s="186"/>
      <c r="BBI7" s="185"/>
      <c r="BBJ7" s="186"/>
      <c r="BBK7" s="185"/>
      <c r="BBL7" s="186"/>
      <c r="BBM7" s="185"/>
      <c r="BBN7" s="186"/>
      <c r="BBO7" s="185"/>
      <c r="BBP7" s="186"/>
      <c r="BBQ7" s="185"/>
      <c r="BBR7" s="186"/>
      <c r="BBS7" s="185"/>
      <c r="BBT7" s="186"/>
      <c r="BBU7" s="185"/>
      <c r="BBV7" s="186"/>
      <c r="BBW7" s="185"/>
      <c r="BBX7" s="186"/>
      <c r="BBY7" s="185"/>
      <c r="BBZ7" s="186"/>
      <c r="BCA7" s="185"/>
      <c r="BCB7" s="186"/>
      <c r="BCC7" s="185"/>
      <c r="BCD7" s="186"/>
      <c r="BCE7" s="185"/>
      <c r="BCF7" s="186"/>
      <c r="BCG7" s="185"/>
      <c r="BCH7" s="186"/>
      <c r="BCI7" s="185"/>
      <c r="BCJ7" s="186"/>
      <c r="BCK7" s="185"/>
      <c r="BCL7" s="186"/>
      <c r="BCM7" s="185"/>
      <c r="BCN7" s="186"/>
      <c r="BCO7" s="185"/>
      <c r="BCP7" s="186"/>
      <c r="BCQ7" s="185"/>
      <c r="BCR7" s="186"/>
      <c r="BCS7" s="185"/>
      <c r="BCT7" s="186"/>
      <c r="BCU7" s="185"/>
      <c r="BCV7" s="186"/>
      <c r="BCW7" s="185"/>
      <c r="BCX7" s="186"/>
      <c r="BCY7" s="185"/>
      <c r="BCZ7" s="186"/>
      <c r="BDA7" s="185"/>
      <c r="BDB7" s="186"/>
      <c r="BDC7" s="185"/>
      <c r="BDD7" s="186"/>
      <c r="BDE7" s="185"/>
      <c r="BDF7" s="186"/>
      <c r="BDG7" s="185"/>
      <c r="BDH7" s="186"/>
      <c r="BDI7" s="185"/>
      <c r="BDJ7" s="186"/>
      <c r="BDK7" s="185"/>
      <c r="BDL7" s="186"/>
      <c r="BDM7" s="185"/>
      <c r="BDN7" s="186"/>
      <c r="BDO7" s="185"/>
      <c r="BDP7" s="186"/>
      <c r="BDQ7" s="185"/>
      <c r="BDR7" s="186"/>
      <c r="BDS7" s="185"/>
      <c r="BDT7" s="186"/>
      <c r="BDU7" s="185"/>
      <c r="BDV7" s="186"/>
      <c r="BDW7" s="185"/>
      <c r="BDX7" s="186"/>
      <c r="BDY7" s="185"/>
      <c r="BDZ7" s="186"/>
      <c r="BEA7" s="185"/>
      <c r="BEB7" s="186"/>
      <c r="BEC7" s="185"/>
      <c r="BED7" s="186"/>
      <c r="BEE7" s="185"/>
      <c r="BEF7" s="186"/>
      <c r="BEG7" s="185"/>
      <c r="BEH7" s="186"/>
      <c r="BEI7" s="185"/>
      <c r="BEJ7" s="186"/>
      <c r="BEK7" s="185"/>
      <c r="BEL7" s="186"/>
      <c r="BEM7" s="185"/>
      <c r="BEN7" s="186"/>
      <c r="BEO7" s="185"/>
      <c r="BEP7" s="186"/>
      <c r="BEQ7" s="185"/>
      <c r="BER7" s="186"/>
      <c r="BES7" s="185"/>
      <c r="BET7" s="186"/>
      <c r="BEU7" s="185"/>
      <c r="BEV7" s="186"/>
      <c r="BEW7" s="185"/>
      <c r="BEX7" s="186"/>
      <c r="BEY7" s="185"/>
      <c r="BEZ7" s="186"/>
      <c r="BFA7" s="185"/>
      <c r="BFB7" s="186"/>
      <c r="BFC7" s="185"/>
      <c r="BFD7" s="186"/>
      <c r="BFE7" s="185"/>
      <c r="BFF7" s="186"/>
      <c r="BFG7" s="185"/>
      <c r="BFH7" s="186"/>
      <c r="BFI7" s="185"/>
      <c r="BFJ7" s="186"/>
      <c r="BFK7" s="185"/>
      <c r="BFL7" s="186"/>
      <c r="BFM7" s="185"/>
      <c r="BFN7" s="186"/>
      <c r="BFO7" s="185"/>
      <c r="BFP7" s="186"/>
      <c r="BFQ7" s="185"/>
      <c r="BFR7" s="186"/>
      <c r="BFS7" s="185"/>
      <c r="BFT7" s="186"/>
      <c r="BFU7" s="185"/>
      <c r="BFV7" s="186"/>
      <c r="BFW7" s="185"/>
      <c r="BFX7" s="186"/>
      <c r="BFY7" s="185"/>
      <c r="BFZ7" s="186"/>
      <c r="BGA7" s="185"/>
      <c r="BGB7" s="186"/>
      <c r="BGC7" s="185"/>
      <c r="BGD7" s="186"/>
      <c r="BGE7" s="185"/>
      <c r="BGF7" s="186"/>
      <c r="BGG7" s="185"/>
      <c r="BGH7" s="186"/>
      <c r="BGI7" s="185"/>
      <c r="BGJ7" s="186"/>
      <c r="BGK7" s="185"/>
      <c r="BGL7" s="186"/>
      <c r="BGM7" s="185"/>
      <c r="BGN7" s="186"/>
      <c r="BGO7" s="185"/>
      <c r="BGP7" s="186"/>
      <c r="BGQ7" s="185"/>
      <c r="BGR7" s="186"/>
      <c r="BGS7" s="185"/>
      <c r="BGT7" s="186"/>
      <c r="BGU7" s="185"/>
      <c r="BGV7" s="186"/>
      <c r="BGW7" s="185"/>
      <c r="BGX7" s="186"/>
      <c r="BGY7" s="185"/>
      <c r="BGZ7" s="186"/>
      <c r="BHA7" s="185"/>
      <c r="BHB7" s="186"/>
      <c r="BHC7" s="185"/>
      <c r="BHD7" s="186"/>
      <c r="BHE7" s="185"/>
      <c r="BHF7" s="186"/>
      <c r="BHG7" s="185"/>
      <c r="BHH7" s="186"/>
      <c r="BHI7" s="185"/>
      <c r="BHJ7" s="186"/>
      <c r="BHK7" s="185"/>
      <c r="BHL7" s="186"/>
      <c r="BHM7" s="185"/>
      <c r="BHN7" s="186"/>
      <c r="BHO7" s="185"/>
      <c r="BHP7" s="186"/>
      <c r="BHQ7" s="185"/>
      <c r="BHR7" s="186"/>
      <c r="BHS7" s="185"/>
      <c r="BHT7" s="186"/>
      <c r="BHU7" s="185"/>
      <c r="BHV7" s="186"/>
      <c r="BHW7" s="185"/>
      <c r="BHX7" s="186"/>
      <c r="BHY7" s="185"/>
      <c r="BHZ7" s="186"/>
      <c r="BIA7" s="185"/>
      <c r="BIB7" s="186"/>
      <c r="BIC7" s="185"/>
      <c r="BID7" s="186"/>
      <c r="BIE7" s="185"/>
      <c r="BIF7" s="186"/>
      <c r="BIG7" s="185"/>
      <c r="BIH7" s="186"/>
      <c r="BII7" s="185"/>
      <c r="BIJ7" s="186"/>
      <c r="BIK7" s="185"/>
      <c r="BIL7" s="186"/>
      <c r="BIM7" s="185"/>
      <c r="BIN7" s="186"/>
      <c r="BIO7" s="185"/>
      <c r="BIP7" s="186"/>
      <c r="BIQ7" s="185"/>
      <c r="BIR7" s="186"/>
      <c r="BIS7" s="185"/>
      <c r="BIT7" s="186"/>
      <c r="BIU7" s="185"/>
      <c r="BIV7" s="186"/>
      <c r="BIW7" s="185"/>
      <c r="BIX7" s="186"/>
      <c r="BIY7" s="185"/>
      <c r="BIZ7" s="186"/>
      <c r="BJA7" s="185"/>
      <c r="BJB7" s="186"/>
      <c r="BJC7" s="185"/>
      <c r="BJD7" s="186"/>
      <c r="BJE7" s="185"/>
      <c r="BJF7" s="186"/>
      <c r="BJG7" s="185"/>
      <c r="BJH7" s="186"/>
      <c r="BJI7" s="185"/>
      <c r="BJJ7" s="186"/>
      <c r="BJK7" s="185"/>
      <c r="BJL7" s="186"/>
      <c r="BJM7" s="185"/>
      <c r="BJN7" s="186"/>
      <c r="BJO7" s="185"/>
      <c r="BJP7" s="186"/>
      <c r="BJQ7" s="185"/>
      <c r="BJR7" s="186"/>
      <c r="BJS7" s="185"/>
      <c r="BJT7" s="186"/>
      <c r="BJU7" s="185"/>
      <c r="BJV7" s="186"/>
      <c r="BJW7" s="185"/>
      <c r="BJX7" s="186"/>
      <c r="BJY7" s="185"/>
      <c r="BJZ7" s="186"/>
      <c r="BKA7" s="185"/>
      <c r="BKB7" s="186"/>
      <c r="BKC7" s="185"/>
      <c r="BKD7" s="186"/>
      <c r="BKE7" s="185"/>
      <c r="BKF7" s="186"/>
      <c r="BKG7" s="185"/>
      <c r="BKH7" s="186"/>
      <c r="BKI7" s="185"/>
      <c r="BKJ7" s="186"/>
      <c r="BKK7" s="185"/>
      <c r="BKL7" s="186"/>
      <c r="BKM7" s="185"/>
      <c r="BKN7" s="186"/>
      <c r="BKO7" s="185"/>
      <c r="BKP7" s="186"/>
      <c r="BKQ7" s="185"/>
      <c r="BKR7" s="186"/>
      <c r="BKS7" s="185"/>
      <c r="BKT7" s="186"/>
      <c r="BKU7" s="185"/>
      <c r="BKV7" s="186"/>
      <c r="BKW7" s="185"/>
      <c r="BKX7" s="186"/>
      <c r="BKY7" s="185"/>
      <c r="BKZ7" s="186"/>
      <c r="BLA7" s="185"/>
      <c r="BLB7" s="186"/>
      <c r="BLC7" s="185"/>
      <c r="BLD7" s="186"/>
      <c r="BLE7" s="185"/>
      <c r="BLF7" s="186"/>
      <c r="BLG7" s="185"/>
      <c r="BLH7" s="186"/>
      <c r="BLI7" s="185"/>
      <c r="BLJ7" s="186"/>
      <c r="BLK7" s="185"/>
      <c r="BLL7" s="186"/>
      <c r="BLM7" s="185"/>
      <c r="BLN7" s="186"/>
      <c r="BLO7" s="185"/>
      <c r="BLP7" s="186"/>
      <c r="BLQ7" s="185"/>
      <c r="BLR7" s="186"/>
      <c r="BLS7" s="185"/>
      <c r="BLT7" s="186"/>
      <c r="BLU7" s="185"/>
      <c r="BLV7" s="186"/>
      <c r="BLW7" s="185"/>
      <c r="BLX7" s="186"/>
      <c r="BLY7" s="185"/>
      <c r="BLZ7" s="186"/>
      <c r="BMA7" s="185"/>
      <c r="BMB7" s="186"/>
      <c r="BMC7" s="185"/>
      <c r="BMD7" s="186"/>
      <c r="BME7" s="185"/>
      <c r="BMF7" s="186"/>
      <c r="BMG7" s="185"/>
      <c r="BMH7" s="186"/>
      <c r="BMI7" s="185"/>
      <c r="BMJ7" s="186"/>
      <c r="BMK7" s="185"/>
      <c r="BML7" s="186"/>
      <c r="BMM7" s="185"/>
      <c r="BMN7" s="186"/>
      <c r="BMO7" s="185"/>
      <c r="BMP7" s="186"/>
      <c r="BMQ7" s="185"/>
      <c r="BMR7" s="186"/>
      <c r="BMS7" s="185"/>
      <c r="BMT7" s="186"/>
      <c r="BMU7" s="185"/>
      <c r="BMV7" s="186"/>
      <c r="BMW7" s="185"/>
      <c r="BMX7" s="186"/>
      <c r="BMY7" s="185"/>
      <c r="BMZ7" s="186"/>
      <c r="BNA7" s="185"/>
      <c r="BNB7" s="186"/>
      <c r="BNC7" s="185"/>
      <c r="BND7" s="186"/>
      <c r="BNE7" s="185"/>
      <c r="BNF7" s="186"/>
      <c r="BNG7" s="185"/>
      <c r="BNH7" s="186"/>
      <c r="BNI7" s="185"/>
      <c r="BNJ7" s="186"/>
      <c r="BNK7" s="185"/>
      <c r="BNL7" s="186"/>
      <c r="BNM7" s="185"/>
      <c r="BNN7" s="186"/>
      <c r="BNO7" s="185"/>
      <c r="BNP7" s="186"/>
      <c r="BNQ7" s="185"/>
      <c r="BNR7" s="186"/>
      <c r="BNS7" s="185"/>
      <c r="BNT7" s="186"/>
      <c r="BNU7" s="185"/>
      <c r="BNV7" s="186"/>
      <c r="BNW7" s="185"/>
      <c r="BNX7" s="186"/>
      <c r="BNY7" s="185"/>
      <c r="BNZ7" s="186"/>
      <c r="BOA7" s="185"/>
      <c r="BOB7" s="186"/>
      <c r="BOC7" s="185"/>
      <c r="BOD7" s="186"/>
      <c r="BOE7" s="185"/>
      <c r="BOF7" s="186"/>
      <c r="BOG7" s="185"/>
      <c r="BOH7" s="186"/>
      <c r="BOI7" s="185"/>
      <c r="BOJ7" s="186"/>
      <c r="BOK7" s="185"/>
      <c r="BOL7" s="186"/>
      <c r="BOM7" s="185"/>
      <c r="BON7" s="186"/>
      <c r="BOO7" s="185"/>
      <c r="BOP7" s="186"/>
      <c r="BOQ7" s="185"/>
      <c r="BOR7" s="186"/>
      <c r="BOS7" s="185"/>
      <c r="BOT7" s="186"/>
      <c r="BOU7" s="185"/>
      <c r="BOV7" s="186"/>
      <c r="BOW7" s="185"/>
      <c r="BOX7" s="186"/>
      <c r="BOY7" s="185"/>
      <c r="BOZ7" s="186"/>
      <c r="BPA7" s="185"/>
      <c r="BPB7" s="186"/>
      <c r="BPC7" s="185"/>
      <c r="BPD7" s="186"/>
      <c r="BPE7" s="185"/>
      <c r="BPF7" s="186"/>
      <c r="BPG7" s="185"/>
      <c r="BPH7" s="186"/>
      <c r="BPI7" s="185"/>
      <c r="BPJ7" s="186"/>
      <c r="BPK7" s="185"/>
      <c r="BPL7" s="186"/>
      <c r="BPM7" s="185"/>
      <c r="BPN7" s="186"/>
      <c r="BPO7" s="185"/>
      <c r="BPP7" s="186"/>
      <c r="BPQ7" s="185"/>
      <c r="BPR7" s="186"/>
      <c r="BPS7" s="185"/>
      <c r="BPT7" s="186"/>
      <c r="BPU7" s="185"/>
      <c r="BPV7" s="186"/>
      <c r="BPW7" s="185"/>
      <c r="BPX7" s="186"/>
      <c r="BPY7" s="185"/>
      <c r="BPZ7" s="186"/>
      <c r="BQA7" s="185"/>
      <c r="BQB7" s="186"/>
      <c r="BQC7" s="185"/>
      <c r="BQD7" s="186"/>
      <c r="BQE7" s="185"/>
      <c r="BQF7" s="186"/>
      <c r="BQG7" s="185"/>
      <c r="BQH7" s="186"/>
      <c r="BQI7" s="185"/>
      <c r="BQJ7" s="186"/>
      <c r="BQK7" s="185"/>
      <c r="BQL7" s="186"/>
      <c r="BQM7" s="185"/>
      <c r="BQN7" s="186"/>
      <c r="BQO7" s="185"/>
      <c r="BQP7" s="186"/>
      <c r="BQQ7" s="185"/>
      <c r="BQR7" s="186"/>
      <c r="BQS7" s="185"/>
      <c r="BQT7" s="186"/>
      <c r="BQU7" s="185"/>
      <c r="BQV7" s="186"/>
      <c r="BQW7" s="185"/>
      <c r="BQX7" s="186"/>
      <c r="BQY7" s="185"/>
      <c r="BQZ7" s="186"/>
      <c r="BRA7" s="185"/>
      <c r="BRB7" s="186"/>
      <c r="BRC7" s="185"/>
      <c r="BRD7" s="186"/>
      <c r="BRE7" s="185"/>
      <c r="BRF7" s="186"/>
      <c r="BRG7" s="185"/>
      <c r="BRH7" s="186"/>
      <c r="BRI7" s="185"/>
      <c r="BRJ7" s="186"/>
      <c r="BRK7" s="185"/>
      <c r="BRL7" s="186"/>
      <c r="BRM7" s="185"/>
      <c r="BRN7" s="186"/>
      <c r="BRO7" s="185"/>
      <c r="BRP7" s="186"/>
      <c r="BRQ7" s="185"/>
      <c r="BRR7" s="186"/>
      <c r="BRS7" s="185"/>
      <c r="BRT7" s="186"/>
      <c r="BRU7" s="185"/>
      <c r="BRV7" s="186"/>
      <c r="BRW7" s="185"/>
      <c r="BRX7" s="186"/>
      <c r="BRY7" s="185"/>
      <c r="BRZ7" s="186"/>
      <c r="BSA7" s="185"/>
      <c r="BSB7" s="186"/>
      <c r="BSC7" s="185"/>
      <c r="BSD7" s="186"/>
      <c r="BSE7" s="185"/>
      <c r="BSF7" s="186"/>
      <c r="BSG7" s="185"/>
      <c r="BSH7" s="186"/>
      <c r="BSI7" s="185"/>
      <c r="BSJ7" s="186"/>
      <c r="BSK7" s="185"/>
      <c r="BSL7" s="186"/>
      <c r="BSM7" s="185"/>
      <c r="BSN7" s="186"/>
      <c r="BSO7" s="185"/>
      <c r="BSP7" s="186"/>
      <c r="BSQ7" s="185"/>
      <c r="BSR7" s="186"/>
      <c r="BSS7" s="185"/>
      <c r="BST7" s="186"/>
      <c r="BSU7" s="185"/>
      <c r="BSV7" s="186"/>
      <c r="BSW7" s="185"/>
      <c r="BSX7" s="186"/>
      <c r="BSY7" s="185"/>
      <c r="BSZ7" s="186"/>
      <c r="BTA7" s="185"/>
      <c r="BTB7" s="186"/>
      <c r="BTC7" s="185"/>
      <c r="BTD7" s="186"/>
      <c r="BTE7" s="185"/>
      <c r="BTF7" s="186"/>
      <c r="BTG7" s="185"/>
      <c r="BTH7" s="186"/>
      <c r="BTI7" s="185"/>
      <c r="BTJ7" s="186"/>
      <c r="BTK7" s="185"/>
      <c r="BTL7" s="186"/>
      <c r="BTM7" s="185"/>
      <c r="BTN7" s="186"/>
      <c r="BTO7" s="185"/>
      <c r="BTP7" s="186"/>
      <c r="BTQ7" s="185"/>
      <c r="BTR7" s="186"/>
      <c r="BTS7" s="185"/>
      <c r="BTT7" s="186"/>
      <c r="BTU7" s="185"/>
      <c r="BTV7" s="186"/>
      <c r="BTW7" s="185"/>
      <c r="BTX7" s="186"/>
      <c r="BTY7" s="185"/>
      <c r="BTZ7" s="186"/>
      <c r="BUA7" s="185"/>
      <c r="BUB7" s="186"/>
      <c r="BUC7" s="185"/>
      <c r="BUD7" s="186"/>
      <c r="BUE7" s="185"/>
      <c r="BUF7" s="186"/>
      <c r="BUG7" s="185"/>
      <c r="BUH7" s="186"/>
      <c r="BUI7" s="185"/>
      <c r="BUJ7" s="186"/>
      <c r="BUK7" s="185"/>
      <c r="BUL7" s="186"/>
      <c r="BUM7" s="185"/>
      <c r="BUN7" s="186"/>
      <c r="BUO7" s="185"/>
      <c r="BUP7" s="186"/>
      <c r="BUQ7" s="185"/>
      <c r="BUR7" s="186"/>
      <c r="BUS7" s="185"/>
      <c r="BUT7" s="186"/>
      <c r="BUU7" s="185"/>
      <c r="BUV7" s="186"/>
      <c r="BUW7" s="185"/>
      <c r="BUX7" s="186"/>
      <c r="BUY7" s="185"/>
      <c r="BUZ7" s="186"/>
      <c r="BVA7" s="185"/>
      <c r="BVB7" s="186"/>
      <c r="BVC7" s="185"/>
      <c r="BVD7" s="186"/>
      <c r="BVE7" s="185"/>
      <c r="BVF7" s="186"/>
      <c r="BVG7" s="185"/>
      <c r="BVH7" s="186"/>
      <c r="BVI7" s="185"/>
      <c r="BVJ7" s="186"/>
      <c r="BVK7" s="185"/>
      <c r="BVL7" s="186"/>
      <c r="BVM7" s="185"/>
      <c r="BVN7" s="186"/>
      <c r="BVO7" s="185"/>
      <c r="BVP7" s="186"/>
      <c r="BVQ7" s="185"/>
      <c r="BVR7" s="186"/>
      <c r="BVS7" s="185"/>
      <c r="BVT7" s="186"/>
      <c r="BVU7" s="185"/>
      <c r="BVV7" s="186"/>
      <c r="BVW7" s="185"/>
      <c r="BVX7" s="186"/>
      <c r="BVY7" s="185"/>
      <c r="BVZ7" s="186"/>
      <c r="BWA7" s="185"/>
      <c r="BWB7" s="186"/>
      <c r="BWC7" s="185"/>
      <c r="BWD7" s="186"/>
      <c r="BWE7" s="185"/>
      <c r="BWF7" s="186"/>
      <c r="BWG7" s="185"/>
      <c r="BWH7" s="186"/>
      <c r="BWI7" s="185"/>
      <c r="BWJ7" s="186"/>
      <c r="BWK7" s="185"/>
      <c r="BWL7" s="186"/>
      <c r="BWM7" s="185"/>
      <c r="BWN7" s="186"/>
      <c r="BWO7" s="185"/>
      <c r="BWP7" s="186"/>
      <c r="BWQ7" s="185"/>
      <c r="BWR7" s="186"/>
      <c r="BWS7" s="185"/>
      <c r="BWT7" s="186"/>
      <c r="BWU7" s="185"/>
      <c r="BWV7" s="186"/>
      <c r="BWW7" s="185"/>
      <c r="BWX7" s="186"/>
      <c r="BWY7" s="185"/>
      <c r="BWZ7" s="186"/>
      <c r="BXA7" s="185"/>
      <c r="BXB7" s="186"/>
      <c r="BXC7" s="185"/>
      <c r="BXD7" s="186"/>
      <c r="BXE7" s="185"/>
      <c r="BXF7" s="186"/>
      <c r="BXG7" s="185"/>
      <c r="BXH7" s="186"/>
      <c r="BXI7" s="185"/>
      <c r="BXJ7" s="186"/>
      <c r="BXK7" s="185"/>
      <c r="BXL7" s="186"/>
      <c r="BXM7" s="185"/>
      <c r="BXN7" s="186"/>
      <c r="BXO7" s="185"/>
      <c r="BXP7" s="186"/>
      <c r="BXQ7" s="185"/>
      <c r="BXR7" s="186"/>
      <c r="BXS7" s="185"/>
      <c r="BXT7" s="186"/>
      <c r="BXU7" s="185"/>
      <c r="BXV7" s="186"/>
      <c r="BXW7" s="185"/>
      <c r="BXX7" s="186"/>
      <c r="BXY7" s="185"/>
      <c r="BXZ7" s="186"/>
      <c r="BYA7" s="185"/>
      <c r="BYB7" s="186"/>
      <c r="BYC7" s="185"/>
      <c r="BYD7" s="186"/>
      <c r="BYE7" s="185"/>
      <c r="BYF7" s="186"/>
      <c r="BYG7" s="185"/>
      <c r="BYH7" s="186"/>
      <c r="BYI7" s="185"/>
      <c r="BYJ7" s="186"/>
      <c r="BYK7" s="185"/>
      <c r="BYL7" s="186"/>
      <c r="BYM7" s="185"/>
      <c r="BYN7" s="186"/>
      <c r="BYO7" s="185"/>
      <c r="BYP7" s="186"/>
      <c r="BYQ7" s="185"/>
      <c r="BYR7" s="186"/>
      <c r="BYS7" s="185"/>
      <c r="BYT7" s="186"/>
      <c r="BYU7" s="185"/>
      <c r="BYV7" s="186"/>
      <c r="BYW7" s="185"/>
      <c r="BYX7" s="186"/>
      <c r="BYY7" s="185"/>
      <c r="BYZ7" s="186"/>
      <c r="BZA7" s="185"/>
      <c r="BZB7" s="186"/>
      <c r="BZC7" s="185"/>
      <c r="BZD7" s="186"/>
      <c r="BZE7" s="185"/>
      <c r="BZF7" s="186"/>
      <c r="BZG7" s="185"/>
      <c r="BZH7" s="186"/>
      <c r="BZI7" s="185"/>
      <c r="BZJ7" s="186"/>
      <c r="BZK7" s="185"/>
      <c r="BZL7" s="186"/>
      <c r="BZM7" s="185"/>
      <c r="BZN7" s="186"/>
      <c r="BZO7" s="185"/>
      <c r="BZP7" s="186"/>
      <c r="BZQ7" s="185"/>
      <c r="BZR7" s="186"/>
      <c r="BZS7" s="185"/>
      <c r="BZT7" s="186"/>
      <c r="BZU7" s="185"/>
      <c r="BZV7" s="186"/>
      <c r="BZW7" s="185"/>
      <c r="BZX7" s="186"/>
      <c r="BZY7" s="185"/>
      <c r="BZZ7" s="186"/>
      <c r="CAA7" s="185"/>
      <c r="CAB7" s="186"/>
      <c r="CAC7" s="185"/>
      <c r="CAD7" s="186"/>
      <c r="CAE7" s="185"/>
      <c r="CAF7" s="186"/>
      <c r="CAG7" s="185"/>
      <c r="CAH7" s="186"/>
      <c r="CAI7" s="185"/>
      <c r="CAJ7" s="186"/>
      <c r="CAK7" s="185"/>
      <c r="CAL7" s="186"/>
      <c r="CAM7" s="185"/>
      <c r="CAN7" s="186"/>
      <c r="CAO7" s="185"/>
      <c r="CAP7" s="186"/>
      <c r="CAQ7" s="185"/>
      <c r="CAR7" s="186"/>
      <c r="CAS7" s="185"/>
      <c r="CAT7" s="186"/>
      <c r="CAU7" s="185"/>
      <c r="CAV7" s="186"/>
      <c r="CAW7" s="185"/>
      <c r="CAX7" s="186"/>
      <c r="CAY7" s="185"/>
      <c r="CAZ7" s="186"/>
      <c r="CBA7" s="185"/>
      <c r="CBB7" s="186"/>
      <c r="CBC7" s="185"/>
      <c r="CBD7" s="186"/>
      <c r="CBE7" s="185"/>
      <c r="CBF7" s="186"/>
      <c r="CBG7" s="185"/>
      <c r="CBH7" s="186"/>
      <c r="CBI7" s="185"/>
      <c r="CBJ7" s="186"/>
      <c r="CBK7" s="185"/>
      <c r="CBL7" s="186"/>
      <c r="CBM7" s="185"/>
      <c r="CBN7" s="186"/>
      <c r="CBO7" s="185"/>
      <c r="CBP7" s="186"/>
      <c r="CBQ7" s="185"/>
      <c r="CBR7" s="186"/>
      <c r="CBS7" s="185"/>
      <c r="CBT7" s="186"/>
      <c r="CBU7" s="185"/>
      <c r="CBV7" s="186"/>
      <c r="CBW7" s="185"/>
      <c r="CBX7" s="186"/>
      <c r="CBY7" s="185"/>
      <c r="CBZ7" s="186"/>
      <c r="CCA7" s="185"/>
      <c r="CCB7" s="186"/>
      <c r="CCC7" s="185"/>
      <c r="CCD7" s="186"/>
      <c r="CCE7" s="185"/>
      <c r="CCF7" s="186"/>
      <c r="CCG7" s="185"/>
      <c r="CCH7" s="186"/>
      <c r="CCI7" s="185"/>
      <c r="CCJ7" s="186"/>
      <c r="CCK7" s="185"/>
      <c r="CCL7" s="186"/>
      <c r="CCM7" s="185"/>
      <c r="CCN7" s="186"/>
      <c r="CCO7" s="185"/>
      <c r="CCP7" s="186"/>
      <c r="CCQ7" s="185"/>
      <c r="CCR7" s="186"/>
      <c r="CCS7" s="185"/>
      <c r="CCT7" s="186"/>
      <c r="CCU7" s="185"/>
      <c r="CCV7" s="186"/>
      <c r="CCW7" s="185"/>
      <c r="CCX7" s="186"/>
      <c r="CCY7" s="185"/>
      <c r="CCZ7" s="186"/>
      <c r="CDA7" s="185"/>
      <c r="CDB7" s="186"/>
      <c r="CDC7" s="185"/>
      <c r="CDD7" s="186"/>
      <c r="CDE7" s="185"/>
      <c r="CDF7" s="186"/>
      <c r="CDG7" s="185"/>
      <c r="CDH7" s="186"/>
      <c r="CDI7" s="185"/>
      <c r="CDJ7" s="186"/>
      <c r="CDK7" s="185"/>
      <c r="CDL7" s="186"/>
      <c r="CDM7" s="185"/>
      <c r="CDN7" s="186"/>
      <c r="CDO7" s="185"/>
      <c r="CDP7" s="186"/>
      <c r="CDQ7" s="185"/>
      <c r="CDR7" s="186"/>
      <c r="CDS7" s="185"/>
      <c r="CDT7" s="186"/>
      <c r="CDU7" s="185"/>
      <c r="CDV7" s="186"/>
      <c r="CDW7" s="185"/>
      <c r="CDX7" s="186"/>
      <c r="CDY7" s="185"/>
      <c r="CDZ7" s="186"/>
      <c r="CEA7" s="185"/>
      <c r="CEB7" s="186"/>
      <c r="CEC7" s="185"/>
      <c r="CED7" s="186"/>
      <c r="CEE7" s="185"/>
      <c r="CEF7" s="186"/>
      <c r="CEG7" s="185"/>
      <c r="CEH7" s="186"/>
      <c r="CEI7" s="185"/>
      <c r="CEJ7" s="186"/>
      <c r="CEK7" s="185"/>
      <c r="CEL7" s="186"/>
      <c r="CEM7" s="185"/>
      <c r="CEN7" s="186"/>
      <c r="CEO7" s="185"/>
      <c r="CEP7" s="186"/>
      <c r="CEQ7" s="185"/>
      <c r="CER7" s="186"/>
      <c r="CES7" s="185"/>
      <c r="CET7" s="186"/>
      <c r="CEU7" s="185"/>
      <c r="CEV7" s="186"/>
      <c r="CEW7" s="185"/>
      <c r="CEX7" s="186"/>
      <c r="CEY7" s="185"/>
      <c r="CEZ7" s="186"/>
      <c r="CFA7" s="185"/>
      <c r="CFB7" s="186"/>
      <c r="CFC7" s="185"/>
      <c r="CFD7" s="186"/>
      <c r="CFE7" s="185"/>
      <c r="CFF7" s="186"/>
      <c r="CFG7" s="185"/>
      <c r="CFH7" s="186"/>
      <c r="CFI7" s="185"/>
      <c r="CFJ7" s="186"/>
      <c r="CFK7" s="185"/>
      <c r="CFL7" s="186"/>
      <c r="CFM7" s="185"/>
      <c r="CFN7" s="186"/>
      <c r="CFO7" s="185"/>
      <c r="CFP7" s="186"/>
      <c r="CFQ7" s="185"/>
      <c r="CFR7" s="186"/>
      <c r="CFS7" s="185"/>
      <c r="CFT7" s="186"/>
      <c r="CFU7" s="185"/>
      <c r="CFV7" s="186"/>
      <c r="CFW7" s="185"/>
      <c r="CFX7" s="186"/>
      <c r="CFY7" s="185"/>
      <c r="CFZ7" s="186"/>
      <c r="CGA7" s="185"/>
      <c r="CGB7" s="186"/>
      <c r="CGC7" s="185"/>
      <c r="CGD7" s="186"/>
      <c r="CGE7" s="185"/>
      <c r="CGF7" s="186"/>
      <c r="CGG7" s="185"/>
      <c r="CGH7" s="186"/>
      <c r="CGI7" s="185"/>
      <c r="CGJ7" s="186"/>
      <c r="CGK7" s="185"/>
      <c r="CGL7" s="186"/>
      <c r="CGM7" s="185"/>
      <c r="CGN7" s="186"/>
      <c r="CGO7" s="185"/>
      <c r="CGP7" s="186"/>
      <c r="CGQ7" s="185"/>
      <c r="CGR7" s="186"/>
      <c r="CGS7" s="185"/>
      <c r="CGT7" s="186"/>
      <c r="CGU7" s="185"/>
      <c r="CGV7" s="186"/>
      <c r="CGW7" s="185"/>
      <c r="CGX7" s="186"/>
      <c r="CGY7" s="185"/>
      <c r="CGZ7" s="186"/>
      <c r="CHA7" s="185"/>
      <c r="CHB7" s="186"/>
      <c r="CHC7" s="185"/>
      <c r="CHD7" s="186"/>
      <c r="CHE7" s="185"/>
      <c r="CHF7" s="186"/>
      <c r="CHG7" s="185"/>
      <c r="CHH7" s="186"/>
      <c r="CHI7" s="185"/>
      <c r="CHJ7" s="186"/>
      <c r="CHK7" s="185"/>
      <c r="CHL7" s="186"/>
      <c r="CHM7" s="185"/>
      <c r="CHN7" s="186"/>
      <c r="CHO7" s="185"/>
      <c r="CHP7" s="186"/>
      <c r="CHQ7" s="185"/>
      <c r="CHR7" s="186"/>
      <c r="CHS7" s="185"/>
      <c r="CHT7" s="186"/>
      <c r="CHU7" s="185"/>
      <c r="CHV7" s="186"/>
      <c r="CHW7" s="185"/>
      <c r="CHX7" s="186"/>
      <c r="CHY7" s="185"/>
      <c r="CHZ7" s="186"/>
      <c r="CIA7" s="185"/>
      <c r="CIB7" s="186"/>
      <c r="CIC7" s="185"/>
      <c r="CID7" s="186"/>
      <c r="CIE7" s="185"/>
      <c r="CIF7" s="186"/>
      <c r="CIG7" s="185"/>
      <c r="CIH7" s="186"/>
      <c r="CII7" s="185"/>
      <c r="CIJ7" s="186"/>
      <c r="CIK7" s="185"/>
      <c r="CIL7" s="186"/>
      <c r="CIM7" s="185"/>
      <c r="CIN7" s="186"/>
      <c r="CIO7" s="185"/>
      <c r="CIP7" s="186"/>
      <c r="CIQ7" s="185"/>
      <c r="CIR7" s="186"/>
      <c r="CIS7" s="185"/>
      <c r="CIT7" s="186"/>
      <c r="CIU7" s="185"/>
      <c r="CIV7" s="186"/>
      <c r="CIW7" s="185"/>
      <c r="CIX7" s="186"/>
      <c r="CIY7" s="185"/>
      <c r="CIZ7" s="186"/>
      <c r="CJA7" s="185"/>
      <c r="CJB7" s="186"/>
      <c r="CJC7" s="185"/>
      <c r="CJD7" s="186"/>
      <c r="CJE7" s="185"/>
      <c r="CJF7" s="186"/>
      <c r="CJG7" s="185"/>
      <c r="CJH7" s="186"/>
      <c r="CJI7" s="185"/>
      <c r="CJJ7" s="186"/>
      <c r="CJK7" s="185"/>
      <c r="CJL7" s="186"/>
      <c r="CJM7" s="185"/>
      <c r="CJN7" s="186"/>
      <c r="CJO7" s="185"/>
      <c r="CJP7" s="186"/>
      <c r="CJQ7" s="185"/>
      <c r="CJR7" s="186"/>
      <c r="CJS7" s="185"/>
      <c r="CJT7" s="186"/>
      <c r="CJU7" s="185"/>
      <c r="CJV7" s="186"/>
      <c r="CJW7" s="185"/>
      <c r="CJX7" s="186"/>
      <c r="CJY7" s="185"/>
      <c r="CJZ7" s="186"/>
      <c r="CKA7" s="185"/>
      <c r="CKB7" s="186"/>
      <c r="CKC7" s="185"/>
      <c r="CKD7" s="186"/>
      <c r="CKE7" s="185"/>
      <c r="CKF7" s="186"/>
      <c r="CKG7" s="185"/>
      <c r="CKH7" s="186"/>
      <c r="CKI7" s="185"/>
      <c r="CKJ7" s="186"/>
      <c r="CKK7" s="185"/>
      <c r="CKL7" s="186"/>
      <c r="CKM7" s="185"/>
      <c r="CKN7" s="186"/>
      <c r="CKO7" s="185"/>
      <c r="CKP7" s="186"/>
      <c r="CKQ7" s="185"/>
      <c r="CKR7" s="186"/>
      <c r="CKS7" s="185"/>
      <c r="CKT7" s="186"/>
      <c r="CKU7" s="185"/>
      <c r="CKV7" s="186"/>
      <c r="CKW7" s="185"/>
      <c r="CKX7" s="186"/>
      <c r="CKY7" s="185"/>
      <c r="CKZ7" s="186"/>
      <c r="CLA7" s="185"/>
      <c r="CLB7" s="186"/>
      <c r="CLC7" s="185"/>
      <c r="CLD7" s="186"/>
      <c r="CLE7" s="185"/>
      <c r="CLF7" s="186"/>
      <c r="CLG7" s="185"/>
      <c r="CLH7" s="186"/>
      <c r="CLI7" s="185"/>
      <c r="CLJ7" s="186"/>
      <c r="CLK7" s="185"/>
      <c r="CLL7" s="186"/>
      <c r="CLM7" s="185"/>
      <c r="CLN7" s="186"/>
      <c r="CLO7" s="185"/>
      <c r="CLP7" s="186"/>
      <c r="CLQ7" s="185"/>
      <c r="CLR7" s="186"/>
      <c r="CLS7" s="185"/>
      <c r="CLT7" s="186"/>
      <c r="CLU7" s="185"/>
      <c r="CLV7" s="186"/>
      <c r="CLW7" s="185"/>
      <c r="CLX7" s="186"/>
      <c r="CLY7" s="185"/>
      <c r="CLZ7" s="186"/>
      <c r="CMA7" s="185"/>
      <c r="CMB7" s="186"/>
      <c r="CMC7" s="185"/>
      <c r="CMD7" s="186"/>
      <c r="CME7" s="185"/>
      <c r="CMF7" s="186"/>
      <c r="CMG7" s="185"/>
      <c r="CMH7" s="186"/>
      <c r="CMI7" s="185"/>
      <c r="CMJ7" s="186"/>
      <c r="CMK7" s="185"/>
      <c r="CML7" s="186"/>
      <c r="CMM7" s="185"/>
      <c r="CMN7" s="186"/>
      <c r="CMO7" s="185"/>
      <c r="CMP7" s="186"/>
      <c r="CMQ7" s="185"/>
      <c r="CMR7" s="186"/>
      <c r="CMS7" s="185"/>
      <c r="CMT7" s="186"/>
      <c r="CMU7" s="185"/>
      <c r="CMV7" s="186"/>
      <c r="CMW7" s="185"/>
      <c r="CMX7" s="186"/>
      <c r="CMY7" s="185"/>
      <c r="CMZ7" s="186"/>
      <c r="CNA7" s="185"/>
      <c r="CNB7" s="186"/>
      <c r="CNC7" s="185"/>
      <c r="CND7" s="186"/>
      <c r="CNE7" s="185"/>
      <c r="CNF7" s="186"/>
      <c r="CNG7" s="185"/>
      <c r="CNH7" s="186"/>
      <c r="CNI7" s="185"/>
      <c r="CNJ7" s="186"/>
      <c r="CNK7" s="185"/>
      <c r="CNL7" s="186"/>
      <c r="CNM7" s="185"/>
      <c r="CNN7" s="186"/>
      <c r="CNO7" s="185"/>
      <c r="CNP7" s="186"/>
      <c r="CNQ7" s="185"/>
      <c r="CNR7" s="186"/>
      <c r="CNS7" s="185"/>
      <c r="CNT7" s="186"/>
      <c r="CNU7" s="185"/>
      <c r="CNV7" s="186"/>
      <c r="CNW7" s="185"/>
      <c r="CNX7" s="186"/>
      <c r="CNY7" s="185"/>
      <c r="CNZ7" s="186"/>
      <c r="COA7" s="185"/>
      <c r="COB7" s="186"/>
      <c r="COC7" s="185"/>
      <c r="COD7" s="186"/>
      <c r="COE7" s="185"/>
      <c r="COF7" s="186"/>
      <c r="COG7" s="185"/>
      <c r="COH7" s="186"/>
      <c r="COI7" s="185"/>
      <c r="COJ7" s="186"/>
      <c r="COK7" s="185"/>
      <c r="COL7" s="186"/>
      <c r="COM7" s="185"/>
      <c r="CON7" s="186"/>
      <c r="COO7" s="185"/>
      <c r="COP7" s="186"/>
      <c r="COQ7" s="185"/>
      <c r="COR7" s="186"/>
      <c r="COS7" s="185"/>
      <c r="COT7" s="186"/>
      <c r="COU7" s="185"/>
      <c r="COV7" s="186"/>
      <c r="COW7" s="185"/>
      <c r="COX7" s="186"/>
      <c r="COY7" s="185"/>
      <c r="COZ7" s="186"/>
      <c r="CPA7" s="185"/>
      <c r="CPB7" s="186"/>
      <c r="CPC7" s="185"/>
      <c r="CPD7" s="186"/>
      <c r="CPE7" s="185"/>
      <c r="CPF7" s="186"/>
      <c r="CPG7" s="185"/>
      <c r="CPH7" s="186"/>
      <c r="CPI7" s="185"/>
      <c r="CPJ7" s="186"/>
      <c r="CPK7" s="185"/>
      <c r="CPL7" s="186"/>
      <c r="CPM7" s="185"/>
      <c r="CPN7" s="186"/>
      <c r="CPO7" s="185"/>
      <c r="CPP7" s="186"/>
      <c r="CPQ7" s="185"/>
      <c r="CPR7" s="186"/>
      <c r="CPS7" s="185"/>
      <c r="CPT7" s="186"/>
      <c r="CPU7" s="185"/>
      <c r="CPV7" s="186"/>
      <c r="CPW7" s="185"/>
      <c r="CPX7" s="186"/>
      <c r="CPY7" s="185"/>
      <c r="CPZ7" s="186"/>
      <c r="CQA7" s="185"/>
      <c r="CQB7" s="186"/>
      <c r="CQC7" s="185"/>
      <c r="CQD7" s="186"/>
      <c r="CQE7" s="185"/>
      <c r="CQF7" s="186"/>
      <c r="CQG7" s="185"/>
      <c r="CQH7" s="186"/>
      <c r="CQI7" s="185"/>
      <c r="CQJ7" s="186"/>
      <c r="CQK7" s="185"/>
      <c r="CQL7" s="186"/>
      <c r="CQM7" s="185"/>
      <c r="CQN7" s="186"/>
      <c r="CQO7" s="185"/>
      <c r="CQP7" s="186"/>
      <c r="CQQ7" s="185"/>
      <c r="CQR7" s="186"/>
      <c r="CQS7" s="185"/>
      <c r="CQT7" s="186"/>
      <c r="CQU7" s="185"/>
      <c r="CQV7" s="186"/>
      <c r="CQW7" s="185"/>
      <c r="CQX7" s="186"/>
      <c r="CQY7" s="185"/>
      <c r="CQZ7" s="186"/>
      <c r="CRA7" s="185"/>
      <c r="CRB7" s="186"/>
      <c r="CRC7" s="185"/>
      <c r="CRD7" s="186"/>
      <c r="CRE7" s="185"/>
      <c r="CRF7" s="186"/>
      <c r="CRG7" s="185"/>
      <c r="CRH7" s="186"/>
      <c r="CRI7" s="185"/>
      <c r="CRJ7" s="186"/>
      <c r="CRK7" s="185"/>
      <c r="CRL7" s="186"/>
      <c r="CRM7" s="185"/>
      <c r="CRN7" s="186"/>
      <c r="CRO7" s="185"/>
      <c r="CRP7" s="186"/>
      <c r="CRQ7" s="185"/>
      <c r="CRR7" s="186"/>
      <c r="CRS7" s="185"/>
      <c r="CRT7" s="186"/>
      <c r="CRU7" s="185"/>
      <c r="CRV7" s="186"/>
      <c r="CRW7" s="185"/>
      <c r="CRX7" s="186"/>
      <c r="CRY7" s="185"/>
      <c r="CRZ7" s="186"/>
      <c r="CSA7" s="185"/>
      <c r="CSB7" s="186"/>
      <c r="CSC7" s="185"/>
      <c r="CSD7" s="186"/>
      <c r="CSE7" s="185"/>
      <c r="CSF7" s="186"/>
      <c r="CSG7" s="185"/>
      <c r="CSH7" s="186"/>
      <c r="CSI7" s="185"/>
      <c r="CSJ7" s="186"/>
      <c r="CSK7" s="185"/>
      <c r="CSL7" s="186"/>
      <c r="CSM7" s="185"/>
      <c r="CSN7" s="186"/>
      <c r="CSO7" s="185"/>
      <c r="CSP7" s="186"/>
      <c r="CSQ7" s="185"/>
      <c r="CSR7" s="186"/>
      <c r="CSS7" s="185"/>
      <c r="CST7" s="186"/>
      <c r="CSU7" s="185"/>
      <c r="CSV7" s="186"/>
      <c r="CSW7" s="185"/>
      <c r="CSX7" s="186"/>
      <c r="CSY7" s="185"/>
      <c r="CSZ7" s="186"/>
      <c r="CTA7" s="185"/>
      <c r="CTB7" s="186"/>
      <c r="CTC7" s="185"/>
      <c r="CTD7" s="186"/>
      <c r="CTE7" s="185"/>
      <c r="CTF7" s="186"/>
      <c r="CTG7" s="185"/>
      <c r="CTH7" s="186"/>
      <c r="CTI7" s="185"/>
      <c r="CTJ7" s="186"/>
      <c r="CTK7" s="185"/>
      <c r="CTL7" s="186"/>
      <c r="CTM7" s="185"/>
      <c r="CTN7" s="186"/>
      <c r="CTO7" s="185"/>
      <c r="CTP7" s="186"/>
      <c r="CTQ7" s="185"/>
      <c r="CTR7" s="186"/>
      <c r="CTS7" s="185"/>
      <c r="CTT7" s="186"/>
      <c r="CTU7" s="185"/>
      <c r="CTV7" s="186"/>
      <c r="CTW7" s="185"/>
      <c r="CTX7" s="186"/>
      <c r="CTY7" s="185"/>
      <c r="CTZ7" s="186"/>
      <c r="CUA7" s="185"/>
      <c r="CUB7" s="186"/>
      <c r="CUC7" s="185"/>
      <c r="CUD7" s="186"/>
      <c r="CUE7" s="185"/>
      <c r="CUF7" s="186"/>
      <c r="CUG7" s="185"/>
      <c r="CUH7" s="186"/>
      <c r="CUI7" s="185"/>
      <c r="CUJ7" s="186"/>
      <c r="CUK7" s="185"/>
      <c r="CUL7" s="186"/>
      <c r="CUM7" s="185"/>
      <c r="CUN7" s="186"/>
      <c r="CUO7" s="185"/>
      <c r="CUP7" s="186"/>
      <c r="CUQ7" s="185"/>
      <c r="CUR7" s="186"/>
      <c r="CUS7" s="185"/>
      <c r="CUT7" s="186"/>
      <c r="CUU7" s="185"/>
      <c r="CUV7" s="186"/>
      <c r="CUW7" s="185"/>
      <c r="CUX7" s="186"/>
      <c r="CUY7" s="185"/>
      <c r="CUZ7" s="186"/>
      <c r="CVA7" s="185"/>
      <c r="CVB7" s="186"/>
      <c r="CVC7" s="185"/>
      <c r="CVD7" s="186"/>
      <c r="CVE7" s="185"/>
      <c r="CVF7" s="186"/>
      <c r="CVG7" s="185"/>
      <c r="CVH7" s="186"/>
      <c r="CVI7" s="185"/>
      <c r="CVJ7" s="186"/>
      <c r="CVK7" s="185"/>
      <c r="CVL7" s="186"/>
      <c r="CVM7" s="185"/>
      <c r="CVN7" s="186"/>
      <c r="CVO7" s="185"/>
      <c r="CVP7" s="186"/>
      <c r="CVQ7" s="185"/>
      <c r="CVR7" s="186"/>
      <c r="CVS7" s="185"/>
      <c r="CVT7" s="186"/>
      <c r="CVU7" s="185"/>
      <c r="CVV7" s="186"/>
      <c r="CVW7" s="185"/>
      <c r="CVX7" s="186"/>
      <c r="CVY7" s="185"/>
      <c r="CVZ7" s="186"/>
      <c r="CWA7" s="185"/>
      <c r="CWB7" s="186"/>
      <c r="CWC7" s="185"/>
      <c r="CWD7" s="186"/>
      <c r="CWE7" s="185"/>
      <c r="CWF7" s="186"/>
      <c r="CWG7" s="185"/>
      <c r="CWH7" s="186"/>
      <c r="CWI7" s="185"/>
      <c r="CWJ7" s="186"/>
      <c r="CWK7" s="185"/>
      <c r="CWL7" s="186"/>
      <c r="CWM7" s="185"/>
      <c r="CWN7" s="186"/>
      <c r="CWO7" s="185"/>
      <c r="CWP7" s="186"/>
      <c r="CWQ7" s="185"/>
      <c r="CWR7" s="186"/>
      <c r="CWS7" s="185"/>
      <c r="CWT7" s="186"/>
      <c r="CWU7" s="185"/>
      <c r="CWV7" s="186"/>
      <c r="CWW7" s="185"/>
      <c r="CWX7" s="186"/>
      <c r="CWY7" s="185"/>
      <c r="CWZ7" s="186"/>
      <c r="CXA7" s="185"/>
      <c r="CXB7" s="186"/>
      <c r="CXC7" s="185"/>
      <c r="CXD7" s="186"/>
      <c r="CXE7" s="185"/>
      <c r="CXF7" s="186"/>
      <c r="CXG7" s="185"/>
      <c r="CXH7" s="186"/>
      <c r="CXI7" s="185"/>
      <c r="CXJ7" s="186"/>
      <c r="CXK7" s="185"/>
      <c r="CXL7" s="186"/>
      <c r="CXM7" s="185"/>
      <c r="CXN7" s="186"/>
      <c r="CXO7" s="185"/>
      <c r="CXP7" s="186"/>
      <c r="CXQ7" s="185"/>
      <c r="CXR7" s="186"/>
      <c r="CXS7" s="185"/>
      <c r="CXT7" s="186"/>
      <c r="CXU7" s="185"/>
      <c r="CXV7" s="186"/>
      <c r="CXW7" s="185"/>
      <c r="CXX7" s="186"/>
      <c r="CXY7" s="185"/>
      <c r="CXZ7" s="186"/>
      <c r="CYA7" s="185"/>
      <c r="CYB7" s="186"/>
      <c r="CYC7" s="185"/>
      <c r="CYD7" s="186"/>
      <c r="CYE7" s="185"/>
      <c r="CYF7" s="186"/>
      <c r="CYG7" s="185"/>
      <c r="CYH7" s="186"/>
      <c r="CYI7" s="185"/>
      <c r="CYJ7" s="186"/>
      <c r="CYK7" s="185"/>
      <c r="CYL7" s="186"/>
      <c r="CYM7" s="185"/>
      <c r="CYN7" s="186"/>
      <c r="CYO7" s="185"/>
      <c r="CYP7" s="186"/>
      <c r="CYQ7" s="185"/>
      <c r="CYR7" s="186"/>
      <c r="CYS7" s="185"/>
      <c r="CYT7" s="186"/>
      <c r="CYU7" s="185"/>
      <c r="CYV7" s="186"/>
      <c r="CYW7" s="185"/>
      <c r="CYX7" s="186"/>
      <c r="CYY7" s="185"/>
      <c r="CYZ7" s="186"/>
      <c r="CZA7" s="185"/>
      <c r="CZB7" s="186"/>
      <c r="CZC7" s="185"/>
      <c r="CZD7" s="186"/>
      <c r="CZE7" s="185"/>
      <c r="CZF7" s="186"/>
      <c r="CZG7" s="185"/>
      <c r="CZH7" s="186"/>
      <c r="CZI7" s="185"/>
      <c r="CZJ7" s="186"/>
      <c r="CZK7" s="185"/>
      <c r="CZL7" s="186"/>
      <c r="CZM7" s="185"/>
      <c r="CZN7" s="186"/>
      <c r="CZO7" s="185"/>
      <c r="CZP7" s="186"/>
      <c r="CZQ7" s="185"/>
      <c r="CZR7" s="186"/>
      <c r="CZS7" s="185"/>
      <c r="CZT7" s="186"/>
      <c r="CZU7" s="185"/>
      <c r="CZV7" s="186"/>
      <c r="CZW7" s="185"/>
      <c r="CZX7" s="186"/>
      <c r="CZY7" s="185"/>
      <c r="CZZ7" s="186"/>
      <c r="DAA7" s="185"/>
      <c r="DAB7" s="186"/>
      <c r="DAC7" s="185"/>
      <c r="DAD7" s="186"/>
      <c r="DAE7" s="185"/>
      <c r="DAF7" s="186"/>
      <c r="DAG7" s="185"/>
      <c r="DAH7" s="186"/>
      <c r="DAI7" s="185"/>
      <c r="DAJ7" s="186"/>
      <c r="DAK7" s="185"/>
      <c r="DAL7" s="186"/>
      <c r="DAM7" s="185"/>
      <c r="DAN7" s="186"/>
      <c r="DAO7" s="185"/>
      <c r="DAP7" s="186"/>
      <c r="DAQ7" s="185"/>
      <c r="DAR7" s="186"/>
      <c r="DAS7" s="185"/>
      <c r="DAT7" s="186"/>
      <c r="DAU7" s="185"/>
      <c r="DAV7" s="186"/>
      <c r="DAW7" s="185"/>
      <c r="DAX7" s="186"/>
      <c r="DAY7" s="185"/>
      <c r="DAZ7" s="186"/>
      <c r="DBA7" s="185"/>
      <c r="DBB7" s="186"/>
      <c r="DBC7" s="185"/>
      <c r="DBD7" s="186"/>
      <c r="DBE7" s="185"/>
      <c r="DBF7" s="186"/>
      <c r="DBG7" s="185"/>
      <c r="DBH7" s="186"/>
      <c r="DBI7" s="185"/>
      <c r="DBJ7" s="186"/>
      <c r="DBK7" s="185"/>
      <c r="DBL7" s="186"/>
      <c r="DBM7" s="185"/>
      <c r="DBN7" s="186"/>
      <c r="DBO7" s="185"/>
      <c r="DBP7" s="186"/>
      <c r="DBQ7" s="185"/>
      <c r="DBR7" s="186"/>
      <c r="DBS7" s="185"/>
      <c r="DBT7" s="186"/>
      <c r="DBU7" s="185"/>
      <c r="DBV7" s="186"/>
      <c r="DBW7" s="185"/>
      <c r="DBX7" s="186"/>
      <c r="DBY7" s="185"/>
      <c r="DBZ7" s="186"/>
      <c r="DCA7" s="185"/>
      <c r="DCB7" s="186"/>
      <c r="DCC7" s="185"/>
      <c r="DCD7" s="186"/>
      <c r="DCE7" s="185"/>
      <c r="DCF7" s="186"/>
      <c r="DCG7" s="185"/>
      <c r="DCH7" s="186"/>
      <c r="DCI7" s="185"/>
      <c r="DCJ7" s="186"/>
      <c r="DCK7" s="185"/>
      <c r="DCL7" s="186"/>
      <c r="DCM7" s="185"/>
      <c r="DCN7" s="186"/>
      <c r="DCO7" s="185"/>
      <c r="DCP7" s="186"/>
      <c r="DCQ7" s="185"/>
      <c r="DCR7" s="186"/>
      <c r="DCS7" s="185"/>
      <c r="DCT7" s="186"/>
      <c r="DCU7" s="185"/>
      <c r="DCV7" s="186"/>
      <c r="DCW7" s="185"/>
      <c r="DCX7" s="186"/>
      <c r="DCY7" s="185"/>
      <c r="DCZ7" s="186"/>
      <c r="DDA7" s="185"/>
      <c r="DDB7" s="186"/>
      <c r="DDC7" s="185"/>
      <c r="DDD7" s="186"/>
      <c r="DDE7" s="185"/>
      <c r="DDF7" s="186"/>
      <c r="DDG7" s="185"/>
      <c r="DDH7" s="186"/>
      <c r="DDI7" s="185"/>
      <c r="DDJ7" s="186"/>
      <c r="DDK7" s="185"/>
      <c r="DDL7" s="186"/>
      <c r="DDM7" s="185"/>
      <c r="DDN7" s="186"/>
      <c r="DDO7" s="185"/>
      <c r="DDP7" s="186"/>
      <c r="DDQ7" s="185"/>
      <c r="DDR7" s="186"/>
      <c r="DDS7" s="185"/>
      <c r="DDT7" s="186"/>
      <c r="DDU7" s="185"/>
      <c r="DDV7" s="186"/>
      <c r="DDW7" s="185"/>
      <c r="DDX7" s="186"/>
      <c r="DDY7" s="185"/>
      <c r="DDZ7" s="186"/>
      <c r="DEA7" s="185"/>
      <c r="DEB7" s="186"/>
      <c r="DEC7" s="185"/>
      <c r="DED7" s="186"/>
      <c r="DEE7" s="185"/>
      <c r="DEF7" s="186"/>
      <c r="DEG7" s="185"/>
      <c r="DEH7" s="186"/>
      <c r="DEI7" s="185"/>
      <c r="DEJ7" s="186"/>
      <c r="DEK7" s="185"/>
      <c r="DEL7" s="186"/>
      <c r="DEM7" s="185"/>
      <c r="DEN7" s="186"/>
      <c r="DEO7" s="185"/>
      <c r="DEP7" s="186"/>
      <c r="DEQ7" s="185"/>
      <c r="DER7" s="186"/>
      <c r="DES7" s="185"/>
      <c r="DET7" s="186"/>
      <c r="DEU7" s="185"/>
      <c r="DEV7" s="186"/>
      <c r="DEW7" s="185"/>
      <c r="DEX7" s="186"/>
      <c r="DEY7" s="185"/>
      <c r="DEZ7" s="186"/>
      <c r="DFA7" s="185"/>
      <c r="DFB7" s="186"/>
      <c r="DFC7" s="185"/>
      <c r="DFD7" s="186"/>
      <c r="DFE7" s="185"/>
      <c r="DFF7" s="186"/>
      <c r="DFG7" s="185"/>
      <c r="DFH7" s="186"/>
      <c r="DFI7" s="185"/>
      <c r="DFJ7" s="186"/>
      <c r="DFK7" s="185"/>
      <c r="DFL7" s="186"/>
      <c r="DFM7" s="185"/>
      <c r="DFN7" s="186"/>
      <c r="DFO7" s="185"/>
      <c r="DFP7" s="186"/>
      <c r="DFQ7" s="185"/>
      <c r="DFR7" s="186"/>
      <c r="DFS7" s="185"/>
      <c r="DFT7" s="186"/>
      <c r="DFU7" s="185"/>
      <c r="DFV7" s="186"/>
      <c r="DFW7" s="185"/>
      <c r="DFX7" s="186"/>
      <c r="DFY7" s="185"/>
      <c r="DFZ7" s="186"/>
      <c r="DGA7" s="185"/>
      <c r="DGB7" s="186"/>
      <c r="DGC7" s="185"/>
      <c r="DGD7" s="186"/>
      <c r="DGE7" s="185"/>
      <c r="DGF7" s="186"/>
      <c r="DGG7" s="185"/>
      <c r="DGH7" s="186"/>
      <c r="DGI7" s="185"/>
      <c r="DGJ7" s="186"/>
      <c r="DGK7" s="185"/>
      <c r="DGL7" s="186"/>
      <c r="DGM7" s="185"/>
      <c r="DGN7" s="186"/>
      <c r="DGO7" s="185"/>
      <c r="DGP7" s="186"/>
      <c r="DGQ7" s="185"/>
      <c r="DGR7" s="186"/>
      <c r="DGS7" s="185"/>
      <c r="DGT7" s="186"/>
      <c r="DGU7" s="185"/>
      <c r="DGV7" s="186"/>
      <c r="DGW7" s="185"/>
      <c r="DGX7" s="186"/>
      <c r="DGY7" s="185"/>
      <c r="DGZ7" s="186"/>
      <c r="DHA7" s="185"/>
      <c r="DHB7" s="186"/>
      <c r="DHC7" s="185"/>
      <c r="DHD7" s="186"/>
      <c r="DHE7" s="185"/>
      <c r="DHF7" s="186"/>
      <c r="DHG7" s="185"/>
      <c r="DHH7" s="186"/>
      <c r="DHI7" s="185"/>
      <c r="DHJ7" s="186"/>
      <c r="DHK7" s="185"/>
      <c r="DHL7" s="186"/>
      <c r="DHM7" s="185"/>
      <c r="DHN7" s="186"/>
      <c r="DHO7" s="185"/>
      <c r="DHP7" s="186"/>
      <c r="DHQ7" s="185"/>
      <c r="DHR7" s="186"/>
      <c r="DHS7" s="185"/>
      <c r="DHT7" s="186"/>
      <c r="DHU7" s="185"/>
      <c r="DHV7" s="186"/>
      <c r="DHW7" s="185"/>
      <c r="DHX7" s="186"/>
      <c r="DHY7" s="185"/>
      <c r="DHZ7" s="186"/>
      <c r="DIA7" s="185"/>
      <c r="DIB7" s="186"/>
      <c r="DIC7" s="185"/>
      <c r="DID7" s="186"/>
      <c r="DIE7" s="185"/>
      <c r="DIF7" s="186"/>
      <c r="DIG7" s="185"/>
      <c r="DIH7" s="186"/>
      <c r="DII7" s="185"/>
      <c r="DIJ7" s="186"/>
      <c r="DIK7" s="185"/>
      <c r="DIL7" s="186"/>
      <c r="DIM7" s="185"/>
      <c r="DIN7" s="186"/>
      <c r="DIO7" s="185"/>
      <c r="DIP7" s="186"/>
      <c r="DIQ7" s="185"/>
      <c r="DIR7" s="186"/>
      <c r="DIS7" s="185"/>
      <c r="DIT7" s="186"/>
      <c r="DIU7" s="185"/>
      <c r="DIV7" s="186"/>
      <c r="DIW7" s="185"/>
      <c r="DIX7" s="186"/>
      <c r="DIY7" s="185"/>
      <c r="DIZ7" s="186"/>
      <c r="DJA7" s="185"/>
      <c r="DJB7" s="186"/>
      <c r="DJC7" s="185"/>
      <c r="DJD7" s="186"/>
      <c r="DJE7" s="185"/>
      <c r="DJF7" s="186"/>
      <c r="DJG7" s="185"/>
      <c r="DJH7" s="186"/>
      <c r="DJI7" s="185"/>
      <c r="DJJ7" s="186"/>
      <c r="DJK7" s="185"/>
      <c r="DJL7" s="186"/>
      <c r="DJM7" s="185"/>
      <c r="DJN7" s="186"/>
      <c r="DJO7" s="185"/>
      <c r="DJP7" s="186"/>
      <c r="DJQ7" s="185"/>
      <c r="DJR7" s="186"/>
      <c r="DJS7" s="185"/>
      <c r="DJT7" s="186"/>
      <c r="DJU7" s="185"/>
      <c r="DJV7" s="186"/>
      <c r="DJW7" s="185"/>
      <c r="DJX7" s="186"/>
      <c r="DJY7" s="185"/>
      <c r="DJZ7" s="186"/>
      <c r="DKA7" s="185"/>
      <c r="DKB7" s="186"/>
      <c r="DKC7" s="185"/>
      <c r="DKD7" s="186"/>
      <c r="DKE7" s="185"/>
      <c r="DKF7" s="186"/>
      <c r="DKG7" s="185"/>
      <c r="DKH7" s="186"/>
      <c r="DKI7" s="185"/>
      <c r="DKJ7" s="186"/>
      <c r="DKK7" s="185"/>
      <c r="DKL7" s="186"/>
      <c r="DKM7" s="185"/>
      <c r="DKN7" s="186"/>
      <c r="DKO7" s="185"/>
      <c r="DKP7" s="186"/>
      <c r="DKQ7" s="185"/>
      <c r="DKR7" s="186"/>
      <c r="DKS7" s="185"/>
      <c r="DKT7" s="186"/>
      <c r="DKU7" s="185"/>
      <c r="DKV7" s="186"/>
      <c r="DKW7" s="185"/>
      <c r="DKX7" s="186"/>
      <c r="DKY7" s="185"/>
      <c r="DKZ7" s="186"/>
      <c r="DLA7" s="185"/>
      <c r="DLB7" s="186"/>
      <c r="DLC7" s="185"/>
      <c r="DLD7" s="186"/>
      <c r="DLE7" s="185"/>
      <c r="DLF7" s="186"/>
      <c r="DLG7" s="185"/>
      <c r="DLH7" s="186"/>
      <c r="DLI7" s="185"/>
      <c r="DLJ7" s="186"/>
      <c r="DLK7" s="185"/>
      <c r="DLL7" s="186"/>
      <c r="DLM7" s="185"/>
      <c r="DLN7" s="186"/>
      <c r="DLO7" s="185"/>
      <c r="DLP7" s="186"/>
      <c r="DLQ7" s="185"/>
      <c r="DLR7" s="186"/>
      <c r="DLS7" s="185"/>
      <c r="DLT7" s="186"/>
      <c r="DLU7" s="185"/>
      <c r="DLV7" s="186"/>
      <c r="DLW7" s="185"/>
      <c r="DLX7" s="186"/>
      <c r="DLY7" s="185"/>
      <c r="DLZ7" s="186"/>
      <c r="DMA7" s="185"/>
      <c r="DMB7" s="186"/>
      <c r="DMC7" s="185"/>
      <c r="DMD7" s="186"/>
      <c r="DME7" s="185"/>
      <c r="DMF7" s="186"/>
      <c r="DMG7" s="185"/>
      <c r="DMH7" s="186"/>
      <c r="DMI7" s="185"/>
      <c r="DMJ7" s="186"/>
      <c r="DMK7" s="185"/>
      <c r="DML7" s="186"/>
      <c r="DMM7" s="185"/>
      <c r="DMN7" s="186"/>
      <c r="DMO7" s="185"/>
      <c r="DMP7" s="186"/>
      <c r="DMQ7" s="185"/>
      <c r="DMR7" s="186"/>
      <c r="DMS7" s="185"/>
      <c r="DMT7" s="186"/>
      <c r="DMU7" s="185"/>
      <c r="DMV7" s="186"/>
      <c r="DMW7" s="185"/>
      <c r="DMX7" s="186"/>
      <c r="DMY7" s="185"/>
      <c r="DMZ7" s="186"/>
      <c r="DNA7" s="185"/>
      <c r="DNB7" s="186"/>
      <c r="DNC7" s="185"/>
      <c r="DND7" s="186"/>
      <c r="DNE7" s="185"/>
      <c r="DNF7" s="186"/>
      <c r="DNG7" s="185"/>
      <c r="DNH7" s="186"/>
      <c r="DNI7" s="185"/>
      <c r="DNJ7" s="186"/>
      <c r="DNK7" s="185"/>
      <c r="DNL7" s="186"/>
      <c r="DNM7" s="185"/>
      <c r="DNN7" s="186"/>
      <c r="DNO7" s="185"/>
      <c r="DNP7" s="186"/>
      <c r="DNQ7" s="185"/>
      <c r="DNR7" s="186"/>
      <c r="DNS7" s="185"/>
      <c r="DNT7" s="186"/>
      <c r="DNU7" s="185"/>
      <c r="DNV7" s="186"/>
      <c r="DNW7" s="185"/>
      <c r="DNX7" s="186"/>
      <c r="DNY7" s="185"/>
      <c r="DNZ7" s="186"/>
      <c r="DOA7" s="185"/>
      <c r="DOB7" s="186"/>
      <c r="DOC7" s="185"/>
      <c r="DOD7" s="186"/>
      <c r="DOE7" s="185"/>
      <c r="DOF7" s="186"/>
      <c r="DOG7" s="185"/>
      <c r="DOH7" s="186"/>
      <c r="DOI7" s="185"/>
      <c r="DOJ7" s="186"/>
      <c r="DOK7" s="185"/>
      <c r="DOL7" s="186"/>
      <c r="DOM7" s="185"/>
      <c r="DON7" s="186"/>
      <c r="DOO7" s="185"/>
      <c r="DOP7" s="186"/>
      <c r="DOQ7" s="185"/>
      <c r="DOR7" s="186"/>
      <c r="DOS7" s="185"/>
      <c r="DOT7" s="186"/>
      <c r="DOU7" s="185"/>
      <c r="DOV7" s="186"/>
      <c r="DOW7" s="185"/>
      <c r="DOX7" s="186"/>
      <c r="DOY7" s="185"/>
      <c r="DOZ7" s="186"/>
      <c r="DPA7" s="185"/>
      <c r="DPB7" s="186"/>
      <c r="DPC7" s="185"/>
      <c r="DPD7" s="186"/>
      <c r="DPE7" s="185"/>
      <c r="DPF7" s="186"/>
      <c r="DPG7" s="185"/>
      <c r="DPH7" s="186"/>
      <c r="DPI7" s="185"/>
      <c r="DPJ7" s="186"/>
      <c r="DPK7" s="185"/>
      <c r="DPL7" s="186"/>
      <c r="DPM7" s="185"/>
      <c r="DPN7" s="186"/>
      <c r="DPO7" s="185"/>
      <c r="DPP7" s="186"/>
      <c r="DPQ7" s="185"/>
      <c r="DPR7" s="186"/>
      <c r="DPS7" s="185"/>
      <c r="DPT7" s="186"/>
      <c r="DPU7" s="185"/>
      <c r="DPV7" s="186"/>
      <c r="DPW7" s="185"/>
      <c r="DPX7" s="186"/>
      <c r="DPY7" s="185"/>
      <c r="DPZ7" s="186"/>
      <c r="DQA7" s="185"/>
      <c r="DQB7" s="186"/>
      <c r="DQC7" s="185"/>
      <c r="DQD7" s="186"/>
      <c r="DQE7" s="185"/>
      <c r="DQF7" s="186"/>
      <c r="DQG7" s="185"/>
      <c r="DQH7" s="186"/>
      <c r="DQI7" s="185"/>
      <c r="DQJ7" s="186"/>
      <c r="DQK7" s="185"/>
      <c r="DQL7" s="186"/>
      <c r="DQM7" s="185"/>
      <c r="DQN7" s="186"/>
      <c r="DQO7" s="185"/>
      <c r="DQP7" s="186"/>
      <c r="DQQ7" s="185"/>
      <c r="DQR7" s="186"/>
      <c r="DQS7" s="185"/>
      <c r="DQT7" s="186"/>
      <c r="DQU7" s="185"/>
      <c r="DQV7" s="186"/>
      <c r="DQW7" s="185"/>
      <c r="DQX7" s="186"/>
      <c r="DQY7" s="185"/>
      <c r="DQZ7" s="186"/>
      <c r="DRA7" s="185"/>
      <c r="DRB7" s="186"/>
      <c r="DRC7" s="185"/>
      <c r="DRD7" s="186"/>
      <c r="DRE7" s="185"/>
      <c r="DRF7" s="186"/>
      <c r="DRG7" s="185"/>
      <c r="DRH7" s="186"/>
      <c r="DRI7" s="185"/>
      <c r="DRJ7" s="186"/>
      <c r="DRK7" s="185"/>
      <c r="DRL7" s="186"/>
      <c r="DRM7" s="185"/>
      <c r="DRN7" s="186"/>
      <c r="DRO7" s="185"/>
      <c r="DRP7" s="186"/>
      <c r="DRQ7" s="185"/>
      <c r="DRR7" s="186"/>
      <c r="DRS7" s="185"/>
      <c r="DRT7" s="186"/>
      <c r="DRU7" s="185"/>
      <c r="DRV7" s="186"/>
      <c r="DRW7" s="185"/>
      <c r="DRX7" s="186"/>
      <c r="DRY7" s="185"/>
      <c r="DRZ7" s="186"/>
      <c r="DSA7" s="185"/>
      <c r="DSB7" s="186"/>
      <c r="DSC7" s="185"/>
      <c r="DSD7" s="186"/>
      <c r="DSE7" s="185"/>
      <c r="DSF7" s="186"/>
      <c r="DSG7" s="185"/>
      <c r="DSH7" s="186"/>
      <c r="DSI7" s="185"/>
      <c r="DSJ7" s="186"/>
      <c r="DSK7" s="185"/>
      <c r="DSL7" s="186"/>
      <c r="DSM7" s="185"/>
      <c r="DSN7" s="186"/>
      <c r="DSO7" s="185"/>
      <c r="DSP7" s="186"/>
      <c r="DSQ7" s="185"/>
      <c r="DSR7" s="186"/>
      <c r="DSS7" s="185"/>
      <c r="DST7" s="186"/>
      <c r="DSU7" s="185"/>
      <c r="DSV7" s="186"/>
      <c r="DSW7" s="185"/>
      <c r="DSX7" s="186"/>
      <c r="DSY7" s="185"/>
      <c r="DSZ7" s="186"/>
      <c r="DTA7" s="185"/>
      <c r="DTB7" s="186"/>
      <c r="DTC7" s="185"/>
      <c r="DTD7" s="186"/>
      <c r="DTE7" s="185"/>
      <c r="DTF7" s="186"/>
      <c r="DTG7" s="185"/>
      <c r="DTH7" s="186"/>
      <c r="DTI7" s="185"/>
      <c r="DTJ7" s="186"/>
      <c r="DTK7" s="185"/>
      <c r="DTL7" s="186"/>
      <c r="DTM7" s="185"/>
      <c r="DTN7" s="186"/>
      <c r="DTO7" s="185"/>
      <c r="DTP7" s="186"/>
      <c r="DTQ7" s="185"/>
      <c r="DTR7" s="186"/>
      <c r="DTS7" s="185"/>
      <c r="DTT7" s="186"/>
      <c r="DTU7" s="185"/>
      <c r="DTV7" s="186"/>
      <c r="DTW7" s="185"/>
      <c r="DTX7" s="186"/>
      <c r="DTY7" s="185"/>
      <c r="DTZ7" s="186"/>
      <c r="DUA7" s="185"/>
      <c r="DUB7" s="186"/>
      <c r="DUC7" s="185"/>
      <c r="DUD7" s="186"/>
      <c r="DUE7" s="185"/>
      <c r="DUF7" s="186"/>
      <c r="DUG7" s="185"/>
      <c r="DUH7" s="186"/>
      <c r="DUI7" s="185"/>
      <c r="DUJ7" s="186"/>
      <c r="DUK7" s="185"/>
      <c r="DUL7" s="186"/>
      <c r="DUM7" s="185"/>
      <c r="DUN7" s="186"/>
      <c r="DUO7" s="185"/>
      <c r="DUP7" s="186"/>
      <c r="DUQ7" s="185"/>
      <c r="DUR7" s="186"/>
      <c r="DUS7" s="185"/>
      <c r="DUT7" s="186"/>
      <c r="DUU7" s="185"/>
      <c r="DUV7" s="186"/>
      <c r="DUW7" s="185"/>
      <c r="DUX7" s="186"/>
      <c r="DUY7" s="185"/>
      <c r="DUZ7" s="186"/>
      <c r="DVA7" s="185"/>
      <c r="DVB7" s="186"/>
      <c r="DVC7" s="185"/>
      <c r="DVD7" s="186"/>
      <c r="DVE7" s="185"/>
      <c r="DVF7" s="186"/>
      <c r="DVG7" s="185"/>
      <c r="DVH7" s="186"/>
      <c r="DVI7" s="185"/>
      <c r="DVJ7" s="186"/>
      <c r="DVK7" s="185"/>
      <c r="DVL7" s="186"/>
      <c r="DVM7" s="185"/>
      <c r="DVN7" s="186"/>
      <c r="DVO7" s="185"/>
      <c r="DVP7" s="186"/>
      <c r="DVQ7" s="185"/>
      <c r="DVR7" s="186"/>
      <c r="DVS7" s="185"/>
      <c r="DVT7" s="186"/>
      <c r="DVU7" s="185"/>
      <c r="DVV7" s="186"/>
      <c r="DVW7" s="185"/>
      <c r="DVX7" s="186"/>
      <c r="DVY7" s="185"/>
      <c r="DVZ7" s="186"/>
      <c r="DWA7" s="185"/>
      <c r="DWB7" s="186"/>
      <c r="DWC7" s="185"/>
      <c r="DWD7" s="186"/>
      <c r="DWE7" s="185"/>
      <c r="DWF7" s="186"/>
      <c r="DWG7" s="185"/>
      <c r="DWH7" s="186"/>
      <c r="DWI7" s="185"/>
      <c r="DWJ7" s="186"/>
      <c r="DWK7" s="185"/>
      <c r="DWL7" s="186"/>
      <c r="DWM7" s="185"/>
      <c r="DWN7" s="186"/>
      <c r="DWO7" s="185"/>
      <c r="DWP7" s="186"/>
      <c r="DWQ7" s="185"/>
      <c r="DWR7" s="186"/>
      <c r="DWS7" s="185"/>
      <c r="DWT7" s="186"/>
      <c r="DWU7" s="185"/>
      <c r="DWV7" s="186"/>
      <c r="DWW7" s="185"/>
      <c r="DWX7" s="186"/>
      <c r="DWY7" s="185"/>
      <c r="DWZ7" s="186"/>
      <c r="DXA7" s="185"/>
      <c r="DXB7" s="186"/>
      <c r="DXC7" s="185"/>
      <c r="DXD7" s="186"/>
      <c r="DXE7" s="185"/>
      <c r="DXF7" s="186"/>
      <c r="DXG7" s="185"/>
      <c r="DXH7" s="186"/>
      <c r="DXI7" s="185"/>
      <c r="DXJ7" s="186"/>
      <c r="DXK7" s="185"/>
      <c r="DXL7" s="186"/>
      <c r="DXM7" s="185"/>
      <c r="DXN7" s="186"/>
      <c r="DXO7" s="185"/>
      <c r="DXP7" s="186"/>
      <c r="DXQ7" s="185"/>
      <c r="DXR7" s="186"/>
      <c r="DXS7" s="185"/>
      <c r="DXT7" s="186"/>
      <c r="DXU7" s="185"/>
      <c r="DXV7" s="186"/>
      <c r="DXW7" s="185"/>
      <c r="DXX7" s="186"/>
      <c r="DXY7" s="185"/>
      <c r="DXZ7" s="186"/>
      <c r="DYA7" s="185"/>
      <c r="DYB7" s="186"/>
      <c r="DYC7" s="185"/>
      <c r="DYD7" s="186"/>
      <c r="DYE7" s="185"/>
      <c r="DYF7" s="186"/>
      <c r="DYG7" s="185"/>
      <c r="DYH7" s="186"/>
      <c r="DYI7" s="185"/>
      <c r="DYJ7" s="186"/>
      <c r="DYK7" s="185"/>
      <c r="DYL7" s="186"/>
      <c r="DYM7" s="185"/>
      <c r="DYN7" s="186"/>
      <c r="DYO7" s="185"/>
      <c r="DYP7" s="186"/>
      <c r="DYQ7" s="185"/>
      <c r="DYR7" s="186"/>
      <c r="DYS7" s="185"/>
      <c r="DYT7" s="186"/>
      <c r="DYU7" s="185"/>
      <c r="DYV7" s="186"/>
      <c r="DYW7" s="185"/>
      <c r="DYX7" s="186"/>
      <c r="DYY7" s="185"/>
      <c r="DYZ7" s="186"/>
      <c r="DZA7" s="185"/>
      <c r="DZB7" s="186"/>
      <c r="DZC7" s="185"/>
      <c r="DZD7" s="186"/>
      <c r="DZE7" s="185"/>
      <c r="DZF7" s="186"/>
      <c r="DZG7" s="185"/>
      <c r="DZH7" s="186"/>
      <c r="DZI7" s="185"/>
      <c r="DZJ7" s="186"/>
      <c r="DZK7" s="185"/>
      <c r="DZL7" s="186"/>
      <c r="DZM7" s="185"/>
      <c r="DZN7" s="186"/>
      <c r="DZO7" s="185"/>
      <c r="DZP7" s="186"/>
      <c r="DZQ7" s="185"/>
      <c r="DZR7" s="186"/>
      <c r="DZS7" s="185"/>
      <c r="DZT7" s="186"/>
      <c r="DZU7" s="185"/>
      <c r="DZV7" s="186"/>
      <c r="DZW7" s="185"/>
      <c r="DZX7" s="186"/>
      <c r="DZY7" s="185"/>
      <c r="DZZ7" s="186"/>
      <c r="EAA7" s="185"/>
      <c r="EAB7" s="186"/>
      <c r="EAC7" s="185"/>
      <c r="EAD7" s="186"/>
      <c r="EAE7" s="185"/>
      <c r="EAF7" s="186"/>
      <c r="EAG7" s="185"/>
      <c r="EAH7" s="186"/>
      <c r="EAI7" s="185"/>
      <c r="EAJ7" s="186"/>
      <c r="EAK7" s="185"/>
      <c r="EAL7" s="186"/>
      <c r="EAM7" s="185"/>
      <c r="EAN7" s="186"/>
      <c r="EAO7" s="185"/>
      <c r="EAP7" s="186"/>
      <c r="EAQ7" s="185"/>
      <c r="EAR7" s="186"/>
      <c r="EAS7" s="185"/>
      <c r="EAT7" s="186"/>
      <c r="EAU7" s="185"/>
      <c r="EAV7" s="186"/>
      <c r="EAW7" s="185"/>
      <c r="EAX7" s="186"/>
      <c r="EAY7" s="185"/>
      <c r="EAZ7" s="186"/>
      <c r="EBA7" s="185"/>
      <c r="EBB7" s="186"/>
      <c r="EBC7" s="185"/>
      <c r="EBD7" s="186"/>
      <c r="EBE7" s="185"/>
      <c r="EBF7" s="186"/>
      <c r="EBG7" s="185"/>
      <c r="EBH7" s="186"/>
      <c r="EBI7" s="185"/>
      <c r="EBJ7" s="186"/>
      <c r="EBK7" s="185"/>
      <c r="EBL7" s="186"/>
      <c r="EBM7" s="185"/>
      <c r="EBN7" s="186"/>
      <c r="EBO7" s="185"/>
      <c r="EBP7" s="186"/>
      <c r="EBQ7" s="185"/>
      <c r="EBR7" s="186"/>
      <c r="EBS7" s="185"/>
      <c r="EBT7" s="186"/>
      <c r="EBU7" s="185"/>
      <c r="EBV7" s="186"/>
      <c r="EBW7" s="185"/>
      <c r="EBX7" s="186"/>
      <c r="EBY7" s="185"/>
      <c r="EBZ7" s="186"/>
      <c r="ECA7" s="185"/>
      <c r="ECB7" s="186"/>
      <c r="ECC7" s="185"/>
      <c r="ECD7" s="186"/>
      <c r="ECE7" s="185"/>
      <c r="ECF7" s="186"/>
      <c r="ECG7" s="185"/>
      <c r="ECH7" s="186"/>
      <c r="ECI7" s="185"/>
      <c r="ECJ7" s="186"/>
      <c r="ECK7" s="185"/>
      <c r="ECL7" s="186"/>
      <c r="ECM7" s="185"/>
      <c r="ECN7" s="186"/>
      <c r="ECO7" s="185"/>
      <c r="ECP7" s="186"/>
      <c r="ECQ7" s="185"/>
      <c r="ECR7" s="186"/>
      <c r="ECS7" s="185"/>
      <c r="ECT7" s="186"/>
      <c r="ECU7" s="185"/>
      <c r="ECV7" s="186"/>
      <c r="ECW7" s="185"/>
      <c r="ECX7" s="186"/>
      <c r="ECY7" s="185"/>
      <c r="ECZ7" s="186"/>
      <c r="EDA7" s="185"/>
      <c r="EDB7" s="186"/>
      <c r="EDC7" s="185"/>
      <c r="EDD7" s="186"/>
      <c r="EDE7" s="185"/>
      <c r="EDF7" s="186"/>
      <c r="EDG7" s="185"/>
      <c r="EDH7" s="186"/>
      <c r="EDI7" s="185"/>
      <c r="EDJ7" s="186"/>
      <c r="EDK7" s="185"/>
      <c r="EDL7" s="186"/>
      <c r="EDM7" s="185"/>
      <c r="EDN7" s="186"/>
      <c r="EDO7" s="185"/>
      <c r="EDP7" s="186"/>
      <c r="EDQ7" s="185"/>
      <c r="EDR7" s="186"/>
      <c r="EDS7" s="185"/>
      <c r="EDT7" s="186"/>
      <c r="EDU7" s="185"/>
      <c r="EDV7" s="186"/>
      <c r="EDW7" s="185"/>
      <c r="EDX7" s="186"/>
      <c r="EDY7" s="185"/>
      <c r="EDZ7" s="186"/>
      <c r="EEA7" s="185"/>
      <c r="EEB7" s="186"/>
      <c r="EEC7" s="185"/>
      <c r="EED7" s="186"/>
      <c r="EEE7" s="185"/>
      <c r="EEF7" s="186"/>
      <c r="EEG7" s="185"/>
      <c r="EEH7" s="186"/>
      <c r="EEI7" s="185"/>
      <c r="EEJ7" s="186"/>
      <c r="EEK7" s="185"/>
      <c r="EEL7" s="186"/>
      <c r="EEM7" s="185"/>
      <c r="EEN7" s="186"/>
      <c r="EEO7" s="185"/>
      <c r="EEP7" s="186"/>
      <c r="EEQ7" s="185"/>
      <c r="EER7" s="186"/>
      <c r="EES7" s="185"/>
      <c r="EET7" s="186"/>
      <c r="EEU7" s="185"/>
      <c r="EEV7" s="186"/>
      <c r="EEW7" s="185"/>
      <c r="EEX7" s="186"/>
      <c r="EEY7" s="185"/>
      <c r="EEZ7" s="186"/>
      <c r="EFA7" s="185"/>
      <c r="EFB7" s="186"/>
      <c r="EFC7" s="185"/>
      <c r="EFD7" s="186"/>
      <c r="EFE7" s="185"/>
      <c r="EFF7" s="186"/>
      <c r="EFG7" s="185"/>
      <c r="EFH7" s="186"/>
      <c r="EFI7" s="185"/>
      <c r="EFJ7" s="186"/>
      <c r="EFK7" s="185"/>
      <c r="EFL7" s="186"/>
      <c r="EFM7" s="185"/>
      <c r="EFN7" s="186"/>
      <c r="EFO7" s="185"/>
      <c r="EFP7" s="186"/>
      <c r="EFQ7" s="185"/>
      <c r="EFR7" s="186"/>
      <c r="EFS7" s="185"/>
      <c r="EFT7" s="186"/>
      <c r="EFU7" s="185"/>
      <c r="EFV7" s="186"/>
      <c r="EFW7" s="185"/>
      <c r="EFX7" s="186"/>
      <c r="EFY7" s="185"/>
      <c r="EFZ7" s="186"/>
      <c r="EGA7" s="185"/>
      <c r="EGB7" s="186"/>
      <c r="EGC7" s="185"/>
      <c r="EGD7" s="186"/>
      <c r="EGE7" s="185"/>
      <c r="EGF7" s="186"/>
      <c r="EGG7" s="185"/>
      <c r="EGH7" s="186"/>
      <c r="EGI7" s="185"/>
      <c r="EGJ7" s="186"/>
      <c r="EGK7" s="185"/>
      <c r="EGL7" s="186"/>
      <c r="EGM7" s="185"/>
      <c r="EGN7" s="186"/>
      <c r="EGO7" s="185"/>
      <c r="EGP7" s="186"/>
      <c r="EGQ7" s="185"/>
      <c r="EGR7" s="186"/>
      <c r="EGS7" s="185"/>
      <c r="EGT7" s="186"/>
      <c r="EGU7" s="185"/>
      <c r="EGV7" s="186"/>
      <c r="EGW7" s="185"/>
      <c r="EGX7" s="186"/>
      <c r="EGY7" s="185"/>
      <c r="EGZ7" s="186"/>
      <c r="EHA7" s="185"/>
      <c r="EHB7" s="186"/>
      <c r="EHC7" s="185"/>
      <c r="EHD7" s="186"/>
      <c r="EHE7" s="185"/>
      <c r="EHF7" s="186"/>
      <c r="EHG7" s="185"/>
      <c r="EHH7" s="186"/>
      <c r="EHI7" s="185"/>
      <c r="EHJ7" s="186"/>
      <c r="EHK7" s="185"/>
      <c r="EHL7" s="186"/>
      <c r="EHM7" s="185"/>
      <c r="EHN7" s="186"/>
      <c r="EHO7" s="185"/>
      <c r="EHP7" s="186"/>
      <c r="EHQ7" s="185"/>
      <c r="EHR7" s="186"/>
      <c r="EHS7" s="185"/>
      <c r="EHT7" s="186"/>
      <c r="EHU7" s="185"/>
      <c r="EHV7" s="186"/>
      <c r="EHW7" s="185"/>
      <c r="EHX7" s="186"/>
      <c r="EHY7" s="185"/>
      <c r="EHZ7" s="186"/>
      <c r="EIA7" s="185"/>
      <c r="EIB7" s="186"/>
      <c r="EIC7" s="185"/>
      <c r="EID7" s="186"/>
      <c r="EIE7" s="185"/>
      <c r="EIF7" s="186"/>
      <c r="EIG7" s="185"/>
      <c r="EIH7" s="186"/>
      <c r="EII7" s="185"/>
      <c r="EIJ7" s="186"/>
      <c r="EIK7" s="185"/>
      <c r="EIL7" s="186"/>
      <c r="EIM7" s="185"/>
      <c r="EIN7" s="186"/>
      <c r="EIO7" s="185"/>
      <c r="EIP7" s="186"/>
      <c r="EIQ7" s="185"/>
      <c r="EIR7" s="186"/>
      <c r="EIS7" s="185"/>
      <c r="EIT7" s="186"/>
      <c r="EIU7" s="185"/>
      <c r="EIV7" s="186"/>
      <c r="EIW7" s="185"/>
      <c r="EIX7" s="186"/>
      <c r="EIY7" s="185"/>
      <c r="EIZ7" s="186"/>
      <c r="EJA7" s="185"/>
      <c r="EJB7" s="186"/>
      <c r="EJC7" s="185"/>
      <c r="EJD7" s="186"/>
      <c r="EJE7" s="185"/>
      <c r="EJF7" s="186"/>
      <c r="EJG7" s="185"/>
      <c r="EJH7" s="186"/>
      <c r="EJI7" s="185"/>
      <c r="EJJ7" s="186"/>
      <c r="EJK7" s="185"/>
      <c r="EJL7" s="186"/>
      <c r="EJM7" s="185"/>
      <c r="EJN7" s="186"/>
      <c r="EJO7" s="185"/>
      <c r="EJP7" s="186"/>
      <c r="EJQ7" s="185"/>
      <c r="EJR7" s="186"/>
      <c r="EJS7" s="185"/>
      <c r="EJT7" s="186"/>
      <c r="EJU7" s="185"/>
      <c r="EJV7" s="186"/>
      <c r="EJW7" s="185"/>
      <c r="EJX7" s="186"/>
      <c r="EJY7" s="185"/>
      <c r="EJZ7" s="186"/>
      <c r="EKA7" s="185"/>
      <c r="EKB7" s="186"/>
      <c r="EKC7" s="185"/>
      <c r="EKD7" s="186"/>
      <c r="EKE7" s="185"/>
      <c r="EKF7" s="186"/>
      <c r="EKG7" s="185"/>
      <c r="EKH7" s="186"/>
      <c r="EKI7" s="185"/>
      <c r="EKJ7" s="186"/>
      <c r="EKK7" s="185"/>
      <c r="EKL7" s="186"/>
      <c r="EKM7" s="185"/>
      <c r="EKN7" s="186"/>
      <c r="EKO7" s="185"/>
      <c r="EKP7" s="186"/>
      <c r="EKQ7" s="185"/>
      <c r="EKR7" s="186"/>
      <c r="EKS7" s="185"/>
      <c r="EKT7" s="186"/>
      <c r="EKU7" s="185"/>
      <c r="EKV7" s="186"/>
      <c r="EKW7" s="185"/>
      <c r="EKX7" s="186"/>
      <c r="EKY7" s="185"/>
      <c r="EKZ7" s="186"/>
      <c r="ELA7" s="185"/>
      <c r="ELB7" s="186"/>
      <c r="ELC7" s="185"/>
      <c r="ELD7" s="186"/>
      <c r="ELE7" s="185"/>
      <c r="ELF7" s="186"/>
      <c r="ELG7" s="185"/>
      <c r="ELH7" s="186"/>
      <c r="ELI7" s="185"/>
      <c r="ELJ7" s="186"/>
      <c r="ELK7" s="185"/>
      <c r="ELL7" s="186"/>
      <c r="ELM7" s="185"/>
      <c r="ELN7" s="186"/>
      <c r="ELO7" s="185"/>
      <c r="ELP7" s="186"/>
      <c r="ELQ7" s="185"/>
      <c r="ELR7" s="186"/>
      <c r="ELS7" s="185"/>
      <c r="ELT7" s="186"/>
      <c r="ELU7" s="185"/>
      <c r="ELV7" s="186"/>
      <c r="ELW7" s="185"/>
      <c r="ELX7" s="186"/>
      <c r="ELY7" s="185"/>
      <c r="ELZ7" s="186"/>
      <c r="EMA7" s="185"/>
      <c r="EMB7" s="186"/>
      <c r="EMC7" s="185"/>
      <c r="EMD7" s="186"/>
      <c r="EME7" s="185"/>
      <c r="EMF7" s="186"/>
      <c r="EMG7" s="185"/>
      <c r="EMH7" s="186"/>
      <c r="EMI7" s="185"/>
      <c r="EMJ7" s="186"/>
      <c r="EMK7" s="185"/>
      <c r="EML7" s="186"/>
      <c r="EMM7" s="185"/>
      <c r="EMN7" s="186"/>
      <c r="EMO7" s="185"/>
      <c r="EMP7" s="186"/>
      <c r="EMQ7" s="185"/>
      <c r="EMR7" s="186"/>
      <c r="EMS7" s="185"/>
      <c r="EMT7" s="186"/>
      <c r="EMU7" s="185"/>
      <c r="EMV7" s="186"/>
      <c r="EMW7" s="185"/>
      <c r="EMX7" s="186"/>
      <c r="EMY7" s="185"/>
      <c r="EMZ7" s="186"/>
      <c r="ENA7" s="185"/>
      <c r="ENB7" s="186"/>
      <c r="ENC7" s="185"/>
      <c r="END7" s="186"/>
      <c r="ENE7" s="185"/>
      <c r="ENF7" s="186"/>
      <c r="ENG7" s="185"/>
      <c r="ENH7" s="186"/>
      <c r="ENI7" s="185"/>
      <c r="ENJ7" s="186"/>
      <c r="ENK7" s="185"/>
      <c r="ENL7" s="186"/>
      <c r="ENM7" s="185"/>
      <c r="ENN7" s="186"/>
      <c r="ENO7" s="185"/>
      <c r="ENP7" s="186"/>
      <c r="ENQ7" s="185"/>
      <c r="ENR7" s="186"/>
      <c r="ENS7" s="185"/>
      <c r="ENT7" s="186"/>
      <c r="ENU7" s="185"/>
      <c r="ENV7" s="186"/>
      <c r="ENW7" s="185"/>
      <c r="ENX7" s="186"/>
      <c r="ENY7" s="185"/>
      <c r="ENZ7" s="186"/>
      <c r="EOA7" s="185"/>
      <c r="EOB7" s="186"/>
      <c r="EOC7" s="185"/>
      <c r="EOD7" s="186"/>
      <c r="EOE7" s="185"/>
      <c r="EOF7" s="186"/>
      <c r="EOG7" s="185"/>
      <c r="EOH7" s="186"/>
      <c r="EOI7" s="185"/>
      <c r="EOJ7" s="186"/>
      <c r="EOK7" s="185"/>
      <c r="EOL7" s="186"/>
      <c r="EOM7" s="185"/>
      <c r="EON7" s="186"/>
      <c r="EOO7" s="185"/>
      <c r="EOP7" s="186"/>
      <c r="EOQ7" s="185"/>
      <c r="EOR7" s="186"/>
      <c r="EOS7" s="185"/>
      <c r="EOT7" s="186"/>
      <c r="EOU7" s="185"/>
      <c r="EOV7" s="186"/>
      <c r="EOW7" s="185"/>
      <c r="EOX7" s="186"/>
      <c r="EOY7" s="185"/>
      <c r="EOZ7" s="186"/>
      <c r="EPA7" s="185"/>
      <c r="EPB7" s="186"/>
      <c r="EPC7" s="185"/>
      <c r="EPD7" s="186"/>
      <c r="EPE7" s="185"/>
      <c r="EPF7" s="186"/>
      <c r="EPG7" s="185"/>
      <c r="EPH7" s="186"/>
      <c r="EPI7" s="185"/>
      <c r="EPJ7" s="186"/>
      <c r="EPK7" s="185"/>
      <c r="EPL7" s="186"/>
      <c r="EPM7" s="185"/>
      <c r="EPN7" s="186"/>
      <c r="EPO7" s="185"/>
      <c r="EPP7" s="186"/>
      <c r="EPQ7" s="185"/>
      <c r="EPR7" s="186"/>
      <c r="EPS7" s="185"/>
      <c r="EPT7" s="186"/>
      <c r="EPU7" s="185"/>
      <c r="EPV7" s="186"/>
      <c r="EPW7" s="185"/>
      <c r="EPX7" s="186"/>
      <c r="EPY7" s="185"/>
      <c r="EPZ7" s="186"/>
      <c r="EQA7" s="185"/>
      <c r="EQB7" s="186"/>
      <c r="EQC7" s="185"/>
      <c r="EQD7" s="186"/>
      <c r="EQE7" s="185"/>
      <c r="EQF7" s="186"/>
      <c r="EQG7" s="185"/>
      <c r="EQH7" s="186"/>
      <c r="EQI7" s="185"/>
      <c r="EQJ7" s="186"/>
      <c r="EQK7" s="185"/>
      <c r="EQL7" s="186"/>
      <c r="EQM7" s="185"/>
      <c r="EQN7" s="186"/>
      <c r="EQO7" s="185"/>
      <c r="EQP7" s="186"/>
      <c r="EQQ7" s="185"/>
      <c r="EQR7" s="186"/>
      <c r="EQS7" s="185"/>
      <c r="EQT7" s="186"/>
      <c r="EQU7" s="185"/>
      <c r="EQV7" s="186"/>
      <c r="EQW7" s="185"/>
      <c r="EQX7" s="186"/>
      <c r="EQY7" s="185"/>
      <c r="EQZ7" s="186"/>
      <c r="ERA7" s="185"/>
      <c r="ERB7" s="186"/>
      <c r="ERC7" s="185"/>
      <c r="ERD7" s="186"/>
      <c r="ERE7" s="185"/>
      <c r="ERF7" s="186"/>
      <c r="ERG7" s="185"/>
      <c r="ERH7" s="186"/>
      <c r="ERI7" s="185"/>
      <c r="ERJ7" s="186"/>
      <c r="ERK7" s="185"/>
      <c r="ERL7" s="186"/>
      <c r="ERM7" s="185"/>
      <c r="ERN7" s="186"/>
      <c r="ERO7" s="185"/>
      <c r="ERP7" s="186"/>
      <c r="ERQ7" s="185"/>
      <c r="ERR7" s="186"/>
      <c r="ERS7" s="185"/>
      <c r="ERT7" s="186"/>
      <c r="ERU7" s="185"/>
      <c r="ERV7" s="186"/>
      <c r="ERW7" s="185"/>
      <c r="ERX7" s="186"/>
      <c r="ERY7" s="185"/>
      <c r="ERZ7" s="186"/>
      <c r="ESA7" s="185"/>
      <c r="ESB7" s="186"/>
      <c r="ESC7" s="185"/>
      <c r="ESD7" s="186"/>
      <c r="ESE7" s="185"/>
      <c r="ESF7" s="186"/>
      <c r="ESG7" s="185"/>
      <c r="ESH7" s="186"/>
      <c r="ESI7" s="185"/>
      <c r="ESJ7" s="186"/>
      <c r="ESK7" s="185"/>
      <c r="ESL7" s="186"/>
      <c r="ESM7" s="185"/>
      <c r="ESN7" s="186"/>
      <c r="ESO7" s="185"/>
      <c r="ESP7" s="186"/>
      <c r="ESQ7" s="185"/>
      <c r="ESR7" s="186"/>
      <c r="ESS7" s="185"/>
      <c r="EST7" s="186"/>
      <c r="ESU7" s="185"/>
      <c r="ESV7" s="186"/>
      <c r="ESW7" s="185"/>
      <c r="ESX7" s="186"/>
      <c r="ESY7" s="185"/>
      <c r="ESZ7" s="186"/>
      <c r="ETA7" s="185"/>
      <c r="ETB7" s="186"/>
      <c r="ETC7" s="185"/>
      <c r="ETD7" s="186"/>
      <c r="ETE7" s="185"/>
      <c r="ETF7" s="186"/>
      <c r="ETG7" s="185"/>
      <c r="ETH7" s="186"/>
      <c r="ETI7" s="185"/>
      <c r="ETJ7" s="186"/>
      <c r="ETK7" s="185"/>
      <c r="ETL7" s="186"/>
      <c r="ETM7" s="185"/>
      <c r="ETN7" s="186"/>
      <c r="ETO7" s="185"/>
      <c r="ETP7" s="186"/>
      <c r="ETQ7" s="185"/>
      <c r="ETR7" s="186"/>
      <c r="ETS7" s="185"/>
      <c r="ETT7" s="186"/>
      <c r="ETU7" s="185"/>
      <c r="ETV7" s="186"/>
      <c r="ETW7" s="185"/>
      <c r="ETX7" s="186"/>
      <c r="ETY7" s="185"/>
      <c r="ETZ7" s="186"/>
      <c r="EUA7" s="185"/>
      <c r="EUB7" s="186"/>
      <c r="EUC7" s="185"/>
      <c r="EUD7" s="186"/>
      <c r="EUE7" s="185"/>
      <c r="EUF7" s="186"/>
      <c r="EUG7" s="185"/>
      <c r="EUH7" s="186"/>
      <c r="EUI7" s="185"/>
      <c r="EUJ7" s="186"/>
      <c r="EUK7" s="185"/>
      <c r="EUL7" s="186"/>
      <c r="EUM7" s="185"/>
      <c r="EUN7" s="186"/>
      <c r="EUO7" s="185"/>
      <c r="EUP7" s="186"/>
      <c r="EUQ7" s="185"/>
      <c r="EUR7" s="186"/>
      <c r="EUS7" s="185"/>
      <c r="EUT7" s="186"/>
      <c r="EUU7" s="185"/>
      <c r="EUV7" s="186"/>
      <c r="EUW7" s="185"/>
      <c r="EUX7" s="186"/>
      <c r="EUY7" s="185"/>
      <c r="EUZ7" s="186"/>
      <c r="EVA7" s="185"/>
      <c r="EVB7" s="186"/>
      <c r="EVC7" s="185"/>
      <c r="EVD7" s="186"/>
      <c r="EVE7" s="185"/>
      <c r="EVF7" s="186"/>
      <c r="EVG7" s="185"/>
      <c r="EVH7" s="186"/>
      <c r="EVI7" s="185"/>
      <c r="EVJ7" s="186"/>
      <c r="EVK7" s="185"/>
      <c r="EVL7" s="186"/>
      <c r="EVM7" s="185"/>
      <c r="EVN7" s="186"/>
      <c r="EVO7" s="185"/>
      <c r="EVP7" s="186"/>
      <c r="EVQ7" s="185"/>
      <c r="EVR7" s="186"/>
      <c r="EVS7" s="185"/>
      <c r="EVT7" s="186"/>
      <c r="EVU7" s="185"/>
      <c r="EVV7" s="186"/>
      <c r="EVW7" s="185"/>
      <c r="EVX7" s="186"/>
      <c r="EVY7" s="185"/>
      <c r="EVZ7" s="186"/>
      <c r="EWA7" s="185"/>
      <c r="EWB7" s="186"/>
      <c r="EWC7" s="185"/>
      <c r="EWD7" s="186"/>
      <c r="EWE7" s="185"/>
      <c r="EWF7" s="186"/>
      <c r="EWG7" s="185"/>
      <c r="EWH7" s="186"/>
      <c r="EWI7" s="185"/>
      <c r="EWJ7" s="186"/>
      <c r="EWK7" s="185"/>
      <c r="EWL7" s="186"/>
      <c r="EWM7" s="185"/>
      <c r="EWN7" s="186"/>
      <c r="EWO7" s="185"/>
      <c r="EWP7" s="186"/>
      <c r="EWQ7" s="185"/>
      <c r="EWR7" s="186"/>
      <c r="EWS7" s="185"/>
      <c r="EWT7" s="186"/>
      <c r="EWU7" s="185"/>
      <c r="EWV7" s="186"/>
      <c r="EWW7" s="185"/>
      <c r="EWX7" s="186"/>
      <c r="EWY7" s="185"/>
      <c r="EWZ7" s="186"/>
      <c r="EXA7" s="185"/>
      <c r="EXB7" s="186"/>
      <c r="EXC7" s="185"/>
      <c r="EXD7" s="186"/>
      <c r="EXE7" s="185"/>
      <c r="EXF7" s="186"/>
      <c r="EXG7" s="185"/>
      <c r="EXH7" s="186"/>
      <c r="EXI7" s="185"/>
      <c r="EXJ7" s="186"/>
      <c r="EXK7" s="185"/>
      <c r="EXL7" s="186"/>
      <c r="EXM7" s="185"/>
      <c r="EXN7" s="186"/>
      <c r="EXO7" s="185"/>
      <c r="EXP7" s="186"/>
      <c r="EXQ7" s="185"/>
      <c r="EXR7" s="186"/>
      <c r="EXS7" s="185"/>
      <c r="EXT7" s="186"/>
      <c r="EXU7" s="185"/>
      <c r="EXV7" s="186"/>
      <c r="EXW7" s="185"/>
      <c r="EXX7" s="186"/>
      <c r="EXY7" s="185"/>
      <c r="EXZ7" s="186"/>
      <c r="EYA7" s="185"/>
      <c r="EYB7" s="186"/>
      <c r="EYC7" s="185"/>
      <c r="EYD7" s="186"/>
      <c r="EYE7" s="185"/>
      <c r="EYF7" s="186"/>
      <c r="EYG7" s="185"/>
      <c r="EYH7" s="186"/>
      <c r="EYI7" s="185"/>
      <c r="EYJ7" s="186"/>
      <c r="EYK7" s="185"/>
      <c r="EYL7" s="186"/>
      <c r="EYM7" s="185"/>
      <c r="EYN7" s="186"/>
      <c r="EYO7" s="185"/>
      <c r="EYP7" s="186"/>
      <c r="EYQ7" s="185"/>
      <c r="EYR7" s="186"/>
      <c r="EYS7" s="185"/>
      <c r="EYT7" s="186"/>
      <c r="EYU7" s="185"/>
      <c r="EYV7" s="186"/>
      <c r="EYW7" s="185"/>
      <c r="EYX7" s="186"/>
      <c r="EYY7" s="185"/>
      <c r="EYZ7" s="186"/>
      <c r="EZA7" s="185"/>
      <c r="EZB7" s="186"/>
      <c r="EZC7" s="185"/>
      <c r="EZD7" s="186"/>
      <c r="EZE7" s="185"/>
      <c r="EZF7" s="186"/>
      <c r="EZG7" s="185"/>
      <c r="EZH7" s="186"/>
      <c r="EZI7" s="185"/>
      <c r="EZJ7" s="186"/>
      <c r="EZK7" s="185"/>
      <c r="EZL7" s="186"/>
      <c r="EZM7" s="185"/>
      <c r="EZN7" s="186"/>
      <c r="EZO7" s="185"/>
      <c r="EZP7" s="186"/>
      <c r="EZQ7" s="185"/>
      <c r="EZR7" s="186"/>
      <c r="EZS7" s="185"/>
      <c r="EZT7" s="186"/>
      <c r="EZU7" s="185"/>
      <c r="EZV7" s="186"/>
      <c r="EZW7" s="185"/>
      <c r="EZX7" s="186"/>
      <c r="EZY7" s="185"/>
      <c r="EZZ7" s="186"/>
      <c r="FAA7" s="185"/>
      <c r="FAB7" s="186"/>
      <c r="FAC7" s="185"/>
      <c r="FAD7" s="186"/>
      <c r="FAE7" s="185"/>
      <c r="FAF7" s="186"/>
      <c r="FAG7" s="185"/>
      <c r="FAH7" s="186"/>
      <c r="FAI7" s="185"/>
      <c r="FAJ7" s="186"/>
      <c r="FAK7" s="185"/>
      <c r="FAL7" s="186"/>
      <c r="FAM7" s="185"/>
      <c r="FAN7" s="186"/>
      <c r="FAO7" s="185"/>
      <c r="FAP7" s="186"/>
      <c r="FAQ7" s="185"/>
      <c r="FAR7" s="186"/>
      <c r="FAS7" s="185"/>
      <c r="FAT7" s="186"/>
      <c r="FAU7" s="185"/>
      <c r="FAV7" s="186"/>
      <c r="FAW7" s="185"/>
      <c r="FAX7" s="186"/>
      <c r="FAY7" s="185"/>
      <c r="FAZ7" s="186"/>
      <c r="FBA7" s="185"/>
      <c r="FBB7" s="186"/>
      <c r="FBC7" s="185"/>
      <c r="FBD7" s="186"/>
      <c r="FBE7" s="185"/>
      <c r="FBF7" s="186"/>
      <c r="FBG7" s="185"/>
      <c r="FBH7" s="186"/>
      <c r="FBI7" s="185"/>
      <c r="FBJ7" s="186"/>
      <c r="FBK7" s="185"/>
      <c r="FBL7" s="186"/>
      <c r="FBM7" s="185"/>
      <c r="FBN7" s="186"/>
      <c r="FBO7" s="185"/>
      <c r="FBP7" s="186"/>
      <c r="FBQ7" s="185"/>
      <c r="FBR7" s="186"/>
      <c r="FBS7" s="185"/>
      <c r="FBT7" s="186"/>
      <c r="FBU7" s="185"/>
      <c r="FBV7" s="186"/>
      <c r="FBW7" s="185"/>
      <c r="FBX7" s="186"/>
      <c r="FBY7" s="185"/>
      <c r="FBZ7" s="186"/>
      <c r="FCA7" s="185"/>
      <c r="FCB7" s="186"/>
      <c r="FCC7" s="185"/>
      <c r="FCD7" s="186"/>
      <c r="FCE7" s="185"/>
      <c r="FCF7" s="186"/>
      <c r="FCG7" s="185"/>
      <c r="FCH7" s="186"/>
      <c r="FCI7" s="185"/>
      <c r="FCJ7" s="186"/>
      <c r="FCK7" s="185"/>
      <c r="FCL7" s="186"/>
      <c r="FCM7" s="185"/>
      <c r="FCN7" s="186"/>
      <c r="FCO7" s="185"/>
      <c r="FCP7" s="186"/>
      <c r="FCQ7" s="185"/>
      <c r="FCR7" s="186"/>
      <c r="FCS7" s="185"/>
      <c r="FCT7" s="186"/>
      <c r="FCU7" s="185"/>
      <c r="FCV7" s="186"/>
      <c r="FCW7" s="185"/>
      <c r="FCX7" s="186"/>
      <c r="FCY7" s="185"/>
      <c r="FCZ7" s="186"/>
      <c r="FDA7" s="185"/>
      <c r="FDB7" s="186"/>
      <c r="FDC7" s="185"/>
      <c r="FDD7" s="186"/>
      <c r="FDE7" s="185"/>
      <c r="FDF7" s="186"/>
      <c r="FDG7" s="185"/>
      <c r="FDH7" s="186"/>
      <c r="FDI7" s="185"/>
      <c r="FDJ7" s="186"/>
      <c r="FDK7" s="185"/>
      <c r="FDL7" s="186"/>
      <c r="FDM7" s="185"/>
      <c r="FDN7" s="186"/>
      <c r="FDO7" s="185"/>
      <c r="FDP7" s="186"/>
      <c r="FDQ7" s="185"/>
      <c r="FDR7" s="186"/>
      <c r="FDS7" s="185"/>
      <c r="FDT7" s="186"/>
      <c r="FDU7" s="185"/>
      <c r="FDV7" s="186"/>
      <c r="FDW7" s="185"/>
      <c r="FDX7" s="186"/>
      <c r="FDY7" s="185"/>
      <c r="FDZ7" s="186"/>
      <c r="FEA7" s="185"/>
      <c r="FEB7" s="186"/>
      <c r="FEC7" s="185"/>
      <c r="FED7" s="186"/>
      <c r="FEE7" s="185"/>
      <c r="FEF7" s="186"/>
      <c r="FEG7" s="185"/>
      <c r="FEH7" s="186"/>
      <c r="FEI7" s="185"/>
      <c r="FEJ7" s="186"/>
      <c r="FEK7" s="185"/>
      <c r="FEL7" s="186"/>
      <c r="FEM7" s="185"/>
      <c r="FEN7" s="186"/>
      <c r="FEO7" s="185"/>
      <c r="FEP7" s="186"/>
      <c r="FEQ7" s="185"/>
      <c r="FER7" s="186"/>
      <c r="FES7" s="185"/>
      <c r="FET7" s="186"/>
      <c r="FEU7" s="185"/>
      <c r="FEV7" s="186"/>
      <c r="FEW7" s="185"/>
      <c r="FEX7" s="186"/>
      <c r="FEY7" s="185"/>
      <c r="FEZ7" s="186"/>
      <c r="FFA7" s="185"/>
      <c r="FFB7" s="186"/>
      <c r="FFC7" s="185"/>
      <c r="FFD7" s="186"/>
      <c r="FFE7" s="185"/>
      <c r="FFF7" s="186"/>
      <c r="FFG7" s="185"/>
      <c r="FFH7" s="186"/>
      <c r="FFI7" s="185"/>
      <c r="FFJ7" s="186"/>
      <c r="FFK7" s="185"/>
      <c r="FFL7" s="186"/>
      <c r="FFM7" s="185"/>
      <c r="FFN7" s="186"/>
      <c r="FFO7" s="185"/>
      <c r="FFP7" s="186"/>
      <c r="FFQ7" s="185"/>
      <c r="FFR7" s="186"/>
      <c r="FFS7" s="185"/>
      <c r="FFT7" s="186"/>
      <c r="FFU7" s="185"/>
      <c r="FFV7" s="186"/>
      <c r="FFW7" s="185"/>
      <c r="FFX7" s="186"/>
      <c r="FFY7" s="185"/>
      <c r="FFZ7" s="186"/>
      <c r="FGA7" s="185"/>
      <c r="FGB7" s="186"/>
      <c r="FGC7" s="185"/>
      <c r="FGD7" s="186"/>
      <c r="FGE7" s="185"/>
      <c r="FGF7" s="186"/>
      <c r="FGG7" s="185"/>
      <c r="FGH7" s="186"/>
      <c r="FGI7" s="185"/>
      <c r="FGJ7" s="186"/>
      <c r="FGK7" s="185"/>
      <c r="FGL7" s="186"/>
      <c r="FGM7" s="185"/>
      <c r="FGN7" s="186"/>
      <c r="FGO7" s="185"/>
      <c r="FGP7" s="186"/>
      <c r="FGQ7" s="185"/>
      <c r="FGR7" s="186"/>
      <c r="FGS7" s="185"/>
      <c r="FGT7" s="186"/>
      <c r="FGU7" s="185"/>
      <c r="FGV7" s="186"/>
      <c r="FGW7" s="185"/>
      <c r="FGX7" s="186"/>
      <c r="FGY7" s="185"/>
      <c r="FGZ7" s="186"/>
      <c r="FHA7" s="185"/>
      <c r="FHB7" s="186"/>
      <c r="FHC7" s="185"/>
      <c r="FHD7" s="186"/>
      <c r="FHE7" s="185"/>
      <c r="FHF7" s="186"/>
      <c r="FHG7" s="185"/>
      <c r="FHH7" s="186"/>
      <c r="FHI7" s="185"/>
      <c r="FHJ7" s="186"/>
      <c r="FHK7" s="185"/>
      <c r="FHL7" s="186"/>
      <c r="FHM7" s="185"/>
      <c r="FHN7" s="186"/>
      <c r="FHO7" s="185"/>
      <c r="FHP7" s="186"/>
      <c r="FHQ7" s="185"/>
      <c r="FHR7" s="186"/>
      <c r="FHS7" s="185"/>
      <c r="FHT7" s="186"/>
      <c r="FHU7" s="185"/>
      <c r="FHV7" s="186"/>
      <c r="FHW7" s="185"/>
      <c r="FHX7" s="186"/>
      <c r="FHY7" s="185"/>
      <c r="FHZ7" s="186"/>
      <c r="FIA7" s="185"/>
      <c r="FIB7" s="186"/>
      <c r="FIC7" s="185"/>
      <c r="FID7" s="186"/>
      <c r="FIE7" s="185"/>
      <c r="FIF7" s="186"/>
      <c r="FIG7" s="185"/>
      <c r="FIH7" s="186"/>
      <c r="FII7" s="185"/>
      <c r="FIJ7" s="186"/>
      <c r="FIK7" s="185"/>
      <c r="FIL7" s="186"/>
      <c r="FIM7" s="185"/>
      <c r="FIN7" s="186"/>
      <c r="FIO7" s="185"/>
      <c r="FIP7" s="186"/>
      <c r="FIQ7" s="185"/>
      <c r="FIR7" s="186"/>
      <c r="FIS7" s="185"/>
      <c r="FIT7" s="186"/>
      <c r="FIU7" s="185"/>
      <c r="FIV7" s="186"/>
      <c r="FIW7" s="185"/>
      <c r="FIX7" s="186"/>
      <c r="FIY7" s="185"/>
      <c r="FIZ7" s="186"/>
      <c r="FJA7" s="185"/>
      <c r="FJB7" s="186"/>
      <c r="FJC7" s="185"/>
      <c r="FJD7" s="186"/>
      <c r="FJE7" s="185"/>
      <c r="FJF7" s="186"/>
      <c r="FJG7" s="185"/>
      <c r="FJH7" s="186"/>
      <c r="FJI7" s="185"/>
      <c r="FJJ7" s="186"/>
      <c r="FJK7" s="185"/>
      <c r="FJL7" s="186"/>
      <c r="FJM7" s="185"/>
      <c r="FJN7" s="186"/>
      <c r="FJO7" s="185"/>
      <c r="FJP7" s="186"/>
      <c r="FJQ7" s="185"/>
      <c r="FJR7" s="186"/>
      <c r="FJS7" s="185"/>
      <c r="FJT7" s="186"/>
      <c r="FJU7" s="185"/>
      <c r="FJV7" s="186"/>
      <c r="FJW7" s="185"/>
      <c r="FJX7" s="186"/>
      <c r="FJY7" s="185"/>
      <c r="FJZ7" s="186"/>
      <c r="FKA7" s="185"/>
      <c r="FKB7" s="186"/>
      <c r="FKC7" s="185"/>
      <c r="FKD7" s="186"/>
      <c r="FKE7" s="185"/>
      <c r="FKF7" s="186"/>
      <c r="FKG7" s="185"/>
      <c r="FKH7" s="186"/>
      <c r="FKI7" s="185"/>
      <c r="FKJ7" s="186"/>
      <c r="FKK7" s="185"/>
      <c r="FKL7" s="186"/>
      <c r="FKM7" s="185"/>
      <c r="FKN7" s="186"/>
      <c r="FKO7" s="185"/>
      <c r="FKP7" s="186"/>
      <c r="FKQ7" s="185"/>
      <c r="FKR7" s="186"/>
      <c r="FKS7" s="185"/>
      <c r="FKT7" s="186"/>
      <c r="FKU7" s="185"/>
      <c r="FKV7" s="186"/>
      <c r="FKW7" s="185"/>
      <c r="FKX7" s="186"/>
      <c r="FKY7" s="185"/>
      <c r="FKZ7" s="186"/>
      <c r="FLA7" s="185"/>
      <c r="FLB7" s="186"/>
      <c r="FLC7" s="185"/>
      <c r="FLD7" s="186"/>
      <c r="FLE7" s="185"/>
      <c r="FLF7" s="186"/>
      <c r="FLG7" s="185"/>
      <c r="FLH7" s="186"/>
      <c r="FLI7" s="185"/>
      <c r="FLJ7" s="186"/>
      <c r="FLK7" s="185"/>
      <c r="FLL7" s="186"/>
      <c r="FLM7" s="185"/>
      <c r="FLN7" s="186"/>
      <c r="FLO7" s="185"/>
      <c r="FLP7" s="186"/>
      <c r="FLQ7" s="185"/>
      <c r="FLR7" s="186"/>
      <c r="FLS7" s="185"/>
      <c r="FLT7" s="186"/>
      <c r="FLU7" s="185"/>
      <c r="FLV7" s="186"/>
      <c r="FLW7" s="185"/>
      <c r="FLX7" s="186"/>
      <c r="FLY7" s="185"/>
      <c r="FLZ7" s="186"/>
      <c r="FMA7" s="185"/>
      <c r="FMB7" s="186"/>
      <c r="FMC7" s="185"/>
      <c r="FMD7" s="186"/>
      <c r="FME7" s="185"/>
      <c r="FMF7" s="186"/>
      <c r="FMG7" s="185"/>
      <c r="FMH7" s="186"/>
      <c r="FMI7" s="185"/>
      <c r="FMJ7" s="186"/>
      <c r="FMK7" s="185"/>
      <c r="FML7" s="186"/>
      <c r="FMM7" s="185"/>
      <c r="FMN7" s="186"/>
      <c r="FMO7" s="185"/>
      <c r="FMP7" s="186"/>
      <c r="FMQ7" s="185"/>
      <c r="FMR7" s="186"/>
      <c r="FMS7" s="185"/>
      <c r="FMT7" s="186"/>
      <c r="FMU7" s="185"/>
      <c r="FMV7" s="186"/>
      <c r="FMW7" s="185"/>
      <c r="FMX7" s="186"/>
      <c r="FMY7" s="185"/>
      <c r="FMZ7" s="186"/>
      <c r="FNA7" s="185"/>
      <c r="FNB7" s="186"/>
      <c r="FNC7" s="185"/>
      <c r="FND7" s="186"/>
      <c r="FNE7" s="185"/>
      <c r="FNF7" s="186"/>
      <c r="FNG7" s="185"/>
      <c r="FNH7" s="186"/>
      <c r="FNI7" s="185"/>
      <c r="FNJ7" s="186"/>
      <c r="FNK7" s="185"/>
      <c r="FNL7" s="186"/>
      <c r="FNM7" s="185"/>
      <c r="FNN7" s="186"/>
      <c r="FNO7" s="185"/>
      <c r="FNP7" s="186"/>
      <c r="FNQ7" s="185"/>
      <c r="FNR7" s="186"/>
      <c r="FNS7" s="185"/>
      <c r="FNT7" s="186"/>
      <c r="FNU7" s="185"/>
      <c r="FNV7" s="186"/>
      <c r="FNW7" s="185"/>
      <c r="FNX7" s="186"/>
      <c r="FNY7" s="185"/>
      <c r="FNZ7" s="186"/>
      <c r="FOA7" s="185"/>
      <c r="FOB7" s="186"/>
      <c r="FOC7" s="185"/>
      <c r="FOD7" s="186"/>
      <c r="FOE7" s="185"/>
      <c r="FOF7" s="186"/>
      <c r="FOG7" s="185"/>
      <c r="FOH7" s="186"/>
      <c r="FOI7" s="185"/>
      <c r="FOJ7" s="186"/>
      <c r="FOK7" s="185"/>
      <c r="FOL7" s="186"/>
      <c r="FOM7" s="185"/>
      <c r="FON7" s="186"/>
      <c r="FOO7" s="185"/>
      <c r="FOP7" s="186"/>
      <c r="FOQ7" s="185"/>
      <c r="FOR7" s="186"/>
      <c r="FOS7" s="185"/>
      <c r="FOT7" s="186"/>
      <c r="FOU7" s="185"/>
      <c r="FOV7" s="186"/>
      <c r="FOW7" s="185"/>
      <c r="FOX7" s="186"/>
      <c r="FOY7" s="185"/>
      <c r="FOZ7" s="186"/>
      <c r="FPA7" s="185"/>
      <c r="FPB7" s="186"/>
      <c r="FPC7" s="185"/>
      <c r="FPD7" s="186"/>
      <c r="FPE7" s="185"/>
      <c r="FPF7" s="186"/>
      <c r="FPG7" s="185"/>
      <c r="FPH7" s="186"/>
      <c r="FPI7" s="185"/>
      <c r="FPJ7" s="186"/>
      <c r="FPK7" s="185"/>
      <c r="FPL7" s="186"/>
      <c r="FPM7" s="185"/>
      <c r="FPN7" s="186"/>
      <c r="FPO7" s="185"/>
      <c r="FPP7" s="186"/>
      <c r="FPQ7" s="185"/>
      <c r="FPR7" s="186"/>
      <c r="FPS7" s="185"/>
      <c r="FPT7" s="186"/>
      <c r="FPU7" s="185"/>
      <c r="FPV7" s="186"/>
      <c r="FPW7" s="185"/>
      <c r="FPX7" s="186"/>
      <c r="FPY7" s="185"/>
      <c r="FPZ7" s="186"/>
      <c r="FQA7" s="185"/>
      <c r="FQB7" s="186"/>
      <c r="FQC7" s="185"/>
      <c r="FQD7" s="186"/>
      <c r="FQE7" s="185"/>
      <c r="FQF7" s="186"/>
      <c r="FQG7" s="185"/>
      <c r="FQH7" s="186"/>
      <c r="FQI7" s="185"/>
      <c r="FQJ7" s="186"/>
      <c r="FQK7" s="185"/>
      <c r="FQL7" s="186"/>
      <c r="FQM7" s="185"/>
      <c r="FQN7" s="186"/>
      <c r="FQO7" s="185"/>
      <c r="FQP7" s="186"/>
      <c r="FQQ7" s="185"/>
      <c r="FQR7" s="186"/>
      <c r="FQS7" s="185"/>
      <c r="FQT7" s="186"/>
      <c r="FQU7" s="185"/>
      <c r="FQV7" s="186"/>
      <c r="FQW7" s="185"/>
      <c r="FQX7" s="186"/>
      <c r="FQY7" s="185"/>
      <c r="FQZ7" s="186"/>
      <c r="FRA7" s="185"/>
      <c r="FRB7" s="186"/>
      <c r="FRC7" s="185"/>
      <c r="FRD7" s="186"/>
      <c r="FRE7" s="185"/>
      <c r="FRF7" s="186"/>
      <c r="FRG7" s="185"/>
      <c r="FRH7" s="186"/>
      <c r="FRI7" s="185"/>
      <c r="FRJ7" s="186"/>
      <c r="FRK7" s="185"/>
      <c r="FRL7" s="186"/>
      <c r="FRM7" s="185"/>
      <c r="FRN7" s="186"/>
      <c r="FRO7" s="185"/>
      <c r="FRP7" s="186"/>
      <c r="FRQ7" s="185"/>
      <c r="FRR7" s="186"/>
      <c r="FRS7" s="185"/>
      <c r="FRT7" s="186"/>
      <c r="FRU7" s="185"/>
      <c r="FRV7" s="186"/>
      <c r="FRW7" s="185"/>
      <c r="FRX7" s="186"/>
      <c r="FRY7" s="185"/>
      <c r="FRZ7" s="186"/>
      <c r="FSA7" s="185"/>
      <c r="FSB7" s="186"/>
      <c r="FSC7" s="185"/>
      <c r="FSD7" s="186"/>
      <c r="FSE7" s="185"/>
      <c r="FSF7" s="186"/>
      <c r="FSG7" s="185"/>
      <c r="FSH7" s="186"/>
      <c r="FSI7" s="185"/>
      <c r="FSJ7" s="186"/>
      <c r="FSK7" s="185"/>
      <c r="FSL7" s="186"/>
      <c r="FSM7" s="185"/>
      <c r="FSN7" s="186"/>
      <c r="FSO7" s="185"/>
      <c r="FSP7" s="186"/>
      <c r="FSQ7" s="185"/>
      <c r="FSR7" s="186"/>
      <c r="FSS7" s="185"/>
      <c r="FST7" s="186"/>
      <c r="FSU7" s="185"/>
      <c r="FSV7" s="186"/>
      <c r="FSW7" s="185"/>
      <c r="FSX7" s="186"/>
      <c r="FSY7" s="185"/>
      <c r="FSZ7" s="186"/>
      <c r="FTA7" s="185"/>
      <c r="FTB7" s="186"/>
      <c r="FTC7" s="185"/>
      <c r="FTD7" s="186"/>
      <c r="FTE7" s="185"/>
      <c r="FTF7" s="186"/>
      <c r="FTG7" s="185"/>
      <c r="FTH7" s="186"/>
      <c r="FTI7" s="185"/>
      <c r="FTJ7" s="186"/>
      <c r="FTK7" s="185"/>
      <c r="FTL7" s="186"/>
      <c r="FTM7" s="185"/>
      <c r="FTN7" s="186"/>
      <c r="FTO7" s="185"/>
      <c r="FTP7" s="186"/>
      <c r="FTQ7" s="185"/>
      <c r="FTR7" s="186"/>
      <c r="FTS7" s="185"/>
      <c r="FTT7" s="186"/>
      <c r="FTU7" s="185"/>
      <c r="FTV7" s="186"/>
      <c r="FTW7" s="185"/>
      <c r="FTX7" s="186"/>
      <c r="FTY7" s="185"/>
      <c r="FTZ7" s="186"/>
      <c r="FUA7" s="185"/>
      <c r="FUB7" s="186"/>
      <c r="FUC7" s="185"/>
      <c r="FUD7" s="186"/>
      <c r="FUE7" s="185"/>
      <c r="FUF7" s="186"/>
      <c r="FUG7" s="185"/>
      <c r="FUH7" s="186"/>
      <c r="FUI7" s="185"/>
      <c r="FUJ7" s="186"/>
      <c r="FUK7" s="185"/>
      <c r="FUL7" s="186"/>
      <c r="FUM7" s="185"/>
      <c r="FUN7" s="186"/>
      <c r="FUO7" s="185"/>
      <c r="FUP7" s="186"/>
      <c r="FUQ7" s="185"/>
      <c r="FUR7" s="186"/>
      <c r="FUS7" s="185"/>
      <c r="FUT7" s="186"/>
      <c r="FUU7" s="185"/>
      <c r="FUV7" s="186"/>
      <c r="FUW7" s="185"/>
      <c r="FUX7" s="186"/>
      <c r="FUY7" s="185"/>
      <c r="FUZ7" s="186"/>
      <c r="FVA7" s="185"/>
      <c r="FVB7" s="186"/>
      <c r="FVC7" s="185"/>
      <c r="FVD7" s="186"/>
      <c r="FVE7" s="185"/>
      <c r="FVF7" s="186"/>
      <c r="FVG7" s="185"/>
      <c r="FVH7" s="186"/>
      <c r="FVI7" s="185"/>
      <c r="FVJ7" s="186"/>
      <c r="FVK7" s="185"/>
      <c r="FVL7" s="186"/>
      <c r="FVM7" s="185"/>
      <c r="FVN7" s="186"/>
      <c r="FVO7" s="185"/>
      <c r="FVP7" s="186"/>
      <c r="FVQ7" s="185"/>
      <c r="FVR7" s="186"/>
      <c r="FVS7" s="185"/>
      <c r="FVT7" s="186"/>
      <c r="FVU7" s="185"/>
      <c r="FVV7" s="186"/>
      <c r="FVW7" s="185"/>
      <c r="FVX7" s="186"/>
      <c r="FVY7" s="185"/>
      <c r="FVZ7" s="186"/>
      <c r="FWA7" s="185"/>
      <c r="FWB7" s="186"/>
      <c r="FWC7" s="185"/>
      <c r="FWD7" s="186"/>
      <c r="FWE7" s="185"/>
      <c r="FWF7" s="186"/>
      <c r="FWG7" s="185"/>
      <c r="FWH7" s="186"/>
      <c r="FWI7" s="185"/>
      <c r="FWJ7" s="186"/>
      <c r="FWK7" s="185"/>
      <c r="FWL7" s="186"/>
      <c r="FWM7" s="185"/>
      <c r="FWN7" s="186"/>
      <c r="FWO7" s="185"/>
      <c r="FWP7" s="186"/>
      <c r="FWQ7" s="185"/>
      <c r="FWR7" s="186"/>
      <c r="FWS7" s="185"/>
      <c r="FWT7" s="186"/>
      <c r="FWU7" s="185"/>
      <c r="FWV7" s="186"/>
      <c r="FWW7" s="185"/>
      <c r="FWX7" s="186"/>
      <c r="FWY7" s="185"/>
      <c r="FWZ7" s="186"/>
      <c r="FXA7" s="185"/>
      <c r="FXB7" s="186"/>
      <c r="FXC7" s="185"/>
      <c r="FXD7" s="186"/>
      <c r="FXE7" s="185"/>
      <c r="FXF7" s="186"/>
      <c r="FXG7" s="185"/>
      <c r="FXH7" s="186"/>
      <c r="FXI7" s="185"/>
      <c r="FXJ7" s="186"/>
      <c r="FXK7" s="185"/>
      <c r="FXL7" s="186"/>
      <c r="FXM7" s="185"/>
      <c r="FXN7" s="186"/>
      <c r="FXO7" s="185"/>
      <c r="FXP7" s="186"/>
      <c r="FXQ7" s="185"/>
      <c r="FXR7" s="186"/>
      <c r="FXS7" s="185"/>
      <c r="FXT7" s="186"/>
      <c r="FXU7" s="185"/>
      <c r="FXV7" s="186"/>
      <c r="FXW7" s="185"/>
      <c r="FXX7" s="186"/>
      <c r="FXY7" s="185"/>
      <c r="FXZ7" s="186"/>
      <c r="FYA7" s="185"/>
      <c r="FYB7" s="186"/>
      <c r="FYC7" s="185"/>
      <c r="FYD7" s="186"/>
      <c r="FYE7" s="185"/>
      <c r="FYF7" s="186"/>
      <c r="FYG7" s="185"/>
      <c r="FYH7" s="186"/>
      <c r="FYI7" s="185"/>
      <c r="FYJ7" s="186"/>
      <c r="FYK7" s="185"/>
      <c r="FYL7" s="186"/>
      <c r="FYM7" s="185"/>
      <c r="FYN7" s="186"/>
      <c r="FYO7" s="185"/>
      <c r="FYP7" s="186"/>
      <c r="FYQ7" s="185"/>
      <c r="FYR7" s="186"/>
      <c r="FYS7" s="185"/>
      <c r="FYT7" s="186"/>
      <c r="FYU7" s="185"/>
      <c r="FYV7" s="186"/>
      <c r="FYW7" s="185"/>
      <c r="FYX7" s="186"/>
      <c r="FYY7" s="185"/>
      <c r="FYZ7" s="186"/>
      <c r="FZA7" s="185"/>
      <c r="FZB7" s="186"/>
      <c r="FZC7" s="185"/>
      <c r="FZD7" s="186"/>
      <c r="FZE7" s="185"/>
      <c r="FZF7" s="186"/>
      <c r="FZG7" s="185"/>
      <c r="FZH7" s="186"/>
      <c r="FZI7" s="185"/>
      <c r="FZJ7" s="186"/>
      <c r="FZK7" s="185"/>
      <c r="FZL7" s="186"/>
      <c r="FZM7" s="185"/>
      <c r="FZN7" s="186"/>
      <c r="FZO7" s="185"/>
      <c r="FZP7" s="186"/>
      <c r="FZQ7" s="185"/>
      <c r="FZR7" s="186"/>
      <c r="FZS7" s="185"/>
      <c r="FZT7" s="186"/>
      <c r="FZU7" s="185"/>
      <c r="FZV7" s="186"/>
      <c r="FZW7" s="185"/>
      <c r="FZX7" s="186"/>
      <c r="FZY7" s="185"/>
      <c r="FZZ7" s="186"/>
      <c r="GAA7" s="185"/>
      <c r="GAB7" s="186"/>
      <c r="GAC7" s="185"/>
      <c r="GAD7" s="186"/>
      <c r="GAE7" s="185"/>
      <c r="GAF7" s="186"/>
      <c r="GAG7" s="185"/>
      <c r="GAH7" s="186"/>
      <c r="GAI7" s="185"/>
      <c r="GAJ7" s="186"/>
      <c r="GAK7" s="185"/>
      <c r="GAL7" s="186"/>
      <c r="GAM7" s="185"/>
      <c r="GAN7" s="186"/>
      <c r="GAO7" s="185"/>
      <c r="GAP7" s="186"/>
      <c r="GAQ7" s="185"/>
      <c r="GAR7" s="186"/>
      <c r="GAS7" s="185"/>
      <c r="GAT7" s="186"/>
      <c r="GAU7" s="185"/>
      <c r="GAV7" s="186"/>
      <c r="GAW7" s="185"/>
      <c r="GAX7" s="186"/>
      <c r="GAY7" s="185"/>
      <c r="GAZ7" s="186"/>
      <c r="GBA7" s="185"/>
      <c r="GBB7" s="186"/>
      <c r="GBC7" s="185"/>
      <c r="GBD7" s="186"/>
      <c r="GBE7" s="185"/>
      <c r="GBF7" s="186"/>
      <c r="GBG7" s="185"/>
      <c r="GBH7" s="186"/>
      <c r="GBI7" s="185"/>
      <c r="GBJ7" s="186"/>
      <c r="GBK7" s="185"/>
      <c r="GBL7" s="186"/>
      <c r="GBM7" s="185"/>
      <c r="GBN7" s="186"/>
      <c r="GBO7" s="185"/>
      <c r="GBP7" s="186"/>
      <c r="GBQ7" s="185"/>
      <c r="GBR7" s="186"/>
      <c r="GBS7" s="185"/>
      <c r="GBT7" s="186"/>
      <c r="GBU7" s="185"/>
      <c r="GBV7" s="186"/>
      <c r="GBW7" s="185"/>
      <c r="GBX7" s="186"/>
      <c r="GBY7" s="185"/>
      <c r="GBZ7" s="186"/>
      <c r="GCA7" s="185"/>
      <c r="GCB7" s="186"/>
      <c r="GCC7" s="185"/>
      <c r="GCD7" s="186"/>
      <c r="GCE7" s="185"/>
      <c r="GCF7" s="186"/>
      <c r="GCG7" s="185"/>
      <c r="GCH7" s="186"/>
      <c r="GCI7" s="185"/>
      <c r="GCJ7" s="186"/>
      <c r="GCK7" s="185"/>
      <c r="GCL7" s="186"/>
      <c r="GCM7" s="185"/>
      <c r="GCN7" s="186"/>
      <c r="GCO7" s="185"/>
      <c r="GCP7" s="186"/>
      <c r="GCQ7" s="185"/>
      <c r="GCR7" s="186"/>
      <c r="GCS7" s="185"/>
      <c r="GCT7" s="186"/>
      <c r="GCU7" s="185"/>
      <c r="GCV7" s="186"/>
      <c r="GCW7" s="185"/>
      <c r="GCX7" s="186"/>
      <c r="GCY7" s="185"/>
      <c r="GCZ7" s="186"/>
      <c r="GDA7" s="185"/>
      <c r="GDB7" s="186"/>
      <c r="GDC7" s="185"/>
      <c r="GDD7" s="186"/>
      <c r="GDE7" s="185"/>
      <c r="GDF7" s="186"/>
      <c r="GDG7" s="185"/>
      <c r="GDH7" s="186"/>
      <c r="GDI7" s="185"/>
      <c r="GDJ7" s="186"/>
      <c r="GDK7" s="185"/>
      <c r="GDL7" s="186"/>
      <c r="GDM7" s="185"/>
      <c r="GDN7" s="186"/>
      <c r="GDO7" s="185"/>
      <c r="GDP7" s="186"/>
      <c r="GDQ7" s="185"/>
      <c r="GDR7" s="186"/>
      <c r="GDS7" s="185"/>
      <c r="GDT7" s="186"/>
      <c r="GDU7" s="185"/>
      <c r="GDV7" s="186"/>
      <c r="GDW7" s="185"/>
      <c r="GDX7" s="186"/>
      <c r="GDY7" s="185"/>
      <c r="GDZ7" s="186"/>
      <c r="GEA7" s="185"/>
      <c r="GEB7" s="186"/>
      <c r="GEC7" s="185"/>
      <c r="GED7" s="186"/>
      <c r="GEE7" s="185"/>
      <c r="GEF7" s="186"/>
      <c r="GEG7" s="185"/>
      <c r="GEH7" s="186"/>
      <c r="GEI7" s="185"/>
      <c r="GEJ7" s="186"/>
      <c r="GEK7" s="185"/>
      <c r="GEL7" s="186"/>
      <c r="GEM7" s="185"/>
      <c r="GEN7" s="186"/>
      <c r="GEO7" s="185"/>
      <c r="GEP7" s="186"/>
      <c r="GEQ7" s="185"/>
      <c r="GER7" s="186"/>
      <c r="GES7" s="185"/>
      <c r="GET7" s="186"/>
      <c r="GEU7" s="185"/>
      <c r="GEV7" s="186"/>
      <c r="GEW7" s="185"/>
      <c r="GEX7" s="186"/>
      <c r="GEY7" s="185"/>
      <c r="GEZ7" s="186"/>
      <c r="GFA7" s="185"/>
      <c r="GFB7" s="186"/>
      <c r="GFC7" s="185"/>
      <c r="GFD7" s="186"/>
      <c r="GFE7" s="185"/>
      <c r="GFF7" s="186"/>
      <c r="GFG7" s="185"/>
      <c r="GFH7" s="186"/>
      <c r="GFI7" s="185"/>
      <c r="GFJ7" s="186"/>
      <c r="GFK7" s="185"/>
      <c r="GFL7" s="186"/>
      <c r="GFM7" s="185"/>
      <c r="GFN7" s="186"/>
      <c r="GFO7" s="185"/>
      <c r="GFP7" s="186"/>
      <c r="GFQ7" s="185"/>
      <c r="GFR7" s="186"/>
      <c r="GFS7" s="185"/>
      <c r="GFT7" s="186"/>
      <c r="GFU7" s="185"/>
      <c r="GFV7" s="186"/>
      <c r="GFW7" s="185"/>
      <c r="GFX7" s="186"/>
      <c r="GFY7" s="185"/>
      <c r="GFZ7" s="186"/>
      <c r="GGA7" s="185"/>
      <c r="GGB7" s="186"/>
      <c r="GGC7" s="185"/>
      <c r="GGD7" s="186"/>
      <c r="GGE7" s="185"/>
      <c r="GGF7" s="186"/>
      <c r="GGG7" s="185"/>
      <c r="GGH7" s="186"/>
      <c r="GGI7" s="185"/>
      <c r="GGJ7" s="186"/>
      <c r="GGK7" s="185"/>
      <c r="GGL7" s="186"/>
      <c r="GGM7" s="185"/>
      <c r="GGN7" s="186"/>
      <c r="GGO7" s="185"/>
      <c r="GGP7" s="186"/>
      <c r="GGQ7" s="185"/>
      <c r="GGR7" s="186"/>
      <c r="GGS7" s="185"/>
      <c r="GGT7" s="186"/>
      <c r="GGU7" s="185"/>
      <c r="GGV7" s="186"/>
      <c r="GGW7" s="185"/>
      <c r="GGX7" s="186"/>
      <c r="GGY7" s="185"/>
      <c r="GGZ7" s="186"/>
      <c r="GHA7" s="185"/>
      <c r="GHB7" s="186"/>
      <c r="GHC7" s="185"/>
      <c r="GHD7" s="186"/>
      <c r="GHE7" s="185"/>
      <c r="GHF7" s="186"/>
      <c r="GHG7" s="185"/>
      <c r="GHH7" s="186"/>
      <c r="GHI7" s="185"/>
      <c r="GHJ7" s="186"/>
      <c r="GHK7" s="185"/>
      <c r="GHL7" s="186"/>
      <c r="GHM7" s="185"/>
      <c r="GHN7" s="186"/>
      <c r="GHO7" s="185"/>
      <c r="GHP7" s="186"/>
      <c r="GHQ7" s="185"/>
      <c r="GHR7" s="186"/>
      <c r="GHS7" s="185"/>
      <c r="GHT7" s="186"/>
      <c r="GHU7" s="185"/>
      <c r="GHV7" s="186"/>
      <c r="GHW7" s="185"/>
      <c r="GHX7" s="186"/>
      <c r="GHY7" s="185"/>
      <c r="GHZ7" s="186"/>
      <c r="GIA7" s="185"/>
      <c r="GIB7" s="186"/>
      <c r="GIC7" s="185"/>
      <c r="GID7" s="186"/>
      <c r="GIE7" s="185"/>
      <c r="GIF7" s="186"/>
      <c r="GIG7" s="185"/>
      <c r="GIH7" s="186"/>
      <c r="GII7" s="185"/>
      <c r="GIJ7" s="186"/>
      <c r="GIK7" s="185"/>
      <c r="GIL7" s="186"/>
      <c r="GIM7" s="185"/>
      <c r="GIN7" s="186"/>
      <c r="GIO7" s="185"/>
      <c r="GIP7" s="186"/>
      <c r="GIQ7" s="185"/>
      <c r="GIR7" s="186"/>
      <c r="GIS7" s="185"/>
      <c r="GIT7" s="186"/>
      <c r="GIU7" s="185"/>
      <c r="GIV7" s="186"/>
      <c r="GIW7" s="185"/>
      <c r="GIX7" s="186"/>
      <c r="GIY7" s="185"/>
      <c r="GIZ7" s="186"/>
      <c r="GJA7" s="185"/>
      <c r="GJB7" s="186"/>
      <c r="GJC7" s="185"/>
      <c r="GJD7" s="186"/>
      <c r="GJE7" s="185"/>
      <c r="GJF7" s="186"/>
      <c r="GJG7" s="185"/>
      <c r="GJH7" s="186"/>
      <c r="GJI7" s="185"/>
      <c r="GJJ7" s="186"/>
      <c r="GJK7" s="185"/>
      <c r="GJL7" s="186"/>
      <c r="GJM7" s="185"/>
      <c r="GJN7" s="186"/>
      <c r="GJO7" s="185"/>
      <c r="GJP7" s="186"/>
      <c r="GJQ7" s="185"/>
      <c r="GJR7" s="186"/>
      <c r="GJS7" s="185"/>
      <c r="GJT7" s="186"/>
      <c r="GJU7" s="185"/>
      <c r="GJV7" s="186"/>
      <c r="GJW7" s="185"/>
      <c r="GJX7" s="186"/>
      <c r="GJY7" s="185"/>
      <c r="GJZ7" s="186"/>
      <c r="GKA7" s="185"/>
      <c r="GKB7" s="186"/>
      <c r="GKC7" s="185"/>
      <c r="GKD7" s="186"/>
      <c r="GKE7" s="185"/>
      <c r="GKF7" s="186"/>
      <c r="GKG7" s="185"/>
      <c r="GKH7" s="186"/>
      <c r="GKI7" s="185"/>
      <c r="GKJ7" s="186"/>
      <c r="GKK7" s="185"/>
      <c r="GKL7" s="186"/>
      <c r="GKM7" s="185"/>
      <c r="GKN7" s="186"/>
      <c r="GKO7" s="185"/>
      <c r="GKP7" s="186"/>
      <c r="GKQ7" s="185"/>
      <c r="GKR7" s="186"/>
      <c r="GKS7" s="185"/>
      <c r="GKT7" s="186"/>
      <c r="GKU7" s="185"/>
      <c r="GKV7" s="186"/>
      <c r="GKW7" s="185"/>
      <c r="GKX7" s="186"/>
      <c r="GKY7" s="185"/>
      <c r="GKZ7" s="186"/>
      <c r="GLA7" s="185"/>
      <c r="GLB7" s="186"/>
      <c r="GLC7" s="185"/>
      <c r="GLD7" s="186"/>
      <c r="GLE7" s="185"/>
      <c r="GLF7" s="186"/>
      <c r="GLG7" s="185"/>
      <c r="GLH7" s="186"/>
      <c r="GLI7" s="185"/>
      <c r="GLJ7" s="186"/>
      <c r="GLK7" s="185"/>
      <c r="GLL7" s="186"/>
      <c r="GLM7" s="185"/>
      <c r="GLN7" s="186"/>
      <c r="GLO7" s="185"/>
      <c r="GLP7" s="186"/>
      <c r="GLQ7" s="185"/>
      <c r="GLR7" s="186"/>
      <c r="GLS7" s="185"/>
      <c r="GLT7" s="186"/>
      <c r="GLU7" s="185"/>
      <c r="GLV7" s="186"/>
      <c r="GLW7" s="185"/>
      <c r="GLX7" s="186"/>
      <c r="GLY7" s="185"/>
      <c r="GLZ7" s="186"/>
      <c r="GMA7" s="185"/>
      <c r="GMB7" s="186"/>
      <c r="GMC7" s="185"/>
      <c r="GMD7" s="186"/>
      <c r="GME7" s="185"/>
      <c r="GMF7" s="186"/>
      <c r="GMG7" s="185"/>
      <c r="GMH7" s="186"/>
      <c r="GMI7" s="185"/>
      <c r="GMJ7" s="186"/>
      <c r="GMK7" s="185"/>
      <c r="GML7" s="186"/>
      <c r="GMM7" s="185"/>
      <c r="GMN7" s="186"/>
      <c r="GMO7" s="185"/>
      <c r="GMP7" s="186"/>
      <c r="GMQ7" s="185"/>
      <c r="GMR7" s="186"/>
      <c r="GMS7" s="185"/>
      <c r="GMT7" s="186"/>
      <c r="GMU7" s="185"/>
      <c r="GMV7" s="186"/>
      <c r="GMW7" s="185"/>
      <c r="GMX7" s="186"/>
      <c r="GMY7" s="185"/>
      <c r="GMZ7" s="186"/>
      <c r="GNA7" s="185"/>
      <c r="GNB7" s="186"/>
      <c r="GNC7" s="185"/>
      <c r="GND7" s="186"/>
      <c r="GNE7" s="185"/>
      <c r="GNF7" s="186"/>
      <c r="GNG7" s="185"/>
      <c r="GNH7" s="186"/>
      <c r="GNI7" s="185"/>
      <c r="GNJ7" s="186"/>
      <c r="GNK7" s="185"/>
      <c r="GNL7" s="186"/>
      <c r="GNM7" s="185"/>
      <c r="GNN7" s="186"/>
      <c r="GNO7" s="185"/>
      <c r="GNP7" s="186"/>
      <c r="GNQ7" s="185"/>
      <c r="GNR7" s="186"/>
      <c r="GNS7" s="185"/>
      <c r="GNT7" s="186"/>
      <c r="GNU7" s="185"/>
      <c r="GNV7" s="186"/>
      <c r="GNW7" s="185"/>
      <c r="GNX7" s="186"/>
      <c r="GNY7" s="185"/>
      <c r="GNZ7" s="186"/>
      <c r="GOA7" s="185"/>
      <c r="GOB7" s="186"/>
      <c r="GOC7" s="185"/>
      <c r="GOD7" s="186"/>
      <c r="GOE7" s="185"/>
      <c r="GOF7" s="186"/>
      <c r="GOG7" s="185"/>
      <c r="GOH7" s="186"/>
      <c r="GOI7" s="185"/>
      <c r="GOJ7" s="186"/>
      <c r="GOK7" s="185"/>
      <c r="GOL7" s="186"/>
      <c r="GOM7" s="185"/>
      <c r="GON7" s="186"/>
      <c r="GOO7" s="185"/>
      <c r="GOP7" s="186"/>
      <c r="GOQ7" s="185"/>
      <c r="GOR7" s="186"/>
      <c r="GOS7" s="185"/>
      <c r="GOT7" s="186"/>
      <c r="GOU7" s="185"/>
      <c r="GOV7" s="186"/>
      <c r="GOW7" s="185"/>
      <c r="GOX7" s="186"/>
      <c r="GOY7" s="185"/>
      <c r="GOZ7" s="186"/>
      <c r="GPA7" s="185"/>
      <c r="GPB7" s="186"/>
      <c r="GPC7" s="185"/>
      <c r="GPD7" s="186"/>
      <c r="GPE7" s="185"/>
      <c r="GPF7" s="186"/>
      <c r="GPG7" s="185"/>
      <c r="GPH7" s="186"/>
      <c r="GPI7" s="185"/>
      <c r="GPJ7" s="186"/>
      <c r="GPK7" s="185"/>
      <c r="GPL7" s="186"/>
      <c r="GPM7" s="185"/>
      <c r="GPN7" s="186"/>
      <c r="GPO7" s="185"/>
      <c r="GPP7" s="186"/>
      <c r="GPQ7" s="185"/>
      <c r="GPR7" s="186"/>
      <c r="GPS7" s="185"/>
      <c r="GPT7" s="186"/>
      <c r="GPU7" s="185"/>
      <c r="GPV7" s="186"/>
      <c r="GPW7" s="185"/>
      <c r="GPX7" s="186"/>
      <c r="GPY7" s="185"/>
      <c r="GPZ7" s="186"/>
      <c r="GQA7" s="185"/>
      <c r="GQB7" s="186"/>
      <c r="GQC7" s="185"/>
      <c r="GQD7" s="186"/>
      <c r="GQE7" s="185"/>
      <c r="GQF7" s="186"/>
      <c r="GQG7" s="185"/>
      <c r="GQH7" s="186"/>
      <c r="GQI7" s="185"/>
      <c r="GQJ7" s="186"/>
      <c r="GQK7" s="185"/>
      <c r="GQL7" s="186"/>
      <c r="GQM7" s="185"/>
      <c r="GQN7" s="186"/>
      <c r="GQO7" s="185"/>
      <c r="GQP7" s="186"/>
      <c r="GQQ7" s="185"/>
      <c r="GQR7" s="186"/>
      <c r="GQS7" s="185"/>
      <c r="GQT7" s="186"/>
      <c r="GQU7" s="185"/>
      <c r="GQV7" s="186"/>
      <c r="GQW7" s="185"/>
      <c r="GQX7" s="186"/>
      <c r="GQY7" s="185"/>
      <c r="GQZ7" s="186"/>
      <c r="GRA7" s="185"/>
      <c r="GRB7" s="186"/>
      <c r="GRC7" s="185"/>
      <c r="GRD7" s="186"/>
      <c r="GRE7" s="185"/>
      <c r="GRF7" s="186"/>
      <c r="GRG7" s="185"/>
      <c r="GRH7" s="186"/>
      <c r="GRI7" s="185"/>
      <c r="GRJ7" s="186"/>
      <c r="GRK7" s="185"/>
      <c r="GRL7" s="186"/>
      <c r="GRM7" s="185"/>
      <c r="GRN7" s="186"/>
      <c r="GRO7" s="185"/>
      <c r="GRP7" s="186"/>
      <c r="GRQ7" s="185"/>
      <c r="GRR7" s="186"/>
      <c r="GRS7" s="185"/>
      <c r="GRT7" s="186"/>
      <c r="GRU7" s="185"/>
      <c r="GRV7" s="186"/>
      <c r="GRW7" s="185"/>
      <c r="GRX7" s="186"/>
      <c r="GRY7" s="185"/>
      <c r="GRZ7" s="186"/>
      <c r="GSA7" s="185"/>
      <c r="GSB7" s="186"/>
      <c r="GSC7" s="185"/>
      <c r="GSD7" s="186"/>
      <c r="GSE7" s="185"/>
      <c r="GSF7" s="186"/>
      <c r="GSG7" s="185"/>
      <c r="GSH7" s="186"/>
      <c r="GSI7" s="185"/>
      <c r="GSJ7" s="186"/>
      <c r="GSK7" s="185"/>
      <c r="GSL7" s="186"/>
      <c r="GSM7" s="185"/>
      <c r="GSN7" s="186"/>
      <c r="GSO7" s="185"/>
      <c r="GSP7" s="186"/>
      <c r="GSQ7" s="185"/>
      <c r="GSR7" s="186"/>
      <c r="GSS7" s="185"/>
      <c r="GST7" s="186"/>
      <c r="GSU7" s="185"/>
      <c r="GSV7" s="186"/>
      <c r="GSW7" s="185"/>
      <c r="GSX7" s="186"/>
      <c r="GSY7" s="185"/>
      <c r="GSZ7" s="186"/>
      <c r="GTA7" s="185"/>
      <c r="GTB7" s="186"/>
      <c r="GTC7" s="185"/>
      <c r="GTD7" s="186"/>
      <c r="GTE7" s="185"/>
      <c r="GTF7" s="186"/>
      <c r="GTG7" s="185"/>
      <c r="GTH7" s="186"/>
      <c r="GTI7" s="185"/>
      <c r="GTJ7" s="186"/>
      <c r="GTK7" s="185"/>
      <c r="GTL7" s="186"/>
      <c r="GTM7" s="185"/>
      <c r="GTN7" s="186"/>
      <c r="GTO7" s="185"/>
      <c r="GTP7" s="186"/>
      <c r="GTQ7" s="185"/>
      <c r="GTR7" s="186"/>
      <c r="GTS7" s="185"/>
      <c r="GTT7" s="186"/>
      <c r="GTU7" s="185"/>
      <c r="GTV7" s="186"/>
      <c r="GTW7" s="185"/>
      <c r="GTX7" s="186"/>
      <c r="GTY7" s="185"/>
      <c r="GTZ7" s="186"/>
      <c r="GUA7" s="185"/>
      <c r="GUB7" s="186"/>
      <c r="GUC7" s="185"/>
      <c r="GUD7" s="186"/>
      <c r="GUE7" s="185"/>
      <c r="GUF7" s="186"/>
      <c r="GUG7" s="185"/>
      <c r="GUH7" s="186"/>
      <c r="GUI7" s="185"/>
      <c r="GUJ7" s="186"/>
      <c r="GUK7" s="185"/>
      <c r="GUL7" s="186"/>
      <c r="GUM7" s="185"/>
      <c r="GUN7" s="186"/>
      <c r="GUO7" s="185"/>
      <c r="GUP7" s="186"/>
      <c r="GUQ7" s="185"/>
      <c r="GUR7" s="186"/>
      <c r="GUS7" s="185"/>
      <c r="GUT7" s="186"/>
      <c r="GUU7" s="185"/>
      <c r="GUV7" s="186"/>
      <c r="GUW7" s="185"/>
      <c r="GUX7" s="186"/>
      <c r="GUY7" s="185"/>
      <c r="GUZ7" s="186"/>
      <c r="GVA7" s="185"/>
      <c r="GVB7" s="186"/>
      <c r="GVC7" s="185"/>
      <c r="GVD7" s="186"/>
      <c r="GVE7" s="185"/>
      <c r="GVF7" s="186"/>
      <c r="GVG7" s="185"/>
      <c r="GVH7" s="186"/>
      <c r="GVI7" s="185"/>
      <c r="GVJ7" s="186"/>
      <c r="GVK7" s="185"/>
      <c r="GVL7" s="186"/>
      <c r="GVM7" s="185"/>
      <c r="GVN7" s="186"/>
      <c r="GVO7" s="185"/>
      <c r="GVP7" s="186"/>
      <c r="GVQ7" s="185"/>
      <c r="GVR7" s="186"/>
      <c r="GVS7" s="185"/>
      <c r="GVT7" s="186"/>
      <c r="GVU7" s="185"/>
      <c r="GVV7" s="186"/>
      <c r="GVW7" s="185"/>
      <c r="GVX7" s="186"/>
      <c r="GVY7" s="185"/>
      <c r="GVZ7" s="186"/>
      <c r="GWA7" s="185"/>
      <c r="GWB7" s="186"/>
      <c r="GWC7" s="185"/>
      <c r="GWD7" s="186"/>
      <c r="GWE7" s="185"/>
      <c r="GWF7" s="186"/>
      <c r="GWG7" s="185"/>
      <c r="GWH7" s="186"/>
      <c r="GWI7" s="185"/>
      <c r="GWJ7" s="186"/>
      <c r="GWK7" s="185"/>
      <c r="GWL7" s="186"/>
      <c r="GWM7" s="185"/>
      <c r="GWN7" s="186"/>
      <c r="GWO7" s="185"/>
      <c r="GWP7" s="186"/>
      <c r="GWQ7" s="185"/>
      <c r="GWR7" s="186"/>
      <c r="GWS7" s="185"/>
      <c r="GWT7" s="186"/>
      <c r="GWU7" s="185"/>
      <c r="GWV7" s="186"/>
      <c r="GWW7" s="185"/>
      <c r="GWX7" s="186"/>
      <c r="GWY7" s="185"/>
      <c r="GWZ7" s="186"/>
      <c r="GXA7" s="185"/>
      <c r="GXB7" s="186"/>
      <c r="GXC7" s="185"/>
      <c r="GXD7" s="186"/>
      <c r="GXE7" s="185"/>
      <c r="GXF7" s="186"/>
      <c r="GXG7" s="185"/>
      <c r="GXH7" s="186"/>
      <c r="GXI7" s="185"/>
      <c r="GXJ7" s="186"/>
      <c r="GXK7" s="185"/>
      <c r="GXL7" s="186"/>
      <c r="GXM7" s="185"/>
      <c r="GXN7" s="186"/>
      <c r="GXO7" s="185"/>
      <c r="GXP7" s="186"/>
      <c r="GXQ7" s="185"/>
      <c r="GXR7" s="186"/>
      <c r="GXS7" s="185"/>
      <c r="GXT7" s="186"/>
      <c r="GXU7" s="185"/>
      <c r="GXV7" s="186"/>
      <c r="GXW7" s="185"/>
      <c r="GXX7" s="186"/>
      <c r="GXY7" s="185"/>
      <c r="GXZ7" s="186"/>
      <c r="GYA7" s="185"/>
      <c r="GYB7" s="186"/>
      <c r="GYC7" s="185"/>
      <c r="GYD7" s="186"/>
      <c r="GYE7" s="185"/>
      <c r="GYF7" s="186"/>
      <c r="GYG7" s="185"/>
      <c r="GYH7" s="186"/>
      <c r="GYI7" s="185"/>
      <c r="GYJ7" s="186"/>
      <c r="GYK7" s="185"/>
      <c r="GYL7" s="186"/>
      <c r="GYM7" s="185"/>
      <c r="GYN7" s="186"/>
      <c r="GYO7" s="185"/>
      <c r="GYP7" s="186"/>
      <c r="GYQ7" s="185"/>
      <c r="GYR7" s="186"/>
      <c r="GYS7" s="185"/>
      <c r="GYT7" s="186"/>
      <c r="GYU7" s="185"/>
      <c r="GYV7" s="186"/>
      <c r="GYW7" s="185"/>
      <c r="GYX7" s="186"/>
      <c r="GYY7" s="185"/>
      <c r="GYZ7" s="186"/>
      <c r="GZA7" s="185"/>
      <c r="GZB7" s="186"/>
      <c r="GZC7" s="185"/>
      <c r="GZD7" s="186"/>
      <c r="GZE7" s="185"/>
      <c r="GZF7" s="186"/>
      <c r="GZG7" s="185"/>
      <c r="GZH7" s="186"/>
      <c r="GZI7" s="185"/>
      <c r="GZJ7" s="186"/>
      <c r="GZK7" s="185"/>
      <c r="GZL7" s="186"/>
      <c r="GZM7" s="185"/>
      <c r="GZN7" s="186"/>
      <c r="GZO7" s="185"/>
      <c r="GZP7" s="186"/>
      <c r="GZQ7" s="185"/>
      <c r="GZR7" s="186"/>
      <c r="GZS7" s="185"/>
      <c r="GZT7" s="186"/>
      <c r="GZU7" s="185"/>
      <c r="GZV7" s="186"/>
      <c r="GZW7" s="185"/>
      <c r="GZX7" s="186"/>
      <c r="GZY7" s="185"/>
      <c r="GZZ7" s="186"/>
      <c r="HAA7" s="185"/>
      <c r="HAB7" s="186"/>
      <c r="HAC7" s="185"/>
      <c r="HAD7" s="186"/>
      <c r="HAE7" s="185"/>
      <c r="HAF7" s="186"/>
      <c r="HAG7" s="185"/>
      <c r="HAH7" s="186"/>
      <c r="HAI7" s="185"/>
      <c r="HAJ7" s="186"/>
      <c r="HAK7" s="185"/>
      <c r="HAL7" s="186"/>
      <c r="HAM7" s="185"/>
      <c r="HAN7" s="186"/>
      <c r="HAO7" s="185"/>
      <c r="HAP7" s="186"/>
      <c r="HAQ7" s="185"/>
      <c r="HAR7" s="186"/>
      <c r="HAS7" s="185"/>
      <c r="HAT7" s="186"/>
      <c r="HAU7" s="185"/>
      <c r="HAV7" s="186"/>
      <c r="HAW7" s="185"/>
      <c r="HAX7" s="186"/>
      <c r="HAY7" s="185"/>
      <c r="HAZ7" s="186"/>
      <c r="HBA7" s="185"/>
      <c r="HBB7" s="186"/>
      <c r="HBC7" s="185"/>
      <c r="HBD7" s="186"/>
      <c r="HBE7" s="185"/>
      <c r="HBF7" s="186"/>
      <c r="HBG7" s="185"/>
      <c r="HBH7" s="186"/>
      <c r="HBI7" s="185"/>
      <c r="HBJ7" s="186"/>
      <c r="HBK7" s="185"/>
      <c r="HBL7" s="186"/>
      <c r="HBM7" s="185"/>
      <c r="HBN7" s="186"/>
      <c r="HBO7" s="185"/>
      <c r="HBP7" s="186"/>
      <c r="HBQ7" s="185"/>
      <c r="HBR7" s="186"/>
      <c r="HBS7" s="185"/>
      <c r="HBT7" s="186"/>
      <c r="HBU7" s="185"/>
      <c r="HBV7" s="186"/>
      <c r="HBW7" s="185"/>
      <c r="HBX7" s="186"/>
      <c r="HBY7" s="185"/>
      <c r="HBZ7" s="186"/>
      <c r="HCA7" s="185"/>
      <c r="HCB7" s="186"/>
      <c r="HCC7" s="185"/>
      <c r="HCD7" s="186"/>
      <c r="HCE7" s="185"/>
      <c r="HCF7" s="186"/>
      <c r="HCG7" s="185"/>
      <c r="HCH7" s="186"/>
      <c r="HCI7" s="185"/>
      <c r="HCJ7" s="186"/>
      <c r="HCK7" s="185"/>
      <c r="HCL7" s="186"/>
      <c r="HCM7" s="185"/>
      <c r="HCN7" s="186"/>
      <c r="HCO7" s="185"/>
      <c r="HCP7" s="186"/>
      <c r="HCQ7" s="185"/>
      <c r="HCR7" s="186"/>
      <c r="HCS7" s="185"/>
      <c r="HCT7" s="186"/>
      <c r="HCU7" s="185"/>
      <c r="HCV7" s="186"/>
      <c r="HCW7" s="185"/>
      <c r="HCX7" s="186"/>
      <c r="HCY7" s="185"/>
      <c r="HCZ7" s="186"/>
      <c r="HDA7" s="185"/>
      <c r="HDB7" s="186"/>
      <c r="HDC7" s="185"/>
      <c r="HDD7" s="186"/>
      <c r="HDE7" s="185"/>
      <c r="HDF7" s="186"/>
      <c r="HDG7" s="185"/>
      <c r="HDH7" s="186"/>
      <c r="HDI7" s="185"/>
      <c r="HDJ7" s="186"/>
      <c r="HDK7" s="185"/>
      <c r="HDL7" s="186"/>
      <c r="HDM7" s="185"/>
      <c r="HDN7" s="186"/>
      <c r="HDO7" s="185"/>
      <c r="HDP7" s="186"/>
      <c r="HDQ7" s="185"/>
      <c r="HDR7" s="186"/>
      <c r="HDS7" s="185"/>
      <c r="HDT7" s="186"/>
      <c r="HDU7" s="185"/>
      <c r="HDV7" s="186"/>
      <c r="HDW7" s="185"/>
      <c r="HDX7" s="186"/>
      <c r="HDY7" s="185"/>
      <c r="HDZ7" s="186"/>
      <c r="HEA7" s="185"/>
      <c r="HEB7" s="186"/>
      <c r="HEC7" s="185"/>
      <c r="HED7" s="186"/>
      <c r="HEE7" s="185"/>
      <c r="HEF7" s="186"/>
      <c r="HEG7" s="185"/>
      <c r="HEH7" s="186"/>
      <c r="HEI7" s="185"/>
      <c r="HEJ7" s="186"/>
      <c r="HEK7" s="185"/>
      <c r="HEL7" s="186"/>
      <c r="HEM7" s="185"/>
      <c r="HEN7" s="186"/>
      <c r="HEO7" s="185"/>
      <c r="HEP7" s="186"/>
      <c r="HEQ7" s="185"/>
      <c r="HER7" s="186"/>
      <c r="HES7" s="185"/>
      <c r="HET7" s="186"/>
      <c r="HEU7" s="185"/>
      <c r="HEV7" s="186"/>
      <c r="HEW7" s="185"/>
      <c r="HEX7" s="186"/>
      <c r="HEY7" s="185"/>
      <c r="HEZ7" s="186"/>
      <c r="HFA7" s="185"/>
      <c r="HFB7" s="186"/>
      <c r="HFC7" s="185"/>
      <c r="HFD7" s="186"/>
      <c r="HFE7" s="185"/>
      <c r="HFF7" s="186"/>
      <c r="HFG7" s="185"/>
      <c r="HFH7" s="186"/>
      <c r="HFI7" s="185"/>
      <c r="HFJ7" s="186"/>
      <c r="HFK7" s="185"/>
      <c r="HFL7" s="186"/>
      <c r="HFM7" s="185"/>
      <c r="HFN7" s="186"/>
      <c r="HFO7" s="185"/>
      <c r="HFP7" s="186"/>
      <c r="HFQ7" s="185"/>
      <c r="HFR7" s="186"/>
      <c r="HFS7" s="185"/>
      <c r="HFT7" s="186"/>
      <c r="HFU7" s="185"/>
      <c r="HFV7" s="186"/>
      <c r="HFW7" s="185"/>
      <c r="HFX7" s="186"/>
      <c r="HFY7" s="185"/>
      <c r="HFZ7" s="186"/>
      <c r="HGA7" s="185"/>
      <c r="HGB7" s="186"/>
      <c r="HGC7" s="185"/>
      <c r="HGD7" s="186"/>
      <c r="HGE7" s="185"/>
      <c r="HGF7" s="186"/>
      <c r="HGG7" s="185"/>
      <c r="HGH7" s="186"/>
      <c r="HGI7" s="185"/>
      <c r="HGJ7" s="186"/>
      <c r="HGK7" s="185"/>
      <c r="HGL7" s="186"/>
      <c r="HGM7" s="185"/>
      <c r="HGN7" s="186"/>
      <c r="HGO7" s="185"/>
      <c r="HGP7" s="186"/>
      <c r="HGQ7" s="185"/>
      <c r="HGR7" s="186"/>
      <c r="HGS7" s="185"/>
      <c r="HGT7" s="186"/>
      <c r="HGU7" s="185"/>
      <c r="HGV7" s="186"/>
      <c r="HGW7" s="185"/>
      <c r="HGX7" s="186"/>
      <c r="HGY7" s="185"/>
      <c r="HGZ7" s="186"/>
      <c r="HHA7" s="185"/>
      <c r="HHB7" s="186"/>
      <c r="HHC7" s="185"/>
      <c r="HHD7" s="186"/>
      <c r="HHE7" s="185"/>
      <c r="HHF7" s="186"/>
      <c r="HHG7" s="185"/>
      <c r="HHH7" s="186"/>
      <c r="HHI7" s="185"/>
      <c r="HHJ7" s="186"/>
      <c r="HHK7" s="185"/>
      <c r="HHL7" s="186"/>
      <c r="HHM7" s="185"/>
      <c r="HHN7" s="186"/>
      <c r="HHO7" s="185"/>
      <c r="HHP7" s="186"/>
      <c r="HHQ7" s="185"/>
      <c r="HHR7" s="186"/>
      <c r="HHS7" s="185"/>
      <c r="HHT7" s="186"/>
      <c r="HHU7" s="185"/>
      <c r="HHV7" s="186"/>
      <c r="HHW7" s="185"/>
      <c r="HHX7" s="186"/>
      <c r="HHY7" s="185"/>
      <c r="HHZ7" s="186"/>
      <c r="HIA7" s="185"/>
      <c r="HIB7" s="186"/>
      <c r="HIC7" s="185"/>
      <c r="HID7" s="186"/>
      <c r="HIE7" s="185"/>
      <c r="HIF7" s="186"/>
      <c r="HIG7" s="185"/>
      <c r="HIH7" s="186"/>
      <c r="HII7" s="185"/>
      <c r="HIJ7" s="186"/>
      <c r="HIK7" s="185"/>
      <c r="HIL7" s="186"/>
      <c r="HIM7" s="185"/>
      <c r="HIN7" s="186"/>
      <c r="HIO7" s="185"/>
      <c r="HIP7" s="186"/>
      <c r="HIQ7" s="185"/>
      <c r="HIR7" s="186"/>
      <c r="HIS7" s="185"/>
      <c r="HIT7" s="186"/>
      <c r="HIU7" s="185"/>
      <c r="HIV7" s="186"/>
      <c r="HIW7" s="185"/>
      <c r="HIX7" s="186"/>
      <c r="HIY7" s="185"/>
      <c r="HIZ7" s="186"/>
      <c r="HJA7" s="185"/>
      <c r="HJB7" s="186"/>
      <c r="HJC7" s="185"/>
      <c r="HJD7" s="186"/>
      <c r="HJE7" s="185"/>
      <c r="HJF7" s="186"/>
      <c r="HJG7" s="185"/>
      <c r="HJH7" s="186"/>
      <c r="HJI7" s="185"/>
      <c r="HJJ7" s="186"/>
      <c r="HJK7" s="185"/>
      <c r="HJL7" s="186"/>
      <c r="HJM7" s="185"/>
      <c r="HJN7" s="186"/>
      <c r="HJO7" s="185"/>
      <c r="HJP7" s="186"/>
      <c r="HJQ7" s="185"/>
      <c r="HJR7" s="186"/>
      <c r="HJS7" s="185"/>
      <c r="HJT7" s="186"/>
      <c r="HJU7" s="185"/>
      <c r="HJV7" s="186"/>
      <c r="HJW7" s="185"/>
      <c r="HJX7" s="186"/>
      <c r="HJY7" s="185"/>
      <c r="HJZ7" s="186"/>
      <c r="HKA7" s="185"/>
      <c r="HKB7" s="186"/>
      <c r="HKC7" s="185"/>
      <c r="HKD7" s="186"/>
      <c r="HKE7" s="185"/>
      <c r="HKF7" s="186"/>
      <c r="HKG7" s="185"/>
      <c r="HKH7" s="186"/>
      <c r="HKI7" s="185"/>
      <c r="HKJ7" s="186"/>
      <c r="HKK7" s="185"/>
      <c r="HKL7" s="186"/>
      <c r="HKM7" s="185"/>
      <c r="HKN7" s="186"/>
      <c r="HKO7" s="185"/>
      <c r="HKP7" s="186"/>
      <c r="HKQ7" s="185"/>
      <c r="HKR7" s="186"/>
      <c r="HKS7" s="185"/>
      <c r="HKT7" s="186"/>
      <c r="HKU7" s="185"/>
      <c r="HKV7" s="186"/>
      <c r="HKW7" s="185"/>
      <c r="HKX7" s="186"/>
      <c r="HKY7" s="185"/>
      <c r="HKZ7" s="186"/>
      <c r="HLA7" s="185"/>
      <c r="HLB7" s="186"/>
      <c r="HLC7" s="185"/>
      <c r="HLD7" s="186"/>
      <c r="HLE7" s="185"/>
      <c r="HLF7" s="186"/>
      <c r="HLG7" s="185"/>
      <c r="HLH7" s="186"/>
      <c r="HLI7" s="185"/>
      <c r="HLJ7" s="186"/>
      <c r="HLK7" s="185"/>
      <c r="HLL7" s="186"/>
      <c r="HLM7" s="185"/>
      <c r="HLN7" s="186"/>
      <c r="HLO7" s="185"/>
      <c r="HLP7" s="186"/>
      <c r="HLQ7" s="185"/>
      <c r="HLR7" s="186"/>
      <c r="HLS7" s="185"/>
      <c r="HLT7" s="186"/>
      <c r="HLU7" s="185"/>
      <c r="HLV7" s="186"/>
      <c r="HLW7" s="185"/>
      <c r="HLX7" s="186"/>
      <c r="HLY7" s="185"/>
      <c r="HLZ7" s="186"/>
      <c r="HMA7" s="185"/>
      <c r="HMB7" s="186"/>
      <c r="HMC7" s="185"/>
      <c r="HMD7" s="186"/>
      <c r="HME7" s="185"/>
      <c r="HMF7" s="186"/>
      <c r="HMG7" s="185"/>
      <c r="HMH7" s="186"/>
      <c r="HMI7" s="185"/>
      <c r="HMJ7" s="186"/>
      <c r="HMK7" s="185"/>
      <c r="HML7" s="186"/>
      <c r="HMM7" s="185"/>
      <c r="HMN7" s="186"/>
      <c r="HMO7" s="185"/>
      <c r="HMP7" s="186"/>
      <c r="HMQ7" s="185"/>
      <c r="HMR7" s="186"/>
      <c r="HMS7" s="185"/>
      <c r="HMT7" s="186"/>
      <c r="HMU7" s="185"/>
      <c r="HMV7" s="186"/>
      <c r="HMW7" s="185"/>
      <c r="HMX7" s="186"/>
      <c r="HMY7" s="185"/>
      <c r="HMZ7" s="186"/>
      <c r="HNA7" s="185"/>
      <c r="HNB7" s="186"/>
      <c r="HNC7" s="185"/>
      <c r="HND7" s="186"/>
      <c r="HNE7" s="185"/>
      <c r="HNF7" s="186"/>
      <c r="HNG7" s="185"/>
      <c r="HNH7" s="186"/>
      <c r="HNI7" s="185"/>
      <c r="HNJ7" s="186"/>
      <c r="HNK7" s="185"/>
      <c r="HNL7" s="186"/>
      <c r="HNM7" s="185"/>
      <c r="HNN7" s="186"/>
      <c r="HNO7" s="185"/>
      <c r="HNP7" s="186"/>
      <c r="HNQ7" s="185"/>
      <c r="HNR7" s="186"/>
      <c r="HNS7" s="185"/>
      <c r="HNT7" s="186"/>
      <c r="HNU7" s="185"/>
      <c r="HNV7" s="186"/>
      <c r="HNW7" s="185"/>
      <c r="HNX7" s="186"/>
      <c r="HNY7" s="185"/>
      <c r="HNZ7" s="186"/>
      <c r="HOA7" s="185"/>
      <c r="HOB7" s="186"/>
      <c r="HOC7" s="185"/>
      <c r="HOD7" s="186"/>
      <c r="HOE7" s="185"/>
      <c r="HOF7" s="186"/>
      <c r="HOG7" s="185"/>
      <c r="HOH7" s="186"/>
      <c r="HOI7" s="185"/>
      <c r="HOJ7" s="186"/>
      <c r="HOK7" s="185"/>
      <c r="HOL7" s="186"/>
      <c r="HOM7" s="185"/>
      <c r="HON7" s="186"/>
      <c r="HOO7" s="185"/>
      <c r="HOP7" s="186"/>
      <c r="HOQ7" s="185"/>
      <c r="HOR7" s="186"/>
      <c r="HOS7" s="185"/>
      <c r="HOT7" s="186"/>
      <c r="HOU7" s="185"/>
      <c r="HOV7" s="186"/>
      <c r="HOW7" s="185"/>
      <c r="HOX7" s="186"/>
      <c r="HOY7" s="185"/>
      <c r="HOZ7" s="186"/>
      <c r="HPA7" s="185"/>
      <c r="HPB7" s="186"/>
      <c r="HPC7" s="185"/>
      <c r="HPD7" s="186"/>
      <c r="HPE7" s="185"/>
      <c r="HPF7" s="186"/>
      <c r="HPG7" s="185"/>
      <c r="HPH7" s="186"/>
      <c r="HPI7" s="185"/>
      <c r="HPJ7" s="186"/>
      <c r="HPK7" s="185"/>
      <c r="HPL7" s="186"/>
      <c r="HPM7" s="185"/>
      <c r="HPN7" s="186"/>
      <c r="HPO7" s="185"/>
      <c r="HPP7" s="186"/>
      <c r="HPQ7" s="185"/>
      <c r="HPR7" s="186"/>
      <c r="HPS7" s="185"/>
      <c r="HPT7" s="186"/>
      <c r="HPU7" s="185"/>
      <c r="HPV7" s="186"/>
      <c r="HPW7" s="185"/>
      <c r="HPX7" s="186"/>
      <c r="HPY7" s="185"/>
      <c r="HPZ7" s="186"/>
      <c r="HQA7" s="185"/>
      <c r="HQB7" s="186"/>
      <c r="HQC7" s="185"/>
      <c r="HQD7" s="186"/>
      <c r="HQE7" s="185"/>
      <c r="HQF7" s="186"/>
      <c r="HQG7" s="185"/>
      <c r="HQH7" s="186"/>
      <c r="HQI7" s="185"/>
      <c r="HQJ7" s="186"/>
      <c r="HQK7" s="185"/>
      <c r="HQL7" s="186"/>
      <c r="HQM7" s="185"/>
      <c r="HQN7" s="186"/>
      <c r="HQO7" s="185"/>
      <c r="HQP7" s="186"/>
      <c r="HQQ7" s="185"/>
      <c r="HQR7" s="186"/>
      <c r="HQS7" s="185"/>
      <c r="HQT7" s="186"/>
      <c r="HQU7" s="185"/>
      <c r="HQV7" s="186"/>
      <c r="HQW7" s="185"/>
      <c r="HQX7" s="186"/>
      <c r="HQY7" s="185"/>
      <c r="HQZ7" s="186"/>
      <c r="HRA7" s="185"/>
      <c r="HRB7" s="186"/>
      <c r="HRC7" s="185"/>
      <c r="HRD7" s="186"/>
      <c r="HRE7" s="185"/>
      <c r="HRF7" s="186"/>
      <c r="HRG7" s="185"/>
      <c r="HRH7" s="186"/>
      <c r="HRI7" s="185"/>
      <c r="HRJ7" s="186"/>
      <c r="HRK7" s="185"/>
      <c r="HRL7" s="186"/>
      <c r="HRM7" s="185"/>
      <c r="HRN7" s="186"/>
      <c r="HRO7" s="185"/>
      <c r="HRP7" s="186"/>
      <c r="HRQ7" s="185"/>
      <c r="HRR7" s="186"/>
      <c r="HRS7" s="185"/>
      <c r="HRT7" s="186"/>
      <c r="HRU7" s="185"/>
      <c r="HRV7" s="186"/>
      <c r="HRW7" s="185"/>
      <c r="HRX7" s="186"/>
      <c r="HRY7" s="185"/>
      <c r="HRZ7" s="186"/>
      <c r="HSA7" s="185"/>
      <c r="HSB7" s="186"/>
      <c r="HSC7" s="185"/>
      <c r="HSD7" s="186"/>
      <c r="HSE7" s="185"/>
      <c r="HSF7" s="186"/>
      <c r="HSG7" s="185"/>
      <c r="HSH7" s="186"/>
      <c r="HSI7" s="185"/>
      <c r="HSJ7" s="186"/>
      <c r="HSK7" s="185"/>
      <c r="HSL7" s="186"/>
      <c r="HSM7" s="185"/>
      <c r="HSN7" s="186"/>
      <c r="HSO7" s="185"/>
      <c r="HSP7" s="186"/>
      <c r="HSQ7" s="185"/>
      <c r="HSR7" s="186"/>
      <c r="HSS7" s="185"/>
      <c r="HST7" s="186"/>
      <c r="HSU7" s="185"/>
      <c r="HSV7" s="186"/>
      <c r="HSW7" s="185"/>
      <c r="HSX7" s="186"/>
      <c r="HSY7" s="185"/>
      <c r="HSZ7" s="186"/>
      <c r="HTA7" s="185"/>
      <c r="HTB7" s="186"/>
      <c r="HTC7" s="185"/>
      <c r="HTD7" s="186"/>
      <c r="HTE7" s="185"/>
      <c r="HTF7" s="186"/>
      <c r="HTG7" s="185"/>
      <c r="HTH7" s="186"/>
      <c r="HTI7" s="185"/>
      <c r="HTJ7" s="186"/>
      <c r="HTK7" s="185"/>
      <c r="HTL7" s="186"/>
      <c r="HTM7" s="185"/>
      <c r="HTN7" s="186"/>
      <c r="HTO7" s="185"/>
      <c r="HTP7" s="186"/>
      <c r="HTQ7" s="185"/>
      <c r="HTR7" s="186"/>
      <c r="HTS7" s="185"/>
      <c r="HTT7" s="186"/>
      <c r="HTU7" s="185"/>
      <c r="HTV7" s="186"/>
      <c r="HTW7" s="185"/>
      <c r="HTX7" s="186"/>
      <c r="HTY7" s="185"/>
      <c r="HTZ7" s="186"/>
      <c r="HUA7" s="185"/>
      <c r="HUB7" s="186"/>
      <c r="HUC7" s="185"/>
      <c r="HUD7" s="186"/>
      <c r="HUE7" s="185"/>
      <c r="HUF7" s="186"/>
      <c r="HUG7" s="185"/>
      <c r="HUH7" s="186"/>
      <c r="HUI7" s="185"/>
      <c r="HUJ7" s="186"/>
      <c r="HUK7" s="185"/>
      <c r="HUL7" s="186"/>
      <c r="HUM7" s="185"/>
      <c r="HUN7" s="186"/>
      <c r="HUO7" s="185"/>
      <c r="HUP7" s="186"/>
      <c r="HUQ7" s="185"/>
      <c r="HUR7" s="186"/>
      <c r="HUS7" s="185"/>
      <c r="HUT7" s="186"/>
      <c r="HUU7" s="185"/>
      <c r="HUV7" s="186"/>
      <c r="HUW7" s="185"/>
      <c r="HUX7" s="186"/>
      <c r="HUY7" s="185"/>
      <c r="HUZ7" s="186"/>
      <c r="HVA7" s="185"/>
      <c r="HVB7" s="186"/>
      <c r="HVC7" s="185"/>
      <c r="HVD7" s="186"/>
      <c r="HVE7" s="185"/>
      <c r="HVF7" s="186"/>
      <c r="HVG7" s="185"/>
      <c r="HVH7" s="186"/>
      <c r="HVI7" s="185"/>
      <c r="HVJ7" s="186"/>
      <c r="HVK7" s="185"/>
      <c r="HVL7" s="186"/>
      <c r="HVM7" s="185"/>
      <c r="HVN7" s="186"/>
      <c r="HVO7" s="185"/>
      <c r="HVP7" s="186"/>
      <c r="HVQ7" s="185"/>
      <c r="HVR7" s="186"/>
      <c r="HVS7" s="185"/>
      <c r="HVT7" s="186"/>
      <c r="HVU7" s="185"/>
      <c r="HVV7" s="186"/>
      <c r="HVW7" s="185"/>
      <c r="HVX7" s="186"/>
      <c r="HVY7" s="185"/>
      <c r="HVZ7" s="186"/>
      <c r="HWA7" s="185"/>
      <c r="HWB7" s="186"/>
      <c r="HWC7" s="185"/>
      <c r="HWD7" s="186"/>
      <c r="HWE7" s="185"/>
      <c r="HWF7" s="186"/>
      <c r="HWG7" s="185"/>
      <c r="HWH7" s="186"/>
      <c r="HWI7" s="185"/>
      <c r="HWJ7" s="186"/>
      <c r="HWK7" s="185"/>
      <c r="HWL7" s="186"/>
      <c r="HWM7" s="185"/>
      <c r="HWN7" s="186"/>
      <c r="HWO7" s="185"/>
      <c r="HWP7" s="186"/>
      <c r="HWQ7" s="185"/>
      <c r="HWR7" s="186"/>
      <c r="HWS7" s="185"/>
      <c r="HWT7" s="186"/>
      <c r="HWU7" s="185"/>
      <c r="HWV7" s="186"/>
      <c r="HWW7" s="185"/>
      <c r="HWX7" s="186"/>
      <c r="HWY7" s="185"/>
      <c r="HWZ7" s="186"/>
      <c r="HXA7" s="185"/>
      <c r="HXB7" s="186"/>
      <c r="HXC7" s="185"/>
      <c r="HXD7" s="186"/>
      <c r="HXE7" s="185"/>
      <c r="HXF7" s="186"/>
      <c r="HXG7" s="185"/>
      <c r="HXH7" s="186"/>
      <c r="HXI7" s="185"/>
      <c r="HXJ7" s="186"/>
      <c r="HXK7" s="185"/>
      <c r="HXL7" s="186"/>
      <c r="HXM7" s="185"/>
      <c r="HXN7" s="186"/>
      <c r="HXO7" s="185"/>
      <c r="HXP7" s="186"/>
      <c r="HXQ7" s="185"/>
      <c r="HXR7" s="186"/>
      <c r="HXS7" s="185"/>
      <c r="HXT7" s="186"/>
      <c r="HXU7" s="185"/>
      <c r="HXV7" s="186"/>
      <c r="HXW7" s="185"/>
      <c r="HXX7" s="186"/>
      <c r="HXY7" s="185"/>
      <c r="HXZ7" s="186"/>
      <c r="HYA7" s="185"/>
      <c r="HYB7" s="186"/>
      <c r="HYC7" s="185"/>
      <c r="HYD7" s="186"/>
      <c r="HYE7" s="185"/>
      <c r="HYF7" s="186"/>
      <c r="HYG7" s="185"/>
      <c r="HYH7" s="186"/>
      <c r="HYI7" s="185"/>
      <c r="HYJ7" s="186"/>
      <c r="HYK7" s="185"/>
      <c r="HYL7" s="186"/>
      <c r="HYM7" s="185"/>
      <c r="HYN7" s="186"/>
      <c r="HYO7" s="185"/>
      <c r="HYP7" s="186"/>
      <c r="HYQ7" s="185"/>
      <c r="HYR7" s="186"/>
      <c r="HYS7" s="185"/>
      <c r="HYT7" s="186"/>
      <c r="HYU7" s="185"/>
      <c r="HYV7" s="186"/>
      <c r="HYW7" s="185"/>
      <c r="HYX7" s="186"/>
      <c r="HYY7" s="185"/>
      <c r="HYZ7" s="186"/>
      <c r="HZA7" s="185"/>
      <c r="HZB7" s="186"/>
      <c r="HZC7" s="185"/>
      <c r="HZD7" s="186"/>
      <c r="HZE7" s="185"/>
      <c r="HZF7" s="186"/>
      <c r="HZG7" s="185"/>
      <c r="HZH7" s="186"/>
      <c r="HZI7" s="185"/>
      <c r="HZJ7" s="186"/>
      <c r="HZK7" s="185"/>
      <c r="HZL7" s="186"/>
      <c r="HZM7" s="185"/>
      <c r="HZN7" s="186"/>
      <c r="HZO7" s="185"/>
      <c r="HZP7" s="186"/>
      <c r="HZQ7" s="185"/>
      <c r="HZR7" s="186"/>
      <c r="HZS7" s="185"/>
      <c r="HZT7" s="186"/>
      <c r="HZU7" s="185"/>
      <c r="HZV7" s="186"/>
      <c r="HZW7" s="185"/>
      <c r="HZX7" s="186"/>
      <c r="HZY7" s="185"/>
      <c r="HZZ7" s="186"/>
      <c r="IAA7" s="185"/>
      <c r="IAB7" s="186"/>
      <c r="IAC7" s="185"/>
      <c r="IAD7" s="186"/>
      <c r="IAE7" s="185"/>
      <c r="IAF7" s="186"/>
      <c r="IAG7" s="185"/>
      <c r="IAH7" s="186"/>
      <c r="IAI7" s="185"/>
      <c r="IAJ7" s="186"/>
      <c r="IAK7" s="185"/>
      <c r="IAL7" s="186"/>
      <c r="IAM7" s="185"/>
      <c r="IAN7" s="186"/>
      <c r="IAO7" s="185"/>
      <c r="IAP7" s="186"/>
      <c r="IAQ7" s="185"/>
      <c r="IAR7" s="186"/>
      <c r="IAS7" s="185"/>
      <c r="IAT7" s="186"/>
      <c r="IAU7" s="185"/>
      <c r="IAV7" s="186"/>
      <c r="IAW7" s="185"/>
      <c r="IAX7" s="186"/>
      <c r="IAY7" s="185"/>
      <c r="IAZ7" s="186"/>
      <c r="IBA7" s="185"/>
      <c r="IBB7" s="186"/>
      <c r="IBC7" s="185"/>
      <c r="IBD7" s="186"/>
      <c r="IBE7" s="185"/>
      <c r="IBF7" s="186"/>
      <c r="IBG7" s="185"/>
      <c r="IBH7" s="186"/>
      <c r="IBI7" s="185"/>
      <c r="IBJ7" s="186"/>
      <c r="IBK7" s="185"/>
      <c r="IBL7" s="186"/>
      <c r="IBM7" s="185"/>
      <c r="IBN7" s="186"/>
      <c r="IBO7" s="185"/>
      <c r="IBP7" s="186"/>
      <c r="IBQ7" s="185"/>
      <c r="IBR7" s="186"/>
      <c r="IBS7" s="185"/>
      <c r="IBT7" s="186"/>
      <c r="IBU7" s="185"/>
      <c r="IBV7" s="186"/>
      <c r="IBW7" s="185"/>
      <c r="IBX7" s="186"/>
      <c r="IBY7" s="185"/>
      <c r="IBZ7" s="186"/>
      <c r="ICA7" s="185"/>
      <c r="ICB7" s="186"/>
      <c r="ICC7" s="185"/>
      <c r="ICD7" s="186"/>
      <c r="ICE7" s="185"/>
      <c r="ICF7" s="186"/>
      <c r="ICG7" s="185"/>
      <c r="ICH7" s="186"/>
      <c r="ICI7" s="185"/>
      <c r="ICJ7" s="186"/>
      <c r="ICK7" s="185"/>
      <c r="ICL7" s="186"/>
      <c r="ICM7" s="185"/>
      <c r="ICN7" s="186"/>
      <c r="ICO7" s="185"/>
      <c r="ICP7" s="186"/>
      <c r="ICQ7" s="185"/>
      <c r="ICR7" s="186"/>
      <c r="ICS7" s="185"/>
      <c r="ICT7" s="186"/>
      <c r="ICU7" s="185"/>
      <c r="ICV7" s="186"/>
      <c r="ICW7" s="185"/>
      <c r="ICX7" s="186"/>
      <c r="ICY7" s="185"/>
      <c r="ICZ7" s="186"/>
      <c r="IDA7" s="185"/>
      <c r="IDB7" s="186"/>
      <c r="IDC7" s="185"/>
      <c r="IDD7" s="186"/>
      <c r="IDE7" s="185"/>
      <c r="IDF7" s="186"/>
      <c r="IDG7" s="185"/>
      <c r="IDH7" s="186"/>
      <c r="IDI7" s="185"/>
      <c r="IDJ7" s="186"/>
      <c r="IDK7" s="185"/>
      <c r="IDL7" s="186"/>
      <c r="IDM7" s="185"/>
      <c r="IDN7" s="186"/>
      <c r="IDO7" s="185"/>
      <c r="IDP7" s="186"/>
      <c r="IDQ7" s="185"/>
      <c r="IDR7" s="186"/>
      <c r="IDS7" s="185"/>
      <c r="IDT7" s="186"/>
      <c r="IDU7" s="185"/>
      <c r="IDV7" s="186"/>
      <c r="IDW7" s="185"/>
      <c r="IDX7" s="186"/>
      <c r="IDY7" s="185"/>
      <c r="IDZ7" s="186"/>
      <c r="IEA7" s="185"/>
      <c r="IEB7" s="186"/>
      <c r="IEC7" s="185"/>
      <c r="IED7" s="186"/>
      <c r="IEE7" s="185"/>
      <c r="IEF7" s="186"/>
      <c r="IEG7" s="185"/>
      <c r="IEH7" s="186"/>
      <c r="IEI7" s="185"/>
      <c r="IEJ7" s="186"/>
      <c r="IEK7" s="185"/>
      <c r="IEL7" s="186"/>
      <c r="IEM7" s="185"/>
      <c r="IEN7" s="186"/>
      <c r="IEO7" s="185"/>
      <c r="IEP7" s="186"/>
      <c r="IEQ7" s="185"/>
      <c r="IER7" s="186"/>
      <c r="IES7" s="185"/>
      <c r="IET7" s="186"/>
      <c r="IEU7" s="185"/>
      <c r="IEV7" s="186"/>
      <c r="IEW7" s="185"/>
      <c r="IEX7" s="186"/>
      <c r="IEY7" s="185"/>
      <c r="IEZ7" s="186"/>
      <c r="IFA7" s="185"/>
      <c r="IFB7" s="186"/>
      <c r="IFC7" s="185"/>
      <c r="IFD7" s="186"/>
      <c r="IFE7" s="185"/>
      <c r="IFF7" s="186"/>
      <c r="IFG7" s="185"/>
      <c r="IFH7" s="186"/>
      <c r="IFI7" s="185"/>
      <c r="IFJ7" s="186"/>
      <c r="IFK7" s="185"/>
      <c r="IFL7" s="186"/>
      <c r="IFM7" s="185"/>
      <c r="IFN7" s="186"/>
      <c r="IFO7" s="185"/>
      <c r="IFP7" s="186"/>
      <c r="IFQ7" s="185"/>
      <c r="IFR7" s="186"/>
      <c r="IFS7" s="185"/>
      <c r="IFT7" s="186"/>
      <c r="IFU7" s="185"/>
      <c r="IFV7" s="186"/>
      <c r="IFW7" s="185"/>
      <c r="IFX7" s="186"/>
      <c r="IFY7" s="185"/>
      <c r="IFZ7" s="186"/>
      <c r="IGA7" s="185"/>
      <c r="IGB7" s="186"/>
      <c r="IGC7" s="185"/>
      <c r="IGD7" s="186"/>
      <c r="IGE7" s="185"/>
      <c r="IGF7" s="186"/>
      <c r="IGG7" s="185"/>
      <c r="IGH7" s="186"/>
      <c r="IGI7" s="185"/>
      <c r="IGJ7" s="186"/>
      <c r="IGK7" s="185"/>
      <c r="IGL7" s="186"/>
      <c r="IGM7" s="185"/>
      <c r="IGN7" s="186"/>
      <c r="IGO7" s="185"/>
      <c r="IGP7" s="186"/>
      <c r="IGQ7" s="185"/>
      <c r="IGR7" s="186"/>
      <c r="IGS7" s="185"/>
      <c r="IGT7" s="186"/>
      <c r="IGU7" s="185"/>
      <c r="IGV7" s="186"/>
      <c r="IGW7" s="185"/>
      <c r="IGX7" s="186"/>
      <c r="IGY7" s="185"/>
      <c r="IGZ7" s="186"/>
      <c r="IHA7" s="185"/>
      <c r="IHB7" s="186"/>
      <c r="IHC7" s="185"/>
      <c r="IHD7" s="186"/>
      <c r="IHE7" s="185"/>
      <c r="IHF7" s="186"/>
      <c r="IHG7" s="185"/>
      <c r="IHH7" s="186"/>
      <c r="IHI7" s="185"/>
      <c r="IHJ7" s="186"/>
      <c r="IHK7" s="185"/>
      <c r="IHL7" s="186"/>
      <c r="IHM7" s="185"/>
      <c r="IHN7" s="186"/>
      <c r="IHO7" s="185"/>
      <c r="IHP7" s="186"/>
      <c r="IHQ7" s="185"/>
      <c r="IHR7" s="186"/>
      <c r="IHS7" s="185"/>
      <c r="IHT7" s="186"/>
      <c r="IHU7" s="185"/>
      <c r="IHV7" s="186"/>
      <c r="IHW7" s="185"/>
      <c r="IHX7" s="186"/>
      <c r="IHY7" s="185"/>
      <c r="IHZ7" s="186"/>
      <c r="IIA7" s="185"/>
      <c r="IIB7" s="186"/>
      <c r="IIC7" s="185"/>
      <c r="IID7" s="186"/>
      <c r="IIE7" s="185"/>
      <c r="IIF7" s="186"/>
      <c r="IIG7" s="185"/>
      <c r="IIH7" s="186"/>
      <c r="III7" s="185"/>
      <c r="IIJ7" s="186"/>
      <c r="IIK7" s="185"/>
      <c r="IIL7" s="186"/>
      <c r="IIM7" s="185"/>
      <c r="IIN7" s="186"/>
      <c r="IIO7" s="185"/>
      <c r="IIP7" s="186"/>
      <c r="IIQ7" s="185"/>
      <c r="IIR7" s="186"/>
      <c r="IIS7" s="185"/>
      <c r="IIT7" s="186"/>
      <c r="IIU7" s="185"/>
      <c r="IIV7" s="186"/>
      <c r="IIW7" s="185"/>
      <c r="IIX7" s="186"/>
      <c r="IIY7" s="185"/>
      <c r="IIZ7" s="186"/>
      <c r="IJA7" s="185"/>
      <c r="IJB7" s="186"/>
      <c r="IJC7" s="185"/>
      <c r="IJD7" s="186"/>
      <c r="IJE7" s="185"/>
      <c r="IJF7" s="186"/>
      <c r="IJG7" s="185"/>
      <c r="IJH7" s="186"/>
      <c r="IJI7" s="185"/>
      <c r="IJJ7" s="186"/>
      <c r="IJK7" s="185"/>
      <c r="IJL7" s="186"/>
      <c r="IJM7" s="185"/>
      <c r="IJN7" s="186"/>
      <c r="IJO7" s="185"/>
      <c r="IJP7" s="186"/>
      <c r="IJQ7" s="185"/>
      <c r="IJR7" s="186"/>
      <c r="IJS7" s="185"/>
      <c r="IJT7" s="186"/>
      <c r="IJU7" s="185"/>
      <c r="IJV7" s="186"/>
      <c r="IJW7" s="185"/>
      <c r="IJX7" s="186"/>
      <c r="IJY7" s="185"/>
      <c r="IJZ7" s="186"/>
      <c r="IKA7" s="185"/>
      <c r="IKB7" s="186"/>
      <c r="IKC7" s="185"/>
      <c r="IKD7" s="186"/>
      <c r="IKE7" s="185"/>
      <c r="IKF7" s="186"/>
      <c r="IKG7" s="185"/>
      <c r="IKH7" s="186"/>
      <c r="IKI7" s="185"/>
      <c r="IKJ7" s="186"/>
      <c r="IKK7" s="185"/>
      <c r="IKL7" s="186"/>
      <c r="IKM7" s="185"/>
      <c r="IKN7" s="186"/>
      <c r="IKO7" s="185"/>
      <c r="IKP7" s="186"/>
      <c r="IKQ7" s="185"/>
      <c r="IKR7" s="186"/>
      <c r="IKS7" s="185"/>
      <c r="IKT7" s="186"/>
      <c r="IKU7" s="185"/>
      <c r="IKV7" s="186"/>
      <c r="IKW7" s="185"/>
      <c r="IKX7" s="186"/>
      <c r="IKY7" s="185"/>
      <c r="IKZ7" s="186"/>
      <c r="ILA7" s="185"/>
      <c r="ILB7" s="186"/>
      <c r="ILC7" s="185"/>
      <c r="ILD7" s="186"/>
      <c r="ILE7" s="185"/>
      <c r="ILF7" s="186"/>
      <c r="ILG7" s="185"/>
      <c r="ILH7" s="186"/>
      <c r="ILI7" s="185"/>
      <c r="ILJ7" s="186"/>
      <c r="ILK7" s="185"/>
      <c r="ILL7" s="186"/>
      <c r="ILM7" s="185"/>
      <c r="ILN7" s="186"/>
      <c r="ILO7" s="185"/>
      <c r="ILP7" s="186"/>
      <c r="ILQ7" s="185"/>
      <c r="ILR7" s="186"/>
      <c r="ILS7" s="185"/>
      <c r="ILT7" s="186"/>
      <c r="ILU7" s="185"/>
      <c r="ILV7" s="186"/>
      <c r="ILW7" s="185"/>
      <c r="ILX7" s="186"/>
      <c r="ILY7" s="185"/>
      <c r="ILZ7" s="186"/>
      <c r="IMA7" s="185"/>
      <c r="IMB7" s="186"/>
      <c r="IMC7" s="185"/>
      <c r="IMD7" s="186"/>
      <c r="IME7" s="185"/>
      <c r="IMF7" s="186"/>
      <c r="IMG7" s="185"/>
      <c r="IMH7" s="186"/>
      <c r="IMI7" s="185"/>
      <c r="IMJ7" s="186"/>
      <c r="IMK7" s="185"/>
      <c r="IML7" s="186"/>
      <c r="IMM7" s="185"/>
      <c r="IMN7" s="186"/>
      <c r="IMO7" s="185"/>
      <c r="IMP7" s="186"/>
      <c r="IMQ7" s="185"/>
      <c r="IMR7" s="186"/>
      <c r="IMS7" s="185"/>
      <c r="IMT7" s="186"/>
      <c r="IMU7" s="185"/>
      <c r="IMV7" s="186"/>
      <c r="IMW7" s="185"/>
      <c r="IMX7" s="186"/>
      <c r="IMY7" s="185"/>
      <c r="IMZ7" s="186"/>
      <c r="INA7" s="185"/>
      <c r="INB7" s="186"/>
      <c r="INC7" s="185"/>
      <c r="IND7" s="186"/>
      <c r="INE7" s="185"/>
      <c r="INF7" s="186"/>
      <c r="ING7" s="185"/>
      <c r="INH7" s="186"/>
      <c r="INI7" s="185"/>
      <c r="INJ7" s="186"/>
      <c r="INK7" s="185"/>
      <c r="INL7" s="186"/>
      <c r="INM7" s="185"/>
      <c r="INN7" s="186"/>
      <c r="INO7" s="185"/>
      <c r="INP7" s="186"/>
      <c r="INQ7" s="185"/>
      <c r="INR7" s="186"/>
      <c r="INS7" s="185"/>
      <c r="INT7" s="186"/>
      <c r="INU7" s="185"/>
      <c r="INV7" s="186"/>
      <c r="INW7" s="185"/>
      <c r="INX7" s="186"/>
      <c r="INY7" s="185"/>
      <c r="INZ7" s="186"/>
      <c r="IOA7" s="185"/>
      <c r="IOB7" s="186"/>
      <c r="IOC7" s="185"/>
      <c r="IOD7" s="186"/>
      <c r="IOE7" s="185"/>
      <c r="IOF7" s="186"/>
      <c r="IOG7" s="185"/>
      <c r="IOH7" s="186"/>
      <c r="IOI7" s="185"/>
      <c r="IOJ7" s="186"/>
      <c r="IOK7" s="185"/>
      <c r="IOL7" s="186"/>
      <c r="IOM7" s="185"/>
      <c r="ION7" s="186"/>
      <c r="IOO7" s="185"/>
      <c r="IOP7" s="186"/>
      <c r="IOQ7" s="185"/>
      <c r="IOR7" s="186"/>
      <c r="IOS7" s="185"/>
      <c r="IOT7" s="186"/>
      <c r="IOU7" s="185"/>
      <c r="IOV7" s="186"/>
      <c r="IOW7" s="185"/>
      <c r="IOX7" s="186"/>
      <c r="IOY7" s="185"/>
      <c r="IOZ7" s="186"/>
      <c r="IPA7" s="185"/>
      <c r="IPB7" s="186"/>
      <c r="IPC7" s="185"/>
      <c r="IPD7" s="186"/>
      <c r="IPE7" s="185"/>
      <c r="IPF7" s="186"/>
      <c r="IPG7" s="185"/>
      <c r="IPH7" s="186"/>
      <c r="IPI7" s="185"/>
      <c r="IPJ7" s="186"/>
      <c r="IPK7" s="185"/>
      <c r="IPL7" s="186"/>
      <c r="IPM7" s="185"/>
      <c r="IPN7" s="186"/>
      <c r="IPO7" s="185"/>
      <c r="IPP7" s="186"/>
      <c r="IPQ7" s="185"/>
      <c r="IPR7" s="186"/>
      <c r="IPS7" s="185"/>
      <c r="IPT7" s="186"/>
      <c r="IPU7" s="185"/>
      <c r="IPV7" s="186"/>
      <c r="IPW7" s="185"/>
      <c r="IPX7" s="186"/>
      <c r="IPY7" s="185"/>
      <c r="IPZ7" s="186"/>
      <c r="IQA7" s="185"/>
      <c r="IQB7" s="186"/>
      <c r="IQC7" s="185"/>
      <c r="IQD7" s="186"/>
      <c r="IQE7" s="185"/>
      <c r="IQF7" s="186"/>
      <c r="IQG7" s="185"/>
      <c r="IQH7" s="186"/>
      <c r="IQI7" s="185"/>
      <c r="IQJ7" s="186"/>
      <c r="IQK7" s="185"/>
      <c r="IQL7" s="186"/>
      <c r="IQM7" s="185"/>
      <c r="IQN7" s="186"/>
      <c r="IQO7" s="185"/>
      <c r="IQP7" s="186"/>
      <c r="IQQ7" s="185"/>
      <c r="IQR7" s="186"/>
      <c r="IQS7" s="185"/>
      <c r="IQT7" s="186"/>
      <c r="IQU7" s="185"/>
      <c r="IQV7" s="186"/>
      <c r="IQW7" s="185"/>
      <c r="IQX7" s="186"/>
      <c r="IQY7" s="185"/>
      <c r="IQZ7" s="186"/>
      <c r="IRA7" s="185"/>
      <c r="IRB7" s="186"/>
      <c r="IRC7" s="185"/>
      <c r="IRD7" s="186"/>
      <c r="IRE7" s="185"/>
      <c r="IRF7" s="186"/>
      <c r="IRG7" s="185"/>
      <c r="IRH7" s="186"/>
      <c r="IRI7" s="185"/>
      <c r="IRJ7" s="186"/>
      <c r="IRK7" s="185"/>
      <c r="IRL7" s="186"/>
      <c r="IRM7" s="185"/>
      <c r="IRN7" s="186"/>
      <c r="IRO7" s="185"/>
      <c r="IRP7" s="186"/>
      <c r="IRQ7" s="185"/>
      <c r="IRR7" s="186"/>
      <c r="IRS7" s="185"/>
      <c r="IRT7" s="186"/>
      <c r="IRU7" s="185"/>
      <c r="IRV7" s="186"/>
      <c r="IRW7" s="185"/>
      <c r="IRX7" s="186"/>
      <c r="IRY7" s="185"/>
      <c r="IRZ7" s="186"/>
      <c r="ISA7" s="185"/>
      <c r="ISB7" s="186"/>
      <c r="ISC7" s="185"/>
      <c r="ISD7" s="186"/>
      <c r="ISE7" s="185"/>
      <c r="ISF7" s="186"/>
      <c r="ISG7" s="185"/>
      <c r="ISH7" s="186"/>
      <c r="ISI7" s="185"/>
      <c r="ISJ7" s="186"/>
      <c r="ISK7" s="185"/>
      <c r="ISL7" s="186"/>
      <c r="ISM7" s="185"/>
      <c r="ISN7" s="186"/>
      <c r="ISO7" s="185"/>
      <c r="ISP7" s="186"/>
      <c r="ISQ7" s="185"/>
      <c r="ISR7" s="186"/>
      <c r="ISS7" s="185"/>
      <c r="IST7" s="186"/>
      <c r="ISU7" s="185"/>
      <c r="ISV7" s="186"/>
      <c r="ISW7" s="185"/>
      <c r="ISX7" s="186"/>
      <c r="ISY7" s="185"/>
      <c r="ISZ7" s="186"/>
      <c r="ITA7" s="185"/>
      <c r="ITB7" s="186"/>
      <c r="ITC7" s="185"/>
      <c r="ITD7" s="186"/>
      <c r="ITE7" s="185"/>
      <c r="ITF7" s="186"/>
      <c r="ITG7" s="185"/>
      <c r="ITH7" s="186"/>
      <c r="ITI7" s="185"/>
      <c r="ITJ7" s="186"/>
      <c r="ITK7" s="185"/>
      <c r="ITL7" s="186"/>
      <c r="ITM7" s="185"/>
      <c r="ITN7" s="186"/>
      <c r="ITO7" s="185"/>
      <c r="ITP7" s="186"/>
      <c r="ITQ7" s="185"/>
      <c r="ITR7" s="186"/>
      <c r="ITS7" s="185"/>
      <c r="ITT7" s="186"/>
      <c r="ITU7" s="185"/>
      <c r="ITV7" s="186"/>
      <c r="ITW7" s="185"/>
      <c r="ITX7" s="186"/>
      <c r="ITY7" s="185"/>
      <c r="ITZ7" s="186"/>
      <c r="IUA7" s="185"/>
      <c r="IUB7" s="186"/>
      <c r="IUC7" s="185"/>
      <c r="IUD7" s="186"/>
      <c r="IUE7" s="185"/>
      <c r="IUF7" s="186"/>
      <c r="IUG7" s="185"/>
      <c r="IUH7" s="186"/>
      <c r="IUI7" s="185"/>
      <c r="IUJ7" s="186"/>
      <c r="IUK7" s="185"/>
      <c r="IUL7" s="186"/>
      <c r="IUM7" s="185"/>
      <c r="IUN7" s="186"/>
      <c r="IUO7" s="185"/>
      <c r="IUP7" s="186"/>
      <c r="IUQ7" s="185"/>
      <c r="IUR7" s="186"/>
      <c r="IUS7" s="185"/>
      <c r="IUT7" s="186"/>
      <c r="IUU7" s="185"/>
      <c r="IUV7" s="186"/>
      <c r="IUW7" s="185"/>
      <c r="IUX7" s="186"/>
      <c r="IUY7" s="185"/>
      <c r="IUZ7" s="186"/>
      <c r="IVA7" s="185"/>
      <c r="IVB7" s="186"/>
      <c r="IVC7" s="185"/>
      <c r="IVD7" s="186"/>
      <c r="IVE7" s="185"/>
      <c r="IVF7" s="186"/>
      <c r="IVG7" s="185"/>
      <c r="IVH7" s="186"/>
      <c r="IVI7" s="185"/>
      <c r="IVJ7" s="186"/>
      <c r="IVK7" s="185"/>
      <c r="IVL7" s="186"/>
      <c r="IVM7" s="185"/>
      <c r="IVN7" s="186"/>
      <c r="IVO7" s="185"/>
      <c r="IVP7" s="186"/>
      <c r="IVQ7" s="185"/>
      <c r="IVR7" s="186"/>
      <c r="IVS7" s="185"/>
      <c r="IVT7" s="186"/>
      <c r="IVU7" s="185"/>
      <c r="IVV7" s="186"/>
      <c r="IVW7" s="185"/>
      <c r="IVX7" s="186"/>
      <c r="IVY7" s="185"/>
      <c r="IVZ7" s="186"/>
      <c r="IWA7" s="185"/>
      <c r="IWB7" s="186"/>
      <c r="IWC7" s="185"/>
      <c r="IWD7" s="186"/>
      <c r="IWE7" s="185"/>
      <c r="IWF7" s="186"/>
      <c r="IWG7" s="185"/>
      <c r="IWH7" s="186"/>
      <c r="IWI7" s="185"/>
      <c r="IWJ7" s="186"/>
      <c r="IWK7" s="185"/>
      <c r="IWL7" s="186"/>
      <c r="IWM7" s="185"/>
      <c r="IWN7" s="186"/>
      <c r="IWO7" s="185"/>
      <c r="IWP7" s="186"/>
      <c r="IWQ7" s="185"/>
      <c r="IWR7" s="186"/>
      <c r="IWS7" s="185"/>
      <c r="IWT7" s="186"/>
      <c r="IWU7" s="185"/>
      <c r="IWV7" s="186"/>
      <c r="IWW7" s="185"/>
      <c r="IWX7" s="186"/>
      <c r="IWY7" s="185"/>
      <c r="IWZ7" s="186"/>
      <c r="IXA7" s="185"/>
      <c r="IXB7" s="186"/>
      <c r="IXC7" s="185"/>
      <c r="IXD7" s="186"/>
      <c r="IXE7" s="185"/>
      <c r="IXF7" s="186"/>
      <c r="IXG7" s="185"/>
      <c r="IXH7" s="186"/>
      <c r="IXI7" s="185"/>
      <c r="IXJ7" s="186"/>
      <c r="IXK7" s="185"/>
      <c r="IXL7" s="186"/>
      <c r="IXM7" s="185"/>
      <c r="IXN7" s="186"/>
      <c r="IXO7" s="185"/>
      <c r="IXP7" s="186"/>
      <c r="IXQ7" s="185"/>
      <c r="IXR7" s="186"/>
      <c r="IXS7" s="185"/>
      <c r="IXT7" s="186"/>
      <c r="IXU7" s="185"/>
      <c r="IXV7" s="186"/>
      <c r="IXW7" s="185"/>
      <c r="IXX7" s="186"/>
      <c r="IXY7" s="185"/>
      <c r="IXZ7" s="186"/>
      <c r="IYA7" s="185"/>
      <c r="IYB7" s="186"/>
      <c r="IYC7" s="185"/>
      <c r="IYD7" s="186"/>
      <c r="IYE7" s="185"/>
      <c r="IYF7" s="186"/>
      <c r="IYG7" s="185"/>
      <c r="IYH7" s="186"/>
      <c r="IYI7" s="185"/>
      <c r="IYJ7" s="186"/>
      <c r="IYK7" s="185"/>
      <c r="IYL7" s="186"/>
      <c r="IYM7" s="185"/>
      <c r="IYN7" s="186"/>
      <c r="IYO7" s="185"/>
      <c r="IYP7" s="186"/>
      <c r="IYQ7" s="185"/>
      <c r="IYR7" s="186"/>
      <c r="IYS7" s="185"/>
      <c r="IYT7" s="186"/>
      <c r="IYU7" s="185"/>
      <c r="IYV7" s="186"/>
      <c r="IYW7" s="185"/>
      <c r="IYX7" s="186"/>
      <c r="IYY7" s="185"/>
      <c r="IYZ7" s="186"/>
      <c r="IZA7" s="185"/>
      <c r="IZB7" s="186"/>
      <c r="IZC7" s="185"/>
      <c r="IZD7" s="186"/>
      <c r="IZE7" s="185"/>
      <c r="IZF7" s="186"/>
      <c r="IZG7" s="185"/>
      <c r="IZH7" s="186"/>
      <c r="IZI7" s="185"/>
      <c r="IZJ7" s="186"/>
      <c r="IZK7" s="185"/>
      <c r="IZL7" s="186"/>
      <c r="IZM7" s="185"/>
      <c r="IZN7" s="186"/>
      <c r="IZO7" s="185"/>
      <c r="IZP7" s="186"/>
      <c r="IZQ7" s="185"/>
      <c r="IZR7" s="186"/>
      <c r="IZS7" s="185"/>
      <c r="IZT7" s="186"/>
      <c r="IZU7" s="185"/>
      <c r="IZV7" s="186"/>
      <c r="IZW7" s="185"/>
      <c r="IZX7" s="186"/>
      <c r="IZY7" s="185"/>
      <c r="IZZ7" s="186"/>
      <c r="JAA7" s="185"/>
      <c r="JAB7" s="186"/>
      <c r="JAC7" s="185"/>
      <c r="JAD7" s="186"/>
      <c r="JAE7" s="185"/>
      <c r="JAF7" s="186"/>
      <c r="JAG7" s="185"/>
      <c r="JAH7" s="186"/>
      <c r="JAI7" s="185"/>
      <c r="JAJ7" s="186"/>
      <c r="JAK7" s="185"/>
      <c r="JAL7" s="186"/>
      <c r="JAM7" s="185"/>
      <c r="JAN7" s="186"/>
      <c r="JAO7" s="185"/>
      <c r="JAP7" s="186"/>
      <c r="JAQ7" s="185"/>
      <c r="JAR7" s="186"/>
      <c r="JAS7" s="185"/>
      <c r="JAT7" s="186"/>
      <c r="JAU7" s="185"/>
      <c r="JAV7" s="186"/>
      <c r="JAW7" s="185"/>
      <c r="JAX7" s="186"/>
      <c r="JAY7" s="185"/>
      <c r="JAZ7" s="186"/>
      <c r="JBA7" s="185"/>
      <c r="JBB7" s="186"/>
      <c r="JBC7" s="185"/>
      <c r="JBD7" s="186"/>
      <c r="JBE7" s="185"/>
      <c r="JBF7" s="186"/>
      <c r="JBG7" s="185"/>
      <c r="JBH7" s="186"/>
      <c r="JBI7" s="185"/>
      <c r="JBJ7" s="186"/>
      <c r="JBK7" s="185"/>
      <c r="JBL7" s="186"/>
      <c r="JBM7" s="185"/>
      <c r="JBN7" s="186"/>
      <c r="JBO7" s="185"/>
      <c r="JBP7" s="186"/>
      <c r="JBQ7" s="185"/>
      <c r="JBR7" s="186"/>
      <c r="JBS7" s="185"/>
      <c r="JBT7" s="186"/>
      <c r="JBU7" s="185"/>
      <c r="JBV7" s="186"/>
      <c r="JBW7" s="185"/>
      <c r="JBX7" s="186"/>
      <c r="JBY7" s="185"/>
      <c r="JBZ7" s="186"/>
      <c r="JCA7" s="185"/>
      <c r="JCB7" s="186"/>
      <c r="JCC7" s="185"/>
      <c r="JCD7" s="186"/>
      <c r="JCE7" s="185"/>
      <c r="JCF7" s="186"/>
      <c r="JCG7" s="185"/>
      <c r="JCH7" s="186"/>
      <c r="JCI7" s="185"/>
      <c r="JCJ7" s="186"/>
      <c r="JCK7" s="185"/>
      <c r="JCL7" s="186"/>
      <c r="JCM7" s="185"/>
      <c r="JCN7" s="186"/>
      <c r="JCO7" s="185"/>
      <c r="JCP7" s="186"/>
      <c r="JCQ7" s="185"/>
      <c r="JCR7" s="186"/>
      <c r="JCS7" s="185"/>
      <c r="JCT7" s="186"/>
      <c r="JCU7" s="185"/>
      <c r="JCV7" s="186"/>
      <c r="JCW7" s="185"/>
      <c r="JCX7" s="186"/>
      <c r="JCY7" s="185"/>
      <c r="JCZ7" s="186"/>
      <c r="JDA7" s="185"/>
      <c r="JDB7" s="186"/>
      <c r="JDC7" s="185"/>
      <c r="JDD7" s="186"/>
      <c r="JDE7" s="185"/>
      <c r="JDF7" s="186"/>
      <c r="JDG7" s="185"/>
      <c r="JDH7" s="186"/>
      <c r="JDI7" s="185"/>
      <c r="JDJ7" s="186"/>
      <c r="JDK7" s="185"/>
      <c r="JDL7" s="186"/>
      <c r="JDM7" s="185"/>
      <c r="JDN7" s="186"/>
      <c r="JDO7" s="185"/>
      <c r="JDP7" s="186"/>
      <c r="JDQ7" s="185"/>
      <c r="JDR7" s="186"/>
      <c r="JDS7" s="185"/>
      <c r="JDT7" s="186"/>
      <c r="JDU7" s="185"/>
      <c r="JDV7" s="186"/>
      <c r="JDW7" s="185"/>
      <c r="JDX7" s="186"/>
      <c r="JDY7" s="185"/>
      <c r="JDZ7" s="186"/>
      <c r="JEA7" s="185"/>
      <c r="JEB7" s="186"/>
      <c r="JEC7" s="185"/>
      <c r="JED7" s="186"/>
      <c r="JEE7" s="185"/>
      <c r="JEF7" s="186"/>
      <c r="JEG7" s="185"/>
      <c r="JEH7" s="186"/>
      <c r="JEI7" s="185"/>
      <c r="JEJ7" s="186"/>
      <c r="JEK7" s="185"/>
      <c r="JEL7" s="186"/>
      <c r="JEM7" s="185"/>
      <c r="JEN7" s="186"/>
      <c r="JEO7" s="185"/>
      <c r="JEP7" s="186"/>
      <c r="JEQ7" s="185"/>
      <c r="JER7" s="186"/>
      <c r="JES7" s="185"/>
      <c r="JET7" s="186"/>
      <c r="JEU7" s="185"/>
      <c r="JEV7" s="186"/>
      <c r="JEW7" s="185"/>
      <c r="JEX7" s="186"/>
      <c r="JEY7" s="185"/>
      <c r="JEZ7" s="186"/>
      <c r="JFA7" s="185"/>
      <c r="JFB7" s="186"/>
      <c r="JFC7" s="185"/>
      <c r="JFD7" s="186"/>
      <c r="JFE7" s="185"/>
      <c r="JFF7" s="186"/>
      <c r="JFG7" s="185"/>
      <c r="JFH7" s="186"/>
      <c r="JFI7" s="185"/>
      <c r="JFJ7" s="186"/>
      <c r="JFK7" s="185"/>
      <c r="JFL7" s="186"/>
      <c r="JFM7" s="185"/>
      <c r="JFN7" s="186"/>
      <c r="JFO7" s="185"/>
      <c r="JFP7" s="186"/>
      <c r="JFQ7" s="185"/>
      <c r="JFR7" s="186"/>
      <c r="JFS7" s="185"/>
      <c r="JFT7" s="186"/>
      <c r="JFU7" s="185"/>
      <c r="JFV7" s="186"/>
      <c r="JFW7" s="185"/>
      <c r="JFX7" s="186"/>
      <c r="JFY7" s="185"/>
      <c r="JFZ7" s="186"/>
      <c r="JGA7" s="185"/>
      <c r="JGB7" s="186"/>
      <c r="JGC7" s="185"/>
      <c r="JGD7" s="186"/>
      <c r="JGE7" s="185"/>
      <c r="JGF7" s="186"/>
      <c r="JGG7" s="185"/>
      <c r="JGH7" s="186"/>
      <c r="JGI7" s="185"/>
      <c r="JGJ7" s="186"/>
      <c r="JGK7" s="185"/>
      <c r="JGL7" s="186"/>
      <c r="JGM7" s="185"/>
      <c r="JGN7" s="186"/>
      <c r="JGO7" s="185"/>
      <c r="JGP7" s="186"/>
      <c r="JGQ7" s="185"/>
      <c r="JGR7" s="186"/>
      <c r="JGS7" s="185"/>
      <c r="JGT7" s="186"/>
      <c r="JGU7" s="185"/>
      <c r="JGV7" s="186"/>
      <c r="JGW7" s="185"/>
      <c r="JGX7" s="186"/>
      <c r="JGY7" s="185"/>
      <c r="JGZ7" s="186"/>
      <c r="JHA7" s="185"/>
      <c r="JHB7" s="186"/>
      <c r="JHC7" s="185"/>
      <c r="JHD7" s="186"/>
      <c r="JHE7" s="185"/>
      <c r="JHF7" s="186"/>
      <c r="JHG7" s="185"/>
      <c r="JHH7" s="186"/>
      <c r="JHI7" s="185"/>
      <c r="JHJ7" s="186"/>
      <c r="JHK7" s="185"/>
      <c r="JHL7" s="186"/>
      <c r="JHM7" s="185"/>
      <c r="JHN7" s="186"/>
      <c r="JHO7" s="185"/>
      <c r="JHP7" s="186"/>
      <c r="JHQ7" s="185"/>
      <c r="JHR7" s="186"/>
      <c r="JHS7" s="185"/>
      <c r="JHT7" s="186"/>
      <c r="JHU7" s="185"/>
      <c r="JHV7" s="186"/>
      <c r="JHW7" s="185"/>
      <c r="JHX7" s="186"/>
      <c r="JHY7" s="185"/>
      <c r="JHZ7" s="186"/>
      <c r="JIA7" s="185"/>
      <c r="JIB7" s="186"/>
      <c r="JIC7" s="185"/>
      <c r="JID7" s="186"/>
      <c r="JIE7" s="185"/>
      <c r="JIF7" s="186"/>
      <c r="JIG7" s="185"/>
      <c r="JIH7" s="186"/>
      <c r="JII7" s="185"/>
      <c r="JIJ7" s="186"/>
      <c r="JIK7" s="185"/>
      <c r="JIL7" s="186"/>
      <c r="JIM7" s="185"/>
      <c r="JIN7" s="186"/>
      <c r="JIO7" s="185"/>
      <c r="JIP7" s="186"/>
      <c r="JIQ7" s="185"/>
      <c r="JIR7" s="186"/>
      <c r="JIS7" s="185"/>
      <c r="JIT7" s="186"/>
      <c r="JIU7" s="185"/>
      <c r="JIV7" s="186"/>
      <c r="JIW7" s="185"/>
      <c r="JIX7" s="186"/>
      <c r="JIY7" s="185"/>
      <c r="JIZ7" s="186"/>
      <c r="JJA7" s="185"/>
      <c r="JJB7" s="186"/>
      <c r="JJC7" s="185"/>
      <c r="JJD7" s="186"/>
      <c r="JJE7" s="185"/>
      <c r="JJF7" s="186"/>
      <c r="JJG7" s="185"/>
      <c r="JJH7" s="186"/>
      <c r="JJI7" s="185"/>
      <c r="JJJ7" s="186"/>
      <c r="JJK7" s="185"/>
      <c r="JJL7" s="186"/>
      <c r="JJM7" s="185"/>
      <c r="JJN7" s="186"/>
      <c r="JJO7" s="185"/>
      <c r="JJP7" s="186"/>
      <c r="JJQ7" s="185"/>
      <c r="JJR7" s="186"/>
      <c r="JJS7" s="185"/>
      <c r="JJT7" s="186"/>
      <c r="JJU7" s="185"/>
      <c r="JJV7" s="186"/>
      <c r="JJW7" s="185"/>
      <c r="JJX7" s="186"/>
      <c r="JJY7" s="185"/>
      <c r="JJZ7" s="186"/>
      <c r="JKA7" s="185"/>
      <c r="JKB7" s="186"/>
      <c r="JKC7" s="185"/>
      <c r="JKD7" s="186"/>
      <c r="JKE7" s="185"/>
      <c r="JKF7" s="186"/>
      <c r="JKG7" s="185"/>
      <c r="JKH7" s="186"/>
      <c r="JKI7" s="185"/>
      <c r="JKJ7" s="186"/>
      <c r="JKK7" s="185"/>
      <c r="JKL7" s="186"/>
      <c r="JKM7" s="185"/>
      <c r="JKN7" s="186"/>
      <c r="JKO7" s="185"/>
      <c r="JKP7" s="186"/>
      <c r="JKQ7" s="185"/>
      <c r="JKR7" s="186"/>
      <c r="JKS7" s="185"/>
      <c r="JKT7" s="186"/>
      <c r="JKU7" s="185"/>
      <c r="JKV7" s="186"/>
      <c r="JKW7" s="185"/>
      <c r="JKX7" s="186"/>
      <c r="JKY7" s="185"/>
      <c r="JKZ7" s="186"/>
      <c r="JLA7" s="185"/>
      <c r="JLB7" s="186"/>
      <c r="JLC7" s="185"/>
      <c r="JLD7" s="186"/>
      <c r="JLE7" s="185"/>
      <c r="JLF7" s="186"/>
      <c r="JLG7" s="185"/>
      <c r="JLH7" s="186"/>
      <c r="JLI7" s="185"/>
      <c r="JLJ7" s="186"/>
      <c r="JLK7" s="185"/>
      <c r="JLL7" s="186"/>
      <c r="JLM7" s="185"/>
      <c r="JLN7" s="186"/>
      <c r="JLO7" s="185"/>
      <c r="JLP7" s="186"/>
      <c r="JLQ7" s="185"/>
      <c r="JLR7" s="186"/>
      <c r="JLS7" s="185"/>
      <c r="JLT7" s="186"/>
      <c r="JLU7" s="185"/>
      <c r="JLV7" s="186"/>
      <c r="JLW7" s="185"/>
      <c r="JLX7" s="186"/>
      <c r="JLY7" s="185"/>
      <c r="JLZ7" s="186"/>
      <c r="JMA7" s="185"/>
      <c r="JMB7" s="186"/>
      <c r="JMC7" s="185"/>
      <c r="JMD7" s="186"/>
      <c r="JME7" s="185"/>
      <c r="JMF7" s="186"/>
      <c r="JMG7" s="185"/>
      <c r="JMH7" s="186"/>
      <c r="JMI7" s="185"/>
      <c r="JMJ7" s="186"/>
      <c r="JMK7" s="185"/>
      <c r="JML7" s="186"/>
      <c r="JMM7" s="185"/>
      <c r="JMN7" s="186"/>
      <c r="JMO7" s="185"/>
      <c r="JMP7" s="186"/>
      <c r="JMQ7" s="185"/>
      <c r="JMR7" s="186"/>
      <c r="JMS7" s="185"/>
      <c r="JMT7" s="186"/>
      <c r="JMU7" s="185"/>
      <c r="JMV7" s="186"/>
      <c r="JMW7" s="185"/>
      <c r="JMX7" s="186"/>
      <c r="JMY7" s="185"/>
      <c r="JMZ7" s="186"/>
      <c r="JNA7" s="185"/>
      <c r="JNB7" s="186"/>
      <c r="JNC7" s="185"/>
      <c r="JND7" s="186"/>
      <c r="JNE7" s="185"/>
      <c r="JNF7" s="186"/>
      <c r="JNG7" s="185"/>
      <c r="JNH7" s="186"/>
      <c r="JNI7" s="185"/>
      <c r="JNJ7" s="186"/>
      <c r="JNK7" s="185"/>
      <c r="JNL7" s="186"/>
      <c r="JNM7" s="185"/>
      <c r="JNN7" s="186"/>
      <c r="JNO7" s="185"/>
      <c r="JNP7" s="186"/>
      <c r="JNQ7" s="185"/>
      <c r="JNR7" s="186"/>
      <c r="JNS7" s="185"/>
      <c r="JNT7" s="186"/>
      <c r="JNU7" s="185"/>
      <c r="JNV7" s="186"/>
      <c r="JNW7" s="185"/>
      <c r="JNX7" s="186"/>
      <c r="JNY7" s="185"/>
      <c r="JNZ7" s="186"/>
      <c r="JOA7" s="185"/>
      <c r="JOB7" s="186"/>
      <c r="JOC7" s="185"/>
      <c r="JOD7" s="186"/>
      <c r="JOE7" s="185"/>
      <c r="JOF7" s="186"/>
      <c r="JOG7" s="185"/>
      <c r="JOH7" s="186"/>
      <c r="JOI7" s="185"/>
      <c r="JOJ7" s="186"/>
      <c r="JOK7" s="185"/>
      <c r="JOL7" s="186"/>
      <c r="JOM7" s="185"/>
      <c r="JON7" s="186"/>
      <c r="JOO7" s="185"/>
      <c r="JOP7" s="186"/>
      <c r="JOQ7" s="185"/>
      <c r="JOR7" s="186"/>
      <c r="JOS7" s="185"/>
      <c r="JOT7" s="186"/>
      <c r="JOU7" s="185"/>
      <c r="JOV7" s="186"/>
      <c r="JOW7" s="185"/>
      <c r="JOX7" s="186"/>
      <c r="JOY7" s="185"/>
      <c r="JOZ7" s="186"/>
      <c r="JPA7" s="185"/>
      <c r="JPB7" s="186"/>
      <c r="JPC7" s="185"/>
      <c r="JPD7" s="186"/>
      <c r="JPE7" s="185"/>
      <c r="JPF7" s="186"/>
      <c r="JPG7" s="185"/>
      <c r="JPH7" s="186"/>
      <c r="JPI7" s="185"/>
      <c r="JPJ7" s="186"/>
      <c r="JPK7" s="185"/>
      <c r="JPL7" s="186"/>
      <c r="JPM7" s="185"/>
      <c r="JPN7" s="186"/>
      <c r="JPO7" s="185"/>
      <c r="JPP7" s="186"/>
      <c r="JPQ7" s="185"/>
      <c r="JPR7" s="186"/>
      <c r="JPS7" s="185"/>
      <c r="JPT7" s="186"/>
      <c r="JPU7" s="185"/>
      <c r="JPV7" s="186"/>
      <c r="JPW7" s="185"/>
      <c r="JPX7" s="186"/>
      <c r="JPY7" s="185"/>
      <c r="JPZ7" s="186"/>
      <c r="JQA7" s="185"/>
      <c r="JQB7" s="186"/>
      <c r="JQC7" s="185"/>
      <c r="JQD7" s="186"/>
      <c r="JQE7" s="185"/>
      <c r="JQF7" s="186"/>
      <c r="JQG7" s="185"/>
      <c r="JQH7" s="186"/>
      <c r="JQI7" s="185"/>
      <c r="JQJ7" s="186"/>
      <c r="JQK7" s="185"/>
      <c r="JQL7" s="186"/>
      <c r="JQM7" s="185"/>
      <c r="JQN7" s="186"/>
      <c r="JQO7" s="185"/>
      <c r="JQP7" s="186"/>
      <c r="JQQ7" s="185"/>
      <c r="JQR7" s="186"/>
      <c r="JQS7" s="185"/>
      <c r="JQT7" s="186"/>
      <c r="JQU7" s="185"/>
      <c r="JQV7" s="186"/>
      <c r="JQW7" s="185"/>
      <c r="JQX7" s="186"/>
      <c r="JQY7" s="185"/>
      <c r="JQZ7" s="186"/>
      <c r="JRA7" s="185"/>
      <c r="JRB7" s="186"/>
      <c r="JRC7" s="185"/>
      <c r="JRD7" s="186"/>
      <c r="JRE7" s="185"/>
      <c r="JRF7" s="186"/>
      <c r="JRG7" s="185"/>
      <c r="JRH7" s="186"/>
      <c r="JRI7" s="185"/>
      <c r="JRJ7" s="186"/>
      <c r="JRK7" s="185"/>
      <c r="JRL7" s="186"/>
      <c r="JRM7" s="185"/>
      <c r="JRN7" s="186"/>
      <c r="JRO7" s="185"/>
      <c r="JRP7" s="186"/>
      <c r="JRQ7" s="185"/>
      <c r="JRR7" s="186"/>
      <c r="JRS7" s="185"/>
      <c r="JRT7" s="186"/>
      <c r="JRU7" s="185"/>
      <c r="JRV7" s="186"/>
      <c r="JRW7" s="185"/>
      <c r="JRX7" s="186"/>
      <c r="JRY7" s="185"/>
      <c r="JRZ7" s="186"/>
      <c r="JSA7" s="185"/>
      <c r="JSB7" s="186"/>
      <c r="JSC7" s="185"/>
      <c r="JSD7" s="186"/>
      <c r="JSE7" s="185"/>
      <c r="JSF7" s="186"/>
      <c r="JSG7" s="185"/>
      <c r="JSH7" s="186"/>
      <c r="JSI7" s="185"/>
      <c r="JSJ7" s="186"/>
      <c r="JSK7" s="185"/>
      <c r="JSL7" s="186"/>
      <c r="JSM7" s="185"/>
      <c r="JSN7" s="186"/>
      <c r="JSO7" s="185"/>
      <c r="JSP7" s="186"/>
      <c r="JSQ7" s="185"/>
      <c r="JSR7" s="186"/>
      <c r="JSS7" s="185"/>
      <c r="JST7" s="186"/>
      <c r="JSU7" s="185"/>
      <c r="JSV7" s="186"/>
      <c r="JSW7" s="185"/>
      <c r="JSX7" s="186"/>
      <c r="JSY7" s="185"/>
      <c r="JSZ7" s="186"/>
      <c r="JTA7" s="185"/>
      <c r="JTB7" s="186"/>
      <c r="JTC7" s="185"/>
      <c r="JTD7" s="186"/>
      <c r="JTE7" s="185"/>
      <c r="JTF7" s="186"/>
      <c r="JTG7" s="185"/>
      <c r="JTH7" s="186"/>
      <c r="JTI7" s="185"/>
      <c r="JTJ7" s="186"/>
      <c r="JTK7" s="185"/>
      <c r="JTL7" s="186"/>
      <c r="JTM7" s="185"/>
      <c r="JTN7" s="186"/>
      <c r="JTO7" s="185"/>
      <c r="JTP7" s="186"/>
      <c r="JTQ7" s="185"/>
      <c r="JTR7" s="186"/>
      <c r="JTS7" s="185"/>
      <c r="JTT7" s="186"/>
      <c r="JTU7" s="185"/>
      <c r="JTV7" s="186"/>
      <c r="JTW7" s="185"/>
      <c r="JTX7" s="186"/>
      <c r="JTY7" s="185"/>
      <c r="JTZ7" s="186"/>
      <c r="JUA7" s="185"/>
      <c r="JUB7" s="186"/>
      <c r="JUC7" s="185"/>
      <c r="JUD7" s="186"/>
      <c r="JUE7" s="185"/>
      <c r="JUF7" s="186"/>
      <c r="JUG7" s="185"/>
      <c r="JUH7" s="186"/>
      <c r="JUI7" s="185"/>
      <c r="JUJ7" s="186"/>
      <c r="JUK7" s="185"/>
      <c r="JUL7" s="186"/>
      <c r="JUM7" s="185"/>
      <c r="JUN7" s="186"/>
      <c r="JUO7" s="185"/>
      <c r="JUP7" s="186"/>
      <c r="JUQ7" s="185"/>
      <c r="JUR7" s="186"/>
      <c r="JUS7" s="185"/>
      <c r="JUT7" s="186"/>
      <c r="JUU7" s="185"/>
      <c r="JUV7" s="186"/>
      <c r="JUW7" s="185"/>
      <c r="JUX7" s="186"/>
      <c r="JUY7" s="185"/>
      <c r="JUZ7" s="186"/>
      <c r="JVA7" s="185"/>
      <c r="JVB7" s="186"/>
      <c r="JVC7" s="185"/>
      <c r="JVD7" s="186"/>
      <c r="JVE7" s="185"/>
      <c r="JVF7" s="186"/>
      <c r="JVG7" s="185"/>
      <c r="JVH7" s="186"/>
      <c r="JVI7" s="185"/>
      <c r="JVJ7" s="186"/>
      <c r="JVK7" s="185"/>
      <c r="JVL7" s="186"/>
      <c r="JVM7" s="185"/>
      <c r="JVN7" s="186"/>
      <c r="JVO7" s="185"/>
      <c r="JVP7" s="186"/>
      <c r="JVQ7" s="185"/>
      <c r="JVR7" s="186"/>
      <c r="JVS7" s="185"/>
      <c r="JVT7" s="186"/>
      <c r="JVU7" s="185"/>
      <c r="JVV7" s="186"/>
      <c r="JVW7" s="185"/>
      <c r="JVX7" s="186"/>
      <c r="JVY7" s="185"/>
      <c r="JVZ7" s="186"/>
      <c r="JWA7" s="185"/>
      <c r="JWB7" s="186"/>
      <c r="JWC7" s="185"/>
      <c r="JWD7" s="186"/>
      <c r="JWE7" s="185"/>
      <c r="JWF7" s="186"/>
      <c r="JWG7" s="185"/>
      <c r="JWH7" s="186"/>
      <c r="JWI7" s="185"/>
      <c r="JWJ7" s="186"/>
      <c r="JWK7" s="185"/>
      <c r="JWL7" s="186"/>
      <c r="JWM7" s="185"/>
      <c r="JWN7" s="186"/>
      <c r="JWO7" s="185"/>
      <c r="JWP7" s="186"/>
      <c r="JWQ7" s="185"/>
      <c r="JWR7" s="186"/>
      <c r="JWS7" s="185"/>
      <c r="JWT7" s="186"/>
      <c r="JWU7" s="185"/>
      <c r="JWV7" s="186"/>
      <c r="JWW7" s="185"/>
      <c r="JWX7" s="186"/>
      <c r="JWY7" s="185"/>
      <c r="JWZ7" s="186"/>
      <c r="JXA7" s="185"/>
      <c r="JXB7" s="186"/>
      <c r="JXC7" s="185"/>
      <c r="JXD7" s="186"/>
      <c r="JXE7" s="185"/>
      <c r="JXF7" s="186"/>
      <c r="JXG7" s="185"/>
      <c r="JXH7" s="186"/>
      <c r="JXI7" s="185"/>
      <c r="JXJ7" s="186"/>
      <c r="JXK7" s="185"/>
      <c r="JXL7" s="186"/>
      <c r="JXM7" s="185"/>
      <c r="JXN7" s="186"/>
      <c r="JXO7" s="185"/>
      <c r="JXP7" s="186"/>
      <c r="JXQ7" s="185"/>
      <c r="JXR7" s="186"/>
      <c r="JXS7" s="185"/>
      <c r="JXT7" s="186"/>
      <c r="JXU7" s="185"/>
      <c r="JXV7" s="186"/>
      <c r="JXW7" s="185"/>
      <c r="JXX7" s="186"/>
      <c r="JXY7" s="185"/>
      <c r="JXZ7" s="186"/>
      <c r="JYA7" s="185"/>
      <c r="JYB7" s="186"/>
      <c r="JYC7" s="185"/>
      <c r="JYD7" s="186"/>
      <c r="JYE7" s="185"/>
      <c r="JYF7" s="186"/>
      <c r="JYG7" s="185"/>
      <c r="JYH7" s="186"/>
      <c r="JYI7" s="185"/>
      <c r="JYJ7" s="186"/>
      <c r="JYK7" s="185"/>
      <c r="JYL7" s="186"/>
      <c r="JYM7" s="185"/>
      <c r="JYN7" s="186"/>
      <c r="JYO7" s="185"/>
      <c r="JYP7" s="186"/>
      <c r="JYQ7" s="185"/>
      <c r="JYR7" s="186"/>
      <c r="JYS7" s="185"/>
      <c r="JYT7" s="186"/>
      <c r="JYU7" s="185"/>
      <c r="JYV7" s="186"/>
      <c r="JYW7" s="185"/>
      <c r="JYX7" s="186"/>
      <c r="JYY7" s="185"/>
      <c r="JYZ7" s="186"/>
      <c r="JZA7" s="185"/>
      <c r="JZB7" s="186"/>
      <c r="JZC7" s="185"/>
      <c r="JZD7" s="186"/>
      <c r="JZE7" s="185"/>
      <c r="JZF7" s="186"/>
      <c r="JZG7" s="185"/>
      <c r="JZH7" s="186"/>
      <c r="JZI7" s="185"/>
      <c r="JZJ7" s="186"/>
      <c r="JZK7" s="185"/>
      <c r="JZL7" s="186"/>
      <c r="JZM7" s="185"/>
      <c r="JZN7" s="186"/>
      <c r="JZO7" s="185"/>
      <c r="JZP7" s="186"/>
      <c r="JZQ7" s="185"/>
      <c r="JZR7" s="186"/>
      <c r="JZS7" s="185"/>
      <c r="JZT7" s="186"/>
      <c r="JZU7" s="185"/>
      <c r="JZV7" s="186"/>
      <c r="JZW7" s="185"/>
      <c r="JZX7" s="186"/>
      <c r="JZY7" s="185"/>
      <c r="JZZ7" s="186"/>
      <c r="KAA7" s="185"/>
      <c r="KAB7" s="186"/>
      <c r="KAC7" s="185"/>
      <c r="KAD7" s="186"/>
      <c r="KAE7" s="185"/>
      <c r="KAF7" s="186"/>
      <c r="KAG7" s="185"/>
      <c r="KAH7" s="186"/>
      <c r="KAI7" s="185"/>
      <c r="KAJ7" s="186"/>
      <c r="KAK7" s="185"/>
      <c r="KAL7" s="186"/>
      <c r="KAM7" s="185"/>
      <c r="KAN7" s="186"/>
      <c r="KAO7" s="185"/>
      <c r="KAP7" s="186"/>
      <c r="KAQ7" s="185"/>
      <c r="KAR7" s="186"/>
      <c r="KAS7" s="185"/>
      <c r="KAT7" s="186"/>
      <c r="KAU7" s="185"/>
      <c r="KAV7" s="186"/>
      <c r="KAW7" s="185"/>
      <c r="KAX7" s="186"/>
      <c r="KAY7" s="185"/>
      <c r="KAZ7" s="186"/>
      <c r="KBA7" s="185"/>
      <c r="KBB7" s="186"/>
      <c r="KBC7" s="185"/>
      <c r="KBD7" s="186"/>
      <c r="KBE7" s="185"/>
      <c r="KBF7" s="186"/>
      <c r="KBG7" s="185"/>
      <c r="KBH7" s="186"/>
      <c r="KBI7" s="185"/>
      <c r="KBJ7" s="186"/>
      <c r="KBK7" s="185"/>
      <c r="KBL7" s="186"/>
      <c r="KBM7" s="185"/>
      <c r="KBN7" s="186"/>
      <c r="KBO7" s="185"/>
      <c r="KBP7" s="186"/>
      <c r="KBQ7" s="185"/>
      <c r="KBR7" s="186"/>
      <c r="KBS7" s="185"/>
      <c r="KBT7" s="186"/>
      <c r="KBU7" s="185"/>
      <c r="KBV7" s="186"/>
      <c r="KBW7" s="185"/>
      <c r="KBX7" s="186"/>
      <c r="KBY7" s="185"/>
      <c r="KBZ7" s="186"/>
      <c r="KCA7" s="185"/>
      <c r="KCB7" s="186"/>
      <c r="KCC7" s="185"/>
      <c r="KCD7" s="186"/>
      <c r="KCE7" s="185"/>
      <c r="KCF7" s="186"/>
      <c r="KCG7" s="185"/>
      <c r="KCH7" s="186"/>
      <c r="KCI7" s="185"/>
      <c r="KCJ7" s="186"/>
      <c r="KCK7" s="185"/>
      <c r="KCL7" s="186"/>
      <c r="KCM7" s="185"/>
      <c r="KCN7" s="186"/>
      <c r="KCO7" s="185"/>
      <c r="KCP7" s="186"/>
      <c r="KCQ7" s="185"/>
      <c r="KCR7" s="186"/>
      <c r="KCS7" s="185"/>
      <c r="KCT7" s="186"/>
      <c r="KCU7" s="185"/>
      <c r="KCV7" s="186"/>
      <c r="KCW7" s="185"/>
      <c r="KCX7" s="186"/>
      <c r="KCY7" s="185"/>
      <c r="KCZ7" s="186"/>
      <c r="KDA7" s="185"/>
      <c r="KDB7" s="186"/>
      <c r="KDC7" s="185"/>
      <c r="KDD7" s="186"/>
      <c r="KDE7" s="185"/>
      <c r="KDF7" s="186"/>
      <c r="KDG7" s="185"/>
      <c r="KDH7" s="186"/>
      <c r="KDI7" s="185"/>
      <c r="KDJ7" s="186"/>
      <c r="KDK7" s="185"/>
      <c r="KDL7" s="186"/>
      <c r="KDM7" s="185"/>
      <c r="KDN7" s="186"/>
      <c r="KDO7" s="185"/>
      <c r="KDP7" s="186"/>
      <c r="KDQ7" s="185"/>
      <c r="KDR7" s="186"/>
      <c r="KDS7" s="185"/>
      <c r="KDT7" s="186"/>
      <c r="KDU7" s="185"/>
      <c r="KDV7" s="186"/>
      <c r="KDW7" s="185"/>
      <c r="KDX7" s="186"/>
      <c r="KDY7" s="185"/>
      <c r="KDZ7" s="186"/>
      <c r="KEA7" s="185"/>
      <c r="KEB7" s="186"/>
      <c r="KEC7" s="185"/>
      <c r="KED7" s="186"/>
      <c r="KEE7" s="185"/>
      <c r="KEF7" s="186"/>
      <c r="KEG7" s="185"/>
      <c r="KEH7" s="186"/>
      <c r="KEI7" s="185"/>
      <c r="KEJ7" s="186"/>
      <c r="KEK7" s="185"/>
      <c r="KEL7" s="186"/>
      <c r="KEM7" s="185"/>
      <c r="KEN7" s="186"/>
      <c r="KEO7" s="185"/>
      <c r="KEP7" s="186"/>
      <c r="KEQ7" s="185"/>
      <c r="KER7" s="186"/>
      <c r="KES7" s="185"/>
      <c r="KET7" s="186"/>
      <c r="KEU7" s="185"/>
      <c r="KEV7" s="186"/>
      <c r="KEW7" s="185"/>
      <c r="KEX7" s="186"/>
      <c r="KEY7" s="185"/>
      <c r="KEZ7" s="186"/>
      <c r="KFA7" s="185"/>
      <c r="KFB7" s="186"/>
      <c r="KFC7" s="185"/>
      <c r="KFD7" s="186"/>
      <c r="KFE7" s="185"/>
      <c r="KFF7" s="186"/>
      <c r="KFG7" s="185"/>
      <c r="KFH7" s="186"/>
      <c r="KFI7" s="185"/>
      <c r="KFJ7" s="186"/>
      <c r="KFK7" s="185"/>
      <c r="KFL7" s="186"/>
      <c r="KFM7" s="185"/>
      <c r="KFN7" s="186"/>
      <c r="KFO7" s="185"/>
      <c r="KFP7" s="186"/>
      <c r="KFQ7" s="185"/>
      <c r="KFR7" s="186"/>
      <c r="KFS7" s="185"/>
      <c r="KFT7" s="186"/>
      <c r="KFU7" s="185"/>
      <c r="KFV7" s="186"/>
      <c r="KFW7" s="185"/>
      <c r="KFX7" s="186"/>
      <c r="KFY7" s="185"/>
      <c r="KFZ7" s="186"/>
      <c r="KGA7" s="185"/>
      <c r="KGB7" s="186"/>
      <c r="KGC7" s="185"/>
      <c r="KGD7" s="186"/>
      <c r="KGE7" s="185"/>
      <c r="KGF7" s="186"/>
      <c r="KGG7" s="185"/>
      <c r="KGH7" s="186"/>
      <c r="KGI7" s="185"/>
      <c r="KGJ7" s="186"/>
      <c r="KGK7" s="185"/>
      <c r="KGL7" s="186"/>
      <c r="KGM7" s="185"/>
      <c r="KGN7" s="186"/>
      <c r="KGO7" s="185"/>
      <c r="KGP7" s="186"/>
      <c r="KGQ7" s="185"/>
      <c r="KGR7" s="186"/>
      <c r="KGS7" s="185"/>
      <c r="KGT7" s="186"/>
      <c r="KGU7" s="185"/>
      <c r="KGV7" s="186"/>
      <c r="KGW7" s="185"/>
      <c r="KGX7" s="186"/>
      <c r="KGY7" s="185"/>
      <c r="KGZ7" s="186"/>
      <c r="KHA7" s="185"/>
      <c r="KHB7" s="186"/>
      <c r="KHC7" s="185"/>
      <c r="KHD7" s="186"/>
      <c r="KHE7" s="185"/>
      <c r="KHF7" s="186"/>
      <c r="KHG7" s="185"/>
      <c r="KHH7" s="186"/>
      <c r="KHI7" s="185"/>
      <c r="KHJ7" s="186"/>
      <c r="KHK7" s="185"/>
      <c r="KHL7" s="186"/>
      <c r="KHM7" s="185"/>
      <c r="KHN7" s="186"/>
      <c r="KHO7" s="185"/>
      <c r="KHP7" s="186"/>
      <c r="KHQ7" s="185"/>
      <c r="KHR7" s="186"/>
      <c r="KHS7" s="185"/>
      <c r="KHT7" s="186"/>
      <c r="KHU7" s="185"/>
      <c r="KHV7" s="186"/>
      <c r="KHW7" s="185"/>
      <c r="KHX7" s="186"/>
      <c r="KHY7" s="185"/>
      <c r="KHZ7" s="186"/>
      <c r="KIA7" s="185"/>
      <c r="KIB7" s="186"/>
      <c r="KIC7" s="185"/>
      <c r="KID7" s="186"/>
      <c r="KIE7" s="185"/>
      <c r="KIF7" s="186"/>
      <c r="KIG7" s="185"/>
      <c r="KIH7" s="186"/>
      <c r="KII7" s="185"/>
      <c r="KIJ7" s="186"/>
      <c r="KIK7" s="185"/>
      <c r="KIL7" s="186"/>
      <c r="KIM7" s="185"/>
      <c r="KIN7" s="186"/>
      <c r="KIO7" s="185"/>
      <c r="KIP7" s="186"/>
      <c r="KIQ7" s="185"/>
      <c r="KIR7" s="186"/>
      <c r="KIS7" s="185"/>
      <c r="KIT7" s="186"/>
      <c r="KIU7" s="185"/>
      <c r="KIV7" s="186"/>
      <c r="KIW7" s="185"/>
      <c r="KIX7" s="186"/>
      <c r="KIY7" s="185"/>
      <c r="KIZ7" s="186"/>
      <c r="KJA7" s="185"/>
      <c r="KJB7" s="186"/>
      <c r="KJC7" s="185"/>
      <c r="KJD7" s="186"/>
      <c r="KJE7" s="185"/>
      <c r="KJF7" s="186"/>
      <c r="KJG7" s="185"/>
      <c r="KJH7" s="186"/>
      <c r="KJI7" s="185"/>
      <c r="KJJ7" s="186"/>
      <c r="KJK7" s="185"/>
      <c r="KJL7" s="186"/>
      <c r="KJM7" s="185"/>
      <c r="KJN7" s="186"/>
      <c r="KJO7" s="185"/>
      <c r="KJP7" s="186"/>
      <c r="KJQ7" s="185"/>
      <c r="KJR7" s="186"/>
      <c r="KJS7" s="185"/>
      <c r="KJT7" s="186"/>
      <c r="KJU7" s="185"/>
      <c r="KJV7" s="186"/>
      <c r="KJW7" s="185"/>
      <c r="KJX7" s="186"/>
      <c r="KJY7" s="185"/>
      <c r="KJZ7" s="186"/>
      <c r="KKA7" s="185"/>
      <c r="KKB7" s="186"/>
      <c r="KKC7" s="185"/>
      <c r="KKD7" s="186"/>
      <c r="KKE7" s="185"/>
      <c r="KKF7" s="186"/>
      <c r="KKG7" s="185"/>
      <c r="KKH7" s="186"/>
      <c r="KKI7" s="185"/>
      <c r="KKJ7" s="186"/>
      <c r="KKK7" s="185"/>
      <c r="KKL7" s="186"/>
      <c r="KKM7" s="185"/>
      <c r="KKN7" s="186"/>
      <c r="KKO7" s="185"/>
      <c r="KKP7" s="186"/>
      <c r="KKQ7" s="185"/>
      <c r="KKR7" s="186"/>
      <c r="KKS7" s="185"/>
      <c r="KKT7" s="186"/>
      <c r="KKU7" s="185"/>
      <c r="KKV7" s="186"/>
      <c r="KKW7" s="185"/>
      <c r="KKX7" s="186"/>
      <c r="KKY7" s="185"/>
      <c r="KKZ7" s="186"/>
      <c r="KLA7" s="185"/>
      <c r="KLB7" s="186"/>
      <c r="KLC7" s="185"/>
      <c r="KLD7" s="186"/>
      <c r="KLE7" s="185"/>
      <c r="KLF7" s="186"/>
      <c r="KLG7" s="185"/>
      <c r="KLH7" s="186"/>
      <c r="KLI7" s="185"/>
      <c r="KLJ7" s="186"/>
      <c r="KLK7" s="185"/>
      <c r="KLL7" s="186"/>
      <c r="KLM7" s="185"/>
      <c r="KLN7" s="186"/>
      <c r="KLO7" s="185"/>
      <c r="KLP7" s="186"/>
      <c r="KLQ7" s="185"/>
      <c r="KLR7" s="186"/>
      <c r="KLS7" s="185"/>
      <c r="KLT7" s="186"/>
      <c r="KLU7" s="185"/>
      <c r="KLV7" s="186"/>
      <c r="KLW7" s="185"/>
      <c r="KLX7" s="186"/>
      <c r="KLY7" s="185"/>
      <c r="KLZ7" s="186"/>
      <c r="KMA7" s="185"/>
      <c r="KMB7" s="186"/>
      <c r="KMC7" s="185"/>
      <c r="KMD7" s="186"/>
      <c r="KME7" s="185"/>
      <c r="KMF7" s="186"/>
      <c r="KMG7" s="185"/>
      <c r="KMH7" s="186"/>
      <c r="KMI7" s="185"/>
      <c r="KMJ7" s="186"/>
      <c r="KMK7" s="185"/>
      <c r="KML7" s="186"/>
      <c r="KMM7" s="185"/>
      <c r="KMN7" s="186"/>
      <c r="KMO7" s="185"/>
      <c r="KMP7" s="186"/>
      <c r="KMQ7" s="185"/>
      <c r="KMR7" s="186"/>
      <c r="KMS7" s="185"/>
      <c r="KMT7" s="186"/>
      <c r="KMU7" s="185"/>
      <c r="KMV7" s="186"/>
      <c r="KMW7" s="185"/>
      <c r="KMX7" s="186"/>
      <c r="KMY7" s="185"/>
      <c r="KMZ7" s="186"/>
      <c r="KNA7" s="185"/>
      <c r="KNB7" s="186"/>
      <c r="KNC7" s="185"/>
      <c r="KND7" s="186"/>
      <c r="KNE7" s="185"/>
      <c r="KNF7" s="186"/>
      <c r="KNG7" s="185"/>
      <c r="KNH7" s="186"/>
      <c r="KNI7" s="185"/>
      <c r="KNJ7" s="186"/>
      <c r="KNK7" s="185"/>
      <c r="KNL7" s="186"/>
      <c r="KNM7" s="185"/>
      <c r="KNN7" s="186"/>
      <c r="KNO7" s="185"/>
      <c r="KNP7" s="186"/>
      <c r="KNQ7" s="185"/>
      <c r="KNR7" s="186"/>
      <c r="KNS7" s="185"/>
      <c r="KNT7" s="186"/>
      <c r="KNU7" s="185"/>
      <c r="KNV7" s="186"/>
      <c r="KNW7" s="185"/>
      <c r="KNX7" s="186"/>
      <c r="KNY7" s="185"/>
      <c r="KNZ7" s="186"/>
      <c r="KOA7" s="185"/>
      <c r="KOB7" s="186"/>
      <c r="KOC7" s="185"/>
      <c r="KOD7" s="186"/>
      <c r="KOE7" s="185"/>
      <c r="KOF7" s="186"/>
      <c r="KOG7" s="185"/>
      <c r="KOH7" s="186"/>
      <c r="KOI7" s="185"/>
      <c r="KOJ7" s="186"/>
      <c r="KOK7" s="185"/>
      <c r="KOL7" s="186"/>
      <c r="KOM7" s="185"/>
      <c r="KON7" s="186"/>
      <c r="KOO7" s="185"/>
      <c r="KOP7" s="186"/>
      <c r="KOQ7" s="185"/>
      <c r="KOR7" s="186"/>
      <c r="KOS7" s="185"/>
      <c r="KOT7" s="186"/>
      <c r="KOU7" s="185"/>
      <c r="KOV7" s="186"/>
      <c r="KOW7" s="185"/>
      <c r="KOX7" s="186"/>
      <c r="KOY7" s="185"/>
      <c r="KOZ7" s="186"/>
      <c r="KPA7" s="185"/>
      <c r="KPB7" s="186"/>
      <c r="KPC7" s="185"/>
      <c r="KPD7" s="186"/>
      <c r="KPE7" s="185"/>
      <c r="KPF7" s="186"/>
      <c r="KPG7" s="185"/>
      <c r="KPH7" s="186"/>
      <c r="KPI7" s="185"/>
      <c r="KPJ7" s="186"/>
      <c r="KPK7" s="185"/>
      <c r="KPL7" s="186"/>
      <c r="KPM7" s="185"/>
      <c r="KPN7" s="186"/>
      <c r="KPO7" s="185"/>
      <c r="KPP7" s="186"/>
      <c r="KPQ7" s="185"/>
      <c r="KPR7" s="186"/>
      <c r="KPS7" s="185"/>
      <c r="KPT7" s="186"/>
      <c r="KPU7" s="185"/>
      <c r="KPV7" s="186"/>
      <c r="KPW7" s="185"/>
      <c r="KPX7" s="186"/>
      <c r="KPY7" s="185"/>
      <c r="KPZ7" s="186"/>
      <c r="KQA7" s="185"/>
      <c r="KQB7" s="186"/>
      <c r="KQC7" s="185"/>
      <c r="KQD7" s="186"/>
      <c r="KQE7" s="185"/>
      <c r="KQF7" s="186"/>
      <c r="KQG7" s="185"/>
      <c r="KQH7" s="186"/>
      <c r="KQI7" s="185"/>
      <c r="KQJ7" s="186"/>
      <c r="KQK7" s="185"/>
      <c r="KQL7" s="186"/>
      <c r="KQM7" s="185"/>
      <c r="KQN7" s="186"/>
      <c r="KQO7" s="185"/>
      <c r="KQP7" s="186"/>
      <c r="KQQ7" s="185"/>
      <c r="KQR7" s="186"/>
      <c r="KQS7" s="185"/>
      <c r="KQT7" s="186"/>
      <c r="KQU7" s="185"/>
      <c r="KQV7" s="186"/>
      <c r="KQW7" s="185"/>
      <c r="KQX7" s="186"/>
      <c r="KQY7" s="185"/>
      <c r="KQZ7" s="186"/>
      <c r="KRA7" s="185"/>
      <c r="KRB7" s="186"/>
      <c r="KRC7" s="185"/>
      <c r="KRD7" s="186"/>
      <c r="KRE7" s="185"/>
      <c r="KRF7" s="186"/>
      <c r="KRG7" s="185"/>
      <c r="KRH7" s="186"/>
      <c r="KRI7" s="185"/>
      <c r="KRJ7" s="186"/>
      <c r="KRK7" s="185"/>
      <c r="KRL7" s="186"/>
      <c r="KRM7" s="185"/>
      <c r="KRN7" s="186"/>
      <c r="KRO7" s="185"/>
      <c r="KRP7" s="186"/>
      <c r="KRQ7" s="185"/>
      <c r="KRR7" s="186"/>
      <c r="KRS7" s="185"/>
      <c r="KRT7" s="186"/>
      <c r="KRU7" s="185"/>
      <c r="KRV7" s="186"/>
      <c r="KRW7" s="185"/>
      <c r="KRX7" s="186"/>
      <c r="KRY7" s="185"/>
      <c r="KRZ7" s="186"/>
      <c r="KSA7" s="185"/>
      <c r="KSB7" s="186"/>
      <c r="KSC7" s="185"/>
      <c r="KSD7" s="186"/>
      <c r="KSE7" s="185"/>
      <c r="KSF7" s="186"/>
      <c r="KSG7" s="185"/>
      <c r="KSH7" s="186"/>
      <c r="KSI7" s="185"/>
      <c r="KSJ7" s="186"/>
      <c r="KSK7" s="185"/>
      <c r="KSL7" s="186"/>
      <c r="KSM7" s="185"/>
      <c r="KSN7" s="186"/>
      <c r="KSO7" s="185"/>
      <c r="KSP7" s="186"/>
      <c r="KSQ7" s="185"/>
      <c r="KSR7" s="186"/>
      <c r="KSS7" s="185"/>
      <c r="KST7" s="186"/>
      <c r="KSU7" s="185"/>
      <c r="KSV7" s="186"/>
      <c r="KSW7" s="185"/>
      <c r="KSX7" s="186"/>
      <c r="KSY7" s="185"/>
      <c r="KSZ7" s="186"/>
      <c r="KTA7" s="185"/>
      <c r="KTB7" s="186"/>
      <c r="KTC7" s="185"/>
      <c r="KTD7" s="186"/>
      <c r="KTE7" s="185"/>
      <c r="KTF7" s="186"/>
      <c r="KTG7" s="185"/>
      <c r="KTH7" s="186"/>
      <c r="KTI7" s="185"/>
      <c r="KTJ7" s="186"/>
      <c r="KTK7" s="185"/>
      <c r="KTL7" s="186"/>
      <c r="KTM7" s="185"/>
      <c r="KTN7" s="186"/>
      <c r="KTO7" s="185"/>
      <c r="KTP7" s="186"/>
      <c r="KTQ7" s="185"/>
      <c r="KTR7" s="186"/>
      <c r="KTS7" s="185"/>
      <c r="KTT7" s="186"/>
      <c r="KTU7" s="185"/>
      <c r="KTV7" s="186"/>
      <c r="KTW7" s="185"/>
      <c r="KTX7" s="186"/>
      <c r="KTY7" s="185"/>
      <c r="KTZ7" s="186"/>
      <c r="KUA7" s="185"/>
      <c r="KUB7" s="186"/>
      <c r="KUC7" s="185"/>
      <c r="KUD7" s="186"/>
      <c r="KUE7" s="185"/>
      <c r="KUF7" s="186"/>
      <c r="KUG7" s="185"/>
      <c r="KUH7" s="186"/>
      <c r="KUI7" s="185"/>
      <c r="KUJ7" s="186"/>
      <c r="KUK7" s="185"/>
      <c r="KUL7" s="186"/>
      <c r="KUM7" s="185"/>
      <c r="KUN7" s="186"/>
      <c r="KUO7" s="185"/>
      <c r="KUP7" s="186"/>
      <c r="KUQ7" s="185"/>
      <c r="KUR7" s="186"/>
      <c r="KUS7" s="185"/>
      <c r="KUT7" s="186"/>
      <c r="KUU7" s="185"/>
      <c r="KUV7" s="186"/>
      <c r="KUW7" s="185"/>
      <c r="KUX7" s="186"/>
      <c r="KUY7" s="185"/>
      <c r="KUZ7" s="186"/>
      <c r="KVA7" s="185"/>
      <c r="KVB7" s="186"/>
      <c r="KVC7" s="185"/>
      <c r="KVD7" s="186"/>
      <c r="KVE7" s="185"/>
      <c r="KVF7" s="186"/>
      <c r="KVG7" s="185"/>
      <c r="KVH7" s="186"/>
      <c r="KVI7" s="185"/>
      <c r="KVJ7" s="186"/>
      <c r="KVK7" s="185"/>
      <c r="KVL7" s="186"/>
      <c r="KVM7" s="185"/>
      <c r="KVN7" s="186"/>
      <c r="KVO7" s="185"/>
      <c r="KVP7" s="186"/>
      <c r="KVQ7" s="185"/>
      <c r="KVR7" s="186"/>
      <c r="KVS7" s="185"/>
      <c r="KVT7" s="186"/>
      <c r="KVU7" s="185"/>
      <c r="KVV7" s="186"/>
      <c r="KVW7" s="185"/>
      <c r="KVX7" s="186"/>
      <c r="KVY7" s="185"/>
      <c r="KVZ7" s="186"/>
      <c r="KWA7" s="185"/>
      <c r="KWB7" s="186"/>
      <c r="KWC7" s="185"/>
      <c r="KWD7" s="186"/>
      <c r="KWE7" s="185"/>
      <c r="KWF7" s="186"/>
      <c r="KWG7" s="185"/>
      <c r="KWH7" s="186"/>
      <c r="KWI7" s="185"/>
      <c r="KWJ7" s="186"/>
      <c r="KWK7" s="185"/>
      <c r="KWL7" s="186"/>
      <c r="KWM7" s="185"/>
      <c r="KWN7" s="186"/>
      <c r="KWO7" s="185"/>
      <c r="KWP7" s="186"/>
      <c r="KWQ7" s="185"/>
      <c r="KWR7" s="186"/>
      <c r="KWS7" s="185"/>
      <c r="KWT7" s="186"/>
      <c r="KWU7" s="185"/>
      <c r="KWV7" s="186"/>
      <c r="KWW7" s="185"/>
      <c r="KWX7" s="186"/>
      <c r="KWY7" s="185"/>
      <c r="KWZ7" s="186"/>
      <c r="KXA7" s="185"/>
      <c r="KXB7" s="186"/>
      <c r="KXC7" s="185"/>
      <c r="KXD7" s="186"/>
      <c r="KXE7" s="185"/>
      <c r="KXF7" s="186"/>
      <c r="KXG7" s="185"/>
      <c r="KXH7" s="186"/>
      <c r="KXI7" s="185"/>
      <c r="KXJ7" s="186"/>
      <c r="KXK7" s="185"/>
      <c r="KXL7" s="186"/>
      <c r="KXM7" s="185"/>
      <c r="KXN7" s="186"/>
      <c r="KXO7" s="185"/>
      <c r="KXP7" s="186"/>
      <c r="KXQ7" s="185"/>
      <c r="KXR7" s="186"/>
      <c r="KXS7" s="185"/>
      <c r="KXT7" s="186"/>
      <c r="KXU7" s="185"/>
      <c r="KXV7" s="186"/>
      <c r="KXW7" s="185"/>
      <c r="KXX7" s="186"/>
      <c r="KXY7" s="185"/>
      <c r="KXZ7" s="186"/>
      <c r="KYA7" s="185"/>
      <c r="KYB7" s="186"/>
      <c r="KYC7" s="185"/>
      <c r="KYD7" s="186"/>
      <c r="KYE7" s="185"/>
      <c r="KYF7" s="186"/>
      <c r="KYG7" s="185"/>
      <c r="KYH7" s="186"/>
      <c r="KYI7" s="185"/>
      <c r="KYJ7" s="186"/>
      <c r="KYK7" s="185"/>
      <c r="KYL7" s="186"/>
      <c r="KYM7" s="185"/>
      <c r="KYN7" s="186"/>
      <c r="KYO7" s="185"/>
      <c r="KYP7" s="186"/>
      <c r="KYQ7" s="185"/>
      <c r="KYR7" s="186"/>
      <c r="KYS7" s="185"/>
      <c r="KYT7" s="186"/>
      <c r="KYU7" s="185"/>
      <c r="KYV7" s="186"/>
      <c r="KYW7" s="185"/>
      <c r="KYX7" s="186"/>
      <c r="KYY7" s="185"/>
      <c r="KYZ7" s="186"/>
      <c r="KZA7" s="185"/>
      <c r="KZB7" s="186"/>
      <c r="KZC7" s="185"/>
      <c r="KZD7" s="186"/>
      <c r="KZE7" s="185"/>
      <c r="KZF7" s="186"/>
      <c r="KZG7" s="185"/>
      <c r="KZH7" s="186"/>
      <c r="KZI7" s="185"/>
      <c r="KZJ7" s="186"/>
      <c r="KZK7" s="185"/>
      <c r="KZL7" s="186"/>
      <c r="KZM7" s="185"/>
      <c r="KZN7" s="186"/>
      <c r="KZO7" s="185"/>
      <c r="KZP7" s="186"/>
      <c r="KZQ7" s="185"/>
      <c r="KZR7" s="186"/>
      <c r="KZS7" s="185"/>
      <c r="KZT7" s="186"/>
      <c r="KZU7" s="185"/>
      <c r="KZV7" s="186"/>
      <c r="KZW7" s="185"/>
      <c r="KZX7" s="186"/>
      <c r="KZY7" s="185"/>
      <c r="KZZ7" s="186"/>
      <c r="LAA7" s="185"/>
      <c r="LAB7" s="186"/>
      <c r="LAC7" s="185"/>
      <c r="LAD7" s="186"/>
      <c r="LAE7" s="185"/>
      <c r="LAF7" s="186"/>
      <c r="LAG7" s="185"/>
      <c r="LAH7" s="186"/>
      <c r="LAI7" s="185"/>
      <c r="LAJ7" s="186"/>
      <c r="LAK7" s="185"/>
      <c r="LAL7" s="186"/>
      <c r="LAM7" s="185"/>
      <c r="LAN7" s="186"/>
      <c r="LAO7" s="185"/>
      <c r="LAP7" s="186"/>
      <c r="LAQ7" s="185"/>
      <c r="LAR7" s="186"/>
      <c r="LAS7" s="185"/>
      <c r="LAT7" s="186"/>
      <c r="LAU7" s="185"/>
      <c r="LAV7" s="186"/>
      <c r="LAW7" s="185"/>
      <c r="LAX7" s="186"/>
      <c r="LAY7" s="185"/>
      <c r="LAZ7" s="186"/>
      <c r="LBA7" s="185"/>
      <c r="LBB7" s="186"/>
      <c r="LBC7" s="185"/>
      <c r="LBD7" s="186"/>
      <c r="LBE7" s="185"/>
      <c r="LBF7" s="186"/>
      <c r="LBG7" s="185"/>
      <c r="LBH7" s="186"/>
      <c r="LBI7" s="185"/>
      <c r="LBJ7" s="186"/>
      <c r="LBK7" s="185"/>
      <c r="LBL7" s="186"/>
      <c r="LBM7" s="185"/>
      <c r="LBN7" s="186"/>
      <c r="LBO7" s="185"/>
      <c r="LBP7" s="186"/>
      <c r="LBQ7" s="185"/>
      <c r="LBR7" s="186"/>
      <c r="LBS7" s="185"/>
      <c r="LBT7" s="186"/>
      <c r="LBU7" s="185"/>
      <c r="LBV7" s="186"/>
      <c r="LBW7" s="185"/>
      <c r="LBX7" s="186"/>
      <c r="LBY7" s="185"/>
      <c r="LBZ7" s="186"/>
      <c r="LCA7" s="185"/>
      <c r="LCB7" s="186"/>
      <c r="LCC7" s="185"/>
      <c r="LCD7" s="186"/>
      <c r="LCE7" s="185"/>
      <c r="LCF7" s="186"/>
      <c r="LCG7" s="185"/>
      <c r="LCH7" s="186"/>
      <c r="LCI7" s="185"/>
      <c r="LCJ7" s="186"/>
      <c r="LCK7" s="185"/>
      <c r="LCL7" s="186"/>
      <c r="LCM7" s="185"/>
      <c r="LCN7" s="186"/>
      <c r="LCO7" s="185"/>
      <c r="LCP7" s="186"/>
      <c r="LCQ7" s="185"/>
      <c r="LCR7" s="186"/>
      <c r="LCS7" s="185"/>
      <c r="LCT7" s="186"/>
      <c r="LCU7" s="185"/>
      <c r="LCV7" s="186"/>
      <c r="LCW7" s="185"/>
      <c r="LCX7" s="186"/>
      <c r="LCY7" s="185"/>
      <c r="LCZ7" s="186"/>
      <c r="LDA7" s="185"/>
      <c r="LDB7" s="186"/>
      <c r="LDC7" s="185"/>
      <c r="LDD7" s="186"/>
      <c r="LDE7" s="185"/>
      <c r="LDF7" s="186"/>
      <c r="LDG7" s="185"/>
      <c r="LDH7" s="186"/>
      <c r="LDI7" s="185"/>
      <c r="LDJ7" s="186"/>
      <c r="LDK7" s="185"/>
      <c r="LDL7" s="186"/>
      <c r="LDM7" s="185"/>
      <c r="LDN7" s="186"/>
      <c r="LDO7" s="185"/>
      <c r="LDP7" s="186"/>
      <c r="LDQ7" s="185"/>
      <c r="LDR7" s="186"/>
      <c r="LDS7" s="185"/>
      <c r="LDT7" s="186"/>
      <c r="LDU7" s="185"/>
      <c r="LDV7" s="186"/>
      <c r="LDW7" s="185"/>
      <c r="LDX7" s="186"/>
      <c r="LDY7" s="185"/>
      <c r="LDZ7" s="186"/>
      <c r="LEA7" s="185"/>
      <c r="LEB7" s="186"/>
      <c r="LEC7" s="185"/>
      <c r="LED7" s="186"/>
      <c r="LEE7" s="185"/>
      <c r="LEF7" s="186"/>
      <c r="LEG7" s="185"/>
      <c r="LEH7" s="186"/>
      <c r="LEI7" s="185"/>
      <c r="LEJ7" s="186"/>
      <c r="LEK7" s="185"/>
      <c r="LEL7" s="186"/>
      <c r="LEM7" s="185"/>
      <c r="LEN7" s="186"/>
      <c r="LEO7" s="185"/>
      <c r="LEP7" s="186"/>
      <c r="LEQ7" s="185"/>
      <c r="LER7" s="186"/>
      <c r="LES7" s="185"/>
      <c r="LET7" s="186"/>
      <c r="LEU7" s="185"/>
      <c r="LEV7" s="186"/>
      <c r="LEW7" s="185"/>
      <c r="LEX7" s="186"/>
      <c r="LEY7" s="185"/>
      <c r="LEZ7" s="186"/>
      <c r="LFA7" s="185"/>
      <c r="LFB7" s="186"/>
      <c r="LFC7" s="185"/>
      <c r="LFD7" s="186"/>
      <c r="LFE7" s="185"/>
      <c r="LFF7" s="186"/>
      <c r="LFG7" s="185"/>
      <c r="LFH7" s="186"/>
      <c r="LFI7" s="185"/>
      <c r="LFJ7" s="186"/>
      <c r="LFK7" s="185"/>
      <c r="LFL7" s="186"/>
      <c r="LFM7" s="185"/>
      <c r="LFN7" s="186"/>
      <c r="LFO7" s="185"/>
      <c r="LFP7" s="186"/>
      <c r="LFQ7" s="185"/>
      <c r="LFR7" s="186"/>
      <c r="LFS7" s="185"/>
      <c r="LFT7" s="186"/>
      <c r="LFU7" s="185"/>
      <c r="LFV7" s="186"/>
      <c r="LFW7" s="185"/>
      <c r="LFX7" s="186"/>
      <c r="LFY7" s="185"/>
      <c r="LFZ7" s="186"/>
      <c r="LGA7" s="185"/>
      <c r="LGB7" s="186"/>
      <c r="LGC7" s="185"/>
      <c r="LGD7" s="186"/>
      <c r="LGE7" s="185"/>
      <c r="LGF7" s="186"/>
      <c r="LGG7" s="185"/>
      <c r="LGH7" s="186"/>
      <c r="LGI7" s="185"/>
      <c r="LGJ7" s="186"/>
      <c r="LGK7" s="185"/>
      <c r="LGL7" s="186"/>
      <c r="LGM7" s="185"/>
      <c r="LGN7" s="186"/>
      <c r="LGO7" s="185"/>
      <c r="LGP7" s="186"/>
      <c r="LGQ7" s="185"/>
      <c r="LGR7" s="186"/>
      <c r="LGS7" s="185"/>
      <c r="LGT7" s="186"/>
      <c r="LGU7" s="185"/>
      <c r="LGV7" s="186"/>
      <c r="LGW7" s="185"/>
      <c r="LGX7" s="186"/>
      <c r="LGY7" s="185"/>
      <c r="LGZ7" s="186"/>
      <c r="LHA7" s="185"/>
      <c r="LHB7" s="186"/>
      <c r="LHC7" s="185"/>
      <c r="LHD7" s="186"/>
      <c r="LHE7" s="185"/>
      <c r="LHF7" s="186"/>
      <c r="LHG7" s="185"/>
      <c r="LHH7" s="186"/>
      <c r="LHI7" s="185"/>
      <c r="LHJ7" s="186"/>
      <c r="LHK7" s="185"/>
      <c r="LHL7" s="186"/>
      <c r="LHM7" s="185"/>
      <c r="LHN7" s="186"/>
      <c r="LHO7" s="185"/>
      <c r="LHP7" s="186"/>
      <c r="LHQ7" s="185"/>
      <c r="LHR7" s="186"/>
      <c r="LHS7" s="185"/>
      <c r="LHT7" s="186"/>
      <c r="LHU7" s="185"/>
      <c r="LHV7" s="186"/>
      <c r="LHW7" s="185"/>
      <c r="LHX7" s="186"/>
      <c r="LHY7" s="185"/>
      <c r="LHZ7" s="186"/>
      <c r="LIA7" s="185"/>
      <c r="LIB7" s="186"/>
      <c r="LIC7" s="185"/>
      <c r="LID7" s="186"/>
      <c r="LIE7" s="185"/>
      <c r="LIF7" s="186"/>
      <c r="LIG7" s="185"/>
      <c r="LIH7" s="186"/>
      <c r="LII7" s="185"/>
      <c r="LIJ7" s="186"/>
      <c r="LIK7" s="185"/>
      <c r="LIL7" s="186"/>
      <c r="LIM7" s="185"/>
      <c r="LIN7" s="186"/>
      <c r="LIO7" s="185"/>
      <c r="LIP7" s="186"/>
      <c r="LIQ7" s="185"/>
      <c r="LIR7" s="186"/>
      <c r="LIS7" s="185"/>
      <c r="LIT7" s="186"/>
      <c r="LIU7" s="185"/>
      <c r="LIV7" s="186"/>
      <c r="LIW7" s="185"/>
      <c r="LIX7" s="186"/>
      <c r="LIY7" s="185"/>
      <c r="LIZ7" s="186"/>
      <c r="LJA7" s="185"/>
      <c r="LJB7" s="186"/>
      <c r="LJC7" s="185"/>
      <c r="LJD7" s="186"/>
      <c r="LJE7" s="185"/>
      <c r="LJF7" s="186"/>
      <c r="LJG7" s="185"/>
      <c r="LJH7" s="186"/>
      <c r="LJI7" s="185"/>
      <c r="LJJ7" s="186"/>
      <c r="LJK7" s="185"/>
      <c r="LJL7" s="186"/>
      <c r="LJM7" s="185"/>
      <c r="LJN7" s="186"/>
      <c r="LJO7" s="185"/>
      <c r="LJP7" s="186"/>
      <c r="LJQ7" s="185"/>
      <c r="LJR7" s="186"/>
      <c r="LJS7" s="185"/>
      <c r="LJT7" s="186"/>
      <c r="LJU7" s="185"/>
      <c r="LJV7" s="186"/>
      <c r="LJW7" s="185"/>
      <c r="LJX7" s="186"/>
      <c r="LJY7" s="185"/>
      <c r="LJZ7" s="186"/>
      <c r="LKA7" s="185"/>
      <c r="LKB7" s="186"/>
      <c r="LKC7" s="185"/>
      <c r="LKD7" s="186"/>
      <c r="LKE7" s="185"/>
      <c r="LKF7" s="186"/>
      <c r="LKG7" s="185"/>
      <c r="LKH7" s="186"/>
      <c r="LKI7" s="185"/>
      <c r="LKJ7" s="186"/>
      <c r="LKK7" s="185"/>
      <c r="LKL7" s="186"/>
      <c r="LKM7" s="185"/>
      <c r="LKN7" s="186"/>
      <c r="LKO7" s="185"/>
      <c r="LKP7" s="186"/>
      <c r="LKQ7" s="185"/>
      <c r="LKR7" s="186"/>
      <c r="LKS7" s="185"/>
      <c r="LKT7" s="186"/>
      <c r="LKU7" s="185"/>
      <c r="LKV7" s="186"/>
      <c r="LKW7" s="185"/>
      <c r="LKX7" s="186"/>
      <c r="LKY7" s="185"/>
      <c r="LKZ7" s="186"/>
      <c r="LLA7" s="185"/>
      <c r="LLB7" s="186"/>
      <c r="LLC7" s="185"/>
      <c r="LLD7" s="186"/>
      <c r="LLE7" s="185"/>
      <c r="LLF7" s="186"/>
      <c r="LLG7" s="185"/>
      <c r="LLH7" s="186"/>
      <c r="LLI7" s="185"/>
      <c r="LLJ7" s="186"/>
      <c r="LLK7" s="185"/>
      <c r="LLL7" s="186"/>
      <c r="LLM7" s="185"/>
      <c r="LLN7" s="186"/>
      <c r="LLO7" s="185"/>
      <c r="LLP7" s="186"/>
      <c r="LLQ7" s="185"/>
      <c r="LLR7" s="186"/>
      <c r="LLS7" s="185"/>
      <c r="LLT7" s="186"/>
      <c r="LLU7" s="185"/>
      <c r="LLV7" s="186"/>
      <c r="LLW7" s="185"/>
      <c r="LLX7" s="186"/>
      <c r="LLY7" s="185"/>
      <c r="LLZ7" s="186"/>
      <c r="LMA7" s="185"/>
      <c r="LMB7" s="186"/>
      <c r="LMC7" s="185"/>
      <c r="LMD7" s="186"/>
      <c r="LME7" s="185"/>
      <c r="LMF7" s="186"/>
      <c r="LMG7" s="185"/>
      <c r="LMH7" s="186"/>
      <c r="LMI7" s="185"/>
      <c r="LMJ7" s="186"/>
      <c r="LMK7" s="185"/>
      <c r="LML7" s="186"/>
      <c r="LMM7" s="185"/>
      <c r="LMN7" s="186"/>
      <c r="LMO7" s="185"/>
      <c r="LMP7" s="186"/>
      <c r="LMQ7" s="185"/>
      <c r="LMR7" s="186"/>
      <c r="LMS7" s="185"/>
      <c r="LMT7" s="186"/>
      <c r="LMU7" s="185"/>
      <c r="LMV7" s="186"/>
      <c r="LMW7" s="185"/>
      <c r="LMX7" s="186"/>
      <c r="LMY7" s="185"/>
      <c r="LMZ7" s="186"/>
      <c r="LNA7" s="185"/>
      <c r="LNB7" s="186"/>
      <c r="LNC7" s="185"/>
      <c r="LND7" s="186"/>
      <c r="LNE7" s="185"/>
      <c r="LNF7" s="186"/>
      <c r="LNG7" s="185"/>
      <c r="LNH7" s="186"/>
      <c r="LNI7" s="185"/>
      <c r="LNJ7" s="186"/>
      <c r="LNK7" s="185"/>
      <c r="LNL7" s="186"/>
      <c r="LNM7" s="185"/>
      <c r="LNN7" s="186"/>
      <c r="LNO7" s="185"/>
      <c r="LNP7" s="186"/>
      <c r="LNQ7" s="185"/>
      <c r="LNR7" s="186"/>
      <c r="LNS7" s="185"/>
      <c r="LNT7" s="186"/>
      <c r="LNU7" s="185"/>
      <c r="LNV7" s="186"/>
      <c r="LNW7" s="185"/>
      <c r="LNX7" s="186"/>
      <c r="LNY7" s="185"/>
      <c r="LNZ7" s="186"/>
      <c r="LOA7" s="185"/>
      <c r="LOB7" s="186"/>
      <c r="LOC7" s="185"/>
      <c r="LOD7" s="186"/>
      <c r="LOE7" s="185"/>
      <c r="LOF7" s="186"/>
      <c r="LOG7" s="185"/>
      <c r="LOH7" s="186"/>
      <c r="LOI7" s="185"/>
      <c r="LOJ7" s="186"/>
      <c r="LOK7" s="185"/>
      <c r="LOL7" s="186"/>
      <c r="LOM7" s="185"/>
      <c r="LON7" s="186"/>
      <c r="LOO7" s="185"/>
      <c r="LOP7" s="186"/>
      <c r="LOQ7" s="185"/>
      <c r="LOR7" s="186"/>
      <c r="LOS7" s="185"/>
      <c r="LOT7" s="186"/>
      <c r="LOU7" s="185"/>
      <c r="LOV7" s="186"/>
      <c r="LOW7" s="185"/>
      <c r="LOX7" s="186"/>
      <c r="LOY7" s="185"/>
      <c r="LOZ7" s="186"/>
      <c r="LPA7" s="185"/>
      <c r="LPB7" s="186"/>
      <c r="LPC7" s="185"/>
      <c r="LPD7" s="186"/>
      <c r="LPE7" s="185"/>
      <c r="LPF7" s="186"/>
      <c r="LPG7" s="185"/>
      <c r="LPH7" s="186"/>
      <c r="LPI7" s="185"/>
      <c r="LPJ7" s="186"/>
      <c r="LPK7" s="185"/>
      <c r="LPL7" s="186"/>
      <c r="LPM7" s="185"/>
      <c r="LPN7" s="186"/>
      <c r="LPO7" s="185"/>
      <c r="LPP7" s="186"/>
      <c r="LPQ7" s="185"/>
      <c r="LPR7" s="186"/>
      <c r="LPS7" s="185"/>
      <c r="LPT7" s="186"/>
      <c r="LPU7" s="185"/>
      <c r="LPV7" s="186"/>
      <c r="LPW7" s="185"/>
      <c r="LPX7" s="186"/>
      <c r="LPY7" s="185"/>
      <c r="LPZ7" s="186"/>
      <c r="LQA7" s="185"/>
      <c r="LQB7" s="186"/>
      <c r="LQC7" s="185"/>
      <c r="LQD7" s="186"/>
      <c r="LQE7" s="185"/>
      <c r="LQF7" s="186"/>
      <c r="LQG7" s="185"/>
      <c r="LQH7" s="186"/>
      <c r="LQI7" s="185"/>
      <c r="LQJ7" s="186"/>
      <c r="LQK7" s="185"/>
      <c r="LQL7" s="186"/>
      <c r="LQM7" s="185"/>
      <c r="LQN7" s="186"/>
      <c r="LQO7" s="185"/>
      <c r="LQP7" s="186"/>
      <c r="LQQ7" s="185"/>
      <c r="LQR7" s="186"/>
      <c r="LQS7" s="185"/>
      <c r="LQT7" s="186"/>
      <c r="LQU7" s="185"/>
      <c r="LQV7" s="186"/>
      <c r="LQW7" s="185"/>
      <c r="LQX7" s="186"/>
      <c r="LQY7" s="185"/>
      <c r="LQZ7" s="186"/>
      <c r="LRA7" s="185"/>
      <c r="LRB7" s="186"/>
      <c r="LRC7" s="185"/>
      <c r="LRD7" s="186"/>
      <c r="LRE7" s="185"/>
      <c r="LRF7" s="186"/>
      <c r="LRG7" s="185"/>
      <c r="LRH7" s="186"/>
      <c r="LRI7" s="185"/>
      <c r="LRJ7" s="186"/>
      <c r="LRK7" s="185"/>
      <c r="LRL7" s="186"/>
      <c r="LRM7" s="185"/>
      <c r="LRN7" s="186"/>
      <c r="LRO7" s="185"/>
      <c r="LRP7" s="186"/>
      <c r="LRQ7" s="185"/>
      <c r="LRR7" s="186"/>
      <c r="LRS7" s="185"/>
      <c r="LRT7" s="186"/>
      <c r="LRU7" s="185"/>
      <c r="LRV7" s="186"/>
      <c r="LRW7" s="185"/>
      <c r="LRX7" s="186"/>
      <c r="LRY7" s="185"/>
      <c r="LRZ7" s="186"/>
      <c r="LSA7" s="185"/>
      <c r="LSB7" s="186"/>
      <c r="LSC7" s="185"/>
      <c r="LSD7" s="186"/>
      <c r="LSE7" s="185"/>
      <c r="LSF7" s="186"/>
      <c r="LSG7" s="185"/>
      <c r="LSH7" s="186"/>
      <c r="LSI7" s="185"/>
      <c r="LSJ7" s="186"/>
      <c r="LSK7" s="185"/>
      <c r="LSL7" s="186"/>
      <c r="LSM7" s="185"/>
      <c r="LSN7" s="186"/>
      <c r="LSO7" s="185"/>
      <c r="LSP7" s="186"/>
      <c r="LSQ7" s="185"/>
      <c r="LSR7" s="186"/>
      <c r="LSS7" s="185"/>
      <c r="LST7" s="186"/>
      <c r="LSU7" s="185"/>
      <c r="LSV7" s="186"/>
      <c r="LSW7" s="185"/>
      <c r="LSX7" s="186"/>
      <c r="LSY7" s="185"/>
      <c r="LSZ7" s="186"/>
      <c r="LTA7" s="185"/>
      <c r="LTB7" s="186"/>
      <c r="LTC7" s="185"/>
      <c r="LTD7" s="186"/>
      <c r="LTE7" s="185"/>
      <c r="LTF7" s="186"/>
      <c r="LTG7" s="185"/>
      <c r="LTH7" s="186"/>
      <c r="LTI7" s="185"/>
      <c r="LTJ7" s="186"/>
      <c r="LTK7" s="185"/>
      <c r="LTL7" s="186"/>
      <c r="LTM7" s="185"/>
      <c r="LTN7" s="186"/>
      <c r="LTO7" s="185"/>
      <c r="LTP7" s="186"/>
      <c r="LTQ7" s="185"/>
      <c r="LTR7" s="186"/>
      <c r="LTS7" s="185"/>
      <c r="LTT7" s="186"/>
      <c r="LTU7" s="185"/>
      <c r="LTV7" s="186"/>
      <c r="LTW7" s="185"/>
      <c r="LTX7" s="186"/>
      <c r="LTY7" s="185"/>
      <c r="LTZ7" s="186"/>
      <c r="LUA7" s="185"/>
      <c r="LUB7" s="186"/>
      <c r="LUC7" s="185"/>
      <c r="LUD7" s="186"/>
      <c r="LUE7" s="185"/>
      <c r="LUF7" s="186"/>
      <c r="LUG7" s="185"/>
      <c r="LUH7" s="186"/>
      <c r="LUI7" s="185"/>
      <c r="LUJ7" s="186"/>
      <c r="LUK7" s="185"/>
      <c r="LUL7" s="186"/>
      <c r="LUM7" s="185"/>
      <c r="LUN7" s="186"/>
      <c r="LUO7" s="185"/>
      <c r="LUP7" s="186"/>
      <c r="LUQ7" s="185"/>
      <c r="LUR7" s="186"/>
      <c r="LUS7" s="185"/>
      <c r="LUT7" s="186"/>
      <c r="LUU7" s="185"/>
      <c r="LUV7" s="186"/>
      <c r="LUW7" s="185"/>
      <c r="LUX7" s="186"/>
      <c r="LUY7" s="185"/>
      <c r="LUZ7" s="186"/>
      <c r="LVA7" s="185"/>
      <c r="LVB7" s="186"/>
      <c r="LVC7" s="185"/>
      <c r="LVD7" s="186"/>
      <c r="LVE7" s="185"/>
      <c r="LVF7" s="186"/>
      <c r="LVG7" s="185"/>
      <c r="LVH7" s="186"/>
      <c r="LVI7" s="185"/>
      <c r="LVJ7" s="186"/>
      <c r="LVK7" s="185"/>
      <c r="LVL7" s="186"/>
      <c r="LVM7" s="185"/>
      <c r="LVN7" s="186"/>
      <c r="LVO7" s="185"/>
      <c r="LVP7" s="186"/>
      <c r="LVQ7" s="185"/>
      <c r="LVR7" s="186"/>
      <c r="LVS7" s="185"/>
      <c r="LVT7" s="186"/>
      <c r="LVU7" s="185"/>
      <c r="LVV7" s="186"/>
      <c r="LVW7" s="185"/>
      <c r="LVX7" s="186"/>
      <c r="LVY7" s="185"/>
      <c r="LVZ7" s="186"/>
      <c r="LWA7" s="185"/>
      <c r="LWB7" s="186"/>
      <c r="LWC7" s="185"/>
      <c r="LWD7" s="186"/>
      <c r="LWE7" s="185"/>
      <c r="LWF7" s="186"/>
      <c r="LWG7" s="185"/>
      <c r="LWH7" s="186"/>
      <c r="LWI7" s="185"/>
      <c r="LWJ7" s="186"/>
      <c r="LWK7" s="185"/>
      <c r="LWL7" s="186"/>
      <c r="LWM7" s="185"/>
      <c r="LWN7" s="186"/>
      <c r="LWO7" s="185"/>
      <c r="LWP7" s="186"/>
      <c r="LWQ7" s="185"/>
      <c r="LWR7" s="186"/>
      <c r="LWS7" s="185"/>
      <c r="LWT7" s="186"/>
      <c r="LWU7" s="185"/>
      <c r="LWV7" s="186"/>
      <c r="LWW7" s="185"/>
      <c r="LWX7" s="186"/>
      <c r="LWY7" s="185"/>
      <c r="LWZ7" s="186"/>
      <c r="LXA7" s="185"/>
      <c r="LXB7" s="186"/>
      <c r="LXC7" s="185"/>
      <c r="LXD7" s="186"/>
      <c r="LXE7" s="185"/>
      <c r="LXF7" s="186"/>
      <c r="LXG7" s="185"/>
      <c r="LXH7" s="186"/>
      <c r="LXI7" s="185"/>
      <c r="LXJ7" s="186"/>
      <c r="LXK7" s="185"/>
      <c r="LXL7" s="186"/>
      <c r="LXM7" s="185"/>
      <c r="LXN7" s="186"/>
      <c r="LXO7" s="185"/>
      <c r="LXP7" s="186"/>
      <c r="LXQ7" s="185"/>
      <c r="LXR7" s="186"/>
      <c r="LXS7" s="185"/>
      <c r="LXT7" s="186"/>
      <c r="LXU7" s="185"/>
      <c r="LXV7" s="186"/>
      <c r="LXW7" s="185"/>
      <c r="LXX7" s="186"/>
      <c r="LXY7" s="185"/>
      <c r="LXZ7" s="186"/>
      <c r="LYA7" s="185"/>
      <c r="LYB7" s="186"/>
      <c r="LYC7" s="185"/>
      <c r="LYD7" s="186"/>
      <c r="LYE7" s="185"/>
      <c r="LYF7" s="186"/>
      <c r="LYG7" s="185"/>
      <c r="LYH7" s="186"/>
      <c r="LYI7" s="185"/>
      <c r="LYJ7" s="186"/>
      <c r="LYK7" s="185"/>
      <c r="LYL7" s="186"/>
      <c r="LYM7" s="185"/>
      <c r="LYN7" s="186"/>
      <c r="LYO7" s="185"/>
      <c r="LYP7" s="186"/>
      <c r="LYQ7" s="185"/>
      <c r="LYR7" s="186"/>
      <c r="LYS7" s="185"/>
      <c r="LYT7" s="186"/>
      <c r="LYU7" s="185"/>
      <c r="LYV7" s="186"/>
      <c r="LYW7" s="185"/>
      <c r="LYX7" s="186"/>
      <c r="LYY7" s="185"/>
      <c r="LYZ7" s="186"/>
      <c r="LZA7" s="185"/>
      <c r="LZB7" s="186"/>
      <c r="LZC7" s="185"/>
      <c r="LZD7" s="186"/>
      <c r="LZE7" s="185"/>
      <c r="LZF7" s="186"/>
      <c r="LZG7" s="185"/>
      <c r="LZH7" s="186"/>
      <c r="LZI7" s="185"/>
      <c r="LZJ7" s="186"/>
      <c r="LZK7" s="185"/>
      <c r="LZL7" s="186"/>
      <c r="LZM7" s="185"/>
      <c r="LZN7" s="186"/>
      <c r="LZO7" s="185"/>
      <c r="LZP7" s="186"/>
      <c r="LZQ7" s="185"/>
      <c r="LZR7" s="186"/>
      <c r="LZS7" s="185"/>
      <c r="LZT7" s="186"/>
      <c r="LZU7" s="185"/>
      <c r="LZV7" s="186"/>
      <c r="LZW7" s="185"/>
      <c r="LZX7" s="186"/>
      <c r="LZY7" s="185"/>
      <c r="LZZ7" s="186"/>
      <c r="MAA7" s="185"/>
      <c r="MAB7" s="186"/>
      <c r="MAC7" s="185"/>
      <c r="MAD7" s="186"/>
      <c r="MAE7" s="185"/>
      <c r="MAF7" s="186"/>
      <c r="MAG7" s="185"/>
      <c r="MAH7" s="186"/>
      <c r="MAI7" s="185"/>
      <c r="MAJ7" s="186"/>
      <c r="MAK7" s="185"/>
      <c r="MAL7" s="186"/>
      <c r="MAM7" s="185"/>
      <c r="MAN7" s="186"/>
      <c r="MAO7" s="185"/>
      <c r="MAP7" s="186"/>
      <c r="MAQ7" s="185"/>
      <c r="MAR7" s="186"/>
      <c r="MAS7" s="185"/>
      <c r="MAT7" s="186"/>
      <c r="MAU7" s="185"/>
      <c r="MAV7" s="186"/>
      <c r="MAW7" s="185"/>
      <c r="MAX7" s="186"/>
      <c r="MAY7" s="185"/>
      <c r="MAZ7" s="186"/>
      <c r="MBA7" s="185"/>
      <c r="MBB7" s="186"/>
      <c r="MBC7" s="185"/>
      <c r="MBD7" s="186"/>
      <c r="MBE7" s="185"/>
      <c r="MBF7" s="186"/>
      <c r="MBG7" s="185"/>
      <c r="MBH7" s="186"/>
      <c r="MBI7" s="185"/>
      <c r="MBJ7" s="186"/>
      <c r="MBK7" s="185"/>
      <c r="MBL7" s="186"/>
      <c r="MBM7" s="185"/>
      <c r="MBN7" s="186"/>
      <c r="MBO7" s="185"/>
      <c r="MBP7" s="186"/>
      <c r="MBQ7" s="185"/>
      <c r="MBR7" s="186"/>
      <c r="MBS7" s="185"/>
      <c r="MBT7" s="186"/>
      <c r="MBU7" s="185"/>
      <c r="MBV7" s="186"/>
      <c r="MBW7" s="185"/>
      <c r="MBX7" s="186"/>
      <c r="MBY7" s="185"/>
      <c r="MBZ7" s="186"/>
      <c r="MCA7" s="185"/>
      <c r="MCB7" s="186"/>
      <c r="MCC7" s="185"/>
      <c r="MCD7" s="186"/>
      <c r="MCE7" s="185"/>
      <c r="MCF7" s="186"/>
      <c r="MCG7" s="185"/>
      <c r="MCH7" s="186"/>
      <c r="MCI7" s="185"/>
      <c r="MCJ7" s="186"/>
      <c r="MCK7" s="185"/>
      <c r="MCL7" s="186"/>
      <c r="MCM7" s="185"/>
      <c r="MCN7" s="186"/>
      <c r="MCO7" s="185"/>
      <c r="MCP7" s="186"/>
      <c r="MCQ7" s="185"/>
      <c r="MCR7" s="186"/>
      <c r="MCS7" s="185"/>
      <c r="MCT7" s="186"/>
      <c r="MCU7" s="185"/>
      <c r="MCV7" s="186"/>
      <c r="MCW7" s="185"/>
      <c r="MCX7" s="186"/>
      <c r="MCY7" s="185"/>
      <c r="MCZ7" s="186"/>
      <c r="MDA7" s="185"/>
      <c r="MDB7" s="186"/>
      <c r="MDC7" s="185"/>
      <c r="MDD7" s="186"/>
      <c r="MDE7" s="185"/>
      <c r="MDF7" s="186"/>
      <c r="MDG7" s="185"/>
      <c r="MDH7" s="186"/>
      <c r="MDI7" s="185"/>
      <c r="MDJ7" s="186"/>
      <c r="MDK7" s="185"/>
      <c r="MDL7" s="186"/>
      <c r="MDM7" s="185"/>
      <c r="MDN7" s="186"/>
      <c r="MDO7" s="185"/>
      <c r="MDP7" s="186"/>
      <c r="MDQ7" s="185"/>
      <c r="MDR7" s="186"/>
      <c r="MDS7" s="185"/>
      <c r="MDT7" s="186"/>
      <c r="MDU7" s="185"/>
      <c r="MDV7" s="186"/>
      <c r="MDW7" s="185"/>
      <c r="MDX7" s="186"/>
      <c r="MDY7" s="185"/>
      <c r="MDZ7" s="186"/>
      <c r="MEA7" s="185"/>
      <c r="MEB7" s="186"/>
      <c r="MEC7" s="185"/>
      <c r="MED7" s="186"/>
      <c r="MEE7" s="185"/>
      <c r="MEF7" s="186"/>
      <c r="MEG7" s="185"/>
      <c r="MEH7" s="186"/>
      <c r="MEI7" s="185"/>
      <c r="MEJ7" s="186"/>
      <c r="MEK7" s="185"/>
      <c r="MEL7" s="186"/>
      <c r="MEM7" s="185"/>
      <c r="MEN7" s="186"/>
      <c r="MEO7" s="185"/>
      <c r="MEP7" s="186"/>
      <c r="MEQ7" s="185"/>
      <c r="MER7" s="186"/>
      <c r="MES7" s="185"/>
      <c r="MET7" s="186"/>
      <c r="MEU7" s="185"/>
      <c r="MEV7" s="186"/>
      <c r="MEW7" s="185"/>
      <c r="MEX7" s="186"/>
      <c r="MEY7" s="185"/>
      <c r="MEZ7" s="186"/>
      <c r="MFA7" s="185"/>
      <c r="MFB7" s="186"/>
      <c r="MFC7" s="185"/>
      <c r="MFD7" s="186"/>
      <c r="MFE7" s="185"/>
      <c r="MFF7" s="186"/>
      <c r="MFG7" s="185"/>
      <c r="MFH7" s="186"/>
      <c r="MFI7" s="185"/>
      <c r="MFJ7" s="186"/>
      <c r="MFK7" s="185"/>
      <c r="MFL7" s="186"/>
      <c r="MFM7" s="185"/>
      <c r="MFN7" s="186"/>
      <c r="MFO7" s="185"/>
      <c r="MFP7" s="186"/>
      <c r="MFQ7" s="185"/>
      <c r="MFR7" s="186"/>
      <c r="MFS7" s="185"/>
      <c r="MFT7" s="186"/>
      <c r="MFU7" s="185"/>
      <c r="MFV7" s="186"/>
      <c r="MFW7" s="185"/>
      <c r="MFX7" s="186"/>
      <c r="MFY7" s="185"/>
      <c r="MFZ7" s="186"/>
      <c r="MGA7" s="185"/>
      <c r="MGB7" s="186"/>
      <c r="MGC7" s="185"/>
      <c r="MGD7" s="186"/>
      <c r="MGE7" s="185"/>
      <c r="MGF7" s="186"/>
      <c r="MGG7" s="185"/>
      <c r="MGH7" s="186"/>
      <c r="MGI7" s="185"/>
      <c r="MGJ7" s="186"/>
      <c r="MGK7" s="185"/>
      <c r="MGL7" s="186"/>
      <c r="MGM7" s="185"/>
      <c r="MGN7" s="186"/>
      <c r="MGO7" s="185"/>
      <c r="MGP7" s="186"/>
      <c r="MGQ7" s="185"/>
      <c r="MGR7" s="186"/>
      <c r="MGS7" s="185"/>
      <c r="MGT7" s="186"/>
      <c r="MGU7" s="185"/>
      <c r="MGV7" s="186"/>
      <c r="MGW7" s="185"/>
      <c r="MGX7" s="186"/>
      <c r="MGY7" s="185"/>
      <c r="MGZ7" s="186"/>
      <c r="MHA7" s="185"/>
      <c r="MHB7" s="186"/>
      <c r="MHC7" s="185"/>
      <c r="MHD7" s="186"/>
      <c r="MHE7" s="185"/>
      <c r="MHF7" s="186"/>
      <c r="MHG7" s="185"/>
      <c r="MHH7" s="186"/>
      <c r="MHI7" s="185"/>
      <c r="MHJ7" s="186"/>
      <c r="MHK7" s="185"/>
      <c r="MHL7" s="186"/>
      <c r="MHM7" s="185"/>
      <c r="MHN7" s="186"/>
      <c r="MHO7" s="185"/>
      <c r="MHP7" s="186"/>
      <c r="MHQ7" s="185"/>
      <c r="MHR7" s="186"/>
      <c r="MHS7" s="185"/>
      <c r="MHT7" s="186"/>
      <c r="MHU7" s="185"/>
      <c r="MHV7" s="186"/>
      <c r="MHW7" s="185"/>
      <c r="MHX7" s="186"/>
      <c r="MHY7" s="185"/>
      <c r="MHZ7" s="186"/>
      <c r="MIA7" s="185"/>
      <c r="MIB7" s="186"/>
      <c r="MIC7" s="185"/>
      <c r="MID7" s="186"/>
      <c r="MIE7" s="185"/>
      <c r="MIF7" s="186"/>
      <c r="MIG7" s="185"/>
      <c r="MIH7" s="186"/>
      <c r="MII7" s="185"/>
      <c r="MIJ7" s="186"/>
      <c r="MIK7" s="185"/>
      <c r="MIL7" s="186"/>
      <c r="MIM7" s="185"/>
      <c r="MIN7" s="186"/>
      <c r="MIO7" s="185"/>
      <c r="MIP7" s="186"/>
      <c r="MIQ7" s="185"/>
      <c r="MIR7" s="186"/>
      <c r="MIS7" s="185"/>
      <c r="MIT7" s="186"/>
      <c r="MIU7" s="185"/>
      <c r="MIV7" s="186"/>
      <c r="MIW7" s="185"/>
      <c r="MIX7" s="186"/>
      <c r="MIY7" s="185"/>
      <c r="MIZ7" s="186"/>
      <c r="MJA7" s="185"/>
      <c r="MJB7" s="186"/>
      <c r="MJC7" s="185"/>
      <c r="MJD7" s="186"/>
      <c r="MJE7" s="185"/>
      <c r="MJF7" s="186"/>
      <c r="MJG7" s="185"/>
      <c r="MJH7" s="186"/>
      <c r="MJI7" s="185"/>
      <c r="MJJ7" s="186"/>
      <c r="MJK7" s="185"/>
      <c r="MJL7" s="186"/>
      <c r="MJM7" s="185"/>
      <c r="MJN7" s="186"/>
      <c r="MJO7" s="185"/>
      <c r="MJP7" s="186"/>
      <c r="MJQ7" s="185"/>
      <c r="MJR7" s="186"/>
      <c r="MJS7" s="185"/>
      <c r="MJT7" s="186"/>
      <c r="MJU7" s="185"/>
      <c r="MJV7" s="186"/>
      <c r="MJW7" s="185"/>
      <c r="MJX7" s="186"/>
      <c r="MJY7" s="185"/>
      <c r="MJZ7" s="186"/>
      <c r="MKA7" s="185"/>
      <c r="MKB7" s="186"/>
      <c r="MKC7" s="185"/>
      <c r="MKD7" s="186"/>
      <c r="MKE7" s="185"/>
      <c r="MKF7" s="186"/>
      <c r="MKG7" s="185"/>
      <c r="MKH7" s="186"/>
      <c r="MKI7" s="185"/>
      <c r="MKJ7" s="186"/>
      <c r="MKK7" s="185"/>
      <c r="MKL7" s="186"/>
      <c r="MKM7" s="185"/>
      <c r="MKN7" s="186"/>
      <c r="MKO7" s="185"/>
      <c r="MKP7" s="186"/>
      <c r="MKQ7" s="185"/>
      <c r="MKR7" s="186"/>
      <c r="MKS7" s="185"/>
      <c r="MKT7" s="186"/>
      <c r="MKU7" s="185"/>
      <c r="MKV7" s="186"/>
      <c r="MKW7" s="185"/>
      <c r="MKX7" s="186"/>
      <c r="MKY7" s="185"/>
      <c r="MKZ7" s="186"/>
      <c r="MLA7" s="185"/>
      <c r="MLB7" s="186"/>
      <c r="MLC7" s="185"/>
      <c r="MLD7" s="186"/>
      <c r="MLE7" s="185"/>
      <c r="MLF7" s="186"/>
      <c r="MLG7" s="185"/>
      <c r="MLH7" s="186"/>
      <c r="MLI7" s="185"/>
      <c r="MLJ7" s="186"/>
      <c r="MLK7" s="185"/>
      <c r="MLL7" s="186"/>
      <c r="MLM7" s="185"/>
      <c r="MLN7" s="186"/>
      <c r="MLO7" s="185"/>
      <c r="MLP7" s="186"/>
      <c r="MLQ7" s="185"/>
      <c r="MLR7" s="186"/>
      <c r="MLS7" s="185"/>
      <c r="MLT7" s="186"/>
      <c r="MLU7" s="185"/>
      <c r="MLV7" s="186"/>
      <c r="MLW7" s="185"/>
      <c r="MLX7" s="186"/>
      <c r="MLY7" s="185"/>
      <c r="MLZ7" s="186"/>
      <c r="MMA7" s="185"/>
      <c r="MMB7" s="186"/>
      <c r="MMC7" s="185"/>
      <c r="MMD7" s="186"/>
      <c r="MME7" s="185"/>
      <c r="MMF7" s="186"/>
      <c r="MMG7" s="185"/>
      <c r="MMH7" s="186"/>
      <c r="MMI7" s="185"/>
      <c r="MMJ7" s="186"/>
      <c r="MMK7" s="185"/>
      <c r="MML7" s="186"/>
      <c r="MMM7" s="185"/>
      <c r="MMN7" s="186"/>
      <c r="MMO7" s="185"/>
      <c r="MMP7" s="186"/>
      <c r="MMQ7" s="185"/>
      <c r="MMR7" s="186"/>
      <c r="MMS7" s="185"/>
      <c r="MMT7" s="186"/>
      <c r="MMU7" s="185"/>
      <c r="MMV7" s="186"/>
      <c r="MMW7" s="185"/>
      <c r="MMX7" s="186"/>
      <c r="MMY7" s="185"/>
      <c r="MMZ7" s="186"/>
      <c r="MNA7" s="185"/>
      <c r="MNB7" s="186"/>
      <c r="MNC7" s="185"/>
      <c r="MND7" s="186"/>
      <c r="MNE7" s="185"/>
      <c r="MNF7" s="186"/>
      <c r="MNG7" s="185"/>
      <c r="MNH7" s="186"/>
      <c r="MNI7" s="185"/>
      <c r="MNJ7" s="186"/>
      <c r="MNK7" s="185"/>
      <c r="MNL7" s="186"/>
      <c r="MNM7" s="185"/>
      <c r="MNN7" s="186"/>
      <c r="MNO7" s="185"/>
      <c r="MNP7" s="186"/>
      <c r="MNQ7" s="185"/>
      <c r="MNR7" s="186"/>
      <c r="MNS7" s="185"/>
      <c r="MNT7" s="186"/>
      <c r="MNU7" s="185"/>
      <c r="MNV7" s="186"/>
      <c r="MNW7" s="185"/>
      <c r="MNX7" s="186"/>
      <c r="MNY7" s="185"/>
      <c r="MNZ7" s="186"/>
      <c r="MOA7" s="185"/>
      <c r="MOB7" s="186"/>
      <c r="MOC7" s="185"/>
      <c r="MOD7" s="186"/>
      <c r="MOE7" s="185"/>
      <c r="MOF7" s="186"/>
      <c r="MOG7" s="185"/>
      <c r="MOH7" s="186"/>
      <c r="MOI7" s="185"/>
      <c r="MOJ7" s="186"/>
      <c r="MOK7" s="185"/>
      <c r="MOL7" s="186"/>
      <c r="MOM7" s="185"/>
      <c r="MON7" s="186"/>
      <c r="MOO7" s="185"/>
      <c r="MOP7" s="186"/>
      <c r="MOQ7" s="185"/>
      <c r="MOR7" s="186"/>
      <c r="MOS7" s="185"/>
      <c r="MOT7" s="186"/>
      <c r="MOU7" s="185"/>
      <c r="MOV7" s="186"/>
      <c r="MOW7" s="185"/>
      <c r="MOX7" s="186"/>
      <c r="MOY7" s="185"/>
      <c r="MOZ7" s="186"/>
      <c r="MPA7" s="185"/>
      <c r="MPB7" s="186"/>
      <c r="MPC7" s="185"/>
      <c r="MPD7" s="186"/>
      <c r="MPE7" s="185"/>
      <c r="MPF7" s="186"/>
      <c r="MPG7" s="185"/>
      <c r="MPH7" s="186"/>
      <c r="MPI7" s="185"/>
      <c r="MPJ7" s="186"/>
      <c r="MPK7" s="185"/>
      <c r="MPL7" s="186"/>
      <c r="MPM7" s="185"/>
      <c r="MPN7" s="186"/>
      <c r="MPO7" s="185"/>
      <c r="MPP7" s="186"/>
      <c r="MPQ7" s="185"/>
      <c r="MPR7" s="186"/>
      <c r="MPS7" s="185"/>
      <c r="MPT7" s="186"/>
      <c r="MPU7" s="185"/>
      <c r="MPV7" s="186"/>
      <c r="MPW7" s="185"/>
      <c r="MPX7" s="186"/>
      <c r="MPY7" s="185"/>
      <c r="MPZ7" s="186"/>
      <c r="MQA7" s="185"/>
      <c r="MQB7" s="186"/>
      <c r="MQC7" s="185"/>
      <c r="MQD7" s="186"/>
      <c r="MQE7" s="185"/>
      <c r="MQF7" s="186"/>
      <c r="MQG7" s="185"/>
      <c r="MQH7" s="186"/>
      <c r="MQI7" s="185"/>
      <c r="MQJ7" s="186"/>
      <c r="MQK7" s="185"/>
      <c r="MQL7" s="186"/>
      <c r="MQM7" s="185"/>
      <c r="MQN7" s="186"/>
      <c r="MQO7" s="185"/>
      <c r="MQP7" s="186"/>
      <c r="MQQ7" s="185"/>
      <c r="MQR7" s="186"/>
      <c r="MQS7" s="185"/>
      <c r="MQT7" s="186"/>
      <c r="MQU7" s="185"/>
      <c r="MQV7" s="186"/>
      <c r="MQW7" s="185"/>
      <c r="MQX7" s="186"/>
      <c r="MQY7" s="185"/>
      <c r="MQZ7" s="186"/>
      <c r="MRA7" s="185"/>
      <c r="MRB7" s="186"/>
      <c r="MRC7" s="185"/>
      <c r="MRD7" s="186"/>
      <c r="MRE7" s="185"/>
      <c r="MRF7" s="186"/>
      <c r="MRG7" s="185"/>
      <c r="MRH7" s="186"/>
      <c r="MRI7" s="185"/>
      <c r="MRJ7" s="186"/>
      <c r="MRK7" s="185"/>
      <c r="MRL7" s="186"/>
      <c r="MRM7" s="185"/>
      <c r="MRN7" s="186"/>
      <c r="MRO7" s="185"/>
      <c r="MRP7" s="186"/>
      <c r="MRQ7" s="185"/>
      <c r="MRR7" s="186"/>
      <c r="MRS7" s="185"/>
      <c r="MRT7" s="186"/>
      <c r="MRU7" s="185"/>
      <c r="MRV7" s="186"/>
      <c r="MRW7" s="185"/>
      <c r="MRX7" s="186"/>
      <c r="MRY7" s="185"/>
      <c r="MRZ7" s="186"/>
      <c r="MSA7" s="185"/>
      <c r="MSB7" s="186"/>
      <c r="MSC7" s="185"/>
      <c r="MSD7" s="186"/>
      <c r="MSE7" s="185"/>
      <c r="MSF7" s="186"/>
      <c r="MSG7" s="185"/>
      <c r="MSH7" s="186"/>
      <c r="MSI7" s="185"/>
      <c r="MSJ7" s="186"/>
      <c r="MSK7" s="185"/>
      <c r="MSL7" s="186"/>
      <c r="MSM7" s="185"/>
      <c r="MSN7" s="186"/>
      <c r="MSO7" s="185"/>
      <c r="MSP7" s="186"/>
      <c r="MSQ7" s="185"/>
      <c r="MSR7" s="186"/>
      <c r="MSS7" s="185"/>
      <c r="MST7" s="186"/>
      <c r="MSU7" s="185"/>
      <c r="MSV7" s="186"/>
      <c r="MSW7" s="185"/>
      <c r="MSX7" s="186"/>
      <c r="MSY7" s="185"/>
      <c r="MSZ7" s="186"/>
      <c r="MTA7" s="185"/>
      <c r="MTB7" s="186"/>
      <c r="MTC7" s="185"/>
      <c r="MTD7" s="186"/>
      <c r="MTE7" s="185"/>
      <c r="MTF7" s="186"/>
      <c r="MTG7" s="185"/>
      <c r="MTH7" s="186"/>
      <c r="MTI7" s="185"/>
      <c r="MTJ7" s="186"/>
      <c r="MTK7" s="185"/>
      <c r="MTL7" s="186"/>
      <c r="MTM7" s="185"/>
      <c r="MTN7" s="186"/>
      <c r="MTO7" s="185"/>
      <c r="MTP7" s="186"/>
      <c r="MTQ7" s="185"/>
      <c r="MTR7" s="186"/>
      <c r="MTS7" s="185"/>
      <c r="MTT7" s="186"/>
      <c r="MTU7" s="185"/>
      <c r="MTV7" s="186"/>
      <c r="MTW7" s="185"/>
      <c r="MTX7" s="186"/>
      <c r="MTY7" s="185"/>
      <c r="MTZ7" s="186"/>
      <c r="MUA7" s="185"/>
      <c r="MUB7" s="186"/>
      <c r="MUC7" s="185"/>
      <c r="MUD7" s="186"/>
      <c r="MUE7" s="185"/>
      <c r="MUF7" s="186"/>
      <c r="MUG7" s="185"/>
      <c r="MUH7" s="186"/>
      <c r="MUI7" s="185"/>
      <c r="MUJ7" s="186"/>
      <c r="MUK7" s="185"/>
      <c r="MUL7" s="186"/>
      <c r="MUM7" s="185"/>
      <c r="MUN7" s="186"/>
      <c r="MUO7" s="185"/>
      <c r="MUP7" s="186"/>
      <c r="MUQ7" s="185"/>
      <c r="MUR7" s="186"/>
      <c r="MUS7" s="185"/>
      <c r="MUT7" s="186"/>
      <c r="MUU7" s="185"/>
      <c r="MUV7" s="186"/>
      <c r="MUW7" s="185"/>
      <c r="MUX7" s="186"/>
      <c r="MUY7" s="185"/>
      <c r="MUZ7" s="186"/>
      <c r="MVA7" s="185"/>
      <c r="MVB7" s="186"/>
      <c r="MVC7" s="185"/>
      <c r="MVD7" s="186"/>
      <c r="MVE7" s="185"/>
      <c r="MVF7" s="186"/>
      <c r="MVG7" s="185"/>
      <c r="MVH7" s="186"/>
      <c r="MVI7" s="185"/>
      <c r="MVJ7" s="186"/>
      <c r="MVK7" s="185"/>
      <c r="MVL7" s="186"/>
      <c r="MVM7" s="185"/>
      <c r="MVN7" s="186"/>
      <c r="MVO7" s="185"/>
      <c r="MVP7" s="186"/>
      <c r="MVQ7" s="185"/>
      <c r="MVR7" s="186"/>
      <c r="MVS7" s="185"/>
      <c r="MVT7" s="186"/>
      <c r="MVU7" s="185"/>
      <c r="MVV7" s="186"/>
      <c r="MVW7" s="185"/>
      <c r="MVX7" s="186"/>
      <c r="MVY7" s="185"/>
      <c r="MVZ7" s="186"/>
      <c r="MWA7" s="185"/>
      <c r="MWB7" s="186"/>
      <c r="MWC7" s="185"/>
      <c r="MWD7" s="186"/>
      <c r="MWE7" s="185"/>
      <c r="MWF7" s="186"/>
      <c r="MWG7" s="185"/>
      <c r="MWH7" s="186"/>
      <c r="MWI7" s="185"/>
      <c r="MWJ7" s="186"/>
      <c r="MWK7" s="185"/>
      <c r="MWL7" s="186"/>
      <c r="MWM7" s="185"/>
      <c r="MWN7" s="186"/>
      <c r="MWO7" s="185"/>
      <c r="MWP7" s="186"/>
      <c r="MWQ7" s="185"/>
      <c r="MWR7" s="186"/>
      <c r="MWS7" s="185"/>
      <c r="MWT7" s="186"/>
      <c r="MWU7" s="185"/>
      <c r="MWV7" s="186"/>
      <c r="MWW7" s="185"/>
      <c r="MWX7" s="186"/>
      <c r="MWY7" s="185"/>
      <c r="MWZ7" s="186"/>
      <c r="MXA7" s="185"/>
      <c r="MXB7" s="186"/>
      <c r="MXC7" s="185"/>
      <c r="MXD7" s="186"/>
      <c r="MXE7" s="185"/>
      <c r="MXF7" s="186"/>
      <c r="MXG7" s="185"/>
      <c r="MXH7" s="186"/>
      <c r="MXI7" s="185"/>
      <c r="MXJ7" s="186"/>
      <c r="MXK7" s="185"/>
      <c r="MXL7" s="186"/>
      <c r="MXM7" s="185"/>
      <c r="MXN7" s="186"/>
      <c r="MXO7" s="185"/>
      <c r="MXP7" s="186"/>
      <c r="MXQ7" s="185"/>
      <c r="MXR7" s="186"/>
      <c r="MXS7" s="185"/>
      <c r="MXT7" s="186"/>
      <c r="MXU7" s="185"/>
      <c r="MXV7" s="186"/>
      <c r="MXW7" s="185"/>
      <c r="MXX7" s="186"/>
      <c r="MXY7" s="185"/>
      <c r="MXZ7" s="186"/>
      <c r="MYA7" s="185"/>
      <c r="MYB7" s="186"/>
      <c r="MYC7" s="185"/>
      <c r="MYD7" s="186"/>
      <c r="MYE7" s="185"/>
      <c r="MYF7" s="186"/>
      <c r="MYG7" s="185"/>
      <c r="MYH7" s="186"/>
      <c r="MYI7" s="185"/>
      <c r="MYJ7" s="186"/>
      <c r="MYK7" s="185"/>
      <c r="MYL7" s="186"/>
      <c r="MYM7" s="185"/>
      <c r="MYN7" s="186"/>
      <c r="MYO7" s="185"/>
      <c r="MYP7" s="186"/>
      <c r="MYQ7" s="185"/>
      <c r="MYR7" s="186"/>
      <c r="MYS7" s="185"/>
      <c r="MYT7" s="186"/>
      <c r="MYU7" s="185"/>
      <c r="MYV7" s="186"/>
      <c r="MYW7" s="185"/>
      <c r="MYX7" s="186"/>
      <c r="MYY7" s="185"/>
      <c r="MYZ7" s="186"/>
      <c r="MZA7" s="185"/>
      <c r="MZB7" s="186"/>
      <c r="MZC7" s="185"/>
      <c r="MZD7" s="186"/>
      <c r="MZE7" s="185"/>
      <c r="MZF7" s="186"/>
      <c r="MZG7" s="185"/>
      <c r="MZH7" s="186"/>
      <c r="MZI7" s="185"/>
      <c r="MZJ7" s="186"/>
      <c r="MZK7" s="185"/>
      <c r="MZL7" s="186"/>
      <c r="MZM7" s="185"/>
      <c r="MZN7" s="186"/>
      <c r="MZO7" s="185"/>
      <c r="MZP7" s="186"/>
      <c r="MZQ7" s="185"/>
      <c r="MZR7" s="186"/>
      <c r="MZS7" s="185"/>
      <c r="MZT7" s="186"/>
      <c r="MZU7" s="185"/>
      <c r="MZV7" s="186"/>
      <c r="MZW7" s="185"/>
      <c r="MZX7" s="186"/>
      <c r="MZY7" s="185"/>
      <c r="MZZ7" s="186"/>
      <c r="NAA7" s="185"/>
      <c r="NAB7" s="186"/>
      <c r="NAC7" s="185"/>
      <c r="NAD7" s="186"/>
      <c r="NAE7" s="185"/>
      <c r="NAF7" s="186"/>
      <c r="NAG7" s="185"/>
      <c r="NAH7" s="186"/>
      <c r="NAI7" s="185"/>
      <c r="NAJ7" s="186"/>
      <c r="NAK7" s="185"/>
      <c r="NAL7" s="186"/>
      <c r="NAM7" s="185"/>
      <c r="NAN7" s="186"/>
      <c r="NAO7" s="185"/>
      <c r="NAP7" s="186"/>
      <c r="NAQ7" s="185"/>
      <c r="NAR7" s="186"/>
      <c r="NAS7" s="185"/>
      <c r="NAT7" s="186"/>
      <c r="NAU7" s="185"/>
      <c r="NAV7" s="186"/>
      <c r="NAW7" s="185"/>
      <c r="NAX7" s="186"/>
      <c r="NAY7" s="185"/>
      <c r="NAZ7" s="186"/>
      <c r="NBA7" s="185"/>
      <c r="NBB7" s="186"/>
      <c r="NBC7" s="185"/>
      <c r="NBD7" s="186"/>
      <c r="NBE7" s="185"/>
      <c r="NBF7" s="186"/>
      <c r="NBG7" s="185"/>
      <c r="NBH7" s="186"/>
      <c r="NBI7" s="185"/>
      <c r="NBJ7" s="186"/>
      <c r="NBK7" s="185"/>
      <c r="NBL7" s="186"/>
      <c r="NBM7" s="185"/>
      <c r="NBN7" s="186"/>
      <c r="NBO7" s="185"/>
      <c r="NBP7" s="186"/>
      <c r="NBQ7" s="185"/>
      <c r="NBR7" s="186"/>
      <c r="NBS7" s="185"/>
      <c r="NBT7" s="186"/>
      <c r="NBU7" s="185"/>
      <c r="NBV7" s="186"/>
      <c r="NBW7" s="185"/>
      <c r="NBX7" s="186"/>
      <c r="NBY7" s="185"/>
      <c r="NBZ7" s="186"/>
      <c r="NCA7" s="185"/>
      <c r="NCB7" s="186"/>
      <c r="NCC7" s="185"/>
      <c r="NCD7" s="186"/>
      <c r="NCE7" s="185"/>
      <c r="NCF7" s="186"/>
      <c r="NCG7" s="185"/>
      <c r="NCH7" s="186"/>
      <c r="NCI7" s="185"/>
      <c r="NCJ7" s="186"/>
      <c r="NCK7" s="185"/>
      <c r="NCL7" s="186"/>
      <c r="NCM7" s="185"/>
      <c r="NCN7" s="186"/>
      <c r="NCO7" s="185"/>
      <c r="NCP7" s="186"/>
      <c r="NCQ7" s="185"/>
      <c r="NCR7" s="186"/>
      <c r="NCS7" s="185"/>
      <c r="NCT7" s="186"/>
      <c r="NCU7" s="185"/>
      <c r="NCV7" s="186"/>
      <c r="NCW7" s="185"/>
      <c r="NCX7" s="186"/>
      <c r="NCY7" s="185"/>
      <c r="NCZ7" s="186"/>
      <c r="NDA7" s="185"/>
      <c r="NDB7" s="186"/>
      <c r="NDC7" s="185"/>
      <c r="NDD7" s="186"/>
      <c r="NDE7" s="185"/>
      <c r="NDF7" s="186"/>
      <c r="NDG7" s="185"/>
      <c r="NDH7" s="186"/>
      <c r="NDI7" s="185"/>
      <c r="NDJ7" s="186"/>
      <c r="NDK7" s="185"/>
      <c r="NDL7" s="186"/>
      <c r="NDM7" s="185"/>
      <c r="NDN7" s="186"/>
      <c r="NDO7" s="185"/>
      <c r="NDP7" s="186"/>
      <c r="NDQ7" s="185"/>
      <c r="NDR7" s="186"/>
      <c r="NDS7" s="185"/>
      <c r="NDT7" s="186"/>
      <c r="NDU7" s="185"/>
      <c r="NDV7" s="186"/>
      <c r="NDW7" s="185"/>
      <c r="NDX7" s="186"/>
      <c r="NDY7" s="185"/>
      <c r="NDZ7" s="186"/>
      <c r="NEA7" s="185"/>
      <c r="NEB7" s="186"/>
      <c r="NEC7" s="185"/>
      <c r="NED7" s="186"/>
      <c r="NEE7" s="185"/>
      <c r="NEF7" s="186"/>
      <c r="NEG7" s="185"/>
      <c r="NEH7" s="186"/>
      <c r="NEI7" s="185"/>
      <c r="NEJ7" s="186"/>
      <c r="NEK7" s="185"/>
      <c r="NEL7" s="186"/>
      <c r="NEM7" s="185"/>
      <c r="NEN7" s="186"/>
      <c r="NEO7" s="185"/>
      <c r="NEP7" s="186"/>
      <c r="NEQ7" s="185"/>
      <c r="NER7" s="186"/>
      <c r="NES7" s="185"/>
      <c r="NET7" s="186"/>
      <c r="NEU7" s="185"/>
      <c r="NEV7" s="186"/>
      <c r="NEW7" s="185"/>
      <c r="NEX7" s="186"/>
      <c r="NEY7" s="185"/>
      <c r="NEZ7" s="186"/>
      <c r="NFA7" s="185"/>
      <c r="NFB7" s="186"/>
      <c r="NFC7" s="185"/>
      <c r="NFD7" s="186"/>
      <c r="NFE7" s="185"/>
      <c r="NFF7" s="186"/>
      <c r="NFG7" s="185"/>
      <c r="NFH7" s="186"/>
      <c r="NFI7" s="185"/>
      <c r="NFJ7" s="186"/>
      <c r="NFK7" s="185"/>
      <c r="NFL7" s="186"/>
      <c r="NFM7" s="185"/>
      <c r="NFN7" s="186"/>
      <c r="NFO7" s="185"/>
      <c r="NFP7" s="186"/>
      <c r="NFQ7" s="185"/>
      <c r="NFR7" s="186"/>
      <c r="NFS7" s="185"/>
      <c r="NFT7" s="186"/>
      <c r="NFU7" s="185"/>
      <c r="NFV7" s="186"/>
      <c r="NFW7" s="185"/>
      <c r="NFX7" s="186"/>
      <c r="NFY7" s="185"/>
      <c r="NFZ7" s="186"/>
      <c r="NGA7" s="185"/>
      <c r="NGB7" s="186"/>
      <c r="NGC7" s="185"/>
      <c r="NGD7" s="186"/>
      <c r="NGE7" s="185"/>
      <c r="NGF7" s="186"/>
      <c r="NGG7" s="185"/>
      <c r="NGH7" s="186"/>
      <c r="NGI7" s="185"/>
      <c r="NGJ7" s="186"/>
      <c r="NGK7" s="185"/>
      <c r="NGL7" s="186"/>
      <c r="NGM7" s="185"/>
      <c r="NGN7" s="186"/>
      <c r="NGO7" s="185"/>
      <c r="NGP7" s="186"/>
      <c r="NGQ7" s="185"/>
      <c r="NGR7" s="186"/>
      <c r="NGS7" s="185"/>
      <c r="NGT7" s="186"/>
      <c r="NGU7" s="185"/>
      <c r="NGV7" s="186"/>
      <c r="NGW7" s="185"/>
      <c r="NGX7" s="186"/>
      <c r="NGY7" s="185"/>
      <c r="NGZ7" s="186"/>
      <c r="NHA7" s="185"/>
      <c r="NHB7" s="186"/>
      <c r="NHC7" s="185"/>
      <c r="NHD7" s="186"/>
      <c r="NHE7" s="185"/>
      <c r="NHF7" s="186"/>
      <c r="NHG7" s="185"/>
      <c r="NHH7" s="186"/>
      <c r="NHI7" s="185"/>
      <c r="NHJ7" s="186"/>
      <c r="NHK7" s="185"/>
      <c r="NHL7" s="186"/>
      <c r="NHM7" s="185"/>
      <c r="NHN7" s="186"/>
      <c r="NHO7" s="185"/>
      <c r="NHP7" s="186"/>
      <c r="NHQ7" s="185"/>
      <c r="NHR7" s="186"/>
      <c r="NHS7" s="185"/>
      <c r="NHT7" s="186"/>
      <c r="NHU7" s="185"/>
      <c r="NHV7" s="186"/>
      <c r="NHW7" s="185"/>
      <c r="NHX7" s="186"/>
      <c r="NHY7" s="185"/>
      <c r="NHZ7" s="186"/>
      <c r="NIA7" s="185"/>
      <c r="NIB7" s="186"/>
      <c r="NIC7" s="185"/>
      <c r="NID7" s="186"/>
      <c r="NIE7" s="185"/>
      <c r="NIF7" s="186"/>
      <c r="NIG7" s="185"/>
      <c r="NIH7" s="186"/>
      <c r="NII7" s="185"/>
      <c r="NIJ7" s="186"/>
      <c r="NIK7" s="185"/>
      <c r="NIL7" s="186"/>
      <c r="NIM7" s="185"/>
      <c r="NIN7" s="186"/>
      <c r="NIO7" s="185"/>
      <c r="NIP7" s="186"/>
      <c r="NIQ7" s="185"/>
      <c r="NIR7" s="186"/>
      <c r="NIS7" s="185"/>
      <c r="NIT7" s="186"/>
      <c r="NIU7" s="185"/>
      <c r="NIV7" s="186"/>
      <c r="NIW7" s="185"/>
      <c r="NIX7" s="186"/>
      <c r="NIY7" s="185"/>
      <c r="NIZ7" s="186"/>
      <c r="NJA7" s="185"/>
      <c r="NJB7" s="186"/>
      <c r="NJC7" s="185"/>
      <c r="NJD7" s="186"/>
      <c r="NJE7" s="185"/>
      <c r="NJF7" s="186"/>
      <c r="NJG7" s="185"/>
      <c r="NJH7" s="186"/>
      <c r="NJI7" s="185"/>
      <c r="NJJ7" s="186"/>
      <c r="NJK7" s="185"/>
      <c r="NJL7" s="186"/>
      <c r="NJM7" s="185"/>
      <c r="NJN7" s="186"/>
      <c r="NJO7" s="185"/>
      <c r="NJP7" s="186"/>
      <c r="NJQ7" s="185"/>
      <c r="NJR7" s="186"/>
      <c r="NJS7" s="185"/>
      <c r="NJT7" s="186"/>
      <c r="NJU7" s="185"/>
      <c r="NJV7" s="186"/>
      <c r="NJW7" s="185"/>
      <c r="NJX7" s="186"/>
      <c r="NJY7" s="185"/>
      <c r="NJZ7" s="186"/>
      <c r="NKA7" s="185"/>
      <c r="NKB7" s="186"/>
      <c r="NKC7" s="185"/>
      <c r="NKD7" s="186"/>
      <c r="NKE7" s="185"/>
      <c r="NKF7" s="186"/>
      <c r="NKG7" s="185"/>
      <c r="NKH7" s="186"/>
      <c r="NKI7" s="185"/>
      <c r="NKJ7" s="186"/>
      <c r="NKK7" s="185"/>
      <c r="NKL7" s="186"/>
      <c r="NKM7" s="185"/>
      <c r="NKN7" s="186"/>
      <c r="NKO7" s="185"/>
      <c r="NKP7" s="186"/>
      <c r="NKQ7" s="185"/>
      <c r="NKR7" s="186"/>
      <c r="NKS7" s="185"/>
      <c r="NKT7" s="186"/>
      <c r="NKU7" s="185"/>
      <c r="NKV7" s="186"/>
      <c r="NKW7" s="185"/>
      <c r="NKX7" s="186"/>
      <c r="NKY7" s="185"/>
      <c r="NKZ7" s="186"/>
      <c r="NLA7" s="185"/>
      <c r="NLB7" s="186"/>
      <c r="NLC7" s="185"/>
      <c r="NLD7" s="186"/>
      <c r="NLE7" s="185"/>
      <c r="NLF7" s="186"/>
      <c r="NLG7" s="185"/>
      <c r="NLH7" s="186"/>
      <c r="NLI7" s="185"/>
      <c r="NLJ7" s="186"/>
      <c r="NLK7" s="185"/>
      <c r="NLL7" s="186"/>
      <c r="NLM7" s="185"/>
      <c r="NLN7" s="186"/>
      <c r="NLO7" s="185"/>
      <c r="NLP7" s="186"/>
      <c r="NLQ7" s="185"/>
      <c r="NLR7" s="186"/>
      <c r="NLS7" s="185"/>
      <c r="NLT7" s="186"/>
      <c r="NLU7" s="185"/>
      <c r="NLV7" s="186"/>
      <c r="NLW7" s="185"/>
      <c r="NLX7" s="186"/>
      <c r="NLY7" s="185"/>
      <c r="NLZ7" s="186"/>
      <c r="NMA7" s="185"/>
      <c r="NMB7" s="186"/>
      <c r="NMC7" s="185"/>
      <c r="NMD7" s="186"/>
      <c r="NME7" s="185"/>
      <c r="NMF7" s="186"/>
      <c r="NMG7" s="185"/>
      <c r="NMH7" s="186"/>
      <c r="NMI7" s="185"/>
      <c r="NMJ7" s="186"/>
      <c r="NMK7" s="185"/>
      <c r="NML7" s="186"/>
      <c r="NMM7" s="185"/>
      <c r="NMN7" s="186"/>
      <c r="NMO7" s="185"/>
      <c r="NMP7" s="186"/>
      <c r="NMQ7" s="185"/>
      <c r="NMR7" s="186"/>
      <c r="NMS7" s="185"/>
      <c r="NMT7" s="186"/>
      <c r="NMU7" s="185"/>
      <c r="NMV7" s="186"/>
      <c r="NMW7" s="185"/>
      <c r="NMX7" s="186"/>
      <c r="NMY7" s="185"/>
      <c r="NMZ7" s="186"/>
      <c r="NNA7" s="185"/>
      <c r="NNB7" s="186"/>
      <c r="NNC7" s="185"/>
      <c r="NND7" s="186"/>
      <c r="NNE7" s="185"/>
      <c r="NNF7" s="186"/>
      <c r="NNG7" s="185"/>
      <c r="NNH7" s="186"/>
      <c r="NNI7" s="185"/>
      <c r="NNJ7" s="186"/>
      <c r="NNK7" s="185"/>
      <c r="NNL7" s="186"/>
      <c r="NNM7" s="185"/>
      <c r="NNN7" s="186"/>
      <c r="NNO7" s="185"/>
      <c r="NNP7" s="186"/>
      <c r="NNQ7" s="185"/>
      <c r="NNR7" s="186"/>
      <c r="NNS7" s="185"/>
      <c r="NNT7" s="186"/>
      <c r="NNU7" s="185"/>
      <c r="NNV7" s="186"/>
      <c r="NNW7" s="185"/>
      <c r="NNX7" s="186"/>
      <c r="NNY7" s="185"/>
      <c r="NNZ7" s="186"/>
      <c r="NOA7" s="185"/>
      <c r="NOB7" s="186"/>
      <c r="NOC7" s="185"/>
      <c r="NOD7" s="186"/>
      <c r="NOE7" s="185"/>
      <c r="NOF7" s="186"/>
      <c r="NOG7" s="185"/>
      <c r="NOH7" s="186"/>
      <c r="NOI7" s="185"/>
      <c r="NOJ7" s="186"/>
      <c r="NOK7" s="185"/>
      <c r="NOL7" s="186"/>
      <c r="NOM7" s="185"/>
      <c r="NON7" s="186"/>
      <c r="NOO7" s="185"/>
      <c r="NOP7" s="186"/>
      <c r="NOQ7" s="185"/>
      <c r="NOR7" s="186"/>
      <c r="NOS7" s="185"/>
      <c r="NOT7" s="186"/>
      <c r="NOU7" s="185"/>
      <c r="NOV7" s="186"/>
      <c r="NOW7" s="185"/>
      <c r="NOX7" s="186"/>
      <c r="NOY7" s="185"/>
      <c r="NOZ7" s="186"/>
      <c r="NPA7" s="185"/>
      <c r="NPB7" s="186"/>
      <c r="NPC7" s="185"/>
      <c r="NPD7" s="186"/>
      <c r="NPE7" s="185"/>
      <c r="NPF7" s="186"/>
      <c r="NPG7" s="185"/>
      <c r="NPH7" s="186"/>
      <c r="NPI7" s="185"/>
      <c r="NPJ7" s="186"/>
      <c r="NPK7" s="185"/>
      <c r="NPL7" s="186"/>
      <c r="NPM7" s="185"/>
      <c r="NPN7" s="186"/>
      <c r="NPO7" s="185"/>
      <c r="NPP7" s="186"/>
      <c r="NPQ7" s="185"/>
      <c r="NPR7" s="186"/>
      <c r="NPS7" s="185"/>
      <c r="NPT7" s="186"/>
      <c r="NPU7" s="185"/>
      <c r="NPV7" s="186"/>
      <c r="NPW7" s="185"/>
      <c r="NPX7" s="186"/>
      <c r="NPY7" s="185"/>
      <c r="NPZ7" s="186"/>
      <c r="NQA7" s="185"/>
      <c r="NQB7" s="186"/>
      <c r="NQC7" s="185"/>
      <c r="NQD7" s="186"/>
      <c r="NQE7" s="185"/>
      <c r="NQF7" s="186"/>
      <c r="NQG7" s="185"/>
      <c r="NQH7" s="186"/>
      <c r="NQI7" s="185"/>
      <c r="NQJ7" s="186"/>
      <c r="NQK7" s="185"/>
      <c r="NQL7" s="186"/>
      <c r="NQM7" s="185"/>
      <c r="NQN7" s="186"/>
      <c r="NQO7" s="185"/>
      <c r="NQP7" s="186"/>
      <c r="NQQ7" s="185"/>
      <c r="NQR7" s="186"/>
      <c r="NQS7" s="185"/>
      <c r="NQT7" s="186"/>
      <c r="NQU7" s="185"/>
      <c r="NQV7" s="186"/>
      <c r="NQW7" s="185"/>
      <c r="NQX7" s="186"/>
      <c r="NQY7" s="185"/>
      <c r="NQZ7" s="186"/>
      <c r="NRA7" s="185"/>
      <c r="NRB7" s="186"/>
      <c r="NRC7" s="185"/>
      <c r="NRD7" s="186"/>
      <c r="NRE7" s="185"/>
      <c r="NRF7" s="186"/>
      <c r="NRG7" s="185"/>
      <c r="NRH7" s="186"/>
      <c r="NRI7" s="185"/>
      <c r="NRJ7" s="186"/>
      <c r="NRK7" s="185"/>
      <c r="NRL7" s="186"/>
      <c r="NRM7" s="185"/>
      <c r="NRN7" s="186"/>
      <c r="NRO7" s="185"/>
      <c r="NRP7" s="186"/>
      <c r="NRQ7" s="185"/>
      <c r="NRR7" s="186"/>
      <c r="NRS7" s="185"/>
      <c r="NRT7" s="186"/>
      <c r="NRU7" s="185"/>
      <c r="NRV7" s="186"/>
      <c r="NRW7" s="185"/>
      <c r="NRX7" s="186"/>
      <c r="NRY7" s="185"/>
      <c r="NRZ7" s="186"/>
      <c r="NSA7" s="185"/>
      <c r="NSB7" s="186"/>
      <c r="NSC7" s="185"/>
      <c r="NSD7" s="186"/>
      <c r="NSE7" s="185"/>
      <c r="NSF7" s="186"/>
      <c r="NSG7" s="185"/>
      <c r="NSH7" s="186"/>
      <c r="NSI7" s="185"/>
      <c r="NSJ7" s="186"/>
      <c r="NSK7" s="185"/>
      <c r="NSL7" s="186"/>
      <c r="NSM7" s="185"/>
      <c r="NSN7" s="186"/>
      <c r="NSO7" s="185"/>
      <c r="NSP7" s="186"/>
      <c r="NSQ7" s="185"/>
      <c r="NSR7" s="186"/>
      <c r="NSS7" s="185"/>
      <c r="NST7" s="186"/>
      <c r="NSU7" s="185"/>
      <c r="NSV7" s="186"/>
      <c r="NSW7" s="185"/>
      <c r="NSX7" s="186"/>
      <c r="NSY7" s="185"/>
      <c r="NSZ7" s="186"/>
      <c r="NTA7" s="185"/>
      <c r="NTB7" s="186"/>
      <c r="NTC7" s="185"/>
      <c r="NTD7" s="186"/>
      <c r="NTE7" s="185"/>
      <c r="NTF7" s="186"/>
      <c r="NTG7" s="185"/>
      <c r="NTH7" s="186"/>
      <c r="NTI7" s="185"/>
      <c r="NTJ7" s="186"/>
      <c r="NTK7" s="185"/>
      <c r="NTL7" s="186"/>
      <c r="NTM7" s="185"/>
      <c r="NTN7" s="186"/>
      <c r="NTO7" s="185"/>
      <c r="NTP7" s="186"/>
      <c r="NTQ7" s="185"/>
      <c r="NTR7" s="186"/>
      <c r="NTS7" s="185"/>
      <c r="NTT7" s="186"/>
      <c r="NTU7" s="185"/>
      <c r="NTV7" s="186"/>
      <c r="NTW7" s="185"/>
      <c r="NTX7" s="186"/>
      <c r="NTY7" s="185"/>
      <c r="NTZ7" s="186"/>
      <c r="NUA7" s="185"/>
      <c r="NUB7" s="186"/>
      <c r="NUC7" s="185"/>
      <c r="NUD7" s="186"/>
      <c r="NUE7" s="185"/>
      <c r="NUF7" s="186"/>
      <c r="NUG7" s="185"/>
      <c r="NUH7" s="186"/>
      <c r="NUI7" s="185"/>
      <c r="NUJ7" s="186"/>
      <c r="NUK7" s="185"/>
      <c r="NUL7" s="186"/>
      <c r="NUM7" s="185"/>
      <c r="NUN7" s="186"/>
      <c r="NUO7" s="185"/>
      <c r="NUP7" s="186"/>
      <c r="NUQ7" s="185"/>
      <c r="NUR7" s="186"/>
      <c r="NUS7" s="185"/>
      <c r="NUT7" s="186"/>
      <c r="NUU7" s="185"/>
      <c r="NUV7" s="186"/>
      <c r="NUW7" s="185"/>
      <c r="NUX7" s="186"/>
      <c r="NUY7" s="185"/>
      <c r="NUZ7" s="186"/>
      <c r="NVA7" s="185"/>
      <c r="NVB7" s="186"/>
      <c r="NVC7" s="185"/>
      <c r="NVD7" s="186"/>
      <c r="NVE7" s="185"/>
      <c r="NVF7" s="186"/>
      <c r="NVG7" s="185"/>
      <c r="NVH7" s="186"/>
      <c r="NVI7" s="185"/>
      <c r="NVJ7" s="186"/>
      <c r="NVK7" s="185"/>
      <c r="NVL7" s="186"/>
      <c r="NVM7" s="185"/>
      <c r="NVN7" s="186"/>
      <c r="NVO7" s="185"/>
      <c r="NVP7" s="186"/>
      <c r="NVQ7" s="185"/>
      <c r="NVR7" s="186"/>
      <c r="NVS7" s="185"/>
      <c r="NVT7" s="186"/>
      <c r="NVU7" s="185"/>
      <c r="NVV7" s="186"/>
      <c r="NVW7" s="185"/>
      <c r="NVX7" s="186"/>
      <c r="NVY7" s="185"/>
      <c r="NVZ7" s="186"/>
      <c r="NWA7" s="185"/>
      <c r="NWB7" s="186"/>
      <c r="NWC7" s="185"/>
      <c r="NWD7" s="186"/>
      <c r="NWE7" s="185"/>
      <c r="NWF7" s="186"/>
      <c r="NWG7" s="185"/>
      <c r="NWH7" s="186"/>
      <c r="NWI7" s="185"/>
      <c r="NWJ7" s="186"/>
      <c r="NWK7" s="185"/>
      <c r="NWL7" s="186"/>
      <c r="NWM7" s="185"/>
      <c r="NWN7" s="186"/>
      <c r="NWO7" s="185"/>
      <c r="NWP7" s="186"/>
      <c r="NWQ7" s="185"/>
      <c r="NWR7" s="186"/>
      <c r="NWS7" s="185"/>
      <c r="NWT7" s="186"/>
      <c r="NWU7" s="185"/>
      <c r="NWV7" s="186"/>
      <c r="NWW7" s="185"/>
      <c r="NWX7" s="186"/>
      <c r="NWY7" s="185"/>
      <c r="NWZ7" s="186"/>
      <c r="NXA7" s="185"/>
      <c r="NXB7" s="186"/>
      <c r="NXC7" s="185"/>
      <c r="NXD7" s="186"/>
      <c r="NXE7" s="185"/>
      <c r="NXF7" s="186"/>
      <c r="NXG7" s="185"/>
      <c r="NXH7" s="186"/>
      <c r="NXI7" s="185"/>
      <c r="NXJ7" s="186"/>
      <c r="NXK7" s="185"/>
      <c r="NXL7" s="186"/>
      <c r="NXM7" s="185"/>
      <c r="NXN7" s="186"/>
      <c r="NXO7" s="185"/>
      <c r="NXP7" s="186"/>
      <c r="NXQ7" s="185"/>
      <c r="NXR7" s="186"/>
      <c r="NXS7" s="185"/>
      <c r="NXT7" s="186"/>
      <c r="NXU7" s="185"/>
      <c r="NXV7" s="186"/>
      <c r="NXW7" s="185"/>
      <c r="NXX7" s="186"/>
      <c r="NXY7" s="185"/>
      <c r="NXZ7" s="186"/>
      <c r="NYA7" s="185"/>
      <c r="NYB7" s="186"/>
      <c r="NYC7" s="185"/>
      <c r="NYD7" s="186"/>
      <c r="NYE7" s="185"/>
      <c r="NYF7" s="186"/>
      <c r="NYG7" s="185"/>
      <c r="NYH7" s="186"/>
      <c r="NYI7" s="185"/>
      <c r="NYJ7" s="186"/>
      <c r="NYK7" s="185"/>
      <c r="NYL7" s="186"/>
      <c r="NYM7" s="185"/>
      <c r="NYN7" s="186"/>
      <c r="NYO7" s="185"/>
      <c r="NYP7" s="186"/>
      <c r="NYQ7" s="185"/>
      <c r="NYR7" s="186"/>
      <c r="NYS7" s="185"/>
      <c r="NYT7" s="186"/>
      <c r="NYU7" s="185"/>
      <c r="NYV7" s="186"/>
      <c r="NYW7" s="185"/>
      <c r="NYX7" s="186"/>
      <c r="NYY7" s="185"/>
      <c r="NYZ7" s="186"/>
      <c r="NZA7" s="185"/>
      <c r="NZB7" s="186"/>
      <c r="NZC7" s="185"/>
      <c r="NZD7" s="186"/>
      <c r="NZE7" s="185"/>
      <c r="NZF7" s="186"/>
      <c r="NZG7" s="185"/>
      <c r="NZH7" s="186"/>
      <c r="NZI7" s="185"/>
      <c r="NZJ7" s="186"/>
      <c r="NZK7" s="185"/>
      <c r="NZL7" s="186"/>
      <c r="NZM7" s="185"/>
      <c r="NZN7" s="186"/>
      <c r="NZO7" s="185"/>
      <c r="NZP7" s="186"/>
      <c r="NZQ7" s="185"/>
      <c r="NZR7" s="186"/>
      <c r="NZS7" s="185"/>
      <c r="NZT7" s="186"/>
      <c r="NZU7" s="185"/>
      <c r="NZV7" s="186"/>
      <c r="NZW7" s="185"/>
      <c r="NZX7" s="186"/>
      <c r="NZY7" s="185"/>
      <c r="NZZ7" s="186"/>
      <c r="OAA7" s="185"/>
      <c r="OAB7" s="186"/>
      <c r="OAC7" s="185"/>
      <c r="OAD7" s="186"/>
      <c r="OAE7" s="185"/>
      <c r="OAF7" s="186"/>
      <c r="OAG7" s="185"/>
      <c r="OAH7" s="186"/>
      <c r="OAI7" s="185"/>
      <c r="OAJ7" s="186"/>
      <c r="OAK7" s="185"/>
      <c r="OAL7" s="186"/>
      <c r="OAM7" s="185"/>
      <c r="OAN7" s="186"/>
      <c r="OAO7" s="185"/>
      <c r="OAP7" s="186"/>
      <c r="OAQ7" s="185"/>
      <c r="OAR7" s="186"/>
      <c r="OAS7" s="185"/>
      <c r="OAT7" s="186"/>
      <c r="OAU7" s="185"/>
      <c r="OAV7" s="186"/>
      <c r="OAW7" s="185"/>
      <c r="OAX7" s="186"/>
      <c r="OAY7" s="185"/>
      <c r="OAZ7" s="186"/>
      <c r="OBA7" s="185"/>
      <c r="OBB7" s="186"/>
      <c r="OBC7" s="185"/>
      <c r="OBD7" s="186"/>
      <c r="OBE7" s="185"/>
      <c r="OBF7" s="186"/>
      <c r="OBG7" s="185"/>
      <c r="OBH7" s="186"/>
      <c r="OBI7" s="185"/>
      <c r="OBJ7" s="186"/>
      <c r="OBK7" s="185"/>
      <c r="OBL7" s="186"/>
      <c r="OBM7" s="185"/>
      <c r="OBN7" s="186"/>
      <c r="OBO7" s="185"/>
      <c r="OBP7" s="186"/>
      <c r="OBQ7" s="185"/>
      <c r="OBR7" s="186"/>
      <c r="OBS7" s="185"/>
      <c r="OBT7" s="186"/>
      <c r="OBU7" s="185"/>
      <c r="OBV7" s="186"/>
      <c r="OBW7" s="185"/>
      <c r="OBX7" s="186"/>
      <c r="OBY7" s="185"/>
      <c r="OBZ7" s="186"/>
      <c r="OCA7" s="185"/>
      <c r="OCB7" s="186"/>
      <c r="OCC7" s="185"/>
      <c r="OCD7" s="186"/>
      <c r="OCE7" s="185"/>
      <c r="OCF7" s="186"/>
      <c r="OCG7" s="185"/>
      <c r="OCH7" s="186"/>
      <c r="OCI7" s="185"/>
      <c r="OCJ7" s="186"/>
      <c r="OCK7" s="185"/>
      <c r="OCL7" s="186"/>
      <c r="OCM7" s="185"/>
      <c r="OCN7" s="186"/>
      <c r="OCO7" s="185"/>
      <c r="OCP7" s="186"/>
      <c r="OCQ7" s="185"/>
      <c r="OCR7" s="186"/>
      <c r="OCS7" s="185"/>
      <c r="OCT7" s="186"/>
      <c r="OCU7" s="185"/>
      <c r="OCV7" s="186"/>
      <c r="OCW7" s="185"/>
      <c r="OCX7" s="186"/>
      <c r="OCY7" s="185"/>
      <c r="OCZ7" s="186"/>
      <c r="ODA7" s="185"/>
      <c r="ODB7" s="186"/>
      <c r="ODC7" s="185"/>
      <c r="ODD7" s="186"/>
      <c r="ODE7" s="185"/>
      <c r="ODF7" s="186"/>
      <c r="ODG7" s="185"/>
      <c r="ODH7" s="186"/>
      <c r="ODI7" s="185"/>
      <c r="ODJ7" s="186"/>
      <c r="ODK7" s="185"/>
      <c r="ODL7" s="186"/>
      <c r="ODM7" s="185"/>
      <c r="ODN7" s="186"/>
      <c r="ODO7" s="185"/>
      <c r="ODP7" s="186"/>
      <c r="ODQ7" s="185"/>
      <c r="ODR7" s="186"/>
      <c r="ODS7" s="185"/>
      <c r="ODT7" s="186"/>
      <c r="ODU7" s="185"/>
      <c r="ODV7" s="186"/>
      <c r="ODW7" s="185"/>
      <c r="ODX7" s="186"/>
      <c r="ODY7" s="185"/>
      <c r="ODZ7" s="186"/>
      <c r="OEA7" s="185"/>
      <c r="OEB7" s="186"/>
      <c r="OEC7" s="185"/>
      <c r="OED7" s="186"/>
      <c r="OEE7" s="185"/>
      <c r="OEF7" s="186"/>
      <c r="OEG7" s="185"/>
      <c r="OEH7" s="186"/>
      <c r="OEI7" s="185"/>
      <c r="OEJ7" s="186"/>
      <c r="OEK7" s="185"/>
      <c r="OEL7" s="186"/>
      <c r="OEM7" s="185"/>
      <c r="OEN7" s="186"/>
      <c r="OEO7" s="185"/>
      <c r="OEP7" s="186"/>
      <c r="OEQ7" s="185"/>
      <c r="OER7" s="186"/>
      <c r="OES7" s="185"/>
      <c r="OET7" s="186"/>
      <c r="OEU7" s="185"/>
      <c r="OEV7" s="186"/>
      <c r="OEW7" s="185"/>
      <c r="OEX7" s="186"/>
      <c r="OEY7" s="185"/>
      <c r="OEZ7" s="186"/>
      <c r="OFA7" s="185"/>
      <c r="OFB7" s="186"/>
      <c r="OFC7" s="185"/>
      <c r="OFD7" s="186"/>
      <c r="OFE7" s="185"/>
      <c r="OFF7" s="186"/>
      <c r="OFG7" s="185"/>
      <c r="OFH7" s="186"/>
      <c r="OFI7" s="185"/>
      <c r="OFJ7" s="186"/>
      <c r="OFK7" s="185"/>
      <c r="OFL7" s="186"/>
      <c r="OFM7" s="185"/>
      <c r="OFN7" s="186"/>
      <c r="OFO7" s="185"/>
      <c r="OFP7" s="186"/>
      <c r="OFQ7" s="185"/>
      <c r="OFR7" s="186"/>
      <c r="OFS7" s="185"/>
      <c r="OFT7" s="186"/>
      <c r="OFU7" s="185"/>
      <c r="OFV7" s="186"/>
      <c r="OFW7" s="185"/>
      <c r="OFX7" s="186"/>
      <c r="OFY7" s="185"/>
      <c r="OFZ7" s="186"/>
      <c r="OGA7" s="185"/>
      <c r="OGB7" s="186"/>
      <c r="OGC7" s="185"/>
      <c r="OGD7" s="186"/>
      <c r="OGE7" s="185"/>
      <c r="OGF7" s="186"/>
      <c r="OGG7" s="185"/>
      <c r="OGH7" s="186"/>
      <c r="OGI7" s="185"/>
      <c r="OGJ7" s="186"/>
      <c r="OGK7" s="185"/>
      <c r="OGL7" s="186"/>
      <c r="OGM7" s="185"/>
      <c r="OGN7" s="186"/>
      <c r="OGO7" s="185"/>
      <c r="OGP7" s="186"/>
      <c r="OGQ7" s="185"/>
      <c r="OGR7" s="186"/>
      <c r="OGS7" s="185"/>
      <c r="OGT7" s="186"/>
      <c r="OGU7" s="185"/>
      <c r="OGV7" s="186"/>
      <c r="OGW7" s="185"/>
      <c r="OGX7" s="186"/>
      <c r="OGY7" s="185"/>
      <c r="OGZ7" s="186"/>
      <c r="OHA7" s="185"/>
      <c r="OHB7" s="186"/>
      <c r="OHC7" s="185"/>
      <c r="OHD7" s="186"/>
      <c r="OHE7" s="185"/>
      <c r="OHF7" s="186"/>
      <c r="OHG7" s="185"/>
      <c r="OHH7" s="186"/>
      <c r="OHI7" s="185"/>
      <c r="OHJ7" s="186"/>
      <c r="OHK7" s="185"/>
      <c r="OHL7" s="186"/>
      <c r="OHM7" s="185"/>
      <c r="OHN7" s="186"/>
      <c r="OHO7" s="185"/>
      <c r="OHP7" s="186"/>
      <c r="OHQ7" s="185"/>
      <c r="OHR7" s="186"/>
      <c r="OHS7" s="185"/>
      <c r="OHT7" s="186"/>
      <c r="OHU7" s="185"/>
      <c r="OHV7" s="186"/>
      <c r="OHW7" s="185"/>
      <c r="OHX7" s="186"/>
      <c r="OHY7" s="185"/>
      <c r="OHZ7" s="186"/>
      <c r="OIA7" s="185"/>
      <c r="OIB7" s="186"/>
      <c r="OIC7" s="185"/>
      <c r="OID7" s="186"/>
      <c r="OIE7" s="185"/>
      <c r="OIF7" s="186"/>
      <c r="OIG7" s="185"/>
      <c r="OIH7" s="186"/>
      <c r="OII7" s="185"/>
      <c r="OIJ7" s="186"/>
      <c r="OIK7" s="185"/>
      <c r="OIL7" s="186"/>
      <c r="OIM7" s="185"/>
      <c r="OIN7" s="186"/>
      <c r="OIO7" s="185"/>
      <c r="OIP7" s="186"/>
      <c r="OIQ7" s="185"/>
      <c r="OIR7" s="186"/>
      <c r="OIS7" s="185"/>
      <c r="OIT7" s="186"/>
      <c r="OIU7" s="185"/>
      <c r="OIV7" s="186"/>
      <c r="OIW7" s="185"/>
      <c r="OIX7" s="186"/>
      <c r="OIY7" s="185"/>
      <c r="OIZ7" s="186"/>
      <c r="OJA7" s="185"/>
      <c r="OJB7" s="186"/>
      <c r="OJC7" s="185"/>
      <c r="OJD7" s="186"/>
      <c r="OJE7" s="185"/>
      <c r="OJF7" s="186"/>
      <c r="OJG7" s="185"/>
      <c r="OJH7" s="186"/>
      <c r="OJI7" s="185"/>
      <c r="OJJ7" s="186"/>
      <c r="OJK7" s="185"/>
      <c r="OJL7" s="186"/>
      <c r="OJM7" s="185"/>
      <c r="OJN7" s="186"/>
      <c r="OJO7" s="185"/>
      <c r="OJP7" s="186"/>
      <c r="OJQ7" s="185"/>
      <c r="OJR7" s="186"/>
      <c r="OJS7" s="185"/>
      <c r="OJT7" s="186"/>
      <c r="OJU7" s="185"/>
      <c r="OJV7" s="186"/>
      <c r="OJW7" s="185"/>
      <c r="OJX7" s="186"/>
      <c r="OJY7" s="185"/>
      <c r="OJZ7" s="186"/>
      <c r="OKA7" s="185"/>
      <c r="OKB7" s="186"/>
      <c r="OKC7" s="185"/>
      <c r="OKD7" s="186"/>
      <c r="OKE7" s="185"/>
      <c r="OKF7" s="186"/>
      <c r="OKG7" s="185"/>
      <c r="OKH7" s="186"/>
      <c r="OKI7" s="185"/>
      <c r="OKJ7" s="186"/>
      <c r="OKK7" s="185"/>
      <c r="OKL7" s="186"/>
      <c r="OKM7" s="185"/>
      <c r="OKN7" s="186"/>
      <c r="OKO7" s="185"/>
      <c r="OKP7" s="186"/>
      <c r="OKQ7" s="185"/>
      <c r="OKR7" s="186"/>
      <c r="OKS7" s="185"/>
      <c r="OKT7" s="186"/>
      <c r="OKU7" s="185"/>
      <c r="OKV7" s="186"/>
      <c r="OKW7" s="185"/>
      <c r="OKX7" s="186"/>
      <c r="OKY7" s="185"/>
      <c r="OKZ7" s="186"/>
      <c r="OLA7" s="185"/>
      <c r="OLB7" s="186"/>
      <c r="OLC7" s="185"/>
      <c r="OLD7" s="186"/>
      <c r="OLE7" s="185"/>
      <c r="OLF7" s="186"/>
      <c r="OLG7" s="185"/>
      <c r="OLH7" s="186"/>
      <c r="OLI7" s="185"/>
      <c r="OLJ7" s="186"/>
      <c r="OLK7" s="185"/>
      <c r="OLL7" s="186"/>
      <c r="OLM7" s="185"/>
      <c r="OLN7" s="186"/>
      <c r="OLO7" s="185"/>
      <c r="OLP7" s="186"/>
      <c r="OLQ7" s="185"/>
      <c r="OLR7" s="186"/>
      <c r="OLS7" s="185"/>
      <c r="OLT7" s="186"/>
      <c r="OLU7" s="185"/>
      <c r="OLV7" s="186"/>
      <c r="OLW7" s="185"/>
      <c r="OLX7" s="186"/>
      <c r="OLY7" s="185"/>
      <c r="OLZ7" s="186"/>
      <c r="OMA7" s="185"/>
      <c r="OMB7" s="186"/>
      <c r="OMC7" s="185"/>
      <c r="OMD7" s="186"/>
      <c r="OME7" s="185"/>
      <c r="OMF7" s="186"/>
      <c r="OMG7" s="185"/>
      <c r="OMH7" s="186"/>
      <c r="OMI7" s="185"/>
      <c r="OMJ7" s="186"/>
      <c r="OMK7" s="185"/>
      <c r="OML7" s="186"/>
      <c r="OMM7" s="185"/>
      <c r="OMN7" s="186"/>
      <c r="OMO7" s="185"/>
      <c r="OMP7" s="186"/>
      <c r="OMQ7" s="185"/>
      <c r="OMR7" s="186"/>
      <c r="OMS7" s="185"/>
      <c r="OMT7" s="186"/>
      <c r="OMU7" s="185"/>
      <c r="OMV7" s="186"/>
      <c r="OMW7" s="185"/>
      <c r="OMX7" s="186"/>
      <c r="OMY7" s="185"/>
      <c r="OMZ7" s="186"/>
      <c r="ONA7" s="185"/>
      <c r="ONB7" s="186"/>
      <c r="ONC7" s="185"/>
      <c r="OND7" s="186"/>
      <c r="ONE7" s="185"/>
      <c r="ONF7" s="186"/>
      <c r="ONG7" s="185"/>
      <c r="ONH7" s="186"/>
      <c r="ONI7" s="185"/>
      <c r="ONJ7" s="186"/>
      <c r="ONK7" s="185"/>
      <c r="ONL7" s="186"/>
      <c r="ONM7" s="185"/>
      <c r="ONN7" s="186"/>
      <c r="ONO7" s="185"/>
      <c r="ONP7" s="186"/>
      <c r="ONQ7" s="185"/>
      <c r="ONR7" s="186"/>
      <c r="ONS7" s="185"/>
      <c r="ONT7" s="186"/>
      <c r="ONU7" s="185"/>
      <c r="ONV7" s="186"/>
      <c r="ONW7" s="185"/>
      <c r="ONX7" s="186"/>
      <c r="ONY7" s="185"/>
      <c r="ONZ7" s="186"/>
      <c r="OOA7" s="185"/>
      <c r="OOB7" s="186"/>
      <c r="OOC7" s="185"/>
      <c r="OOD7" s="186"/>
      <c r="OOE7" s="185"/>
      <c r="OOF7" s="186"/>
      <c r="OOG7" s="185"/>
      <c r="OOH7" s="186"/>
      <c r="OOI7" s="185"/>
      <c r="OOJ7" s="186"/>
      <c r="OOK7" s="185"/>
      <c r="OOL7" s="186"/>
      <c r="OOM7" s="185"/>
      <c r="OON7" s="186"/>
      <c r="OOO7" s="185"/>
      <c r="OOP7" s="186"/>
      <c r="OOQ7" s="185"/>
      <c r="OOR7" s="186"/>
      <c r="OOS7" s="185"/>
      <c r="OOT7" s="186"/>
      <c r="OOU7" s="185"/>
      <c r="OOV7" s="186"/>
      <c r="OOW7" s="185"/>
      <c r="OOX7" s="186"/>
      <c r="OOY7" s="185"/>
      <c r="OOZ7" s="186"/>
      <c r="OPA7" s="185"/>
      <c r="OPB7" s="186"/>
      <c r="OPC7" s="185"/>
      <c r="OPD7" s="186"/>
      <c r="OPE7" s="185"/>
      <c r="OPF7" s="186"/>
      <c r="OPG7" s="185"/>
      <c r="OPH7" s="186"/>
      <c r="OPI7" s="185"/>
      <c r="OPJ7" s="186"/>
      <c r="OPK7" s="185"/>
      <c r="OPL7" s="186"/>
      <c r="OPM7" s="185"/>
      <c r="OPN7" s="186"/>
      <c r="OPO7" s="185"/>
      <c r="OPP7" s="186"/>
      <c r="OPQ7" s="185"/>
      <c r="OPR7" s="186"/>
      <c r="OPS7" s="185"/>
      <c r="OPT7" s="186"/>
      <c r="OPU7" s="185"/>
      <c r="OPV7" s="186"/>
      <c r="OPW7" s="185"/>
      <c r="OPX7" s="186"/>
      <c r="OPY7" s="185"/>
      <c r="OPZ7" s="186"/>
      <c r="OQA7" s="185"/>
      <c r="OQB7" s="186"/>
      <c r="OQC7" s="185"/>
      <c r="OQD7" s="186"/>
      <c r="OQE7" s="185"/>
      <c r="OQF7" s="186"/>
      <c r="OQG7" s="185"/>
      <c r="OQH7" s="186"/>
      <c r="OQI7" s="185"/>
      <c r="OQJ7" s="186"/>
      <c r="OQK7" s="185"/>
      <c r="OQL7" s="186"/>
      <c r="OQM7" s="185"/>
      <c r="OQN7" s="186"/>
      <c r="OQO7" s="185"/>
      <c r="OQP7" s="186"/>
      <c r="OQQ7" s="185"/>
      <c r="OQR7" s="186"/>
      <c r="OQS7" s="185"/>
      <c r="OQT7" s="186"/>
      <c r="OQU7" s="185"/>
      <c r="OQV7" s="186"/>
      <c r="OQW7" s="185"/>
      <c r="OQX7" s="186"/>
      <c r="OQY7" s="185"/>
      <c r="OQZ7" s="186"/>
      <c r="ORA7" s="185"/>
      <c r="ORB7" s="186"/>
      <c r="ORC7" s="185"/>
      <c r="ORD7" s="186"/>
      <c r="ORE7" s="185"/>
      <c r="ORF7" s="186"/>
      <c r="ORG7" s="185"/>
      <c r="ORH7" s="186"/>
      <c r="ORI7" s="185"/>
      <c r="ORJ7" s="186"/>
      <c r="ORK7" s="185"/>
      <c r="ORL7" s="186"/>
      <c r="ORM7" s="185"/>
      <c r="ORN7" s="186"/>
      <c r="ORO7" s="185"/>
      <c r="ORP7" s="186"/>
      <c r="ORQ7" s="185"/>
      <c r="ORR7" s="186"/>
      <c r="ORS7" s="185"/>
      <c r="ORT7" s="186"/>
      <c r="ORU7" s="185"/>
      <c r="ORV7" s="186"/>
      <c r="ORW7" s="185"/>
      <c r="ORX7" s="186"/>
      <c r="ORY7" s="185"/>
      <c r="ORZ7" s="186"/>
      <c r="OSA7" s="185"/>
      <c r="OSB7" s="186"/>
      <c r="OSC7" s="185"/>
      <c r="OSD7" s="186"/>
      <c r="OSE7" s="185"/>
      <c r="OSF7" s="186"/>
      <c r="OSG7" s="185"/>
      <c r="OSH7" s="186"/>
      <c r="OSI7" s="185"/>
      <c r="OSJ7" s="186"/>
      <c r="OSK7" s="185"/>
      <c r="OSL7" s="186"/>
      <c r="OSM7" s="185"/>
      <c r="OSN7" s="186"/>
      <c r="OSO7" s="185"/>
      <c r="OSP7" s="186"/>
      <c r="OSQ7" s="185"/>
      <c r="OSR7" s="186"/>
      <c r="OSS7" s="185"/>
      <c r="OST7" s="186"/>
      <c r="OSU7" s="185"/>
      <c r="OSV7" s="186"/>
      <c r="OSW7" s="185"/>
      <c r="OSX7" s="186"/>
      <c r="OSY7" s="185"/>
      <c r="OSZ7" s="186"/>
      <c r="OTA7" s="185"/>
      <c r="OTB7" s="186"/>
      <c r="OTC7" s="185"/>
      <c r="OTD7" s="186"/>
      <c r="OTE7" s="185"/>
      <c r="OTF7" s="186"/>
      <c r="OTG7" s="185"/>
      <c r="OTH7" s="186"/>
      <c r="OTI7" s="185"/>
      <c r="OTJ7" s="186"/>
      <c r="OTK7" s="185"/>
      <c r="OTL7" s="186"/>
      <c r="OTM7" s="185"/>
      <c r="OTN7" s="186"/>
      <c r="OTO7" s="185"/>
      <c r="OTP7" s="186"/>
      <c r="OTQ7" s="185"/>
      <c r="OTR7" s="186"/>
      <c r="OTS7" s="185"/>
      <c r="OTT7" s="186"/>
      <c r="OTU7" s="185"/>
      <c r="OTV7" s="186"/>
      <c r="OTW7" s="185"/>
      <c r="OTX7" s="186"/>
      <c r="OTY7" s="185"/>
      <c r="OTZ7" s="186"/>
      <c r="OUA7" s="185"/>
      <c r="OUB7" s="186"/>
      <c r="OUC7" s="185"/>
      <c r="OUD7" s="186"/>
      <c r="OUE7" s="185"/>
      <c r="OUF7" s="186"/>
      <c r="OUG7" s="185"/>
      <c r="OUH7" s="186"/>
      <c r="OUI7" s="185"/>
      <c r="OUJ7" s="186"/>
      <c r="OUK7" s="185"/>
      <c r="OUL7" s="186"/>
      <c r="OUM7" s="185"/>
      <c r="OUN7" s="186"/>
      <c r="OUO7" s="185"/>
      <c r="OUP7" s="186"/>
      <c r="OUQ7" s="185"/>
      <c r="OUR7" s="186"/>
      <c r="OUS7" s="185"/>
      <c r="OUT7" s="186"/>
      <c r="OUU7" s="185"/>
      <c r="OUV7" s="186"/>
      <c r="OUW7" s="185"/>
      <c r="OUX7" s="186"/>
      <c r="OUY7" s="185"/>
      <c r="OUZ7" s="186"/>
      <c r="OVA7" s="185"/>
      <c r="OVB7" s="186"/>
      <c r="OVC7" s="185"/>
      <c r="OVD7" s="186"/>
      <c r="OVE7" s="185"/>
      <c r="OVF7" s="186"/>
      <c r="OVG7" s="185"/>
      <c r="OVH7" s="186"/>
      <c r="OVI7" s="185"/>
      <c r="OVJ7" s="186"/>
      <c r="OVK7" s="185"/>
      <c r="OVL7" s="186"/>
      <c r="OVM7" s="185"/>
      <c r="OVN7" s="186"/>
      <c r="OVO7" s="185"/>
      <c r="OVP7" s="186"/>
      <c r="OVQ7" s="185"/>
      <c r="OVR7" s="186"/>
      <c r="OVS7" s="185"/>
      <c r="OVT7" s="186"/>
      <c r="OVU7" s="185"/>
      <c r="OVV7" s="186"/>
      <c r="OVW7" s="185"/>
      <c r="OVX7" s="186"/>
      <c r="OVY7" s="185"/>
      <c r="OVZ7" s="186"/>
      <c r="OWA7" s="185"/>
      <c r="OWB7" s="186"/>
      <c r="OWC7" s="185"/>
      <c r="OWD7" s="186"/>
      <c r="OWE7" s="185"/>
      <c r="OWF7" s="186"/>
      <c r="OWG7" s="185"/>
      <c r="OWH7" s="186"/>
      <c r="OWI7" s="185"/>
      <c r="OWJ7" s="186"/>
      <c r="OWK7" s="185"/>
      <c r="OWL7" s="186"/>
      <c r="OWM7" s="185"/>
      <c r="OWN7" s="186"/>
      <c r="OWO7" s="185"/>
      <c r="OWP7" s="186"/>
      <c r="OWQ7" s="185"/>
      <c r="OWR7" s="186"/>
      <c r="OWS7" s="185"/>
      <c r="OWT7" s="186"/>
      <c r="OWU7" s="185"/>
      <c r="OWV7" s="186"/>
      <c r="OWW7" s="185"/>
      <c r="OWX7" s="186"/>
      <c r="OWY7" s="185"/>
      <c r="OWZ7" s="186"/>
      <c r="OXA7" s="185"/>
      <c r="OXB7" s="186"/>
      <c r="OXC7" s="185"/>
      <c r="OXD7" s="186"/>
      <c r="OXE7" s="185"/>
      <c r="OXF7" s="186"/>
      <c r="OXG7" s="185"/>
      <c r="OXH7" s="186"/>
      <c r="OXI7" s="185"/>
      <c r="OXJ7" s="186"/>
      <c r="OXK7" s="185"/>
      <c r="OXL7" s="186"/>
      <c r="OXM7" s="185"/>
      <c r="OXN7" s="186"/>
      <c r="OXO7" s="185"/>
      <c r="OXP7" s="186"/>
      <c r="OXQ7" s="185"/>
      <c r="OXR7" s="186"/>
      <c r="OXS7" s="185"/>
      <c r="OXT7" s="186"/>
      <c r="OXU7" s="185"/>
      <c r="OXV7" s="186"/>
      <c r="OXW7" s="185"/>
      <c r="OXX7" s="186"/>
      <c r="OXY7" s="185"/>
      <c r="OXZ7" s="186"/>
      <c r="OYA7" s="185"/>
      <c r="OYB7" s="186"/>
      <c r="OYC7" s="185"/>
      <c r="OYD7" s="186"/>
      <c r="OYE7" s="185"/>
      <c r="OYF7" s="186"/>
      <c r="OYG7" s="185"/>
      <c r="OYH7" s="186"/>
      <c r="OYI7" s="185"/>
      <c r="OYJ7" s="186"/>
      <c r="OYK7" s="185"/>
      <c r="OYL7" s="186"/>
      <c r="OYM7" s="185"/>
      <c r="OYN7" s="186"/>
      <c r="OYO7" s="185"/>
      <c r="OYP7" s="186"/>
      <c r="OYQ7" s="185"/>
      <c r="OYR7" s="186"/>
      <c r="OYS7" s="185"/>
      <c r="OYT7" s="186"/>
      <c r="OYU7" s="185"/>
      <c r="OYV7" s="186"/>
      <c r="OYW7" s="185"/>
      <c r="OYX7" s="186"/>
      <c r="OYY7" s="185"/>
      <c r="OYZ7" s="186"/>
      <c r="OZA7" s="185"/>
      <c r="OZB7" s="186"/>
      <c r="OZC7" s="185"/>
      <c r="OZD7" s="186"/>
      <c r="OZE7" s="185"/>
      <c r="OZF7" s="186"/>
      <c r="OZG7" s="185"/>
      <c r="OZH7" s="186"/>
      <c r="OZI7" s="185"/>
      <c r="OZJ7" s="186"/>
      <c r="OZK7" s="185"/>
      <c r="OZL7" s="186"/>
      <c r="OZM7" s="185"/>
      <c r="OZN7" s="186"/>
      <c r="OZO7" s="185"/>
      <c r="OZP7" s="186"/>
      <c r="OZQ7" s="185"/>
      <c r="OZR7" s="186"/>
      <c r="OZS7" s="185"/>
      <c r="OZT7" s="186"/>
      <c r="OZU7" s="185"/>
      <c r="OZV7" s="186"/>
      <c r="OZW7" s="185"/>
      <c r="OZX7" s="186"/>
      <c r="OZY7" s="185"/>
      <c r="OZZ7" s="186"/>
      <c r="PAA7" s="185"/>
      <c r="PAB7" s="186"/>
      <c r="PAC7" s="185"/>
      <c r="PAD7" s="186"/>
      <c r="PAE7" s="185"/>
      <c r="PAF7" s="186"/>
      <c r="PAG7" s="185"/>
      <c r="PAH7" s="186"/>
      <c r="PAI7" s="185"/>
      <c r="PAJ7" s="186"/>
      <c r="PAK7" s="185"/>
      <c r="PAL7" s="186"/>
      <c r="PAM7" s="185"/>
      <c r="PAN7" s="186"/>
      <c r="PAO7" s="185"/>
      <c r="PAP7" s="186"/>
      <c r="PAQ7" s="185"/>
      <c r="PAR7" s="186"/>
      <c r="PAS7" s="185"/>
      <c r="PAT7" s="186"/>
      <c r="PAU7" s="185"/>
      <c r="PAV7" s="186"/>
      <c r="PAW7" s="185"/>
      <c r="PAX7" s="186"/>
      <c r="PAY7" s="185"/>
      <c r="PAZ7" s="186"/>
      <c r="PBA7" s="185"/>
      <c r="PBB7" s="186"/>
      <c r="PBC7" s="185"/>
      <c r="PBD7" s="186"/>
      <c r="PBE7" s="185"/>
      <c r="PBF7" s="186"/>
      <c r="PBG7" s="185"/>
      <c r="PBH7" s="186"/>
      <c r="PBI7" s="185"/>
      <c r="PBJ7" s="186"/>
      <c r="PBK7" s="185"/>
      <c r="PBL7" s="186"/>
      <c r="PBM7" s="185"/>
      <c r="PBN7" s="186"/>
      <c r="PBO7" s="185"/>
      <c r="PBP7" s="186"/>
      <c r="PBQ7" s="185"/>
      <c r="PBR7" s="186"/>
      <c r="PBS7" s="185"/>
      <c r="PBT7" s="186"/>
      <c r="PBU7" s="185"/>
      <c r="PBV7" s="186"/>
      <c r="PBW7" s="185"/>
      <c r="PBX7" s="186"/>
      <c r="PBY7" s="185"/>
      <c r="PBZ7" s="186"/>
      <c r="PCA7" s="185"/>
      <c r="PCB7" s="186"/>
      <c r="PCC7" s="185"/>
      <c r="PCD7" s="186"/>
      <c r="PCE7" s="185"/>
      <c r="PCF7" s="186"/>
      <c r="PCG7" s="185"/>
      <c r="PCH7" s="186"/>
      <c r="PCI7" s="185"/>
      <c r="PCJ7" s="186"/>
      <c r="PCK7" s="185"/>
      <c r="PCL7" s="186"/>
      <c r="PCM7" s="185"/>
      <c r="PCN7" s="186"/>
      <c r="PCO7" s="185"/>
      <c r="PCP7" s="186"/>
      <c r="PCQ7" s="185"/>
      <c r="PCR7" s="186"/>
      <c r="PCS7" s="185"/>
      <c r="PCT7" s="186"/>
      <c r="PCU7" s="185"/>
      <c r="PCV7" s="186"/>
      <c r="PCW7" s="185"/>
      <c r="PCX7" s="186"/>
      <c r="PCY7" s="185"/>
      <c r="PCZ7" s="186"/>
      <c r="PDA7" s="185"/>
      <c r="PDB7" s="186"/>
      <c r="PDC7" s="185"/>
      <c r="PDD7" s="186"/>
      <c r="PDE7" s="185"/>
      <c r="PDF7" s="186"/>
      <c r="PDG7" s="185"/>
      <c r="PDH7" s="186"/>
      <c r="PDI7" s="185"/>
      <c r="PDJ7" s="186"/>
      <c r="PDK7" s="185"/>
      <c r="PDL7" s="186"/>
      <c r="PDM7" s="185"/>
      <c r="PDN7" s="186"/>
      <c r="PDO7" s="185"/>
      <c r="PDP7" s="186"/>
      <c r="PDQ7" s="185"/>
      <c r="PDR7" s="186"/>
      <c r="PDS7" s="185"/>
      <c r="PDT7" s="186"/>
      <c r="PDU7" s="185"/>
      <c r="PDV7" s="186"/>
      <c r="PDW7" s="185"/>
      <c r="PDX7" s="186"/>
      <c r="PDY7" s="185"/>
      <c r="PDZ7" s="186"/>
      <c r="PEA7" s="185"/>
      <c r="PEB7" s="186"/>
      <c r="PEC7" s="185"/>
      <c r="PED7" s="186"/>
      <c r="PEE7" s="185"/>
      <c r="PEF7" s="186"/>
      <c r="PEG7" s="185"/>
      <c r="PEH7" s="186"/>
      <c r="PEI7" s="185"/>
      <c r="PEJ7" s="186"/>
      <c r="PEK7" s="185"/>
      <c r="PEL7" s="186"/>
      <c r="PEM7" s="185"/>
      <c r="PEN7" s="186"/>
      <c r="PEO7" s="185"/>
      <c r="PEP7" s="186"/>
      <c r="PEQ7" s="185"/>
      <c r="PER7" s="186"/>
      <c r="PES7" s="185"/>
      <c r="PET7" s="186"/>
      <c r="PEU7" s="185"/>
      <c r="PEV7" s="186"/>
      <c r="PEW7" s="185"/>
      <c r="PEX7" s="186"/>
      <c r="PEY7" s="185"/>
      <c r="PEZ7" s="186"/>
      <c r="PFA7" s="185"/>
      <c r="PFB7" s="186"/>
      <c r="PFC7" s="185"/>
      <c r="PFD7" s="186"/>
      <c r="PFE7" s="185"/>
      <c r="PFF7" s="186"/>
      <c r="PFG7" s="185"/>
      <c r="PFH7" s="186"/>
      <c r="PFI7" s="185"/>
      <c r="PFJ7" s="186"/>
      <c r="PFK7" s="185"/>
      <c r="PFL7" s="186"/>
      <c r="PFM7" s="185"/>
      <c r="PFN7" s="186"/>
      <c r="PFO7" s="185"/>
      <c r="PFP7" s="186"/>
      <c r="PFQ7" s="185"/>
      <c r="PFR7" s="186"/>
      <c r="PFS7" s="185"/>
      <c r="PFT7" s="186"/>
      <c r="PFU7" s="185"/>
      <c r="PFV7" s="186"/>
      <c r="PFW7" s="185"/>
      <c r="PFX7" s="186"/>
      <c r="PFY7" s="185"/>
      <c r="PFZ7" s="186"/>
      <c r="PGA7" s="185"/>
      <c r="PGB7" s="186"/>
      <c r="PGC7" s="185"/>
      <c r="PGD7" s="186"/>
      <c r="PGE7" s="185"/>
      <c r="PGF7" s="186"/>
      <c r="PGG7" s="185"/>
      <c r="PGH7" s="186"/>
      <c r="PGI7" s="185"/>
      <c r="PGJ7" s="186"/>
      <c r="PGK7" s="185"/>
      <c r="PGL7" s="186"/>
      <c r="PGM7" s="185"/>
      <c r="PGN7" s="186"/>
      <c r="PGO7" s="185"/>
      <c r="PGP7" s="186"/>
      <c r="PGQ7" s="185"/>
      <c r="PGR7" s="186"/>
      <c r="PGS7" s="185"/>
      <c r="PGT7" s="186"/>
      <c r="PGU7" s="185"/>
      <c r="PGV7" s="186"/>
      <c r="PGW7" s="185"/>
      <c r="PGX7" s="186"/>
      <c r="PGY7" s="185"/>
      <c r="PGZ7" s="186"/>
      <c r="PHA7" s="185"/>
      <c r="PHB7" s="186"/>
      <c r="PHC7" s="185"/>
      <c r="PHD7" s="186"/>
      <c r="PHE7" s="185"/>
      <c r="PHF7" s="186"/>
      <c r="PHG7" s="185"/>
      <c r="PHH7" s="186"/>
      <c r="PHI7" s="185"/>
      <c r="PHJ7" s="186"/>
      <c r="PHK7" s="185"/>
      <c r="PHL7" s="186"/>
      <c r="PHM7" s="185"/>
      <c r="PHN7" s="186"/>
      <c r="PHO7" s="185"/>
      <c r="PHP7" s="186"/>
      <c r="PHQ7" s="185"/>
      <c r="PHR7" s="186"/>
      <c r="PHS7" s="185"/>
      <c r="PHT7" s="186"/>
      <c r="PHU7" s="185"/>
      <c r="PHV7" s="186"/>
      <c r="PHW7" s="185"/>
      <c r="PHX7" s="186"/>
      <c r="PHY7" s="185"/>
      <c r="PHZ7" s="186"/>
      <c r="PIA7" s="185"/>
      <c r="PIB7" s="186"/>
      <c r="PIC7" s="185"/>
      <c r="PID7" s="186"/>
      <c r="PIE7" s="185"/>
      <c r="PIF7" s="186"/>
      <c r="PIG7" s="185"/>
      <c r="PIH7" s="186"/>
      <c r="PII7" s="185"/>
      <c r="PIJ7" s="186"/>
      <c r="PIK7" s="185"/>
      <c r="PIL7" s="186"/>
      <c r="PIM7" s="185"/>
      <c r="PIN7" s="186"/>
      <c r="PIO7" s="185"/>
      <c r="PIP7" s="186"/>
      <c r="PIQ7" s="185"/>
      <c r="PIR7" s="186"/>
      <c r="PIS7" s="185"/>
      <c r="PIT7" s="186"/>
      <c r="PIU7" s="185"/>
      <c r="PIV7" s="186"/>
      <c r="PIW7" s="185"/>
      <c r="PIX7" s="186"/>
      <c r="PIY7" s="185"/>
      <c r="PIZ7" s="186"/>
      <c r="PJA7" s="185"/>
      <c r="PJB7" s="186"/>
      <c r="PJC7" s="185"/>
      <c r="PJD7" s="186"/>
      <c r="PJE7" s="185"/>
      <c r="PJF7" s="186"/>
      <c r="PJG7" s="185"/>
      <c r="PJH7" s="186"/>
      <c r="PJI7" s="185"/>
      <c r="PJJ7" s="186"/>
      <c r="PJK7" s="185"/>
      <c r="PJL7" s="186"/>
      <c r="PJM7" s="185"/>
      <c r="PJN7" s="186"/>
      <c r="PJO7" s="185"/>
      <c r="PJP7" s="186"/>
      <c r="PJQ7" s="185"/>
      <c r="PJR7" s="186"/>
      <c r="PJS7" s="185"/>
      <c r="PJT7" s="186"/>
      <c r="PJU7" s="185"/>
      <c r="PJV7" s="186"/>
      <c r="PJW7" s="185"/>
      <c r="PJX7" s="186"/>
      <c r="PJY7" s="185"/>
      <c r="PJZ7" s="186"/>
      <c r="PKA7" s="185"/>
      <c r="PKB7" s="186"/>
      <c r="PKC7" s="185"/>
      <c r="PKD7" s="186"/>
      <c r="PKE7" s="185"/>
      <c r="PKF7" s="186"/>
      <c r="PKG7" s="185"/>
      <c r="PKH7" s="186"/>
      <c r="PKI7" s="185"/>
      <c r="PKJ7" s="186"/>
      <c r="PKK7" s="185"/>
      <c r="PKL7" s="186"/>
      <c r="PKM7" s="185"/>
      <c r="PKN7" s="186"/>
      <c r="PKO7" s="185"/>
      <c r="PKP7" s="186"/>
      <c r="PKQ7" s="185"/>
      <c r="PKR7" s="186"/>
      <c r="PKS7" s="185"/>
      <c r="PKT7" s="186"/>
      <c r="PKU7" s="185"/>
      <c r="PKV7" s="186"/>
      <c r="PKW7" s="185"/>
      <c r="PKX7" s="186"/>
      <c r="PKY7" s="185"/>
      <c r="PKZ7" s="186"/>
      <c r="PLA7" s="185"/>
      <c r="PLB7" s="186"/>
      <c r="PLC7" s="185"/>
      <c r="PLD7" s="186"/>
      <c r="PLE7" s="185"/>
      <c r="PLF7" s="186"/>
      <c r="PLG7" s="185"/>
      <c r="PLH7" s="186"/>
      <c r="PLI7" s="185"/>
      <c r="PLJ7" s="186"/>
      <c r="PLK7" s="185"/>
      <c r="PLL7" s="186"/>
      <c r="PLM7" s="185"/>
      <c r="PLN7" s="186"/>
      <c r="PLO7" s="185"/>
      <c r="PLP7" s="186"/>
      <c r="PLQ7" s="185"/>
      <c r="PLR7" s="186"/>
      <c r="PLS7" s="185"/>
      <c r="PLT7" s="186"/>
      <c r="PLU7" s="185"/>
      <c r="PLV7" s="186"/>
      <c r="PLW7" s="185"/>
      <c r="PLX7" s="186"/>
      <c r="PLY7" s="185"/>
      <c r="PLZ7" s="186"/>
      <c r="PMA7" s="185"/>
      <c r="PMB7" s="186"/>
      <c r="PMC7" s="185"/>
      <c r="PMD7" s="186"/>
      <c r="PME7" s="185"/>
      <c r="PMF7" s="186"/>
      <c r="PMG7" s="185"/>
      <c r="PMH7" s="186"/>
      <c r="PMI7" s="185"/>
      <c r="PMJ7" s="186"/>
      <c r="PMK7" s="185"/>
      <c r="PML7" s="186"/>
      <c r="PMM7" s="185"/>
      <c r="PMN7" s="186"/>
      <c r="PMO7" s="185"/>
      <c r="PMP7" s="186"/>
      <c r="PMQ7" s="185"/>
      <c r="PMR7" s="186"/>
      <c r="PMS7" s="185"/>
      <c r="PMT7" s="186"/>
      <c r="PMU7" s="185"/>
      <c r="PMV7" s="186"/>
      <c r="PMW7" s="185"/>
      <c r="PMX7" s="186"/>
      <c r="PMY7" s="185"/>
      <c r="PMZ7" s="186"/>
      <c r="PNA7" s="185"/>
      <c r="PNB7" s="186"/>
      <c r="PNC7" s="185"/>
      <c r="PND7" s="186"/>
      <c r="PNE7" s="185"/>
      <c r="PNF7" s="186"/>
      <c r="PNG7" s="185"/>
      <c r="PNH7" s="186"/>
      <c r="PNI7" s="185"/>
      <c r="PNJ7" s="186"/>
      <c r="PNK7" s="185"/>
      <c r="PNL7" s="186"/>
      <c r="PNM7" s="185"/>
      <c r="PNN7" s="186"/>
      <c r="PNO7" s="185"/>
      <c r="PNP7" s="186"/>
      <c r="PNQ7" s="185"/>
      <c r="PNR7" s="186"/>
      <c r="PNS7" s="185"/>
      <c r="PNT7" s="186"/>
      <c r="PNU7" s="185"/>
      <c r="PNV7" s="186"/>
      <c r="PNW7" s="185"/>
      <c r="PNX7" s="186"/>
      <c r="PNY7" s="185"/>
      <c r="PNZ7" s="186"/>
      <c r="POA7" s="185"/>
      <c r="POB7" s="186"/>
      <c r="POC7" s="185"/>
      <c r="POD7" s="186"/>
      <c r="POE7" s="185"/>
      <c r="POF7" s="186"/>
      <c r="POG7" s="185"/>
      <c r="POH7" s="186"/>
      <c r="POI7" s="185"/>
      <c r="POJ7" s="186"/>
      <c r="POK7" s="185"/>
      <c r="POL7" s="186"/>
      <c r="POM7" s="185"/>
      <c r="PON7" s="186"/>
      <c r="POO7" s="185"/>
      <c r="POP7" s="186"/>
      <c r="POQ7" s="185"/>
      <c r="POR7" s="186"/>
      <c r="POS7" s="185"/>
      <c r="POT7" s="186"/>
      <c r="POU7" s="185"/>
      <c r="POV7" s="186"/>
      <c r="POW7" s="185"/>
      <c r="POX7" s="186"/>
      <c r="POY7" s="185"/>
      <c r="POZ7" s="186"/>
      <c r="PPA7" s="185"/>
      <c r="PPB7" s="186"/>
      <c r="PPC7" s="185"/>
      <c r="PPD7" s="186"/>
      <c r="PPE7" s="185"/>
      <c r="PPF7" s="186"/>
      <c r="PPG7" s="185"/>
      <c r="PPH7" s="186"/>
      <c r="PPI7" s="185"/>
      <c r="PPJ7" s="186"/>
      <c r="PPK7" s="185"/>
      <c r="PPL7" s="186"/>
      <c r="PPM7" s="185"/>
      <c r="PPN7" s="186"/>
      <c r="PPO7" s="185"/>
      <c r="PPP7" s="186"/>
      <c r="PPQ7" s="185"/>
      <c r="PPR7" s="186"/>
      <c r="PPS7" s="185"/>
      <c r="PPT7" s="186"/>
      <c r="PPU7" s="185"/>
      <c r="PPV7" s="186"/>
      <c r="PPW7" s="185"/>
      <c r="PPX7" s="186"/>
      <c r="PPY7" s="185"/>
      <c r="PPZ7" s="186"/>
      <c r="PQA7" s="185"/>
      <c r="PQB7" s="186"/>
      <c r="PQC7" s="185"/>
      <c r="PQD7" s="186"/>
      <c r="PQE7" s="185"/>
      <c r="PQF7" s="186"/>
      <c r="PQG7" s="185"/>
      <c r="PQH7" s="186"/>
      <c r="PQI7" s="185"/>
      <c r="PQJ7" s="186"/>
      <c r="PQK7" s="185"/>
      <c r="PQL7" s="186"/>
      <c r="PQM7" s="185"/>
      <c r="PQN7" s="186"/>
      <c r="PQO7" s="185"/>
      <c r="PQP7" s="186"/>
      <c r="PQQ7" s="185"/>
      <c r="PQR7" s="186"/>
      <c r="PQS7" s="185"/>
      <c r="PQT7" s="186"/>
      <c r="PQU7" s="185"/>
      <c r="PQV7" s="186"/>
      <c r="PQW7" s="185"/>
      <c r="PQX7" s="186"/>
      <c r="PQY7" s="185"/>
      <c r="PQZ7" s="186"/>
      <c r="PRA7" s="185"/>
      <c r="PRB7" s="186"/>
      <c r="PRC7" s="185"/>
      <c r="PRD7" s="186"/>
      <c r="PRE7" s="185"/>
      <c r="PRF7" s="186"/>
      <c r="PRG7" s="185"/>
      <c r="PRH7" s="186"/>
      <c r="PRI7" s="185"/>
      <c r="PRJ7" s="186"/>
      <c r="PRK7" s="185"/>
      <c r="PRL7" s="186"/>
      <c r="PRM7" s="185"/>
      <c r="PRN7" s="186"/>
      <c r="PRO7" s="185"/>
      <c r="PRP7" s="186"/>
      <c r="PRQ7" s="185"/>
      <c r="PRR7" s="186"/>
      <c r="PRS7" s="185"/>
      <c r="PRT7" s="186"/>
      <c r="PRU7" s="185"/>
      <c r="PRV7" s="186"/>
      <c r="PRW7" s="185"/>
      <c r="PRX7" s="186"/>
      <c r="PRY7" s="185"/>
      <c r="PRZ7" s="186"/>
      <c r="PSA7" s="185"/>
      <c r="PSB7" s="186"/>
      <c r="PSC7" s="185"/>
      <c r="PSD7" s="186"/>
      <c r="PSE7" s="185"/>
      <c r="PSF7" s="186"/>
      <c r="PSG7" s="185"/>
      <c r="PSH7" s="186"/>
      <c r="PSI7" s="185"/>
      <c r="PSJ7" s="186"/>
      <c r="PSK7" s="185"/>
      <c r="PSL7" s="186"/>
      <c r="PSM7" s="185"/>
      <c r="PSN7" s="186"/>
      <c r="PSO7" s="185"/>
      <c r="PSP7" s="186"/>
      <c r="PSQ7" s="185"/>
      <c r="PSR7" s="186"/>
      <c r="PSS7" s="185"/>
      <c r="PST7" s="186"/>
      <c r="PSU7" s="185"/>
      <c r="PSV7" s="186"/>
      <c r="PSW7" s="185"/>
      <c r="PSX7" s="186"/>
      <c r="PSY7" s="185"/>
      <c r="PSZ7" s="186"/>
      <c r="PTA7" s="185"/>
      <c r="PTB7" s="186"/>
      <c r="PTC7" s="185"/>
      <c r="PTD7" s="186"/>
      <c r="PTE7" s="185"/>
      <c r="PTF7" s="186"/>
      <c r="PTG7" s="185"/>
      <c r="PTH7" s="186"/>
      <c r="PTI7" s="185"/>
      <c r="PTJ7" s="186"/>
      <c r="PTK7" s="185"/>
      <c r="PTL7" s="186"/>
      <c r="PTM7" s="185"/>
      <c r="PTN7" s="186"/>
      <c r="PTO7" s="185"/>
      <c r="PTP7" s="186"/>
      <c r="PTQ7" s="185"/>
      <c r="PTR7" s="186"/>
      <c r="PTS7" s="185"/>
      <c r="PTT7" s="186"/>
      <c r="PTU7" s="185"/>
      <c r="PTV7" s="186"/>
      <c r="PTW7" s="185"/>
      <c r="PTX7" s="186"/>
      <c r="PTY7" s="185"/>
      <c r="PTZ7" s="186"/>
      <c r="PUA7" s="185"/>
      <c r="PUB7" s="186"/>
      <c r="PUC7" s="185"/>
      <c r="PUD7" s="186"/>
      <c r="PUE7" s="185"/>
      <c r="PUF7" s="186"/>
      <c r="PUG7" s="185"/>
      <c r="PUH7" s="186"/>
      <c r="PUI7" s="185"/>
      <c r="PUJ7" s="186"/>
      <c r="PUK7" s="185"/>
      <c r="PUL7" s="186"/>
      <c r="PUM7" s="185"/>
      <c r="PUN7" s="186"/>
      <c r="PUO7" s="185"/>
      <c r="PUP7" s="186"/>
      <c r="PUQ7" s="185"/>
      <c r="PUR7" s="186"/>
      <c r="PUS7" s="185"/>
      <c r="PUT7" s="186"/>
      <c r="PUU7" s="185"/>
      <c r="PUV7" s="186"/>
      <c r="PUW7" s="185"/>
      <c r="PUX7" s="186"/>
      <c r="PUY7" s="185"/>
      <c r="PUZ7" s="186"/>
      <c r="PVA7" s="185"/>
      <c r="PVB7" s="186"/>
      <c r="PVC7" s="185"/>
      <c r="PVD7" s="186"/>
      <c r="PVE7" s="185"/>
      <c r="PVF7" s="186"/>
      <c r="PVG7" s="185"/>
      <c r="PVH7" s="186"/>
      <c r="PVI7" s="185"/>
      <c r="PVJ7" s="186"/>
      <c r="PVK7" s="185"/>
      <c r="PVL7" s="186"/>
      <c r="PVM7" s="185"/>
      <c r="PVN7" s="186"/>
      <c r="PVO7" s="185"/>
      <c r="PVP7" s="186"/>
      <c r="PVQ7" s="185"/>
      <c r="PVR7" s="186"/>
      <c r="PVS7" s="185"/>
      <c r="PVT7" s="186"/>
      <c r="PVU7" s="185"/>
      <c r="PVV7" s="186"/>
      <c r="PVW7" s="185"/>
      <c r="PVX7" s="186"/>
      <c r="PVY7" s="185"/>
      <c r="PVZ7" s="186"/>
      <c r="PWA7" s="185"/>
      <c r="PWB7" s="186"/>
      <c r="PWC7" s="185"/>
      <c r="PWD7" s="186"/>
      <c r="PWE7" s="185"/>
      <c r="PWF7" s="186"/>
      <c r="PWG7" s="185"/>
      <c r="PWH7" s="186"/>
      <c r="PWI7" s="185"/>
      <c r="PWJ7" s="186"/>
      <c r="PWK7" s="185"/>
      <c r="PWL7" s="186"/>
      <c r="PWM7" s="185"/>
      <c r="PWN7" s="186"/>
      <c r="PWO7" s="185"/>
      <c r="PWP7" s="186"/>
      <c r="PWQ7" s="185"/>
      <c r="PWR7" s="186"/>
      <c r="PWS7" s="185"/>
      <c r="PWT7" s="186"/>
      <c r="PWU7" s="185"/>
      <c r="PWV7" s="186"/>
      <c r="PWW7" s="185"/>
      <c r="PWX7" s="186"/>
      <c r="PWY7" s="185"/>
      <c r="PWZ7" s="186"/>
      <c r="PXA7" s="185"/>
      <c r="PXB7" s="186"/>
      <c r="PXC7" s="185"/>
      <c r="PXD7" s="186"/>
      <c r="PXE7" s="185"/>
      <c r="PXF7" s="186"/>
      <c r="PXG7" s="185"/>
      <c r="PXH7" s="186"/>
      <c r="PXI7" s="185"/>
      <c r="PXJ7" s="186"/>
      <c r="PXK7" s="185"/>
      <c r="PXL7" s="186"/>
      <c r="PXM7" s="185"/>
      <c r="PXN7" s="186"/>
      <c r="PXO7" s="185"/>
      <c r="PXP7" s="186"/>
      <c r="PXQ7" s="185"/>
      <c r="PXR7" s="186"/>
      <c r="PXS7" s="185"/>
      <c r="PXT7" s="186"/>
      <c r="PXU7" s="185"/>
      <c r="PXV7" s="186"/>
      <c r="PXW7" s="185"/>
      <c r="PXX7" s="186"/>
      <c r="PXY7" s="185"/>
      <c r="PXZ7" s="186"/>
      <c r="PYA7" s="185"/>
      <c r="PYB7" s="186"/>
      <c r="PYC7" s="185"/>
      <c r="PYD7" s="186"/>
      <c r="PYE7" s="185"/>
      <c r="PYF7" s="186"/>
      <c r="PYG7" s="185"/>
      <c r="PYH7" s="186"/>
      <c r="PYI7" s="185"/>
      <c r="PYJ7" s="186"/>
      <c r="PYK7" s="185"/>
      <c r="PYL7" s="186"/>
      <c r="PYM7" s="185"/>
      <c r="PYN7" s="186"/>
      <c r="PYO7" s="185"/>
      <c r="PYP7" s="186"/>
      <c r="PYQ7" s="185"/>
      <c r="PYR7" s="186"/>
      <c r="PYS7" s="185"/>
      <c r="PYT7" s="186"/>
      <c r="PYU7" s="185"/>
      <c r="PYV7" s="186"/>
      <c r="PYW7" s="185"/>
      <c r="PYX7" s="186"/>
      <c r="PYY7" s="185"/>
      <c r="PYZ7" s="186"/>
      <c r="PZA7" s="185"/>
      <c r="PZB7" s="186"/>
      <c r="PZC7" s="185"/>
      <c r="PZD7" s="186"/>
      <c r="PZE7" s="185"/>
      <c r="PZF7" s="186"/>
      <c r="PZG7" s="185"/>
      <c r="PZH7" s="186"/>
      <c r="PZI7" s="185"/>
      <c r="PZJ7" s="186"/>
      <c r="PZK7" s="185"/>
      <c r="PZL7" s="186"/>
      <c r="PZM7" s="185"/>
      <c r="PZN7" s="186"/>
      <c r="PZO7" s="185"/>
      <c r="PZP7" s="186"/>
      <c r="PZQ7" s="185"/>
      <c r="PZR7" s="186"/>
      <c r="PZS7" s="185"/>
      <c r="PZT7" s="186"/>
      <c r="PZU7" s="185"/>
      <c r="PZV7" s="186"/>
      <c r="PZW7" s="185"/>
      <c r="PZX7" s="186"/>
      <c r="PZY7" s="185"/>
      <c r="PZZ7" s="186"/>
      <c r="QAA7" s="185"/>
      <c r="QAB7" s="186"/>
      <c r="QAC7" s="185"/>
      <c r="QAD7" s="186"/>
      <c r="QAE7" s="185"/>
      <c r="QAF7" s="186"/>
      <c r="QAG7" s="185"/>
      <c r="QAH7" s="186"/>
      <c r="QAI7" s="185"/>
      <c r="QAJ7" s="186"/>
      <c r="QAK7" s="185"/>
      <c r="QAL7" s="186"/>
      <c r="QAM7" s="185"/>
      <c r="QAN7" s="186"/>
      <c r="QAO7" s="185"/>
      <c r="QAP7" s="186"/>
      <c r="QAQ7" s="185"/>
      <c r="QAR7" s="186"/>
      <c r="QAS7" s="185"/>
      <c r="QAT7" s="186"/>
      <c r="QAU7" s="185"/>
      <c r="QAV7" s="186"/>
      <c r="QAW7" s="185"/>
      <c r="QAX7" s="186"/>
      <c r="QAY7" s="185"/>
      <c r="QAZ7" s="186"/>
      <c r="QBA7" s="185"/>
      <c r="QBB7" s="186"/>
      <c r="QBC7" s="185"/>
      <c r="QBD7" s="186"/>
      <c r="QBE7" s="185"/>
      <c r="QBF7" s="186"/>
      <c r="QBG7" s="185"/>
      <c r="QBH7" s="186"/>
      <c r="QBI7" s="185"/>
      <c r="QBJ7" s="186"/>
      <c r="QBK7" s="185"/>
      <c r="QBL7" s="186"/>
      <c r="QBM7" s="185"/>
      <c r="QBN7" s="186"/>
      <c r="QBO7" s="185"/>
      <c r="QBP7" s="186"/>
      <c r="QBQ7" s="185"/>
      <c r="QBR7" s="186"/>
      <c r="QBS7" s="185"/>
      <c r="QBT7" s="186"/>
      <c r="QBU7" s="185"/>
      <c r="QBV7" s="186"/>
      <c r="QBW7" s="185"/>
      <c r="QBX7" s="186"/>
      <c r="QBY7" s="185"/>
      <c r="QBZ7" s="186"/>
      <c r="QCA7" s="185"/>
      <c r="QCB7" s="186"/>
      <c r="QCC7" s="185"/>
      <c r="QCD7" s="186"/>
      <c r="QCE7" s="185"/>
      <c r="QCF7" s="186"/>
      <c r="QCG7" s="185"/>
      <c r="QCH7" s="186"/>
      <c r="QCI7" s="185"/>
      <c r="QCJ7" s="186"/>
      <c r="QCK7" s="185"/>
      <c r="QCL7" s="186"/>
      <c r="QCM7" s="185"/>
      <c r="QCN7" s="186"/>
      <c r="QCO7" s="185"/>
      <c r="QCP7" s="186"/>
      <c r="QCQ7" s="185"/>
      <c r="QCR7" s="186"/>
      <c r="QCS7" s="185"/>
      <c r="QCT7" s="186"/>
      <c r="QCU7" s="185"/>
      <c r="QCV7" s="186"/>
      <c r="QCW7" s="185"/>
      <c r="QCX7" s="186"/>
      <c r="QCY7" s="185"/>
      <c r="QCZ7" s="186"/>
      <c r="QDA7" s="185"/>
      <c r="QDB7" s="186"/>
      <c r="QDC7" s="185"/>
      <c r="QDD7" s="186"/>
      <c r="QDE7" s="185"/>
      <c r="QDF7" s="186"/>
      <c r="QDG7" s="185"/>
      <c r="QDH7" s="186"/>
      <c r="QDI7" s="185"/>
      <c r="QDJ7" s="186"/>
      <c r="QDK7" s="185"/>
      <c r="QDL7" s="186"/>
      <c r="QDM7" s="185"/>
      <c r="QDN7" s="186"/>
      <c r="QDO7" s="185"/>
      <c r="QDP7" s="186"/>
      <c r="QDQ7" s="185"/>
      <c r="QDR7" s="186"/>
      <c r="QDS7" s="185"/>
      <c r="QDT7" s="186"/>
      <c r="QDU7" s="185"/>
      <c r="QDV7" s="186"/>
      <c r="QDW7" s="185"/>
      <c r="QDX7" s="186"/>
      <c r="QDY7" s="185"/>
      <c r="QDZ7" s="186"/>
      <c r="QEA7" s="185"/>
      <c r="QEB7" s="186"/>
      <c r="QEC7" s="185"/>
      <c r="QED7" s="186"/>
      <c r="QEE7" s="185"/>
      <c r="QEF7" s="186"/>
      <c r="QEG7" s="185"/>
      <c r="QEH7" s="186"/>
      <c r="QEI7" s="185"/>
      <c r="QEJ7" s="186"/>
      <c r="QEK7" s="185"/>
      <c r="QEL7" s="186"/>
      <c r="QEM7" s="185"/>
      <c r="QEN7" s="186"/>
      <c r="QEO7" s="185"/>
      <c r="QEP7" s="186"/>
      <c r="QEQ7" s="185"/>
      <c r="QER7" s="186"/>
      <c r="QES7" s="185"/>
      <c r="QET7" s="186"/>
      <c r="QEU7" s="185"/>
      <c r="QEV7" s="186"/>
      <c r="QEW7" s="185"/>
      <c r="QEX7" s="186"/>
      <c r="QEY7" s="185"/>
      <c r="QEZ7" s="186"/>
      <c r="QFA7" s="185"/>
      <c r="QFB7" s="186"/>
      <c r="QFC7" s="185"/>
      <c r="QFD7" s="186"/>
      <c r="QFE7" s="185"/>
      <c r="QFF7" s="186"/>
      <c r="QFG7" s="185"/>
      <c r="QFH7" s="186"/>
      <c r="QFI7" s="185"/>
      <c r="QFJ7" s="186"/>
      <c r="QFK7" s="185"/>
      <c r="QFL7" s="186"/>
      <c r="QFM7" s="185"/>
      <c r="QFN7" s="186"/>
      <c r="QFO7" s="185"/>
      <c r="QFP7" s="186"/>
      <c r="QFQ7" s="185"/>
      <c r="QFR7" s="186"/>
      <c r="QFS7" s="185"/>
      <c r="QFT7" s="186"/>
      <c r="QFU7" s="185"/>
      <c r="QFV7" s="186"/>
      <c r="QFW7" s="185"/>
      <c r="QFX7" s="186"/>
      <c r="QFY7" s="185"/>
      <c r="QFZ7" s="186"/>
      <c r="QGA7" s="185"/>
      <c r="QGB7" s="186"/>
      <c r="QGC7" s="185"/>
      <c r="QGD7" s="186"/>
      <c r="QGE7" s="185"/>
      <c r="QGF7" s="186"/>
      <c r="QGG7" s="185"/>
      <c r="QGH7" s="186"/>
      <c r="QGI7" s="185"/>
      <c r="QGJ7" s="186"/>
      <c r="QGK7" s="185"/>
      <c r="QGL7" s="186"/>
      <c r="QGM7" s="185"/>
      <c r="QGN7" s="186"/>
      <c r="QGO7" s="185"/>
      <c r="QGP7" s="186"/>
      <c r="QGQ7" s="185"/>
      <c r="QGR7" s="186"/>
      <c r="QGS7" s="185"/>
      <c r="QGT7" s="186"/>
      <c r="QGU7" s="185"/>
      <c r="QGV7" s="186"/>
      <c r="QGW7" s="185"/>
      <c r="QGX7" s="186"/>
      <c r="QGY7" s="185"/>
      <c r="QGZ7" s="186"/>
      <c r="QHA7" s="185"/>
      <c r="QHB7" s="186"/>
      <c r="QHC7" s="185"/>
      <c r="QHD7" s="186"/>
      <c r="QHE7" s="185"/>
      <c r="QHF7" s="186"/>
      <c r="QHG7" s="185"/>
      <c r="QHH7" s="186"/>
      <c r="QHI7" s="185"/>
      <c r="QHJ7" s="186"/>
      <c r="QHK7" s="185"/>
      <c r="QHL7" s="186"/>
      <c r="QHM7" s="185"/>
      <c r="QHN7" s="186"/>
      <c r="QHO7" s="185"/>
      <c r="QHP7" s="186"/>
      <c r="QHQ7" s="185"/>
      <c r="QHR7" s="186"/>
      <c r="QHS7" s="185"/>
      <c r="QHT7" s="186"/>
      <c r="QHU7" s="185"/>
      <c r="QHV7" s="186"/>
      <c r="QHW7" s="185"/>
      <c r="QHX7" s="186"/>
      <c r="QHY7" s="185"/>
      <c r="QHZ7" s="186"/>
      <c r="QIA7" s="185"/>
      <c r="QIB7" s="186"/>
      <c r="QIC7" s="185"/>
      <c r="QID7" s="186"/>
      <c r="QIE7" s="185"/>
      <c r="QIF7" s="186"/>
      <c r="QIG7" s="185"/>
      <c r="QIH7" s="186"/>
      <c r="QII7" s="185"/>
      <c r="QIJ7" s="186"/>
      <c r="QIK7" s="185"/>
      <c r="QIL7" s="186"/>
      <c r="QIM7" s="185"/>
      <c r="QIN7" s="186"/>
      <c r="QIO7" s="185"/>
      <c r="QIP7" s="186"/>
      <c r="QIQ7" s="185"/>
      <c r="QIR7" s="186"/>
      <c r="QIS7" s="185"/>
      <c r="QIT7" s="186"/>
      <c r="QIU7" s="185"/>
      <c r="QIV7" s="186"/>
      <c r="QIW7" s="185"/>
      <c r="QIX7" s="186"/>
      <c r="QIY7" s="185"/>
      <c r="QIZ7" s="186"/>
      <c r="QJA7" s="185"/>
      <c r="QJB7" s="186"/>
      <c r="QJC7" s="185"/>
      <c r="QJD7" s="186"/>
      <c r="QJE7" s="185"/>
      <c r="QJF7" s="186"/>
      <c r="QJG7" s="185"/>
      <c r="QJH7" s="186"/>
      <c r="QJI7" s="185"/>
      <c r="QJJ7" s="186"/>
      <c r="QJK7" s="185"/>
      <c r="QJL7" s="186"/>
      <c r="QJM7" s="185"/>
      <c r="QJN7" s="186"/>
      <c r="QJO7" s="185"/>
      <c r="QJP7" s="186"/>
      <c r="QJQ7" s="185"/>
      <c r="QJR7" s="186"/>
      <c r="QJS7" s="185"/>
      <c r="QJT7" s="186"/>
      <c r="QJU7" s="185"/>
      <c r="QJV7" s="186"/>
      <c r="QJW7" s="185"/>
      <c r="QJX7" s="186"/>
      <c r="QJY7" s="185"/>
      <c r="QJZ7" s="186"/>
      <c r="QKA7" s="185"/>
      <c r="QKB7" s="186"/>
      <c r="QKC7" s="185"/>
      <c r="QKD7" s="186"/>
      <c r="QKE7" s="185"/>
      <c r="QKF7" s="186"/>
      <c r="QKG7" s="185"/>
      <c r="QKH7" s="186"/>
      <c r="QKI7" s="185"/>
      <c r="QKJ7" s="186"/>
      <c r="QKK7" s="185"/>
      <c r="QKL7" s="186"/>
      <c r="QKM7" s="185"/>
      <c r="QKN7" s="186"/>
      <c r="QKO7" s="185"/>
      <c r="QKP7" s="186"/>
      <c r="QKQ7" s="185"/>
      <c r="QKR7" s="186"/>
      <c r="QKS7" s="185"/>
      <c r="QKT7" s="186"/>
      <c r="QKU7" s="185"/>
      <c r="QKV7" s="186"/>
      <c r="QKW7" s="185"/>
      <c r="QKX7" s="186"/>
      <c r="QKY7" s="185"/>
      <c r="QKZ7" s="186"/>
      <c r="QLA7" s="185"/>
      <c r="QLB7" s="186"/>
      <c r="QLC7" s="185"/>
      <c r="QLD7" s="186"/>
      <c r="QLE7" s="185"/>
      <c r="QLF7" s="186"/>
      <c r="QLG7" s="185"/>
      <c r="QLH7" s="186"/>
      <c r="QLI7" s="185"/>
      <c r="QLJ7" s="186"/>
      <c r="QLK7" s="185"/>
      <c r="QLL7" s="186"/>
      <c r="QLM7" s="185"/>
      <c r="QLN7" s="186"/>
      <c r="QLO7" s="185"/>
      <c r="QLP7" s="186"/>
      <c r="QLQ7" s="185"/>
      <c r="QLR7" s="186"/>
      <c r="QLS7" s="185"/>
      <c r="QLT7" s="186"/>
      <c r="QLU7" s="185"/>
      <c r="QLV7" s="186"/>
      <c r="QLW7" s="185"/>
      <c r="QLX7" s="186"/>
      <c r="QLY7" s="185"/>
      <c r="QLZ7" s="186"/>
      <c r="QMA7" s="185"/>
      <c r="QMB7" s="186"/>
      <c r="QMC7" s="185"/>
      <c r="QMD7" s="186"/>
      <c r="QME7" s="185"/>
      <c r="QMF7" s="186"/>
      <c r="QMG7" s="185"/>
      <c r="QMH7" s="186"/>
      <c r="QMI7" s="185"/>
      <c r="QMJ7" s="186"/>
      <c r="QMK7" s="185"/>
      <c r="QML7" s="186"/>
      <c r="QMM7" s="185"/>
      <c r="QMN7" s="186"/>
      <c r="QMO7" s="185"/>
      <c r="QMP7" s="186"/>
      <c r="QMQ7" s="185"/>
      <c r="QMR7" s="186"/>
      <c r="QMS7" s="185"/>
      <c r="QMT7" s="186"/>
      <c r="QMU7" s="185"/>
      <c r="QMV7" s="186"/>
      <c r="QMW7" s="185"/>
      <c r="QMX7" s="186"/>
      <c r="QMY7" s="185"/>
      <c r="QMZ7" s="186"/>
      <c r="QNA7" s="185"/>
      <c r="QNB7" s="186"/>
      <c r="QNC7" s="185"/>
      <c r="QND7" s="186"/>
      <c r="QNE7" s="185"/>
      <c r="QNF7" s="186"/>
      <c r="QNG7" s="185"/>
      <c r="QNH7" s="186"/>
      <c r="QNI7" s="185"/>
      <c r="QNJ7" s="186"/>
      <c r="QNK7" s="185"/>
      <c r="QNL7" s="186"/>
      <c r="QNM7" s="185"/>
      <c r="QNN7" s="186"/>
      <c r="QNO7" s="185"/>
      <c r="QNP7" s="186"/>
      <c r="QNQ7" s="185"/>
      <c r="QNR7" s="186"/>
      <c r="QNS7" s="185"/>
      <c r="QNT7" s="186"/>
      <c r="QNU7" s="185"/>
      <c r="QNV7" s="186"/>
      <c r="QNW7" s="185"/>
      <c r="QNX7" s="186"/>
      <c r="QNY7" s="185"/>
      <c r="QNZ7" s="186"/>
      <c r="QOA7" s="185"/>
      <c r="QOB7" s="186"/>
      <c r="QOC7" s="185"/>
      <c r="QOD7" s="186"/>
      <c r="QOE7" s="185"/>
      <c r="QOF7" s="186"/>
      <c r="QOG7" s="185"/>
      <c r="QOH7" s="186"/>
      <c r="QOI7" s="185"/>
      <c r="QOJ7" s="186"/>
      <c r="QOK7" s="185"/>
      <c r="QOL7" s="186"/>
      <c r="QOM7" s="185"/>
      <c r="QON7" s="186"/>
      <c r="QOO7" s="185"/>
      <c r="QOP7" s="186"/>
      <c r="QOQ7" s="185"/>
      <c r="QOR7" s="186"/>
      <c r="QOS7" s="185"/>
      <c r="QOT7" s="186"/>
      <c r="QOU7" s="185"/>
      <c r="QOV7" s="186"/>
      <c r="QOW7" s="185"/>
      <c r="QOX7" s="186"/>
      <c r="QOY7" s="185"/>
      <c r="QOZ7" s="186"/>
      <c r="QPA7" s="185"/>
      <c r="QPB7" s="186"/>
      <c r="QPC7" s="185"/>
      <c r="QPD7" s="186"/>
      <c r="QPE7" s="185"/>
      <c r="QPF7" s="186"/>
      <c r="QPG7" s="185"/>
      <c r="QPH7" s="186"/>
      <c r="QPI7" s="185"/>
      <c r="QPJ7" s="186"/>
      <c r="QPK7" s="185"/>
      <c r="QPL7" s="186"/>
      <c r="QPM7" s="185"/>
      <c r="QPN7" s="186"/>
      <c r="QPO7" s="185"/>
      <c r="QPP7" s="186"/>
      <c r="QPQ7" s="185"/>
      <c r="QPR7" s="186"/>
      <c r="QPS7" s="185"/>
      <c r="QPT7" s="186"/>
      <c r="QPU7" s="185"/>
      <c r="QPV7" s="186"/>
      <c r="QPW7" s="185"/>
      <c r="QPX7" s="186"/>
      <c r="QPY7" s="185"/>
      <c r="QPZ7" s="186"/>
      <c r="QQA7" s="185"/>
      <c r="QQB7" s="186"/>
      <c r="QQC7" s="185"/>
      <c r="QQD7" s="186"/>
      <c r="QQE7" s="185"/>
      <c r="QQF7" s="186"/>
      <c r="QQG7" s="185"/>
      <c r="QQH7" s="186"/>
      <c r="QQI7" s="185"/>
      <c r="QQJ7" s="186"/>
      <c r="QQK7" s="185"/>
      <c r="QQL7" s="186"/>
      <c r="QQM7" s="185"/>
      <c r="QQN7" s="186"/>
      <c r="QQO7" s="185"/>
      <c r="QQP7" s="186"/>
      <c r="QQQ7" s="185"/>
      <c r="QQR7" s="186"/>
      <c r="QQS7" s="185"/>
      <c r="QQT7" s="186"/>
      <c r="QQU7" s="185"/>
      <c r="QQV7" s="186"/>
      <c r="QQW7" s="185"/>
      <c r="QQX7" s="186"/>
      <c r="QQY7" s="185"/>
      <c r="QQZ7" s="186"/>
      <c r="QRA7" s="185"/>
      <c r="QRB7" s="186"/>
      <c r="QRC7" s="185"/>
      <c r="QRD7" s="186"/>
      <c r="QRE7" s="185"/>
      <c r="QRF7" s="186"/>
      <c r="QRG7" s="185"/>
      <c r="QRH7" s="186"/>
      <c r="QRI7" s="185"/>
      <c r="QRJ7" s="186"/>
      <c r="QRK7" s="185"/>
      <c r="QRL7" s="186"/>
      <c r="QRM7" s="185"/>
      <c r="QRN7" s="186"/>
      <c r="QRO7" s="185"/>
      <c r="QRP7" s="186"/>
      <c r="QRQ7" s="185"/>
      <c r="QRR7" s="186"/>
      <c r="QRS7" s="185"/>
      <c r="QRT7" s="186"/>
      <c r="QRU7" s="185"/>
      <c r="QRV7" s="186"/>
      <c r="QRW7" s="185"/>
      <c r="QRX7" s="186"/>
      <c r="QRY7" s="185"/>
      <c r="QRZ7" s="186"/>
      <c r="QSA7" s="185"/>
      <c r="QSB7" s="186"/>
      <c r="QSC7" s="185"/>
      <c r="QSD7" s="186"/>
      <c r="QSE7" s="185"/>
      <c r="QSF7" s="186"/>
      <c r="QSG7" s="185"/>
      <c r="QSH7" s="186"/>
      <c r="QSI7" s="185"/>
      <c r="QSJ7" s="186"/>
      <c r="QSK7" s="185"/>
      <c r="QSL7" s="186"/>
      <c r="QSM7" s="185"/>
      <c r="QSN7" s="186"/>
      <c r="QSO7" s="185"/>
      <c r="QSP7" s="186"/>
      <c r="QSQ7" s="185"/>
      <c r="QSR7" s="186"/>
      <c r="QSS7" s="185"/>
      <c r="QST7" s="186"/>
      <c r="QSU7" s="185"/>
      <c r="QSV7" s="186"/>
      <c r="QSW7" s="185"/>
      <c r="QSX7" s="186"/>
      <c r="QSY7" s="185"/>
      <c r="QSZ7" s="186"/>
      <c r="QTA7" s="185"/>
      <c r="QTB7" s="186"/>
      <c r="QTC7" s="185"/>
      <c r="QTD7" s="186"/>
      <c r="QTE7" s="185"/>
      <c r="QTF7" s="186"/>
      <c r="QTG7" s="185"/>
      <c r="QTH7" s="186"/>
      <c r="QTI7" s="185"/>
      <c r="QTJ7" s="186"/>
      <c r="QTK7" s="185"/>
      <c r="QTL7" s="186"/>
      <c r="QTM7" s="185"/>
      <c r="QTN7" s="186"/>
      <c r="QTO7" s="185"/>
      <c r="QTP7" s="186"/>
      <c r="QTQ7" s="185"/>
      <c r="QTR7" s="186"/>
      <c r="QTS7" s="185"/>
      <c r="QTT7" s="186"/>
      <c r="QTU7" s="185"/>
      <c r="QTV7" s="186"/>
      <c r="QTW7" s="185"/>
      <c r="QTX7" s="186"/>
      <c r="QTY7" s="185"/>
      <c r="QTZ7" s="186"/>
      <c r="QUA7" s="185"/>
      <c r="QUB7" s="186"/>
      <c r="QUC7" s="185"/>
      <c r="QUD7" s="186"/>
      <c r="QUE7" s="185"/>
      <c r="QUF7" s="186"/>
      <c r="QUG7" s="185"/>
      <c r="QUH7" s="186"/>
      <c r="QUI7" s="185"/>
      <c r="QUJ7" s="186"/>
      <c r="QUK7" s="185"/>
      <c r="QUL7" s="186"/>
      <c r="QUM7" s="185"/>
      <c r="QUN7" s="186"/>
      <c r="QUO7" s="185"/>
      <c r="QUP7" s="186"/>
      <c r="QUQ7" s="185"/>
      <c r="QUR7" s="186"/>
      <c r="QUS7" s="185"/>
      <c r="QUT7" s="186"/>
      <c r="QUU7" s="185"/>
      <c r="QUV7" s="186"/>
      <c r="QUW7" s="185"/>
      <c r="QUX7" s="186"/>
      <c r="QUY7" s="185"/>
      <c r="QUZ7" s="186"/>
      <c r="QVA7" s="185"/>
      <c r="QVB7" s="186"/>
      <c r="QVC7" s="185"/>
      <c r="QVD7" s="186"/>
      <c r="QVE7" s="185"/>
      <c r="QVF7" s="186"/>
      <c r="QVG7" s="185"/>
      <c r="QVH7" s="186"/>
      <c r="QVI7" s="185"/>
      <c r="QVJ7" s="186"/>
      <c r="QVK7" s="185"/>
      <c r="QVL7" s="186"/>
      <c r="QVM7" s="185"/>
      <c r="QVN7" s="186"/>
      <c r="QVO7" s="185"/>
      <c r="QVP7" s="186"/>
      <c r="QVQ7" s="185"/>
      <c r="QVR7" s="186"/>
      <c r="QVS7" s="185"/>
      <c r="QVT7" s="186"/>
      <c r="QVU7" s="185"/>
      <c r="QVV7" s="186"/>
      <c r="QVW7" s="185"/>
      <c r="QVX7" s="186"/>
      <c r="QVY7" s="185"/>
      <c r="QVZ7" s="186"/>
      <c r="QWA7" s="185"/>
      <c r="QWB7" s="186"/>
      <c r="QWC7" s="185"/>
      <c r="QWD7" s="186"/>
      <c r="QWE7" s="185"/>
      <c r="QWF7" s="186"/>
      <c r="QWG7" s="185"/>
      <c r="QWH7" s="186"/>
      <c r="QWI7" s="185"/>
      <c r="QWJ7" s="186"/>
      <c r="QWK7" s="185"/>
      <c r="QWL7" s="186"/>
      <c r="QWM7" s="185"/>
      <c r="QWN7" s="186"/>
      <c r="QWO7" s="185"/>
      <c r="QWP7" s="186"/>
      <c r="QWQ7" s="185"/>
      <c r="QWR7" s="186"/>
      <c r="QWS7" s="185"/>
      <c r="QWT7" s="186"/>
      <c r="QWU7" s="185"/>
      <c r="QWV7" s="186"/>
      <c r="QWW7" s="185"/>
      <c r="QWX7" s="186"/>
      <c r="QWY7" s="185"/>
      <c r="QWZ7" s="186"/>
      <c r="QXA7" s="185"/>
      <c r="QXB7" s="186"/>
      <c r="QXC7" s="185"/>
      <c r="QXD7" s="186"/>
      <c r="QXE7" s="185"/>
      <c r="QXF7" s="186"/>
      <c r="QXG7" s="185"/>
      <c r="QXH7" s="186"/>
      <c r="QXI7" s="185"/>
      <c r="QXJ7" s="186"/>
      <c r="QXK7" s="185"/>
      <c r="QXL7" s="186"/>
      <c r="QXM7" s="185"/>
      <c r="QXN7" s="186"/>
      <c r="QXO7" s="185"/>
      <c r="QXP7" s="186"/>
      <c r="QXQ7" s="185"/>
      <c r="QXR7" s="186"/>
      <c r="QXS7" s="185"/>
      <c r="QXT7" s="186"/>
      <c r="QXU7" s="185"/>
      <c r="QXV7" s="186"/>
      <c r="QXW7" s="185"/>
      <c r="QXX7" s="186"/>
      <c r="QXY7" s="185"/>
      <c r="QXZ7" s="186"/>
      <c r="QYA7" s="185"/>
      <c r="QYB7" s="186"/>
      <c r="QYC7" s="185"/>
      <c r="QYD7" s="186"/>
      <c r="QYE7" s="185"/>
      <c r="QYF7" s="186"/>
      <c r="QYG7" s="185"/>
      <c r="QYH7" s="186"/>
      <c r="QYI7" s="185"/>
      <c r="QYJ7" s="186"/>
      <c r="QYK7" s="185"/>
      <c r="QYL7" s="186"/>
      <c r="QYM7" s="185"/>
      <c r="QYN7" s="186"/>
      <c r="QYO7" s="185"/>
      <c r="QYP7" s="186"/>
      <c r="QYQ7" s="185"/>
      <c r="QYR7" s="186"/>
      <c r="QYS7" s="185"/>
      <c r="QYT7" s="186"/>
      <c r="QYU7" s="185"/>
      <c r="QYV7" s="186"/>
      <c r="QYW7" s="185"/>
      <c r="QYX7" s="186"/>
      <c r="QYY7" s="185"/>
      <c r="QYZ7" s="186"/>
      <c r="QZA7" s="185"/>
      <c r="QZB7" s="186"/>
      <c r="QZC7" s="185"/>
      <c r="QZD7" s="186"/>
      <c r="QZE7" s="185"/>
      <c r="QZF7" s="186"/>
      <c r="QZG7" s="185"/>
      <c r="QZH7" s="186"/>
      <c r="QZI7" s="185"/>
      <c r="QZJ7" s="186"/>
      <c r="QZK7" s="185"/>
      <c r="QZL7" s="186"/>
      <c r="QZM7" s="185"/>
      <c r="QZN7" s="186"/>
      <c r="QZO7" s="185"/>
      <c r="QZP7" s="186"/>
      <c r="QZQ7" s="185"/>
      <c r="QZR7" s="186"/>
      <c r="QZS7" s="185"/>
      <c r="QZT7" s="186"/>
      <c r="QZU7" s="185"/>
      <c r="QZV7" s="186"/>
      <c r="QZW7" s="185"/>
      <c r="QZX7" s="186"/>
      <c r="QZY7" s="185"/>
      <c r="QZZ7" s="186"/>
      <c r="RAA7" s="185"/>
      <c r="RAB7" s="186"/>
      <c r="RAC7" s="185"/>
      <c r="RAD7" s="186"/>
      <c r="RAE7" s="185"/>
      <c r="RAF7" s="186"/>
      <c r="RAG7" s="185"/>
      <c r="RAH7" s="186"/>
      <c r="RAI7" s="185"/>
      <c r="RAJ7" s="186"/>
      <c r="RAK7" s="185"/>
      <c r="RAL7" s="186"/>
      <c r="RAM7" s="185"/>
      <c r="RAN7" s="186"/>
      <c r="RAO7" s="185"/>
      <c r="RAP7" s="186"/>
      <c r="RAQ7" s="185"/>
      <c r="RAR7" s="186"/>
      <c r="RAS7" s="185"/>
      <c r="RAT7" s="186"/>
      <c r="RAU7" s="185"/>
      <c r="RAV7" s="186"/>
      <c r="RAW7" s="185"/>
      <c r="RAX7" s="186"/>
      <c r="RAY7" s="185"/>
      <c r="RAZ7" s="186"/>
      <c r="RBA7" s="185"/>
      <c r="RBB7" s="186"/>
      <c r="RBC7" s="185"/>
      <c r="RBD7" s="186"/>
      <c r="RBE7" s="185"/>
      <c r="RBF7" s="186"/>
      <c r="RBG7" s="185"/>
      <c r="RBH7" s="186"/>
      <c r="RBI7" s="185"/>
      <c r="RBJ7" s="186"/>
      <c r="RBK7" s="185"/>
      <c r="RBL7" s="186"/>
      <c r="RBM7" s="185"/>
      <c r="RBN7" s="186"/>
      <c r="RBO7" s="185"/>
      <c r="RBP7" s="186"/>
      <c r="RBQ7" s="185"/>
      <c r="RBR7" s="186"/>
      <c r="RBS7" s="185"/>
      <c r="RBT7" s="186"/>
      <c r="RBU7" s="185"/>
      <c r="RBV7" s="186"/>
      <c r="RBW7" s="185"/>
      <c r="RBX7" s="186"/>
      <c r="RBY7" s="185"/>
      <c r="RBZ7" s="186"/>
      <c r="RCA7" s="185"/>
      <c r="RCB7" s="186"/>
      <c r="RCC7" s="185"/>
      <c r="RCD7" s="186"/>
      <c r="RCE7" s="185"/>
      <c r="RCF7" s="186"/>
      <c r="RCG7" s="185"/>
      <c r="RCH7" s="186"/>
      <c r="RCI7" s="185"/>
      <c r="RCJ7" s="186"/>
      <c r="RCK7" s="185"/>
      <c r="RCL7" s="186"/>
      <c r="RCM7" s="185"/>
      <c r="RCN7" s="186"/>
      <c r="RCO7" s="185"/>
      <c r="RCP7" s="186"/>
      <c r="RCQ7" s="185"/>
      <c r="RCR7" s="186"/>
      <c r="RCS7" s="185"/>
      <c r="RCT7" s="186"/>
      <c r="RCU7" s="185"/>
      <c r="RCV7" s="186"/>
      <c r="RCW7" s="185"/>
      <c r="RCX7" s="186"/>
      <c r="RCY7" s="185"/>
      <c r="RCZ7" s="186"/>
      <c r="RDA7" s="185"/>
      <c r="RDB7" s="186"/>
      <c r="RDC7" s="185"/>
      <c r="RDD7" s="186"/>
      <c r="RDE7" s="185"/>
      <c r="RDF7" s="186"/>
      <c r="RDG7" s="185"/>
      <c r="RDH7" s="186"/>
      <c r="RDI7" s="185"/>
      <c r="RDJ7" s="186"/>
      <c r="RDK7" s="185"/>
      <c r="RDL7" s="186"/>
      <c r="RDM7" s="185"/>
      <c r="RDN7" s="186"/>
      <c r="RDO7" s="185"/>
      <c r="RDP7" s="186"/>
      <c r="RDQ7" s="185"/>
      <c r="RDR7" s="186"/>
      <c r="RDS7" s="185"/>
      <c r="RDT7" s="186"/>
      <c r="RDU7" s="185"/>
      <c r="RDV7" s="186"/>
      <c r="RDW7" s="185"/>
      <c r="RDX7" s="186"/>
      <c r="RDY7" s="185"/>
      <c r="RDZ7" s="186"/>
      <c r="REA7" s="185"/>
      <c r="REB7" s="186"/>
      <c r="REC7" s="185"/>
      <c r="RED7" s="186"/>
      <c r="REE7" s="185"/>
      <c r="REF7" s="186"/>
      <c r="REG7" s="185"/>
      <c r="REH7" s="186"/>
      <c r="REI7" s="185"/>
      <c r="REJ7" s="186"/>
      <c r="REK7" s="185"/>
      <c r="REL7" s="186"/>
      <c r="REM7" s="185"/>
      <c r="REN7" s="186"/>
      <c r="REO7" s="185"/>
      <c r="REP7" s="186"/>
      <c r="REQ7" s="185"/>
      <c r="RER7" s="186"/>
      <c r="RES7" s="185"/>
      <c r="RET7" s="186"/>
      <c r="REU7" s="185"/>
      <c r="REV7" s="186"/>
      <c r="REW7" s="185"/>
      <c r="REX7" s="186"/>
      <c r="REY7" s="185"/>
      <c r="REZ7" s="186"/>
      <c r="RFA7" s="185"/>
      <c r="RFB7" s="186"/>
      <c r="RFC7" s="185"/>
      <c r="RFD7" s="186"/>
      <c r="RFE7" s="185"/>
      <c r="RFF7" s="186"/>
      <c r="RFG7" s="185"/>
      <c r="RFH7" s="186"/>
      <c r="RFI7" s="185"/>
      <c r="RFJ7" s="186"/>
      <c r="RFK7" s="185"/>
      <c r="RFL7" s="186"/>
      <c r="RFM7" s="185"/>
      <c r="RFN7" s="186"/>
      <c r="RFO7" s="185"/>
      <c r="RFP7" s="186"/>
      <c r="RFQ7" s="185"/>
      <c r="RFR7" s="186"/>
      <c r="RFS7" s="185"/>
      <c r="RFT7" s="186"/>
      <c r="RFU7" s="185"/>
      <c r="RFV7" s="186"/>
      <c r="RFW7" s="185"/>
      <c r="RFX7" s="186"/>
      <c r="RFY7" s="185"/>
      <c r="RFZ7" s="186"/>
      <c r="RGA7" s="185"/>
      <c r="RGB7" s="186"/>
      <c r="RGC7" s="185"/>
      <c r="RGD7" s="186"/>
      <c r="RGE7" s="185"/>
      <c r="RGF7" s="186"/>
      <c r="RGG7" s="185"/>
      <c r="RGH7" s="186"/>
      <c r="RGI7" s="185"/>
      <c r="RGJ7" s="186"/>
      <c r="RGK7" s="185"/>
      <c r="RGL7" s="186"/>
      <c r="RGM7" s="185"/>
      <c r="RGN7" s="186"/>
      <c r="RGO7" s="185"/>
      <c r="RGP7" s="186"/>
      <c r="RGQ7" s="185"/>
      <c r="RGR7" s="186"/>
      <c r="RGS7" s="185"/>
      <c r="RGT7" s="186"/>
      <c r="RGU7" s="185"/>
      <c r="RGV7" s="186"/>
      <c r="RGW7" s="185"/>
      <c r="RGX7" s="186"/>
      <c r="RGY7" s="185"/>
      <c r="RGZ7" s="186"/>
      <c r="RHA7" s="185"/>
      <c r="RHB7" s="186"/>
      <c r="RHC7" s="185"/>
      <c r="RHD7" s="186"/>
      <c r="RHE7" s="185"/>
      <c r="RHF7" s="186"/>
      <c r="RHG7" s="185"/>
      <c r="RHH7" s="186"/>
      <c r="RHI7" s="185"/>
      <c r="RHJ7" s="186"/>
      <c r="RHK7" s="185"/>
      <c r="RHL7" s="186"/>
      <c r="RHM7" s="185"/>
      <c r="RHN7" s="186"/>
      <c r="RHO7" s="185"/>
      <c r="RHP7" s="186"/>
      <c r="RHQ7" s="185"/>
      <c r="RHR7" s="186"/>
      <c r="RHS7" s="185"/>
      <c r="RHT7" s="186"/>
      <c r="RHU7" s="185"/>
      <c r="RHV7" s="186"/>
      <c r="RHW7" s="185"/>
      <c r="RHX7" s="186"/>
      <c r="RHY7" s="185"/>
      <c r="RHZ7" s="186"/>
      <c r="RIA7" s="185"/>
      <c r="RIB7" s="186"/>
      <c r="RIC7" s="185"/>
      <c r="RID7" s="186"/>
      <c r="RIE7" s="185"/>
      <c r="RIF7" s="186"/>
      <c r="RIG7" s="185"/>
      <c r="RIH7" s="186"/>
      <c r="RII7" s="185"/>
      <c r="RIJ7" s="186"/>
      <c r="RIK7" s="185"/>
      <c r="RIL7" s="186"/>
      <c r="RIM7" s="185"/>
      <c r="RIN7" s="186"/>
      <c r="RIO7" s="185"/>
      <c r="RIP7" s="186"/>
      <c r="RIQ7" s="185"/>
      <c r="RIR7" s="186"/>
      <c r="RIS7" s="185"/>
      <c r="RIT7" s="186"/>
      <c r="RIU7" s="185"/>
      <c r="RIV7" s="186"/>
      <c r="RIW7" s="185"/>
      <c r="RIX7" s="186"/>
      <c r="RIY7" s="185"/>
      <c r="RIZ7" s="186"/>
      <c r="RJA7" s="185"/>
      <c r="RJB7" s="186"/>
      <c r="RJC7" s="185"/>
      <c r="RJD7" s="186"/>
      <c r="RJE7" s="185"/>
      <c r="RJF7" s="186"/>
      <c r="RJG7" s="185"/>
      <c r="RJH7" s="186"/>
      <c r="RJI7" s="185"/>
      <c r="RJJ7" s="186"/>
      <c r="RJK7" s="185"/>
      <c r="RJL7" s="186"/>
      <c r="RJM7" s="185"/>
      <c r="RJN7" s="186"/>
      <c r="RJO7" s="185"/>
      <c r="RJP7" s="186"/>
      <c r="RJQ7" s="185"/>
      <c r="RJR7" s="186"/>
      <c r="RJS7" s="185"/>
      <c r="RJT7" s="186"/>
      <c r="RJU7" s="185"/>
      <c r="RJV7" s="186"/>
      <c r="RJW7" s="185"/>
      <c r="RJX7" s="186"/>
      <c r="RJY7" s="185"/>
      <c r="RJZ7" s="186"/>
      <c r="RKA7" s="185"/>
      <c r="RKB7" s="186"/>
      <c r="RKC7" s="185"/>
      <c r="RKD7" s="186"/>
      <c r="RKE7" s="185"/>
      <c r="RKF7" s="186"/>
      <c r="RKG7" s="185"/>
      <c r="RKH7" s="186"/>
      <c r="RKI7" s="185"/>
      <c r="RKJ7" s="186"/>
      <c r="RKK7" s="185"/>
      <c r="RKL7" s="186"/>
      <c r="RKM7" s="185"/>
      <c r="RKN7" s="186"/>
      <c r="RKO7" s="185"/>
      <c r="RKP7" s="186"/>
      <c r="RKQ7" s="185"/>
      <c r="RKR7" s="186"/>
      <c r="RKS7" s="185"/>
      <c r="RKT7" s="186"/>
      <c r="RKU7" s="185"/>
      <c r="RKV7" s="186"/>
      <c r="RKW7" s="185"/>
      <c r="RKX7" s="186"/>
      <c r="RKY7" s="185"/>
      <c r="RKZ7" s="186"/>
      <c r="RLA7" s="185"/>
      <c r="RLB7" s="186"/>
      <c r="RLC7" s="185"/>
      <c r="RLD7" s="186"/>
      <c r="RLE7" s="185"/>
      <c r="RLF7" s="186"/>
      <c r="RLG7" s="185"/>
      <c r="RLH7" s="186"/>
      <c r="RLI7" s="185"/>
      <c r="RLJ7" s="186"/>
      <c r="RLK7" s="185"/>
      <c r="RLL7" s="186"/>
      <c r="RLM7" s="185"/>
      <c r="RLN7" s="186"/>
      <c r="RLO7" s="185"/>
      <c r="RLP7" s="186"/>
      <c r="RLQ7" s="185"/>
      <c r="RLR7" s="186"/>
      <c r="RLS7" s="185"/>
      <c r="RLT7" s="186"/>
      <c r="RLU7" s="185"/>
      <c r="RLV7" s="186"/>
      <c r="RLW7" s="185"/>
      <c r="RLX7" s="186"/>
      <c r="RLY7" s="185"/>
      <c r="RLZ7" s="186"/>
      <c r="RMA7" s="185"/>
      <c r="RMB7" s="186"/>
      <c r="RMC7" s="185"/>
      <c r="RMD7" s="186"/>
      <c r="RME7" s="185"/>
      <c r="RMF7" s="186"/>
      <c r="RMG7" s="185"/>
      <c r="RMH7" s="186"/>
      <c r="RMI7" s="185"/>
      <c r="RMJ7" s="186"/>
      <c r="RMK7" s="185"/>
      <c r="RML7" s="186"/>
      <c r="RMM7" s="185"/>
      <c r="RMN7" s="186"/>
      <c r="RMO7" s="185"/>
      <c r="RMP7" s="186"/>
      <c r="RMQ7" s="185"/>
      <c r="RMR7" s="186"/>
      <c r="RMS7" s="185"/>
      <c r="RMT7" s="186"/>
      <c r="RMU7" s="185"/>
      <c r="RMV7" s="186"/>
      <c r="RMW7" s="185"/>
      <c r="RMX7" s="186"/>
      <c r="RMY7" s="185"/>
      <c r="RMZ7" s="186"/>
      <c r="RNA7" s="185"/>
      <c r="RNB7" s="186"/>
      <c r="RNC7" s="185"/>
      <c r="RND7" s="186"/>
      <c r="RNE7" s="185"/>
      <c r="RNF7" s="186"/>
      <c r="RNG7" s="185"/>
      <c r="RNH7" s="186"/>
      <c r="RNI7" s="185"/>
      <c r="RNJ7" s="186"/>
      <c r="RNK7" s="185"/>
      <c r="RNL7" s="186"/>
      <c r="RNM7" s="185"/>
      <c r="RNN7" s="186"/>
      <c r="RNO7" s="185"/>
      <c r="RNP7" s="186"/>
      <c r="RNQ7" s="185"/>
      <c r="RNR7" s="186"/>
      <c r="RNS7" s="185"/>
      <c r="RNT7" s="186"/>
      <c r="RNU7" s="185"/>
      <c r="RNV7" s="186"/>
      <c r="RNW7" s="185"/>
      <c r="RNX7" s="186"/>
      <c r="RNY7" s="185"/>
      <c r="RNZ7" s="186"/>
      <c r="ROA7" s="185"/>
      <c r="ROB7" s="186"/>
      <c r="ROC7" s="185"/>
      <c r="ROD7" s="186"/>
      <c r="ROE7" s="185"/>
      <c r="ROF7" s="186"/>
      <c r="ROG7" s="185"/>
      <c r="ROH7" s="186"/>
      <c r="ROI7" s="185"/>
      <c r="ROJ7" s="186"/>
      <c r="ROK7" s="185"/>
      <c r="ROL7" s="186"/>
      <c r="ROM7" s="185"/>
      <c r="RON7" s="186"/>
      <c r="ROO7" s="185"/>
      <c r="ROP7" s="186"/>
      <c r="ROQ7" s="185"/>
      <c r="ROR7" s="186"/>
      <c r="ROS7" s="185"/>
      <c r="ROT7" s="186"/>
      <c r="ROU7" s="185"/>
      <c r="ROV7" s="186"/>
      <c r="ROW7" s="185"/>
      <c r="ROX7" s="186"/>
      <c r="ROY7" s="185"/>
      <c r="ROZ7" s="186"/>
      <c r="RPA7" s="185"/>
      <c r="RPB7" s="186"/>
      <c r="RPC7" s="185"/>
      <c r="RPD7" s="186"/>
      <c r="RPE7" s="185"/>
      <c r="RPF7" s="186"/>
      <c r="RPG7" s="185"/>
      <c r="RPH7" s="186"/>
      <c r="RPI7" s="185"/>
      <c r="RPJ7" s="186"/>
      <c r="RPK7" s="185"/>
      <c r="RPL7" s="186"/>
      <c r="RPM7" s="185"/>
      <c r="RPN7" s="186"/>
      <c r="RPO7" s="185"/>
      <c r="RPP7" s="186"/>
      <c r="RPQ7" s="185"/>
      <c r="RPR7" s="186"/>
      <c r="RPS7" s="185"/>
      <c r="RPT7" s="186"/>
      <c r="RPU7" s="185"/>
      <c r="RPV7" s="186"/>
      <c r="RPW7" s="185"/>
      <c r="RPX7" s="186"/>
      <c r="RPY7" s="185"/>
      <c r="RPZ7" s="186"/>
      <c r="RQA7" s="185"/>
      <c r="RQB7" s="186"/>
      <c r="RQC7" s="185"/>
      <c r="RQD7" s="186"/>
      <c r="RQE7" s="185"/>
      <c r="RQF7" s="186"/>
      <c r="RQG7" s="185"/>
      <c r="RQH7" s="186"/>
      <c r="RQI7" s="185"/>
      <c r="RQJ7" s="186"/>
      <c r="RQK7" s="185"/>
      <c r="RQL7" s="186"/>
      <c r="RQM7" s="185"/>
      <c r="RQN7" s="186"/>
      <c r="RQO7" s="185"/>
      <c r="RQP7" s="186"/>
      <c r="RQQ7" s="185"/>
      <c r="RQR7" s="186"/>
      <c r="RQS7" s="185"/>
      <c r="RQT7" s="186"/>
      <c r="RQU7" s="185"/>
      <c r="RQV7" s="186"/>
      <c r="RQW7" s="185"/>
      <c r="RQX7" s="186"/>
      <c r="RQY7" s="185"/>
      <c r="RQZ7" s="186"/>
      <c r="RRA7" s="185"/>
      <c r="RRB7" s="186"/>
      <c r="RRC7" s="185"/>
      <c r="RRD7" s="186"/>
      <c r="RRE7" s="185"/>
      <c r="RRF7" s="186"/>
      <c r="RRG7" s="185"/>
      <c r="RRH7" s="186"/>
      <c r="RRI7" s="185"/>
      <c r="RRJ7" s="186"/>
      <c r="RRK7" s="185"/>
      <c r="RRL7" s="186"/>
      <c r="RRM7" s="185"/>
      <c r="RRN7" s="186"/>
      <c r="RRO7" s="185"/>
      <c r="RRP7" s="186"/>
      <c r="RRQ7" s="185"/>
      <c r="RRR7" s="186"/>
      <c r="RRS7" s="185"/>
      <c r="RRT7" s="186"/>
      <c r="RRU7" s="185"/>
      <c r="RRV7" s="186"/>
      <c r="RRW7" s="185"/>
      <c r="RRX7" s="186"/>
      <c r="RRY7" s="185"/>
      <c r="RRZ7" s="186"/>
      <c r="RSA7" s="185"/>
      <c r="RSB7" s="186"/>
      <c r="RSC7" s="185"/>
      <c r="RSD7" s="186"/>
      <c r="RSE7" s="185"/>
      <c r="RSF7" s="186"/>
      <c r="RSG7" s="185"/>
      <c r="RSH7" s="186"/>
      <c r="RSI7" s="185"/>
      <c r="RSJ7" s="186"/>
      <c r="RSK7" s="185"/>
      <c r="RSL7" s="186"/>
      <c r="RSM7" s="185"/>
      <c r="RSN7" s="186"/>
      <c r="RSO7" s="185"/>
      <c r="RSP7" s="186"/>
      <c r="RSQ7" s="185"/>
      <c r="RSR7" s="186"/>
      <c r="RSS7" s="185"/>
      <c r="RST7" s="186"/>
      <c r="RSU7" s="185"/>
      <c r="RSV7" s="186"/>
      <c r="RSW7" s="185"/>
      <c r="RSX7" s="186"/>
      <c r="RSY7" s="185"/>
      <c r="RSZ7" s="186"/>
      <c r="RTA7" s="185"/>
      <c r="RTB7" s="186"/>
      <c r="RTC7" s="185"/>
      <c r="RTD7" s="186"/>
      <c r="RTE7" s="185"/>
      <c r="RTF7" s="186"/>
      <c r="RTG7" s="185"/>
      <c r="RTH7" s="186"/>
      <c r="RTI7" s="185"/>
      <c r="RTJ7" s="186"/>
      <c r="RTK7" s="185"/>
      <c r="RTL7" s="186"/>
      <c r="RTM7" s="185"/>
      <c r="RTN7" s="186"/>
      <c r="RTO7" s="185"/>
      <c r="RTP7" s="186"/>
      <c r="RTQ7" s="185"/>
      <c r="RTR7" s="186"/>
      <c r="RTS7" s="185"/>
      <c r="RTT7" s="186"/>
      <c r="RTU7" s="185"/>
      <c r="RTV7" s="186"/>
      <c r="RTW7" s="185"/>
      <c r="RTX7" s="186"/>
      <c r="RTY7" s="185"/>
      <c r="RTZ7" s="186"/>
      <c r="RUA7" s="185"/>
      <c r="RUB7" s="186"/>
      <c r="RUC7" s="185"/>
      <c r="RUD7" s="186"/>
      <c r="RUE7" s="185"/>
      <c r="RUF7" s="186"/>
      <c r="RUG7" s="185"/>
      <c r="RUH7" s="186"/>
      <c r="RUI7" s="185"/>
      <c r="RUJ7" s="186"/>
      <c r="RUK7" s="185"/>
      <c r="RUL7" s="186"/>
      <c r="RUM7" s="185"/>
      <c r="RUN7" s="186"/>
      <c r="RUO7" s="185"/>
      <c r="RUP7" s="186"/>
      <c r="RUQ7" s="185"/>
      <c r="RUR7" s="186"/>
      <c r="RUS7" s="185"/>
      <c r="RUT7" s="186"/>
      <c r="RUU7" s="185"/>
      <c r="RUV7" s="186"/>
      <c r="RUW7" s="185"/>
      <c r="RUX7" s="186"/>
      <c r="RUY7" s="185"/>
      <c r="RUZ7" s="186"/>
      <c r="RVA7" s="185"/>
      <c r="RVB7" s="186"/>
      <c r="RVC7" s="185"/>
      <c r="RVD7" s="186"/>
      <c r="RVE7" s="185"/>
      <c r="RVF7" s="186"/>
      <c r="RVG7" s="185"/>
      <c r="RVH7" s="186"/>
      <c r="RVI7" s="185"/>
      <c r="RVJ7" s="186"/>
      <c r="RVK7" s="185"/>
      <c r="RVL7" s="186"/>
      <c r="RVM7" s="185"/>
      <c r="RVN7" s="186"/>
      <c r="RVO7" s="185"/>
      <c r="RVP7" s="186"/>
      <c r="RVQ7" s="185"/>
      <c r="RVR7" s="186"/>
      <c r="RVS7" s="185"/>
      <c r="RVT7" s="186"/>
      <c r="RVU7" s="185"/>
      <c r="RVV7" s="186"/>
      <c r="RVW7" s="185"/>
      <c r="RVX7" s="186"/>
      <c r="RVY7" s="185"/>
      <c r="RVZ7" s="186"/>
      <c r="RWA7" s="185"/>
      <c r="RWB7" s="186"/>
      <c r="RWC7" s="185"/>
      <c r="RWD7" s="186"/>
      <c r="RWE7" s="185"/>
      <c r="RWF7" s="186"/>
      <c r="RWG7" s="185"/>
      <c r="RWH7" s="186"/>
      <c r="RWI7" s="185"/>
      <c r="RWJ7" s="186"/>
      <c r="RWK7" s="185"/>
      <c r="RWL7" s="186"/>
      <c r="RWM7" s="185"/>
      <c r="RWN7" s="186"/>
      <c r="RWO7" s="185"/>
      <c r="RWP7" s="186"/>
      <c r="RWQ7" s="185"/>
      <c r="RWR7" s="186"/>
      <c r="RWS7" s="185"/>
      <c r="RWT7" s="186"/>
      <c r="RWU7" s="185"/>
      <c r="RWV7" s="186"/>
      <c r="RWW7" s="185"/>
      <c r="RWX7" s="186"/>
      <c r="RWY7" s="185"/>
      <c r="RWZ7" s="186"/>
      <c r="RXA7" s="185"/>
      <c r="RXB7" s="186"/>
      <c r="RXC7" s="185"/>
      <c r="RXD7" s="186"/>
      <c r="RXE7" s="185"/>
      <c r="RXF7" s="186"/>
      <c r="RXG7" s="185"/>
      <c r="RXH7" s="186"/>
      <c r="RXI7" s="185"/>
      <c r="RXJ7" s="186"/>
      <c r="RXK7" s="185"/>
      <c r="RXL7" s="186"/>
      <c r="RXM7" s="185"/>
      <c r="RXN7" s="186"/>
      <c r="RXO7" s="185"/>
      <c r="RXP7" s="186"/>
      <c r="RXQ7" s="185"/>
      <c r="RXR7" s="186"/>
      <c r="RXS7" s="185"/>
      <c r="RXT7" s="186"/>
      <c r="RXU7" s="185"/>
      <c r="RXV7" s="186"/>
      <c r="RXW7" s="185"/>
      <c r="RXX7" s="186"/>
      <c r="RXY7" s="185"/>
      <c r="RXZ7" s="186"/>
      <c r="RYA7" s="185"/>
      <c r="RYB7" s="186"/>
      <c r="RYC7" s="185"/>
      <c r="RYD7" s="186"/>
      <c r="RYE7" s="185"/>
      <c r="RYF7" s="186"/>
      <c r="RYG7" s="185"/>
      <c r="RYH7" s="186"/>
      <c r="RYI7" s="185"/>
      <c r="RYJ7" s="186"/>
      <c r="RYK7" s="185"/>
      <c r="RYL7" s="186"/>
      <c r="RYM7" s="185"/>
      <c r="RYN7" s="186"/>
      <c r="RYO7" s="185"/>
      <c r="RYP7" s="186"/>
      <c r="RYQ7" s="185"/>
      <c r="RYR7" s="186"/>
      <c r="RYS7" s="185"/>
      <c r="RYT7" s="186"/>
      <c r="RYU7" s="185"/>
      <c r="RYV7" s="186"/>
      <c r="RYW7" s="185"/>
      <c r="RYX7" s="186"/>
      <c r="RYY7" s="185"/>
      <c r="RYZ7" s="186"/>
      <c r="RZA7" s="185"/>
      <c r="RZB7" s="186"/>
      <c r="RZC7" s="185"/>
      <c r="RZD7" s="186"/>
      <c r="RZE7" s="185"/>
      <c r="RZF7" s="186"/>
      <c r="RZG7" s="185"/>
      <c r="RZH7" s="186"/>
      <c r="RZI7" s="185"/>
      <c r="RZJ7" s="186"/>
      <c r="RZK7" s="185"/>
      <c r="RZL7" s="186"/>
      <c r="RZM7" s="185"/>
      <c r="RZN7" s="186"/>
      <c r="RZO7" s="185"/>
      <c r="RZP7" s="186"/>
      <c r="RZQ7" s="185"/>
      <c r="RZR7" s="186"/>
      <c r="RZS7" s="185"/>
      <c r="RZT7" s="186"/>
      <c r="RZU7" s="185"/>
      <c r="RZV7" s="186"/>
      <c r="RZW7" s="185"/>
      <c r="RZX7" s="186"/>
      <c r="RZY7" s="185"/>
      <c r="RZZ7" s="186"/>
      <c r="SAA7" s="185"/>
      <c r="SAB7" s="186"/>
      <c r="SAC7" s="185"/>
      <c r="SAD7" s="186"/>
      <c r="SAE7" s="185"/>
      <c r="SAF7" s="186"/>
      <c r="SAG7" s="185"/>
      <c r="SAH7" s="186"/>
      <c r="SAI7" s="185"/>
      <c r="SAJ7" s="186"/>
      <c r="SAK7" s="185"/>
      <c r="SAL7" s="186"/>
      <c r="SAM7" s="185"/>
      <c r="SAN7" s="186"/>
      <c r="SAO7" s="185"/>
      <c r="SAP7" s="186"/>
      <c r="SAQ7" s="185"/>
      <c r="SAR7" s="186"/>
      <c r="SAS7" s="185"/>
      <c r="SAT7" s="186"/>
      <c r="SAU7" s="185"/>
      <c r="SAV7" s="186"/>
      <c r="SAW7" s="185"/>
      <c r="SAX7" s="186"/>
      <c r="SAY7" s="185"/>
      <c r="SAZ7" s="186"/>
      <c r="SBA7" s="185"/>
      <c r="SBB7" s="186"/>
      <c r="SBC7" s="185"/>
      <c r="SBD7" s="186"/>
      <c r="SBE7" s="185"/>
      <c r="SBF7" s="186"/>
      <c r="SBG7" s="185"/>
      <c r="SBH7" s="186"/>
      <c r="SBI7" s="185"/>
      <c r="SBJ7" s="186"/>
      <c r="SBK7" s="185"/>
      <c r="SBL7" s="186"/>
      <c r="SBM7" s="185"/>
      <c r="SBN7" s="186"/>
      <c r="SBO7" s="185"/>
      <c r="SBP7" s="186"/>
      <c r="SBQ7" s="185"/>
      <c r="SBR7" s="186"/>
      <c r="SBS7" s="185"/>
      <c r="SBT7" s="186"/>
      <c r="SBU7" s="185"/>
      <c r="SBV7" s="186"/>
      <c r="SBW7" s="185"/>
      <c r="SBX7" s="186"/>
      <c r="SBY7" s="185"/>
      <c r="SBZ7" s="186"/>
      <c r="SCA7" s="185"/>
      <c r="SCB7" s="186"/>
      <c r="SCC7" s="185"/>
      <c r="SCD7" s="186"/>
      <c r="SCE7" s="185"/>
      <c r="SCF7" s="186"/>
      <c r="SCG7" s="185"/>
      <c r="SCH7" s="186"/>
      <c r="SCI7" s="185"/>
      <c r="SCJ7" s="186"/>
      <c r="SCK7" s="185"/>
      <c r="SCL7" s="186"/>
      <c r="SCM7" s="185"/>
      <c r="SCN7" s="186"/>
      <c r="SCO7" s="185"/>
      <c r="SCP7" s="186"/>
      <c r="SCQ7" s="185"/>
      <c r="SCR7" s="186"/>
      <c r="SCS7" s="185"/>
      <c r="SCT7" s="186"/>
      <c r="SCU7" s="185"/>
      <c r="SCV7" s="186"/>
      <c r="SCW7" s="185"/>
      <c r="SCX7" s="186"/>
      <c r="SCY7" s="185"/>
      <c r="SCZ7" s="186"/>
      <c r="SDA7" s="185"/>
      <c r="SDB7" s="186"/>
      <c r="SDC7" s="185"/>
      <c r="SDD7" s="186"/>
      <c r="SDE7" s="185"/>
      <c r="SDF7" s="186"/>
      <c r="SDG7" s="185"/>
      <c r="SDH7" s="186"/>
      <c r="SDI7" s="185"/>
      <c r="SDJ7" s="186"/>
      <c r="SDK7" s="185"/>
      <c r="SDL7" s="186"/>
      <c r="SDM7" s="185"/>
      <c r="SDN7" s="186"/>
      <c r="SDO7" s="185"/>
      <c r="SDP7" s="186"/>
      <c r="SDQ7" s="185"/>
      <c r="SDR7" s="186"/>
      <c r="SDS7" s="185"/>
      <c r="SDT7" s="186"/>
      <c r="SDU7" s="185"/>
      <c r="SDV7" s="186"/>
      <c r="SDW7" s="185"/>
      <c r="SDX7" s="186"/>
      <c r="SDY7" s="185"/>
      <c r="SDZ7" s="186"/>
      <c r="SEA7" s="185"/>
      <c r="SEB7" s="186"/>
      <c r="SEC7" s="185"/>
      <c r="SED7" s="186"/>
      <c r="SEE7" s="185"/>
      <c r="SEF7" s="186"/>
      <c r="SEG7" s="185"/>
      <c r="SEH7" s="186"/>
      <c r="SEI7" s="185"/>
      <c r="SEJ7" s="186"/>
      <c r="SEK7" s="185"/>
      <c r="SEL7" s="186"/>
      <c r="SEM7" s="185"/>
      <c r="SEN7" s="186"/>
      <c r="SEO7" s="185"/>
      <c r="SEP7" s="186"/>
      <c r="SEQ7" s="185"/>
      <c r="SER7" s="186"/>
      <c r="SES7" s="185"/>
      <c r="SET7" s="186"/>
      <c r="SEU7" s="185"/>
      <c r="SEV7" s="186"/>
      <c r="SEW7" s="185"/>
      <c r="SEX7" s="186"/>
      <c r="SEY7" s="185"/>
      <c r="SEZ7" s="186"/>
      <c r="SFA7" s="185"/>
      <c r="SFB7" s="186"/>
      <c r="SFC7" s="185"/>
      <c r="SFD7" s="186"/>
      <c r="SFE7" s="185"/>
      <c r="SFF7" s="186"/>
      <c r="SFG7" s="185"/>
      <c r="SFH7" s="186"/>
      <c r="SFI7" s="185"/>
      <c r="SFJ7" s="186"/>
      <c r="SFK7" s="185"/>
      <c r="SFL7" s="186"/>
      <c r="SFM7" s="185"/>
      <c r="SFN7" s="186"/>
      <c r="SFO7" s="185"/>
      <c r="SFP7" s="186"/>
      <c r="SFQ7" s="185"/>
      <c r="SFR7" s="186"/>
      <c r="SFS7" s="185"/>
      <c r="SFT7" s="186"/>
      <c r="SFU7" s="185"/>
      <c r="SFV7" s="186"/>
      <c r="SFW7" s="185"/>
      <c r="SFX7" s="186"/>
      <c r="SFY7" s="185"/>
      <c r="SFZ7" s="186"/>
      <c r="SGA7" s="185"/>
      <c r="SGB7" s="186"/>
      <c r="SGC7" s="185"/>
      <c r="SGD7" s="186"/>
      <c r="SGE7" s="185"/>
      <c r="SGF7" s="186"/>
      <c r="SGG7" s="185"/>
      <c r="SGH7" s="186"/>
      <c r="SGI7" s="185"/>
      <c r="SGJ7" s="186"/>
      <c r="SGK7" s="185"/>
      <c r="SGL7" s="186"/>
      <c r="SGM7" s="185"/>
      <c r="SGN7" s="186"/>
      <c r="SGO7" s="185"/>
      <c r="SGP7" s="186"/>
      <c r="SGQ7" s="185"/>
      <c r="SGR7" s="186"/>
      <c r="SGS7" s="185"/>
      <c r="SGT7" s="186"/>
      <c r="SGU7" s="185"/>
      <c r="SGV7" s="186"/>
      <c r="SGW7" s="185"/>
      <c r="SGX7" s="186"/>
      <c r="SGY7" s="185"/>
      <c r="SGZ7" s="186"/>
      <c r="SHA7" s="185"/>
      <c r="SHB7" s="186"/>
      <c r="SHC7" s="185"/>
      <c r="SHD7" s="186"/>
      <c r="SHE7" s="185"/>
      <c r="SHF7" s="186"/>
      <c r="SHG7" s="185"/>
      <c r="SHH7" s="186"/>
      <c r="SHI7" s="185"/>
      <c r="SHJ7" s="186"/>
      <c r="SHK7" s="185"/>
      <c r="SHL7" s="186"/>
      <c r="SHM7" s="185"/>
      <c r="SHN7" s="186"/>
      <c r="SHO7" s="185"/>
      <c r="SHP7" s="186"/>
      <c r="SHQ7" s="185"/>
      <c r="SHR7" s="186"/>
      <c r="SHS7" s="185"/>
      <c r="SHT7" s="186"/>
      <c r="SHU7" s="185"/>
      <c r="SHV7" s="186"/>
      <c r="SHW7" s="185"/>
      <c r="SHX7" s="186"/>
      <c r="SHY7" s="185"/>
      <c r="SHZ7" s="186"/>
      <c r="SIA7" s="185"/>
      <c r="SIB7" s="186"/>
      <c r="SIC7" s="185"/>
      <c r="SID7" s="186"/>
      <c r="SIE7" s="185"/>
      <c r="SIF7" s="186"/>
      <c r="SIG7" s="185"/>
      <c r="SIH7" s="186"/>
      <c r="SII7" s="185"/>
      <c r="SIJ7" s="186"/>
      <c r="SIK7" s="185"/>
      <c r="SIL7" s="186"/>
      <c r="SIM7" s="185"/>
      <c r="SIN7" s="186"/>
      <c r="SIO7" s="185"/>
      <c r="SIP7" s="186"/>
      <c r="SIQ7" s="185"/>
      <c r="SIR7" s="186"/>
      <c r="SIS7" s="185"/>
      <c r="SIT7" s="186"/>
      <c r="SIU7" s="185"/>
      <c r="SIV7" s="186"/>
      <c r="SIW7" s="185"/>
      <c r="SIX7" s="186"/>
      <c r="SIY7" s="185"/>
      <c r="SIZ7" s="186"/>
      <c r="SJA7" s="185"/>
      <c r="SJB7" s="186"/>
      <c r="SJC7" s="185"/>
      <c r="SJD7" s="186"/>
      <c r="SJE7" s="185"/>
      <c r="SJF7" s="186"/>
      <c r="SJG7" s="185"/>
      <c r="SJH7" s="186"/>
      <c r="SJI7" s="185"/>
      <c r="SJJ7" s="186"/>
      <c r="SJK7" s="185"/>
      <c r="SJL7" s="186"/>
      <c r="SJM7" s="185"/>
      <c r="SJN7" s="186"/>
      <c r="SJO7" s="185"/>
      <c r="SJP7" s="186"/>
      <c r="SJQ7" s="185"/>
      <c r="SJR7" s="186"/>
      <c r="SJS7" s="185"/>
      <c r="SJT7" s="186"/>
      <c r="SJU7" s="185"/>
      <c r="SJV7" s="186"/>
      <c r="SJW7" s="185"/>
      <c r="SJX7" s="186"/>
      <c r="SJY7" s="185"/>
      <c r="SJZ7" s="186"/>
      <c r="SKA7" s="185"/>
      <c r="SKB7" s="186"/>
      <c r="SKC7" s="185"/>
      <c r="SKD7" s="186"/>
      <c r="SKE7" s="185"/>
      <c r="SKF7" s="186"/>
      <c r="SKG7" s="185"/>
      <c r="SKH7" s="186"/>
      <c r="SKI7" s="185"/>
      <c r="SKJ7" s="186"/>
      <c r="SKK7" s="185"/>
      <c r="SKL7" s="186"/>
      <c r="SKM7" s="185"/>
      <c r="SKN7" s="186"/>
      <c r="SKO7" s="185"/>
      <c r="SKP7" s="186"/>
      <c r="SKQ7" s="185"/>
      <c r="SKR7" s="186"/>
      <c r="SKS7" s="185"/>
      <c r="SKT7" s="186"/>
      <c r="SKU7" s="185"/>
      <c r="SKV7" s="186"/>
      <c r="SKW7" s="185"/>
      <c r="SKX7" s="186"/>
      <c r="SKY7" s="185"/>
      <c r="SKZ7" s="186"/>
      <c r="SLA7" s="185"/>
      <c r="SLB7" s="186"/>
      <c r="SLC7" s="185"/>
      <c r="SLD7" s="186"/>
      <c r="SLE7" s="185"/>
      <c r="SLF7" s="186"/>
      <c r="SLG7" s="185"/>
      <c r="SLH7" s="186"/>
      <c r="SLI7" s="185"/>
      <c r="SLJ7" s="186"/>
      <c r="SLK7" s="185"/>
      <c r="SLL7" s="186"/>
      <c r="SLM7" s="185"/>
      <c r="SLN7" s="186"/>
      <c r="SLO7" s="185"/>
      <c r="SLP7" s="186"/>
      <c r="SLQ7" s="185"/>
      <c r="SLR7" s="186"/>
      <c r="SLS7" s="185"/>
      <c r="SLT7" s="186"/>
      <c r="SLU7" s="185"/>
      <c r="SLV7" s="186"/>
      <c r="SLW7" s="185"/>
      <c r="SLX7" s="186"/>
      <c r="SLY7" s="185"/>
      <c r="SLZ7" s="186"/>
      <c r="SMA7" s="185"/>
      <c r="SMB7" s="186"/>
      <c r="SMC7" s="185"/>
      <c r="SMD7" s="186"/>
      <c r="SME7" s="185"/>
      <c r="SMF7" s="186"/>
      <c r="SMG7" s="185"/>
      <c r="SMH7" s="186"/>
      <c r="SMI7" s="185"/>
      <c r="SMJ7" s="186"/>
      <c r="SMK7" s="185"/>
      <c r="SML7" s="186"/>
      <c r="SMM7" s="185"/>
      <c r="SMN7" s="186"/>
      <c r="SMO7" s="185"/>
      <c r="SMP7" s="186"/>
      <c r="SMQ7" s="185"/>
      <c r="SMR7" s="186"/>
      <c r="SMS7" s="185"/>
      <c r="SMT7" s="186"/>
      <c r="SMU7" s="185"/>
      <c r="SMV7" s="186"/>
      <c r="SMW7" s="185"/>
      <c r="SMX7" s="186"/>
      <c r="SMY7" s="185"/>
      <c r="SMZ7" s="186"/>
      <c r="SNA7" s="185"/>
      <c r="SNB7" s="186"/>
      <c r="SNC7" s="185"/>
      <c r="SND7" s="186"/>
      <c r="SNE7" s="185"/>
      <c r="SNF7" s="186"/>
      <c r="SNG7" s="185"/>
      <c r="SNH7" s="186"/>
      <c r="SNI7" s="185"/>
      <c r="SNJ7" s="186"/>
      <c r="SNK7" s="185"/>
      <c r="SNL7" s="186"/>
      <c r="SNM7" s="185"/>
      <c r="SNN7" s="186"/>
      <c r="SNO7" s="185"/>
      <c r="SNP7" s="186"/>
      <c r="SNQ7" s="185"/>
      <c r="SNR7" s="186"/>
      <c r="SNS7" s="185"/>
      <c r="SNT7" s="186"/>
      <c r="SNU7" s="185"/>
      <c r="SNV7" s="186"/>
      <c r="SNW7" s="185"/>
      <c r="SNX7" s="186"/>
      <c r="SNY7" s="185"/>
      <c r="SNZ7" s="186"/>
      <c r="SOA7" s="185"/>
      <c r="SOB7" s="186"/>
      <c r="SOC7" s="185"/>
      <c r="SOD7" s="186"/>
      <c r="SOE7" s="185"/>
      <c r="SOF7" s="186"/>
      <c r="SOG7" s="185"/>
      <c r="SOH7" s="186"/>
      <c r="SOI7" s="185"/>
      <c r="SOJ7" s="186"/>
      <c r="SOK7" s="185"/>
      <c r="SOL7" s="186"/>
      <c r="SOM7" s="185"/>
      <c r="SON7" s="186"/>
      <c r="SOO7" s="185"/>
      <c r="SOP7" s="186"/>
      <c r="SOQ7" s="185"/>
      <c r="SOR7" s="186"/>
      <c r="SOS7" s="185"/>
      <c r="SOT7" s="186"/>
      <c r="SOU7" s="185"/>
      <c r="SOV7" s="186"/>
      <c r="SOW7" s="185"/>
      <c r="SOX7" s="186"/>
      <c r="SOY7" s="185"/>
      <c r="SOZ7" s="186"/>
      <c r="SPA7" s="185"/>
      <c r="SPB7" s="186"/>
      <c r="SPC7" s="185"/>
      <c r="SPD7" s="186"/>
      <c r="SPE7" s="185"/>
      <c r="SPF7" s="186"/>
      <c r="SPG7" s="185"/>
      <c r="SPH7" s="186"/>
      <c r="SPI7" s="185"/>
      <c r="SPJ7" s="186"/>
      <c r="SPK7" s="185"/>
      <c r="SPL7" s="186"/>
      <c r="SPM7" s="185"/>
      <c r="SPN7" s="186"/>
      <c r="SPO7" s="185"/>
      <c r="SPP7" s="186"/>
      <c r="SPQ7" s="185"/>
      <c r="SPR7" s="186"/>
      <c r="SPS7" s="185"/>
      <c r="SPT7" s="186"/>
      <c r="SPU7" s="185"/>
      <c r="SPV7" s="186"/>
      <c r="SPW7" s="185"/>
      <c r="SPX7" s="186"/>
      <c r="SPY7" s="185"/>
      <c r="SPZ7" s="186"/>
      <c r="SQA7" s="185"/>
      <c r="SQB7" s="186"/>
      <c r="SQC7" s="185"/>
      <c r="SQD7" s="186"/>
      <c r="SQE7" s="185"/>
      <c r="SQF7" s="186"/>
      <c r="SQG7" s="185"/>
      <c r="SQH7" s="186"/>
      <c r="SQI7" s="185"/>
      <c r="SQJ7" s="186"/>
      <c r="SQK7" s="185"/>
      <c r="SQL7" s="186"/>
      <c r="SQM7" s="185"/>
      <c r="SQN7" s="186"/>
      <c r="SQO7" s="185"/>
      <c r="SQP7" s="186"/>
      <c r="SQQ7" s="185"/>
      <c r="SQR7" s="186"/>
      <c r="SQS7" s="185"/>
      <c r="SQT7" s="186"/>
      <c r="SQU7" s="185"/>
      <c r="SQV7" s="186"/>
      <c r="SQW7" s="185"/>
      <c r="SQX7" s="186"/>
      <c r="SQY7" s="185"/>
      <c r="SQZ7" s="186"/>
      <c r="SRA7" s="185"/>
      <c r="SRB7" s="186"/>
      <c r="SRC7" s="185"/>
      <c r="SRD7" s="186"/>
      <c r="SRE7" s="185"/>
      <c r="SRF7" s="186"/>
      <c r="SRG7" s="185"/>
      <c r="SRH7" s="186"/>
      <c r="SRI7" s="185"/>
      <c r="SRJ7" s="186"/>
      <c r="SRK7" s="185"/>
      <c r="SRL7" s="186"/>
      <c r="SRM7" s="185"/>
      <c r="SRN7" s="186"/>
      <c r="SRO7" s="185"/>
      <c r="SRP7" s="186"/>
      <c r="SRQ7" s="185"/>
      <c r="SRR7" s="186"/>
      <c r="SRS7" s="185"/>
      <c r="SRT7" s="186"/>
      <c r="SRU7" s="185"/>
      <c r="SRV7" s="186"/>
      <c r="SRW7" s="185"/>
      <c r="SRX7" s="186"/>
      <c r="SRY7" s="185"/>
      <c r="SRZ7" s="186"/>
      <c r="SSA7" s="185"/>
      <c r="SSB7" s="186"/>
      <c r="SSC7" s="185"/>
      <c r="SSD7" s="186"/>
      <c r="SSE7" s="185"/>
      <c r="SSF7" s="186"/>
      <c r="SSG7" s="185"/>
      <c r="SSH7" s="186"/>
      <c r="SSI7" s="185"/>
      <c r="SSJ7" s="186"/>
      <c r="SSK7" s="185"/>
      <c r="SSL7" s="186"/>
      <c r="SSM7" s="185"/>
      <c r="SSN7" s="186"/>
      <c r="SSO7" s="185"/>
      <c r="SSP7" s="186"/>
      <c r="SSQ7" s="185"/>
      <c r="SSR7" s="186"/>
      <c r="SSS7" s="185"/>
      <c r="SST7" s="186"/>
      <c r="SSU7" s="185"/>
      <c r="SSV7" s="186"/>
      <c r="SSW7" s="185"/>
      <c r="SSX7" s="186"/>
      <c r="SSY7" s="185"/>
      <c r="SSZ7" s="186"/>
      <c r="STA7" s="185"/>
      <c r="STB7" s="186"/>
      <c r="STC7" s="185"/>
      <c r="STD7" s="186"/>
      <c r="STE7" s="185"/>
      <c r="STF7" s="186"/>
      <c r="STG7" s="185"/>
      <c r="STH7" s="186"/>
      <c r="STI7" s="185"/>
      <c r="STJ7" s="186"/>
      <c r="STK7" s="185"/>
      <c r="STL7" s="186"/>
      <c r="STM7" s="185"/>
      <c r="STN7" s="186"/>
      <c r="STO7" s="185"/>
      <c r="STP7" s="186"/>
      <c r="STQ7" s="185"/>
      <c r="STR7" s="186"/>
      <c r="STS7" s="185"/>
      <c r="STT7" s="186"/>
      <c r="STU7" s="185"/>
      <c r="STV7" s="186"/>
      <c r="STW7" s="185"/>
      <c r="STX7" s="186"/>
      <c r="STY7" s="185"/>
      <c r="STZ7" s="186"/>
      <c r="SUA7" s="185"/>
      <c r="SUB7" s="186"/>
      <c r="SUC7" s="185"/>
      <c r="SUD7" s="186"/>
      <c r="SUE7" s="185"/>
      <c r="SUF7" s="186"/>
      <c r="SUG7" s="185"/>
      <c r="SUH7" s="186"/>
      <c r="SUI7" s="185"/>
      <c r="SUJ7" s="186"/>
      <c r="SUK7" s="185"/>
      <c r="SUL7" s="186"/>
      <c r="SUM7" s="185"/>
      <c r="SUN7" s="186"/>
      <c r="SUO7" s="185"/>
      <c r="SUP7" s="186"/>
      <c r="SUQ7" s="185"/>
      <c r="SUR7" s="186"/>
      <c r="SUS7" s="185"/>
      <c r="SUT7" s="186"/>
      <c r="SUU7" s="185"/>
      <c r="SUV7" s="186"/>
      <c r="SUW7" s="185"/>
      <c r="SUX7" s="186"/>
      <c r="SUY7" s="185"/>
      <c r="SUZ7" s="186"/>
      <c r="SVA7" s="185"/>
      <c r="SVB7" s="186"/>
      <c r="SVC7" s="185"/>
      <c r="SVD7" s="186"/>
      <c r="SVE7" s="185"/>
      <c r="SVF7" s="186"/>
      <c r="SVG7" s="185"/>
      <c r="SVH7" s="186"/>
      <c r="SVI7" s="185"/>
      <c r="SVJ7" s="186"/>
      <c r="SVK7" s="185"/>
      <c r="SVL7" s="186"/>
      <c r="SVM7" s="185"/>
      <c r="SVN7" s="186"/>
      <c r="SVO7" s="185"/>
      <c r="SVP7" s="186"/>
      <c r="SVQ7" s="185"/>
      <c r="SVR7" s="186"/>
      <c r="SVS7" s="185"/>
      <c r="SVT7" s="186"/>
      <c r="SVU7" s="185"/>
      <c r="SVV7" s="186"/>
      <c r="SVW7" s="185"/>
      <c r="SVX7" s="186"/>
      <c r="SVY7" s="185"/>
      <c r="SVZ7" s="186"/>
      <c r="SWA7" s="185"/>
      <c r="SWB7" s="186"/>
      <c r="SWC7" s="185"/>
      <c r="SWD7" s="186"/>
      <c r="SWE7" s="185"/>
      <c r="SWF7" s="186"/>
      <c r="SWG7" s="185"/>
      <c r="SWH7" s="186"/>
      <c r="SWI7" s="185"/>
      <c r="SWJ7" s="186"/>
      <c r="SWK7" s="185"/>
      <c r="SWL7" s="186"/>
      <c r="SWM7" s="185"/>
      <c r="SWN7" s="186"/>
      <c r="SWO7" s="185"/>
      <c r="SWP7" s="186"/>
      <c r="SWQ7" s="185"/>
      <c r="SWR7" s="186"/>
      <c r="SWS7" s="185"/>
      <c r="SWT7" s="186"/>
      <c r="SWU7" s="185"/>
      <c r="SWV7" s="186"/>
      <c r="SWW7" s="185"/>
      <c r="SWX7" s="186"/>
      <c r="SWY7" s="185"/>
      <c r="SWZ7" s="186"/>
      <c r="SXA7" s="185"/>
      <c r="SXB7" s="186"/>
      <c r="SXC7" s="185"/>
      <c r="SXD7" s="186"/>
      <c r="SXE7" s="185"/>
      <c r="SXF7" s="186"/>
      <c r="SXG7" s="185"/>
      <c r="SXH7" s="186"/>
      <c r="SXI7" s="185"/>
      <c r="SXJ7" s="186"/>
      <c r="SXK7" s="185"/>
      <c r="SXL7" s="186"/>
      <c r="SXM7" s="185"/>
      <c r="SXN7" s="186"/>
      <c r="SXO7" s="185"/>
      <c r="SXP7" s="186"/>
      <c r="SXQ7" s="185"/>
      <c r="SXR7" s="186"/>
      <c r="SXS7" s="185"/>
      <c r="SXT7" s="186"/>
      <c r="SXU7" s="185"/>
      <c r="SXV7" s="186"/>
      <c r="SXW7" s="185"/>
      <c r="SXX7" s="186"/>
      <c r="SXY7" s="185"/>
      <c r="SXZ7" s="186"/>
      <c r="SYA7" s="185"/>
      <c r="SYB7" s="186"/>
      <c r="SYC7" s="185"/>
      <c r="SYD7" s="186"/>
      <c r="SYE7" s="185"/>
      <c r="SYF7" s="186"/>
      <c r="SYG7" s="185"/>
      <c r="SYH7" s="186"/>
      <c r="SYI7" s="185"/>
      <c r="SYJ7" s="186"/>
      <c r="SYK7" s="185"/>
      <c r="SYL7" s="186"/>
      <c r="SYM7" s="185"/>
      <c r="SYN7" s="186"/>
      <c r="SYO7" s="185"/>
      <c r="SYP7" s="186"/>
      <c r="SYQ7" s="185"/>
      <c r="SYR7" s="186"/>
      <c r="SYS7" s="185"/>
      <c r="SYT7" s="186"/>
      <c r="SYU7" s="185"/>
      <c r="SYV7" s="186"/>
      <c r="SYW7" s="185"/>
      <c r="SYX7" s="186"/>
      <c r="SYY7" s="185"/>
      <c r="SYZ7" s="186"/>
      <c r="SZA7" s="185"/>
      <c r="SZB7" s="186"/>
      <c r="SZC7" s="185"/>
      <c r="SZD7" s="186"/>
      <c r="SZE7" s="185"/>
      <c r="SZF7" s="186"/>
      <c r="SZG7" s="185"/>
      <c r="SZH7" s="186"/>
      <c r="SZI7" s="185"/>
      <c r="SZJ7" s="186"/>
      <c r="SZK7" s="185"/>
      <c r="SZL7" s="186"/>
      <c r="SZM7" s="185"/>
      <c r="SZN7" s="186"/>
      <c r="SZO7" s="185"/>
      <c r="SZP7" s="186"/>
      <c r="SZQ7" s="185"/>
      <c r="SZR7" s="186"/>
      <c r="SZS7" s="185"/>
      <c r="SZT7" s="186"/>
      <c r="SZU7" s="185"/>
      <c r="SZV7" s="186"/>
      <c r="SZW7" s="185"/>
      <c r="SZX7" s="186"/>
      <c r="SZY7" s="185"/>
      <c r="SZZ7" s="186"/>
      <c r="TAA7" s="185"/>
      <c r="TAB7" s="186"/>
      <c r="TAC7" s="185"/>
      <c r="TAD7" s="186"/>
      <c r="TAE7" s="185"/>
      <c r="TAF7" s="186"/>
      <c r="TAG7" s="185"/>
      <c r="TAH7" s="186"/>
      <c r="TAI7" s="185"/>
      <c r="TAJ7" s="186"/>
      <c r="TAK7" s="185"/>
      <c r="TAL7" s="186"/>
      <c r="TAM7" s="185"/>
      <c r="TAN7" s="186"/>
      <c r="TAO7" s="185"/>
      <c r="TAP7" s="186"/>
      <c r="TAQ7" s="185"/>
      <c r="TAR7" s="186"/>
      <c r="TAS7" s="185"/>
      <c r="TAT7" s="186"/>
      <c r="TAU7" s="185"/>
      <c r="TAV7" s="186"/>
      <c r="TAW7" s="185"/>
      <c r="TAX7" s="186"/>
      <c r="TAY7" s="185"/>
      <c r="TAZ7" s="186"/>
      <c r="TBA7" s="185"/>
      <c r="TBB7" s="186"/>
      <c r="TBC7" s="185"/>
      <c r="TBD7" s="186"/>
      <c r="TBE7" s="185"/>
      <c r="TBF7" s="186"/>
      <c r="TBG7" s="185"/>
      <c r="TBH7" s="186"/>
      <c r="TBI7" s="185"/>
      <c r="TBJ7" s="186"/>
      <c r="TBK7" s="185"/>
      <c r="TBL7" s="186"/>
      <c r="TBM7" s="185"/>
      <c r="TBN7" s="186"/>
      <c r="TBO7" s="185"/>
      <c r="TBP7" s="186"/>
      <c r="TBQ7" s="185"/>
      <c r="TBR7" s="186"/>
      <c r="TBS7" s="185"/>
      <c r="TBT7" s="186"/>
      <c r="TBU7" s="185"/>
      <c r="TBV7" s="186"/>
      <c r="TBW7" s="185"/>
      <c r="TBX7" s="186"/>
      <c r="TBY7" s="185"/>
      <c r="TBZ7" s="186"/>
      <c r="TCA7" s="185"/>
      <c r="TCB7" s="186"/>
      <c r="TCC7" s="185"/>
      <c r="TCD7" s="186"/>
      <c r="TCE7" s="185"/>
      <c r="TCF7" s="186"/>
      <c r="TCG7" s="185"/>
      <c r="TCH7" s="186"/>
      <c r="TCI7" s="185"/>
      <c r="TCJ7" s="186"/>
      <c r="TCK7" s="185"/>
      <c r="TCL7" s="186"/>
      <c r="TCM7" s="185"/>
      <c r="TCN7" s="186"/>
      <c r="TCO7" s="185"/>
      <c r="TCP7" s="186"/>
      <c r="TCQ7" s="185"/>
      <c r="TCR7" s="186"/>
      <c r="TCS7" s="185"/>
      <c r="TCT7" s="186"/>
      <c r="TCU7" s="185"/>
      <c r="TCV7" s="186"/>
      <c r="TCW7" s="185"/>
      <c r="TCX7" s="186"/>
      <c r="TCY7" s="185"/>
      <c r="TCZ7" s="186"/>
      <c r="TDA7" s="185"/>
      <c r="TDB7" s="186"/>
      <c r="TDC7" s="185"/>
      <c r="TDD7" s="186"/>
      <c r="TDE7" s="185"/>
      <c r="TDF7" s="186"/>
      <c r="TDG7" s="185"/>
      <c r="TDH7" s="186"/>
      <c r="TDI7" s="185"/>
      <c r="TDJ7" s="186"/>
      <c r="TDK7" s="185"/>
      <c r="TDL7" s="186"/>
      <c r="TDM7" s="185"/>
      <c r="TDN7" s="186"/>
      <c r="TDO7" s="185"/>
      <c r="TDP7" s="186"/>
      <c r="TDQ7" s="185"/>
      <c r="TDR7" s="186"/>
      <c r="TDS7" s="185"/>
      <c r="TDT7" s="186"/>
      <c r="TDU7" s="185"/>
      <c r="TDV7" s="186"/>
      <c r="TDW7" s="185"/>
      <c r="TDX7" s="186"/>
      <c r="TDY7" s="185"/>
      <c r="TDZ7" s="186"/>
      <c r="TEA7" s="185"/>
      <c r="TEB7" s="186"/>
      <c r="TEC7" s="185"/>
      <c r="TED7" s="186"/>
      <c r="TEE7" s="185"/>
      <c r="TEF7" s="186"/>
      <c r="TEG7" s="185"/>
      <c r="TEH7" s="186"/>
      <c r="TEI7" s="185"/>
      <c r="TEJ7" s="186"/>
      <c r="TEK7" s="185"/>
      <c r="TEL7" s="186"/>
      <c r="TEM7" s="185"/>
      <c r="TEN7" s="186"/>
      <c r="TEO7" s="185"/>
      <c r="TEP7" s="186"/>
      <c r="TEQ7" s="185"/>
      <c r="TER7" s="186"/>
      <c r="TES7" s="185"/>
      <c r="TET7" s="186"/>
      <c r="TEU7" s="185"/>
      <c r="TEV7" s="186"/>
      <c r="TEW7" s="185"/>
      <c r="TEX7" s="186"/>
      <c r="TEY7" s="185"/>
      <c r="TEZ7" s="186"/>
      <c r="TFA7" s="185"/>
      <c r="TFB7" s="186"/>
      <c r="TFC7" s="185"/>
      <c r="TFD7" s="186"/>
      <c r="TFE7" s="185"/>
      <c r="TFF7" s="186"/>
      <c r="TFG7" s="185"/>
      <c r="TFH7" s="186"/>
      <c r="TFI7" s="185"/>
      <c r="TFJ7" s="186"/>
      <c r="TFK7" s="185"/>
      <c r="TFL7" s="186"/>
      <c r="TFM7" s="185"/>
      <c r="TFN7" s="186"/>
      <c r="TFO7" s="185"/>
      <c r="TFP7" s="186"/>
      <c r="TFQ7" s="185"/>
      <c r="TFR7" s="186"/>
      <c r="TFS7" s="185"/>
      <c r="TFT7" s="186"/>
      <c r="TFU7" s="185"/>
      <c r="TFV7" s="186"/>
      <c r="TFW7" s="185"/>
      <c r="TFX7" s="186"/>
      <c r="TFY7" s="185"/>
      <c r="TFZ7" s="186"/>
      <c r="TGA7" s="185"/>
      <c r="TGB7" s="186"/>
      <c r="TGC7" s="185"/>
      <c r="TGD7" s="186"/>
      <c r="TGE7" s="185"/>
      <c r="TGF7" s="186"/>
      <c r="TGG7" s="185"/>
      <c r="TGH7" s="186"/>
      <c r="TGI7" s="185"/>
      <c r="TGJ7" s="186"/>
      <c r="TGK7" s="185"/>
      <c r="TGL7" s="186"/>
      <c r="TGM7" s="185"/>
      <c r="TGN7" s="186"/>
      <c r="TGO7" s="185"/>
      <c r="TGP7" s="186"/>
      <c r="TGQ7" s="185"/>
      <c r="TGR7" s="186"/>
      <c r="TGS7" s="185"/>
      <c r="TGT7" s="186"/>
      <c r="TGU7" s="185"/>
      <c r="TGV7" s="186"/>
      <c r="TGW7" s="185"/>
      <c r="TGX7" s="186"/>
      <c r="TGY7" s="185"/>
      <c r="TGZ7" s="186"/>
      <c r="THA7" s="185"/>
      <c r="THB7" s="186"/>
      <c r="THC7" s="185"/>
      <c r="THD7" s="186"/>
      <c r="THE7" s="185"/>
      <c r="THF7" s="186"/>
      <c r="THG7" s="185"/>
      <c r="THH7" s="186"/>
      <c r="THI7" s="185"/>
      <c r="THJ7" s="186"/>
      <c r="THK7" s="185"/>
      <c r="THL7" s="186"/>
      <c r="THM7" s="185"/>
      <c r="THN7" s="186"/>
      <c r="THO7" s="185"/>
      <c r="THP7" s="186"/>
      <c r="THQ7" s="185"/>
      <c r="THR7" s="186"/>
      <c r="THS7" s="185"/>
      <c r="THT7" s="186"/>
      <c r="THU7" s="185"/>
      <c r="THV7" s="186"/>
      <c r="THW7" s="185"/>
      <c r="THX7" s="186"/>
      <c r="THY7" s="185"/>
      <c r="THZ7" s="186"/>
      <c r="TIA7" s="185"/>
      <c r="TIB7" s="186"/>
      <c r="TIC7" s="185"/>
      <c r="TID7" s="186"/>
      <c r="TIE7" s="185"/>
      <c r="TIF7" s="186"/>
      <c r="TIG7" s="185"/>
      <c r="TIH7" s="186"/>
      <c r="TII7" s="185"/>
      <c r="TIJ7" s="186"/>
      <c r="TIK7" s="185"/>
      <c r="TIL7" s="186"/>
      <c r="TIM7" s="185"/>
      <c r="TIN7" s="186"/>
      <c r="TIO7" s="185"/>
      <c r="TIP7" s="186"/>
      <c r="TIQ7" s="185"/>
      <c r="TIR7" s="186"/>
      <c r="TIS7" s="185"/>
      <c r="TIT7" s="186"/>
      <c r="TIU7" s="185"/>
      <c r="TIV7" s="186"/>
      <c r="TIW7" s="185"/>
      <c r="TIX7" s="186"/>
      <c r="TIY7" s="185"/>
      <c r="TIZ7" s="186"/>
      <c r="TJA7" s="185"/>
      <c r="TJB7" s="186"/>
      <c r="TJC7" s="185"/>
      <c r="TJD7" s="186"/>
      <c r="TJE7" s="185"/>
      <c r="TJF7" s="186"/>
      <c r="TJG7" s="185"/>
      <c r="TJH7" s="186"/>
      <c r="TJI7" s="185"/>
      <c r="TJJ7" s="186"/>
      <c r="TJK7" s="185"/>
      <c r="TJL7" s="186"/>
      <c r="TJM7" s="185"/>
      <c r="TJN7" s="186"/>
      <c r="TJO7" s="185"/>
      <c r="TJP7" s="186"/>
      <c r="TJQ7" s="185"/>
      <c r="TJR7" s="186"/>
      <c r="TJS7" s="185"/>
      <c r="TJT7" s="186"/>
      <c r="TJU7" s="185"/>
      <c r="TJV7" s="186"/>
      <c r="TJW7" s="185"/>
      <c r="TJX7" s="186"/>
      <c r="TJY7" s="185"/>
      <c r="TJZ7" s="186"/>
      <c r="TKA7" s="185"/>
      <c r="TKB7" s="186"/>
      <c r="TKC7" s="185"/>
      <c r="TKD7" s="186"/>
      <c r="TKE7" s="185"/>
      <c r="TKF7" s="186"/>
      <c r="TKG7" s="185"/>
      <c r="TKH7" s="186"/>
      <c r="TKI7" s="185"/>
      <c r="TKJ7" s="186"/>
      <c r="TKK7" s="185"/>
      <c r="TKL7" s="186"/>
      <c r="TKM7" s="185"/>
      <c r="TKN7" s="186"/>
      <c r="TKO7" s="185"/>
      <c r="TKP7" s="186"/>
      <c r="TKQ7" s="185"/>
      <c r="TKR7" s="186"/>
      <c r="TKS7" s="185"/>
      <c r="TKT7" s="186"/>
      <c r="TKU7" s="185"/>
      <c r="TKV7" s="186"/>
      <c r="TKW7" s="185"/>
      <c r="TKX7" s="186"/>
      <c r="TKY7" s="185"/>
      <c r="TKZ7" s="186"/>
      <c r="TLA7" s="185"/>
      <c r="TLB7" s="186"/>
      <c r="TLC7" s="185"/>
      <c r="TLD7" s="186"/>
      <c r="TLE7" s="185"/>
      <c r="TLF7" s="186"/>
      <c r="TLG7" s="185"/>
      <c r="TLH7" s="186"/>
      <c r="TLI7" s="185"/>
      <c r="TLJ7" s="186"/>
      <c r="TLK7" s="185"/>
      <c r="TLL7" s="186"/>
      <c r="TLM7" s="185"/>
      <c r="TLN7" s="186"/>
      <c r="TLO7" s="185"/>
      <c r="TLP7" s="186"/>
      <c r="TLQ7" s="185"/>
      <c r="TLR7" s="186"/>
      <c r="TLS7" s="185"/>
      <c r="TLT7" s="186"/>
      <c r="TLU7" s="185"/>
      <c r="TLV7" s="186"/>
      <c r="TLW7" s="185"/>
      <c r="TLX7" s="186"/>
      <c r="TLY7" s="185"/>
      <c r="TLZ7" s="186"/>
      <c r="TMA7" s="185"/>
      <c r="TMB7" s="186"/>
      <c r="TMC7" s="185"/>
      <c r="TMD7" s="186"/>
      <c r="TME7" s="185"/>
      <c r="TMF7" s="186"/>
      <c r="TMG7" s="185"/>
      <c r="TMH7" s="186"/>
      <c r="TMI7" s="185"/>
      <c r="TMJ7" s="186"/>
      <c r="TMK7" s="185"/>
      <c r="TML7" s="186"/>
      <c r="TMM7" s="185"/>
      <c r="TMN7" s="186"/>
      <c r="TMO7" s="185"/>
      <c r="TMP7" s="186"/>
      <c r="TMQ7" s="185"/>
      <c r="TMR7" s="186"/>
      <c r="TMS7" s="185"/>
      <c r="TMT7" s="186"/>
      <c r="TMU7" s="185"/>
      <c r="TMV7" s="186"/>
      <c r="TMW7" s="185"/>
      <c r="TMX7" s="186"/>
      <c r="TMY7" s="185"/>
      <c r="TMZ7" s="186"/>
      <c r="TNA7" s="185"/>
      <c r="TNB7" s="186"/>
      <c r="TNC7" s="185"/>
      <c r="TND7" s="186"/>
      <c r="TNE7" s="185"/>
      <c r="TNF7" s="186"/>
      <c r="TNG7" s="185"/>
      <c r="TNH7" s="186"/>
      <c r="TNI7" s="185"/>
      <c r="TNJ7" s="186"/>
      <c r="TNK7" s="185"/>
      <c r="TNL7" s="186"/>
      <c r="TNM7" s="185"/>
      <c r="TNN7" s="186"/>
      <c r="TNO7" s="185"/>
      <c r="TNP7" s="186"/>
      <c r="TNQ7" s="185"/>
      <c r="TNR7" s="186"/>
      <c r="TNS7" s="185"/>
      <c r="TNT7" s="186"/>
      <c r="TNU7" s="185"/>
      <c r="TNV7" s="186"/>
      <c r="TNW7" s="185"/>
      <c r="TNX7" s="186"/>
      <c r="TNY7" s="185"/>
      <c r="TNZ7" s="186"/>
      <c r="TOA7" s="185"/>
      <c r="TOB7" s="186"/>
      <c r="TOC7" s="185"/>
      <c r="TOD7" s="186"/>
      <c r="TOE7" s="185"/>
      <c r="TOF7" s="186"/>
      <c r="TOG7" s="185"/>
      <c r="TOH7" s="186"/>
      <c r="TOI7" s="185"/>
      <c r="TOJ7" s="186"/>
      <c r="TOK7" s="185"/>
      <c r="TOL7" s="186"/>
      <c r="TOM7" s="185"/>
      <c r="TON7" s="186"/>
      <c r="TOO7" s="185"/>
      <c r="TOP7" s="186"/>
      <c r="TOQ7" s="185"/>
      <c r="TOR7" s="186"/>
      <c r="TOS7" s="185"/>
      <c r="TOT7" s="186"/>
      <c r="TOU7" s="185"/>
      <c r="TOV7" s="186"/>
      <c r="TOW7" s="185"/>
      <c r="TOX7" s="186"/>
      <c r="TOY7" s="185"/>
      <c r="TOZ7" s="186"/>
      <c r="TPA7" s="185"/>
      <c r="TPB7" s="186"/>
      <c r="TPC7" s="185"/>
      <c r="TPD7" s="186"/>
      <c r="TPE7" s="185"/>
      <c r="TPF7" s="186"/>
      <c r="TPG7" s="185"/>
      <c r="TPH7" s="186"/>
      <c r="TPI7" s="185"/>
      <c r="TPJ7" s="186"/>
      <c r="TPK7" s="185"/>
      <c r="TPL7" s="186"/>
      <c r="TPM7" s="185"/>
      <c r="TPN7" s="186"/>
      <c r="TPO7" s="185"/>
      <c r="TPP7" s="186"/>
      <c r="TPQ7" s="185"/>
      <c r="TPR7" s="186"/>
      <c r="TPS7" s="185"/>
      <c r="TPT7" s="186"/>
      <c r="TPU7" s="185"/>
      <c r="TPV7" s="186"/>
      <c r="TPW7" s="185"/>
      <c r="TPX7" s="186"/>
      <c r="TPY7" s="185"/>
      <c r="TPZ7" s="186"/>
      <c r="TQA7" s="185"/>
      <c r="TQB7" s="186"/>
      <c r="TQC7" s="185"/>
      <c r="TQD7" s="186"/>
      <c r="TQE7" s="185"/>
      <c r="TQF7" s="186"/>
      <c r="TQG7" s="185"/>
      <c r="TQH7" s="186"/>
      <c r="TQI7" s="185"/>
      <c r="TQJ7" s="186"/>
      <c r="TQK7" s="185"/>
      <c r="TQL7" s="186"/>
      <c r="TQM7" s="185"/>
      <c r="TQN7" s="186"/>
      <c r="TQO7" s="185"/>
      <c r="TQP7" s="186"/>
      <c r="TQQ7" s="185"/>
      <c r="TQR7" s="186"/>
      <c r="TQS7" s="185"/>
      <c r="TQT7" s="186"/>
      <c r="TQU7" s="185"/>
      <c r="TQV7" s="186"/>
      <c r="TQW7" s="185"/>
      <c r="TQX7" s="186"/>
      <c r="TQY7" s="185"/>
      <c r="TQZ7" s="186"/>
      <c r="TRA7" s="185"/>
      <c r="TRB7" s="186"/>
      <c r="TRC7" s="185"/>
      <c r="TRD7" s="186"/>
      <c r="TRE7" s="185"/>
      <c r="TRF7" s="186"/>
      <c r="TRG7" s="185"/>
      <c r="TRH7" s="186"/>
      <c r="TRI7" s="185"/>
      <c r="TRJ7" s="186"/>
      <c r="TRK7" s="185"/>
      <c r="TRL7" s="186"/>
      <c r="TRM7" s="185"/>
      <c r="TRN7" s="186"/>
      <c r="TRO7" s="185"/>
      <c r="TRP7" s="186"/>
      <c r="TRQ7" s="185"/>
      <c r="TRR7" s="186"/>
      <c r="TRS7" s="185"/>
      <c r="TRT7" s="186"/>
      <c r="TRU7" s="185"/>
      <c r="TRV7" s="186"/>
      <c r="TRW7" s="185"/>
      <c r="TRX7" s="186"/>
      <c r="TRY7" s="185"/>
      <c r="TRZ7" s="186"/>
      <c r="TSA7" s="185"/>
      <c r="TSB7" s="186"/>
      <c r="TSC7" s="185"/>
      <c r="TSD7" s="186"/>
      <c r="TSE7" s="185"/>
      <c r="TSF7" s="186"/>
      <c r="TSG7" s="185"/>
      <c r="TSH7" s="186"/>
      <c r="TSI7" s="185"/>
      <c r="TSJ7" s="186"/>
      <c r="TSK7" s="185"/>
      <c r="TSL7" s="186"/>
      <c r="TSM7" s="185"/>
      <c r="TSN7" s="186"/>
      <c r="TSO7" s="185"/>
      <c r="TSP7" s="186"/>
      <c r="TSQ7" s="185"/>
      <c r="TSR7" s="186"/>
      <c r="TSS7" s="185"/>
      <c r="TST7" s="186"/>
      <c r="TSU7" s="185"/>
      <c r="TSV7" s="186"/>
      <c r="TSW7" s="185"/>
      <c r="TSX7" s="186"/>
      <c r="TSY7" s="185"/>
      <c r="TSZ7" s="186"/>
      <c r="TTA7" s="185"/>
      <c r="TTB7" s="186"/>
      <c r="TTC7" s="185"/>
      <c r="TTD7" s="186"/>
      <c r="TTE7" s="185"/>
      <c r="TTF7" s="186"/>
      <c r="TTG7" s="185"/>
      <c r="TTH7" s="186"/>
      <c r="TTI7" s="185"/>
      <c r="TTJ7" s="186"/>
      <c r="TTK7" s="185"/>
      <c r="TTL7" s="186"/>
      <c r="TTM7" s="185"/>
      <c r="TTN7" s="186"/>
      <c r="TTO7" s="185"/>
      <c r="TTP7" s="186"/>
      <c r="TTQ7" s="185"/>
      <c r="TTR7" s="186"/>
      <c r="TTS7" s="185"/>
      <c r="TTT7" s="186"/>
      <c r="TTU7" s="185"/>
      <c r="TTV7" s="186"/>
      <c r="TTW7" s="185"/>
      <c r="TTX7" s="186"/>
      <c r="TTY7" s="185"/>
      <c r="TTZ7" s="186"/>
      <c r="TUA7" s="185"/>
      <c r="TUB7" s="186"/>
      <c r="TUC7" s="185"/>
      <c r="TUD7" s="186"/>
      <c r="TUE7" s="185"/>
      <c r="TUF7" s="186"/>
      <c r="TUG7" s="185"/>
      <c r="TUH7" s="186"/>
      <c r="TUI7" s="185"/>
      <c r="TUJ7" s="186"/>
      <c r="TUK7" s="185"/>
      <c r="TUL7" s="186"/>
      <c r="TUM7" s="185"/>
      <c r="TUN7" s="186"/>
      <c r="TUO7" s="185"/>
      <c r="TUP7" s="186"/>
      <c r="TUQ7" s="185"/>
      <c r="TUR7" s="186"/>
      <c r="TUS7" s="185"/>
      <c r="TUT7" s="186"/>
      <c r="TUU7" s="185"/>
      <c r="TUV7" s="186"/>
      <c r="TUW7" s="185"/>
      <c r="TUX7" s="186"/>
      <c r="TUY7" s="185"/>
      <c r="TUZ7" s="186"/>
      <c r="TVA7" s="185"/>
      <c r="TVB7" s="186"/>
      <c r="TVC7" s="185"/>
      <c r="TVD7" s="186"/>
      <c r="TVE7" s="185"/>
      <c r="TVF7" s="186"/>
      <c r="TVG7" s="185"/>
      <c r="TVH7" s="186"/>
      <c r="TVI7" s="185"/>
      <c r="TVJ7" s="186"/>
      <c r="TVK7" s="185"/>
      <c r="TVL7" s="186"/>
      <c r="TVM7" s="185"/>
      <c r="TVN7" s="186"/>
      <c r="TVO7" s="185"/>
      <c r="TVP7" s="186"/>
      <c r="TVQ7" s="185"/>
      <c r="TVR7" s="186"/>
      <c r="TVS7" s="185"/>
      <c r="TVT7" s="186"/>
      <c r="TVU7" s="185"/>
      <c r="TVV7" s="186"/>
      <c r="TVW7" s="185"/>
      <c r="TVX7" s="186"/>
      <c r="TVY7" s="185"/>
      <c r="TVZ7" s="186"/>
      <c r="TWA7" s="185"/>
      <c r="TWB7" s="186"/>
      <c r="TWC7" s="185"/>
      <c r="TWD7" s="186"/>
      <c r="TWE7" s="185"/>
      <c r="TWF7" s="186"/>
      <c r="TWG7" s="185"/>
      <c r="TWH7" s="186"/>
      <c r="TWI7" s="185"/>
      <c r="TWJ7" s="186"/>
      <c r="TWK7" s="185"/>
      <c r="TWL7" s="186"/>
      <c r="TWM7" s="185"/>
      <c r="TWN7" s="186"/>
      <c r="TWO7" s="185"/>
      <c r="TWP7" s="186"/>
      <c r="TWQ7" s="185"/>
      <c r="TWR7" s="186"/>
      <c r="TWS7" s="185"/>
      <c r="TWT7" s="186"/>
      <c r="TWU7" s="185"/>
      <c r="TWV7" s="186"/>
      <c r="TWW7" s="185"/>
      <c r="TWX7" s="186"/>
      <c r="TWY7" s="185"/>
      <c r="TWZ7" s="186"/>
      <c r="TXA7" s="185"/>
      <c r="TXB7" s="186"/>
      <c r="TXC7" s="185"/>
      <c r="TXD7" s="186"/>
      <c r="TXE7" s="185"/>
      <c r="TXF7" s="186"/>
      <c r="TXG7" s="185"/>
      <c r="TXH7" s="186"/>
      <c r="TXI7" s="185"/>
      <c r="TXJ7" s="186"/>
      <c r="TXK7" s="185"/>
      <c r="TXL7" s="186"/>
      <c r="TXM7" s="185"/>
      <c r="TXN7" s="186"/>
      <c r="TXO7" s="185"/>
      <c r="TXP7" s="186"/>
      <c r="TXQ7" s="185"/>
      <c r="TXR7" s="186"/>
      <c r="TXS7" s="185"/>
      <c r="TXT7" s="186"/>
      <c r="TXU7" s="185"/>
      <c r="TXV7" s="186"/>
      <c r="TXW7" s="185"/>
      <c r="TXX7" s="186"/>
      <c r="TXY7" s="185"/>
      <c r="TXZ7" s="186"/>
      <c r="TYA7" s="185"/>
      <c r="TYB7" s="186"/>
      <c r="TYC7" s="185"/>
      <c r="TYD7" s="186"/>
      <c r="TYE7" s="185"/>
      <c r="TYF7" s="186"/>
      <c r="TYG7" s="185"/>
      <c r="TYH7" s="186"/>
      <c r="TYI7" s="185"/>
      <c r="TYJ7" s="186"/>
      <c r="TYK7" s="185"/>
      <c r="TYL7" s="186"/>
      <c r="TYM7" s="185"/>
      <c r="TYN7" s="186"/>
      <c r="TYO7" s="185"/>
      <c r="TYP7" s="186"/>
      <c r="TYQ7" s="185"/>
      <c r="TYR7" s="186"/>
      <c r="TYS7" s="185"/>
      <c r="TYT7" s="186"/>
      <c r="TYU7" s="185"/>
      <c r="TYV7" s="186"/>
      <c r="TYW7" s="185"/>
      <c r="TYX7" s="186"/>
      <c r="TYY7" s="185"/>
      <c r="TYZ7" s="186"/>
      <c r="TZA7" s="185"/>
      <c r="TZB7" s="186"/>
      <c r="TZC7" s="185"/>
      <c r="TZD7" s="186"/>
      <c r="TZE7" s="185"/>
      <c r="TZF7" s="186"/>
      <c r="TZG7" s="185"/>
      <c r="TZH7" s="186"/>
      <c r="TZI7" s="185"/>
      <c r="TZJ7" s="186"/>
      <c r="TZK7" s="185"/>
      <c r="TZL7" s="186"/>
      <c r="TZM7" s="185"/>
      <c r="TZN7" s="186"/>
      <c r="TZO7" s="185"/>
      <c r="TZP7" s="186"/>
      <c r="TZQ7" s="185"/>
      <c r="TZR7" s="186"/>
      <c r="TZS7" s="185"/>
      <c r="TZT7" s="186"/>
      <c r="TZU7" s="185"/>
      <c r="TZV7" s="186"/>
      <c r="TZW7" s="185"/>
      <c r="TZX7" s="186"/>
      <c r="TZY7" s="185"/>
      <c r="TZZ7" s="186"/>
      <c r="UAA7" s="185"/>
      <c r="UAB7" s="186"/>
      <c r="UAC7" s="185"/>
      <c r="UAD7" s="186"/>
      <c r="UAE7" s="185"/>
      <c r="UAF7" s="186"/>
      <c r="UAG7" s="185"/>
      <c r="UAH7" s="186"/>
      <c r="UAI7" s="185"/>
      <c r="UAJ7" s="186"/>
      <c r="UAK7" s="185"/>
      <c r="UAL7" s="186"/>
      <c r="UAM7" s="185"/>
      <c r="UAN7" s="186"/>
      <c r="UAO7" s="185"/>
      <c r="UAP7" s="186"/>
      <c r="UAQ7" s="185"/>
      <c r="UAR7" s="186"/>
      <c r="UAS7" s="185"/>
      <c r="UAT7" s="186"/>
      <c r="UAU7" s="185"/>
      <c r="UAV7" s="186"/>
      <c r="UAW7" s="185"/>
      <c r="UAX7" s="186"/>
      <c r="UAY7" s="185"/>
      <c r="UAZ7" s="186"/>
      <c r="UBA7" s="185"/>
      <c r="UBB7" s="186"/>
      <c r="UBC7" s="185"/>
      <c r="UBD7" s="186"/>
      <c r="UBE7" s="185"/>
      <c r="UBF7" s="186"/>
      <c r="UBG7" s="185"/>
      <c r="UBH7" s="186"/>
      <c r="UBI7" s="185"/>
      <c r="UBJ7" s="186"/>
      <c r="UBK7" s="185"/>
      <c r="UBL7" s="186"/>
      <c r="UBM7" s="185"/>
      <c r="UBN7" s="186"/>
      <c r="UBO7" s="185"/>
      <c r="UBP7" s="186"/>
      <c r="UBQ7" s="185"/>
      <c r="UBR7" s="186"/>
      <c r="UBS7" s="185"/>
      <c r="UBT7" s="186"/>
      <c r="UBU7" s="185"/>
      <c r="UBV7" s="186"/>
      <c r="UBW7" s="185"/>
      <c r="UBX7" s="186"/>
      <c r="UBY7" s="185"/>
      <c r="UBZ7" s="186"/>
      <c r="UCA7" s="185"/>
      <c r="UCB7" s="186"/>
      <c r="UCC7" s="185"/>
      <c r="UCD7" s="186"/>
      <c r="UCE7" s="185"/>
      <c r="UCF7" s="186"/>
      <c r="UCG7" s="185"/>
      <c r="UCH7" s="186"/>
      <c r="UCI7" s="185"/>
      <c r="UCJ7" s="186"/>
      <c r="UCK7" s="185"/>
      <c r="UCL7" s="186"/>
      <c r="UCM7" s="185"/>
      <c r="UCN7" s="186"/>
      <c r="UCO7" s="185"/>
      <c r="UCP7" s="186"/>
      <c r="UCQ7" s="185"/>
      <c r="UCR7" s="186"/>
      <c r="UCS7" s="185"/>
      <c r="UCT7" s="186"/>
      <c r="UCU7" s="185"/>
      <c r="UCV7" s="186"/>
      <c r="UCW7" s="185"/>
      <c r="UCX7" s="186"/>
      <c r="UCY7" s="185"/>
      <c r="UCZ7" s="186"/>
      <c r="UDA7" s="185"/>
      <c r="UDB7" s="186"/>
      <c r="UDC7" s="185"/>
      <c r="UDD7" s="186"/>
      <c r="UDE7" s="185"/>
      <c r="UDF7" s="186"/>
      <c r="UDG7" s="185"/>
      <c r="UDH7" s="186"/>
      <c r="UDI7" s="185"/>
      <c r="UDJ7" s="186"/>
      <c r="UDK7" s="185"/>
      <c r="UDL7" s="186"/>
      <c r="UDM7" s="185"/>
      <c r="UDN7" s="186"/>
      <c r="UDO7" s="185"/>
      <c r="UDP7" s="186"/>
      <c r="UDQ7" s="185"/>
      <c r="UDR7" s="186"/>
      <c r="UDS7" s="185"/>
      <c r="UDT7" s="186"/>
      <c r="UDU7" s="185"/>
      <c r="UDV7" s="186"/>
      <c r="UDW7" s="185"/>
      <c r="UDX7" s="186"/>
      <c r="UDY7" s="185"/>
      <c r="UDZ7" s="186"/>
      <c r="UEA7" s="185"/>
      <c r="UEB7" s="186"/>
      <c r="UEC7" s="185"/>
      <c r="UED7" s="186"/>
      <c r="UEE7" s="185"/>
      <c r="UEF7" s="186"/>
      <c r="UEG7" s="185"/>
      <c r="UEH7" s="186"/>
      <c r="UEI7" s="185"/>
      <c r="UEJ7" s="186"/>
      <c r="UEK7" s="185"/>
      <c r="UEL7" s="186"/>
      <c r="UEM7" s="185"/>
      <c r="UEN7" s="186"/>
      <c r="UEO7" s="185"/>
      <c r="UEP7" s="186"/>
      <c r="UEQ7" s="185"/>
      <c r="UER7" s="186"/>
      <c r="UES7" s="185"/>
      <c r="UET7" s="186"/>
      <c r="UEU7" s="185"/>
      <c r="UEV7" s="186"/>
      <c r="UEW7" s="185"/>
      <c r="UEX7" s="186"/>
      <c r="UEY7" s="185"/>
      <c r="UEZ7" s="186"/>
      <c r="UFA7" s="185"/>
      <c r="UFB7" s="186"/>
      <c r="UFC7" s="185"/>
      <c r="UFD7" s="186"/>
      <c r="UFE7" s="185"/>
      <c r="UFF7" s="186"/>
      <c r="UFG7" s="185"/>
      <c r="UFH7" s="186"/>
      <c r="UFI7" s="185"/>
      <c r="UFJ7" s="186"/>
      <c r="UFK7" s="185"/>
      <c r="UFL7" s="186"/>
      <c r="UFM7" s="185"/>
      <c r="UFN7" s="186"/>
      <c r="UFO7" s="185"/>
      <c r="UFP7" s="186"/>
      <c r="UFQ7" s="185"/>
      <c r="UFR7" s="186"/>
      <c r="UFS7" s="185"/>
      <c r="UFT7" s="186"/>
      <c r="UFU7" s="185"/>
      <c r="UFV7" s="186"/>
      <c r="UFW7" s="185"/>
      <c r="UFX7" s="186"/>
      <c r="UFY7" s="185"/>
      <c r="UFZ7" s="186"/>
      <c r="UGA7" s="185"/>
      <c r="UGB7" s="186"/>
      <c r="UGC7" s="185"/>
      <c r="UGD7" s="186"/>
      <c r="UGE7" s="185"/>
      <c r="UGF7" s="186"/>
      <c r="UGG7" s="185"/>
      <c r="UGH7" s="186"/>
      <c r="UGI7" s="185"/>
      <c r="UGJ7" s="186"/>
      <c r="UGK7" s="185"/>
      <c r="UGL7" s="186"/>
      <c r="UGM7" s="185"/>
      <c r="UGN7" s="186"/>
      <c r="UGO7" s="185"/>
      <c r="UGP7" s="186"/>
      <c r="UGQ7" s="185"/>
      <c r="UGR7" s="186"/>
      <c r="UGS7" s="185"/>
      <c r="UGT7" s="186"/>
      <c r="UGU7" s="185"/>
      <c r="UGV7" s="186"/>
      <c r="UGW7" s="185"/>
      <c r="UGX7" s="186"/>
      <c r="UGY7" s="185"/>
      <c r="UGZ7" s="186"/>
      <c r="UHA7" s="185"/>
      <c r="UHB7" s="186"/>
      <c r="UHC7" s="185"/>
      <c r="UHD7" s="186"/>
      <c r="UHE7" s="185"/>
      <c r="UHF7" s="186"/>
      <c r="UHG7" s="185"/>
      <c r="UHH7" s="186"/>
      <c r="UHI7" s="185"/>
      <c r="UHJ7" s="186"/>
      <c r="UHK7" s="185"/>
      <c r="UHL7" s="186"/>
      <c r="UHM7" s="185"/>
      <c r="UHN7" s="186"/>
      <c r="UHO7" s="185"/>
      <c r="UHP7" s="186"/>
      <c r="UHQ7" s="185"/>
      <c r="UHR7" s="186"/>
      <c r="UHS7" s="185"/>
      <c r="UHT7" s="186"/>
      <c r="UHU7" s="185"/>
      <c r="UHV7" s="186"/>
      <c r="UHW7" s="185"/>
      <c r="UHX7" s="186"/>
      <c r="UHY7" s="185"/>
      <c r="UHZ7" s="186"/>
      <c r="UIA7" s="185"/>
      <c r="UIB7" s="186"/>
      <c r="UIC7" s="185"/>
      <c r="UID7" s="186"/>
      <c r="UIE7" s="185"/>
      <c r="UIF7" s="186"/>
      <c r="UIG7" s="185"/>
      <c r="UIH7" s="186"/>
      <c r="UII7" s="185"/>
      <c r="UIJ7" s="186"/>
      <c r="UIK7" s="185"/>
      <c r="UIL7" s="186"/>
      <c r="UIM7" s="185"/>
      <c r="UIN7" s="186"/>
      <c r="UIO7" s="185"/>
      <c r="UIP7" s="186"/>
      <c r="UIQ7" s="185"/>
      <c r="UIR7" s="186"/>
      <c r="UIS7" s="185"/>
      <c r="UIT7" s="186"/>
      <c r="UIU7" s="185"/>
      <c r="UIV7" s="186"/>
      <c r="UIW7" s="185"/>
      <c r="UIX7" s="186"/>
      <c r="UIY7" s="185"/>
      <c r="UIZ7" s="186"/>
      <c r="UJA7" s="185"/>
      <c r="UJB7" s="186"/>
      <c r="UJC7" s="185"/>
      <c r="UJD7" s="186"/>
      <c r="UJE7" s="185"/>
      <c r="UJF7" s="186"/>
      <c r="UJG7" s="185"/>
      <c r="UJH7" s="186"/>
      <c r="UJI7" s="185"/>
      <c r="UJJ7" s="186"/>
      <c r="UJK7" s="185"/>
      <c r="UJL7" s="186"/>
      <c r="UJM7" s="185"/>
      <c r="UJN7" s="186"/>
      <c r="UJO7" s="185"/>
      <c r="UJP7" s="186"/>
      <c r="UJQ7" s="185"/>
      <c r="UJR7" s="186"/>
      <c r="UJS7" s="185"/>
      <c r="UJT7" s="186"/>
      <c r="UJU7" s="185"/>
      <c r="UJV7" s="186"/>
      <c r="UJW7" s="185"/>
      <c r="UJX7" s="186"/>
      <c r="UJY7" s="185"/>
      <c r="UJZ7" s="186"/>
      <c r="UKA7" s="185"/>
      <c r="UKB7" s="186"/>
      <c r="UKC7" s="185"/>
      <c r="UKD7" s="186"/>
      <c r="UKE7" s="185"/>
      <c r="UKF7" s="186"/>
      <c r="UKG7" s="185"/>
      <c r="UKH7" s="186"/>
      <c r="UKI7" s="185"/>
      <c r="UKJ7" s="186"/>
      <c r="UKK7" s="185"/>
      <c r="UKL7" s="186"/>
      <c r="UKM7" s="185"/>
      <c r="UKN7" s="186"/>
      <c r="UKO7" s="185"/>
      <c r="UKP7" s="186"/>
      <c r="UKQ7" s="185"/>
      <c r="UKR7" s="186"/>
      <c r="UKS7" s="185"/>
      <c r="UKT7" s="186"/>
      <c r="UKU7" s="185"/>
      <c r="UKV7" s="186"/>
      <c r="UKW7" s="185"/>
      <c r="UKX7" s="186"/>
      <c r="UKY7" s="185"/>
      <c r="UKZ7" s="186"/>
      <c r="ULA7" s="185"/>
      <c r="ULB7" s="186"/>
      <c r="ULC7" s="185"/>
      <c r="ULD7" s="186"/>
      <c r="ULE7" s="185"/>
      <c r="ULF7" s="186"/>
      <c r="ULG7" s="185"/>
      <c r="ULH7" s="186"/>
      <c r="ULI7" s="185"/>
      <c r="ULJ7" s="186"/>
      <c r="ULK7" s="185"/>
      <c r="ULL7" s="186"/>
      <c r="ULM7" s="185"/>
      <c r="ULN7" s="186"/>
      <c r="ULO7" s="185"/>
      <c r="ULP7" s="186"/>
      <c r="ULQ7" s="185"/>
      <c r="ULR7" s="186"/>
      <c r="ULS7" s="185"/>
      <c r="ULT7" s="186"/>
      <c r="ULU7" s="185"/>
      <c r="ULV7" s="186"/>
      <c r="ULW7" s="185"/>
      <c r="ULX7" s="186"/>
      <c r="ULY7" s="185"/>
      <c r="ULZ7" s="186"/>
      <c r="UMA7" s="185"/>
      <c r="UMB7" s="186"/>
      <c r="UMC7" s="185"/>
      <c r="UMD7" s="186"/>
      <c r="UME7" s="185"/>
      <c r="UMF7" s="186"/>
      <c r="UMG7" s="185"/>
      <c r="UMH7" s="186"/>
      <c r="UMI7" s="185"/>
      <c r="UMJ7" s="186"/>
      <c r="UMK7" s="185"/>
      <c r="UML7" s="186"/>
      <c r="UMM7" s="185"/>
      <c r="UMN7" s="186"/>
      <c r="UMO7" s="185"/>
      <c r="UMP7" s="186"/>
      <c r="UMQ7" s="185"/>
      <c r="UMR7" s="186"/>
      <c r="UMS7" s="185"/>
      <c r="UMT7" s="186"/>
      <c r="UMU7" s="185"/>
      <c r="UMV7" s="186"/>
      <c r="UMW7" s="185"/>
      <c r="UMX7" s="186"/>
      <c r="UMY7" s="185"/>
      <c r="UMZ7" s="186"/>
      <c r="UNA7" s="185"/>
      <c r="UNB7" s="186"/>
      <c r="UNC7" s="185"/>
      <c r="UND7" s="186"/>
      <c r="UNE7" s="185"/>
      <c r="UNF7" s="186"/>
      <c r="UNG7" s="185"/>
      <c r="UNH7" s="186"/>
      <c r="UNI7" s="185"/>
      <c r="UNJ7" s="186"/>
      <c r="UNK7" s="185"/>
      <c r="UNL7" s="186"/>
      <c r="UNM7" s="185"/>
      <c r="UNN7" s="186"/>
      <c r="UNO7" s="185"/>
      <c r="UNP7" s="186"/>
      <c r="UNQ7" s="185"/>
      <c r="UNR7" s="186"/>
      <c r="UNS7" s="185"/>
      <c r="UNT7" s="186"/>
      <c r="UNU7" s="185"/>
      <c r="UNV7" s="186"/>
      <c r="UNW7" s="185"/>
      <c r="UNX7" s="186"/>
      <c r="UNY7" s="185"/>
      <c r="UNZ7" s="186"/>
      <c r="UOA7" s="185"/>
      <c r="UOB7" s="186"/>
      <c r="UOC7" s="185"/>
      <c r="UOD7" s="186"/>
      <c r="UOE7" s="185"/>
      <c r="UOF7" s="186"/>
      <c r="UOG7" s="185"/>
      <c r="UOH7" s="186"/>
      <c r="UOI7" s="185"/>
      <c r="UOJ7" s="186"/>
      <c r="UOK7" s="185"/>
      <c r="UOL7" s="186"/>
      <c r="UOM7" s="185"/>
      <c r="UON7" s="186"/>
      <c r="UOO7" s="185"/>
      <c r="UOP7" s="186"/>
      <c r="UOQ7" s="185"/>
      <c r="UOR7" s="186"/>
      <c r="UOS7" s="185"/>
      <c r="UOT7" s="186"/>
      <c r="UOU7" s="185"/>
      <c r="UOV7" s="186"/>
      <c r="UOW7" s="185"/>
      <c r="UOX7" s="186"/>
      <c r="UOY7" s="185"/>
      <c r="UOZ7" s="186"/>
      <c r="UPA7" s="185"/>
      <c r="UPB7" s="186"/>
      <c r="UPC7" s="185"/>
      <c r="UPD7" s="186"/>
      <c r="UPE7" s="185"/>
      <c r="UPF7" s="186"/>
      <c r="UPG7" s="185"/>
      <c r="UPH7" s="186"/>
      <c r="UPI7" s="185"/>
      <c r="UPJ7" s="186"/>
      <c r="UPK7" s="185"/>
      <c r="UPL7" s="186"/>
      <c r="UPM7" s="185"/>
      <c r="UPN7" s="186"/>
      <c r="UPO7" s="185"/>
      <c r="UPP7" s="186"/>
      <c r="UPQ7" s="185"/>
      <c r="UPR7" s="186"/>
      <c r="UPS7" s="185"/>
      <c r="UPT7" s="186"/>
      <c r="UPU7" s="185"/>
      <c r="UPV7" s="186"/>
      <c r="UPW7" s="185"/>
      <c r="UPX7" s="186"/>
      <c r="UPY7" s="185"/>
      <c r="UPZ7" s="186"/>
      <c r="UQA7" s="185"/>
      <c r="UQB7" s="186"/>
      <c r="UQC7" s="185"/>
      <c r="UQD7" s="186"/>
      <c r="UQE7" s="185"/>
      <c r="UQF7" s="186"/>
      <c r="UQG7" s="185"/>
      <c r="UQH7" s="186"/>
      <c r="UQI7" s="185"/>
      <c r="UQJ7" s="186"/>
      <c r="UQK7" s="185"/>
      <c r="UQL7" s="186"/>
      <c r="UQM7" s="185"/>
      <c r="UQN7" s="186"/>
      <c r="UQO7" s="185"/>
      <c r="UQP7" s="186"/>
      <c r="UQQ7" s="185"/>
      <c r="UQR7" s="186"/>
      <c r="UQS7" s="185"/>
      <c r="UQT7" s="186"/>
      <c r="UQU7" s="185"/>
      <c r="UQV7" s="186"/>
      <c r="UQW7" s="185"/>
      <c r="UQX7" s="186"/>
      <c r="UQY7" s="185"/>
      <c r="UQZ7" s="186"/>
      <c r="URA7" s="185"/>
      <c r="URB7" s="186"/>
      <c r="URC7" s="185"/>
      <c r="URD7" s="186"/>
      <c r="URE7" s="185"/>
      <c r="URF7" s="186"/>
      <c r="URG7" s="185"/>
      <c r="URH7" s="186"/>
      <c r="URI7" s="185"/>
      <c r="URJ7" s="186"/>
      <c r="URK7" s="185"/>
      <c r="URL7" s="186"/>
      <c r="URM7" s="185"/>
      <c r="URN7" s="186"/>
      <c r="URO7" s="185"/>
      <c r="URP7" s="186"/>
      <c r="URQ7" s="185"/>
      <c r="URR7" s="186"/>
      <c r="URS7" s="185"/>
      <c r="URT7" s="186"/>
      <c r="URU7" s="185"/>
      <c r="URV7" s="186"/>
      <c r="URW7" s="185"/>
      <c r="URX7" s="186"/>
      <c r="URY7" s="185"/>
      <c r="URZ7" s="186"/>
      <c r="USA7" s="185"/>
      <c r="USB7" s="186"/>
      <c r="USC7" s="185"/>
      <c r="USD7" s="186"/>
      <c r="USE7" s="185"/>
      <c r="USF7" s="186"/>
      <c r="USG7" s="185"/>
      <c r="USH7" s="186"/>
      <c r="USI7" s="185"/>
      <c r="USJ7" s="186"/>
      <c r="USK7" s="185"/>
      <c r="USL7" s="186"/>
      <c r="USM7" s="185"/>
      <c r="USN7" s="186"/>
      <c r="USO7" s="185"/>
      <c r="USP7" s="186"/>
      <c r="USQ7" s="185"/>
      <c r="USR7" s="186"/>
      <c r="USS7" s="185"/>
      <c r="UST7" s="186"/>
      <c r="USU7" s="185"/>
      <c r="USV7" s="186"/>
      <c r="USW7" s="185"/>
      <c r="USX7" s="186"/>
      <c r="USY7" s="185"/>
      <c r="USZ7" s="186"/>
      <c r="UTA7" s="185"/>
      <c r="UTB7" s="186"/>
      <c r="UTC7" s="185"/>
      <c r="UTD7" s="186"/>
      <c r="UTE7" s="185"/>
      <c r="UTF7" s="186"/>
      <c r="UTG7" s="185"/>
      <c r="UTH7" s="186"/>
      <c r="UTI7" s="185"/>
      <c r="UTJ7" s="186"/>
      <c r="UTK7" s="185"/>
      <c r="UTL7" s="186"/>
      <c r="UTM7" s="185"/>
      <c r="UTN7" s="186"/>
      <c r="UTO7" s="185"/>
      <c r="UTP7" s="186"/>
      <c r="UTQ7" s="185"/>
      <c r="UTR7" s="186"/>
      <c r="UTS7" s="185"/>
      <c r="UTT7" s="186"/>
      <c r="UTU7" s="185"/>
      <c r="UTV7" s="186"/>
      <c r="UTW7" s="185"/>
      <c r="UTX7" s="186"/>
      <c r="UTY7" s="185"/>
      <c r="UTZ7" s="186"/>
      <c r="UUA7" s="185"/>
      <c r="UUB7" s="186"/>
      <c r="UUC7" s="185"/>
      <c r="UUD7" s="186"/>
      <c r="UUE7" s="185"/>
      <c r="UUF7" s="186"/>
      <c r="UUG7" s="185"/>
      <c r="UUH7" s="186"/>
      <c r="UUI7" s="185"/>
      <c r="UUJ7" s="186"/>
      <c r="UUK7" s="185"/>
      <c r="UUL7" s="186"/>
      <c r="UUM7" s="185"/>
      <c r="UUN7" s="186"/>
      <c r="UUO7" s="185"/>
      <c r="UUP7" s="186"/>
      <c r="UUQ7" s="185"/>
      <c r="UUR7" s="186"/>
      <c r="UUS7" s="185"/>
      <c r="UUT7" s="186"/>
      <c r="UUU7" s="185"/>
      <c r="UUV7" s="186"/>
      <c r="UUW7" s="185"/>
      <c r="UUX7" s="186"/>
      <c r="UUY7" s="185"/>
      <c r="UUZ7" s="186"/>
      <c r="UVA7" s="185"/>
      <c r="UVB7" s="186"/>
      <c r="UVC7" s="185"/>
      <c r="UVD7" s="186"/>
      <c r="UVE7" s="185"/>
      <c r="UVF7" s="186"/>
      <c r="UVG7" s="185"/>
      <c r="UVH7" s="186"/>
      <c r="UVI7" s="185"/>
      <c r="UVJ7" s="186"/>
      <c r="UVK7" s="185"/>
      <c r="UVL7" s="186"/>
      <c r="UVM7" s="185"/>
      <c r="UVN7" s="186"/>
      <c r="UVO7" s="185"/>
      <c r="UVP7" s="186"/>
      <c r="UVQ7" s="185"/>
      <c r="UVR7" s="186"/>
      <c r="UVS7" s="185"/>
      <c r="UVT7" s="186"/>
      <c r="UVU7" s="185"/>
      <c r="UVV7" s="186"/>
      <c r="UVW7" s="185"/>
      <c r="UVX7" s="186"/>
      <c r="UVY7" s="185"/>
      <c r="UVZ7" s="186"/>
      <c r="UWA7" s="185"/>
      <c r="UWB7" s="186"/>
      <c r="UWC7" s="185"/>
      <c r="UWD7" s="186"/>
      <c r="UWE7" s="185"/>
      <c r="UWF7" s="186"/>
      <c r="UWG7" s="185"/>
      <c r="UWH7" s="186"/>
      <c r="UWI7" s="185"/>
      <c r="UWJ7" s="186"/>
      <c r="UWK7" s="185"/>
      <c r="UWL7" s="186"/>
      <c r="UWM7" s="185"/>
      <c r="UWN7" s="186"/>
      <c r="UWO7" s="185"/>
      <c r="UWP7" s="186"/>
      <c r="UWQ7" s="185"/>
      <c r="UWR7" s="186"/>
      <c r="UWS7" s="185"/>
      <c r="UWT7" s="186"/>
      <c r="UWU7" s="185"/>
      <c r="UWV7" s="186"/>
      <c r="UWW7" s="185"/>
      <c r="UWX7" s="186"/>
      <c r="UWY7" s="185"/>
      <c r="UWZ7" s="186"/>
      <c r="UXA7" s="185"/>
      <c r="UXB7" s="186"/>
      <c r="UXC7" s="185"/>
      <c r="UXD7" s="186"/>
      <c r="UXE7" s="185"/>
      <c r="UXF7" s="186"/>
      <c r="UXG7" s="185"/>
      <c r="UXH7" s="186"/>
      <c r="UXI7" s="185"/>
      <c r="UXJ7" s="186"/>
      <c r="UXK7" s="185"/>
      <c r="UXL7" s="186"/>
      <c r="UXM7" s="185"/>
      <c r="UXN7" s="186"/>
      <c r="UXO7" s="185"/>
      <c r="UXP7" s="186"/>
      <c r="UXQ7" s="185"/>
      <c r="UXR7" s="186"/>
      <c r="UXS7" s="185"/>
      <c r="UXT7" s="186"/>
      <c r="UXU7" s="185"/>
      <c r="UXV7" s="186"/>
      <c r="UXW7" s="185"/>
      <c r="UXX7" s="186"/>
      <c r="UXY7" s="185"/>
      <c r="UXZ7" s="186"/>
      <c r="UYA7" s="185"/>
      <c r="UYB7" s="186"/>
      <c r="UYC7" s="185"/>
      <c r="UYD7" s="186"/>
      <c r="UYE7" s="185"/>
      <c r="UYF7" s="186"/>
      <c r="UYG7" s="185"/>
      <c r="UYH7" s="186"/>
      <c r="UYI7" s="185"/>
      <c r="UYJ7" s="186"/>
      <c r="UYK7" s="185"/>
      <c r="UYL7" s="186"/>
      <c r="UYM7" s="185"/>
      <c r="UYN7" s="186"/>
      <c r="UYO7" s="185"/>
      <c r="UYP7" s="186"/>
      <c r="UYQ7" s="185"/>
      <c r="UYR7" s="186"/>
      <c r="UYS7" s="185"/>
      <c r="UYT7" s="186"/>
      <c r="UYU7" s="185"/>
      <c r="UYV7" s="186"/>
      <c r="UYW7" s="185"/>
      <c r="UYX7" s="186"/>
      <c r="UYY7" s="185"/>
      <c r="UYZ7" s="186"/>
      <c r="UZA7" s="185"/>
      <c r="UZB7" s="186"/>
      <c r="UZC7" s="185"/>
      <c r="UZD7" s="186"/>
      <c r="UZE7" s="185"/>
      <c r="UZF7" s="186"/>
      <c r="UZG7" s="185"/>
      <c r="UZH7" s="186"/>
      <c r="UZI7" s="185"/>
      <c r="UZJ7" s="186"/>
      <c r="UZK7" s="185"/>
      <c r="UZL7" s="186"/>
      <c r="UZM7" s="185"/>
      <c r="UZN7" s="186"/>
      <c r="UZO7" s="185"/>
      <c r="UZP7" s="186"/>
      <c r="UZQ7" s="185"/>
      <c r="UZR7" s="186"/>
      <c r="UZS7" s="185"/>
      <c r="UZT7" s="186"/>
      <c r="UZU7" s="185"/>
      <c r="UZV7" s="186"/>
      <c r="UZW7" s="185"/>
      <c r="UZX7" s="186"/>
      <c r="UZY7" s="185"/>
      <c r="UZZ7" s="186"/>
      <c r="VAA7" s="185"/>
      <c r="VAB7" s="186"/>
      <c r="VAC7" s="185"/>
      <c r="VAD7" s="186"/>
      <c r="VAE7" s="185"/>
      <c r="VAF7" s="186"/>
      <c r="VAG7" s="185"/>
      <c r="VAH7" s="186"/>
      <c r="VAI7" s="185"/>
      <c r="VAJ7" s="186"/>
      <c r="VAK7" s="185"/>
      <c r="VAL7" s="186"/>
      <c r="VAM7" s="185"/>
      <c r="VAN7" s="186"/>
      <c r="VAO7" s="185"/>
      <c r="VAP7" s="186"/>
      <c r="VAQ7" s="185"/>
      <c r="VAR7" s="186"/>
      <c r="VAS7" s="185"/>
      <c r="VAT7" s="186"/>
      <c r="VAU7" s="185"/>
      <c r="VAV7" s="186"/>
      <c r="VAW7" s="185"/>
      <c r="VAX7" s="186"/>
      <c r="VAY7" s="185"/>
      <c r="VAZ7" s="186"/>
      <c r="VBA7" s="185"/>
      <c r="VBB7" s="186"/>
      <c r="VBC7" s="185"/>
      <c r="VBD7" s="186"/>
      <c r="VBE7" s="185"/>
      <c r="VBF7" s="186"/>
      <c r="VBG7" s="185"/>
      <c r="VBH7" s="186"/>
      <c r="VBI7" s="185"/>
      <c r="VBJ7" s="186"/>
      <c r="VBK7" s="185"/>
      <c r="VBL7" s="186"/>
      <c r="VBM7" s="185"/>
      <c r="VBN7" s="186"/>
      <c r="VBO7" s="185"/>
      <c r="VBP7" s="186"/>
      <c r="VBQ7" s="185"/>
      <c r="VBR7" s="186"/>
      <c r="VBS7" s="185"/>
      <c r="VBT7" s="186"/>
      <c r="VBU7" s="185"/>
      <c r="VBV7" s="186"/>
      <c r="VBW7" s="185"/>
      <c r="VBX7" s="186"/>
      <c r="VBY7" s="185"/>
      <c r="VBZ7" s="186"/>
      <c r="VCA7" s="185"/>
      <c r="VCB7" s="186"/>
      <c r="VCC7" s="185"/>
      <c r="VCD7" s="186"/>
      <c r="VCE7" s="185"/>
      <c r="VCF7" s="186"/>
      <c r="VCG7" s="185"/>
      <c r="VCH7" s="186"/>
      <c r="VCI7" s="185"/>
      <c r="VCJ7" s="186"/>
      <c r="VCK7" s="185"/>
      <c r="VCL7" s="186"/>
      <c r="VCM7" s="185"/>
      <c r="VCN7" s="186"/>
      <c r="VCO7" s="185"/>
      <c r="VCP7" s="186"/>
      <c r="VCQ7" s="185"/>
      <c r="VCR7" s="186"/>
      <c r="VCS7" s="185"/>
      <c r="VCT7" s="186"/>
      <c r="VCU7" s="185"/>
      <c r="VCV7" s="186"/>
      <c r="VCW7" s="185"/>
      <c r="VCX7" s="186"/>
      <c r="VCY7" s="185"/>
      <c r="VCZ7" s="186"/>
      <c r="VDA7" s="185"/>
      <c r="VDB7" s="186"/>
      <c r="VDC7" s="185"/>
      <c r="VDD7" s="186"/>
      <c r="VDE7" s="185"/>
      <c r="VDF7" s="186"/>
      <c r="VDG7" s="185"/>
      <c r="VDH7" s="186"/>
      <c r="VDI7" s="185"/>
      <c r="VDJ7" s="186"/>
      <c r="VDK7" s="185"/>
      <c r="VDL7" s="186"/>
      <c r="VDM7" s="185"/>
      <c r="VDN7" s="186"/>
      <c r="VDO7" s="185"/>
      <c r="VDP7" s="186"/>
      <c r="VDQ7" s="185"/>
      <c r="VDR7" s="186"/>
      <c r="VDS7" s="185"/>
      <c r="VDT7" s="186"/>
      <c r="VDU7" s="185"/>
      <c r="VDV7" s="186"/>
      <c r="VDW7" s="185"/>
      <c r="VDX7" s="186"/>
      <c r="VDY7" s="185"/>
      <c r="VDZ7" s="186"/>
      <c r="VEA7" s="185"/>
      <c r="VEB7" s="186"/>
      <c r="VEC7" s="185"/>
      <c r="VED7" s="186"/>
      <c r="VEE7" s="185"/>
      <c r="VEF7" s="186"/>
      <c r="VEG7" s="185"/>
      <c r="VEH7" s="186"/>
      <c r="VEI7" s="185"/>
      <c r="VEJ7" s="186"/>
      <c r="VEK7" s="185"/>
      <c r="VEL7" s="186"/>
      <c r="VEM7" s="185"/>
      <c r="VEN7" s="186"/>
      <c r="VEO7" s="185"/>
      <c r="VEP7" s="186"/>
      <c r="VEQ7" s="185"/>
      <c r="VER7" s="186"/>
      <c r="VES7" s="185"/>
      <c r="VET7" s="186"/>
      <c r="VEU7" s="185"/>
      <c r="VEV7" s="186"/>
      <c r="VEW7" s="185"/>
      <c r="VEX7" s="186"/>
      <c r="VEY7" s="185"/>
      <c r="VEZ7" s="186"/>
      <c r="VFA7" s="185"/>
      <c r="VFB7" s="186"/>
      <c r="VFC7" s="185"/>
      <c r="VFD7" s="186"/>
      <c r="VFE7" s="185"/>
      <c r="VFF7" s="186"/>
      <c r="VFG7" s="185"/>
      <c r="VFH7" s="186"/>
      <c r="VFI7" s="185"/>
      <c r="VFJ7" s="186"/>
      <c r="VFK7" s="185"/>
      <c r="VFL7" s="186"/>
      <c r="VFM7" s="185"/>
      <c r="VFN7" s="186"/>
      <c r="VFO7" s="185"/>
      <c r="VFP7" s="186"/>
      <c r="VFQ7" s="185"/>
      <c r="VFR7" s="186"/>
      <c r="VFS7" s="185"/>
      <c r="VFT7" s="186"/>
      <c r="VFU7" s="185"/>
      <c r="VFV7" s="186"/>
      <c r="VFW7" s="185"/>
      <c r="VFX7" s="186"/>
      <c r="VFY7" s="185"/>
      <c r="VFZ7" s="186"/>
      <c r="VGA7" s="185"/>
      <c r="VGB7" s="186"/>
      <c r="VGC7" s="185"/>
      <c r="VGD7" s="186"/>
      <c r="VGE7" s="185"/>
      <c r="VGF7" s="186"/>
      <c r="VGG7" s="185"/>
      <c r="VGH7" s="186"/>
      <c r="VGI7" s="185"/>
      <c r="VGJ7" s="186"/>
      <c r="VGK7" s="185"/>
      <c r="VGL7" s="186"/>
      <c r="VGM7" s="185"/>
      <c r="VGN7" s="186"/>
      <c r="VGO7" s="185"/>
      <c r="VGP7" s="186"/>
      <c r="VGQ7" s="185"/>
      <c r="VGR7" s="186"/>
      <c r="VGS7" s="185"/>
      <c r="VGT7" s="186"/>
      <c r="VGU7" s="185"/>
      <c r="VGV7" s="186"/>
      <c r="VGW7" s="185"/>
      <c r="VGX7" s="186"/>
      <c r="VGY7" s="185"/>
      <c r="VGZ7" s="186"/>
      <c r="VHA7" s="185"/>
      <c r="VHB7" s="186"/>
      <c r="VHC7" s="185"/>
      <c r="VHD7" s="186"/>
      <c r="VHE7" s="185"/>
      <c r="VHF7" s="186"/>
      <c r="VHG7" s="185"/>
      <c r="VHH7" s="186"/>
      <c r="VHI7" s="185"/>
      <c r="VHJ7" s="186"/>
      <c r="VHK7" s="185"/>
      <c r="VHL7" s="186"/>
      <c r="VHM7" s="185"/>
      <c r="VHN7" s="186"/>
      <c r="VHO7" s="185"/>
      <c r="VHP7" s="186"/>
      <c r="VHQ7" s="185"/>
      <c r="VHR7" s="186"/>
      <c r="VHS7" s="185"/>
      <c r="VHT7" s="186"/>
      <c r="VHU7" s="185"/>
      <c r="VHV7" s="186"/>
      <c r="VHW7" s="185"/>
      <c r="VHX7" s="186"/>
      <c r="VHY7" s="185"/>
      <c r="VHZ7" s="186"/>
      <c r="VIA7" s="185"/>
      <c r="VIB7" s="186"/>
      <c r="VIC7" s="185"/>
      <c r="VID7" s="186"/>
      <c r="VIE7" s="185"/>
      <c r="VIF7" s="186"/>
      <c r="VIG7" s="185"/>
      <c r="VIH7" s="186"/>
      <c r="VII7" s="185"/>
      <c r="VIJ7" s="186"/>
      <c r="VIK7" s="185"/>
      <c r="VIL7" s="186"/>
      <c r="VIM7" s="185"/>
      <c r="VIN7" s="186"/>
      <c r="VIO7" s="185"/>
      <c r="VIP7" s="186"/>
      <c r="VIQ7" s="185"/>
      <c r="VIR7" s="186"/>
      <c r="VIS7" s="185"/>
      <c r="VIT7" s="186"/>
      <c r="VIU7" s="185"/>
      <c r="VIV7" s="186"/>
      <c r="VIW7" s="185"/>
      <c r="VIX7" s="186"/>
      <c r="VIY7" s="185"/>
      <c r="VIZ7" s="186"/>
      <c r="VJA7" s="185"/>
      <c r="VJB7" s="186"/>
      <c r="VJC7" s="185"/>
      <c r="VJD7" s="186"/>
      <c r="VJE7" s="185"/>
      <c r="VJF7" s="186"/>
      <c r="VJG7" s="185"/>
      <c r="VJH7" s="186"/>
      <c r="VJI7" s="185"/>
      <c r="VJJ7" s="186"/>
      <c r="VJK7" s="185"/>
      <c r="VJL7" s="186"/>
      <c r="VJM7" s="185"/>
      <c r="VJN7" s="186"/>
      <c r="VJO7" s="185"/>
      <c r="VJP7" s="186"/>
      <c r="VJQ7" s="185"/>
      <c r="VJR7" s="186"/>
      <c r="VJS7" s="185"/>
      <c r="VJT7" s="186"/>
      <c r="VJU7" s="185"/>
      <c r="VJV7" s="186"/>
      <c r="VJW7" s="185"/>
      <c r="VJX7" s="186"/>
      <c r="VJY7" s="185"/>
      <c r="VJZ7" s="186"/>
      <c r="VKA7" s="185"/>
      <c r="VKB7" s="186"/>
      <c r="VKC7" s="185"/>
      <c r="VKD7" s="186"/>
      <c r="VKE7" s="185"/>
      <c r="VKF7" s="186"/>
      <c r="VKG7" s="185"/>
      <c r="VKH7" s="186"/>
      <c r="VKI7" s="185"/>
      <c r="VKJ7" s="186"/>
      <c r="VKK7" s="185"/>
      <c r="VKL7" s="186"/>
      <c r="VKM7" s="185"/>
      <c r="VKN7" s="186"/>
      <c r="VKO7" s="185"/>
      <c r="VKP7" s="186"/>
      <c r="VKQ7" s="185"/>
      <c r="VKR7" s="186"/>
      <c r="VKS7" s="185"/>
      <c r="VKT7" s="186"/>
      <c r="VKU7" s="185"/>
      <c r="VKV7" s="186"/>
      <c r="VKW7" s="185"/>
      <c r="VKX7" s="186"/>
      <c r="VKY7" s="185"/>
      <c r="VKZ7" s="186"/>
      <c r="VLA7" s="185"/>
      <c r="VLB7" s="186"/>
      <c r="VLC7" s="185"/>
      <c r="VLD7" s="186"/>
      <c r="VLE7" s="185"/>
      <c r="VLF7" s="186"/>
      <c r="VLG7" s="185"/>
      <c r="VLH7" s="186"/>
      <c r="VLI7" s="185"/>
      <c r="VLJ7" s="186"/>
      <c r="VLK7" s="185"/>
      <c r="VLL7" s="186"/>
      <c r="VLM7" s="185"/>
      <c r="VLN7" s="186"/>
      <c r="VLO7" s="185"/>
      <c r="VLP7" s="186"/>
      <c r="VLQ7" s="185"/>
      <c r="VLR7" s="186"/>
      <c r="VLS7" s="185"/>
      <c r="VLT7" s="186"/>
      <c r="VLU7" s="185"/>
      <c r="VLV7" s="186"/>
      <c r="VLW7" s="185"/>
      <c r="VLX7" s="186"/>
      <c r="VLY7" s="185"/>
      <c r="VLZ7" s="186"/>
      <c r="VMA7" s="185"/>
      <c r="VMB7" s="186"/>
      <c r="VMC7" s="185"/>
      <c r="VMD7" s="186"/>
      <c r="VME7" s="185"/>
      <c r="VMF7" s="186"/>
      <c r="VMG7" s="185"/>
      <c r="VMH7" s="186"/>
      <c r="VMI7" s="185"/>
      <c r="VMJ7" s="186"/>
      <c r="VMK7" s="185"/>
      <c r="VML7" s="186"/>
      <c r="VMM7" s="185"/>
      <c r="VMN7" s="186"/>
      <c r="VMO7" s="185"/>
      <c r="VMP7" s="186"/>
      <c r="VMQ7" s="185"/>
      <c r="VMR7" s="186"/>
      <c r="VMS7" s="185"/>
      <c r="VMT7" s="186"/>
      <c r="VMU7" s="185"/>
      <c r="VMV7" s="186"/>
      <c r="VMW7" s="185"/>
      <c r="VMX7" s="186"/>
      <c r="VMY7" s="185"/>
      <c r="VMZ7" s="186"/>
      <c r="VNA7" s="185"/>
      <c r="VNB7" s="186"/>
      <c r="VNC7" s="185"/>
      <c r="VND7" s="186"/>
      <c r="VNE7" s="185"/>
      <c r="VNF7" s="186"/>
      <c r="VNG7" s="185"/>
      <c r="VNH7" s="186"/>
      <c r="VNI7" s="185"/>
      <c r="VNJ7" s="186"/>
      <c r="VNK7" s="185"/>
      <c r="VNL7" s="186"/>
      <c r="VNM7" s="185"/>
      <c r="VNN7" s="186"/>
      <c r="VNO7" s="185"/>
      <c r="VNP7" s="186"/>
      <c r="VNQ7" s="185"/>
      <c r="VNR7" s="186"/>
      <c r="VNS7" s="185"/>
      <c r="VNT7" s="186"/>
      <c r="VNU7" s="185"/>
      <c r="VNV7" s="186"/>
      <c r="VNW7" s="185"/>
      <c r="VNX7" s="186"/>
      <c r="VNY7" s="185"/>
      <c r="VNZ7" s="186"/>
      <c r="VOA7" s="185"/>
      <c r="VOB7" s="186"/>
      <c r="VOC7" s="185"/>
      <c r="VOD7" s="186"/>
      <c r="VOE7" s="185"/>
      <c r="VOF7" s="186"/>
      <c r="VOG7" s="185"/>
      <c r="VOH7" s="186"/>
      <c r="VOI7" s="185"/>
      <c r="VOJ7" s="186"/>
      <c r="VOK7" s="185"/>
      <c r="VOL7" s="186"/>
      <c r="VOM7" s="185"/>
      <c r="VON7" s="186"/>
      <c r="VOO7" s="185"/>
      <c r="VOP7" s="186"/>
      <c r="VOQ7" s="185"/>
      <c r="VOR7" s="186"/>
      <c r="VOS7" s="185"/>
      <c r="VOT7" s="186"/>
      <c r="VOU7" s="185"/>
      <c r="VOV7" s="186"/>
      <c r="VOW7" s="185"/>
      <c r="VOX7" s="186"/>
      <c r="VOY7" s="185"/>
      <c r="VOZ7" s="186"/>
      <c r="VPA7" s="185"/>
      <c r="VPB7" s="186"/>
      <c r="VPC7" s="185"/>
      <c r="VPD7" s="186"/>
      <c r="VPE7" s="185"/>
      <c r="VPF7" s="186"/>
      <c r="VPG7" s="185"/>
      <c r="VPH7" s="186"/>
      <c r="VPI7" s="185"/>
      <c r="VPJ7" s="186"/>
      <c r="VPK7" s="185"/>
      <c r="VPL7" s="186"/>
      <c r="VPM7" s="185"/>
      <c r="VPN7" s="186"/>
      <c r="VPO7" s="185"/>
      <c r="VPP7" s="186"/>
      <c r="VPQ7" s="185"/>
      <c r="VPR7" s="186"/>
      <c r="VPS7" s="185"/>
      <c r="VPT7" s="186"/>
      <c r="VPU7" s="185"/>
      <c r="VPV7" s="186"/>
      <c r="VPW7" s="185"/>
      <c r="VPX7" s="186"/>
      <c r="VPY7" s="185"/>
      <c r="VPZ7" s="186"/>
      <c r="VQA7" s="185"/>
      <c r="VQB7" s="186"/>
      <c r="VQC7" s="185"/>
      <c r="VQD7" s="186"/>
      <c r="VQE7" s="185"/>
      <c r="VQF7" s="186"/>
      <c r="VQG7" s="185"/>
      <c r="VQH7" s="186"/>
      <c r="VQI7" s="185"/>
      <c r="VQJ7" s="186"/>
      <c r="VQK7" s="185"/>
      <c r="VQL7" s="186"/>
      <c r="VQM7" s="185"/>
      <c r="VQN7" s="186"/>
      <c r="VQO7" s="185"/>
      <c r="VQP7" s="186"/>
      <c r="VQQ7" s="185"/>
      <c r="VQR7" s="186"/>
      <c r="VQS7" s="185"/>
      <c r="VQT7" s="186"/>
      <c r="VQU7" s="185"/>
      <c r="VQV7" s="186"/>
      <c r="VQW7" s="185"/>
      <c r="VQX7" s="186"/>
      <c r="VQY7" s="185"/>
      <c r="VQZ7" s="186"/>
      <c r="VRA7" s="185"/>
      <c r="VRB7" s="186"/>
      <c r="VRC7" s="185"/>
      <c r="VRD7" s="186"/>
      <c r="VRE7" s="185"/>
      <c r="VRF7" s="186"/>
      <c r="VRG7" s="185"/>
      <c r="VRH7" s="186"/>
      <c r="VRI7" s="185"/>
      <c r="VRJ7" s="186"/>
      <c r="VRK7" s="185"/>
      <c r="VRL7" s="186"/>
      <c r="VRM7" s="185"/>
      <c r="VRN7" s="186"/>
      <c r="VRO7" s="185"/>
      <c r="VRP7" s="186"/>
      <c r="VRQ7" s="185"/>
      <c r="VRR7" s="186"/>
      <c r="VRS7" s="185"/>
      <c r="VRT7" s="186"/>
      <c r="VRU7" s="185"/>
      <c r="VRV7" s="186"/>
      <c r="VRW7" s="185"/>
      <c r="VRX7" s="186"/>
      <c r="VRY7" s="185"/>
      <c r="VRZ7" s="186"/>
      <c r="VSA7" s="185"/>
      <c r="VSB7" s="186"/>
      <c r="VSC7" s="185"/>
      <c r="VSD7" s="186"/>
      <c r="VSE7" s="185"/>
      <c r="VSF7" s="186"/>
      <c r="VSG7" s="185"/>
      <c r="VSH7" s="186"/>
      <c r="VSI7" s="185"/>
      <c r="VSJ7" s="186"/>
      <c r="VSK7" s="185"/>
      <c r="VSL7" s="186"/>
      <c r="VSM7" s="185"/>
      <c r="VSN7" s="186"/>
      <c r="VSO7" s="185"/>
      <c r="VSP7" s="186"/>
      <c r="VSQ7" s="185"/>
      <c r="VSR7" s="186"/>
      <c r="VSS7" s="185"/>
      <c r="VST7" s="186"/>
      <c r="VSU7" s="185"/>
      <c r="VSV7" s="186"/>
      <c r="VSW7" s="185"/>
      <c r="VSX7" s="186"/>
      <c r="VSY7" s="185"/>
      <c r="VSZ7" s="186"/>
      <c r="VTA7" s="185"/>
      <c r="VTB7" s="186"/>
      <c r="VTC7" s="185"/>
      <c r="VTD7" s="186"/>
      <c r="VTE7" s="185"/>
      <c r="VTF7" s="186"/>
      <c r="VTG7" s="185"/>
      <c r="VTH7" s="186"/>
      <c r="VTI7" s="185"/>
      <c r="VTJ7" s="186"/>
      <c r="VTK7" s="185"/>
      <c r="VTL7" s="186"/>
      <c r="VTM7" s="185"/>
      <c r="VTN7" s="186"/>
      <c r="VTO7" s="185"/>
      <c r="VTP7" s="186"/>
      <c r="VTQ7" s="185"/>
      <c r="VTR7" s="186"/>
      <c r="VTS7" s="185"/>
      <c r="VTT7" s="186"/>
      <c r="VTU7" s="185"/>
      <c r="VTV7" s="186"/>
      <c r="VTW7" s="185"/>
      <c r="VTX7" s="186"/>
      <c r="VTY7" s="185"/>
      <c r="VTZ7" s="186"/>
      <c r="VUA7" s="185"/>
      <c r="VUB7" s="186"/>
      <c r="VUC7" s="185"/>
      <c r="VUD7" s="186"/>
      <c r="VUE7" s="185"/>
      <c r="VUF7" s="186"/>
      <c r="VUG7" s="185"/>
      <c r="VUH7" s="186"/>
      <c r="VUI7" s="185"/>
      <c r="VUJ7" s="186"/>
      <c r="VUK7" s="185"/>
      <c r="VUL7" s="186"/>
      <c r="VUM7" s="185"/>
      <c r="VUN7" s="186"/>
      <c r="VUO7" s="185"/>
      <c r="VUP7" s="186"/>
      <c r="VUQ7" s="185"/>
      <c r="VUR7" s="186"/>
      <c r="VUS7" s="185"/>
      <c r="VUT7" s="186"/>
      <c r="VUU7" s="185"/>
      <c r="VUV7" s="186"/>
      <c r="VUW7" s="185"/>
      <c r="VUX7" s="186"/>
      <c r="VUY7" s="185"/>
      <c r="VUZ7" s="186"/>
      <c r="VVA7" s="185"/>
      <c r="VVB7" s="186"/>
      <c r="VVC7" s="185"/>
      <c r="VVD7" s="186"/>
      <c r="VVE7" s="185"/>
      <c r="VVF7" s="186"/>
      <c r="VVG7" s="185"/>
      <c r="VVH7" s="186"/>
      <c r="VVI7" s="185"/>
      <c r="VVJ7" s="186"/>
      <c r="VVK7" s="185"/>
      <c r="VVL7" s="186"/>
      <c r="VVM7" s="185"/>
      <c r="VVN7" s="186"/>
      <c r="VVO7" s="185"/>
      <c r="VVP7" s="186"/>
      <c r="VVQ7" s="185"/>
      <c r="VVR7" s="186"/>
      <c r="VVS7" s="185"/>
      <c r="VVT7" s="186"/>
      <c r="VVU7" s="185"/>
      <c r="VVV7" s="186"/>
      <c r="VVW7" s="185"/>
      <c r="VVX7" s="186"/>
      <c r="VVY7" s="185"/>
      <c r="VVZ7" s="186"/>
      <c r="VWA7" s="185"/>
      <c r="VWB7" s="186"/>
      <c r="VWC7" s="185"/>
      <c r="VWD7" s="186"/>
      <c r="VWE7" s="185"/>
      <c r="VWF7" s="186"/>
      <c r="VWG7" s="185"/>
      <c r="VWH7" s="186"/>
      <c r="VWI7" s="185"/>
      <c r="VWJ7" s="186"/>
      <c r="VWK7" s="185"/>
      <c r="VWL7" s="186"/>
      <c r="VWM7" s="185"/>
      <c r="VWN7" s="186"/>
      <c r="VWO7" s="185"/>
      <c r="VWP7" s="186"/>
      <c r="VWQ7" s="185"/>
      <c r="VWR7" s="186"/>
      <c r="VWS7" s="185"/>
      <c r="VWT7" s="186"/>
      <c r="VWU7" s="185"/>
      <c r="VWV7" s="186"/>
      <c r="VWW7" s="185"/>
      <c r="VWX7" s="186"/>
      <c r="VWY7" s="185"/>
      <c r="VWZ7" s="186"/>
      <c r="VXA7" s="185"/>
      <c r="VXB7" s="186"/>
      <c r="VXC7" s="185"/>
      <c r="VXD7" s="186"/>
      <c r="VXE7" s="185"/>
      <c r="VXF7" s="186"/>
      <c r="VXG7" s="185"/>
      <c r="VXH7" s="186"/>
      <c r="VXI7" s="185"/>
      <c r="VXJ7" s="186"/>
      <c r="VXK7" s="185"/>
      <c r="VXL7" s="186"/>
      <c r="VXM7" s="185"/>
      <c r="VXN7" s="186"/>
      <c r="VXO7" s="185"/>
      <c r="VXP7" s="186"/>
      <c r="VXQ7" s="185"/>
      <c r="VXR7" s="186"/>
      <c r="VXS7" s="185"/>
      <c r="VXT7" s="186"/>
      <c r="VXU7" s="185"/>
      <c r="VXV7" s="186"/>
      <c r="VXW7" s="185"/>
      <c r="VXX7" s="186"/>
      <c r="VXY7" s="185"/>
      <c r="VXZ7" s="186"/>
      <c r="VYA7" s="185"/>
      <c r="VYB7" s="186"/>
      <c r="VYC7" s="185"/>
      <c r="VYD7" s="186"/>
      <c r="VYE7" s="185"/>
      <c r="VYF7" s="186"/>
      <c r="VYG7" s="185"/>
      <c r="VYH7" s="186"/>
      <c r="VYI7" s="185"/>
      <c r="VYJ7" s="186"/>
      <c r="VYK7" s="185"/>
      <c r="VYL7" s="186"/>
      <c r="VYM7" s="185"/>
      <c r="VYN7" s="186"/>
      <c r="VYO7" s="185"/>
      <c r="VYP7" s="186"/>
      <c r="VYQ7" s="185"/>
      <c r="VYR7" s="186"/>
      <c r="VYS7" s="185"/>
      <c r="VYT7" s="186"/>
      <c r="VYU7" s="185"/>
      <c r="VYV7" s="186"/>
      <c r="VYW7" s="185"/>
      <c r="VYX7" s="186"/>
      <c r="VYY7" s="185"/>
      <c r="VYZ7" s="186"/>
      <c r="VZA7" s="185"/>
      <c r="VZB7" s="186"/>
      <c r="VZC7" s="185"/>
      <c r="VZD7" s="186"/>
      <c r="VZE7" s="185"/>
      <c r="VZF7" s="186"/>
      <c r="VZG7" s="185"/>
      <c r="VZH7" s="186"/>
      <c r="VZI7" s="185"/>
      <c r="VZJ7" s="186"/>
      <c r="VZK7" s="185"/>
      <c r="VZL7" s="186"/>
      <c r="VZM7" s="185"/>
      <c r="VZN7" s="186"/>
      <c r="VZO7" s="185"/>
      <c r="VZP7" s="186"/>
      <c r="VZQ7" s="185"/>
      <c r="VZR7" s="186"/>
      <c r="VZS7" s="185"/>
      <c r="VZT7" s="186"/>
      <c r="VZU7" s="185"/>
      <c r="VZV7" s="186"/>
      <c r="VZW7" s="185"/>
      <c r="VZX7" s="186"/>
      <c r="VZY7" s="185"/>
      <c r="VZZ7" s="186"/>
      <c r="WAA7" s="185"/>
      <c r="WAB7" s="186"/>
      <c r="WAC7" s="185"/>
      <c r="WAD7" s="186"/>
      <c r="WAE7" s="185"/>
      <c r="WAF7" s="186"/>
      <c r="WAG7" s="185"/>
      <c r="WAH7" s="186"/>
      <c r="WAI7" s="185"/>
      <c r="WAJ7" s="186"/>
      <c r="WAK7" s="185"/>
      <c r="WAL7" s="186"/>
      <c r="WAM7" s="185"/>
      <c r="WAN7" s="186"/>
      <c r="WAO7" s="185"/>
      <c r="WAP7" s="186"/>
      <c r="WAQ7" s="185"/>
      <c r="WAR7" s="186"/>
      <c r="WAS7" s="185"/>
      <c r="WAT7" s="186"/>
      <c r="WAU7" s="185"/>
      <c r="WAV7" s="186"/>
      <c r="WAW7" s="185"/>
      <c r="WAX7" s="186"/>
      <c r="WAY7" s="185"/>
      <c r="WAZ7" s="186"/>
      <c r="WBA7" s="185"/>
      <c r="WBB7" s="186"/>
      <c r="WBC7" s="185"/>
      <c r="WBD7" s="186"/>
      <c r="WBE7" s="185"/>
      <c r="WBF7" s="186"/>
      <c r="WBG7" s="185"/>
      <c r="WBH7" s="186"/>
      <c r="WBI7" s="185"/>
      <c r="WBJ7" s="186"/>
      <c r="WBK7" s="185"/>
      <c r="WBL7" s="186"/>
      <c r="WBM7" s="185"/>
      <c r="WBN7" s="186"/>
      <c r="WBO7" s="185"/>
      <c r="WBP7" s="186"/>
      <c r="WBQ7" s="185"/>
      <c r="WBR7" s="186"/>
      <c r="WBS7" s="185"/>
      <c r="WBT7" s="186"/>
      <c r="WBU7" s="185"/>
      <c r="WBV7" s="186"/>
      <c r="WBW7" s="185"/>
      <c r="WBX7" s="186"/>
      <c r="WBY7" s="185"/>
      <c r="WBZ7" s="186"/>
      <c r="WCA7" s="185"/>
      <c r="WCB7" s="186"/>
      <c r="WCC7" s="185"/>
      <c r="WCD7" s="186"/>
      <c r="WCE7" s="185"/>
      <c r="WCF7" s="186"/>
      <c r="WCG7" s="185"/>
      <c r="WCH7" s="186"/>
      <c r="WCI7" s="185"/>
      <c r="WCJ7" s="186"/>
      <c r="WCK7" s="185"/>
      <c r="WCL7" s="186"/>
      <c r="WCM7" s="185"/>
      <c r="WCN7" s="186"/>
      <c r="WCO7" s="185"/>
      <c r="WCP7" s="186"/>
      <c r="WCQ7" s="185"/>
      <c r="WCR7" s="186"/>
      <c r="WCS7" s="185"/>
      <c r="WCT7" s="186"/>
      <c r="WCU7" s="185"/>
      <c r="WCV7" s="186"/>
      <c r="WCW7" s="185"/>
      <c r="WCX7" s="186"/>
      <c r="WCY7" s="185"/>
      <c r="WCZ7" s="186"/>
      <c r="WDA7" s="185"/>
      <c r="WDB7" s="186"/>
      <c r="WDC7" s="185"/>
      <c r="WDD7" s="186"/>
      <c r="WDE7" s="185"/>
      <c r="WDF7" s="186"/>
      <c r="WDG7" s="185"/>
      <c r="WDH7" s="186"/>
      <c r="WDI7" s="185"/>
      <c r="WDJ7" s="186"/>
      <c r="WDK7" s="185"/>
      <c r="WDL7" s="186"/>
      <c r="WDM7" s="185"/>
      <c r="WDN7" s="186"/>
      <c r="WDO7" s="185"/>
      <c r="WDP7" s="186"/>
      <c r="WDQ7" s="185"/>
      <c r="WDR7" s="186"/>
      <c r="WDS7" s="185"/>
      <c r="WDT7" s="186"/>
      <c r="WDU7" s="185"/>
      <c r="WDV7" s="186"/>
      <c r="WDW7" s="185"/>
      <c r="WDX7" s="186"/>
      <c r="WDY7" s="185"/>
      <c r="WDZ7" s="186"/>
      <c r="WEA7" s="185"/>
      <c r="WEB7" s="186"/>
      <c r="WEC7" s="185"/>
      <c r="WED7" s="186"/>
      <c r="WEE7" s="185"/>
      <c r="WEF7" s="186"/>
      <c r="WEG7" s="185"/>
      <c r="WEH7" s="186"/>
      <c r="WEI7" s="185"/>
      <c r="WEJ7" s="186"/>
      <c r="WEK7" s="185"/>
      <c r="WEL7" s="186"/>
      <c r="WEM7" s="185"/>
      <c r="WEN7" s="186"/>
      <c r="WEO7" s="185"/>
      <c r="WEP7" s="186"/>
      <c r="WEQ7" s="185"/>
      <c r="WER7" s="186"/>
      <c r="WES7" s="185"/>
      <c r="WET7" s="186"/>
      <c r="WEU7" s="185"/>
      <c r="WEV7" s="186"/>
      <c r="WEW7" s="185"/>
      <c r="WEX7" s="186"/>
      <c r="WEY7" s="185"/>
      <c r="WEZ7" s="186"/>
      <c r="WFA7" s="185"/>
      <c r="WFB7" s="186"/>
      <c r="WFC7" s="185"/>
      <c r="WFD7" s="186"/>
      <c r="WFE7" s="185"/>
      <c r="WFF7" s="186"/>
      <c r="WFG7" s="185"/>
      <c r="WFH7" s="186"/>
      <c r="WFI7" s="185"/>
      <c r="WFJ7" s="186"/>
      <c r="WFK7" s="185"/>
      <c r="WFL7" s="186"/>
      <c r="WFM7" s="185"/>
      <c r="WFN7" s="186"/>
      <c r="WFO7" s="185"/>
      <c r="WFP7" s="186"/>
      <c r="WFQ7" s="185"/>
      <c r="WFR7" s="186"/>
      <c r="WFS7" s="185"/>
      <c r="WFT7" s="186"/>
      <c r="WFU7" s="185"/>
      <c r="WFV7" s="186"/>
      <c r="WFW7" s="185"/>
      <c r="WFX7" s="186"/>
      <c r="WFY7" s="185"/>
      <c r="WFZ7" s="186"/>
      <c r="WGA7" s="185"/>
      <c r="WGB7" s="186"/>
      <c r="WGC7" s="185"/>
      <c r="WGD7" s="186"/>
      <c r="WGE7" s="185"/>
      <c r="WGF7" s="186"/>
      <c r="WGG7" s="185"/>
      <c r="WGH7" s="186"/>
      <c r="WGI7" s="185"/>
      <c r="WGJ7" s="186"/>
      <c r="WGK7" s="185"/>
      <c r="WGL7" s="186"/>
      <c r="WGM7" s="185"/>
      <c r="WGN7" s="186"/>
      <c r="WGO7" s="185"/>
      <c r="WGP7" s="186"/>
      <c r="WGQ7" s="185"/>
      <c r="WGR7" s="186"/>
      <c r="WGS7" s="185"/>
      <c r="WGT7" s="186"/>
      <c r="WGU7" s="185"/>
      <c r="WGV7" s="186"/>
      <c r="WGW7" s="185"/>
      <c r="WGX7" s="186"/>
      <c r="WGY7" s="185"/>
      <c r="WGZ7" s="186"/>
      <c r="WHA7" s="185"/>
      <c r="WHB7" s="186"/>
      <c r="WHC7" s="185"/>
      <c r="WHD7" s="186"/>
      <c r="WHE7" s="185"/>
      <c r="WHF7" s="186"/>
      <c r="WHG7" s="185"/>
      <c r="WHH7" s="186"/>
      <c r="WHI7" s="185"/>
      <c r="WHJ7" s="186"/>
      <c r="WHK7" s="185"/>
      <c r="WHL7" s="186"/>
      <c r="WHM7" s="185"/>
      <c r="WHN7" s="186"/>
      <c r="WHO7" s="185"/>
      <c r="WHP7" s="186"/>
      <c r="WHQ7" s="185"/>
      <c r="WHR7" s="186"/>
      <c r="WHS7" s="185"/>
      <c r="WHT7" s="186"/>
      <c r="WHU7" s="185"/>
      <c r="WHV7" s="186"/>
      <c r="WHW7" s="185"/>
      <c r="WHX7" s="186"/>
      <c r="WHY7" s="185"/>
      <c r="WHZ7" s="186"/>
      <c r="WIA7" s="185"/>
      <c r="WIB7" s="186"/>
      <c r="WIC7" s="185"/>
      <c r="WID7" s="186"/>
      <c r="WIE7" s="185"/>
      <c r="WIF7" s="186"/>
      <c r="WIG7" s="185"/>
      <c r="WIH7" s="186"/>
      <c r="WII7" s="185"/>
      <c r="WIJ7" s="186"/>
      <c r="WIK7" s="185"/>
      <c r="WIL7" s="186"/>
      <c r="WIM7" s="185"/>
      <c r="WIN7" s="186"/>
      <c r="WIO7" s="185"/>
      <c r="WIP7" s="186"/>
      <c r="WIQ7" s="185"/>
      <c r="WIR7" s="186"/>
      <c r="WIS7" s="185"/>
      <c r="WIT7" s="186"/>
      <c r="WIU7" s="185"/>
      <c r="WIV7" s="186"/>
      <c r="WIW7" s="185"/>
      <c r="WIX7" s="186"/>
      <c r="WIY7" s="185"/>
      <c r="WIZ7" s="186"/>
      <c r="WJA7" s="185"/>
      <c r="WJB7" s="186"/>
      <c r="WJC7" s="185"/>
      <c r="WJD7" s="186"/>
      <c r="WJE7" s="185"/>
      <c r="WJF7" s="186"/>
      <c r="WJG7" s="185"/>
      <c r="WJH7" s="186"/>
      <c r="WJI7" s="185"/>
      <c r="WJJ7" s="186"/>
      <c r="WJK7" s="185"/>
      <c r="WJL7" s="186"/>
      <c r="WJM7" s="185"/>
      <c r="WJN7" s="186"/>
      <c r="WJO7" s="185"/>
      <c r="WJP7" s="186"/>
      <c r="WJQ7" s="185"/>
      <c r="WJR7" s="186"/>
      <c r="WJS7" s="185"/>
      <c r="WJT7" s="186"/>
      <c r="WJU7" s="185"/>
      <c r="WJV7" s="186"/>
      <c r="WJW7" s="185"/>
      <c r="WJX7" s="186"/>
      <c r="WJY7" s="185"/>
      <c r="WJZ7" s="186"/>
      <c r="WKA7" s="185"/>
      <c r="WKB7" s="186"/>
      <c r="WKC7" s="185"/>
      <c r="WKD7" s="186"/>
      <c r="WKE7" s="185"/>
      <c r="WKF7" s="186"/>
      <c r="WKG7" s="185"/>
      <c r="WKH7" s="186"/>
      <c r="WKI7" s="185"/>
      <c r="WKJ7" s="186"/>
      <c r="WKK7" s="185"/>
      <c r="WKL7" s="186"/>
      <c r="WKM7" s="185"/>
      <c r="WKN7" s="186"/>
      <c r="WKO7" s="185"/>
      <c r="WKP7" s="186"/>
      <c r="WKQ7" s="185"/>
      <c r="WKR7" s="186"/>
      <c r="WKS7" s="185"/>
      <c r="WKT7" s="186"/>
      <c r="WKU7" s="185"/>
      <c r="WKV7" s="186"/>
      <c r="WKW7" s="185"/>
      <c r="WKX7" s="186"/>
      <c r="WKY7" s="185"/>
      <c r="WKZ7" s="186"/>
      <c r="WLA7" s="185"/>
      <c r="WLB7" s="186"/>
      <c r="WLC7" s="185"/>
      <c r="WLD7" s="186"/>
      <c r="WLE7" s="185"/>
      <c r="WLF7" s="186"/>
      <c r="WLG7" s="185"/>
      <c r="WLH7" s="186"/>
      <c r="WLI7" s="185"/>
      <c r="WLJ7" s="186"/>
      <c r="WLK7" s="185"/>
      <c r="WLL7" s="186"/>
      <c r="WLM7" s="185"/>
      <c r="WLN7" s="186"/>
      <c r="WLO7" s="185"/>
      <c r="WLP7" s="186"/>
      <c r="WLQ7" s="185"/>
      <c r="WLR7" s="186"/>
      <c r="WLS7" s="185"/>
      <c r="WLT7" s="186"/>
      <c r="WLU7" s="185"/>
      <c r="WLV7" s="186"/>
      <c r="WLW7" s="185"/>
      <c r="WLX7" s="186"/>
      <c r="WLY7" s="185"/>
      <c r="WLZ7" s="186"/>
      <c r="WMA7" s="185"/>
      <c r="WMB7" s="186"/>
      <c r="WMC7" s="185"/>
      <c r="WMD7" s="186"/>
      <c r="WME7" s="185"/>
      <c r="WMF7" s="186"/>
      <c r="WMG7" s="185"/>
      <c r="WMH7" s="186"/>
      <c r="WMI7" s="185"/>
      <c r="WMJ7" s="186"/>
      <c r="WMK7" s="185"/>
      <c r="WML7" s="186"/>
      <c r="WMM7" s="185"/>
      <c r="WMN7" s="186"/>
      <c r="WMO7" s="185"/>
      <c r="WMP7" s="186"/>
      <c r="WMQ7" s="185"/>
      <c r="WMR7" s="186"/>
      <c r="WMS7" s="185"/>
      <c r="WMT7" s="186"/>
      <c r="WMU7" s="185"/>
      <c r="WMV7" s="186"/>
      <c r="WMW7" s="185"/>
      <c r="WMX7" s="186"/>
      <c r="WMY7" s="185"/>
      <c r="WMZ7" s="186"/>
      <c r="WNA7" s="185"/>
      <c r="WNB7" s="186"/>
      <c r="WNC7" s="185"/>
      <c r="WND7" s="186"/>
      <c r="WNE7" s="185"/>
      <c r="WNF7" s="186"/>
      <c r="WNG7" s="185"/>
      <c r="WNH7" s="186"/>
      <c r="WNI7" s="185"/>
      <c r="WNJ7" s="186"/>
      <c r="WNK7" s="185"/>
      <c r="WNL7" s="186"/>
      <c r="WNM7" s="185"/>
      <c r="WNN7" s="186"/>
      <c r="WNO7" s="185"/>
      <c r="WNP7" s="186"/>
      <c r="WNQ7" s="185"/>
      <c r="WNR7" s="186"/>
      <c r="WNS7" s="185"/>
      <c r="WNT7" s="186"/>
      <c r="WNU7" s="185"/>
      <c r="WNV7" s="186"/>
      <c r="WNW7" s="185"/>
      <c r="WNX7" s="186"/>
      <c r="WNY7" s="185"/>
      <c r="WNZ7" s="186"/>
      <c r="WOA7" s="185"/>
      <c r="WOB7" s="186"/>
      <c r="WOC7" s="185"/>
      <c r="WOD7" s="186"/>
      <c r="WOE7" s="185"/>
      <c r="WOF7" s="186"/>
      <c r="WOG7" s="185"/>
      <c r="WOH7" s="186"/>
      <c r="WOI7" s="185"/>
      <c r="WOJ7" s="186"/>
      <c r="WOK7" s="185"/>
      <c r="WOL7" s="186"/>
      <c r="WOM7" s="185"/>
      <c r="WON7" s="186"/>
      <c r="WOO7" s="185"/>
      <c r="WOP7" s="186"/>
      <c r="WOQ7" s="185"/>
      <c r="WOR7" s="186"/>
      <c r="WOS7" s="185"/>
      <c r="WOT7" s="186"/>
      <c r="WOU7" s="185"/>
      <c r="WOV7" s="186"/>
      <c r="WOW7" s="185"/>
      <c r="WOX7" s="186"/>
      <c r="WOY7" s="185"/>
      <c r="WOZ7" s="186"/>
      <c r="WPA7" s="185"/>
      <c r="WPB7" s="186"/>
      <c r="WPC7" s="185"/>
      <c r="WPD7" s="186"/>
      <c r="WPE7" s="185"/>
      <c r="WPF7" s="186"/>
      <c r="WPG7" s="185"/>
      <c r="WPH7" s="186"/>
      <c r="WPI7" s="185"/>
      <c r="WPJ7" s="186"/>
      <c r="WPK7" s="185"/>
      <c r="WPL7" s="186"/>
      <c r="WPM7" s="185"/>
      <c r="WPN7" s="186"/>
      <c r="WPO7" s="185"/>
      <c r="WPP7" s="186"/>
      <c r="WPQ7" s="185"/>
      <c r="WPR7" s="186"/>
      <c r="WPS7" s="185"/>
      <c r="WPT7" s="186"/>
      <c r="WPU7" s="185"/>
      <c r="WPV7" s="186"/>
      <c r="WPW7" s="185"/>
      <c r="WPX7" s="186"/>
      <c r="WPY7" s="185"/>
      <c r="WPZ7" s="186"/>
      <c r="WQA7" s="185"/>
      <c r="WQB7" s="186"/>
      <c r="WQC7" s="185"/>
      <c r="WQD7" s="186"/>
      <c r="WQE7" s="185"/>
      <c r="WQF7" s="186"/>
      <c r="WQG7" s="185"/>
      <c r="WQH7" s="186"/>
      <c r="WQI7" s="185"/>
      <c r="WQJ7" s="186"/>
      <c r="WQK7" s="185"/>
      <c r="WQL7" s="186"/>
      <c r="WQM7" s="185"/>
      <c r="WQN7" s="186"/>
      <c r="WQO7" s="185"/>
      <c r="WQP7" s="186"/>
      <c r="WQQ7" s="185"/>
      <c r="WQR7" s="186"/>
      <c r="WQS7" s="185"/>
      <c r="WQT7" s="186"/>
      <c r="WQU7" s="185"/>
      <c r="WQV7" s="186"/>
      <c r="WQW7" s="185"/>
      <c r="WQX7" s="186"/>
      <c r="WQY7" s="185"/>
      <c r="WQZ7" s="186"/>
      <c r="WRA7" s="185"/>
      <c r="WRB7" s="186"/>
      <c r="WRC7" s="185"/>
      <c r="WRD7" s="186"/>
      <c r="WRE7" s="185"/>
      <c r="WRF7" s="186"/>
      <c r="WRG7" s="185"/>
      <c r="WRH7" s="186"/>
      <c r="WRI7" s="185"/>
      <c r="WRJ7" s="186"/>
      <c r="WRK7" s="185"/>
      <c r="WRL7" s="186"/>
      <c r="WRM7" s="185"/>
      <c r="WRN7" s="186"/>
      <c r="WRO7" s="185"/>
      <c r="WRP7" s="186"/>
      <c r="WRQ7" s="185"/>
      <c r="WRR7" s="186"/>
      <c r="WRS7" s="185"/>
      <c r="WRT7" s="186"/>
      <c r="WRU7" s="185"/>
      <c r="WRV7" s="186"/>
      <c r="WRW7" s="185"/>
      <c r="WRX7" s="186"/>
      <c r="WRY7" s="185"/>
      <c r="WRZ7" s="186"/>
      <c r="WSA7" s="185"/>
      <c r="WSB7" s="186"/>
      <c r="WSC7" s="185"/>
      <c r="WSD7" s="186"/>
      <c r="WSE7" s="185"/>
      <c r="WSF7" s="186"/>
      <c r="WSG7" s="185"/>
      <c r="WSH7" s="186"/>
      <c r="WSI7" s="185"/>
      <c r="WSJ7" s="186"/>
      <c r="WSK7" s="185"/>
      <c r="WSL7" s="186"/>
      <c r="WSM7" s="185"/>
      <c r="WSN7" s="186"/>
      <c r="WSO7" s="185"/>
      <c r="WSP7" s="186"/>
      <c r="WSQ7" s="185"/>
      <c r="WSR7" s="186"/>
      <c r="WSS7" s="185"/>
      <c r="WST7" s="186"/>
      <c r="WSU7" s="185"/>
      <c r="WSV7" s="186"/>
      <c r="WSW7" s="185"/>
      <c r="WSX7" s="186"/>
      <c r="WSY7" s="185"/>
      <c r="WSZ7" s="186"/>
      <c r="WTA7" s="185"/>
      <c r="WTB7" s="186"/>
      <c r="WTC7" s="185"/>
      <c r="WTD7" s="186"/>
      <c r="WTE7" s="185"/>
      <c r="WTF7" s="186"/>
      <c r="WTG7" s="185"/>
      <c r="WTH7" s="186"/>
      <c r="WTI7" s="185"/>
      <c r="WTJ7" s="186"/>
      <c r="WTK7" s="185"/>
      <c r="WTL7" s="186"/>
      <c r="WTM7" s="185"/>
      <c r="WTN7" s="186"/>
      <c r="WTO7" s="185"/>
      <c r="WTP7" s="186"/>
      <c r="WTQ7" s="185"/>
      <c r="WTR7" s="186"/>
      <c r="WTS7" s="185"/>
      <c r="WTT7" s="186"/>
      <c r="WTU7" s="185"/>
      <c r="WTV7" s="186"/>
      <c r="WTW7" s="185"/>
      <c r="WTX7" s="186"/>
      <c r="WTY7" s="185"/>
      <c r="WTZ7" s="186"/>
      <c r="WUA7" s="185"/>
      <c r="WUB7" s="186"/>
      <c r="WUC7" s="185"/>
      <c r="WUD7" s="186"/>
      <c r="WUE7" s="185"/>
      <c r="WUF7" s="186"/>
      <c r="WUG7" s="185"/>
      <c r="WUH7" s="186"/>
      <c r="WUI7" s="185"/>
      <c r="WUJ7" s="186"/>
      <c r="WUK7" s="185"/>
      <c r="WUL7" s="186"/>
      <c r="WUM7" s="185"/>
      <c r="WUN7" s="186"/>
      <c r="WUO7" s="185"/>
      <c r="WUP7" s="186"/>
      <c r="WUQ7" s="185"/>
      <c r="WUR7" s="186"/>
      <c r="WUS7" s="185"/>
      <c r="WUT7" s="186"/>
      <c r="WUU7" s="185"/>
      <c r="WUV7" s="186"/>
      <c r="WUW7" s="185"/>
      <c r="WUX7" s="186"/>
      <c r="WUY7" s="185"/>
      <c r="WUZ7" s="186"/>
      <c r="WVA7" s="185"/>
      <c r="WVB7" s="186"/>
      <c r="WVC7" s="185"/>
      <c r="WVD7" s="186"/>
      <c r="WVE7" s="185"/>
      <c r="WVF7" s="186"/>
      <c r="WVG7" s="185"/>
      <c r="WVH7" s="186"/>
      <c r="WVI7" s="185"/>
      <c r="WVJ7" s="186"/>
      <c r="WVK7" s="185"/>
      <c r="WVL7" s="186"/>
      <c r="WVM7" s="185"/>
      <c r="WVN7" s="186"/>
      <c r="WVO7" s="185"/>
      <c r="WVP7" s="186"/>
      <c r="WVQ7" s="185"/>
      <c r="WVR7" s="186"/>
      <c r="WVS7" s="185"/>
      <c r="WVT7" s="186"/>
      <c r="WVU7" s="185"/>
      <c r="WVV7" s="186"/>
      <c r="WVW7" s="185"/>
      <c r="WVX7" s="186"/>
      <c r="WVY7" s="185"/>
      <c r="WVZ7" s="186"/>
      <c r="WWA7" s="185"/>
      <c r="WWB7" s="186"/>
      <c r="WWC7" s="185"/>
      <c r="WWD7" s="186"/>
      <c r="WWE7" s="185"/>
      <c r="WWF7" s="186"/>
      <c r="WWG7" s="185"/>
      <c r="WWH7" s="186"/>
      <c r="WWI7" s="185"/>
      <c r="WWJ7" s="186"/>
      <c r="WWK7" s="185"/>
      <c r="WWL7" s="186"/>
      <c r="WWM7" s="185"/>
      <c r="WWN7" s="186"/>
      <c r="WWO7" s="185"/>
      <c r="WWP7" s="186"/>
      <c r="WWQ7" s="185"/>
      <c r="WWR7" s="186"/>
      <c r="WWS7" s="185"/>
      <c r="WWT7" s="186"/>
      <c r="WWU7" s="185"/>
      <c r="WWV7" s="186"/>
      <c r="WWW7" s="185"/>
      <c r="WWX7" s="186"/>
      <c r="WWY7" s="185"/>
      <c r="WWZ7" s="186"/>
      <c r="WXA7" s="185"/>
      <c r="WXB7" s="186"/>
      <c r="WXC7" s="185"/>
      <c r="WXD7" s="186"/>
      <c r="WXE7" s="185"/>
      <c r="WXF7" s="186"/>
      <c r="WXG7" s="185"/>
      <c r="WXH7" s="186"/>
      <c r="WXI7" s="185"/>
      <c r="WXJ7" s="186"/>
      <c r="WXK7" s="185"/>
      <c r="WXL7" s="186"/>
      <c r="WXM7" s="185"/>
      <c r="WXN7" s="186"/>
      <c r="WXO7" s="185"/>
      <c r="WXP7" s="186"/>
      <c r="WXQ7" s="185"/>
      <c r="WXR7" s="186"/>
      <c r="WXS7" s="185"/>
      <c r="WXT7" s="186"/>
      <c r="WXU7" s="185"/>
      <c r="WXV7" s="186"/>
      <c r="WXW7" s="185"/>
      <c r="WXX7" s="186"/>
      <c r="WXY7" s="185"/>
      <c r="WXZ7" s="186"/>
      <c r="WYA7" s="185"/>
      <c r="WYB7" s="186"/>
      <c r="WYC7" s="185"/>
      <c r="WYD7" s="186"/>
      <c r="WYE7" s="185"/>
      <c r="WYF7" s="186"/>
      <c r="WYG7" s="185"/>
      <c r="WYH7" s="186"/>
      <c r="WYI7" s="185"/>
      <c r="WYJ7" s="186"/>
      <c r="WYK7" s="185"/>
      <c r="WYL7" s="186"/>
      <c r="WYM7" s="185"/>
      <c r="WYN7" s="186"/>
      <c r="WYO7" s="185"/>
      <c r="WYP7" s="186"/>
      <c r="WYQ7" s="185"/>
      <c r="WYR7" s="186"/>
      <c r="WYS7" s="185"/>
      <c r="WYT7" s="186"/>
      <c r="WYU7" s="185"/>
      <c r="WYV7" s="186"/>
      <c r="WYW7" s="185"/>
      <c r="WYX7" s="186"/>
      <c r="WYY7" s="185"/>
      <c r="WYZ7" s="186"/>
      <c r="WZA7" s="185"/>
      <c r="WZB7" s="186"/>
      <c r="WZC7" s="185"/>
      <c r="WZD7" s="186"/>
      <c r="WZE7" s="185"/>
      <c r="WZF7" s="186"/>
      <c r="WZG7" s="185"/>
      <c r="WZH7" s="186"/>
      <c r="WZI7" s="185"/>
      <c r="WZJ7" s="186"/>
      <c r="WZK7" s="185"/>
      <c r="WZL7" s="186"/>
      <c r="WZM7" s="185"/>
      <c r="WZN7" s="186"/>
      <c r="WZO7" s="185"/>
      <c r="WZP7" s="186"/>
      <c r="WZQ7" s="185"/>
      <c r="WZR7" s="186"/>
      <c r="WZS7" s="185"/>
      <c r="WZT7" s="186"/>
      <c r="WZU7" s="185"/>
      <c r="WZV7" s="186"/>
      <c r="WZW7" s="185"/>
      <c r="WZX7" s="186"/>
      <c r="WZY7" s="185"/>
      <c r="WZZ7" s="186"/>
      <c r="XAA7" s="185"/>
      <c r="XAB7" s="186"/>
      <c r="XAC7" s="185"/>
      <c r="XAD7" s="186"/>
      <c r="XAE7" s="185"/>
      <c r="XAF7" s="186"/>
      <c r="XAG7" s="185"/>
      <c r="XAH7" s="186"/>
      <c r="XAI7" s="185"/>
      <c r="XAJ7" s="186"/>
      <c r="XAK7" s="185"/>
      <c r="XAL7" s="186"/>
      <c r="XAM7" s="185"/>
      <c r="XAN7" s="186"/>
      <c r="XAO7" s="185"/>
      <c r="XAP7" s="186"/>
      <c r="XAQ7" s="185"/>
      <c r="XAR7" s="186"/>
      <c r="XAS7" s="185"/>
      <c r="XAT7" s="186"/>
      <c r="XAU7" s="185"/>
      <c r="XAV7" s="186"/>
      <c r="XAW7" s="185"/>
      <c r="XAX7" s="186"/>
      <c r="XAY7" s="185"/>
      <c r="XAZ7" s="186"/>
      <c r="XBA7" s="185"/>
      <c r="XBB7" s="186"/>
      <c r="XBC7" s="185"/>
      <c r="XBD7" s="186"/>
      <c r="XBE7" s="185"/>
      <c r="XBF7" s="186"/>
      <c r="XBG7" s="185"/>
      <c r="XBH7" s="186"/>
      <c r="XBI7" s="185"/>
      <c r="XBJ7" s="186"/>
      <c r="XBK7" s="185"/>
      <c r="XBL7" s="186"/>
      <c r="XBM7" s="185"/>
      <c r="XBN7" s="186"/>
      <c r="XBO7" s="185"/>
      <c r="XBP7" s="186"/>
      <c r="XBQ7" s="185"/>
      <c r="XBR7" s="186"/>
      <c r="XBS7" s="185"/>
      <c r="XBT7" s="186"/>
      <c r="XBU7" s="185"/>
      <c r="XBV7" s="186"/>
      <c r="XBW7" s="185"/>
      <c r="XBX7" s="186"/>
      <c r="XBY7" s="185"/>
      <c r="XBZ7" s="186"/>
      <c r="XCA7" s="185"/>
      <c r="XCB7" s="186"/>
      <c r="XCC7" s="185"/>
      <c r="XCD7" s="186"/>
      <c r="XCE7" s="185"/>
      <c r="XCF7" s="186"/>
      <c r="XCG7" s="185"/>
      <c r="XCH7" s="186"/>
      <c r="XCI7" s="185"/>
      <c r="XCJ7" s="186"/>
      <c r="XCK7" s="185"/>
      <c r="XCL7" s="186"/>
      <c r="XCM7" s="185"/>
      <c r="XCN7" s="186"/>
      <c r="XCO7" s="185"/>
      <c r="XCP7" s="186"/>
      <c r="XCQ7" s="185"/>
      <c r="XCR7" s="186"/>
      <c r="XCS7" s="185"/>
      <c r="XCT7" s="186"/>
      <c r="XCU7" s="185"/>
      <c r="XCV7" s="186"/>
      <c r="XCW7" s="185"/>
      <c r="XCX7" s="186"/>
      <c r="XCY7" s="185"/>
      <c r="XCZ7" s="186"/>
      <c r="XDA7" s="185"/>
      <c r="XDB7" s="186"/>
      <c r="XDC7" s="185"/>
      <c r="XDD7" s="186"/>
      <c r="XDE7" s="185"/>
      <c r="XDF7" s="186"/>
      <c r="XDG7" s="185"/>
      <c r="XDH7" s="186"/>
      <c r="XDI7" s="185"/>
      <c r="XDJ7" s="186"/>
      <c r="XDK7" s="185"/>
      <c r="XDL7" s="186"/>
      <c r="XDM7" s="185"/>
      <c r="XDN7" s="186"/>
      <c r="XDO7" s="185"/>
      <c r="XDP7" s="186"/>
      <c r="XDQ7" s="185"/>
      <c r="XDR7" s="186"/>
      <c r="XDS7" s="185"/>
      <c r="XDT7" s="186"/>
      <c r="XDU7" s="185"/>
      <c r="XDV7" s="186"/>
      <c r="XDW7" s="185"/>
      <c r="XDX7" s="186"/>
      <c r="XDY7" s="185"/>
      <c r="XDZ7" s="186"/>
      <c r="XEA7" s="185"/>
      <c r="XEB7" s="186"/>
      <c r="XEC7" s="185"/>
      <c r="XED7" s="186"/>
      <c r="XEE7" s="185"/>
      <c r="XEF7" s="186"/>
      <c r="XEG7" s="185"/>
      <c r="XEH7" s="186"/>
      <c r="XEI7" s="185"/>
      <c r="XEJ7" s="186"/>
      <c r="XEK7" s="185"/>
      <c r="XEL7" s="186"/>
      <c r="XEM7" s="185"/>
      <c r="XEN7" s="186"/>
      <c r="XEO7" s="185"/>
      <c r="XEP7" s="186"/>
      <c r="XEQ7" s="185"/>
      <c r="XER7" s="186"/>
      <c r="XES7" s="185"/>
      <c r="XET7" s="186"/>
      <c r="XEU7" s="185"/>
      <c r="XEV7" s="186"/>
      <c r="XEW7" s="185"/>
      <c r="XEX7" s="186"/>
      <c r="XEY7" s="185"/>
      <c r="XEZ7" s="186"/>
      <c r="XFA7" s="185"/>
      <c r="XFB7" s="186"/>
      <c r="XFC7" s="185"/>
      <c r="XFD7" s="186"/>
    </row>
    <row r="8" spans="1:16384" s="180" customFormat="1">
      <c r="A8" s="184" t="s">
        <v>272</v>
      </c>
      <c r="B8" s="203"/>
      <c r="C8" s="185"/>
      <c r="D8" s="186"/>
      <c r="E8" s="185"/>
      <c r="F8" s="186"/>
      <c r="G8" s="185"/>
      <c r="H8" s="187"/>
      <c r="I8" s="188"/>
      <c r="J8" s="187"/>
      <c r="K8" s="188"/>
      <c r="L8" s="187"/>
      <c r="M8" s="188"/>
      <c r="N8" s="187"/>
      <c r="O8" s="188"/>
      <c r="P8" s="175"/>
      <c r="Q8" s="185"/>
      <c r="R8" s="187"/>
      <c r="S8" s="187"/>
      <c r="T8" s="188"/>
      <c r="U8" s="188"/>
      <c r="V8" s="187"/>
      <c r="W8" s="188"/>
      <c r="X8" s="187"/>
      <c r="Y8" s="188"/>
      <c r="Z8" s="187"/>
      <c r="AA8" s="188"/>
      <c r="AB8" s="186"/>
      <c r="AC8" s="185"/>
      <c r="AD8" s="186"/>
      <c r="AE8" s="185"/>
      <c r="AF8" s="186"/>
      <c r="AG8" s="185"/>
      <c r="AH8" s="186"/>
      <c r="AI8" s="185"/>
      <c r="AJ8" s="186"/>
      <c r="AK8" s="185"/>
      <c r="AL8" s="186"/>
      <c r="AM8" s="185"/>
      <c r="AN8" s="186"/>
      <c r="AO8" s="185"/>
      <c r="AP8" s="186"/>
      <c r="AQ8" s="185"/>
      <c r="AR8" s="186"/>
      <c r="AS8" s="185"/>
      <c r="AT8" s="186"/>
      <c r="AU8" s="185"/>
      <c r="AV8" s="186"/>
      <c r="AW8" s="185"/>
      <c r="AX8" s="186"/>
      <c r="AY8" s="185"/>
      <c r="AZ8" s="186"/>
      <c r="BA8" s="185"/>
      <c r="BB8" s="186"/>
      <c r="BC8" s="185"/>
      <c r="BD8" s="186"/>
      <c r="BE8" s="185"/>
      <c r="BF8" s="186"/>
      <c r="BG8" s="185"/>
      <c r="BH8" s="186"/>
      <c r="BI8" s="185"/>
      <c r="BJ8" s="186"/>
      <c r="BK8" s="185"/>
      <c r="BL8" s="186"/>
      <c r="BM8" s="185"/>
      <c r="BN8" s="186"/>
      <c r="BO8" s="185"/>
      <c r="BP8" s="186"/>
      <c r="BQ8" s="185"/>
      <c r="BR8" s="186"/>
      <c r="BS8" s="185"/>
      <c r="BT8" s="186"/>
      <c r="BU8" s="185"/>
      <c r="BV8" s="186"/>
      <c r="BW8" s="185"/>
      <c r="BX8" s="186"/>
      <c r="BY8" s="185"/>
      <c r="BZ8" s="186"/>
      <c r="CA8" s="185"/>
      <c r="CB8" s="186"/>
      <c r="CC8" s="185"/>
      <c r="CD8" s="186"/>
      <c r="CE8" s="185"/>
      <c r="CF8" s="186"/>
      <c r="CG8" s="185"/>
      <c r="CH8" s="186"/>
      <c r="CI8" s="185"/>
      <c r="CJ8" s="186"/>
      <c r="CK8" s="185"/>
      <c r="CL8" s="186"/>
      <c r="CM8" s="185"/>
      <c r="CN8" s="186"/>
      <c r="CO8" s="185"/>
      <c r="CP8" s="186"/>
      <c r="CQ8" s="185"/>
      <c r="CR8" s="186"/>
      <c r="CS8" s="185"/>
      <c r="CT8" s="186"/>
      <c r="CU8" s="185"/>
      <c r="CV8" s="186"/>
      <c r="CW8" s="185"/>
      <c r="CX8" s="186"/>
      <c r="CY8" s="185"/>
      <c r="CZ8" s="186"/>
      <c r="DA8" s="185"/>
      <c r="DB8" s="186"/>
      <c r="DC8" s="185"/>
      <c r="DD8" s="186"/>
      <c r="DE8" s="185"/>
      <c r="DF8" s="186"/>
      <c r="DG8" s="185"/>
      <c r="DH8" s="186"/>
      <c r="DI8" s="185"/>
      <c r="DJ8" s="186"/>
      <c r="DK8" s="185"/>
      <c r="DL8" s="186"/>
      <c r="DM8" s="185"/>
      <c r="DN8" s="186"/>
      <c r="DO8" s="185"/>
      <c r="DP8" s="186"/>
      <c r="DQ8" s="185"/>
      <c r="DR8" s="186"/>
      <c r="DS8" s="185"/>
      <c r="DT8" s="186"/>
      <c r="DU8" s="185"/>
      <c r="DV8" s="186"/>
      <c r="DW8" s="185"/>
      <c r="DX8" s="186"/>
      <c r="DY8" s="185"/>
      <c r="DZ8" s="186"/>
      <c r="EA8" s="185"/>
      <c r="EB8" s="186"/>
      <c r="EC8" s="185"/>
      <c r="ED8" s="186"/>
      <c r="EE8" s="185"/>
      <c r="EF8" s="186"/>
      <c r="EG8" s="185"/>
      <c r="EH8" s="186"/>
      <c r="EI8" s="185"/>
      <c r="EJ8" s="186"/>
      <c r="EK8" s="185"/>
      <c r="EL8" s="186"/>
      <c r="EM8" s="185"/>
      <c r="EN8" s="186"/>
      <c r="EO8" s="185"/>
      <c r="EP8" s="186"/>
      <c r="EQ8" s="185"/>
      <c r="ER8" s="186"/>
      <c r="ES8" s="185"/>
      <c r="ET8" s="186"/>
      <c r="EU8" s="185"/>
      <c r="EV8" s="186"/>
      <c r="EW8" s="185"/>
      <c r="EX8" s="186"/>
      <c r="EY8" s="185"/>
      <c r="EZ8" s="186"/>
      <c r="FA8" s="185"/>
      <c r="FB8" s="186"/>
      <c r="FC8" s="185"/>
      <c r="FD8" s="186"/>
      <c r="FE8" s="185"/>
      <c r="FF8" s="186"/>
      <c r="FG8" s="185"/>
      <c r="FH8" s="186"/>
      <c r="FI8" s="185"/>
      <c r="FJ8" s="186"/>
      <c r="FK8" s="185"/>
      <c r="FL8" s="186"/>
      <c r="FM8" s="185"/>
      <c r="FN8" s="186"/>
      <c r="FO8" s="185"/>
      <c r="FP8" s="186"/>
      <c r="FQ8" s="185"/>
      <c r="FR8" s="186"/>
      <c r="FS8" s="185"/>
      <c r="FT8" s="186"/>
      <c r="FU8" s="185"/>
      <c r="FV8" s="186"/>
      <c r="FW8" s="185"/>
      <c r="FX8" s="186"/>
      <c r="FY8" s="185"/>
      <c r="FZ8" s="186"/>
      <c r="GA8" s="185"/>
      <c r="GB8" s="186"/>
      <c r="GC8" s="185"/>
      <c r="GD8" s="186"/>
      <c r="GE8" s="185"/>
      <c r="GF8" s="186"/>
      <c r="GG8" s="185"/>
      <c r="GH8" s="186"/>
      <c r="GI8" s="185"/>
      <c r="GJ8" s="186"/>
      <c r="GK8" s="185"/>
      <c r="GL8" s="186"/>
      <c r="GM8" s="185"/>
      <c r="GN8" s="186"/>
      <c r="GO8" s="185"/>
      <c r="GP8" s="186"/>
      <c r="GQ8" s="185"/>
      <c r="GR8" s="186"/>
      <c r="GS8" s="185"/>
      <c r="GT8" s="186"/>
      <c r="GU8" s="185"/>
      <c r="GV8" s="186"/>
      <c r="GW8" s="185"/>
      <c r="GX8" s="186"/>
      <c r="GY8" s="185"/>
      <c r="GZ8" s="186"/>
      <c r="HA8" s="185"/>
      <c r="HB8" s="186"/>
      <c r="HC8" s="185"/>
      <c r="HD8" s="186"/>
      <c r="HE8" s="185"/>
      <c r="HF8" s="186"/>
      <c r="HG8" s="185"/>
      <c r="HH8" s="186"/>
      <c r="HI8" s="185"/>
      <c r="HJ8" s="186"/>
      <c r="HK8" s="185"/>
      <c r="HL8" s="186"/>
      <c r="HM8" s="185"/>
      <c r="HN8" s="186"/>
      <c r="HO8" s="185"/>
      <c r="HP8" s="186"/>
      <c r="HQ8" s="185"/>
      <c r="HR8" s="186"/>
      <c r="HS8" s="185"/>
      <c r="HT8" s="186"/>
      <c r="HU8" s="185"/>
      <c r="HV8" s="186"/>
      <c r="HW8" s="185"/>
      <c r="HX8" s="186"/>
      <c r="HY8" s="185"/>
      <c r="HZ8" s="186"/>
      <c r="IA8" s="185"/>
      <c r="IB8" s="186"/>
      <c r="IC8" s="185"/>
      <c r="ID8" s="186"/>
      <c r="IE8" s="185"/>
      <c r="IF8" s="186"/>
      <c r="IG8" s="185"/>
      <c r="IH8" s="186"/>
      <c r="II8" s="185"/>
      <c r="IJ8" s="186"/>
      <c r="IK8" s="185"/>
      <c r="IL8" s="186"/>
      <c r="IM8" s="185"/>
      <c r="IN8" s="186"/>
      <c r="IO8" s="185"/>
      <c r="IP8" s="186"/>
      <c r="IQ8" s="185"/>
      <c r="IR8" s="186"/>
      <c r="IS8" s="185"/>
      <c r="IT8" s="186"/>
      <c r="IU8" s="185"/>
      <c r="IV8" s="186"/>
      <c r="IW8" s="185"/>
      <c r="IX8" s="186"/>
      <c r="IY8" s="185"/>
      <c r="IZ8" s="186"/>
      <c r="JA8" s="185"/>
      <c r="JB8" s="186"/>
      <c r="JC8" s="185"/>
      <c r="JD8" s="186"/>
      <c r="JE8" s="185"/>
      <c r="JF8" s="186"/>
      <c r="JG8" s="185"/>
      <c r="JH8" s="186"/>
      <c r="JI8" s="185"/>
      <c r="JJ8" s="186"/>
      <c r="JK8" s="185"/>
      <c r="JL8" s="186"/>
      <c r="JM8" s="185"/>
      <c r="JN8" s="186"/>
      <c r="JO8" s="185"/>
      <c r="JP8" s="186"/>
      <c r="JQ8" s="185"/>
      <c r="JR8" s="186"/>
      <c r="JS8" s="185"/>
      <c r="JT8" s="186"/>
      <c r="JU8" s="185"/>
      <c r="JV8" s="186"/>
      <c r="JW8" s="185"/>
      <c r="JX8" s="186"/>
      <c r="JY8" s="185"/>
      <c r="JZ8" s="186"/>
      <c r="KA8" s="185"/>
      <c r="KB8" s="186"/>
      <c r="KC8" s="185"/>
      <c r="KD8" s="186"/>
      <c r="KE8" s="185"/>
      <c r="KF8" s="186"/>
      <c r="KG8" s="185"/>
      <c r="KH8" s="186"/>
      <c r="KI8" s="185"/>
      <c r="KJ8" s="186"/>
      <c r="KK8" s="185"/>
      <c r="KL8" s="186"/>
      <c r="KM8" s="185"/>
      <c r="KN8" s="186"/>
      <c r="KO8" s="185"/>
      <c r="KP8" s="186"/>
      <c r="KQ8" s="185"/>
      <c r="KR8" s="186"/>
      <c r="KS8" s="185"/>
      <c r="KT8" s="186"/>
      <c r="KU8" s="185"/>
      <c r="KV8" s="186"/>
      <c r="KW8" s="185"/>
      <c r="KX8" s="186"/>
      <c r="KY8" s="185"/>
      <c r="KZ8" s="186"/>
      <c r="LA8" s="185"/>
      <c r="LB8" s="186"/>
      <c r="LC8" s="185"/>
      <c r="LD8" s="186"/>
      <c r="LE8" s="185"/>
      <c r="LF8" s="186"/>
      <c r="LG8" s="185"/>
      <c r="LH8" s="186"/>
      <c r="LI8" s="185"/>
      <c r="LJ8" s="186"/>
      <c r="LK8" s="185"/>
      <c r="LL8" s="186"/>
      <c r="LM8" s="185"/>
      <c r="LN8" s="186"/>
      <c r="LO8" s="185"/>
      <c r="LP8" s="186"/>
      <c r="LQ8" s="185"/>
      <c r="LR8" s="186"/>
      <c r="LS8" s="185"/>
      <c r="LT8" s="186"/>
      <c r="LU8" s="185"/>
      <c r="LV8" s="186"/>
      <c r="LW8" s="185"/>
      <c r="LX8" s="186"/>
      <c r="LY8" s="185"/>
      <c r="LZ8" s="186"/>
      <c r="MA8" s="185"/>
      <c r="MB8" s="186"/>
      <c r="MC8" s="185"/>
      <c r="MD8" s="186"/>
      <c r="ME8" s="185"/>
      <c r="MF8" s="186"/>
      <c r="MG8" s="185"/>
      <c r="MH8" s="186"/>
      <c r="MI8" s="185"/>
      <c r="MJ8" s="186"/>
      <c r="MK8" s="185"/>
      <c r="ML8" s="186"/>
      <c r="MM8" s="185"/>
      <c r="MN8" s="186"/>
      <c r="MO8" s="185"/>
      <c r="MP8" s="186"/>
      <c r="MQ8" s="185"/>
      <c r="MR8" s="186"/>
      <c r="MS8" s="185"/>
      <c r="MT8" s="186"/>
      <c r="MU8" s="185"/>
      <c r="MV8" s="186"/>
      <c r="MW8" s="185"/>
      <c r="MX8" s="186"/>
      <c r="MY8" s="185"/>
      <c r="MZ8" s="186"/>
      <c r="NA8" s="185"/>
      <c r="NB8" s="186"/>
      <c r="NC8" s="185"/>
      <c r="ND8" s="186"/>
      <c r="NE8" s="185"/>
      <c r="NF8" s="186"/>
      <c r="NG8" s="185"/>
      <c r="NH8" s="186"/>
      <c r="NI8" s="185"/>
      <c r="NJ8" s="186"/>
      <c r="NK8" s="185"/>
      <c r="NL8" s="186"/>
      <c r="NM8" s="185"/>
      <c r="NN8" s="186"/>
      <c r="NO8" s="185"/>
      <c r="NP8" s="186"/>
      <c r="NQ8" s="185"/>
      <c r="NR8" s="186"/>
      <c r="NS8" s="185"/>
      <c r="NT8" s="186"/>
      <c r="NU8" s="185"/>
      <c r="NV8" s="186"/>
      <c r="NW8" s="185"/>
      <c r="NX8" s="186"/>
      <c r="NY8" s="185"/>
      <c r="NZ8" s="186"/>
      <c r="OA8" s="185"/>
      <c r="OB8" s="186"/>
      <c r="OC8" s="185"/>
      <c r="OD8" s="186"/>
      <c r="OE8" s="185"/>
      <c r="OF8" s="186"/>
      <c r="OG8" s="185"/>
      <c r="OH8" s="186"/>
      <c r="OI8" s="185"/>
      <c r="OJ8" s="186"/>
      <c r="OK8" s="185"/>
      <c r="OL8" s="186"/>
      <c r="OM8" s="185"/>
      <c r="ON8" s="186"/>
      <c r="OO8" s="185"/>
      <c r="OP8" s="186"/>
      <c r="OQ8" s="185"/>
      <c r="OR8" s="186"/>
      <c r="OS8" s="185"/>
      <c r="OT8" s="186"/>
      <c r="OU8" s="185"/>
      <c r="OV8" s="186"/>
      <c r="OW8" s="185"/>
      <c r="OX8" s="186"/>
      <c r="OY8" s="185"/>
      <c r="OZ8" s="186"/>
      <c r="PA8" s="185"/>
      <c r="PB8" s="186"/>
      <c r="PC8" s="185"/>
      <c r="PD8" s="186"/>
      <c r="PE8" s="185"/>
      <c r="PF8" s="186"/>
      <c r="PG8" s="185"/>
      <c r="PH8" s="186"/>
      <c r="PI8" s="185"/>
      <c r="PJ8" s="186"/>
      <c r="PK8" s="185"/>
      <c r="PL8" s="186"/>
      <c r="PM8" s="185"/>
      <c r="PN8" s="186"/>
      <c r="PO8" s="185"/>
      <c r="PP8" s="186"/>
      <c r="PQ8" s="185"/>
      <c r="PR8" s="186"/>
      <c r="PS8" s="185"/>
      <c r="PT8" s="186"/>
      <c r="PU8" s="185"/>
      <c r="PV8" s="186"/>
      <c r="PW8" s="185"/>
      <c r="PX8" s="186"/>
      <c r="PY8" s="185"/>
      <c r="PZ8" s="186"/>
      <c r="QA8" s="185"/>
      <c r="QB8" s="186"/>
      <c r="QC8" s="185"/>
      <c r="QD8" s="186"/>
      <c r="QE8" s="185"/>
      <c r="QF8" s="186"/>
      <c r="QG8" s="185"/>
      <c r="QH8" s="186"/>
      <c r="QI8" s="185"/>
      <c r="QJ8" s="186"/>
      <c r="QK8" s="185"/>
      <c r="QL8" s="186"/>
      <c r="QM8" s="185"/>
      <c r="QN8" s="186"/>
      <c r="QO8" s="185"/>
      <c r="QP8" s="186"/>
      <c r="QQ8" s="185"/>
      <c r="QR8" s="186"/>
      <c r="QS8" s="185"/>
      <c r="QT8" s="186"/>
      <c r="QU8" s="185"/>
      <c r="QV8" s="186"/>
      <c r="QW8" s="185"/>
      <c r="QX8" s="186"/>
      <c r="QY8" s="185"/>
      <c r="QZ8" s="186"/>
      <c r="RA8" s="185"/>
      <c r="RB8" s="186"/>
      <c r="RC8" s="185"/>
      <c r="RD8" s="186"/>
      <c r="RE8" s="185"/>
      <c r="RF8" s="186"/>
      <c r="RG8" s="185"/>
      <c r="RH8" s="186"/>
      <c r="RI8" s="185"/>
      <c r="RJ8" s="186"/>
      <c r="RK8" s="185"/>
      <c r="RL8" s="186"/>
      <c r="RM8" s="185"/>
      <c r="RN8" s="186"/>
      <c r="RO8" s="185"/>
      <c r="RP8" s="186"/>
      <c r="RQ8" s="185"/>
      <c r="RR8" s="186"/>
      <c r="RS8" s="185"/>
      <c r="RT8" s="186"/>
      <c r="RU8" s="185"/>
      <c r="RV8" s="186"/>
      <c r="RW8" s="185"/>
      <c r="RX8" s="186"/>
      <c r="RY8" s="185"/>
      <c r="RZ8" s="186"/>
      <c r="SA8" s="185"/>
      <c r="SB8" s="186"/>
      <c r="SC8" s="185"/>
      <c r="SD8" s="186"/>
      <c r="SE8" s="185"/>
      <c r="SF8" s="186"/>
      <c r="SG8" s="185"/>
      <c r="SH8" s="186"/>
      <c r="SI8" s="185"/>
      <c r="SJ8" s="186"/>
      <c r="SK8" s="185"/>
      <c r="SL8" s="186"/>
      <c r="SM8" s="185"/>
      <c r="SN8" s="186"/>
      <c r="SO8" s="185"/>
      <c r="SP8" s="186"/>
      <c r="SQ8" s="185"/>
      <c r="SR8" s="186"/>
      <c r="SS8" s="185"/>
      <c r="ST8" s="186"/>
      <c r="SU8" s="185"/>
      <c r="SV8" s="186"/>
      <c r="SW8" s="185"/>
      <c r="SX8" s="186"/>
      <c r="SY8" s="185"/>
      <c r="SZ8" s="186"/>
      <c r="TA8" s="185"/>
      <c r="TB8" s="186"/>
      <c r="TC8" s="185"/>
      <c r="TD8" s="186"/>
      <c r="TE8" s="185"/>
      <c r="TF8" s="186"/>
      <c r="TG8" s="185"/>
      <c r="TH8" s="186"/>
      <c r="TI8" s="185"/>
      <c r="TJ8" s="186"/>
      <c r="TK8" s="185"/>
      <c r="TL8" s="186"/>
      <c r="TM8" s="185"/>
      <c r="TN8" s="186"/>
      <c r="TO8" s="185"/>
      <c r="TP8" s="186"/>
      <c r="TQ8" s="185"/>
      <c r="TR8" s="186"/>
      <c r="TS8" s="185"/>
      <c r="TT8" s="186"/>
      <c r="TU8" s="185"/>
      <c r="TV8" s="186"/>
      <c r="TW8" s="185"/>
      <c r="TX8" s="186"/>
      <c r="TY8" s="185"/>
      <c r="TZ8" s="186"/>
      <c r="UA8" s="185"/>
      <c r="UB8" s="186"/>
      <c r="UC8" s="185"/>
      <c r="UD8" s="186"/>
      <c r="UE8" s="185"/>
      <c r="UF8" s="186"/>
      <c r="UG8" s="185"/>
      <c r="UH8" s="186"/>
      <c r="UI8" s="185"/>
      <c r="UJ8" s="186"/>
      <c r="UK8" s="185"/>
      <c r="UL8" s="186"/>
      <c r="UM8" s="185"/>
      <c r="UN8" s="186"/>
      <c r="UO8" s="185"/>
      <c r="UP8" s="186"/>
      <c r="UQ8" s="185"/>
      <c r="UR8" s="186"/>
      <c r="US8" s="185"/>
      <c r="UT8" s="186"/>
      <c r="UU8" s="185"/>
      <c r="UV8" s="186"/>
      <c r="UW8" s="185"/>
      <c r="UX8" s="186"/>
      <c r="UY8" s="185"/>
      <c r="UZ8" s="186"/>
      <c r="VA8" s="185"/>
      <c r="VB8" s="186"/>
      <c r="VC8" s="185"/>
      <c r="VD8" s="186"/>
      <c r="VE8" s="185"/>
      <c r="VF8" s="186"/>
      <c r="VG8" s="185"/>
      <c r="VH8" s="186"/>
      <c r="VI8" s="185"/>
      <c r="VJ8" s="186"/>
      <c r="VK8" s="185"/>
      <c r="VL8" s="186"/>
      <c r="VM8" s="185"/>
      <c r="VN8" s="186"/>
      <c r="VO8" s="185"/>
      <c r="VP8" s="186"/>
      <c r="VQ8" s="185"/>
      <c r="VR8" s="186"/>
      <c r="VS8" s="185"/>
      <c r="VT8" s="186"/>
      <c r="VU8" s="185"/>
      <c r="VV8" s="186"/>
      <c r="VW8" s="185"/>
      <c r="VX8" s="186"/>
      <c r="VY8" s="185"/>
      <c r="VZ8" s="186"/>
      <c r="WA8" s="185"/>
      <c r="WB8" s="186"/>
      <c r="WC8" s="185"/>
      <c r="WD8" s="186"/>
      <c r="WE8" s="185"/>
      <c r="WF8" s="186"/>
      <c r="WG8" s="185"/>
      <c r="WH8" s="186"/>
      <c r="WI8" s="185"/>
      <c r="WJ8" s="186"/>
      <c r="WK8" s="185"/>
      <c r="WL8" s="186"/>
      <c r="WM8" s="185"/>
      <c r="WN8" s="186"/>
      <c r="WO8" s="185"/>
      <c r="WP8" s="186"/>
      <c r="WQ8" s="185"/>
      <c r="WR8" s="186"/>
      <c r="WS8" s="185"/>
      <c r="WT8" s="186"/>
      <c r="WU8" s="185"/>
      <c r="WV8" s="186"/>
      <c r="WW8" s="185"/>
      <c r="WX8" s="186"/>
      <c r="WY8" s="185"/>
      <c r="WZ8" s="186"/>
      <c r="XA8" s="185"/>
      <c r="XB8" s="186"/>
      <c r="XC8" s="185"/>
      <c r="XD8" s="186"/>
      <c r="XE8" s="185"/>
      <c r="XF8" s="186"/>
      <c r="XG8" s="185"/>
      <c r="XH8" s="186"/>
      <c r="XI8" s="185"/>
      <c r="XJ8" s="186"/>
      <c r="XK8" s="185"/>
      <c r="XL8" s="186"/>
      <c r="XM8" s="185"/>
      <c r="XN8" s="186"/>
      <c r="XO8" s="185"/>
      <c r="XP8" s="186"/>
      <c r="XQ8" s="185"/>
      <c r="XR8" s="186"/>
      <c r="XS8" s="185"/>
      <c r="XT8" s="186"/>
      <c r="XU8" s="185"/>
      <c r="XV8" s="186"/>
      <c r="XW8" s="185"/>
      <c r="XX8" s="186"/>
      <c r="XY8" s="185"/>
      <c r="XZ8" s="186"/>
      <c r="YA8" s="185"/>
      <c r="YB8" s="186"/>
      <c r="YC8" s="185"/>
      <c r="YD8" s="186"/>
      <c r="YE8" s="185"/>
      <c r="YF8" s="186"/>
      <c r="YG8" s="185"/>
      <c r="YH8" s="186"/>
      <c r="YI8" s="185"/>
      <c r="YJ8" s="186"/>
      <c r="YK8" s="185"/>
      <c r="YL8" s="186"/>
      <c r="YM8" s="185"/>
      <c r="YN8" s="186"/>
      <c r="YO8" s="185"/>
      <c r="YP8" s="186"/>
      <c r="YQ8" s="185"/>
      <c r="YR8" s="186"/>
      <c r="YS8" s="185"/>
      <c r="YT8" s="186"/>
      <c r="YU8" s="185"/>
      <c r="YV8" s="186"/>
      <c r="YW8" s="185"/>
      <c r="YX8" s="186"/>
      <c r="YY8" s="185"/>
      <c r="YZ8" s="186"/>
      <c r="ZA8" s="185"/>
      <c r="ZB8" s="186"/>
      <c r="ZC8" s="185"/>
      <c r="ZD8" s="186"/>
      <c r="ZE8" s="185"/>
      <c r="ZF8" s="186"/>
      <c r="ZG8" s="185"/>
      <c r="ZH8" s="186"/>
      <c r="ZI8" s="185"/>
      <c r="ZJ8" s="186"/>
      <c r="ZK8" s="185"/>
      <c r="ZL8" s="186"/>
      <c r="ZM8" s="185"/>
      <c r="ZN8" s="186"/>
      <c r="ZO8" s="185"/>
      <c r="ZP8" s="186"/>
      <c r="ZQ8" s="185"/>
      <c r="ZR8" s="186"/>
      <c r="ZS8" s="185"/>
      <c r="ZT8" s="186"/>
      <c r="ZU8" s="185"/>
      <c r="ZV8" s="186"/>
      <c r="ZW8" s="185"/>
      <c r="ZX8" s="186"/>
      <c r="ZY8" s="185"/>
      <c r="ZZ8" s="186"/>
      <c r="AAA8" s="185"/>
      <c r="AAB8" s="186"/>
      <c r="AAC8" s="185"/>
      <c r="AAD8" s="186"/>
      <c r="AAE8" s="185"/>
      <c r="AAF8" s="186"/>
      <c r="AAG8" s="185"/>
      <c r="AAH8" s="186"/>
      <c r="AAI8" s="185"/>
      <c r="AAJ8" s="186"/>
      <c r="AAK8" s="185"/>
      <c r="AAL8" s="186"/>
      <c r="AAM8" s="185"/>
      <c r="AAN8" s="186"/>
      <c r="AAO8" s="185"/>
      <c r="AAP8" s="186"/>
      <c r="AAQ8" s="185"/>
      <c r="AAR8" s="186"/>
      <c r="AAS8" s="185"/>
      <c r="AAT8" s="186"/>
      <c r="AAU8" s="185"/>
      <c r="AAV8" s="186"/>
      <c r="AAW8" s="185"/>
      <c r="AAX8" s="186"/>
      <c r="AAY8" s="185"/>
      <c r="AAZ8" s="186"/>
      <c r="ABA8" s="185"/>
      <c r="ABB8" s="186"/>
      <c r="ABC8" s="185"/>
      <c r="ABD8" s="186"/>
      <c r="ABE8" s="185"/>
      <c r="ABF8" s="186"/>
      <c r="ABG8" s="185"/>
      <c r="ABH8" s="186"/>
      <c r="ABI8" s="185"/>
      <c r="ABJ8" s="186"/>
      <c r="ABK8" s="185"/>
      <c r="ABL8" s="186"/>
      <c r="ABM8" s="185"/>
      <c r="ABN8" s="186"/>
      <c r="ABO8" s="185"/>
      <c r="ABP8" s="186"/>
      <c r="ABQ8" s="185"/>
      <c r="ABR8" s="186"/>
      <c r="ABS8" s="185"/>
      <c r="ABT8" s="186"/>
      <c r="ABU8" s="185"/>
      <c r="ABV8" s="186"/>
      <c r="ABW8" s="185"/>
      <c r="ABX8" s="186"/>
      <c r="ABY8" s="185"/>
      <c r="ABZ8" s="186"/>
      <c r="ACA8" s="185"/>
      <c r="ACB8" s="186"/>
      <c r="ACC8" s="185"/>
      <c r="ACD8" s="186"/>
      <c r="ACE8" s="185"/>
      <c r="ACF8" s="186"/>
      <c r="ACG8" s="185"/>
      <c r="ACH8" s="186"/>
      <c r="ACI8" s="185"/>
      <c r="ACJ8" s="186"/>
      <c r="ACK8" s="185"/>
      <c r="ACL8" s="186"/>
      <c r="ACM8" s="185"/>
      <c r="ACN8" s="186"/>
      <c r="ACO8" s="185"/>
      <c r="ACP8" s="186"/>
      <c r="ACQ8" s="185"/>
      <c r="ACR8" s="186"/>
      <c r="ACS8" s="185"/>
      <c r="ACT8" s="186"/>
      <c r="ACU8" s="185"/>
      <c r="ACV8" s="186"/>
      <c r="ACW8" s="185"/>
      <c r="ACX8" s="186"/>
      <c r="ACY8" s="185"/>
      <c r="ACZ8" s="186"/>
      <c r="ADA8" s="185"/>
      <c r="ADB8" s="186"/>
      <c r="ADC8" s="185"/>
      <c r="ADD8" s="186"/>
      <c r="ADE8" s="185"/>
      <c r="ADF8" s="186"/>
      <c r="ADG8" s="185"/>
      <c r="ADH8" s="186"/>
      <c r="ADI8" s="185"/>
      <c r="ADJ8" s="186"/>
      <c r="ADK8" s="185"/>
      <c r="ADL8" s="186"/>
      <c r="ADM8" s="185"/>
      <c r="ADN8" s="186"/>
      <c r="ADO8" s="185"/>
      <c r="ADP8" s="186"/>
      <c r="ADQ8" s="185"/>
      <c r="ADR8" s="186"/>
      <c r="ADS8" s="185"/>
      <c r="ADT8" s="186"/>
      <c r="ADU8" s="185"/>
      <c r="ADV8" s="186"/>
      <c r="ADW8" s="185"/>
      <c r="ADX8" s="186"/>
      <c r="ADY8" s="185"/>
      <c r="ADZ8" s="186"/>
      <c r="AEA8" s="185"/>
      <c r="AEB8" s="186"/>
      <c r="AEC8" s="185"/>
      <c r="AED8" s="186"/>
      <c r="AEE8" s="185"/>
      <c r="AEF8" s="186"/>
      <c r="AEG8" s="185"/>
      <c r="AEH8" s="186"/>
      <c r="AEI8" s="185"/>
      <c r="AEJ8" s="186"/>
      <c r="AEK8" s="185"/>
      <c r="AEL8" s="186"/>
      <c r="AEM8" s="185"/>
      <c r="AEN8" s="186"/>
      <c r="AEO8" s="185"/>
      <c r="AEP8" s="186"/>
      <c r="AEQ8" s="185"/>
      <c r="AER8" s="186"/>
      <c r="AES8" s="185"/>
      <c r="AET8" s="186"/>
      <c r="AEU8" s="185"/>
      <c r="AEV8" s="186"/>
      <c r="AEW8" s="185"/>
      <c r="AEX8" s="186"/>
      <c r="AEY8" s="185"/>
      <c r="AEZ8" s="186"/>
      <c r="AFA8" s="185"/>
      <c r="AFB8" s="186"/>
      <c r="AFC8" s="185"/>
      <c r="AFD8" s="186"/>
      <c r="AFE8" s="185"/>
      <c r="AFF8" s="186"/>
      <c r="AFG8" s="185"/>
      <c r="AFH8" s="186"/>
      <c r="AFI8" s="185"/>
      <c r="AFJ8" s="186"/>
      <c r="AFK8" s="185"/>
      <c r="AFL8" s="186"/>
      <c r="AFM8" s="185"/>
      <c r="AFN8" s="186"/>
      <c r="AFO8" s="185"/>
      <c r="AFP8" s="186"/>
      <c r="AFQ8" s="185"/>
      <c r="AFR8" s="186"/>
      <c r="AFS8" s="185"/>
      <c r="AFT8" s="186"/>
      <c r="AFU8" s="185"/>
      <c r="AFV8" s="186"/>
      <c r="AFW8" s="185"/>
      <c r="AFX8" s="186"/>
      <c r="AFY8" s="185"/>
      <c r="AFZ8" s="186"/>
      <c r="AGA8" s="185"/>
      <c r="AGB8" s="186"/>
      <c r="AGC8" s="185"/>
      <c r="AGD8" s="186"/>
      <c r="AGE8" s="185"/>
      <c r="AGF8" s="186"/>
      <c r="AGG8" s="185"/>
      <c r="AGH8" s="186"/>
      <c r="AGI8" s="185"/>
      <c r="AGJ8" s="186"/>
      <c r="AGK8" s="185"/>
      <c r="AGL8" s="186"/>
      <c r="AGM8" s="185"/>
      <c r="AGN8" s="186"/>
      <c r="AGO8" s="185"/>
      <c r="AGP8" s="186"/>
      <c r="AGQ8" s="185"/>
      <c r="AGR8" s="186"/>
      <c r="AGS8" s="185"/>
      <c r="AGT8" s="186"/>
      <c r="AGU8" s="185"/>
      <c r="AGV8" s="186"/>
      <c r="AGW8" s="185"/>
      <c r="AGX8" s="186"/>
      <c r="AGY8" s="185"/>
      <c r="AGZ8" s="186"/>
      <c r="AHA8" s="185"/>
      <c r="AHB8" s="186"/>
      <c r="AHC8" s="185"/>
      <c r="AHD8" s="186"/>
      <c r="AHE8" s="185"/>
      <c r="AHF8" s="186"/>
      <c r="AHG8" s="185"/>
      <c r="AHH8" s="186"/>
      <c r="AHI8" s="185"/>
      <c r="AHJ8" s="186"/>
      <c r="AHK8" s="185"/>
      <c r="AHL8" s="186"/>
      <c r="AHM8" s="185"/>
      <c r="AHN8" s="186"/>
      <c r="AHO8" s="185"/>
      <c r="AHP8" s="186"/>
      <c r="AHQ8" s="185"/>
      <c r="AHR8" s="186"/>
      <c r="AHS8" s="185"/>
      <c r="AHT8" s="186"/>
      <c r="AHU8" s="185"/>
      <c r="AHV8" s="186"/>
      <c r="AHW8" s="185"/>
      <c r="AHX8" s="186"/>
      <c r="AHY8" s="185"/>
      <c r="AHZ8" s="186"/>
      <c r="AIA8" s="185"/>
      <c r="AIB8" s="186"/>
      <c r="AIC8" s="185"/>
      <c r="AID8" s="186"/>
      <c r="AIE8" s="185"/>
      <c r="AIF8" s="186"/>
      <c r="AIG8" s="185"/>
      <c r="AIH8" s="186"/>
      <c r="AII8" s="185"/>
      <c r="AIJ8" s="186"/>
      <c r="AIK8" s="185"/>
      <c r="AIL8" s="186"/>
      <c r="AIM8" s="185"/>
      <c r="AIN8" s="186"/>
      <c r="AIO8" s="185"/>
      <c r="AIP8" s="186"/>
      <c r="AIQ8" s="185"/>
      <c r="AIR8" s="186"/>
      <c r="AIS8" s="185"/>
      <c r="AIT8" s="186"/>
      <c r="AIU8" s="185"/>
      <c r="AIV8" s="186"/>
      <c r="AIW8" s="185"/>
      <c r="AIX8" s="186"/>
      <c r="AIY8" s="185"/>
      <c r="AIZ8" s="186"/>
      <c r="AJA8" s="185"/>
      <c r="AJB8" s="186"/>
      <c r="AJC8" s="185"/>
      <c r="AJD8" s="186"/>
      <c r="AJE8" s="185"/>
      <c r="AJF8" s="186"/>
      <c r="AJG8" s="185"/>
      <c r="AJH8" s="186"/>
      <c r="AJI8" s="185"/>
      <c r="AJJ8" s="186"/>
      <c r="AJK8" s="185"/>
      <c r="AJL8" s="186"/>
      <c r="AJM8" s="185"/>
      <c r="AJN8" s="186"/>
      <c r="AJO8" s="185"/>
      <c r="AJP8" s="186"/>
      <c r="AJQ8" s="185"/>
      <c r="AJR8" s="186"/>
      <c r="AJS8" s="185"/>
      <c r="AJT8" s="186"/>
      <c r="AJU8" s="185"/>
      <c r="AJV8" s="186"/>
      <c r="AJW8" s="185"/>
      <c r="AJX8" s="186"/>
      <c r="AJY8" s="185"/>
      <c r="AJZ8" s="186"/>
      <c r="AKA8" s="185"/>
      <c r="AKB8" s="186"/>
      <c r="AKC8" s="185"/>
      <c r="AKD8" s="186"/>
      <c r="AKE8" s="185"/>
      <c r="AKF8" s="186"/>
      <c r="AKG8" s="185"/>
      <c r="AKH8" s="186"/>
      <c r="AKI8" s="185"/>
      <c r="AKJ8" s="186"/>
      <c r="AKK8" s="185"/>
      <c r="AKL8" s="186"/>
      <c r="AKM8" s="185"/>
      <c r="AKN8" s="186"/>
      <c r="AKO8" s="185"/>
      <c r="AKP8" s="186"/>
      <c r="AKQ8" s="185"/>
      <c r="AKR8" s="186"/>
      <c r="AKS8" s="185"/>
      <c r="AKT8" s="186"/>
      <c r="AKU8" s="185"/>
      <c r="AKV8" s="186"/>
      <c r="AKW8" s="185"/>
      <c r="AKX8" s="186"/>
      <c r="AKY8" s="185"/>
      <c r="AKZ8" s="186"/>
      <c r="ALA8" s="185"/>
      <c r="ALB8" s="186"/>
      <c r="ALC8" s="185"/>
      <c r="ALD8" s="186"/>
      <c r="ALE8" s="185"/>
      <c r="ALF8" s="186"/>
      <c r="ALG8" s="185"/>
      <c r="ALH8" s="186"/>
      <c r="ALI8" s="185"/>
      <c r="ALJ8" s="186"/>
      <c r="ALK8" s="185"/>
      <c r="ALL8" s="186"/>
      <c r="ALM8" s="185"/>
      <c r="ALN8" s="186"/>
      <c r="ALO8" s="185"/>
      <c r="ALP8" s="186"/>
      <c r="ALQ8" s="185"/>
      <c r="ALR8" s="186"/>
      <c r="ALS8" s="185"/>
      <c r="ALT8" s="186"/>
      <c r="ALU8" s="185"/>
      <c r="ALV8" s="186"/>
      <c r="ALW8" s="185"/>
      <c r="ALX8" s="186"/>
      <c r="ALY8" s="185"/>
      <c r="ALZ8" s="186"/>
      <c r="AMA8" s="185"/>
      <c r="AMB8" s="186"/>
      <c r="AMC8" s="185"/>
      <c r="AMD8" s="186"/>
      <c r="AME8" s="185"/>
      <c r="AMF8" s="186"/>
      <c r="AMG8" s="185"/>
      <c r="AMH8" s="186"/>
      <c r="AMI8" s="185"/>
      <c r="AMJ8" s="186"/>
      <c r="AMK8" s="185"/>
      <c r="AML8" s="186"/>
      <c r="AMM8" s="185"/>
      <c r="AMN8" s="186"/>
      <c r="AMO8" s="185"/>
      <c r="AMP8" s="186"/>
      <c r="AMQ8" s="185"/>
      <c r="AMR8" s="186"/>
      <c r="AMS8" s="185"/>
      <c r="AMT8" s="186"/>
      <c r="AMU8" s="185"/>
      <c r="AMV8" s="186"/>
      <c r="AMW8" s="185"/>
      <c r="AMX8" s="186"/>
      <c r="AMY8" s="185"/>
      <c r="AMZ8" s="186"/>
      <c r="ANA8" s="185"/>
      <c r="ANB8" s="186"/>
      <c r="ANC8" s="185"/>
      <c r="AND8" s="186"/>
      <c r="ANE8" s="185"/>
      <c r="ANF8" s="186"/>
      <c r="ANG8" s="185"/>
      <c r="ANH8" s="186"/>
      <c r="ANI8" s="185"/>
      <c r="ANJ8" s="186"/>
      <c r="ANK8" s="185"/>
      <c r="ANL8" s="186"/>
      <c r="ANM8" s="185"/>
      <c r="ANN8" s="186"/>
      <c r="ANO8" s="185"/>
      <c r="ANP8" s="186"/>
      <c r="ANQ8" s="185"/>
      <c r="ANR8" s="186"/>
      <c r="ANS8" s="185"/>
      <c r="ANT8" s="186"/>
      <c r="ANU8" s="185"/>
      <c r="ANV8" s="186"/>
      <c r="ANW8" s="185"/>
      <c r="ANX8" s="186"/>
      <c r="ANY8" s="185"/>
      <c r="ANZ8" s="186"/>
      <c r="AOA8" s="185"/>
      <c r="AOB8" s="186"/>
      <c r="AOC8" s="185"/>
      <c r="AOD8" s="186"/>
      <c r="AOE8" s="185"/>
      <c r="AOF8" s="186"/>
      <c r="AOG8" s="185"/>
      <c r="AOH8" s="186"/>
      <c r="AOI8" s="185"/>
      <c r="AOJ8" s="186"/>
      <c r="AOK8" s="185"/>
      <c r="AOL8" s="186"/>
      <c r="AOM8" s="185"/>
      <c r="AON8" s="186"/>
      <c r="AOO8" s="185"/>
      <c r="AOP8" s="186"/>
      <c r="AOQ8" s="185"/>
      <c r="AOR8" s="186"/>
      <c r="AOS8" s="185"/>
      <c r="AOT8" s="186"/>
      <c r="AOU8" s="185"/>
      <c r="AOV8" s="186"/>
      <c r="AOW8" s="185"/>
      <c r="AOX8" s="186"/>
      <c r="AOY8" s="185"/>
      <c r="AOZ8" s="186"/>
      <c r="APA8" s="185"/>
      <c r="APB8" s="186"/>
      <c r="APC8" s="185"/>
      <c r="APD8" s="186"/>
      <c r="APE8" s="185"/>
      <c r="APF8" s="186"/>
      <c r="APG8" s="185"/>
      <c r="APH8" s="186"/>
      <c r="API8" s="185"/>
      <c r="APJ8" s="186"/>
      <c r="APK8" s="185"/>
      <c r="APL8" s="186"/>
      <c r="APM8" s="185"/>
      <c r="APN8" s="186"/>
      <c r="APO8" s="185"/>
      <c r="APP8" s="186"/>
      <c r="APQ8" s="185"/>
      <c r="APR8" s="186"/>
      <c r="APS8" s="185"/>
      <c r="APT8" s="186"/>
      <c r="APU8" s="185"/>
      <c r="APV8" s="186"/>
      <c r="APW8" s="185"/>
      <c r="APX8" s="186"/>
      <c r="APY8" s="185"/>
      <c r="APZ8" s="186"/>
      <c r="AQA8" s="185"/>
      <c r="AQB8" s="186"/>
      <c r="AQC8" s="185"/>
      <c r="AQD8" s="186"/>
      <c r="AQE8" s="185"/>
      <c r="AQF8" s="186"/>
      <c r="AQG8" s="185"/>
      <c r="AQH8" s="186"/>
      <c r="AQI8" s="185"/>
      <c r="AQJ8" s="186"/>
      <c r="AQK8" s="185"/>
      <c r="AQL8" s="186"/>
      <c r="AQM8" s="185"/>
      <c r="AQN8" s="186"/>
      <c r="AQO8" s="185"/>
      <c r="AQP8" s="186"/>
      <c r="AQQ8" s="185"/>
      <c r="AQR8" s="186"/>
      <c r="AQS8" s="185"/>
      <c r="AQT8" s="186"/>
      <c r="AQU8" s="185"/>
      <c r="AQV8" s="186"/>
      <c r="AQW8" s="185"/>
      <c r="AQX8" s="186"/>
      <c r="AQY8" s="185"/>
      <c r="AQZ8" s="186"/>
      <c r="ARA8" s="185"/>
      <c r="ARB8" s="186"/>
      <c r="ARC8" s="185"/>
      <c r="ARD8" s="186"/>
      <c r="ARE8" s="185"/>
      <c r="ARF8" s="186"/>
      <c r="ARG8" s="185"/>
      <c r="ARH8" s="186"/>
      <c r="ARI8" s="185"/>
      <c r="ARJ8" s="186"/>
      <c r="ARK8" s="185"/>
      <c r="ARL8" s="186"/>
      <c r="ARM8" s="185"/>
      <c r="ARN8" s="186"/>
      <c r="ARO8" s="185"/>
      <c r="ARP8" s="186"/>
      <c r="ARQ8" s="185"/>
      <c r="ARR8" s="186"/>
      <c r="ARS8" s="185"/>
      <c r="ART8" s="186"/>
      <c r="ARU8" s="185"/>
      <c r="ARV8" s="186"/>
      <c r="ARW8" s="185"/>
      <c r="ARX8" s="186"/>
      <c r="ARY8" s="185"/>
      <c r="ARZ8" s="186"/>
      <c r="ASA8" s="185"/>
      <c r="ASB8" s="186"/>
      <c r="ASC8" s="185"/>
      <c r="ASD8" s="186"/>
      <c r="ASE8" s="185"/>
      <c r="ASF8" s="186"/>
      <c r="ASG8" s="185"/>
      <c r="ASH8" s="186"/>
      <c r="ASI8" s="185"/>
      <c r="ASJ8" s="186"/>
      <c r="ASK8" s="185"/>
      <c r="ASL8" s="186"/>
      <c r="ASM8" s="185"/>
      <c r="ASN8" s="186"/>
      <c r="ASO8" s="185"/>
      <c r="ASP8" s="186"/>
      <c r="ASQ8" s="185"/>
      <c r="ASR8" s="186"/>
      <c r="ASS8" s="185"/>
      <c r="AST8" s="186"/>
      <c r="ASU8" s="185"/>
      <c r="ASV8" s="186"/>
      <c r="ASW8" s="185"/>
      <c r="ASX8" s="186"/>
      <c r="ASY8" s="185"/>
      <c r="ASZ8" s="186"/>
      <c r="ATA8" s="185"/>
      <c r="ATB8" s="186"/>
      <c r="ATC8" s="185"/>
      <c r="ATD8" s="186"/>
      <c r="ATE8" s="185"/>
      <c r="ATF8" s="186"/>
      <c r="ATG8" s="185"/>
      <c r="ATH8" s="186"/>
      <c r="ATI8" s="185"/>
      <c r="ATJ8" s="186"/>
      <c r="ATK8" s="185"/>
      <c r="ATL8" s="186"/>
      <c r="ATM8" s="185"/>
      <c r="ATN8" s="186"/>
      <c r="ATO8" s="185"/>
      <c r="ATP8" s="186"/>
      <c r="ATQ8" s="185"/>
      <c r="ATR8" s="186"/>
      <c r="ATS8" s="185"/>
      <c r="ATT8" s="186"/>
      <c r="ATU8" s="185"/>
      <c r="ATV8" s="186"/>
      <c r="ATW8" s="185"/>
      <c r="ATX8" s="186"/>
      <c r="ATY8" s="185"/>
      <c r="ATZ8" s="186"/>
      <c r="AUA8" s="185"/>
      <c r="AUB8" s="186"/>
      <c r="AUC8" s="185"/>
      <c r="AUD8" s="186"/>
      <c r="AUE8" s="185"/>
      <c r="AUF8" s="186"/>
      <c r="AUG8" s="185"/>
      <c r="AUH8" s="186"/>
      <c r="AUI8" s="185"/>
      <c r="AUJ8" s="186"/>
      <c r="AUK8" s="185"/>
      <c r="AUL8" s="186"/>
      <c r="AUM8" s="185"/>
      <c r="AUN8" s="186"/>
      <c r="AUO8" s="185"/>
      <c r="AUP8" s="186"/>
      <c r="AUQ8" s="185"/>
      <c r="AUR8" s="186"/>
      <c r="AUS8" s="185"/>
      <c r="AUT8" s="186"/>
      <c r="AUU8" s="185"/>
      <c r="AUV8" s="186"/>
      <c r="AUW8" s="185"/>
      <c r="AUX8" s="186"/>
      <c r="AUY8" s="185"/>
      <c r="AUZ8" s="186"/>
      <c r="AVA8" s="185"/>
      <c r="AVB8" s="186"/>
      <c r="AVC8" s="185"/>
      <c r="AVD8" s="186"/>
      <c r="AVE8" s="185"/>
      <c r="AVF8" s="186"/>
      <c r="AVG8" s="185"/>
      <c r="AVH8" s="186"/>
      <c r="AVI8" s="185"/>
      <c r="AVJ8" s="186"/>
      <c r="AVK8" s="185"/>
      <c r="AVL8" s="186"/>
      <c r="AVM8" s="185"/>
      <c r="AVN8" s="186"/>
      <c r="AVO8" s="185"/>
      <c r="AVP8" s="186"/>
      <c r="AVQ8" s="185"/>
      <c r="AVR8" s="186"/>
      <c r="AVS8" s="185"/>
      <c r="AVT8" s="186"/>
      <c r="AVU8" s="185"/>
      <c r="AVV8" s="186"/>
      <c r="AVW8" s="185"/>
      <c r="AVX8" s="186"/>
      <c r="AVY8" s="185"/>
      <c r="AVZ8" s="186"/>
      <c r="AWA8" s="185"/>
      <c r="AWB8" s="186"/>
      <c r="AWC8" s="185"/>
      <c r="AWD8" s="186"/>
      <c r="AWE8" s="185"/>
      <c r="AWF8" s="186"/>
      <c r="AWG8" s="185"/>
      <c r="AWH8" s="186"/>
      <c r="AWI8" s="185"/>
      <c r="AWJ8" s="186"/>
      <c r="AWK8" s="185"/>
      <c r="AWL8" s="186"/>
      <c r="AWM8" s="185"/>
      <c r="AWN8" s="186"/>
      <c r="AWO8" s="185"/>
      <c r="AWP8" s="186"/>
      <c r="AWQ8" s="185"/>
      <c r="AWR8" s="186"/>
      <c r="AWS8" s="185"/>
      <c r="AWT8" s="186"/>
      <c r="AWU8" s="185"/>
      <c r="AWV8" s="186"/>
      <c r="AWW8" s="185"/>
      <c r="AWX8" s="186"/>
      <c r="AWY8" s="185"/>
      <c r="AWZ8" s="186"/>
      <c r="AXA8" s="185"/>
      <c r="AXB8" s="186"/>
      <c r="AXC8" s="185"/>
      <c r="AXD8" s="186"/>
      <c r="AXE8" s="185"/>
      <c r="AXF8" s="186"/>
      <c r="AXG8" s="185"/>
      <c r="AXH8" s="186"/>
      <c r="AXI8" s="185"/>
      <c r="AXJ8" s="186"/>
      <c r="AXK8" s="185"/>
      <c r="AXL8" s="186"/>
      <c r="AXM8" s="185"/>
      <c r="AXN8" s="186"/>
      <c r="AXO8" s="185"/>
      <c r="AXP8" s="186"/>
      <c r="AXQ8" s="185"/>
      <c r="AXR8" s="186"/>
      <c r="AXS8" s="185"/>
      <c r="AXT8" s="186"/>
      <c r="AXU8" s="185"/>
      <c r="AXV8" s="186"/>
      <c r="AXW8" s="185"/>
      <c r="AXX8" s="186"/>
      <c r="AXY8" s="185"/>
      <c r="AXZ8" s="186"/>
      <c r="AYA8" s="185"/>
      <c r="AYB8" s="186"/>
      <c r="AYC8" s="185"/>
      <c r="AYD8" s="186"/>
      <c r="AYE8" s="185"/>
      <c r="AYF8" s="186"/>
      <c r="AYG8" s="185"/>
      <c r="AYH8" s="186"/>
      <c r="AYI8" s="185"/>
      <c r="AYJ8" s="186"/>
      <c r="AYK8" s="185"/>
      <c r="AYL8" s="186"/>
      <c r="AYM8" s="185"/>
      <c r="AYN8" s="186"/>
      <c r="AYO8" s="185"/>
      <c r="AYP8" s="186"/>
      <c r="AYQ8" s="185"/>
      <c r="AYR8" s="186"/>
      <c r="AYS8" s="185"/>
      <c r="AYT8" s="186"/>
      <c r="AYU8" s="185"/>
      <c r="AYV8" s="186"/>
      <c r="AYW8" s="185"/>
      <c r="AYX8" s="186"/>
      <c r="AYY8" s="185"/>
      <c r="AYZ8" s="186"/>
      <c r="AZA8" s="185"/>
      <c r="AZB8" s="186"/>
      <c r="AZC8" s="185"/>
      <c r="AZD8" s="186"/>
      <c r="AZE8" s="185"/>
      <c r="AZF8" s="186"/>
      <c r="AZG8" s="185"/>
      <c r="AZH8" s="186"/>
      <c r="AZI8" s="185"/>
      <c r="AZJ8" s="186"/>
      <c r="AZK8" s="185"/>
      <c r="AZL8" s="186"/>
      <c r="AZM8" s="185"/>
      <c r="AZN8" s="186"/>
      <c r="AZO8" s="185"/>
      <c r="AZP8" s="186"/>
      <c r="AZQ8" s="185"/>
      <c r="AZR8" s="186"/>
      <c r="AZS8" s="185"/>
      <c r="AZT8" s="186"/>
      <c r="AZU8" s="185"/>
      <c r="AZV8" s="186"/>
      <c r="AZW8" s="185"/>
      <c r="AZX8" s="186"/>
      <c r="AZY8" s="185"/>
      <c r="AZZ8" s="186"/>
      <c r="BAA8" s="185"/>
      <c r="BAB8" s="186"/>
      <c r="BAC8" s="185"/>
      <c r="BAD8" s="186"/>
      <c r="BAE8" s="185"/>
      <c r="BAF8" s="186"/>
      <c r="BAG8" s="185"/>
      <c r="BAH8" s="186"/>
      <c r="BAI8" s="185"/>
      <c r="BAJ8" s="186"/>
      <c r="BAK8" s="185"/>
      <c r="BAL8" s="186"/>
      <c r="BAM8" s="185"/>
      <c r="BAN8" s="186"/>
      <c r="BAO8" s="185"/>
      <c r="BAP8" s="186"/>
      <c r="BAQ8" s="185"/>
      <c r="BAR8" s="186"/>
      <c r="BAS8" s="185"/>
      <c r="BAT8" s="186"/>
      <c r="BAU8" s="185"/>
      <c r="BAV8" s="186"/>
      <c r="BAW8" s="185"/>
      <c r="BAX8" s="186"/>
      <c r="BAY8" s="185"/>
      <c r="BAZ8" s="186"/>
      <c r="BBA8" s="185"/>
      <c r="BBB8" s="186"/>
      <c r="BBC8" s="185"/>
      <c r="BBD8" s="186"/>
      <c r="BBE8" s="185"/>
      <c r="BBF8" s="186"/>
      <c r="BBG8" s="185"/>
      <c r="BBH8" s="186"/>
      <c r="BBI8" s="185"/>
      <c r="BBJ8" s="186"/>
      <c r="BBK8" s="185"/>
      <c r="BBL8" s="186"/>
      <c r="BBM8" s="185"/>
      <c r="BBN8" s="186"/>
      <c r="BBO8" s="185"/>
      <c r="BBP8" s="186"/>
      <c r="BBQ8" s="185"/>
      <c r="BBR8" s="186"/>
      <c r="BBS8" s="185"/>
      <c r="BBT8" s="186"/>
      <c r="BBU8" s="185"/>
      <c r="BBV8" s="186"/>
      <c r="BBW8" s="185"/>
      <c r="BBX8" s="186"/>
      <c r="BBY8" s="185"/>
      <c r="BBZ8" s="186"/>
      <c r="BCA8" s="185"/>
      <c r="BCB8" s="186"/>
      <c r="BCC8" s="185"/>
      <c r="BCD8" s="186"/>
      <c r="BCE8" s="185"/>
      <c r="BCF8" s="186"/>
      <c r="BCG8" s="185"/>
      <c r="BCH8" s="186"/>
      <c r="BCI8" s="185"/>
      <c r="BCJ8" s="186"/>
      <c r="BCK8" s="185"/>
      <c r="BCL8" s="186"/>
      <c r="BCM8" s="185"/>
      <c r="BCN8" s="186"/>
      <c r="BCO8" s="185"/>
      <c r="BCP8" s="186"/>
      <c r="BCQ8" s="185"/>
      <c r="BCR8" s="186"/>
      <c r="BCS8" s="185"/>
      <c r="BCT8" s="186"/>
      <c r="BCU8" s="185"/>
      <c r="BCV8" s="186"/>
      <c r="BCW8" s="185"/>
      <c r="BCX8" s="186"/>
      <c r="BCY8" s="185"/>
      <c r="BCZ8" s="186"/>
      <c r="BDA8" s="185"/>
      <c r="BDB8" s="186"/>
      <c r="BDC8" s="185"/>
      <c r="BDD8" s="186"/>
      <c r="BDE8" s="185"/>
      <c r="BDF8" s="186"/>
      <c r="BDG8" s="185"/>
      <c r="BDH8" s="186"/>
      <c r="BDI8" s="185"/>
      <c r="BDJ8" s="186"/>
      <c r="BDK8" s="185"/>
      <c r="BDL8" s="186"/>
      <c r="BDM8" s="185"/>
      <c r="BDN8" s="186"/>
      <c r="BDO8" s="185"/>
      <c r="BDP8" s="186"/>
      <c r="BDQ8" s="185"/>
      <c r="BDR8" s="186"/>
      <c r="BDS8" s="185"/>
      <c r="BDT8" s="186"/>
      <c r="BDU8" s="185"/>
      <c r="BDV8" s="186"/>
      <c r="BDW8" s="185"/>
      <c r="BDX8" s="186"/>
      <c r="BDY8" s="185"/>
      <c r="BDZ8" s="186"/>
      <c r="BEA8" s="185"/>
      <c r="BEB8" s="186"/>
      <c r="BEC8" s="185"/>
      <c r="BED8" s="186"/>
      <c r="BEE8" s="185"/>
      <c r="BEF8" s="186"/>
      <c r="BEG8" s="185"/>
      <c r="BEH8" s="186"/>
      <c r="BEI8" s="185"/>
      <c r="BEJ8" s="186"/>
      <c r="BEK8" s="185"/>
      <c r="BEL8" s="186"/>
      <c r="BEM8" s="185"/>
      <c r="BEN8" s="186"/>
      <c r="BEO8" s="185"/>
      <c r="BEP8" s="186"/>
      <c r="BEQ8" s="185"/>
      <c r="BER8" s="186"/>
      <c r="BES8" s="185"/>
      <c r="BET8" s="186"/>
      <c r="BEU8" s="185"/>
      <c r="BEV8" s="186"/>
      <c r="BEW8" s="185"/>
      <c r="BEX8" s="186"/>
      <c r="BEY8" s="185"/>
      <c r="BEZ8" s="186"/>
      <c r="BFA8" s="185"/>
      <c r="BFB8" s="186"/>
      <c r="BFC8" s="185"/>
      <c r="BFD8" s="186"/>
      <c r="BFE8" s="185"/>
      <c r="BFF8" s="186"/>
      <c r="BFG8" s="185"/>
      <c r="BFH8" s="186"/>
      <c r="BFI8" s="185"/>
      <c r="BFJ8" s="186"/>
      <c r="BFK8" s="185"/>
      <c r="BFL8" s="186"/>
      <c r="BFM8" s="185"/>
      <c r="BFN8" s="186"/>
      <c r="BFO8" s="185"/>
      <c r="BFP8" s="186"/>
      <c r="BFQ8" s="185"/>
      <c r="BFR8" s="186"/>
      <c r="BFS8" s="185"/>
      <c r="BFT8" s="186"/>
      <c r="BFU8" s="185"/>
      <c r="BFV8" s="186"/>
      <c r="BFW8" s="185"/>
      <c r="BFX8" s="186"/>
      <c r="BFY8" s="185"/>
      <c r="BFZ8" s="186"/>
      <c r="BGA8" s="185"/>
      <c r="BGB8" s="186"/>
      <c r="BGC8" s="185"/>
      <c r="BGD8" s="186"/>
      <c r="BGE8" s="185"/>
      <c r="BGF8" s="186"/>
      <c r="BGG8" s="185"/>
      <c r="BGH8" s="186"/>
      <c r="BGI8" s="185"/>
      <c r="BGJ8" s="186"/>
      <c r="BGK8" s="185"/>
      <c r="BGL8" s="186"/>
      <c r="BGM8" s="185"/>
      <c r="BGN8" s="186"/>
      <c r="BGO8" s="185"/>
      <c r="BGP8" s="186"/>
      <c r="BGQ8" s="185"/>
      <c r="BGR8" s="186"/>
      <c r="BGS8" s="185"/>
      <c r="BGT8" s="186"/>
      <c r="BGU8" s="185"/>
      <c r="BGV8" s="186"/>
      <c r="BGW8" s="185"/>
      <c r="BGX8" s="186"/>
      <c r="BGY8" s="185"/>
      <c r="BGZ8" s="186"/>
      <c r="BHA8" s="185"/>
      <c r="BHB8" s="186"/>
      <c r="BHC8" s="185"/>
      <c r="BHD8" s="186"/>
      <c r="BHE8" s="185"/>
      <c r="BHF8" s="186"/>
      <c r="BHG8" s="185"/>
      <c r="BHH8" s="186"/>
      <c r="BHI8" s="185"/>
      <c r="BHJ8" s="186"/>
      <c r="BHK8" s="185"/>
      <c r="BHL8" s="186"/>
      <c r="BHM8" s="185"/>
      <c r="BHN8" s="186"/>
      <c r="BHO8" s="185"/>
      <c r="BHP8" s="186"/>
      <c r="BHQ8" s="185"/>
      <c r="BHR8" s="186"/>
      <c r="BHS8" s="185"/>
      <c r="BHT8" s="186"/>
      <c r="BHU8" s="185"/>
      <c r="BHV8" s="186"/>
      <c r="BHW8" s="185"/>
      <c r="BHX8" s="186"/>
      <c r="BHY8" s="185"/>
      <c r="BHZ8" s="186"/>
      <c r="BIA8" s="185"/>
      <c r="BIB8" s="186"/>
      <c r="BIC8" s="185"/>
      <c r="BID8" s="186"/>
      <c r="BIE8" s="185"/>
      <c r="BIF8" s="186"/>
      <c r="BIG8" s="185"/>
      <c r="BIH8" s="186"/>
      <c r="BII8" s="185"/>
      <c r="BIJ8" s="186"/>
      <c r="BIK8" s="185"/>
      <c r="BIL8" s="186"/>
      <c r="BIM8" s="185"/>
      <c r="BIN8" s="186"/>
      <c r="BIO8" s="185"/>
      <c r="BIP8" s="186"/>
      <c r="BIQ8" s="185"/>
      <c r="BIR8" s="186"/>
      <c r="BIS8" s="185"/>
      <c r="BIT8" s="186"/>
      <c r="BIU8" s="185"/>
      <c r="BIV8" s="186"/>
      <c r="BIW8" s="185"/>
      <c r="BIX8" s="186"/>
      <c r="BIY8" s="185"/>
      <c r="BIZ8" s="186"/>
      <c r="BJA8" s="185"/>
      <c r="BJB8" s="186"/>
      <c r="BJC8" s="185"/>
      <c r="BJD8" s="186"/>
      <c r="BJE8" s="185"/>
      <c r="BJF8" s="186"/>
      <c r="BJG8" s="185"/>
      <c r="BJH8" s="186"/>
      <c r="BJI8" s="185"/>
      <c r="BJJ8" s="186"/>
      <c r="BJK8" s="185"/>
      <c r="BJL8" s="186"/>
      <c r="BJM8" s="185"/>
      <c r="BJN8" s="186"/>
      <c r="BJO8" s="185"/>
      <c r="BJP8" s="186"/>
      <c r="BJQ8" s="185"/>
      <c r="BJR8" s="186"/>
      <c r="BJS8" s="185"/>
      <c r="BJT8" s="186"/>
      <c r="BJU8" s="185"/>
      <c r="BJV8" s="186"/>
      <c r="BJW8" s="185"/>
      <c r="BJX8" s="186"/>
      <c r="BJY8" s="185"/>
      <c r="BJZ8" s="186"/>
      <c r="BKA8" s="185"/>
      <c r="BKB8" s="186"/>
      <c r="BKC8" s="185"/>
      <c r="BKD8" s="186"/>
      <c r="BKE8" s="185"/>
      <c r="BKF8" s="186"/>
      <c r="BKG8" s="185"/>
      <c r="BKH8" s="186"/>
      <c r="BKI8" s="185"/>
      <c r="BKJ8" s="186"/>
      <c r="BKK8" s="185"/>
      <c r="BKL8" s="186"/>
      <c r="BKM8" s="185"/>
      <c r="BKN8" s="186"/>
      <c r="BKO8" s="185"/>
      <c r="BKP8" s="186"/>
      <c r="BKQ8" s="185"/>
      <c r="BKR8" s="186"/>
      <c r="BKS8" s="185"/>
      <c r="BKT8" s="186"/>
      <c r="BKU8" s="185"/>
      <c r="BKV8" s="186"/>
      <c r="BKW8" s="185"/>
      <c r="BKX8" s="186"/>
      <c r="BKY8" s="185"/>
      <c r="BKZ8" s="186"/>
      <c r="BLA8" s="185"/>
      <c r="BLB8" s="186"/>
      <c r="BLC8" s="185"/>
      <c r="BLD8" s="186"/>
      <c r="BLE8" s="185"/>
      <c r="BLF8" s="186"/>
      <c r="BLG8" s="185"/>
      <c r="BLH8" s="186"/>
      <c r="BLI8" s="185"/>
      <c r="BLJ8" s="186"/>
      <c r="BLK8" s="185"/>
      <c r="BLL8" s="186"/>
      <c r="BLM8" s="185"/>
      <c r="BLN8" s="186"/>
      <c r="BLO8" s="185"/>
      <c r="BLP8" s="186"/>
      <c r="BLQ8" s="185"/>
      <c r="BLR8" s="186"/>
      <c r="BLS8" s="185"/>
      <c r="BLT8" s="186"/>
      <c r="BLU8" s="185"/>
      <c r="BLV8" s="186"/>
      <c r="BLW8" s="185"/>
      <c r="BLX8" s="186"/>
      <c r="BLY8" s="185"/>
      <c r="BLZ8" s="186"/>
      <c r="BMA8" s="185"/>
      <c r="BMB8" s="186"/>
      <c r="BMC8" s="185"/>
      <c r="BMD8" s="186"/>
      <c r="BME8" s="185"/>
      <c r="BMF8" s="186"/>
      <c r="BMG8" s="185"/>
      <c r="BMH8" s="186"/>
      <c r="BMI8" s="185"/>
      <c r="BMJ8" s="186"/>
      <c r="BMK8" s="185"/>
      <c r="BML8" s="186"/>
      <c r="BMM8" s="185"/>
      <c r="BMN8" s="186"/>
      <c r="BMO8" s="185"/>
      <c r="BMP8" s="186"/>
      <c r="BMQ8" s="185"/>
      <c r="BMR8" s="186"/>
      <c r="BMS8" s="185"/>
      <c r="BMT8" s="186"/>
      <c r="BMU8" s="185"/>
      <c r="BMV8" s="186"/>
      <c r="BMW8" s="185"/>
      <c r="BMX8" s="186"/>
      <c r="BMY8" s="185"/>
      <c r="BMZ8" s="186"/>
      <c r="BNA8" s="185"/>
      <c r="BNB8" s="186"/>
      <c r="BNC8" s="185"/>
      <c r="BND8" s="186"/>
      <c r="BNE8" s="185"/>
      <c r="BNF8" s="186"/>
      <c r="BNG8" s="185"/>
      <c r="BNH8" s="186"/>
      <c r="BNI8" s="185"/>
      <c r="BNJ8" s="186"/>
      <c r="BNK8" s="185"/>
      <c r="BNL8" s="186"/>
      <c r="BNM8" s="185"/>
      <c r="BNN8" s="186"/>
      <c r="BNO8" s="185"/>
      <c r="BNP8" s="186"/>
      <c r="BNQ8" s="185"/>
      <c r="BNR8" s="186"/>
      <c r="BNS8" s="185"/>
      <c r="BNT8" s="186"/>
      <c r="BNU8" s="185"/>
      <c r="BNV8" s="186"/>
      <c r="BNW8" s="185"/>
      <c r="BNX8" s="186"/>
      <c r="BNY8" s="185"/>
      <c r="BNZ8" s="186"/>
      <c r="BOA8" s="185"/>
      <c r="BOB8" s="186"/>
      <c r="BOC8" s="185"/>
      <c r="BOD8" s="186"/>
      <c r="BOE8" s="185"/>
      <c r="BOF8" s="186"/>
      <c r="BOG8" s="185"/>
      <c r="BOH8" s="186"/>
      <c r="BOI8" s="185"/>
      <c r="BOJ8" s="186"/>
      <c r="BOK8" s="185"/>
      <c r="BOL8" s="186"/>
      <c r="BOM8" s="185"/>
      <c r="BON8" s="186"/>
      <c r="BOO8" s="185"/>
      <c r="BOP8" s="186"/>
      <c r="BOQ8" s="185"/>
      <c r="BOR8" s="186"/>
      <c r="BOS8" s="185"/>
      <c r="BOT8" s="186"/>
      <c r="BOU8" s="185"/>
      <c r="BOV8" s="186"/>
      <c r="BOW8" s="185"/>
      <c r="BOX8" s="186"/>
      <c r="BOY8" s="185"/>
      <c r="BOZ8" s="186"/>
      <c r="BPA8" s="185"/>
      <c r="BPB8" s="186"/>
      <c r="BPC8" s="185"/>
      <c r="BPD8" s="186"/>
      <c r="BPE8" s="185"/>
      <c r="BPF8" s="186"/>
      <c r="BPG8" s="185"/>
      <c r="BPH8" s="186"/>
      <c r="BPI8" s="185"/>
      <c r="BPJ8" s="186"/>
      <c r="BPK8" s="185"/>
      <c r="BPL8" s="186"/>
      <c r="BPM8" s="185"/>
      <c r="BPN8" s="186"/>
      <c r="BPO8" s="185"/>
      <c r="BPP8" s="186"/>
      <c r="BPQ8" s="185"/>
      <c r="BPR8" s="186"/>
      <c r="BPS8" s="185"/>
      <c r="BPT8" s="186"/>
      <c r="BPU8" s="185"/>
      <c r="BPV8" s="186"/>
      <c r="BPW8" s="185"/>
      <c r="BPX8" s="186"/>
      <c r="BPY8" s="185"/>
      <c r="BPZ8" s="186"/>
      <c r="BQA8" s="185"/>
      <c r="BQB8" s="186"/>
      <c r="BQC8" s="185"/>
      <c r="BQD8" s="186"/>
      <c r="BQE8" s="185"/>
      <c r="BQF8" s="186"/>
      <c r="BQG8" s="185"/>
      <c r="BQH8" s="186"/>
      <c r="BQI8" s="185"/>
      <c r="BQJ8" s="186"/>
      <c r="BQK8" s="185"/>
      <c r="BQL8" s="186"/>
      <c r="BQM8" s="185"/>
      <c r="BQN8" s="186"/>
      <c r="BQO8" s="185"/>
      <c r="BQP8" s="186"/>
      <c r="BQQ8" s="185"/>
      <c r="BQR8" s="186"/>
      <c r="BQS8" s="185"/>
      <c r="BQT8" s="186"/>
      <c r="BQU8" s="185"/>
      <c r="BQV8" s="186"/>
      <c r="BQW8" s="185"/>
      <c r="BQX8" s="186"/>
      <c r="BQY8" s="185"/>
      <c r="BQZ8" s="186"/>
      <c r="BRA8" s="185"/>
      <c r="BRB8" s="186"/>
      <c r="BRC8" s="185"/>
      <c r="BRD8" s="186"/>
      <c r="BRE8" s="185"/>
      <c r="BRF8" s="186"/>
      <c r="BRG8" s="185"/>
      <c r="BRH8" s="186"/>
      <c r="BRI8" s="185"/>
      <c r="BRJ8" s="186"/>
      <c r="BRK8" s="185"/>
      <c r="BRL8" s="186"/>
      <c r="BRM8" s="185"/>
      <c r="BRN8" s="186"/>
      <c r="BRO8" s="185"/>
      <c r="BRP8" s="186"/>
      <c r="BRQ8" s="185"/>
      <c r="BRR8" s="186"/>
      <c r="BRS8" s="185"/>
      <c r="BRT8" s="186"/>
      <c r="BRU8" s="185"/>
      <c r="BRV8" s="186"/>
      <c r="BRW8" s="185"/>
      <c r="BRX8" s="186"/>
      <c r="BRY8" s="185"/>
      <c r="BRZ8" s="186"/>
      <c r="BSA8" s="185"/>
      <c r="BSB8" s="186"/>
      <c r="BSC8" s="185"/>
      <c r="BSD8" s="186"/>
      <c r="BSE8" s="185"/>
      <c r="BSF8" s="186"/>
      <c r="BSG8" s="185"/>
      <c r="BSH8" s="186"/>
      <c r="BSI8" s="185"/>
      <c r="BSJ8" s="186"/>
      <c r="BSK8" s="185"/>
      <c r="BSL8" s="186"/>
      <c r="BSM8" s="185"/>
      <c r="BSN8" s="186"/>
      <c r="BSO8" s="185"/>
      <c r="BSP8" s="186"/>
      <c r="BSQ8" s="185"/>
      <c r="BSR8" s="186"/>
      <c r="BSS8" s="185"/>
      <c r="BST8" s="186"/>
      <c r="BSU8" s="185"/>
      <c r="BSV8" s="186"/>
      <c r="BSW8" s="185"/>
      <c r="BSX8" s="186"/>
      <c r="BSY8" s="185"/>
      <c r="BSZ8" s="186"/>
      <c r="BTA8" s="185"/>
      <c r="BTB8" s="186"/>
      <c r="BTC8" s="185"/>
      <c r="BTD8" s="186"/>
      <c r="BTE8" s="185"/>
      <c r="BTF8" s="186"/>
      <c r="BTG8" s="185"/>
      <c r="BTH8" s="186"/>
      <c r="BTI8" s="185"/>
      <c r="BTJ8" s="186"/>
      <c r="BTK8" s="185"/>
      <c r="BTL8" s="186"/>
      <c r="BTM8" s="185"/>
      <c r="BTN8" s="186"/>
      <c r="BTO8" s="185"/>
      <c r="BTP8" s="186"/>
      <c r="BTQ8" s="185"/>
      <c r="BTR8" s="186"/>
      <c r="BTS8" s="185"/>
      <c r="BTT8" s="186"/>
      <c r="BTU8" s="185"/>
      <c r="BTV8" s="186"/>
      <c r="BTW8" s="185"/>
      <c r="BTX8" s="186"/>
      <c r="BTY8" s="185"/>
      <c r="BTZ8" s="186"/>
      <c r="BUA8" s="185"/>
      <c r="BUB8" s="186"/>
      <c r="BUC8" s="185"/>
      <c r="BUD8" s="186"/>
      <c r="BUE8" s="185"/>
      <c r="BUF8" s="186"/>
      <c r="BUG8" s="185"/>
      <c r="BUH8" s="186"/>
      <c r="BUI8" s="185"/>
      <c r="BUJ8" s="186"/>
      <c r="BUK8" s="185"/>
      <c r="BUL8" s="186"/>
      <c r="BUM8" s="185"/>
      <c r="BUN8" s="186"/>
      <c r="BUO8" s="185"/>
      <c r="BUP8" s="186"/>
      <c r="BUQ8" s="185"/>
      <c r="BUR8" s="186"/>
      <c r="BUS8" s="185"/>
      <c r="BUT8" s="186"/>
      <c r="BUU8" s="185"/>
      <c r="BUV8" s="186"/>
      <c r="BUW8" s="185"/>
      <c r="BUX8" s="186"/>
      <c r="BUY8" s="185"/>
      <c r="BUZ8" s="186"/>
      <c r="BVA8" s="185"/>
      <c r="BVB8" s="186"/>
      <c r="BVC8" s="185"/>
      <c r="BVD8" s="186"/>
      <c r="BVE8" s="185"/>
      <c r="BVF8" s="186"/>
      <c r="BVG8" s="185"/>
      <c r="BVH8" s="186"/>
      <c r="BVI8" s="185"/>
      <c r="BVJ8" s="186"/>
      <c r="BVK8" s="185"/>
      <c r="BVL8" s="186"/>
      <c r="BVM8" s="185"/>
      <c r="BVN8" s="186"/>
      <c r="BVO8" s="185"/>
      <c r="BVP8" s="186"/>
      <c r="BVQ8" s="185"/>
      <c r="BVR8" s="186"/>
      <c r="BVS8" s="185"/>
      <c r="BVT8" s="186"/>
      <c r="BVU8" s="185"/>
      <c r="BVV8" s="186"/>
      <c r="BVW8" s="185"/>
      <c r="BVX8" s="186"/>
      <c r="BVY8" s="185"/>
      <c r="BVZ8" s="186"/>
      <c r="BWA8" s="185"/>
      <c r="BWB8" s="186"/>
      <c r="BWC8" s="185"/>
      <c r="BWD8" s="186"/>
      <c r="BWE8" s="185"/>
      <c r="BWF8" s="186"/>
      <c r="BWG8" s="185"/>
      <c r="BWH8" s="186"/>
      <c r="BWI8" s="185"/>
      <c r="BWJ8" s="186"/>
      <c r="BWK8" s="185"/>
      <c r="BWL8" s="186"/>
      <c r="BWM8" s="185"/>
      <c r="BWN8" s="186"/>
      <c r="BWO8" s="185"/>
      <c r="BWP8" s="186"/>
      <c r="BWQ8" s="185"/>
      <c r="BWR8" s="186"/>
      <c r="BWS8" s="185"/>
      <c r="BWT8" s="186"/>
      <c r="BWU8" s="185"/>
      <c r="BWV8" s="186"/>
      <c r="BWW8" s="185"/>
      <c r="BWX8" s="186"/>
      <c r="BWY8" s="185"/>
      <c r="BWZ8" s="186"/>
      <c r="BXA8" s="185"/>
      <c r="BXB8" s="186"/>
      <c r="BXC8" s="185"/>
      <c r="BXD8" s="186"/>
      <c r="BXE8" s="185"/>
      <c r="BXF8" s="186"/>
      <c r="BXG8" s="185"/>
      <c r="BXH8" s="186"/>
      <c r="BXI8" s="185"/>
      <c r="BXJ8" s="186"/>
      <c r="BXK8" s="185"/>
      <c r="BXL8" s="186"/>
      <c r="BXM8" s="185"/>
      <c r="BXN8" s="186"/>
      <c r="BXO8" s="185"/>
      <c r="BXP8" s="186"/>
      <c r="BXQ8" s="185"/>
      <c r="BXR8" s="186"/>
      <c r="BXS8" s="185"/>
      <c r="BXT8" s="186"/>
      <c r="BXU8" s="185"/>
      <c r="BXV8" s="186"/>
      <c r="BXW8" s="185"/>
      <c r="BXX8" s="186"/>
      <c r="BXY8" s="185"/>
      <c r="BXZ8" s="186"/>
      <c r="BYA8" s="185"/>
      <c r="BYB8" s="186"/>
      <c r="BYC8" s="185"/>
      <c r="BYD8" s="186"/>
      <c r="BYE8" s="185"/>
      <c r="BYF8" s="186"/>
      <c r="BYG8" s="185"/>
      <c r="BYH8" s="186"/>
      <c r="BYI8" s="185"/>
      <c r="BYJ8" s="186"/>
      <c r="BYK8" s="185"/>
      <c r="BYL8" s="186"/>
      <c r="BYM8" s="185"/>
      <c r="BYN8" s="186"/>
      <c r="BYO8" s="185"/>
      <c r="BYP8" s="186"/>
      <c r="BYQ8" s="185"/>
      <c r="BYR8" s="186"/>
      <c r="BYS8" s="185"/>
      <c r="BYT8" s="186"/>
      <c r="BYU8" s="185"/>
      <c r="BYV8" s="186"/>
      <c r="BYW8" s="185"/>
      <c r="BYX8" s="186"/>
      <c r="BYY8" s="185"/>
      <c r="BYZ8" s="186"/>
      <c r="BZA8" s="185"/>
      <c r="BZB8" s="186"/>
      <c r="BZC8" s="185"/>
      <c r="BZD8" s="186"/>
      <c r="BZE8" s="185"/>
      <c r="BZF8" s="186"/>
      <c r="BZG8" s="185"/>
      <c r="BZH8" s="186"/>
      <c r="BZI8" s="185"/>
      <c r="BZJ8" s="186"/>
      <c r="BZK8" s="185"/>
      <c r="BZL8" s="186"/>
      <c r="BZM8" s="185"/>
      <c r="BZN8" s="186"/>
      <c r="BZO8" s="185"/>
      <c r="BZP8" s="186"/>
      <c r="BZQ8" s="185"/>
      <c r="BZR8" s="186"/>
      <c r="BZS8" s="185"/>
      <c r="BZT8" s="186"/>
      <c r="BZU8" s="185"/>
      <c r="BZV8" s="186"/>
      <c r="BZW8" s="185"/>
      <c r="BZX8" s="186"/>
      <c r="BZY8" s="185"/>
      <c r="BZZ8" s="186"/>
      <c r="CAA8" s="185"/>
      <c r="CAB8" s="186"/>
      <c r="CAC8" s="185"/>
      <c r="CAD8" s="186"/>
      <c r="CAE8" s="185"/>
      <c r="CAF8" s="186"/>
      <c r="CAG8" s="185"/>
      <c r="CAH8" s="186"/>
      <c r="CAI8" s="185"/>
      <c r="CAJ8" s="186"/>
      <c r="CAK8" s="185"/>
      <c r="CAL8" s="186"/>
      <c r="CAM8" s="185"/>
      <c r="CAN8" s="186"/>
      <c r="CAO8" s="185"/>
      <c r="CAP8" s="186"/>
      <c r="CAQ8" s="185"/>
      <c r="CAR8" s="186"/>
      <c r="CAS8" s="185"/>
      <c r="CAT8" s="186"/>
      <c r="CAU8" s="185"/>
      <c r="CAV8" s="186"/>
      <c r="CAW8" s="185"/>
      <c r="CAX8" s="186"/>
      <c r="CAY8" s="185"/>
      <c r="CAZ8" s="186"/>
      <c r="CBA8" s="185"/>
      <c r="CBB8" s="186"/>
      <c r="CBC8" s="185"/>
      <c r="CBD8" s="186"/>
      <c r="CBE8" s="185"/>
      <c r="CBF8" s="186"/>
      <c r="CBG8" s="185"/>
      <c r="CBH8" s="186"/>
      <c r="CBI8" s="185"/>
      <c r="CBJ8" s="186"/>
      <c r="CBK8" s="185"/>
      <c r="CBL8" s="186"/>
      <c r="CBM8" s="185"/>
      <c r="CBN8" s="186"/>
      <c r="CBO8" s="185"/>
      <c r="CBP8" s="186"/>
      <c r="CBQ8" s="185"/>
      <c r="CBR8" s="186"/>
      <c r="CBS8" s="185"/>
      <c r="CBT8" s="186"/>
      <c r="CBU8" s="185"/>
      <c r="CBV8" s="186"/>
      <c r="CBW8" s="185"/>
      <c r="CBX8" s="186"/>
      <c r="CBY8" s="185"/>
      <c r="CBZ8" s="186"/>
      <c r="CCA8" s="185"/>
      <c r="CCB8" s="186"/>
      <c r="CCC8" s="185"/>
      <c r="CCD8" s="186"/>
      <c r="CCE8" s="185"/>
      <c r="CCF8" s="186"/>
      <c r="CCG8" s="185"/>
      <c r="CCH8" s="186"/>
      <c r="CCI8" s="185"/>
      <c r="CCJ8" s="186"/>
      <c r="CCK8" s="185"/>
      <c r="CCL8" s="186"/>
      <c r="CCM8" s="185"/>
      <c r="CCN8" s="186"/>
      <c r="CCO8" s="185"/>
      <c r="CCP8" s="186"/>
      <c r="CCQ8" s="185"/>
      <c r="CCR8" s="186"/>
      <c r="CCS8" s="185"/>
      <c r="CCT8" s="186"/>
      <c r="CCU8" s="185"/>
      <c r="CCV8" s="186"/>
      <c r="CCW8" s="185"/>
      <c r="CCX8" s="186"/>
      <c r="CCY8" s="185"/>
      <c r="CCZ8" s="186"/>
      <c r="CDA8" s="185"/>
      <c r="CDB8" s="186"/>
      <c r="CDC8" s="185"/>
      <c r="CDD8" s="186"/>
      <c r="CDE8" s="185"/>
      <c r="CDF8" s="186"/>
      <c r="CDG8" s="185"/>
      <c r="CDH8" s="186"/>
      <c r="CDI8" s="185"/>
      <c r="CDJ8" s="186"/>
      <c r="CDK8" s="185"/>
      <c r="CDL8" s="186"/>
      <c r="CDM8" s="185"/>
      <c r="CDN8" s="186"/>
      <c r="CDO8" s="185"/>
      <c r="CDP8" s="186"/>
      <c r="CDQ8" s="185"/>
      <c r="CDR8" s="186"/>
      <c r="CDS8" s="185"/>
      <c r="CDT8" s="186"/>
      <c r="CDU8" s="185"/>
      <c r="CDV8" s="186"/>
      <c r="CDW8" s="185"/>
      <c r="CDX8" s="186"/>
      <c r="CDY8" s="185"/>
      <c r="CDZ8" s="186"/>
      <c r="CEA8" s="185"/>
      <c r="CEB8" s="186"/>
      <c r="CEC8" s="185"/>
      <c r="CED8" s="186"/>
      <c r="CEE8" s="185"/>
      <c r="CEF8" s="186"/>
      <c r="CEG8" s="185"/>
      <c r="CEH8" s="186"/>
      <c r="CEI8" s="185"/>
      <c r="CEJ8" s="186"/>
      <c r="CEK8" s="185"/>
      <c r="CEL8" s="186"/>
      <c r="CEM8" s="185"/>
      <c r="CEN8" s="186"/>
      <c r="CEO8" s="185"/>
      <c r="CEP8" s="186"/>
      <c r="CEQ8" s="185"/>
      <c r="CER8" s="186"/>
      <c r="CES8" s="185"/>
      <c r="CET8" s="186"/>
      <c r="CEU8" s="185"/>
      <c r="CEV8" s="186"/>
      <c r="CEW8" s="185"/>
      <c r="CEX8" s="186"/>
      <c r="CEY8" s="185"/>
      <c r="CEZ8" s="186"/>
      <c r="CFA8" s="185"/>
      <c r="CFB8" s="186"/>
      <c r="CFC8" s="185"/>
      <c r="CFD8" s="186"/>
      <c r="CFE8" s="185"/>
      <c r="CFF8" s="186"/>
      <c r="CFG8" s="185"/>
      <c r="CFH8" s="186"/>
      <c r="CFI8" s="185"/>
      <c r="CFJ8" s="186"/>
      <c r="CFK8" s="185"/>
      <c r="CFL8" s="186"/>
      <c r="CFM8" s="185"/>
      <c r="CFN8" s="186"/>
      <c r="CFO8" s="185"/>
      <c r="CFP8" s="186"/>
      <c r="CFQ8" s="185"/>
      <c r="CFR8" s="186"/>
      <c r="CFS8" s="185"/>
      <c r="CFT8" s="186"/>
      <c r="CFU8" s="185"/>
      <c r="CFV8" s="186"/>
      <c r="CFW8" s="185"/>
      <c r="CFX8" s="186"/>
      <c r="CFY8" s="185"/>
      <c r="CFZ8" s="186"/>
      <c r="CGA8" s="185"/>
      <c r="CGB8" s="186"/>
      <c r="CGC8" s="185"/>
      <c r="CGD8" s="186"/>
      <c r="CGE8" s="185"/>
      <c r="CGF8" s="186"/>
      <c r="CGG8" s="185"/>
      <c r="CGH8" s="186"/>
      <c r="CGI8" s="185"/>
      <c r="CGJ8" s="186"/>
      <c r="CGK8" s="185"/>
      <c r="CGL8" s="186"/>
      <c r="CGM8" s="185"/>
      <c r="CGN8" s="186"/>
      <c r="CGO8" s="185"/>
      <c r="CGP8" s="186"/>
      <c r="CGQ8" s="185"/>
      <c r="CGR8" s="186"/>
      <c r="CGS8" s="185"/>
      <c r="CGT8" s="186"/>
      <c r="CGU8" s="185"/>
      <c r="CGV8" s="186"/>
      <c r="CGW8" s="185"/>
      <c r="CGX8" s="186"/>
      <c r="CGY8" s="185"/>
      <c r="CGZ8" s="186"/>
      <c r="CHA8" s="185"/>
      <c r="CHB8" s="186"/>
      <c r="CHC8" s="185"/>
      <c r="CHD8" s="186"/>
      <c r="CHE8" s="185"/>
      <c r="CHF8" s="186"/>
      <c r="CHG8" s="185"/>
      <c r="CHH8" s="186"/>
      <c r="CHI8" s="185"/>
      <c r="CHJ8" s="186"/>
      <c r="CHK8" s="185"/>
      <c r="CHL8" s="186"/>
      <c r="CHM8" s="185"/>
      <c r="CHN8" s="186"/>
      <c r="CHO8" s="185"/>
      <c r="CHP8" s="186"/>
      <c r="CHQ8" s="185"/>
      <c r="CHR8" s="186"/>
      <c r="CHS8" s="185"/>
      <c r="CHT8" s="186"/>
      <c r="CHU8" s="185"/>
      <c r="CHV8" s="186"/>
      <c r="CHW8" s="185"/>
      <c r="CHX8" s="186"/>
      <c r="CHY8" s="185"/>
      <c r="CHZ8" s="186"/>
      <c r="CIA8" s="185"/>
      <c r="CIB8" s="186"/>
      <c r="CIC8" s="185"/>
      <c r="CID8" s="186"/>
      <c r="CIE8" s="185"/>
      <c r="CIF8" s="186"/>
      <c r="CIG8" s="185"/>
      <c r="CIH8" s="186"/>
      <c r="CII8" s="185"/>
      <c r="CIJ8" s="186"/>
      <c r="CIK8" s="185"/>
      <c r="CIL8" s="186"/>
      <c r="CIM8" s="185"/>
      <c r="CIN8" s="186"/>
      <c r="CIO8" s="185"/>
      <c r="CIP8" s="186"/>
      <c r="CIQ8" s="185"/>
      <c r="CIR8" s="186"/>
      <c r="CIS8" s="185"/>
      <c r="CIT8" s="186"/>
      <c r="CIU8" s="185"/>
      <c r="CIV8" s="186"/>
      <c r="CIW8" s="185"/>
      <c r="CIX8" s="186"/>
      <c r="CIY8" s="185"/>
      <c r="CIZ8" s="186"/>
      <c r="CJA8" s="185"/>
      <c r="CJB8" s="186"/>
      <c r="CJC8" s="185"/>
      <c r="CJD8" s="186"/>
      <c r="CJE8" s="185"/>
      <c r="CJF8" s="186"/>
      <c r="CJG8" s="185"/>
      <c r="CJH8" s="186"/>
      <c r="CJI8" s="185"/>
      <c r="CJJ8" s="186"/>
      <c r="CJK8" s="185"/>
      <c r="CJL8" s="186"/>
      <c r="CJM8" s="185"/>
      <c r="CJN8" s="186"/>
      <c r="CJO8" s="185"/>
      <c r="CJP8" s="186"/>
      <c r="CJQ8" s="185"/>
      <c r="CJR8" s="186"/>
      <c r="CJS8" s="185"/>
      <c r="CJT8" s="186"/>
      <c r="CJU8" s="185"/>
      <c r="CJV8" s="186"/>
      <c r="CJW8" s="185"/>
      <c r="CJX8" s="186"/>
      <c r="CJY8" s="185"/>
      <c r="CJZ8" s="186"/>
      <c r="CKA8" s="185"/>
      <c r="CKB8" s="186"/>
      <c r="CKC8" s="185"/>
      <c r="CKD8" s="186"/>
      <c r="CKE8" s="185"/>
      <c r="CKF8" s="186"/>
      <c r="CKG8" s="185"/>
      <c r="CKH8" s="186"/>
      <c r="CKI8" s="185"/>
      <c r="CKJ8" s="186"/>
      <c r="CKK8" s="185"/>
      <c r="CKL8" s="186"/>
      <c r="CKM8" s="185"/>
      <c r="CKN8" s="186"/>
      <c r="CKO8" s="185"/>
      <c r="CKP8" s="186"/>
      <c r="CKQ8" s="185"/>
      <c r="CKR8" s="186"/>
      <c r="CKS8" s="185"/>
      <c r="CKT8" s="186"/>
      <c r="CKU8" s="185"/>
      <c r="CKV8" s="186"/>
      <c r="CKW8" s="185"/>
      <c r="CKX8" s="186"/>
      <c r="CKY8" s="185"/>
      <c r="CKZ8" s="186"/>
      <c r="CLA8" s="185"/>
      <c r="CLB8" s="186"/>
      <c r="CLC8" s="185"/>
      <c r="CLD8" s="186"/>
      <c r="CLE8" s="185"/>
      <c r="CLF8" s="186"/>
      <c r="CLG8" s="185"/>
      <c r="CLH8" s="186"/>
      <c r="CLI8" s="185"/>
      <c r="CLJ8" s="186"/>
      <c r="CLK8" s="185"/>
      <c r="CLL8" s="186"/>
      <c r="CLM8" s="185"/>
      <c r="CLN8" s="186"/>
      <c r="CLO8" s="185"/>
      <c r="CLP8" s="186"/>
      <c r="CLQ8" s="185"/>
      <c r="CLR8" s="186"/>
      <c r="CLS8" s="185"/>
      <c r="CLT8" s="186"/>
      <c r="CLU8" s="185"/>
      <c r="CLV8" s="186"/>
      <c r="CLW8" s="185"/>
      <c r="CLX8" s="186"/>
      <c r="CLY8" s="185"/>
      <c r="CLZ8" s="186"/>
      <c r="CMA8" s="185"/>
      <c r="CMB8" s="186"/>
      <c r="CMC8" s="185"/>
      <c r="CMD8" s="186"/>
      <c r="CME8" s="185"/>
      <c r="CMF8" s="186"/>
      <c r="CMG8" s="185"/>
      <c r="CMH8" s="186"/>
      <c r="CMI8" s="185"/>
      <c r="CMJ8" s="186"/>
      <c r="CMK8" s="185"/>
      <c r="CML8" s="186"/>
      <c r="CMM8" s="185"/>
      <c r="CMN8" s="186"/>
      <c r="CMO8" s="185"/>
      <c r="CMP8" s="186"/>
      <c r="CMQ8" s="185"/>
      <c r="CMR8" s="186"/>
      <c r="CMS8" s="185"/>
      <c r="CMT8" s="186"/>
      <c r="CMU8" s="185"/>
      <c r="CMV8" s="186"/>
      <c r="CMW8" s="185"/>
      <c r="CMX8" s="186"/>
      <c r="CMY8" s="185"/>
      <c r="CMZ8" s="186"/>
      <c r="CNA8" s="185"/>
      <c r="CNB8" s="186"/>
      <c r="CNC8" s="185"/>
      <c r="CND8" s="186"/>
      <c r="CNE8" s="185"/>
      <c r="CNF8" s="186"/>
      <c r="CNG8" s="185"/>
      <c r="CNH8" s="186"/>
      <c r="CNI8" s="185"/>
      <c r="CNJ8" s="186"/>
      <c r="CNK8" s="185"/>
      <c r="CNL8" s="186"/>
      <c r="CNM8" s="185"/>
      <c r="CNN8" s="186"/>
      <c r="CNO8" s="185"/>
      <c r="CNP8" s="186"/>
      <c r="CNQ8" s="185"/>
      <c r="CNR8" s="186"/>
      <c r="CNS8" s="185"/>
      <c r="CNT8" s="186"/>
      <c r="CNU8" s="185"/>
      <c r="CNV8" s="186"/>
      <c r="CNW8" s="185"/>
      <c r="CNX8" s="186"/>
      <c r="CNY8" s="185"/>
      <c r="CNZ8" s="186"/>
      <c r="COA8" s="185"/>
      <c r="COB8" s="186"/>
      <c r="COC8" s="185"/>
      <c r="COD8" s="186"/>
      <c r="COE8" s="185"/>
      <c r="COF8" s="186"/>
      <c r="COG8" s="185"/>
      <c r="COH8" s="186"/>
      <c r="COI8" s="185"/>
      <c r="COJ8" s="186"/>
      <c r="COK8" s="185"/>
      <c r="COL8" s="186"/>
      <c r="COM8" s="185"/>
      <c r="CON8" s="186"/>
      <c r="COO8" s="185"/>
      <c r="COP8" s="186"/>
      <c r="COQ8" s="185"/>
      <c r="COR8" s="186"/>
      <c r="COS8" s="185"/>
      <c r="COT8" s="186"/>
      <c r="COU8" s="185"/>
      <c r="COV8" s="186"/>
      <c r="COW8" s="185"/>
      <c r="COX8" s="186"/>
      <c r="COY8" s="185"/>
      <c r="COZ8" s="186"/>
      <c r="CPA8" s="185"/>
      <c r="CPB8" s="186"/>
      <c r="CPC8" s="185"/>
      <c r="CPD8" s="186"/>
      <c r="CPE8" s="185"/>
      <c r="CPF8" s="186"/>
      <c r="CPG8" s="185"/>
      <c r="CPH8" s="186"/>
      <c r="CPI8" s="185"/>
      <c r="CPJ8" s="186"/>
      <c r="CPK8" s="185"/>
      <c r="CPL8" s="186"/>
      <c r="CPM8" s="185"/>
      <c r="CPN8" s="186"/>
      <c r="CPO8" s="185"/>
      <c r="CPP8" s="186"/>
      <c r="CPQ8" s="185"/>
      <c r="CPR8" s="186"/>
      <c r="CPS8" s="185"/>
      <c r="CPT8" s="186"/>
      <c r="CPU8" s="185"/>
      <c r="CPV8" s="186"/>
      <c r="CPW8" s="185"/>
      <c r="CPX8" s="186"/>
      <c r="CPY8" s="185"/>
      <c r="CPZ8" s="186"/>
      <c r="CQA8" s="185"/>
      <c r="CQB8" s="186"/>
      <c r="CQC8" s="185"/>
      <c r="CQD8" s="186"/>
      <c r="CQE8" s="185"/>
      <c r="CQF8" s="186"/>
      <c r="CQG8" s="185"/>
      <c r="CQH8" s="186"/>
      <c r="CQI8" s="185"/>
      <c r="CQJ8" s="186"/>
      <c r="CQK8" s="185"/>
      <c r="CQL8" s="186"/>
      <c r="CQM8" s="185"/>
      <c r="CQN8" s="186"/>
      <c r="CQO8" s="185"/>
      <c r="CQP8" s="186"/>
      <c r="CQQ8" s="185"/>
      <c r="CQR8" s="186"/>
      <c r="CQS8" s="185"/>
      <c r="CQT8" s="186"/>
      <c r="CQU8" s="185"/>
      <c r="CQV8" s="186"/>
      <c r="CQW8" s="185"/>
      <c r="CQX8" s="186"/>
      <c r="CQY8" s="185"/>
      <c r="CQZ8" s="186"/>
      <c r="CRA8" s="185"/>
      <c r="CRB8" s="186"/>
      <c r="CRC8" s="185"/>
      <c r="CRD8" s="186"/>
      <c r="CRE8" s="185"/>
      <c r="CRF8" s="186"/>
      <c r="CRG8" s="185"/>
      <c r="CRH8" s="186"/>
      <c r="CRI8" s="185"/>
      <c r="CRJ8" s="186"/>
      <c r="CRK8" s="185"/>
      <c r="CRL8" s="186"/>
      <c r="CRM8" s="185"/>
      <c r="CRN8" s="186"/>
      <c r="CRO8" s="185"/>
      <c r="CRP8" s="186"/>
      <c r="CRQ8" s="185"/>
      <c r="CRR8" s="186"/>
      <c r="CRS8" s="185"/>
      <c r="CRT8" s="186"/>
      <c r="CRU8" s="185"/>
      <c r="CRV8" s="186"/>
      <c r="CRW8" s="185"/>
      <c r="CRX8" s="186"/>
      <c r="CRY8" s="185"/>
      <c r="CRZ8" s="186"/>
      <c r="CSA8" s="185"/>
      <c r="CSB8" s="186"/>
      <c r="CSC8" s="185"/>
      <c r="CSD8" s="186"/>
      <c r="CSE8" s="185"/>
      <c r="CSF8" s="186"/>
      <c r="CSG8" s="185"/>
      <c r="CSH8" s="186"/>
      <c r="CSI8" s="185"/>
      <c r="CSJ8" s="186"/>
      <c r="CSK8" s="185"/>
      <c r="CSL8" s="186"/>
      <c r="CSM8" s="185"/>
      <c r="CSN8" s="186"/>
      <c r="CSO8" s="185"/>
      <c r="CSP8" s="186"/>
      <c r="CSQ8" s="185"/>
      <c r="CSR8" s="186"/>
      <c r="CSS8" s="185"/>
      <c r="CST8" s="186"/>
      <c r="CSU8" s="185"/>
      <c r="CSV8" s="186"/>
      <c r="CSW8" s="185"/>
      <c r="CSX8" s="186"/>
      <c r="CSY8" s="185"/>
      <c r="CSZ8" s="186"/>
      <c r="CTA8" s="185"/>
      <c r="CTB8" s="186"/>
      <c r="CTC8" s="185"/>
      <c r="CTD8" s="186"/>
      <c r="CTE8" s="185"/>
      <c r="CTF8" s="186"/>
      <c r="CTG8" s="185"/>
      <c r="CTH8" s="186"/>
      <c r="CTI8" s="185"/>
      <c r="CTJ8" s="186"/>
      <c r="CTK8" s="185"/>
      <c r="CTL8" s="186"/>
      <c r="CTM8" s="185"/>
      <c r="CTN8" s="186"/>
      <c r="CTO8" s="185"/>
      <c r="CTP8" s="186"/>
      <c r="CTQ8" s="185"/>
      <c r="CTR8" s="186"/>
      <c r="CTS8" s="185"/>
      <c r="CTT8" s="186"/>
      <c r="CTU8" s="185"/>
      <c r="CTV8" s="186"/>
      <c r="CTW8" s="185"/>
      <c r="CTX8" s="186"/>
      <c r="CTY8" s="185"/>
      <c r="CTZ8" s="186"/>
      <c r="CUA8" s="185"/>
      <c r="CUB8" s="186"/>
      <c r="CUC8" s="185"/>
      <c r="CUD8" s="186"/>
      <c r="CUE8" s="185"/>
      <c r="CUF8" s="186"/>
      <c r="CUG8" s="185"/>
      <c r="CUH8" s="186"/>
      <c r="CUI8" s="185"/>
      <c r="CUJ8" s="186"/>
      <c r="CUK8" s="185"/>
      <c r="CUL8" s="186"/>
      <c r="CUM8" s="185"/>
      <c r="CUN8" s="186"/>
      <c r="CUO8" s="185"/>
      <c r="CUP8" s="186"/>
      <c r="CUQ8" s="185"/>
      <c r="CUR8" s="186"/>
      <c r="CUS8" s="185"/>
      <c r="CUT8" s="186"/>
      <c r="CUU8" s="185"/>
      <c r="CUV8" s="186"/>
      <c r="CUW8" s="185"/>
      <c r="CUX8" s="186"/>
      <c r="CUY8" s="185"/>
      <c r="CUZ8" s="186"/>
      <c r="CVA8" s="185"/>
      <c r="CVB8" s="186"/>
      <c r="CVC8" s="185"/>
      <c r="CVD8" s="186"/>
      <c r="CVE8" s="185"/>
      <c r="CVF8" s="186"/>
      <c r="CVG8" s="185"/>
      <c r="CVH8" s="186"/>
      <c r="CVI8" s="185"/>
      <c r="CVJ8" s="186"/>
      <c r="CVK8" s="185"/>
      <c r="CVL8" s="186"/>
      <c r="CVM8" s="185"/>
      <c r="CVN8" s="186"/>
      <c r="CVO8" s="185"/>
      <c r="CVP8" s="186"/>
      <c r="CVQ8" s="185"/>
      <c r="CVR8" s="186"/>
      <c r="CVS8" s="185"/>
      <c r="CVT8" s="186"/>
      <c r="CVU8" s="185"/>
      <c r="CVV8" s="186"/>
      <c r="CVW8" s="185"/>
      <c r="CVX8" s="186"/>
      <c r="CVY8" s="185"/>
      <c r="CVZ8" s="186"/>
      <c r="CWA8" s="185"/>
      <c r="CWB8" s="186"/>
      <c r="CWC8" s="185"/>
      <c r="CWD8" s="186"/>
      <c r="CWE8" s="185"/>
      <c r="CWF8" s="186"/>
      <c r="CWG8" s="185"/>
      <c r="CWH8" s="186"/>
      <c r="CWI8" s="185"/>
      <c r="CWJ8" s="186"/>
      <c r="CWK8" s="185"/>
      <c r="CWL8" s="186"/>
      <c r="CWM8" s="185"/>
      <c r="CWN8" s="186"/>
      <c r="CWO8" s="185"/>
      <c r="CWP8" s="186"/>
      <c r="CWQ8" s="185"/>
      <c r="CWR8" s="186"/>
      <c r="CWS8" s="185"/>
      <c r="CWT8" s="186"/>
      <c r="CWU8" s="185"/>
      <c r="CWV8" s="186"/>
      <c r="CWW8" s="185"/>
      <c r="CWX8" s="186"/>
      <c r="CWY8" s="185"/>
      <c r="CWZ8" s="186"/>
      <c r="CXA8" s="185"/>
      <c r="CXB8" s="186"/>
      <c r="CXC8" s="185"/>
      <c r="CXD8" s="186"/>
      <c r="CXE8" s="185"/>
      <c r="CXF8" s="186"/>
      <c r="CXG8" s="185"/>
      <c r="CXH8" s="186"/>
      <c r="CXI8" s="185"/>
      <c r="CXJ8" s="186"/>
      <c r="CXK8" s="185"/>
      <c r="CXL8" s="186"/>
      <c r="CXM8" s="185"/>
      <c r="CXN8" s="186"/>
      <c r="CXO8" s="185"/>
      <c r="CXP8" s="186"/>
      <c r="CXQ8" s="185"/>
      <c r="CXR8" s="186"/>
      <c r="CXS8" s="185"/>
      <c r="CXT8" s="186"/>
      <c r="CXU8" s="185"/>
      <c r="CXV8" s="186"/>
      <c r="CXW8" s="185"/>
      <c r="CXX8" s="186"/>
      <c r="CXY8" s="185"/>
      <c r="CXZ8" s="186"/>
      <c r="CYA8" s="185"/>
      <c r="CYB8" s="186"/>
      <c r="CYC8" s="185"/>
      <c r="CYD8" s="186"/>
      <c r="CYE8" s="185"/>
      <c r="CYF8" s="186"/>
      <c r="CYG8" s="185"/>
      <c r="CYH8" s="186"/>
      <c r="CYI8" s="185"/>
      <c r="CYJ8" s="186"/>
      <c r="CYK8" s="185"/>
      <c r="CYL8" s="186"/>
      <c r="CYM8" s="185"/>
      <c r="CYN8" s="186"/>
      <c r="CYO8" s="185"/>
      <c r="CYP8" s="186"/>
      <c r="CYQ8" s="185"/>
      <c r="CYR8" s="186"/>
      <c r="CYS8" s="185"/>
      <c r="CYT8" s="186"/>
      <c r="CYU8" s="185"/>
      <c r="CYV8" s="186"/>
      <c r="CYW8" s="185"/>
      <c r="CYX8" s="186"/>
      <c r="CYY8" s="185"/>
      <c r="CYZ8" s="186"/>
      <c r="CZA8" s="185"/>
      <c r="CZB8" s="186"/>
      <c r="CZC8" s="185"/>
      <c r="CZD8" s="186"/>
      <c r="CZE8" s="185"/>
      <c r="CZF8" s="186"/>
      <c r="CZG8" s="185"/>
      <c r="CZH8" s="186"/>
      <c r="CZI8" s="185"/>
      <c r="CZJ8" s="186"/>
      <c r="CZK8" s="185"/>
      <c r="CZL8" s="186"/>
      <c r="CZM8" s="185"/>
      <c r="CZN8" s="186"/>
      <c r="CZO8" s="185"/>
      <c r="CZP8" s="186"/>
      <c r="CZQ8" s="185"/>
      <c r="CZR8" s="186"/>
      <c r="CZS8" s="185"/>
      <c r="CZT8" s="186"/>
      <c r="CZU8" s="185"/>
      <c r="CZV8" s="186"/>
      <c r="CZW8" s="185"/>
      <c r="CZX8" s="186"/>
      <c r="CZY8" s="185"/>
      <c r="CZZ8" s="186"/>
      <c r="DAA8" s="185"/>
      <c r="DAB8" s="186"/>
      <c r="DAC8" s="185"/>
      <c r="DAD8" s="186"/>
      <c r="DAE8" s="185"/>
      <c r="DAF8" s="186"/>
      <c r="DAG8" s="185"/>
      <c r="DAH8" s="186"/>
      <c r="DAI8" s="185"/>
      <c r="DAJ8" s="186"/>
      <c r="DAK8" s="185"/>
      <c r="DAL8" s="186"/>
      <c r="DAM8" s="185"/>
      <c r="DAN8" s="186"/>
      <c r="DAO8" s="185"/>
      <c r="DAP8" s="186"/>
      <c r="DAQ8" s="185"/>
      <c r="DAR8" s="186"/>
      <c r="DAS8" s="185"/>
      <c r="DAT8" s="186"/>
      <c r="DAU8" s="185"/>
      <c r="DAV8" s="186"/>
      <c r="DAW8" s="185"/>
      <c r="DAX8" s="186"/>
      <c r="DAY8" s="185"/>
      <c r="DAZ8" s="186"/>
      <c r="DBA8" s="185"/>
      <c r="DBB8" s="186"/>
      <c r="DBC8" s="185"/>
      <c r="DBD8" s="186"/>
      <c r="DBE8" s="185"/>
      <c r="DBF8" s="186"/>
      <c r="DBG8" s="185"/>
      <c r="DBH8" s="186"/>
      <c r="DBI8" s="185"/>
      <c r="DBJ8" s="186"/>
      <c r="DBK8" s="185"/>
      <c r="DBL8" s="186"/>
      <c r="DBM8" s="185"/>
      <c r="DBN8" s="186"/>
      <c r="DBO8" s="185"/>
      <c r="DBP8" s="186"/>
      <c r="DBQ8" s="185"/>
      <c r="DBR8" s="186"/>
      <c r="DBS8" s="185"/>
      <c r="DBT8" s="186"/>
      <c r="DBU8" s="185"/>
      <c r="DBV8" s="186"/>
      <c r="DBW8" s="185"/>
      <c r="DBX8" s="186"/>
      <c r="DBY8" s="185"/>
      <c r="DBZ8" s="186"/>
      <c r="DCA8" s="185"/>
      <c r="DCB8" s="186"/>
      <c r="DCC8" s="185"/>
      <c r="DCD8" s="186"/>
      <c r="DCE8" s="185"/>
      <c r="DCF8" s="186"/>
      <c r="DCG8" s="185"/>
      <c r="DCH8" s="186"/>
      <c r="DCI8" s="185"/>
      <c r="DCJ8" s="186"/>
      <c r="DCK8" s="185"/>
      <c r="DCL8" s="186"/>
      <c r="DCM8" s="185"/>
      <c r="DCN8" s="186"/>
      <c r="DCO8" s="185"/>
      <c r="DCP8" s="186"/>
      <c r="DCQ8" s="185"/>
      <c r="DCR8" s="186"/>
      <c r="DCS8" s="185"/>
      <c r="DCT8" s="186"/>
      <c r="DCU8" s="185"/>
      <c r="DCV8" s="186"/>
      <c r="DCW8" s="185"/>
      <c r="DCX8" s="186"/>
      <c r="DCY8" s="185"/>
      <c r="DCZ8" s="186"/>
      <c r="DDA8" s="185"/>
      <c r="DDB8" s="186"/>
      <c r="DDC8" s="185"/>
      <c r="DDD8" s="186"/>
      <c r="DDE8" s="185"/>
      <c r="DDF8" s="186"/>
      <c r="DDG8" s="185"/>
      <c r="DDH8" s="186"/>
      <c r="DDI8" s="185"/>
      <c r="DDJ8" s="186"/>
      <c r="DDK8" s="185"/>
      <c r="DDL8" s="186"/>
      <c r="DDM8" s="185"/>
      <c r="DDN8" s="186"/>
      <c r="DDO8" s="185"/>
      <c r="DDP8" s="186"/>
      <c r="DDQ8" s="185"/>
      <c r="DDR8" s="186"/>
      <c r="DDS8" s="185"/>
      <c r="DDT8" s="186"/>
      <c r="DDU8" s="185"/>
      <c r="DDV8" s="186"/>
      <c r="DDW8" s="185"/>
      <c r="DDX8" s="186"/>
      <c r="DDY8" s="185"/>
      <c r="DDZ8" s="186"/>
      <c r="DEA8" s="185"/>
      <c r="DEB8" s="186"/>
      <c r="DEC8" s="185"/>
      <c r="DED8" s="186"/>
      <c r="DEE8" s="185"/>
      <c r="DEF8" s="186"/>
      <c r="DEG8" s="185"/>
      <c r="DEH8" s="186"/>
      <c r="DEI8" s="185"/>
      <c r="DEJ8" s="186"/>
      <c r="DEK8" s="185"/>
      <c r="DEL8" s="186"/>
      <c r="DEM8" s="185"/>
      <c r="DEN8" s="186"/>
      <c r="DEO8" s="185"/>
      <c r="DEP8" s="186"/>
      <c r="DEQ8" s="185"/>
      <c r="DER8" s="186"/>
      <c r="DES8" s="185"/>
      <c r="DET8" s="186"/>
      <c r="DEU8" s="185"/>
      <c r="DEV8" s="186"/>
      <c r="DEW8" s="185"/>
      <c r="DEX8" s="186"/>
      <c r="DEY8" s="185"/>
      <c r="DEZ8" s="186"/>
      <c r="DFA8" s="185"/>
      <c r="DFB8" s="186"/>
      <c r="DFC8" s="185"/>
      <c r="DFD8" s="186"/>
      <c r="DFE8" s="185"/>
      <c r="DFF8" s="186"/>
      <c r="DFG8" s="185"/>
      <c r="DFH8" s="186"/>
      <c r="DFI8" s="185"/>
      <c r="DFJ8" s="186"/>
      <c r="DFK8" s="185"/>
      <c r="DFL8" s="186"/>
      <c r="DFM8" s="185"/>
      <c r="DFN8" s="186"/>
      <c r="DFO8" s="185"/>
      <c r="DFP8" s="186"/>
      <c r="DFQ8" s="185"/>
      <c r="DFR8" s="186"/>
      <c r="DFS8" s="185"/>
      <c r="DFT8" s="186"/>
      <c r="DFU8" s="185"/>
      <c r="DFV8" s="186"/>
      <c r="DFW8" s="185"/>
      <c r="DFX8" s="186"/>
      <c r="DFY8" s="185"/>
      <c r="DFZ8" s="186"/>
      <c r="DGA8" s="185"/>
      <c r="DGB8" s="186"/>
      <c r="DGC8" s="185"/>
      <c r="DGD8" s="186"/>
      <c r="DGE8" s="185"/>
      <c r="DGF8" s="186"/>
      <c r="DGG8" s="185"/>
      <c r="DGH8" s="186"/>
      <c r="DGI8" s="185"/>
      <c r="DGJ8" s="186"/>
      <c r="DGK8" s="185"/>
      <c r="DGL8" s="186"/>
      <c r="DGM8" s="185"/>
      <c r="DGN8" s="186"/>
      <c r="DGO8" s="185"/>
      <c r="DGP8" s="186"/>
      <c r="DGQ8" s="185"/>
      <c r="DGR8" s="186"/>
      <c r="DGS8" s="185"/>
      <c r="DGT8" s="186"/>
      <c r="DGU8" s="185"/>
      <c r="DGV8" s="186"/>
      <c r="DGW8" s="185"/>
      <c r="DGX8" s="186"/>
      <c r="DGY8" s="185"/>
      <c r="DGZ8" s="186"/>
      <c r="DHA8" s="185"/>
      <c r="DHB8" s="186"/>
      <c r="DHC8" s="185"/>
      <c r="DHD8" s="186"/>
      <c r="DHE8" s="185"/>
      <c r="DHF8" s="186"/>
      <c r="DHG8" s="185"/>
      <c r="DHH8" s="186"/>
      <c r="DHI8" s="185"/>
      <c r="DHJ8" s="186"/>
      <c r="DHK8" s="185"/>
      <c r="DHL8" s="186"/>
      <c r="DHM8" s="185"/>
      <c r="DHN8" s="186"/>
      <c r="DHO8" s="185"/>
      <c r="DHP8" s="186"/>
      <c r="DHQ8" s="185"/>
      <c r="DHR8" s="186"/>
      <c r="DHS8" s="185"/>
      <c r="DHT8" s="186"/>
      <c r="DHU8" s="185"/>
      <c r="DHV8" s="186"/>
      <c r="DHW8" s="185"/>
      <c r="DHX8" s="186"/>
      <c r="DHY8" s="185"/>
      <c r="DHZ8" s="186"/>
      <c r="DIA8" s="185"/>
      <c r="DIB8" s="186"/>
      <c r="DIC8" s="185"/>
      <c r="DID8" s="186"/>
      <c r="DIE8" s="185"/>
      <c r="DIF8" s="186"/>
      <c r="DIG8" s="185"/>
      <c r="DIH8" s="186"/>
      <c r="DII8" s="185"/>
      <c r="DIJ8" s="186"/>
      <c r="DIK8" s="185"/>
      <c r="DIL8" s="186"/>
      <c r="DIM8" s="185"/>
      <c r="DIN8" s="186"/>
      <c r="DIO8" s="185"/>
      <c r="DIP8" s="186"/>
      <c r="DIQ8" s="185"/>
      <c r="DIR8" s="186"/>
      <c r="DIS8" s="185"/>
      <c r="DIT8" s="186"/>
      <c r="DIU8" s="185"/>
      <c r="DIV8" s="186"/>
      <c r="DIW8" s="185"/>
      <c r="DIX8" s="186"/>
      <c r="DIY8" s="185"/>
      <c r="DIZ8" s="186"/>
      <c r="DJA8" s="185"/>
      <c r="DJB8" s="186"/>
      <c r="DJC8" s="185"/>
      <c r="DJD8" s="186"/>
      <c r="DJE8" s="185"/>
      <c r="DJF8" s="186"/>
      <c r="DJG8" s="185"/>
      <c r="DJH8" s="186"/>
      <c r="DJI8" s="185"/>
      <c r="DJJ8" s="186"/>
      <c r="DJK8" s="185"/>
      <c r="DJL8" s="186"/>
      <c r="DJM8" s="185"/>
      <c r="DJN8" s="186"/>
      <c r="DJO8" s="185"/>
      <c r="DJP8" s="186"/>
      <c r="DJQ8" s="185"/>
      <c r="DJR8" s="186"/>
      <c r="DJS8" s="185"/>
      <c r="DJT8" s="186"/>
      <c r="DJU8" s="185"/>
      <c r="DJV8" s="186"/>
      <c r="DJW8" s="185"/>
      <c r="DJX8" s="186"/>
      <c r="DJY8" s="185"/>
      <c r="DJZ8" s="186"/>
      <c r="DKA8" s="185"/>
      <c r="DKB8" s="186"/>
      <c r="DKC8" s="185"/>
      <c r="DKD8" s="186"/>
      <c r="DKE8" s="185"/>
      <c r="DKF8" s="186"/>
      <c r="DKG8" s="185"/>
      <c r="DKH8" s="186"/>
      <c r="DKI8" s="185"/>
      <c r="DKJ8" s="186"/>
      <c r="DKK8" s="185"/>
      <c r="DKL8" s="186"/>
      <c r="DKM8" s="185"/>
      <c r="DKN8" s="186"/>
      <c r="DKO8" s="185"/>
      <c r="DKP8" s="186"/>
      <c r="DKQ8" s="185"/>
      <c r="DKR8" s="186"/>
      <c r="DKS8" s="185"/>
      <c r="DKT8" s="186"/>
      <c r="DKU8" s="185"/>
      <c r="DKV8" s="186"/>
      <c r="DKW8" s="185"/>
      <c r="DKX8" s="186"/>
      <c r="DKY8" s="185"/>
      <c r="DKZ8" s="186"/>
      <c r="DLA8" s="185"/>
      <c r="DLB8" s="186"/>
      <c r="DLC8" s="185"/>
      <c r="DLD8" s="186"/>
      <c r="DLE8" s="185"/>
      <c r="DLF8" s="186"/>
      <c r="DLG8" s="185"/>
      <c r="DLH8" s="186"/>
      <c r="DLI8" s="185"/>
      <c r="DLJ8" s="186"/>
      <c r="DLK8" s="185"/>
      <c r="DLL8" s="186"/>
      <c r="DLM8" s="185"/>
      <c r="DLN8" s="186"/>
      <c r="DLO8" s="185"/>
      <c r="DLP8" s="186"/>
      <c r="DLQ8" s="185"/>
      <c r="DLR8" s="186"/>
      <c r="DLS8" s="185"/>
      <c r="DLT8" s="186"/>
      <c r="DLU8" s="185"/>
      <c r="DLV8" s="186"/>
      <c r="DLW8" s="185"/>
      <c r="DLX8" s="186"/>
      <c r="DLY8" s="185"/>
      <c r="DLZ8" s="186"/>
      <c r="DMA8" s="185"/>
      <c r="DMB8" s="186"/>
      <c r="DMC8" s="185"/>
      <c r="DMD8" s="186"/>
      <c r="DME8" s="185"/>
      <c r="DMF8" s="186"/>
      <c r="DMG8" s="185"/>
      <c r="DMH8" s="186"/>
      <c r="DMI8" s="185"/>
      <c r="DMJ8" s="186"/>
      <c r="DMK8" s="185"/>
      <c r="DML8" s="186"/>
      <c r="DMM8" s="185"/>
      <c r="DMN8" s="186"/>
      <c r="DMO8" s="185"/>
      <c r="DMP8" s="186"/>
      <c r="DMQ8" s="185"/>
      <c r="DMR8" s="186"/>
      <c r="DMS8" s="185"/>
      <c r="DMT8" s="186"/>
      <c r="DMU8" s="185"/>
      <c r="DMV8" s="186"/>
      <c r="DMW8" s="185"/>
      <c r="DMX8" s="186"/>
      <c r="DMY8" s="185"/>
      <c r="DMZ8" s="186"/>
      <c r="DNA8" s="185"/>
      <c r="DNB8" s="186"/>
      <c r="DNC8" s="185"/>
      <c r="DND8" s="186"/>
      <c r="DNE8" s="185"/>
      <c r="DNF8" s="186"/>
      <c r="DNG8" s="185"/>
      <c r="DNH8" s="186"/>
      <c r="DNI8" s="185"/>
      <c r="DNJ8" s="186"/>
      <c r="DNK8" s="185"/>
      <c r="DNL8" s="186"/>
      <c r="DNM8" s="185"/>
      <c r="DNN8" s="186"/>
      <c r="DNO8" s="185"/>
      <c r="DNP8" s="186"/>
      <c r="DNQ8" s="185"/>
      <c r="DNR8" s="186"/>
      <c r="DNS8" s="185"/>
      <c r="DNT8" s="186"/>
      <c r="DNU8" s="185"/>
      <c r="DNV8" s="186"/>
      <c r="DNW8" s="185"/>
      <c r="DNX8" s="186"/>
      <c r="DNY8" s="185"/>
      <c r="DNZ8" s="186"/>
      <c r="DOA8" s="185"/>
      <c r="DOB8" s="186"/>
      <c r="DOC8" s="185"/>
      <c r="DOD8" s="186"/>
      <c r="DOE8" s="185"/>
      <c r="DOF8" s="186"/>
      <c r="DOG8" s="185"/>
      <c r="DOH8" s="186"/>
      <c r="DOI8" s="185"/>
      <c r="DOJ8" s="186"/>
      <c r="DOK8" s="185"/>
      <c r="DOL8" s="186"/>
      <c r="DOM8" s="185"/>
      <c r="DON8" s="186"/>
      <c r="DOO8" s="185"/>
      <c r="DOP8" s="186"/>
      <c r="DOQ8" s="185"/>
      <c r="DOR8" s="186"/>
      <c r="DOS8" s="185"/>
      <c r="DOT8" s="186"/>
      <c r="DOU8" s="185"/>
      <c r="DOV8" s="186"/>
      <c r="DOW8" s="185"/>
      <c r="DOX8" s="186"/>
      <c r="DOY8" s="185"/>
      <c r="DOZ8" s="186"/>
      <c r="DPA8" s="185"/>
      <c r="DPB8" s="186"/>
      <c r="DPC8" s="185"/>
      <c r="DPD8" s="186"/>
      <c r="DPE8" s="185"/>
      <c r="DPF8" s="186"/>
      <c r="DPG8" s="185"/>
      <c r="DPH8" s="186"/>
      <c r="DPI8" s="185"/>
      <c r="DPJ8" s="186"/>
      <c r="DPK8" s="185"/>
      <c r="DPL8" s="186"/>
      <c r="DPM8" s="185"/>
      <c r="DPN8" s="186"/>
      <c r="DPO8" s="185"/>
      <c r="DPP8" s="186"/>
      <c r="DPQ8" s="185"/>
      <c r="DPR8" s="186"/>
      <c r="DPS8" s="185"/>
      <c r="DPT8" s="186"/>
      <c r="DPU8" s="185"/>
      <c r="DPV8" s="186"/>
      <c r="DPW8" s="185"/>
      <c r="DPX8" s="186"/>
      <c r="DPY8" s="185"/>
      <c r="DPZ8" s="186"/>
      <c r="DQA8" s="185"/>
      <c r="DQB8" s="186"/>
      <c r="DQC8" s="185"/>
      <c r="DQD8" s="186"/>
      <c r="DQE8" s="185"/>
      <c r="DQF8" s="186"/>
      <c r="DQG8" s="185"/>
      <c r="DQH8" s="186"/>
      <c r="DQI8" s="185"/>
      <c r="DQJ8" s="186"/>
      <c r="DQK8" s="185"/>
      <c r="DQL8" s="186"/>
      <c r="DQM8" s="185"/>
      <c r="DQN8" s="186"/>
      <c r="DQO8" s="185"/>
      <c r="DQP8" s="186"/>
      <c r="DQQ8" s="185"/>
      <c r="DQR8" s="186"/>
      <c r="DQS8" s="185"/>
      <c r="DQT8" s="186"/>
      <c r="DQU8" s="185"/>
      <c r="DQV8" s="186"/>
      <c r="DQW8" s="185"/>
      <c r="DQX8" s="186"/>
      <c r="DQY8" s="185"/>
      <c r="DQZ8" s="186"/>
      <c r="DRA8" s="185"/>
      <c r="DRB8" s="186"/>
      <c r="DRC8" s="185"/>
      <c r="DRD8" s="186"/>
      <c r="DRE8" s="185"/>
      <c r="DRF8" s="186"/>
      <c r="DRG8" s="185"/>
      <c r="DRH8" s="186"/>
      <c r="DRI8" s="185"/>
      <c r="DRJ8" s="186"/>
      <c r="DRK8" s="185"/>
      <c r="DRL8" s="186"/>
      <c r="DRM8" s="185"/>
      <c r="DRN8" s="186"/>
      <c r="DRO8" s="185"/>
      <c r="DRP8" s="186"/>
      <c r="DRQ8" s="185"/>
      <c r="DRR8" s="186"/>
      <c r="DRS8" s="185"/>
      <c r="DRT8" s="186"/>
      <c r="DRU8" s="185"/>
      <c r="DRV8" s="186"/>
      <c r="DRW8" s="185"/>
      <c r="DRX8" s="186"/>
      <c r="DRY8" s="185"/>
      <c r="DRZ8" s="186"/>
      <c r="DSA8" s="185"/>
      <c r="DSB8" s="186"/>
      <c r="DSC8" s="185"/>
      <c r="DSD8" s="186"/>
      <c r="DSE8" s="185"/>
      <c r="DSF8" s="186"/>
      <c r="DSG8" s="185"/>
      <c r="DSH8" s="186"/>
      <c r="DSI8" s="185"/>
      <c r="DSJ8" s="186"/>
      <c r="DSK8" s="185"/>
      <c r="DSL8" s="186"/>
      <c r="DSM8" s="185"/>
      <c r="DSN8" s="186"/>
      <c r="DSO8" s="185"/>
      <c r="DSP8" s="186"/>
      <c r="DSQ8" s="185"/>
      <c r="DSR8" s="186"/>
      <c r="DSS8" s="185"/>
      <c r="DST8" s="186"/>
      <c r="DSU8" s="185"/>
      <c r="DSV8" s="186"/>
      <c r="DSW8" s="185"/>
      <c r="DSX8" s="186"/>
      <c r="DSY8" s="185"/>
      <c r="DSZ8" s="186"/>
      <c r="DTA8" s="185"/>
      <c r="DTB8" s="186"/>
      <c r="DTC8" s="185"/>
      <c r="DTD8" s="186"/>
      <c r="DTE8" s="185"/>
      <c r="DTF8" s="186"/>
      <c r="DTG8" s="185"/>
      <c r="DTH8" s="186"/>
      <c r="DTI8" s="185"/>
      <c r="DTJ8" s="186"/>
      <c r="DTK8" s="185"/>
      <c r="DTL8" s="186"/>
      <c r="DTM8" s="185"/>
      <c r="DTN8" s="186"/>
      <c r="DTO8" s="185"/>
      <c r="DTP8" s="186"/>
      <c r="DTQ8" s="185"/>
      <c r="DTR8" s="186"/>
      <c r="DTS8" s="185"/>
      <c r="DTT8" s="186"/>
      <c r="DTU8" s="185"/>
      <c r="DTV8" s="186"/>
      <c r="DTW8" s="185"/>
      <c r="DTX8" s="186"/>
      <c r="DTY8" s="185"/>
      <c r="DTZ8" s="186"/>
      <c r="DUA8" s="185"/>
      <c r="DUB8" s="186"/>
      <c r="DUC8" s="185"/>
      <c r="DUD8" s="186"/>
      <c r="DUE8" s="185"/>
      <c r="DUF8" s="186"/>
      <c r="DUG8" s="185"/>
      <c r="DUH8" s="186"/>
      <c r="DUI8" s="185"/>
      <c r="DUJ8" s="186"/>
      <c r="DUK8" s="185"/>
      <c r="DUL8" s="186"/>
      <c r="DUM8" s="185"/>
      <c r="DUN8" s="186"/>
      <c r="DUO8" s="185"/>
      <c r="DUP8" s="186"/>
      <c r="DUQ8" s="185"/>
      <c r="DUR8" s="186"/>
      <c r="DUS8" s="185"/>
      <c r="DUT8" s="186"/>
      <c r="DUU8" s="185"/>
      <c r="DUV8" s="186"/>
      <c r="DUW8" s="185"/>
      <c r="DUX8" s="186"/>
      <c r="DUY8" s="185"/>
      <c r="DUZ8" s="186"/>
      <c r="DVA8" s="185"/>
      <c r="DVB8" s="186"/>
      <c r="DVC8" s="185"/>
      <c r="DVD8" s="186"/>
      <c r="DVE8" s="185"/>
      <c r="DVF8" s="186"/>
      <c r="DVG8" s="185"/>
      <c r="DVH8" s="186"/>
      <c r="DVI8" s="185"/>
      <c r="DVJ8" s="186"/>
      <c r="DVK8" s="185"/>
      <c r="DVL8" s="186"/>
      <c r="DVM8" s="185"/>
      <c r="DVN8" s="186"/>
      <c r="DVO8" s="185"/>
      <c r="DVP8" s="186"/>
      <c r="DVQ8" s="185"/>
      <c r="DVR8" s="186"/>
      <c r="DVS8" s="185"/>
      <c r="DVT8" s="186"/>
      <c r="DVU8" s="185"/>
      <c r="DVV8" s="186"/>
      <c r="DVW8" s="185"/>
      <c r="DVX8" s="186"/>
      <c r="DVY8" s="185"/>
      <c r="DVZ8" s="186"/>
      <c r="DWA8" s="185"/>
      <c r="DWB8" s="186"/>
      <c r="DWC8" s="185"/>
      <c r="DWD8" s="186"/>
      <c r="DWE8" s="185"/>
      <c r="DWF8" s="186"/>
      <c r="DWG8" s="185"/>
      <c r="DWH8" s="186"/>
      <c r="DWI8" s="185"/>
      <c r="DWJ8" s="186"/>
      <c r="DWK8" s="185"/>
      <c r="DWL8" s="186"/>
      <c r="DWM8" s="185"/>
      <c r="DWN8" s="186"/>
      <c r="DWO8" s="185"/>
      <c r="DWP8" s="186"/>
      <c r="DWQ8" s="185"/>
      <c r="DWR8" s="186"/>
      <c r="DWS8" s="185"/>
      <c r="DWT8" s="186"/>
      <c r="DWU8" s="185"/>
      <c r="DWV8" s="186"/>
      <c r="DWW8" s="185"/>
      <c r="DWX8" s="186"/>
      <c r="DWY8" s="185"/>
      <c r="DWZ8" s="186"/>
      <c r="DXA8" s="185"/>
      <c r="DXB8" s="186"/>
      <c r="DXC8" s="185"/>
      <c r="DXD8" s="186"/>
      <c r="DXE8" s="185"/>
      <c r="DXF8" s="186"/>
      <c r="DXG8" s="185"/>
      <c r="DXH8" s="186"/>
      <c r="DXI8" s="185"/>
      <c r="DXJ8" s="186"/>
      <c r="DXK8" s="185"/>
      <c r="DXL8" s="186"/>
      <c r="DXM8" s="185"/>
      <c r="DXN8" s="186"/>
      <c r="DXO8" s="185"/>
      <c r="DXP8" s="186"/>
      <c r="DXQ8" s="185"/>
      <c r="DXR8" s="186"/>
      <c r="DXS8" s="185"/>
      <c r="DXT8" s="186"/>
      <c r="DXU8" s="185"/>
      <c r="DXV8" s="186"/>
      <c r="DXW8" s="185"/>
      <c r="DXX8" s="186"/>
      <c r="DXY8" s="185"/>
      <c r="DXZ8" s="186"/>
      <c r="DYA8" s="185"/>
      <c r="DYB8" s="186"/>
      <c r="DYC8" s="185"/>
      <c r="DYD8" s="186"/>
      <c r="DYE8" s="185"/>
      <c r="DYF8" s="186"/>
      <c r="DYG8" s="185"/>
      <c r="DYH8" s="186"/>
      <c r="DYI8" s="185"/>
      <c r="DYJ8" s="186"/>
      <c r="DYK8" s="185"/>
      <c r="DYL8" s="186"/>
      <c r="DYM8" s="185"/>
      <c r="DYN8" s="186"/>
      <c r="DYO8" s="185"/>
      <c r="DYP8" s="186"/>
      <c r="DYQ8" s="185"/>
      <c r="DYR8" s="186"/>
      <c r="DYS8" s="185"/>
      <c r="DYT8" s="186"/>
      <c r="DYU8" s="185"/>
      <c r="DYV8" s="186"/>
      <c r="DYW8" s="185"/>
      <c r="DYX8" s="186"/>
      <c r="DYY8" s="185"/>
      <c r="DYZ8" s="186"/>
      <c r="DZA8" s="185"/>
      <c r="DZB8" s="186"/>
      <c r="DZC8" s="185"/>
      <c r="DZD8" s="186"/>
      <c r="DZE8" s="185"/>
      <c r="DZF8" s="186"/>
      <c r="DZG8" s="185"/>
      <c r="DZH8" s="186"/>
      <c r="DZI8" s="185"/>
      <c r="DZJ8" s="186"/>
      <c r="DZK8" s="185"/>
      <c r="DZL8" s="186"/>
      <c r="DZM8" s="185"/>
      <c r="DZN8" s="186"/>
      <c r="DZO8" s="185"/>
      <c r="DZP8" s="186"/>
      <c r="DZQ8" s="185"/>
      <c r="DZR8" s="186"/>
      <c r="DZS8" s="185"/>
      <c r="DZT8" s="186"/>
      <c r="DZU8" s="185"/>
      <c r="DZV8" s="186"/>
      <c r="DZW8" s="185"/>
      <c r="DZX8" s="186"/>
      <c r="DZY8" s="185"/>
      <c r="DZZ8" s="186"/>
      <c r="EAA8" s="185"/>
      <c r="EAB8" s="186"/>
      <c r="EAC8" s="185"/>
      <c r="EAD8" s="186"/>
      <c r="EAE8" s="185"/>
      <c r="EAF8" s="186"/>
      <c r="EAG8" s="185"/>
      <c r="EAH8" s="186"/>
      <c r="EAI8" s="185"/>
      <c r="EAJ8" s="186"/>
      <c r="EAK8" s="185"/>
      <c r="EAL8" s="186"/>
      <c r="EAM8" s="185"/>
      <c r="EAN8" s="186"/>
      <c r="EAO8" s="185"/>
      <c r="EAP8" s="186"/>
      <c r="EAQ8" s="185"/>
      <c r="EAR8" s="186"/>
      <c r="EAS8" s="185"/>
      <c r="EAT8" s="186"/>
      <c r="EAU8" s="185"/>
      <c r="EAV8" s="186"/>
      <c r="EAW8" s="185"/>
      <c r="EAX8" s="186"/>
      <c r="EAY8" s="185"/>
      <c r="EAZ8" s="186"/>
      <c r="EBA8" s="185"/>
      <c r="EBB8" s="186"/>
      <c r="EBC8" s="185"/>
      <c r="EBD8" s="186"/>
      <c r="EBE8" s="185"/>
      <c r="EBF8" s="186"/>
      <c r="EBG8" s="185"/>
      <c r="EBH8" s="186"/>
      <c r="EBI8" s="185"/>
      <c r="EBJ8" s="186"/>
      <c r="EBK8" s="185"/>
      <c r="EBL8" s="186"/>
      <c r="EBM8" s="185"/>
      <c r="EBN8" s="186"/>
      <c r="EBO8" s="185"/>
      <c r="EBP8" s="186"/>
      <c r="EBQ8" s="185"/>
      <c r="EBR8" s="186"/>
      <c r="EBS8" s="185"/>
      <c r="EBT8" s="186"/>
      <c r="EBU8" s="185"/>
      <c r="EBV8" s="186"/>
      <c r="EBW8" s="185"/>
      <c r="EBX8" s="186"/>
      <c r="EBY8" s="185"/>
      <c r="EBZ8" s="186"/>
      <c r="ECA8" s="185"/>
      <c r="ECB8" s="186"/>
      <c r="ECC8" s="185"/>
      <c r="ECD8" s="186"/>
      <c r="ECE8" s="185"/>
      <c r="ECF8" s="186"/>
      <c r="ECG8" s="185"/>
      <c r="ECH8" s="186"/>
      <c r="ECI8" s="185"/>
      <c r="ECJ8" s="186"/>
      <c r="ECK8" s="185"/>
      <c r="ECL8" s="186"/>
      <c r="ECM8" s="185"/>
      <c r="ECN8" s="186"/>
      <c r="ECO8" s="185"/>
      <c r="ECP8" s="186"/>
      <c r="ECQ8" s="185"/>
      <c r="ECR8" s="186"/>
      <c r="ECS8" s="185"/>
      <c r="ECT8" s="186"/>
      <c r="ECU8" s="185"/>
      <c r="ECV8" s="186"/>
      <c r="ECW8" s="185"/>
      <c r="ECX8" s="186"/>
      <c r="ECY8" s="185"/>
      <c r="ECZ8" s="186"/>
      <c r="EDA8" s="185"/>
      <c r="EDB8" s="186"/>
      <c r="EDC8" s="185"/>
      <c r="EDD8" s="186"/>
      <c r="EDE8" s="185"/>
      <c r="EDF8" s="186"/>
      <c r="EDG8" s="185"/>
      <c r="EDH8" s="186"/>
      <c r="EDI8" s="185"/>
      <c r="EDJ8" s="186"/>
      <c r="EDK8" s="185"/>
      <c r="EDL8" s="186"/>
      <c r="EDM8" s="185"/>
      <c r="EDN8" s="186"/>
      <c r="EDO8" s="185"/>
      <c r="EDP8" s="186"/>
      <c r="EDQ8" s="185"/>
      <c r="EDR8" s="186"/>
      <c r="EDS8" s="185"/>
      <c r="EDT8" s="186"/>
      <c r="EDU8" s="185"/>
      <c r="EDV8" s="186"/>
      <c r="EDW8" s="185"/>
      <c r="EDX8" s="186"/>
      <c r="EDY8" s="185"/>
      <c r="EDZ8" s="186"/>
      <c r="EEA8" s="185"/>
      <c r="EEB8" s="186"/>
      <c r="EEC8" s="185"/>
      <c r="EED8" s="186"/>
      <c r="EEE8" s="185"/>
      <c r="EEF8" s="186"/>
      <c r="EEG8" s="185"/>
      <c r="EEH8" s="186"/>
      <c r="EEI8" s="185"/>
      <c r="EEJ8" s="186"/>
      <c r="EEK8" s="185"/>
      <c r="EEL8" s="186"/>
      <c r="EEM8" s="185"/>
      <c r="EEN8" s="186"/>
      <c r="EEO8" s="185"/>
      <c r="EEP8" s="186"/>
      <c r="EEQ8" s="185"/>
      <c r="EER8" s="186"/>
      <c r="EES8" s="185"/>
      <c r="EET8" s="186"/>
      <c r="EEU8" s="185"/>
      <c r="EEV8" s="186"/>
      <c r="EEW8" s="185"/>
      <c r="EEX8" s="186"/>
      <c r="EEY8" s="185"/>
      <c r="EEZ8" s="186"/>
      <c r="EFA8" s="185"/>
      <c r="EFB8" s="186"/>
      <c r="EFC8" s="185"/>
      <c r="EFD8" s="186"/>
      <c r="EFE8" s="185"/>
      <c r="EFF8" s="186"/>
      <c r="EFG8" s="185"/>
      <c r="EFH8" s="186"/>
      <c r="EFI8" s="185"/>
      <c r="EFJ8" s="186"/>
      <c r="EFK8" s="185"/>
      <c r="EFL8" s="186"/>
      <c r="EFM8" s="185"/>
      <c r="EFN8" s="186"/>
      <c r="EFO8" s="185"/>
      <c r="EFP8" s="186"/>
      <c r="EFQ8" s="185"/>
      <c r="EFR8" s="186"/>
      <c r="EFS8" s="185"/>
      <c r="EFT8" s="186"/>
      <c r="EFU8" s="185"/>
      <c r="EFV8" s="186"/>
      <c r="EFW8" s="185"/>
      <c r="EFX8" s="186"/>
      <c r="EFY8" s="185"/>
      <c r="EFZ8" s="186"/>
      <c r="EGA8" s="185"/>
      <c r="EGB8" s="186"/>
      <c r="EGC8" s="185"/>
      <c r="EGD8" s="186"/>
      <c r="EGE8" s="185"/>
      <c r="EGF8" s="186"/>
      <c r="EGG8" s="185"/>
      <c r="EGH8" s="186"/>
      <c r="EGI8" s="185"/>
      <c r="EGJ8" s="186"/>
      <c r="EGK8" s="185"/>
      <c r="EGL8" s="186"/>
      <c r="EGM8" s="185"/>
      <c r="EGN8" s="186"/>
      <c r="EGO8" s="185"/>
      <c r="EGP8" s="186"/>
      <c r="EGQ8" s="185"/>
      <c r="EGR8" s="186"/>
      <c r="EGS8" s="185"/>
      <c r="EGT8" s="186"/>
      <c r="EGU8" s="185"/>
      <c r="EGV8" s="186"/>
      <c r="EGW8" s="185"/>
      <c r="EGX8" s="186"/>
      <c r="EGY8" s="185"/>
      <c r="EGZ8" s="186"/>
      <c r="EHA8" s="185"/>
      <c r="EHB8" s="186"/>
      <c r="EHC8" s="185"/>
      <c r="EHD8" s="186"/>
      <c r="EHE8" s="185"/>
      <c r="EHF8" s="186"/>
      <c r="EHG8" s="185"/>
      <c r="EHH8" s="186"/>
      <c r="EHI8" s="185"/>
      <c r="EHJ8" s="186"/>
      <c r="EHK8" s="185"/>
      <c r="EHL8" s="186"/>
      <c r="EHM8" s="185"/>
      <c r="EHN8" s="186"/>
      <c r="EHO8" s="185"/>
      <c r="EHP8" s="186"/>
      <c r="EHQ8" s="185"/>
      <c r="EHR8" s="186"/>
      <c r="EHS8" s="185"/>
      <c r="EHT8" s="186"/>
      <c r="EHU8" s="185"/>
      <c r="EHV8" s="186"/>
      <c r="EHW8" s="185"/>
      <c r="EHX8" s="186"/>
      <c r="EHY8" s="185"/>
      <c r="EHZ8" s="186"/>
      <c r="EIA8" s="185"/>
      <c r="EIB8" s="186"/>
      <c r="EIC8" s="185"/>
      <c r="EID8" s="186"/>
      <c r="EIE8" s="185"/>
      <c r="EIF8" s="186"/>
      <c r="EIG8" s="185"/>
      <c r="EIH8" s="186"/>
      <c r="EII8" s="185"/>
      <c r="EIJ8" s="186"/>
      <c r="EIK8" s="185"/>
      <c r="EIL8" s="186"/>
      <c r="EIM8" s="185"/>
      <c r="EIN8" s="186"/>
      <c r="EIO8" s="185"/>
      <c r="EIP8" s="186"/>
      <c r="EIQ8" s="185"/>
      <c r="EIR8" s="186"/>
      <c r="EIS8" s="185"/>
      <c r="EIT8" s="186"/>
      <c r="EIU8" s="185"/>
      <c r="EIV8" s="186"/>
      <c r="EIW8" s="185"/>
      <c r="EIX8" s="186"/>
      <c r="EIY8" s="185"/>
      <c r="EIZ8" s="186"/>
      <c r="EJA8" s="185"/>
      <c r="EJB8" s="186"/>
      <c r="EJC8" s="185"/>
      <c r="EJD8" s="186"/>
      <c r="EJE8" s="185"/>
      <c r="EJF8" s="186"/>
      <c r="EJG8" s="185"/>
      <c r="EJH8" s="186"/>
      <c r="EJI8" s="185"/>
      <c r="EJJ8" s="186"/>
      <c r="EJK8" s="185"/>
      <c r="EJL8" s="186"/>
      <c r="EJM8" s="185"/>
      <c r="EJN8" s="186"/>
      <c r="EJO8" s="185"/>
      <c r="EJP8" s="186"/>
      <c r="EJQ8" s="185"/>
      <c r="EJR8" s="186"/>
      <c r="EJS8" s="185"/>
      <c r="EJT8" s="186"/>
      <c r="EJU8" s="185"/>
      <c r="EJV8" s="186"/>
      <c r="EJW8" s="185"/>
      <c r="EJX8" s="186"/>
      <c r="EJY8" s="185"/>
      <c r="EJZ8" s="186"/>
      <c r="EKA8" s="185"/>
      <c r="EKB8" s="186"/>
      <c r="EKC8" s="185"/>
      <c r="EKD8" s="186"/>
      <c r="EKE8" s="185"/>
      <c r="EKF8" s="186"/>
      <c r="EKG8" s="185"/>
      <c r="EKH8" s="186"/>
      <c r="EKI8" s="185"/>
      <c r="EKJ8" s="186"/>
      <c r="EKK8" s="185"/>
      <c r="EKL8" s="186"/>
      <c r="EKM8" s="185"/>
      <c r="EKN8" s="186"/>
      <c r="EKO8" s="185"/>
      <c r="EKP8" s="186"/>
      <c r="EKQ8" s="185"/>
      <c r="EKR8" s="186"/>
      <c r="EKS8" s="185"/>
      <c r="EKT8" s="186"/>
      <c r="EKU8" s="185"/>
      <c r="EKV8" s="186"/>
      <c r="EKW8" s="185"/>
      <c r="EKX8" s="186"/>
      <c r="EKY8" s="185"/>
      <c r="EKZ8" s="186"/>
      <c r="ELA8" s="185"/>
      <c r="ELB8" s="186"/>
      <c r="ELC8" s="185"/>
      <c r="ELD8" s="186"/>
      <c r="ELE8" s="185"/>
      <c r="ELF8" s="186"/>
      <c r="ELG8" s="185"/>
      <c r="ELH8" s="186"/>
      <c r="ELI8" s="185"/>
      <c r="ELJ8" s="186"/>
      <c r="ELK8" s="185"/>
      <c r="ELL8" s="186"/>
      <c r="ELM8" s="185"/>
      <c r="ELN8" s="186"/>
      <c r="ELO8" s="185"/>
      <c r="ELP8" s="186"/>
      <c r="ELQ8" s="185"/>
      <c r="ELR8" s="186"/>
      <c r="ELS8" s="185"/>
      <c r="ELT8" s="186"/>
      <c r="ELU8" s="185"/>
      <c r="ELV8" s="186"/>
      <c r="ELW8" s="185"/>
      <c r="ELX8" s="186"/>
      <c r="ELY8" s="185"/>
      <c r="ELZ8" s="186"/>
      <c r="EMA8" s="185"/>
      <c r="EMB8" s="186"/>
      <c r="EMC8" s="185"/>
      <c r="EMD8" s="186"/>
      <c r="EME8" s="185"/>
      <c r="EMF8" s="186"/>
      <c r="EMG8" s="185"/>
      <c r="EMH8" s="186"/>
      <c r="EMI8" s="185"/>
      <c r="EMJ8" s="186"/>
      <c r="EMK8" s="185"/>
      <c r="EML8" s="186"/>
      <c r="EMM8" s="185"/>
      <c r="EMN8" s="186"/>
      <c r="EMO8" s="185"/>
      <c r="EMP8" s="186"/>
      <c r="EMQ8" s="185"/>
      <c r="EMR8" s="186"/>
      <c r="EMS8" s="185"/>
      <c r="EMT8" s="186"/>
      <c r="EMU8" s="185"/>
      <c r="EMV8" s="186"/>
      <c r="EMW8" s="185"/>
      <c r="EMX8" s="186"/>
      <c r="EMY8" s="185"/>
      <c r="EMZ8" s="186"/>
      <c r="ENA8" s="185"/>
      <c r="ENB8" s="186"/>
      <c r="ENC8" s="185"/>
      <c r="END8" s="186"/>
      <c r="ENE8" s="185"/>
      <c r="ENF8" s="186"/>
      <c r="ENG8" s="185"/>
      <c r="ENH8" s="186"/>
      <c r="ENI8" s="185"/>
      <c r="ENJ8" s="186"/>
      <c r="ENK8" s="185"/>
      <c r="ENL8" s="186"/>
      <c r="ENM8" s="185"/>
      <c r="ENN8" s="186"/>
      <c r="ENO8" s="185"/>
      <c r="ENP8" s="186"/>
      <c r="ENQ8" s="185"/>
      <c r="ENR8" s="186"/>
      <c r="ENS8" s="185"/>
      <c r="ENT8" s="186"/>
      <c r="ENU8" s="185"/>
      <c r="ENV8" s="186"/>
      <c r="ENW8" s="185"/>
      <c r="ENX8" s="186"/>
      <c r="ENY8" s="185"/>
      <c r="ENZ8" s="186"/>
      <c r="EOA8" s="185"/>
      <c r="EOB8" s="186"/>
      <c r="EOC8" s="185"/>
      <c r="EOD8" s="186"/>
      <c r="EOE8" s="185"/>
      <c r="EOF8" s="186"/>
      <c r="EOG8" s="185"/>
      <c r="EOH8" s="186"/>
      <c r="EOI8" s="185"/>
      <c r="EOJ8" s="186"/>
      <c r="EOK8" s="185"/>
      <c r="EOL8" s="186"/>
      <c r="EOM8" s="185"/>
      <c r="EON8" s="186"/>
      <c r="EOO8" s="185"/>
      <c r="EOP8" s="186"/>
      <c r="EOQ8" s="185"/>
      <c r="EOR8" s="186"/>
      <c r="EOS8" s="185"/>
      <c r="EOT8" s="186"/>
      <c r="EOU8" s="185"/>
      <c r="EOV8" s="186"/>
      <c r="EOW8" s="185"/>
      <c r="EOX8" s="186"/>
      <c r="EOY8" s="185"/>
      <c r="EOZ8" s="186"/>
      <c r="EPA8" s="185"/>
      <c r="EPB8" s="186"/>
      <c r="EPC8" s="185"/>
      <c r="EPD8" s="186"/>
      <c r="EPE8" s="185"/>
      <c r="EPF8" s="186"/>
      <c r="EPG8" s="185"/>
      <c r="EPH8" s="186"/>
      <c r="EPI8" s="185"/>
      <c r="EPJ8" s="186"/>
      <c r="EPK8" s="185"/>
      <c r="EPL8" s="186"/>
      <c r="EPM8" s="185"/>
      <c r="EPN8" s="186"/>
      <c r="EPO8" s="185"/>
      <c r="EPP8" s="186"/>
      <c r="EPQ8" s="185"/>
      <c r="EPR8" s="186"/>
      <c r="EPS8" s="185"/>
      <c r="EPT8" s="186"/>
      <c r="EPU8" s="185"/>
      <c r="EPV8" s="186"/>
      <c r="EPW8" s="185"/>
      <c r="EPX8" s="186"/>
      <c r="EPY8" s="185"/>
      <c r="EPZ8" s="186"/>
      <c r="EQA8" s="185"/>
      <c r="EQB8" s="186"/>
      <c r="EQC8" s="185"/>
      <c r="EQD8" s="186"/>
      <c r="EQE8" s="185"/>
      <c r="EQF8" s="186"/>
      <c r="EQG8" s="185"/>
      <c r="EQH8" s="186"/>
      <c r="EQI8" s="185"/>
      <c r="EQJ8" s="186"/>
      <c r="EQK8" s="185"/>
      <c r="EQL8" s="186"/>
      <c r="EQM8" s="185"/>
      <c r="EQN8" s="186"/>
      <c r="EQO8" s="185"/>
      <c r="EQP8" s="186"/>
      <c r="EQQ8" s="185"/>
      <c r="EQR8" s="186"/>
      <c r="EQS8" s="185"/>
      <c r="EQT8" s="186"/>
      <c r="EQU8" s="185"/>
      <c r="EQV8" s="186"/>
      <c r="EQW8" s="185"/>
      <c r="EQX8" s="186"/>
      <c r="EQY8" s="185"/>
      <c r="EQZ8" s="186"/>
      <c r="ERA8" s="185"/>
      <c r="ERB8" s="186"/>
      <c r="ERC8" s="185"/>
      <c r="ERD8" s="186"/>
      <c r="ERE8" s="185"/>
      <c r="ERF8" s="186"/>
      <c r="ERG8" s="185"/>
      <c r="ERH8" s="186"/>
      <c r="ERI8" s="185"/>
      <c r="ERJ8" s="186"/>
      <c r="ERK8" s="185"/>
      <c r="ERL8" s="186"/>
      <c r="ERM8" s="185"/>
      <c r="ERN8" s="186"/>
      <c r="ERO8" s="185"/>
      <c r="ERP8" s="186"/>
      <c r="ERQ8" s="185"/>
      <c r="ERR8" s="186"/>
      <c r="ERS8" s="185"/>
      <c r="ERT8" s="186"/>
      <c r="ERU8" s="185"/>
      <c r="ERV8" s="186"/>
      <c r="ERW8" s="185"/>
      <c r="ERX8" s="186"/>
      <c r="ERY8" s="185"/>
      <c r="ERZ8" s="186"/>
      <c r="ESA8" s="185"/>
      <c r="ESB8" s="186"/>
      <c r="ESC8" s="185"/>
      <c r="ESD8" s="186"/>
      <c r="ESE8" s="185"/>
      <c r="ESF8" s="186"/>
      <c r="ESG8" s="185"/>
      <c r="ESH8" s="186"/>
      <c r="ESI8" s="185"/>
      <c r="ESJ8" s="186"/>
      <c r="ESK8" s="185"/>
      <c r="ESL8" s="186"/>
      <c r="ESM8" s="185"/>
      <c r="ESN8" s="186"/>
      <c r="ESO8" s="185"/>
      <c r="ESP8" s="186"/>
      <c r="ESQ8" s="185"/>
      <c r="ESR8" s="186"/>
      <c r="ESS8" s="185"/>
      <c r="EST8" s="186"/>
      <c r="ESU8" s="185"/>
      <c r="ESV8" s="186"/>
      <c r="ESW8" s="185"/>
      <c r="ESX8" s="186"/>
      <c r="ESY8" s="185"/>
      <c r="ESZ8" s="186"/>
      <c r="ETA8" s="185"/>
      <c r="ETB8" s="186"/>
      <c r="ETC8" s="185"/>
      <c r="ETD8" s="186"/>
      <c r="ETE8" s="185"/>
      <c r="ETF8" s="186"/>
      <c r="ETG8" s="185"/>
      <c r="ETH8" s="186"/>
      <c r="ETI8" s="185"/>
      <c r="ETJ8" s="186"/>
      <c r="ETK8" s="185"/>
      <c r="ETL8" s="186"/>
      <c r="ETM8" s="185"/>
      <c r="ETN8" s="186"/>
      <c r="ETO8" s="185"/>
      <c r="ETP8" s="186"/>
      <c r="ETQ8" s="185"/>
      <c r="ETR8" s="186"/>
      <c r="ETS8" s="185"/>
      <c r="ETT8" s="186"/>
      <c r="ETU8" s="185"/>
      <c r="ETV8" s="186"/>
      <c r="ETW8" s="185"/>
      <c r="ETX8" s="186"/>
      <c r="ETY8" s="185"/>
      <c r="ETZ8" s="186"/>
      <c r="EUA8" s="185"/>
      <c r="EUB8" s="186"/>
      <c r="EUC8" s="185"/>
      <c r="EUD8" s="186"/>
      <c r="EUE8" s="185"/>
      <c r="EUF8" s="186"/>
      <c r="EUG8" s="185"/>
      <c r="EUH8" s="186"/>
      <c r="EUI8" s="185"/>
      <c r="EUJ8" s="186"/>
      <c r="EUK8" s="185"/>
      <c r="EUL8" s="186"/>
      <c r="EUM8" s="185"/>
      <c r="EUN8" s="186"/>
      <c r="EUO8" s="185"/>
      <c r="EUP8" s="186"/>
      <c r="EUQ8" s="185"/>
      <c r="EUR8" s="186"/>
      <c r="EUS8" s="185"/>
      <c r="EUT8" s="186"/>
      <c r="EUU8" s="185"/>
      <c r="EUV8" s="186"/>
      <c r="EUW8" s="185"/>
      <c r="EUX8" s="186"/>
      <c r="EUY8" s="185"/>
      <c r="EUZ8" s="186"/>
      <c r="EVA8" s="185"/>
      <c r="EVB8" s="186"/>
      <c r="EVC8" s="185"/>
      <c r="EVD8" s="186"/>
      <c r="EVE8" s="185"/>
      <c r="EVF8" s="186"/>
      <c r="EVG8" s="185"/>
      <c r="EVH8" s="186"/>
      <c r="EVI8" s="185"/>
      <c r="EVJ8" s="186"/>
      <c r="EVK8" s="185"/>
      <c r="EVL8" s="186"/>
      <c r="EVM8" s="185"/>
      <c r="EVN8" s="186"/>
      <c r="EVO8" s="185"/>
      <c r="EVP8" s="186"/>
      <c r="EVQ8" s="185"/>
      <c r="EVR8" s="186"/>
      <c r="EVS8" s="185"/>
      <c r="EVT8" s="186"/>
      <c r="EVU8" s="185"/>
      <c r="EVV8" s="186"/>
      <c r="EVW8" s="185"/>
      <c r="EVX8" s="186"/>
      <c r="EVY8" s="185"/>
      <c r="EVZ8" s="186"/>
      <c r="EWA8" s="185"/>
      <c r="EWB8" s="186"/>
      <c r="EWC8" s="185"/>
      <c r="EWD8" s="186"/>
      <c r="EWE8" s="185"/>
      <c r="EWF8" s="186"/>
      <c r="EWG8" s="185"/>
      <c r="EWH8" s="186"/>
      <c r="EWI8" s="185"/>
      <c r="EWJ8" s="186"/>
      <c r="EWK8" s="185"/>
      <c r="EWL8" s="186"/>
      <c r="EWM8" s="185"/>
      <c r="EWN8" s="186"/>
      <c r="EWO8" s="185"/>
      <c r="EWP8" s="186"/>
      <c r="EWQ8" s="185"/>
      <c r="EWR8" s="186"/>
      <c r="EWS8" s="185"/>
      <c r="EWT8" s="186"/>
      <c r="EWU8" s="185"/>
      <c r="EWV8" s="186"/>
      <c r="EWW8" s="185"/>
      <c r="EWX8" s="186"/>
      <c r="EWY8" s="185"/>
      <c r="EWZ8" s="186"/>
      <c r="EXA8" s="185"/>
      <c r="EXB8" s="186"/>
      <c r="EXC8" s="185"/>
      <c r="EXD8" s="186"/>
      <c r="EXE8" s="185"/>
      <c r="EXF8" s="186"/>
      <c r="EXG8" s="185"/>
      <c r="EXH8" s="186"/>
      <c r="EXI8" s="185"/>
      <c r="EXJ8" s="186"/>
      <c r="EXK8" s="185"/>
      <c r="EXL8" s="186"/>
      <c r="EXM8" s="185"/>
      <c r="EXN8" s="186"/>
      <c r="EXO8" s="185"/>
      <c r="EXP8" s="186"/>
      <c r="EXQ8" s="185"/>
      <c r="EXR8" s="186"/>
      <c r="EXS8" s="185"/>
      <c r="EXT8" s="186"/>
      <c r="EXU8" s="185"/>
      <c r="EXV8" s="186"/>
      <c r="EXW8" s="185"/>
      <c r="EXX8" s="186"/>
      <c r="EXY8" s="185"/>
      <c r="EXZ8" s="186"/>
      <c r="EYA8" s="185"/>
      <c r="EYB8" s="186"/>
      <c r="EYC8" s="185"/>
      <c r="EYD8" s="186"/>
      <c r="EYE8" s="185"/>
      <c r="EYF8" s="186"/>
      <c r="EYG8" s="185"/>
      <c r="EYH8" s="186"/>
      <c r="EYI8" s="185"/>
      <c r="EYJ8" s="186"/>
      <c r="EYK8" s="185"/>
      <c r="EYL8" s="186"/>
      <c r="EYM8" s="185"/>
      <c r="EYN8" s="186"/>
      <c r="EYO8" s="185"/>
      <c r="EYP8" s="186"/>
      <c r="EYQ8" s="185"/>
      <c r="EYR8" s="186"/>
      <c r="EYS8" s="185"/>
      <c r="EYT8" s="186"/>
      <c r="EYU8" s="185"/>
      <c r="EYV8" s="186"/>
      <c r="EYW8" s="185"/>
      <c r="EYX8" s="186"/>
      <c r="EYY8" s="185"/>
      <c r="EYZ8" s="186"/>
      <c r="EZA8" s="185"/>
      <c r="EZB8" s="186"/>
      <c r="EZC8" s="185"/>
      <c r="EZD8" s="186"/>
      <c r="EZE8" s="185"/>
      <c r="EZF8" s="186"/>
      <c r="EZG8" s="185"/>
      <c r="EZH8" s="186"/>
      <c r="EZI8" s="185"/>
      <c r="EZJ8" s="186"/>
      <c r="EZK8" s="185"/>
      <c r="EZL8" s="186"/>
      <c r="EZM8" s="185"/>
      <c r="EZN8" s="186"/>
      <c r="EZO8" s="185"/>
      <c r="EZP8" s="186"/>
      <c r="EZQ8" s="185"/>
      <c r="EZR8" s="186"/>
      <c r="EZS8" s="185"/>
      <c r="EZT8" s="186"/>
      <c r="EZU8" s="185"/>
      <c r="EZV8" s="186"/>
      <c r="EZW8" s="185"/>
      <c r="EZX8" s="186"/>
      <c r="EZY8" s="185"/>
      <c r="EZZ8" s="186"/>
      <c r="FAA8" s="185"/>
      <c r="FAB8" s="186"/>
      <c r="FAC8" s="185"/>
      <c r="FAD8" s="186"/>
      <c r="FAE8" s="185"/>
      <c r="FAF8" s="186"/>
      <c r="FAG8" s="185"/>
      <c r="FAH8" s="186"/>
      <c r="FAI8" s="185"/>
      <c r="FAJ8" s="186"/>
      <c r="FAK8" s="185"/>
      <c r="FAL8" s="186"/>
      <c r="FAM8" s="185"/>
      <c r="FAN8" s="186"/>
      <c r="FAO8" s="185"/>
      <c r="FAP8" s="186"/>
      <c r="FAQ8" s="185"/>
      <c r="FAR8" s="186"/>
      <c r="FAS8" s="185"/>
      <c r="FAT8" s="186"/>
      <c r="FAU8" s="185"/>
      <c r="FAV8" s="186"/>
      <c r="FAW8" s="185"/>
      <c r="FAX8" s="186"/>
      <c r="FAY8" s="185"/>
      <c r="FAZ8" s="186"/>
      <c r="FBA8" s="185"/>
      <c r="FBB8" s="186"/>
      <c r="FBC8" s="185"/>
      <c r="FBD8" s="186"/>
      <c r="FBE8" s="185"/>
      <c r="FBF8" s="186"/>
      <c r="FBG8" s="185"/>
      <c r="FBH8" s="186"/>
      <c r="FBI8" s="185"/>
      <c r="FBJ8" s="186"/>
      <c r="FBK8" s="185"/>
      <c r="FBL8" s="186"/>
      <c r="FBM8" s="185"/>
      <c r="FBN8" s="186"/>
      <c r="FBO8" s="185"/>
      <c r="FBP8" s="186"/>
      <c r="FBQ8" s="185"/>
      <c r="FBR8" s="186"/>
      <c r="FBS8" s="185"/>
      <c r="FBT8" s="186"/>
      <c r="FBU8" s="185"/>
      <c r="FBV8" s="186"/>
      <c r="FBW8" s="185"/>
      <c r="FBX8" s="186"/>
      <c r="FBY8" s="185"/>
      <c r="FBZ8" s="186"/>
      <c r="FCA8" s="185"/>
      <c r="FCB8" s="186"/>
      <c r="FCC8" s="185"/>
      <c r="FCD8" s="186"/>
      <c r="FCE8" s="185"/>
      <c r="FCF8" s="186"/>
      <c r="FCG8" s="185"/>
      <c r="FCH8" s="186"/>
      <c r="FCI8" s="185"/>
      <c r="FCJ8" s="186"/>
      <c r="FCK8" s="185"/>
      <c r="FCL8" s="186"/>
      <c r="FCM8" s="185"/>
      <c r="FCN8" s="186"/>
      <c r="FCO8" s="185"/>
      <c r="FCP8" s="186"/>
      <c r="FCQ8" s="185"/>
      <c r="FCR8" s="186"/>
      <c r="FCS8" s="185"/>
      <c r="FCT8" s="186"/>
      <c r="FCU8" s="185"/>
      <c r="FCV8" s="186"/>
      <c r="FCW8" s="185"/>
      <c r="FCX8" s="186"/>
      <c r="FCY8" s="185"/>
      <c r="FCZ8" s="186"/>
      <c r="FDA8" s="185"/>
      <c r="FDB8" s="186"/>
      <c r="FDC8" s="185"/>
      <c r="FDD8" s="186"/>
      <c r="FDE8" s="185"/>
      <c r="FDF8" s="186"/>
      <c r="FDG8" s="185"/>
      <c r="FDH8" s="186"/>
      <c r="FDI8" s="185"/>
      <c r="FDJ8" s="186"/>
      <c r="FDK8" s="185"/>
      <c r="FDL8" s="186"/>
      <c r="FDM8" s="185"/>
      <c r="FDN8" s="186"/>
      <c r="FDO8" s="185"/>
      <c r="FDP8" s="186"/>
      <c r="FDQ8" s="185"/>
      <c r="FDR8" s="186"/>
      <c r="FDS8" s="185"/>
      <c r="FDT8" s="186"/>
      <c r="FDU8" s="185"/>
      <c r="FDV8" s="186"/>
      <c r="FDW8" s="185"/>
      <c r="FDX8" s="186"/>
      <c r="FDY8" s="185"/>
      <c r="FDZ8" s="186"/>
      <c r="FEA8" s="185"/>
      <c r="FEB8" s="186"/>
      <c r="FEC8" s="185"/>
      <c r="FED8" s="186"/>
      <c r="FEE8" s="185"/>
      <c r="FEF8" s="186"/>
      <c r="FEG8" s="185"/>
      <c r="FEH8" s="186"/>
      <c r="FEI8" s="185"/>
      <c r="FEJ8" s="186"/>
      <c r="FEK8" s="185"/>
      <c r="FEL8" s="186"/>
      <c r="FEM8" s="185"/>
      <c r="FEN8" s="186"/>
      <c r="FEO8" s="185"/>
      <c r="FEP8" s="186"/>
      <c r="FEQ8" s="185"/>
      <c r="FER8" s="186"/>
      <c r="FES8" s="185"/>
      <c r="FET8" s="186"/>
      <c r="FEU8" s="185"/>
      <c r="FEV8" s="186"/>
      <c r="FEW8" s="185"/>
      <c r="FEX8" s="186"/>
      <c r="FEY8" s="185"/>
      <c r="FEZ8" s="186"/>
      <c r="FFA8" s="185"/>
      <c r="FFB8" s="186"/>
      <c r="FFC8" s="185"/>
      <c r="FFD8" s="186"/>
      <c r="FFE8" s="185"/>
      <c r="FFF8" s="186"/>
      <c r="FFG8" s="185"/>
      <c r="FFH8" s="186"/>
      <c r="FFI8" s="185"/>
      <c r="FFJ8" s="186"/>
      <c r="FFK8" s="185"/>
      <c r="FFL8" s="186"/>
      <c r="FFM8" s="185"/>
      <c r="FFN8" s="186"/>
      <c r="FFO8" s="185"/>
      <c r="FFP8" s="186"/>
      <c r="FFQ8" s="185"/>
      <c r="FFR8" s="186"/>
      <c r="FFS8" s="185"/>
      <c r="FFT8" s="186"/>
      <c r="FFU8" s="185"/>
      <c r="FFV8" s="186"/>
      <c r="FFW8" s="185"/>
      <c r="FFX8" s="186"/>
      <c r="FFY8" s="185"/>
      <c r="FFZ8" s="186"/>
      <c r="FGA8" s="185"/>
      <c r="FGB8" s="186"/>
      <c r="FGC8" s="185"/>
      <c r="FGD8" s="186"/>
      <c r="FGE8" s="185"/>
      <c r="FGF8" s="186"/>
      <c r="FGG8" s="185"/>
      <c r="FGH8" s="186"/>
      <c r="FGI8" s="185"/>
      <c r="FGJ8" s="186"/>
      <c r="FGK8" s="185"/>
      <c r="FGL8" s="186"/>
      <c r="FGM8" s="185"/>
      <c r="FGN8" s="186"/>
      <c r="FGO8" s="185"/>
      <c r="FGP8" s="186"/>
      <c r="FGQ8" s="185"/>
      <c r="FGR8" s="186"/>
      <c r="FGS8" s="185"/>
      <c r="FGT8" s="186"/>
      <c r="FGU8" s="185"/>
      <c r="FGV8" s="186"/>
      <c r="FGW8" s="185"/>
      <c r="FGX8" s="186"/>
      <c r="FGY8" s="185"/>
      <c r="FGZ8" s="186"/>
      <c r="FHA8" s="185"/>
      <c r="FHB8" s="186"/>
      <c r="FHC8" s="185"/>
      <c r="FHD8" s="186"/>
      <c r="FHE8" s="185"/>
      <c r="FHF8" s="186"/>
      <c r="FHG8" s="185"/>
      <c r="FHH8" s="186"/>
      <c r="FHI8" s="185"/>
      <c r="FHJ8" s="186"/>
      <c r="FHK8" s="185"/>
      <c r="FHL8" s="186"/>
      <c r="FHM8" s="185"/>
      <c r="FHN8" s="186"/>
      <c r="FHO8" s="185"/>
      <c r="FHP8" s="186"/>
      <c r="FHQ8" s="185"/>
      <c r="FHR8" s="186"/>
      <c r="FHS8" s="185"/>
      <c r="FHT8" s="186"/>
      <c r="FHU8" s="185"/>
      <c r="FHV8" s="186"/>
      <c r="FHW8" s="185"/>
      <c r="FHX8" s="186"/>
      <c r="FHY8" s="185"/>
      <c r="FHZ8" s="186"/>
      <c r="FIA8" s="185"/>
      <c r="FIB8" s="186"/>
      <c r="FIC8" s="185"/>
      <c r="FID8" s="186"/>
      <c r="FIE8" s="185"/>
      <c r="FIF8" s="186"/>
      <c r="FIG8" s="185"/>
      <c r="FIH8" s="186"/>
      <c r="FII8" s="185"/>
      <c r="FIJ8" s="186"/>
      <c r="FIK8" s="185"/>
      <c r="FIL8" s="186"/>
      <c r="FIM8" s="185"/>
      <c r="FIN8" s="186"/>
      <c r="FIO8" s="185"/>
      <c r="FIP8" s="186"/>
      <c r="FIQ8" s="185"/>
      <c r="FIR8" s="186"/>
      <c r="FIS8" s="185"/>
      <c r="FIT8" s="186"/>
      <c r="FIU8" s="185"/>
      <c r="FIV8" s="186"/>
      <c r="FIW8" s="185"/>
      <c r="FIX8" s="186"/>
      <c r="FIY8" s="185"/>
      <c r="FIZ8" s="186"/>
      <c r="FJA8" s="185"/>
      <c r="FJB8" s="186"/>
      <c r="FJC8" s="185"/>
      <c r="FJD8" s="186"/>
      <c r="FJE8" s="185"/>
      <c r="FJF8" s="186"/>
      <c r="FJG8" s="185"/>
      <c r="FJH8" s="186"/>
      <c r="FJI8" s="185"/>
      <c r="FJJ8" s="186"/>
      <c r="FJK8" s="185"/>
      <c r="FJL8" s="186"/>
      <c r="FJM8" s="185"/>
      <c r="FJN8" s="186"/>
      <c r="FJO8" s="185"/>
      <c r="FJP8" s="186"/>
      <c r="FJQ8" s="185"/>
      <c r="FJR8" s="186"/>
      <c r="FJS8" s="185"/>
      <c r="FJT8" s="186"/>
      <c r="FJU8" s="185"/>
      <c r="FJV8" s="186"/>
      <c r="FJW8" s="185"/>
      <c r="FJX8" s="186"/>
      <c r="FJY8" s="185"/>
      <c r="FJZ8" s="186"/>
      <c r="FKA8" s="185"/>
      <c r="FKB8" s="186"/>
      <c r="FKC8" s="185"/>
      <c r="FKD8" s="186"/>
      <c r="FKE8" s="185"/>
      <c r="FKF8" s="186"/>
      <c r="FKG8" s="185"/>
      <c r="FKH8" s="186"/>
      <c r="FKI8" s="185"/>
      <c r="FKJ8" s="186"/>
      <c r="FKK8" s="185"/>
      <c r="FKL8" s="186"/>
      <c r="FKM8" s="185"/>
      <c r="FKN8" s="186"/>
      <c r="FKO8" s="185"/>
      <c r="FKP8" s="186"/>
      <c r="FKQ8" s="185"/>
      <c r="FKR8" s="186"/>
      <c r="FKS8" s="185"/>
      <c r="FKT8" s="186"/>
      <c r="FKU8" s="185"/>
      <c r="FKV8" s="186"/>
      <c r="FKW8" s="185"/>
      <c r="FKX8" s="186"/>
      <c r="FKY8" s="185"/>
      <c r="FKZ8" s="186"/>
      <c r="FLA8" s="185"/>
      <c r="FLB8" s="186"/>
      <c r="FLC8" s="185"/>
      <c r="FLD8" s="186"/>
      <c r="FLE8" s="185"/>
      <c r="FLF8" s="186"/>
      <c r="FLG8" s="185"/>
      <c r="FLH8" s="186"/>
      <c r="FLI8" s="185"/>
      <c r="FLJ8" s="186"/>
      <c r="FLK8" s="185"/>
      <c r="FLL8" s="186"/>
      <c r="FLM8" s="185"/>
      <c r="FLN8" s="186"/>
      <c r="FLO8" s="185"/>
      <c r="FLP8" s="186"/>
      <c r="FLQ8" s="185"/>
      <c r="FLR8" s="186"/>
      <c r="FLS8" s="185"/>
      <c r="FLT8" s="186"/>
      <c r="FLU8" s="185"/>
      <c r="FLV8" s="186"/>
      <c r="FLW8" s="185"/>
      <c r="FLX8" s="186"/>
      <c r="FLY8" s="185"/>
      <c r="FLZ8" s="186"/>
      <c r="FMA8" s="185"/>
      <c r="FMB8" s="186"/>
      <c r="FMC8" s="185"/>
      <c r="FMD8" s="186"/>
      <c r="FME8" s="185"/>
      <c r="FMF8" s="186"/>
      <c r="FMG8" s="185"/>
      <c r="FMH8" s="186"/>
      <c r="FMI8" s="185"/>
      <c r="FMJ8" s="186"/>
      <c r="FMK8" s="185"/>
      <c r="FML8" s="186"/>
      <c r="FMM8" s="185"/>
      <c r="FMN8" s="186"/>
      <c r="FMO8" s="185"/>
      <c r="FMP8" s="186"/>
      <c r="FMQ8" s="185"/>
      <c r="FMR8" s="186"/>
      <c r="FMS8" s="185"/>
      <c r="FMT8" s="186"/>
      <c r="FMU8" s="185"/>
      <c r="FMV8" s="186"/>
      <c r="FMW8" s="185"/>
      <c r="FMX8" s="186"/>
      <c r="FMY8" s="185"/>
      <c r="FMZ8" s="186"/>
      <c r="FNA8" s="185"/>
      <c r="FNB8" s="186"/>
      <c r="FNC8" s="185"/>
      <c r="FND8" s="186"/>
      <c r="FNE8" s="185"/>
      <c r="FNF8" s="186"/>
      <c r="FNG8" s="185"/>
      <c r="FNH8" s="186"/>
      <c r="FNI8" s="185"/>
      <c r="FNJ8" s="186"/>
      <c r="FNK8" s="185"/>
      <c r="FNL8" s="186"/>
      <c r="FNM8" s="185"/>
      <c r="FNN8" s="186"/>
      <c r="FNO8" s="185"/>
      <c r="FNP8" s="186"/>
      <c r="FNQ8" s="185"/>
      <c r="FNR8" s="186"/>
      <c r="FNS8" s="185"/>
      <c r="FNT8" s="186"/>
      <c r="FNU8" s="185"/>
      <c r="FNV8" s="186"/>
      <c r="FNW8" s="185"/>
      <c r="FNX8" s="186"/>
      <c r="FNY8" s="185"/>
      <c r="FNZ8" s="186"/>
      <c r="FOA8" s="185"/>
      <c r="FOB8" s="186"/>
      <c r="FOC8" s="185"/>
      <c r="FOD8" s="186"/>
      <c r="FOE8" s="185"/>
      <c r="FOF8" s="186"/>
      <c r="FOG8" s="185"/>
      <c r="FOH8" s="186"/>
      <c r="FOI8" s="185"/>
      <c r="FOJ8" s="186"/>
      <c r="FOK8" s="185"/>
      <c r="FOL8" s="186"/>
      <c r="FOM8" s="185"/>
      <c r="FON8" s="186"/>
      <c r="FOO8" s="185"/>
      <c r="FOP8" s="186"/>
      <c r="FOQ8" s="185"/>
      <c r="FOR8" s="186"/>
      <c r="FOS8" s="185"/>
      <c r="FOT8" s="186"/>
      <c r="FOU8" s="185"/>
      <c r="FOV8" s="186"/>
      <c r="FOW8" s="185"/>
      <c r="FOX8" s="186"/>
      <c r="FOY8" s="185"/>
      <c r="FOZ8" s="186"/>
      <c r="FPA8" s="185"/>
      <c r="FPB8" s="186"/>
      <c r="FPC8" s="185"/>
      <c r="FPD8" s="186"/>
      <c r="FPE8" s="185"/>
      <c r="FPF8" s="186"/>
      <c r="FPG8" s="185"/>
      <c r="FPH8" s="186"/>
      <c r="FPI8" s="185"/>
      <c r="FPJ8" s="186"/>
      <c r="FPK8" s="185"/>
      <c r="FPL8" s="186"/>
      <c r="FPM8" s="185"/>
      <c r="FPN8" s="186"/>
      <c r="FPO8" s="185"/>
      <c r="FPP8" s="186"/>
      <c r="FPQ8" s="185"/>
      <c r="FPR8" s="186"/>
      <c r="FPS8" s="185"/>
      <c r="FPT8" s="186"/>
      <c r="FPU8" s="185"/>
      <c r="FPV8" s="186"/>
      <c r="FPW8" s="185"/>
      <c r="FPX8" s="186"/>
      <c r="FPY8" s="185"/>
      <c r="FPZ8" s="186"/>
      <c r="FQA8" s="185"/>
      <c r="FQB8" s="186"/>
      <c r="FQC8" s="185"/>
      <c r="FQD8" s="186"/>
      <c r="FQE8" s="185"/>
      <c r="FQF8" s="186"/>
      <c r="FQG8" s="185"/>
      <c r="FQH8" s="186"/>
      <c r="FQI8" s="185"/>
      <c r="FQJ8" s="186"/>
      <c r="FQK8" s="185"/>
      <c r="FQL8" s="186"/>
      <c r="FQM8" s="185"/>
      <c r="FQN8" s="186"/>
      <c r="FQO8" s="185"/>
      <c r="FQP8" s="186"/>
      <c r="FQQ8" s="185"/>
      <c r="FQR8" s="186"/>
      <c r="FQS8" s="185"/>
      <c r="FQT8" s="186"/>
      <c r="FQU8" s="185"/>
      <c r="FQV8" s="186"/>
      <c r="FQW8" s="185"/>
      <c r="FQX8" s="186"/>
      <c r="FQY8" s="185"/>
      <c r="FQZ8" s="186"/>
      <c r="FRA8" s="185"/>
      <c r="FRB8" s="186"/>
      <c r="FRC8" s="185"/>
      <c r="FRD8" s="186"/>
      <c r="FRE8" s="185"/>
      <c r="FRF8" s="186"/>
      <c r="FRG8" s="185"/>
      <c r="FRH8" s="186"/>
      <c r="FRI8" s="185"/>
      <c r="FRJ8" s="186"/>
      <c r="FRK8" s="185"/>
      <c r="FRL8" s="186"/>
      <c r="FRM8" s="185"/>
      <c r="FRN8" s="186"/>
      <c r="FRO8" s="185"/>
      <c r="FRP8" s="186"/>
      <c r="FRQ8" s="185"/>
      <c r="FRR8" s="186"/>
      <c r="FRS8" s="185"/>
      <c r="FRT8" s="186"/>
      <c r="FRU8" s="185"/>
      <c r="FRV8" s="186"/>
      <c r="FRW8" s="185"/>
      <c r="FRX8" s="186"/>
      <c r="FRY8" s="185"/>
      <c r="FRZ8" s="186"/>
      <c r="FSA8" s="185"/>
      <c r="FSB8" s="186"/>
      <c r="FSC8" s="185"/>
      <c r="FSD8" s="186"/>
      <c r="FSE8" s="185"/>
      <c r="FSF8" s="186"/>
      <c r="FSG8" s="185"/>
      <c r="FSH8" s="186"/>
      <c r="FSI8" s="185"/>
      <c r="FSJ8" s="186"/>
      <c r="FSK8" s="185"/>
      <c r="FSL8" s="186"/>
      <c r="FSM8" s="185"/>
      <c r="FSN8" s="186"/>
      <c r="FSO8" s="185"/>
      <c r="FSP8" s="186"/>
      <c r="FSQ8" s="185"/>
      <c r="FSR8" s="186"/>
      <c r="FSS8" s="185"/>
      <c r="FST8" s="186"/>
      <c r="FSU8" s="185"/>
      <c r="FSV8" s="186"/>
      <c r="FSW8" s="185"/>
      <c r="FSX8" s="186"/>
      <c r="FSY8" s="185"/>
      <c r="FSZ8" s="186"/>
      <c r="FTA8" s="185"/>
      <c r="FTB8" s="186"/>
      <c r="FTC8" s="185"/>
      <c r="FTD8" s="186"/>
      <c r="FTE8" s="185"/>
      <c r="FTF8" s="186"/>
      <c r="FTG8" s="185"/>
      <c r="FTH8" s="186"/>
      <c r="FTI8" s="185"/>
      <c r="FTJ8" s="186"/>
      <c r="FTK8" s="185"/>
      <c r="FTL8" s="186"/>
      <c r="FTM8" s="185"/>
      <c r="FTN8" s="186"/>
      <c r="FTO8" s="185"/>
      <c r="FTP8" s="186"/>
      <c r="FTQ8" s="185"/>
      <c r="FTR8" s="186"/>
      <c r="FTS8" s="185"/>
      <c r="FTT8" s="186"/>
      <c r="FTU8" s="185"/>
      <c r="FTV8" s="186"/>
      <c r="FTW8" s="185"/>
      <c r="FTX8" s="186"/>
      <c r="FTY8" s="185"/>
      <c r="FTZ8" s="186"/>
      <c r="FUA8" s="185"/>
      <c r="FUB8" s="186"/>
      <c r="FUC8" s="185"/>
      <c r="FUD8" s="186"/>
      <c r="FUE8" s="185"/>
      <c r="FUF8" s="186"/>
      <c r="FUG8" s="185"/>
      <c r="FUH8" s="186"/>
      <c r="FUI8" s="185"/>
      <c r="FUJ8" s="186"/>
      <c r="FUK8" s="185"/>
      <c r="FUL8" s="186"/>
      <c r="FUM8" s="185"/>
      <c r="FUN8" s="186"/>
      <c r="FUO8" s="185"/>
      <c r="FUP8" s="186"/>
      <c r="FUQ8" s="185"/>
      <c r="FUR8" s="186"/>
      <c r="FUS8" s="185"/>
      <c r="FUT8" s="186"/>
      <c r="FUU8" s="185"/>
      <c r="FUV8" s="186"/>
      <c r="FUW8" s="185"/>
      <c r="FUX8" s="186"/>
      <c r="FUY8" s="185"/>
      <c r="FUZ8" s="186"/>
      <c r="FVA8" s="185"/>
      <c r="FVB8" s="186"/>
      <c r="FVC8" s="185"/>
      <c r="FVD8" s="186"/>
      <c r="FVE8" s="185"/>
      <c r="FVF8" s="186"/>
      <c r="FVG8" s="185"/>
      <c r="FVH8" s="186"/>
      <c r="FVI8" s="185"/>
      <c r="FVJ8" s="186"/>
      <c r="FVK8" s="185"/>
      <c r="FVL8" s="186"/>
      <c r="FVM8" s="185"/>
      <c r="FVN8" s="186"/>
      <c r="FVO8" s="185"/>
      <c r="FVP8" s="186"/>
      <c r="FVQ8" s="185"/>
      <c r="FVR8" s="186"/>
      <c r="FVS8" s="185"/>
      <c r="FVT8" s="186"/>
      <c r="FVU8" s="185"/>
      <c r="FVV8" s="186"/>
      <c r="FVW8" s="185"/>
      <c r="FVX8" s="186"/>
      <c r="FVY8" s="185"/>
      <c r="FVZ8" s="186"/>
      <c r="FWA8" s="185"/>
      <c r="FWB8" s="186"/>
      <c r="FWC8" s="185"/>
      <c r="FWD8" s="186"/>
      <c r="FWE8" s="185"/>
      <c r="FWF8" s="186"/>
      <c r="FWG8" s="185"/>
      <c r="FWH8" s="186"/>
      <c r="FWI8" s="185"/>
      <c r="FWJ8" s="186"/>
      <c r="FWK8" s="185"/>
      <c r="FWL8" s="186"/>
      <c r="FWM8" s="185"/>
      <c r="FWN8" s="186"/>
      <c r="FWO8" s="185"/>
      <c r="FWP8" s="186"/>
      <c r="FWQ8" s="185"/>
      <c r="FWR8" s="186"/>
      <c r="FWS8" s="185"/>
      <c r="FWT8" s="186"/>
      <c r="FWU8" s="185"/>
      <c r="FWV8" s="186"/>
      <c r="FWW8" s="185"/>
      <c r="FWX8" s="186"/>
      <c r="FWY8" s="185"/>
      <c r="FWZ8" s="186"/>
      <c r="FXA8" s="185"/>
      <c r="FXB8" s="186"/>
      <c r="FXC8" s="185"/>
      <c r="FXD8" s="186"/>
      <c r="FXE8" s="185"/>
      <c r="FXF8" s="186"/>
      <c r="FXG8" s="185"/>
      <c r="FXH8" s="186"/>
      <c r="FXI8" s="185"/>
      <c r="FXJ8" s="186"/>
      <c r="FXK8" s="185"/>
      <c r="FXL8" s="186"/>
      <c r="FXM8" s="185"/>
      <c r="FXN8" s="186"/>
      <c r="FXO8" s="185"/>
      <c r="FXP8" s="186"/>
      <c r="FXQ8" s="185"/>
      <c r="FXR8" s="186"/>
      <c r="FXS8" s="185"/>
      <c r="FXT8" s="186"/>
      <c r="FXU8" s="185"/>
      <c r="FXV8" s="186"/>
      <c r="FXW8" s="185"/>
      <c r="FXX8" s="186"/>
      <c r="FXY8" s="185"/>
      <c r="FXZ8" s="186"/>
      <c r="FYA8" s="185"/>
      <c r="FYB8" s="186"/>
      <c r="FYC8" s="185"/>
      <c r="FYD8" s="186"/>
      <c r="FYE8" s="185"/>
      <c r="FYF8" s="186"/>
      <c r="FYG8" s="185"/>
      <c r="FYH8" s="186"/>
      <c r="FYI8" s="185"/>
      <c r="FYJ8" s="186"/>
      <c r="FYK8" s="185"/>
      <c r="FYL8" s="186"/>
      <c r="FYM8" s="185"/>
      <c r="FYN8" s="186"/>
      <c r="FYO8" s="185"/>
      <c r="FYP8" s="186"/>
      <c r="FYQ8" s="185"/>
      <c r="FYR8" s="186"/>
      <c r="FYS8" s="185"/>
      <c r="FYT8" s="186"/>
      <c r="FYU8" s="185"/>
      <c r="FYV8" s="186"/>
      <c r="FYW8" s="185"/>
      <c r="FYX8" s="186"/>
      <c r="FYY8" s="185"/>
      <c r="FYZ8" s="186"/>
      <c r="FZA8" s="185"/>
      <c r="FZB8" s="186"/>
      <c r="FZC8" s="185"/>
      <c r="FZD8" s="186"/>
      <c r="FZE8" s="185"/>
      <c r="FZF8" s="186"/>
      <c r="FZG8" s="185"/>
      <c r="FZH8" s="186"/>
      <c r="FZI8" s="185"/>
      <c r="FZJ8" s="186"/>
      <c r="FZK8" s="185"/>
      <c r="FZL8" s="186"/>
      <c r="FZM8" s="185"/>
      <c r="FZN8" s="186"/>
      <c r="FZO8" s="185"/>
      <c r="FZP8" s="186"/>
      <c r="FZQ8" s="185"/>
      <c r="FZR8" s="186"/>
      <c r="FZS8" s="185"/>
      <c r="FZT8" s="186"/>
      <c r="FZU8" s="185"/>
      <c r="FZV8" s="186"/>
      <c r="FZW8" s="185"/>
      <c r="FZX8" s="186"/>
      <c r="FZY8" s="185"/>
      <c r="FZZ8" s="186"/>
      <c r="GAA8" s="185"/>
      <c r="GAB8" s="186"/>
      <c r="GAC8" s="185"/>
      <c r="GAD8" s="186"/>
      <c r="GAE8" s="185"/>
      <c r="GAF8" s="186"/>
      <c r="GAG8" s="185"/>
      <c r="GAH8" s="186"/>
      <c r="GAI8" s="185"/>
      <c r="GAJ8" s="186"/>
      <c r="GAK8" s="185"/>
      <c r="GAL8" s="186"/>
      <c r="GAM8" s="185"/>
      <c r="GAN8" s="186"/>
      <c r="GAO8" s="185"/>
      <c r="GAP8" s="186"/>
      <c r="GAQ8" s="185"/>
      <c r="GAR8" s="186"/>
      <c r="GAS8" s="185"/>
      <c r="GAT8" s="186"/>
      <c r="GAU8" s="185"/>
      <c r="GAV8" s="186"/>
      <c r="GAW8" s="185"/>
      <c r="GAX8" s="186"/>
      <c r="GAY8" s="185"/>
      <c r="GAZ8" s="186"/>
      <c r="GBA8" s="185"/>
      <c r="GBB8" s="186"/>
      <c r="GBC8" s="185"/>
      <c r="GBD8" s="186"/>
      <c r="GBE8" s="185"/>
      <c r="GBF8" s="186"/>
      <c r="GBG8" s="185"/>
      <c r="GBH8" s="186"/>
      <c r="GBI8" s="185"/>
      <c r="GBJ8" s="186"/>
      <c r="GBK8" s="185"/>
      <c r="GBL8" s="186"/>
      <c r="GBM8" s="185"/>
      <c r="GBN8" s="186"/>
      <c r="GBO8" s="185"/>
      <c r="GBP8" s="186"/>
      <c r="GBQ8" s="185"/>
      <c r="GBR8" s="186"/>
      <c r="GBS8" s="185"/>
      <c r="GBT8" s="186"/>
      <c r="GBU8" s="185"/>
      <c r="GBV8" s="186"/>
      <c r="GBW8" s="185"/>
      <c r="GBX8" s="186"/>
      <c r="GBY8" s="185"/>
      <c r="GBZ8" s="186"/>
      <c r="GCA8" s="185"/>
      <c r="GCB8" s="186"/>
      <c r="GCC8" s="185"/>
      <c r="GCD8" s="186"/>
      <c r="GCE8" s="185"/>
      <c r="GCF8" s="186"/>
      <c r="GCG8" s="185"/>
      <c r="GCH8" s="186"/>
      <c r="GCI8" s="185"/>
      <c r="GCJ8" s="186"/>
      <c r="GCK8" s="185"/>
      <c r="GCL8" s="186"/>
      <c r="GCM8" s="185"/>
      <c r="GCN8" s="186"/>
      <c r="GCO8" s="185"/>
      <c r="GCP8" s="186"/>
      <c r="GCQ8" s="185"/>
      <c r="GCR8" s="186"/>
      <c r="GCS8" s="185"/>
      <c r="GCT8" s="186"/>
      <c r="GCU8" s="185"/>
      <c r="GCV8" s="186"/>
      <c r="GCW8" s="185"/>
      <c r="GCX8" s="186"/>
      <c r="GCY8" s="185"/>
      <c r="GCZ8" s="186"/>
      <c r="GDA8" s="185"/>
      <c r="GDB8" s="186"/>
      <c r="GDC8" s="185"/>
      <c r="GDD8" s="186"/>
      <c r="GDE8" s="185"/>
      <c r="GDF8" s="186"/>
      <c r="GDG8" s="185"/>
      <c r="GDH8" s="186"/>
      <c r="GDI8" s="185"/>
      <c r="GDJ8" s="186"/>
      <c r="GDK8" s="185"/>
      <c r="GDL8" s="186"/>
      <c r="GDM8" s="185"/>
      <c r="GDN8" s="186"/>
      <c r="GDO8" s="185"/>
      <c r="GDP8" s="186"/>
      <c r="GDQ8" s="185"/>
      <c r="GDR8" s="186"/>
      <c r="GDS8" s="185"/>
      <c r="GDT8" s="186"/>
      <c r="GDU8" s="185"/>
      <c r="GDV8" s="186"/>
      <c r="GDW8" s="185"/>
      <c r="GDX8" s="186"/>
      <c r="GDY8" s="185"/>
      <c r="GDZ8" s="186"/>
      <c r="GEA8" s="185"/>
      <c r="GEB8" s="186"/>
      <c r="GEC8" s="185"/>
      <c r="GED8" s="186"/>
      <c r="GEE8" s="185"/>
      <c r="GEF8" s="186"/>
      <c r="GEG8" s="185"/>
      <c r="GEH8" s="186"/>
      <c r="GEI8" s="185"/>
      <c r="GEJ8" s="186"/>
      <c r="GEK8" s="185"/>
      <c r="GEL8" s="186"/>
      <c r="GEM8" s="185"/>
      <c r="GEN8" s="186"/>
      <c r="GEO8" s="185"/>
      <c r="GEP8" s="186"/>
      <c r="GEQ8" s="185"/>
      <c r="GER8" s="186"/>
      <c r="GES8" s="185"/>
      <c r="GET8" s="186"/>
      <c r="GEU8" s="185"/>
      <c r="GEV8" s="186"/>
      <c r="GEW8" s="185"/>
      <c r="GEX8" s="186"/>
      <c r="GEY8" s="185"/>
      <c r="GEZ8" s="186"/>
      <c r="GFA8" s="185"/>
      <c r="GFB8" s="186"/>
      <c r="GFC8" s="185"/>
      <c r="GFD8" s="186"/>
      <c r="GFE8" s="185"/>
      <c r="GFF8" s="186"/>
      <c r="GFG8" s="185"/>
      <c r="GFH8" s="186"/>
      <c r="GFI8" s="185"/>
      <c r="GFJ8" s="186"/>
      <c r="GFK8" s="185"/>
      <c r="GFL8" s="186"/>
      <c r="GFM8" s="185"/>
      <c r="GFN8" s="186"/>
      <c r="GFO8" s="185"/>
      <c r="GFP8" s="186"/>
      <c r="GFQ8" s="185"/>
      <c r="GFR8" s="186"/>
      <c r="GFS8" s="185"/>
      <c r="GFT8" s="186"/>
      <c r="GFU8" s="185"/>
      <c r="GFV8" s="186"/>
      <c r="GFW8" s="185"/>
      <c r="GFX8" s="186"/>
      <c r="GFY8" s="185"/>
      <c r="GFZ8" s="186"/>
      <c r="GGA8" s="185"/>
      <c r="GGB8" s="186"/>
      <c r="GGC8" s="185"/>
      <c r="GGD8" s="186"/>
      <c r="GGE8" s="185"/>
      <c r="GGF8" s="186"/>
      <c r="GGG8" s="185"/>
      <c r="GGH8" s="186"/>
      <c r="GGI8" s="185"/>
      <c r="GGJ8" s="186"/>
      <c r="GGK8" s="185"/>
      <c r="GGL8" s="186"/>
      <c r="GGM8" s="185"/>
      <c r="GGN8" s="186"/>
      <c r="GGO8" s="185"/>
      <c r="GGP8" s="186"/>
      <c r="GGQ8" s="185"/>
      <c r="GGR8" s="186"/>
      <c r="GGS8" s="185"/>
      <c r="GGT8" s="186"/>
      <c r="GGU8" s="185"/>
      <c r="GGV8" s="186"/>
      <c r="GGW8" s="185"/>
      <c r="GGX8" s="186"/>
      <c r="GGY8" s="185"/>
      <c r="GGZ8" s="186"/>
      <c r="GHA8" s="185"/>
      <c r="GHB8" s="186"/>
      <c r="GHC8" s="185"/>
      <c r="GHD8" s="186"/>
      <c r="GHE8" s="185"/>
      <c r="GHF8" s="186"/>
      <c r="GHG8" s="185"/>
      <c r="GHH8" s="186"/>
      <c r="GHI8" s="185"/>
      <c r="GHJ8" s="186"/>
      <c r="GHK8" s="185"/>
      <c r="GHL8" s="186"/>
      <c r="GHM8" s="185"/>
      <c r="GHN8" s="186"/>
      <c r="GHO8" s="185"/>
      <c r="GHP8" s="186"/>
      <c r="GHQ8" s="185"/>
      <c r="GHR8" s="186"/>
      <c r="GHS8" s="185"/>
      <c r="GHT8" s="186"/>
      <c r="GHU8" s="185"/>
      <c r="GHV8" s="186"/>
      <c r="GHW8" s="185"/>
      <c r="GHX8" s="186"/>
      <c r="GHY8" s="185"/>
      <c r="GHZ8" s="186"/>
      <c r="GIA8" s="185"/>
      <c r="GIB8" s="186"/>
      <c r="GIC8" s="185"/>
      <c r="GID8" s="186"/>
      <c r="GIE8" s="185"/>
      <c r="GIF8" s="186"/>
      <c r="GIG8" s="185"/>
      <c r="GIH8" s="186"/>
      <c r="GII8" s="185"/>
      <c r="GIJ8" s="186"/>
      <c r="GIK8" s="185"/>
      <c r="GIL8" s="186"/>
      <c r="GIM8" s="185"/>
      <c r="GIN8" s="186"/>
      <c r="GIO8" s="185"/>
      <c r="GIP8" s="186"/>
      <c r="GIQ8" s="185"/>
      <c r="GIR8" s="186"/>
      <c r="GIS8" s="185"/>
      <c r="GIT8" s="186"/>
      <c r="GIU8" s="185"/>
      <c r="GIV8" s="186"/>
      <c r="GIW8" s="185"/>
      <c r="GIX8" s="186"/>
      <c r="GIY8" s="185"/>
      <c r="GIZ8" s="186"/>
      <c r="GJA8" s="185"/>
      <c r="GJB8" s="186"/>
      <c r="GJC8" s="185"/>
      <c r="GJD8" s="186"/>
      <c r="GJE8" s="185"/>
      <c r="GJF8" s="186"/>
      <c r="GJG8" s="185"/>
      <c r="GJH8" s="186"/>
      <c r="GJI8" s="185"/>
      <c r="GJJ8" s="186"/>
      <c r="GJK8" s="185"/>
      <c r="GJL8" s="186"/>
      <c r="GJM8" s="185"/>
      <c r="GJN8" s="186"/>
      <c r="GJO8" s="185"/>
      <c r="GJP8" s="186"/>
      <c r="GJQ8" s="185"/>
      <c r="GJR8" s="186"/>
      <c r="GJS8" s="185"/>
      <c r="GJT8" s="186"/>
      <c r="GJU8" s="185"/>
      <c r="GJV8" s="186"/>
      <c r="GJW8" s="185"/>
      <c r="GJX8" s="186"/>
      <c r="GJY8" s="185"/>
      <c r="GJZ8" s="186"/>
      <c r="GKA8" s="185"/>
      <c r="GKB8" s="186"/>
      <c r="GKC8" s="185"/>
      <c r="GKD8" s="186"/>
      <c r="GKE8" s="185"/>
      <c r="GKF8" s="186"/>
      <c r="GKG8" s="185"/>
      <c r="GKH8" s="186"/>
      <c r="GKI8" s="185"/>
      <c r="GKJ8" s="186"/>
      <c r="GKK8" s="185"/>
      <c r="GKL8" s="186"/>
      <c r="GKM8" s="185"/>
      <c r="GKN8" s="186"/>
      <c r="GKO8" s="185"/>
      <c r="GKP8" s="186"/>
      <c r="GKQ8" s="185"/>
      <c r="GKR8" s="186"/>
      <c r="GKS8" s="185"/>
      <c r="GKT8" s="186"/>
      <c r="GKU8" s="185"/>
      <c r="GKV8" s="186"/>
      <c r="GKW8" s="185"/>
      <c r="GKX8" s="186"/>
      <c r="GKY8" s="185"/>
      <c r="GKZ8" s="186"/>
      <c r="GLA8" s="185"/>
      <c r="GLB8" s="186"/>
      <c r="GLC8" s="185"/>
      <c r="GLD8" s="186"/>
      <c r="GLE8" s="185"/>
      <c r="GLF8" s="186"/>
      <c r="GLG8" s="185"/>
      <c r="GLH8" s="186"/>
      <c r="GLI8" s="185"/>
      <c r="GLJ8" s="186"/>
      <c r="GLK8" s="185"/>
      <c r="GLL8" s="186"/>
      <c r="GLM8" s="185"/>
      <c r="GLN8" s="186"/>
      <c r="GLO8" s="185"/>
      <c r="GLP8" s="186"/>
      <c r="GLQ8" s="185"/>
      <c r="GLR8" s="186"/>
      <c r="GLS8" s="185"/>
      <c r="GLT8" s="186"/>
      <c r="GLU8" s="185"/>
      <c r="GLV8" s="186"/>
      <c r="GLW8" s="185"/>
      <c r="GLX8" s="186"/>
      <c r="GLY8" s="185"/>
      <c r="GLZ8" s="186"/>
      <c r="GMA8" s="185"/>
      <c r="GMB8" s="186"/>
      <c r="GMC8" s="185"/>
      <c r="GMD8" s="186"/>
      <c r="GME8" s="185"/>
      <c r="GMF8" s="186"/>
      <c r="GMG8" s="185"/>
      <c r="GMH8" s="186"/>
      <c r="GMI8" s="185"/>
      <c r="GMJ8" s="186"/>
      <c r="GMK8" s="185"/>
      <c r="GML8" s="186"/>
      <c r="GMM8" s="185"/>
      <c r="GMN8" s="186"/>
      <c r="GMO8" s="185"/>
      <c r="GMP8" s="186"/>
      <c r="GMQ8" s="185"/>
      <c r="GMR8" s="186"/>
      <c r="GMS8" s="185"/>
      <c r="GMT8" s="186"/>
      <c r="GMU8" s="185"/>
      <c r="GMV8" s="186"/>
      <c r="GMW8" s="185"/>
      <c r="GMX8" s="186"/>
      <c r="GMY8" s="185"/>
      <c r="GMZ8" s="186"/>
      <c r="GNA8" s="185"/>
      <c r="GNB8" s="186"/>
      <c r="GNC8" s="185"/>
      <c r="GND8" s="186"/>
      <c r="GNE8" s="185"/>
      <c r="GNF8" s="186"/>
      <c r="GNG8" s="185"/>
      <c r="GNH8" s="186"/>
      <c r="GNI8" s="185"/>
      <c r="GNJ8" s="186"/>
      <c r="GNK8" s="185"/>
      <c r="GNL8" s="186"/>
      <c r="GNM8" s="185"/>
      <c r="GNN8" s="186"/>
      <c r="GNO8" s="185"/>
      <c r="GNP8" s="186"/>
      <c r="GNQ8" s="185"/>
      <c r="GNR8" s="186"/>
      <c r="GNS8" s="185"/>
      <c r="GNT8" s="186"/>
      <c r="GNU8" s="185"/>
      <c r="GNV8" s="186"/>
      <c r="GNW8" s="185"/>
      <c r="GNX8" s="186"/>
      <c r="GNY8" s="185"/>
      <c r="GNZ8" s="186"/>
      <c r="GOA8" s="185"/>
      <c r="GOB8" s="186"/>
      <c r="GOC8" s="185"/>
      <c r="GOD8" s="186"/>
      <c r="GOE8" s="185"/>
      <c r="GOF8" s="186"/>
      <c r="GOG8" s="185"/>
      <c r="GOH8" s="186"/>
      <c r="GOI8" s="185"/>
      <c r="GOJ8" s="186"/>
      <c r="GOK8" s="185"/>
      <c r="GOL8" s="186"/>
      <c r="GOM8" s="185"/>
      <c r="GON8" s="186"/>
      <c r="GOO8" s="185"/>
      <c r="GOP8" s="186"/>
      <c r="GOQ8" s="185"/>
      <c r="GOR8" s="186"/>
      <c r="GOS8" s="185"/>
      <c r="GOT8" s="186"/>
      <c r="GOU8" s="185"/>
      <c r="GOV8" s="186"/>
      <c r="GOW8" s="185"/>
      <c r="GOX8" s="186"/>
      <c r="GOY8" s="185"/>
      <c r="GOZ8" s="186"/>
      <c r="GPA8" s="185"/>
      <c r="GPB8" s="186"/>
      <c r="GPC8" s="185"/>
      <c r="GPD8" s="186"/>
      <c r="GPE8" s="185"/>
      <c r="GPF8" s="186"/>
      <c r="GPG8" s="185"/>
      <c r="GPH8" s="186"/>
      <c r="GPI8" s="185"/>
      <c r="GPJ8" s="186"/>
      <c r="GPK8" s="185"/>
      <c r="GPL8" s="186"/>
      <c r="GPM8" s="185"/>
      <c r="GPN8" s="186"/>
      <c r="GPO8" s="185"/>
      <c r="GPP8" s="186"/>
      <c r="GPQ8" s="185"/>
      <c r="GPR8" s="186"/>
      <c r="GPS8" s="185"/>
      <c r="GPT8" s="186"/>
      <c r="GPU8" s="185"/>
      <c r="GPV8" s="186"/>
      <c r="GPW8" s="185"/>
      <c r="GPX8" s="186"/>
      <c r="GPY8" s="185"/>
      <c r="GPZ8" s="186"/>
      <c r="GQA8" s="185"/>
      <c r="GQB8" s="186"/>
      <c r="GQC8" s="185"/>
      <c r="GQD8" s="186"/>
      <c r="GQE8" s="185"/>
      <c r="GQF8" s="186"/>
      <c r="GQG8" s="185"/>
      <c r="GQH8" s="186"/>
      <c r="GQI8" s="185"/>
      <c r="GQJ8" s="186"/>
      <c r="GQK8" s="185"/>
      <c r="GQL8" s="186"/>
      <c r="GQM8" s="185"/>
      <c r="GQN8" s="186"/>
      <c r="GQO8" s="185"/>
      <c r="GQP8" s="186"/>
      <c r="GQQ8" s="185"/>
      <c r="GQR8" s="186"/>
      <c r="GQS8" s="185"/>
      <c r="GQT8" s="186"/>
      <c r="GQU8" s="185"/>
      <c r="GQV8" s="186"/>
      <c r="GQW8" s="185"/>
      <c r="GQX8" s="186"/>
      <c r="GQY8" s="185"/>
      <c r="GQZ8" s="186"/>
      <c r="GRA8" s="185"/>
      <c r="GRB8" s="186"/>
      <c r="GRC8" s="185"/>
      <c r="GRD8" s="186"/>
      <c r="GRE8" s="185"/>
      <c r="GRF8" s="186"/>
      <c r="GRG8" s="185"/>
      <c r="GRH8" s="186"/>
      <c r="GRI8" s="185"/>
      <c r="GRJ8" s="186"/>
      <c r="GRK8" s="185"/>
      <c r="GRL8" s="186"/>
      <c r="GRM8" s="185"/>
      <c r="GRN8" s="186"/>
      <c r="GRO8" s="185"/>
      <c r="GRP8" s="186"/>
      <c r="GRQ8" s="185"/>
      <c r="GRR8" s="186"/>
      <c r="GRS8" s="185"/>
      <c r="GRT8" s="186"/>
      <c r="GRU8" s="185"/>
      <c r="GRV8" s="186"/>
      <c r="GRW8" s="185"/>
      <c r="GRX8" s="186"/>
      <c r="GRY8" s="185"/>
      <c r="GRZ8" s="186"/>
      <c r="GSA8" s="185"/>
      <c r="GSB8" s="186"/>
      <c r="GSC8" s="185"/>
      <c r="GSD8" s="186"/>
      <c r="GSE8" s="185"/>
      <c r="GSF8" s="186"/>
      <c r="GSG8" s="185"/>
      <c r="GSH8" s="186"/>
      <c r="GSI8" s="185"/>
      <c r="GSJ8" s="186"/>
      <c r="GSK8" s="185"/>
      <c r="GSL8" s="186"/>
      <c r="GSM8" s="185"/>
      <c r="GSN8" s="186"/>
      <c r="GSO8" s="185"/>
      <c r="GSP8" s="186"/>
      <c r="GSQ8" s="185"/>
      <c r="GSR8" s="186"/>
      <c r="GSS8" s="185"/>
      <c r="GST8" s="186"/>
      <c r="GSU8" s="185"/>
      <c r="GSV8" s="186"/>
      <c r="GSW8" s="185"/>
      <c r="GSX8" s="186"/>
      <c r="GSY8" s="185"/>
      <c r="GSZ8" s="186"/>
      <c r="GTA8" s="185"/>
      <c r="GTB8" s="186"/>
      <c r="GTC8" s="185"/>
      <c r="GTD8" s="186"/>
      <c r="GTE8" s="185"/>
      <c r="GTF8" s="186"/>
      <c r="GTG8" s="185"/>
      <c r="GTH8" s="186"/>
      <c r="GTI8" s="185"/>
      <c r="GTJ8" s="186"/>
      <c r="GTK8" s="185"/>
      <c r="GTL8" s="186"/>
      <c r="GTM8" s="185"/>
      <c r="GTN8" s="186"/>
      <c r="GTO8" s="185"/>
      <c r="GTP8" s="186"/>
      <c r="GTQ8" s="185"/>
      <c r="GTR8" s="186"/>
      <c r="GTS8" s="185"/>
      <c r="GTT8" s="186"/>
      <c r="GTU8" s="185"/>
      <c r="GTV8" s="186"/>
      <c r="GTW8" s="185"/>
      <c r="GTX8" s="186"/>
      <c r="GTY8" s="185"/>
      <c r="GTZ8" s="186"/>
      <c r="GUA8" s="185"/>
      <c r="GUB8" s="186"/>
      <c r="GUC8" s="185"/>
      <c r="GUD8" s="186"/>
      <c r="GUE8" s="185"/>
      <c r="GUF8" s="186"/>
      <c r="GUG8" s="185"/>
      <c r="GUH8" s="186"/>
      <c r="GUI8" s="185"/>
      <c r="GUJ8" s="186"/>
      <c r="GUK8" s="185"/>
      <c r="GUL8" s="186"/>
      <c r="GUM8" s="185"/>
      <c r="GUN8" s="186"/>
      <c r="GUO8" s="185"/>
      <c r="GUP8" s="186"/>
      <c r="GUQ8" s="185"/>
      <c r="GUR8" s="186"/>
      <c r="GUS8" s="185"/>
      <c r="GUT8" s="186"/>
      <c r="GUU8" s="185"/>
      <c r="GUV8" s="186"/>
      <c r="GUW8" s="185"/>
      <c r="GUX8" s="186"/>
      <c r="GUY8" s="185"/>
      <c r="GUZ8" s="186"/>
      <c r="GVA8" s="185"/>
      <c r="GVB8" s="186"/>
      <c r="GVC8" s="185"/>
      <c r="GVD8" s="186"/>
      <c r="GVE8" s="185"/>
      <c r="GVF8" s="186"/>
      <c r="GVG8" s="185"/>
      <c r="GVH8" s="186"/>
      <c r="GVI8" s="185"/>
      <c r="GVJ8" s="186"/>
      <c r="GVK8" s="185"/>
      <c r="GVL8" s="186"/>
      <c r="GVM8" s="185"/>
      <c r="GVN8" s="186"/>
      <c r="GVO8" s="185"/>
      <c r="GVP8" s="186"/>
      <c r="GVQ8" s="185"/>
      <c r="GVR8" s="186"/>
      <c r="GVS8" s="185"/>
      <c r="GVT8" s="186"/>
      <c r="GVU8" s="185"/>
      <c r="GVV8" s="186"/>
      <c r="GVW8" s="185"/>
      <c r="GVX8" s="186"/>
      <c r="GVY8" s="185"/>
      <c r="GVZ8" s="186"/>
      <c r="GWA8" s="185"/>
      <c r="GWB8" s="186"/>
      <c r="GWC8" s="185"/>
      <c r="GWD8" s="186"/>
      <c r="GWE8" s="185"/>
      <c r="GWF8" s="186"/>
      <c r="GWG8" s="185"/>
      <c r="GWH8" s="186"/>
      <c r="GWI8" s="185"/>
      <c r="GWJ8" s="186"/>
      <c r="GWK8" s="185"/>
      <c r="GWL8" s="186"/>
      <c r="GWM8" s="185"/>
      <c r="GWN8" s="186"/>
      <c r="GWO8" s="185"/>
      <c r="GWP8" s="186"/>
      <c r="GWQ8" s="185"/>
      <c r="GWR8" s="186"/>
      <c r="GWS8" s="185"/>
      <c r="GWT8" s="186"/>
      <c r="GWU8" s="185"/>
      <c r="GWV8" s="186"/>
      <c r="GWW8" s="185"/>
      <c r="GWX8" s="186"/>
      <c r="GWY8" s="185"/>
      <c r="GWZ8" s="186"/>
      <c r="GXA8" s="185"/>
      <c r="GXB8" s="186"/>
      <c r="GXC8" s="185"/>
      <c r="GXD8" s="186"/>
      <c r="GXE8" s="185"/>
      <c r="GXF8" s="186"/>
      <c r="GXG8" s="185"/>
      <c r="GXH8" s="186"/>
      <c r="GXI8" s="185"/>
      <c r="GXJ8" s="186"/>
      <c r="GXK8" s="185"/>
      <c r="GXL8" s="186"/>
      <c r="GXM8" s="185"/>
      <c r="GXN8" s="186"/>
      <c r="GXO8" s="185"/>
      <c r="GXP8" s="186"/>
      <c r="GXQ8" s="185"/>
      <c r="GXR8" s="186"/>
      <c r="GXS8" s="185"/>
      <c r="GXT8" s="186"/>
      <c r="GXU8" s="185"/>
      <c r="GXV8" s="186"/>
      <c r="GXW8" s="185"/>
      <c r="GXX8" s="186"/>
      <c r="GXY8" s="185"/>
      <c r="GXZ8" s="186"/>
      <c r="GYA8" s="185"/>
      <c r="GYB8" s="186"/>
      <c r="GYC8" s="185"/>
      <c r="GYD8" s="186"/>
      <c r="GYE8" s="185"/>
      <c r="GYF8" s="186"/>
      <c r="GYG8" s="185"/>
      <c r="GYH8" s="186"/>
      <c r="GYI8" s="185"/>
      <c r="GYJ8" s="186"/>
      <c r="GYK8" s="185"/>
      <c r="GYL8" s="186"/>
      <c r="GYM8" s="185"/>
      <c r="GYN8" s="186"/>
      <c r="GYO8" s="185"/>
      <c r="GYP8" s="186"/>
      <c r="GYQ8" s="185"/>
      <c r="GYR8" s="186"/>
      <c r="GYS8" s="185"/>
      <c r="GYT8" s="186"/>
      <c r="GYU8" s="185"/>
      <c r="GYV8" s="186"/>
      <c r="GYW8" s="185"/>
      <c r="GYX8" s="186"/>
      <c r="GYY8" s="185"/>
      <c r="GYZ8" s="186"/>
      <c r="GZA8" s="185"/>
      <c r="GZB8" s="186"/>
      <c r="GZC8" s="185"/>
      <c r="GZD8" s="186"/>
      <c r="GZE8" s="185"/>
      <c r="GZF8" s="186"/>
      <c r="GZG8" s="185"/>
      <c r="GZH8" s="186"/>
      <c r="GZI8" s="185"/>
      <c r="GZJ8" s="186"/>
      <c r="GZK8" s="185"/>
      <c r="GZL8" s="186"/>
      <c r="GZM8" s="185"/>
      <c r="GZN8" s="186"/>
      <c r="GZO8" s="185"/>
      <c r="GZP8" s="186"/>
      <c r="GZQ8" s="185"/>
      <c r="GZR8" s="186"/>
      <c r="GZS8" s="185"/>
      <c r="GZT8" s="186"/>
      <c r="GZU8" s="185"/>
      <c r="GZV8" s="186"/>
      <c r="GZW8" s="185"/>
      <c r="GZX8" s="186"/>
      <c r="GZY8" s="185"/>
      <c r="GZZ8" s="186"/>
      <c r="HAA8" s="185"/>
      <c r="HAB8" s="186"/>
      <c r="HAC8" s="185"/>
      <c r="HAD8" s="186"/>
      <c r="HAE8" s="185"/>
      <c r="HAF8" s="186"/>
      <c r="HAG8" s="185"/>
      <c r="HAH8" s="186"/>
      <c r="HAI8" s="185"/>
      <c r="HAJ8" s="186"/>
      <c r="HAK8" s="185"/>
      <c r="HAL8" s="186"/>
      <c r="HAM8" s="185"/>
      <c r="HAN8" s="186"/>
      <c r="HAO8" s="185"/>
      <c r="HAP8" s="186"/>
      <c r="HAQ8" s="185"/>
      <c r="HAR8" s="186"/>
      <c r="HAS8" s="185"/>
      <c r="HAT8" s="186"/>
      <c r="HAU8" s="185"/>
      <c r="HAV8" s="186"/>
      <c r="HAW8" s="185"/>
      <c r="HAX8" s="186"/>
      <c r="HAY8" s="185"/>
      <c r="HAZ8" s="186"/>
      <c r="HBA8" s="185"/>
      <c r="HBB8" s="186"/>
      <c r="HBC8" s="185"/>
      <c r="HBD8" s="186"/>
      <c r="HBE8" s="185"/>
      <c r="HBF8" s="186"/>
      <c r="HBG8" s="185"/>
      <c r="HBH8" s="186"/>
      <c r="HBI8" s="185"/>
      <c r="HBJ8" s="186"/>
      <c r="HBK8" s="185"/>
      <c r="HBL8" s="186"/>
      <c r="HBM8" s="185"/>
      <c r="HBN8" s="186"/>
      <c r="HBO8" s="185"/>
      <c r="HBP8" s="186"/>
      <c r="HBQ8" s="185"/>
      <c r="HBR8" s="186"/>
      <c r="HBS8" s="185"/>
      <c r="HBT8" s="186"/>
      <c r="HBU8" s="185"/>
      <c r="HBV8" s="186"/>
      <c r="HBW8" s="185"/>
      <c r="HBX8" s="186"/>
      <c r="HBY8" s="185"/>
      <c r="HBZ8" s="186"/>
      <c r="HCA8" s="185"/>
      <c r="HCB8" s="186"/>
      <c r="HCC8" s="185"/>
      <c r="HCD8" s="186"/>
      <c r="HCE8" s="185"/>
      <c r="HCF8" s="186"/>
      <c r="HCG8" s="185"/>
      <c r="HCH8" s="186"/>
      <c r="HCI8" s="185"/>
      <c r="HCJ8" s="186"/>
      <c r="HCK8" s="185"/>
      <c r="HCL8" s="186"/>
      <c r="HCM8" s="185"/>
      <c r="HCN8" s="186"/>
      <c r="HCO8" s="185"/>
      <c r="HCP8" s="186"/>
      <c r="HCQ8" s="185"/>
      <c r="HCR8" s="186"/>
      <c r="HCS8" s="185"/>
      <c r="HCT8" s="186"/>
      <c r="HCU8" s="185"/>
      <c r="HCV8" s="186"/>
      <c r="HCW8" s="185"/>
      <c r="HCX8" s="186"/>
      <c r="HCY8" s="185"/>
      <c r="HCZ8" s="186"/>
      <c r="HDA8" s="185"/>
      <c r="HDB8" s="186"/>
      <c r="HDC8" s="185"/>
      <c r="HDD8" s="186"/>
      <c r="HDE8" s="185"/>
      <c r="HDF8" s="186"/>
      <c r="HDG8" s="185"/>
      <c r="HDH8" s="186"/>
      <c r="HDI8" s="185"/>
      <c r="HDJ8" s="186"/>
      <c r="HDK8" s="185"/>
      <c r="HDL8" s="186"/>
      <c r="HDM8" s="185"/>
      <c r="HDN8" s="186"/>
      <c r="HDO8" s="185"/>
      <c r="HDP8" s="186"/>
      <c r="HDQ8" s="185"/>
      <c r="HDR8" s="186"/>
      <c r="HDS8" s="185"/>
      <c r="HDT8" s="186"/>
      <c r="HDU8" s="185"/>
      <c r="HDV8" s="186"/>
      <c r="HDW8" s="185"/>
      <c r="HDX8" s="186"/>
      <c r="HDY8" s="185"/>
      <c r="HDZ8" s="186"/>
      <c r="HEA8" s="185"/>
      <c r="HEB8" s="186"/>
      <c r="HEC8" s="185"/>
      <c r="HED8" s="186"/>
      <c r="HEE8" s="185"/>
      <c r="HEF8" s="186"/>
      <c r="HEG8" s="185"/>
      <c r="HEH8" s="186"/>
      <c r="HEI8" s="185"/>
      <c r="HEJ8" s="186"/>
      <c r="HEK8" s="185"/>
      <c r="HEL8" s="186"/>
      <c r="HEM8" s="185"/>
      <c r="HEN8" s="186"/>
      <c r="HEO8" s="185"/>
      <c r="HEP8" s="186"/>
      <c r="HEQ8" s="185"/>
      <c r="HER8" s="186"/>
      <c r="HES8" s="185"/>
      <c r="HET8" s="186"/>
      <c r="HEU8" s="185"/>
      <c r="HEV8" s="186"/>
      <c r="HEW8" s="185"/>
      <c r="HEX8" s="186"/>
      <c r="HEY8" s="185"/>
      <c r="HEZ8" s="186"/>
      <c r="HFA8" s="185"/>
      <c r="HFB8" s="186"/>
      <c r="HFC8" s="185"/>
      <c r="HFD8" s="186"/>
      <c r="HFE8" s="185"/>
      <c r="HFF8" s="186"/>
      <c r="HFG8" s="185"/>
      <c r="HFH8" s="186"/>
      <c r="HFI8" s="185"/>
      <c r="HFJ8" s="186"/>
      <c r="HFK8" s="185"/>
      <c r="HFL8" s="186"/>
      <c r="HFM8" s="185"/>
      <c r="HFN8" s="186"/>
      <c r="HFO8" s="185"/>
      <c r="HFP8" s="186"/>
      <c r="HFQ8" s="185"/>
      <c r="HFR8" s="186"/>
      <c r="HFS8" s="185"/>
      <c r="HFT8" s="186"/>
      <c r="HFU8" s="185"/>
      <c r="HFV8" s="186"/>
      <c r="HFW8" s="185"/>
      <c r="HFX8" s="186"/>
      <c r="HFY8" s="185"/>
      <c r="HFZ8" s="186"/>
      <c r="HGA8" s="185"/>
      <c r="HGB8" s="186"/>
      <c r="HGC8" s="185"/>
      <c r="HGD8" s="186"/>
      <c r="HGE8" s="185"/>
      <c r="HGF8" s="186"/>
      <c r="HGG8" s="185"/>
      <c r="HGH8" s="186"/>
      <c r="HGI8" s="185"/>
      <c r="HGJ8" s="186"/>
      <c r="HGK8" s="185"/>
      <c r="HGL8" s="186"/>
      <c r="HGM8" s="185"/>
      <c r="HGN8" s="186"/>
      <c r="HGO8" s="185"/>
      <c r="HGP8" s="186"/>
      <c r="HGQ8" s="185"/>
      <c r="HGR8" s="186"/>
      <c r="HGS8" s="185"/>
      <c r="HGT8" s="186"/>
      <c r="HGU8" s="185"/>
      <c r="HGV8" s="186"/>
      <c r="HGW8" s="185"/>
      <c r="HGX8" s="186"/>
      <c r="HGY8" s="185"/>
      <c r="HGZ8" s="186"/>
      <c r="HHA8" s="185"/>
      <c r="HHB8" s="186"/>
      <c r="HHC8" s="185"/>
      <c r="HHD8" s="186"/>
      <c r="HHE8" s="185"/>
      <c r="HHF8" s="186"/>
      <c r="HHG8" s="185"/>
      <c r="HHH8" s="186"/>
      <c r="HHI8" s="185"/>
      <c r="HHJ8" s="186"/>
      <c r="HHK8" s="185"/>
      <c r="HHL8" s="186"/>
      <c r="HHM8" s="185"/>
      <c r="HHN8" s="186"/>
      <c r="HHO8" s="185"/>
      <c r="HHP8" s="186"/>
      <c r="HHQ8" s="185"/>
      <c r="HHR8" s="186"/>
      <c r="HHS8" s="185"/>
      <c r="HHT8" s="186"/>
      <c r="HHU8" s="185"/>
      <c r="HHV8" s="186"/>
      <c r="HHW8" s="185"/>
      <c r="HHX8" s="186"/>
      <c r="HHY8" s="185"/>
      <c r="HHZ8" s="186"/>
      <c r="HIA8" s="185"/>
      <c r="HIB8" s="186"/>
      <c r="HIC8" s="185"/>
      <c r="HID8" s="186"/>
      <c r="HIE8" s="185"/>
      <c r="HIF8" s="186"/>
      <c r="HIG8" s="185"/>
      <c r="HIH8" s="186"/>
      <c r="HII8" s="185"/>
      <c r="HIJ8" s="186"/>
      <c r="HIK8" s="185"/>
      <c r="HIL8" s="186"/>
      <c r="HIM8" s="185"/>
      <c r="HIN8" s="186"/>
      <c r="HIO8" s="185"/>
      <c r="HIP8" s="186"/>
      <c r="HIQ8" s="185"/>
      <c r="HIR8" s="186"/>
      <c r="HIS8" s="185"/>
      <c r="HIT8" s="186"/>
      <c r="HIU8" s="185"/>
      <c r="HIV8" s="186"/>
      <c r="HIW8" s="185"/>
      <c r="HIX8" s="186"/>
      <c r="HIY8" s="185"/>
      <c r="HIZ8" s="186"/>
      <c r="HJA8" s="185"/>
      <c r="HJB8" s="186"/>
      <c r="HJC8" s="185"/>
      <c r="HJD8" s="186"/>
      <c r="HJE8" s="185"/>
      <c r="HJF8" s="186"/>
      <c r="HJG8" s="185"/>
      <c r="HJH8" s="186"/>
      <c r="HJI8" s="185"/>
      <c r="HJJ8" s="186"/>
      <c r="HJK8" s="185"/>
      <c r="HJL8" s="186"/>
      <c r="HJM8" s="185"/>
      <c r="HJN8" s="186"/>
      <c r="HJO8" s="185"/>
      <c r="HJP8" s="186"/>
      <c r="HJQ8" s="185"/>
      <c r="HJR8" s="186"/>
      <c r="HJS8" s="185"/>
      <c r="HJT8" s="186"/>
      <c r="HJU8" s="185"/>
      <c r="HJV8" s="186"/>
      <c r="HJW8" s="185"/>
      <c r="HJX8" s="186"/>
      <c r="HJY8" s="185"/>
      <c r="HJZ8" s="186"/>
      <c r="HKA8" s="185"/>
      <c r="HKB8" s="186"/>
      <c r="HKC8" s="185"/>
      <c r="HKD8" s="186"/>
      <c r="HKE8" s="185"/>
      <c r="HKF8" s="186"/>
      <c r="HKG8" s="185"/>
      <c r="HKH8" s="186"/>
      <c r="HKI8" s="185"/>
      <c r="HKJ8" s="186"/>
      <c r="HKK8" s="185"/>
      <c r="HKL8" s="186"/>
      <c r="HKM8" s="185"/>
      <c r="HKN8" s="186"/>
      <c r="HKO8" s="185"/>
      <c r="HKP8" s="186"/>
      <c r="HKQ8" s="185"/>
      <c r="HKR8" s="186"/>
      <c r="HKS8" s="185"/>
      <c r="HKT8" s="186"/>
      <c r="HKU8" s="185"/>
      <c r="HKV8" s="186"/>
      <c r="HKW8" s="185"/>
      <c r="HKX8" s="186"/>
      <c r="HKY8" s="185"/>
      <c r="HKZ8" s="186"/>
      <c r="HLA8" s="185"/>
      <c r="HLB8" s="186"/>
      <c r="HLC8" s="185"/>
      <c r="HLD8" s="186"/>
      <c r="HLE8" s="185"/>
      <c r="HLF8" s="186"/>
      <c r="HLG8" s="185"/>
      <c r="HLH8" s="186"/>
      <c r="HLI8" s="185"/>
      <c r="HLJ8" s="186"/>
      <c r="HLK8" s="185"/>
      <c r="HLL8" s="186"/>
      <c r="HLM8" s="185"/>
      <c r="HLN8" s="186"/>
      <c r="HLO8" s="185"/>
      <c r="HLP8" s="186"/>
      <c r="HLQ8" s="185"/>
      <c r="HLR8" s="186"/>
      <c r="HLS8" s="185"/>
      <c r="HLT8" s="186"/>
      <c r="HLU8" s="185"/>
      <c r="HLV8" s="186"/>
      <c r="HLW8" s="185"/>
      <c r="HLX8" s="186"/>
      <c r="HLY8" s="185"/>
      <c r="HLZ8" s="186"/>
      <c r="HMA8" s="185"/>
      <c r="HMB8" s="186"/>
      <c r="HMC8" s="185"/>
      <c r="HMD8" s="186"/>
      <c r="HME8" s="185"/>
      <c r="HMF8" s="186"/>
      <c r="HMG8" s="185"/>
      <c r="HMH8" s="186"/>
      <c r="HMI8" s="185"/>
      <c r="HMJ8" s="186"/>
      <c r="HMK8" s="185"/>
      <c r="HML8" s="186"/>
      <c r="HMM8" s="185"/>
      <c r="HMN8" s="186"/>
      <c r="HMO8" s="185"/>
      <c r="HMP8" s="186"/>
      <c r="HMQ8" s="185"/>
      <c r="HMR8" s="186"/>
      <c r="HMS8" s="185"/>
      <c r="HMT8" s="186"/>
      <c r="HMU8" s="185"/>
      <c r="HMV8" s="186"/>
      <c r="HMW8" s="185"/>
      <c r="HMX8" s="186"/>
      <c r="HMY8" s="185"/>
      <c r="HMZ8" s="186"/>
      <c r="HNA8" s="185"/>
      <c r="HNB8" s="186"/>
      <c r="HNC8" s="185"/>
      <c r="HND8" s="186"/>
      <c r="HNE8" s="185"/>
      <c r="HNF8" s="186"/>
      <c r="HNG8" s="185"/>
      <c r="HNH8" s="186"/>
      <c r="HNI8" s="185"/>
      <c r="HNJ8" s="186"/>
      <c r="HNK8" s="185"/>
      <c r="HNL8" s="186"/>
      <c r="HNM8" s="185"/>
      <c r="HNN8" s="186"/>
      <c r="HNO8" s="185"/>
      <c r="HNP8" s="186"/>
      <c r="HNQ8" s="185"/>
      <c r="HNR8" s="186"/>
      <c r="HNS8" s="185"/>
      <c r="HNT8" s="186"/>
      <c r="HNU8" s="185"/>
      <c r="HNV8" s="186"/>
      <c r="HNW8" s="185"/>
      <c r="HNX8" s="186"/>
      <c r="HNY8" s="185"/>
      <c r="HNZ8" s="186"/>
      <c r="HOA8" s="185"/>
      <c r="HOB8" s="186"/>
      <c r="HOC8" s="185"/>
      <c r="HOD8" s="186"/>
      <c r="HOE8" s="185"/>
      <c r="HOF8" s="186"/>
      <c r="HOG8" s="185"/>
      <c r="HOH8" s="186"/>
      <c r="HOI8" s="185"/>
      <c r="HOJ8" s="186"/>
      <c r="HOK8" s="185"/>
      <c r="HOL8" s="186"/>
      <c r="HOM8" s="185"/>
      <c r="HON8" s="186"/>
      <c r="HOO8" s="185"/>
      <c r="HOP8" s="186"/>
      <c r="HOQ8" s="185"/>
      <c r="HOR8" s="186"/>
      <c r="HOS8" s="185"/>
      <c r="HOT8" s="186"/>
      <c r="HOU8" s="185"/>
      <c r="HOV8" s="186"/>
      <c r="HOW8" s="185"/>
      <c r="HOX8" s="186"/>
      <c r="HOY8" s="185"/>
      <c r="HOZ8" s="186"/>
      <c r="HPA8" s="185"/>
      <c r="HPB8" s="186"/>
      <c r="HPC8" s="185"/>
      <c r="HPD8" s="186"/>
      <c r="HPE8" s="185"/>
      <c r="HPF8" s="186"/>
      <c r="HPG8" s="185"/>
      <c r="HPH8" s="186"/>
      <c r="HPI8" s="185"/>
      <c r="HPJ8" s="186"/>
      <c r="HPK8" s="185"/>
      <c r="HPL8" s="186"/>
      <c r="HPM8" s="185"/>
      <c r="HPN8" s="186"/>
      <c r="HPO8" s="185"/>
      <c r="HPP8" s="186"/>
      <c r="HPQ8" s="185"/>
      <c r="HPR8" s="186"/>
      <c r="HPS8" s="185"/>
      <c r="HPT8" s="186"/>
      <c r="HPU8" s="185"/>
      <c r="HPV8" s="186"/>
      <c r="HPW8" s="185"/>
      <c r="HPX8" s="186"/>
      <c r="HPY8" s="185"/>
      <c r="HPZ8" s="186"/>
      <c r="HQA8" s="185"/>
      <c r="HQB8" s="186"/>
      <c r="HQC8" s="185"/>
      <c r="HQD8" s="186"/>
      <c r="HQE8" s="185"/>
      <c r="HQF8" s="186"/>
      <c r="HQG8" s="185"/>
      <c r="HQH8" s="186"/>
      <c r="HQI8" s="185"/>
      <c r="HQJ8" s="186"/>
      <c r="HQK8" s="185"/>
      <c r="HQL8" s="186"/>
      <c r="HQM8" s="185"/>
      <c r="HQN8" s="186"/>
      <c r="HQO8" s="185"/>
      <c r="HQP8" s="186"/>
      <c r="HQQ8" s="185"/>
      <c r="HQR8" s="186"/>
      <c r="HQS8" s="185"/>
      <c r="HQT8" s="186"/>
      <c r="HQU8" s="185"/>
      <c r="HQV8" s="186"/>
      <c r="HQW8" s="185"/>
      <c r="HQX8" s="186"/>
      <c r="HQY8" s="185"/>
      <c r="HQZ8" s="186"/>
      <c r="HRA8" s="185"/>
      <c r="HRB8" s="186"/>
      <c r="HRC8" s="185"/>
      <c r="HRD8" s="186"/>
      <c r="HRE8" s="185"/>
      <c r="HRF8" s="186"/>
      <c r="HRG8" s="185"/>
      <c r="HRH8" s="186"/>
      <c r="HRI8" s="185"/>
      <c r="HRJ8" s="186"/>
      <c r="HRK8" s="185"/>
      <c r="HRL8" s="186"/>
      <c r="HRM8" s="185"/>
      <c r="HRN8" s="186"/>
      <c r="HRO8" s="185"/>
      <c r="HRP8" s="186"/>
      <c r="HRQ8" s="185"/>
      <c r="HRR8" s="186"/>
      <c r="HRS8" s="185"/>
      <c r="HRT8" s="186"/>
      <c r="HRU8" s="185"/>
      <c r="HRV8" s="186"/>
      <c r="HRW8" s="185"/>
      <c r="HRX8" s="186"/>
      <c r="HRY8" s="185"/>
      <c r="HRZ8" s="186"/>
      <c r="HSA8" s="185"/>
      <c r="HSB8" s="186"/>
      <c r="HSC8" s="185"/>
      <c r="HSD8" s="186"/>
      <c r="HSE8" s="185"/>
      <c r="HSF8" s="186"/>
      <c r="HSG8" s="185"/>
      <c r="HSH8" s="186"/>
      <c r="HSI8" s="185"/>
      <c r="HSJ8" s="186"/>
      <c r="HSK8" s="185"/>
      <c r="HSL8" s="186"/>
      <c r="HSM8" s="185"/>
      <c r="HSN8" s="186"/>
      <c r="HSO8" s="185"/>
      <c r="HSP8" s="186"/>
      <c r="HSQ8" s="185"/>
      <c r="HSR8" s="186"/>
      <c r="HSS8" s="185"/>
      <c r="HST8" s="186"/>
      <c r="HSU8" s="185"/>
      <c r="HSV8" s="186"/>
      <c r="HSW8" s="185"/>
      <c r="HSX8" s="186"/>
      <c r="HSY8" s="185"/>
      <c r="HSZ8" s="186"/>
      <c r="HTA8" s="185"/>
      <c r="HTB8" s="186"/>
      <c r="HTC8" s="185"/>
      <c r="HTD8" s="186"/>
      <c r="HTE8" s="185"/>
      <c r="HTF8" s="186"/>
      <c r="HTG8" s="185"/>
      <c r="HTH8" s="186"/>
      <c r="HTI8" s="185"/>
      <c r="HTJ8" s="186"/>
      <c r="HTK8" s="185"/>
      <c r="HTL8" s="186"/>
      <c r="HTM8" s="185"/>
      <c r="HTN8" s="186"/>
      <c r="HTO8" s="185"/>
      <c r="HTP8" s="186"/>
      <c r="HTQ8" s="185"/>
      <c r="HTR8" s="186"/>
      <c r="HTS8" s="185"/>
      <c r="HTT8" s="186"/>
      <c r="HTU8" s="185"/>
      <c r="HTV8" s="186"/>
      <c r="HTW8" s="185"/>
      <c r="HTX8" s="186"/>
      <c r="HTY8" s="185"/>
      <c r="HTZ8" s="186"/>
      <c r="HUA8" s="185"/>
      <c r="HUB8" s="186"/>
      <c r="HUC8" s="185"/>
      <c r="HUD8" s="186"/>
      <c r="HUE8" s="185"/>
      <c r="HUF8" s="186"/>
      <c r="HUG8" s="185"/>
      <c r="HUH8" s="186"/>
      <c r="HUI8" s="185"/>
      <c r="HUJ8" s="186"/>
      <c r="HUK8" s="185"/>
      <c r="HUL8" s="186"/>
      <c r="HUM8" s="185"/>
      <c r="HUN8" s="186"/>
      <c r="HUO8" s="185"/>
      <c r="HUP8" s="186"/>
      <c r="HUQ8" s="185"/>
      <c r="HUR8" s="186"/>
      <c r="HUS8" s="185"/>
      <c r="HUT8" s="186"/>
      <c r="HUU8" s="185"/>
      <c r="HUV8" s="186"/>
      <c r="HUW8" s="185"/>
      <c r="HUX8" s="186"/>
      <c r="HUY8" s="185"/>
      <c r="HUZ8" s="186"/>
      <c r="HVA8" s="185"/>
      <c r="HVB8" s="186"/>
      <c r="HVC8" s="185"/>
      <c r="HVD8" s="186"/>
      <c r="HVE8" s="185"/>
      <c r="HVF8" s="186"/>
      <c r="HVG8" s="185"/>
      <c r="HVH8" s="186"/>
      <c r="HVI8" s="185"/>
      <c r="HVJ8" s="186"/>
      <c r="HVK8" s="185"/>
      <c r="HVL8" s="186"/>
      <c r="HVM8" s="185"/>
      <c r="HVN8" s="186"/>
      <c r="HVO8" s="185"/>
      <c r="HVP8" s="186"/>
      <c r="HVQ8" s="185"/>
      <c r="HVR8" s="186"/>
      <c r="HVS8" s="185"/>
      <c r="HVT8" s="186"/>
      <c r="HVU8" s="185"/>
      <c r="HVV8" s="186"/>
      <c r="HVW8" s="185"/>
      <c r="HVX8" s="186"/>
      <c r="HVY8" s="185"/>
      <c r="HVZ8" s="186"/>
      <c r="HWA8" s="185"/>
      <c r="HWB8" s="186"/>
      <c r="HWC8" s="185"/>
      <c r="HWD8" s="186"/>
      <c r="HWE8" s="185"/>
      <c r="HWF8" s="186"/>
      <c r="HWG8" s="185"/>
      <c r="HWH8" s="186"/>
      <c r="HWI8" s="185"/>
      <c r="HWJ8" s="186"/>
      <c r="HWK8" s="185"/>
      <c r="HWL8" s="186"/>
      <c r="HWM8" s="185"/>
      <c r="HWN8" s="186"/>
      <c r="HWO8" s="185"/>
      <c r="HWP8" s="186"/>
      <c r="HWQ8" s="185"/>
      <c r="HWR8" s="186"/>
      <c r="HWS8" s="185"/>
      <c r="HWT8" s="186"/>
      <c r="HWU8" s="185"/>
      <c r="HWV8" s="186"/>
      <c r="HWW8" s="185"/>
      <c r="HWX8" s="186"/>
      <c r="HWY8" s="185"/>
      <c r="HWZ8" s="186"/>
      <c r="HXA8" s="185"/>
      <c r="HXB8" s="186"/>
      <c r="HXC8" s="185"/>
      <c r="HXD8" s="186"/>
      <c r="HXE8" s="185"/>
      <c r="HXF8" s="186"/>
      <c r="HXG8" s="185"/>
      <c r="HXH8" s="186"/>
      <c r="HXI8" s="185"/>
      <c r="HXJ8" s="186"/>
      <c r="HXK8" s="185"/>
      <c r="HXL8" s="186"/>
      <c r="HXM8" s="185"/>
      <c r="HXN8" s="186"/>
      <c r="HXO8" s="185"/>
      <c r="HXP8" s="186"/>
      <c r="HXQ8" s="185"/>
      <c r="HXR8" s="186"/>
      <c r="HXS8" s="185"/>
      <c r="HXT8" s="186"/>
      <c r="HXU8" s="185"/>
      <c r="HXV8" s="186"/>
      <c r="HXW8" s="185"/>
      <c r="HXX8" s="186"/>
      <c r="HXY8" s="185"/>
      <c r="HXZ8" s="186"/>
      <c r="HYA8" s="185"/>
      <c r="HYB8" s="186"/>
      <c r="HYC8" s="185"/>
      <c r="HYD8" s="186"/>
      <c r="HYE8" s="185"/>
      <c r="HYF8" s="186"/>
      <c r="HYG8" s="185"/>
      <c r="HYH8" s="186"/>
      <c r="HYI8" s="185"/>
      <c r="HYJ8" s="186"/>
      <c r="HYK8" s="185"/>
      <c r="HYL8" s="186"/>
      <c r="HYM8" s="185"/>
      <c r="HYN8" s="186"/>
      <c r="HYO8" s="185"/>
      <c r="HYP8" s="186"/>
      <c r="HYQ8" s="185"/>
      <c r="HYR8" s="186"/>
      <c r="HYS8" s="185"/>
      <c r="HYT8" s="186"/>
      <c r="HYU8" s="185"/>
      <c r="HYV8" s="186"/>
      <c r="HYW8" s="185"/>
      <c r="HYX8" s="186"/>
      <c r="HYY8" s="185"/>
      <c r="HYZ8" s="186"/>
      <c r="HZA8" s="185"/>
      <c r="HZB8" s="186"/>
      <c r="HZC8" s="185"/>
      <c r="HZD8" s="186"/>
      <c r="HZE8" s="185"/>
      <c r="HZF8" s="186"/>
      <c r="HZG8" s="185"/>
      <c r="HZH8" s="186"/>
      <c r="HZI8" s="185"/>
      <c r="HZJ8" s="186"/>
      <c r="HZK8" s="185"/>
      <c r="HZL8" s="186"/>
      <c r="HZM8" s="185"/>
      <c r="HZN8" s="186"/>
      <c r="HZO8" s="185"/>
      <c r="HZP8" s="186"/>
      <c r="HZQ8" s="185"/>
      <c r="HZR8" s="186"/>
      <c r="HZS8" s="185"/>
      <c r="HZT8" s="186"/>
      <c r="HZU8" s="185"/>
      <c r="HZV8" s="186"/>
      <c r="HZW8" s="185"/>
      <c r="HZX8" s="186"/>
      <c r="HZY8" s="185"/>
      <c r="HZZ8" s="186"/>
      <c r="IAA8" s="185"/>
      <c r="IAB8" s="186"/>
      <c r="IAC8" s="185"/>
      <c r="IAD8" s="186"/>
      <c r="IAE8" s="185"/>
      <c r="IAF8" s="186"/>
      <c r="IAG8" s="185"/>
      <c r="IAH8" s="186"/>
      <c r="IAI8" s="185"/>
      <c r="IAJ8" s="186"/>
      <c r="IAK8" s="185"/>
      <c r="IAL8" s="186"/>
      <c r="IAM8" s="185"/>
      <c r="IAN8" s="186"/>
      <c r="IAO8" s="185"/>
      <c r="IAP8" s="186"/>
      <c r="IAQ8" s="185"/>
      <c r="IAR8" s="186"/>
      <c r="IAS8" s="185"/>
      <c r="IAT8" s="186"/>
      <c r="IAU8" s="185"/>
      <c r="IAV8" s="186"/>
      <c r="IAW8" s="185"/>
      <c r="IAX8" s="186"/>
      <c r="IAY8" s="185"/>
      <c r="IAZ8" s="186"/>
      <c r="IBA8" s="185"/>
      <c r="IBB8" s="186"/>
      <c r="IBC8" s="185"/>
      <c r="IBD8" s="186"/>
      <c r="IBE8" s="185"/>
      <c r="IBF8" s="186"/>
      <c r="IBG8" s="185"/>
      <c r="IBH8" s="186"/>
      <c r="IBI8" s="185"/>
      <c r="IBJ8" s="186"/>
      <c r="IBK8" s="185"/>
      <c r="IBL8" s="186"/>
      <c r="IBM8" s="185"/>
      <c r="IBN8" s="186"/>
      <c r="IBO8" s="185"/>
      <c r="IBP8" s="186"/>
      <c r="IBQ8" s="185"/>
      <c r="IBR8" s="186"/>
      <c r="IBS8" s="185"/>
      <c r="IBT8" s="186"/>
      <c r="IBU8" s="185"/>
      <c r="IBV8" s="186"/>
      <c r="IBW8" s="185"/>
      <c r="IBX8" s="186"/>
      <c r="IBY8" s="185"/>
      <c r="IBZ8" s="186"/>
      <c r="ICA8" s="185"/>
      <c r="ICB8" s="186"/>
      <c r="ICC8" s="185"/>
      <c r="ICD8" s="186"/>
      <c r="ICE8" s="185"/>
      <c r="ICF8" s="186"/>
      <c r="ICG8" s="185"/>
      <c r="ICH8" s="186"/>
      <c r="ICI8" s="185"/>
      <c r="ICJ8" s="186"/>
      <c r="ICK8" s="185"/>
      <c r="ICL8" s="186"/>
      <c r="ICM8" s="185"/>
      <c r="ICN8" s="186"/>
      <c r="ICO8" s="185"/>
      <c r="ICP8" s="186"/>
      <c r="ICQ8" s="185"/>
      <c r="ICR8" s="186"/>
      <c r="ICS8" s="185"/>
      <c r="ICT8" s="186"/>
      <c r="ICU8" s="185"/>
      <c r="ICV8" s="186"/>
      <c r="ICW8" s="185"/>
      <c r="ICX8" s="186"/>
      <c r="ICY8" s="185"/>
      <c r="ICZ8" s="186"/>
      <c r="IDA8" s="185"/>
      <c r="IDB8" s="186"/>
      <c r="IDC8" s="185"/>
      <c r="IDD8" s="186"/>
      <c r="IDE8" s="185"/>
      <c r="IDF8" s="186"/>
      <c r="IDG8" s="185"/>
      <c r="IDH8" s="186"/>
      <c r="IDI8" s="185"/>
      <c r="IDJ8" s="186"/>
      <c r="IDK8" s="185"/>
      <c r="IDL8" s="186"/>
      <c r="IDM8" s="185"/>
      <c r="IDN8" s="186"/>
      <c r="IDO8" s="185"/>
      <c r="IDP8" s="186"/>
      <c r="IDQ8" s="185"/>
      <c r="IDR8" s="186"/>
      <c r="IDS8" s="185"/>
      <c r="IDT8" s="186"/>
      <c r="IDU8" s="185"/>
      <c r="IDV8" s="186"/>
      <c r="IDW8" s="185"/>
      <c r="IDX8" s="186"/>
      <c r="IDY8" s="185"/>
      <c r="IDZ8" s="186"/>
      <c r="IEA8" s="185"/>
      <c r="IEB8" s="186"/>
      <c r="IEC8" s="185"/>
      <c r="IED8" s="186"/>
      <c r="IEE8" s="185"/>
      <c r="IEF8" s="186"/>
      <c r="IEG8" s="185"/>
      <c r="IEH8" s="186"/>
      <c r="IEI8" s="185"/>
      <c r="IEJ8" s="186"/>
      <c r="IEK8" s="185"/>
      <c r="IEL8" s="186"/>
      <c r="IEM8" s="185"/>
      <c r="IEN8" s="186"/>
      <c r="IEO8" s="185"/>
      <c r="IEP8" s="186"/>
      <c r="IEQ8" s="185"/>
      <c r="IER8" s="186"/>
      <c r="IES8" s="185"/>
      <c r="IET8" s="186"/>
      <c r="IEU8" s="185"/>
      <c r="IEV8" s="186"/>
      <c r="IEW8" s="185"/>
      <c r="IEX8" s="186"/>
      <c r="IEY8" s="185"/>
      <c r="IEZ8" s="186"/>
      <c r="IFA8" s="185"/>
      <c r="IFB8" s="186"/>
      <c r="IFC8" s="185"/>
      <c r="IFD8" s="186"/>
      <c r="IFE8" s="185"/>
      <c r="IFF8" s="186"/>
      <c r="IFG8" s="185"/>
      <c r="IFH8" s="186"/>
      <c r="IFI8" s="185"/>
      <c r="IFJ8" s="186"/>
      <c r="IFK8" s="185"/>
      <c r="IFL8" s="186"/>
      <c r="IFM8" s="185"/>
      <c r="IFN8" s="186"/>
      <c r="IFO8" s="185"/>
      <c r="IFP8" s="186"/>
      <c r="IFQ8" s="185"/>
      <c r="IFR8" s="186"/>
      <c r="IFS8" s="185"/>
      <c r="IFT8" s="186"/>
      <c r="IFU8" s="185"/>
      <c r="IFV8" s="186"/>
      <c r="IFW8" s="185"/>
      <c r="IFX8" s="186"/>
      <c r="IFY8" s="185"/>
      <c r="IFZ8" s="186"/>
      <c r="IGA8" s="185"/>
      <c r="IGB8" s="186"/>
      <c r="IGC8" s="185"/>
      <c r="IGD8" s="186"/>
      <c r="IGE8" s="185"/>
      <c r="IGF8" s="186"/>
      <c r="IGG8" s="185"/>
      <c r="IGH8" s="186"/>
      <c r="IGI8" s="185"/>
      <c r="IGJ8" s="186"/>
      <c r="IGK8" s="185"/>
      <c r="IGL8" s="186"/>
      <c r="IGM8" s="185"/>
      <c r="IGN8" s="186"/>
      <c r="IGO8" s="185"/>
      <c r="IGP8" s="186"/>
      <c r="IGQ8" s="185"/>
      <c r="IGR8" s="186"/>
      <c r="IGS8" s="185"/>
      <c r="IGT8" s="186"/>
      <c r="IGU8" s="185"/>
      <c r="IGV8" s="186"/>
      <c r="IGW8" s="185"/>
      <c r="IGX8" s="186"/>
      <c r="IGY8" s="185"/>
      <c r="IGZ8" s="186"/>
      <c r="IHA8" s="185"/>
      <c r="IHB8" s="186"/>
      <c r="IHC8" s="185"/>
      <c r="IHD8" s="186"/>
      <c r="IHE8" s="185"/>
      <c r="IHF8" s="186"/>
      <c r="IHG8" s="185"/>
      <c r="IHH8" s="186"/>
      <c r="IHI8" s="185"/>
      <c r="IHJ8" s="186"/>
      <c r="IHK8" s="185"/>
      <c r="IHL8" s="186"/>
      <c r="IHM8" s="185"/>
      <c r="IHN8" s="186"/>
      <c r="IHO8" s="185"/>
      <c r="IHP8" s="186"/>
      <c r="IHQ8" s="185"/>
      <c r="IHR8" s="186"/>
      <c r="IHS8" s="185"/>
      <c r="IHT8" s="186"/>
      <c r="IHU8" s="185"/>
      <c r="IHV8" s="186"/>
      <c r="IHW8" s="185"/>
      <c r="IHX8" s="186"/>
      <c r="IHY8" s="185"/>
      <c r="IHZ8" s="186"/>
      <c r="IIA8" s="185"/>
      <c r="IIB8" s="186"/>
      <c r="IIC8" s="185"/>
      <c r="IID8" s="186"/>
      <c r="IIE8" s="185"/>
      <c r="IIF8" s="186"/>
      <c r="IIG8" s="185"/>
      <c r="IIH8" s="186"/>
      <c r="III8" s="185"/>
      <c r="IIJ8" s="186"/>
      <c r="IIK8" s="185"/>
      <c r="IIL8" s="186"/>
      <c r="IIM8" s="185"/>
      <c r="IIN8" s="186"/>
      <c r="IIO8" s="185"/>
      <c r="IIP8" s="186"/>
      <c r="IIQ8" s="185"/>
      <c r="IIR8" s="186"/>
      <c r="IIS8" s="185"/>
      <c r="IIT8" s="186"/>
      <c r="IIU8" s="185"/>
      <c r="IIV8" s="186"/>
      <c r="IIW8" s="185"/>
      <c r="IIX8" s="186"/>
      <c r="IIY8" s="185"/>
      <c r="IIZ8" s="186"/>
      <c r="IJA8" s="185"/>
      <c r="IJB8" s="186"/>
      <c r="IJC8" s="185"/>
      <c r="IJD8" s="186"/>
      <c r="IJE8" s="185"/>
      <c r="IJF8" s="186"/>
      <c r="IJG8" s="185"/>
      <c r="IJH8" s="186"/>
      <c r="IJI8" s="185"/>
      <c r="IJJ8" s="186"/>
      <c r="IJK8" s="185"/>
      <c r="IJL8" s="186"/>
      <c r="IJM8" s="185"/>
      <c r="IJN8" s="186"/>
      <c r="IJO8" s="185"/>
      <c r="IJP8" s="186"/>
      <c r="IJQ8" s="185"/>
      <c r="IJR8" s="186"/>
      <c r="IJS8" s="185"/>
      <c r="IJT8" s="186"/>
      <c r="IJU8" s="185"/>
      <c r="IJV8" s="186"/>
      <c r="IJW8" s="185"/>
      <c r="IJX8" s="186"/>
      <c r="IJY8" s="185"/>
      <c r="IJZ8" s="186"/>
      <c r="IKA8" s="185"/>
      <c r="IKB8" s="186"/>
      <c r="IKC8" s="185"/>
      <c r="IKD8" s="186"/>
      <c r="IKE8" s="185"/>
      <c r="IKF8" s="186"/>
      <c r="IKG8" s="185"/>
      <c r="IKH8" s="186"/>
      <c r="IKI8" s="185"/>
      <c r="IKJ8" s="186"/>
      <c r="IKK8" s="185"/>
      <c r="IKL8" s="186"/>
      <c r="IKM8" s="185"/>
      <c r="IKN8" s="186"/>
      <c r="IKO8" s="185"/>
      <c r="IKP8" s="186"/>
      <c r="IKQ8" s="185"/>
      <c r="IKR8" s="186"/>
      <c r="IKS8" s="185"/>
      <c r="IKT8" s="186"/>
      <c r="IKU8" s="185"/>
      <c r="IKV8" s="186"/>
      <c r="IKW8" s="185"/>
      <c r="IKX8" s="186"/>
      <c r="IKY8" s="185"/>
      <c r="IKZ8" s="186"/>
      <c r="ILA8" s="185"/>
      <c r="ILB8" s="186"/>
      <c r="ILC8" s="185"/>
      <c r="ILD8" s="186"/>
      <c r="ILE8" s="185"/>
      <c r="ILF8" s="186"/>
      <c r="ILG8" s="185"/>
      <c r="ILH8" s="186"/>
      <c r="ILI8" s="185"/>
      <c r="ILJ8" s="186"/>
      <c r="ILK8" s="185"/>
      <c r="ILL8" s="186"/>
      <c r="ILM8" s="185"/>
      <c r="ILN8" s="186"/>
      <c r="ILO8" s="185"/>
      <c r="ILP8" s="186"/>
      <c r="ILQ8" s="185"/>
      <c r="ILR8" s="186"/>
      <c r="ILS8" s="185"/>
      <c r="ILT8" s="186"/>
      <c r="ILU8" s="185"/>
      <c r="ILV8" s="186"/>
      <c r="ILW8" s="185"/>
      <c r="ILX8" s="186"/>
      <c r="ILY8" s="185"/>
      <c r="ILZ8" s="186"/>
      <c r="IMA8" s="185"/>
      <c r="IMB8" s="186"/>
      <c r="IMC8" s="185"/>
      <c r="IMD8" s="186"/>
      <c r="IME8" s="185"/>
      <c r="IMF8" s="186"/>
      <c r="IMG8" s="185"/>
      <c r="IMH8" s="186"/>
      <c r="IMI8" s="185"/>
      <c r="IMJ8" s="186"/>
      <c r="IMK8" s="185"/>
      <c r="IML8" s="186"/>
      <c r="IMM8" s="185"/>
      <c r="IMN8" s="186"/>
      <c r="IMO8" s="185"/>
      <c r="IMP8" s="186"/>
      <c r="IMQ8" s="185"/>
      <c r="IMR8" s="186"/>
      <c r="IMS8" s="185"/>
      <c r="IMT8" s="186"/>
      <c r="IMU8" s="185"/>
      <c r="IMV8" s="186"/>
      <c r="IMW8" s="185"/>
      <c r="IMX8" s="186"/>
      <c r="IMY8" s="185"/>
      <c r="IMZ8" s="186"/>
      <c r="INA8" s="185"/>
      <c r="INB8" s="186"/>
      <c r="INC8" s="185"/>
      <c r="IND8" s="186"/>
      <c r="INE8" s="185"/>
      <c r="INF8" s="186"/>
      <c r="ING8" s="185"/>
      <c r="INH8" s="186"/>
      <c r="INI8" s="185"/>
      <c r="INJ8" s="186"/>
      <c r="INK8" s="185"/>
      <c r="INL8" s="186"/>
      <c r="INM8" s="185"/>
      <c r="INN8" s="186"/>
      <c r="INO8" s="185"/>
      <c r="INP8" s="186"/>
      <c r="INQ8" s="185"/>
      <c r="INR8" s="186"/>
      <c r="INS8" s="185"/>
      <c r="INT8" s="186"/>
      <c r="INU8" s="185"/>
      <c r="INV8" s="186"/>
      <c r="INW8" s="185"/>
      <c r="INX8" s="186"/>
      <c r="INY8" s="185"/>
      <c r="INZ8" s="186"/>
      <c r="IOA8" s="185"/>
      <c r="IOB8" s="186"/>
      <c r="IOC8" s="185"/>
      <c r="IOD8" s="186"/>
      <c r="IOE8" s="185"/>
      <c r="IOF8" s="186"/>
      <c r="IOG8" s="185"/>
      <c r="IOH8" s="186"/>
      <c r="IOI8" s="185"/>
      <c r="IOJ8" s="186"/>
      <c r="IOK8" s="185"/>
      <c r="IOL8" s="186"/>
      <c r="IOM8" s="185"/>
      <c r="ION8" s="186"/>
      <c r="IOO8" s="185"/>
      <c r="IOP8" s="186"/>
      <c r="IOQ8" s="185"/>
      <c r="IOR8" s="186"/>
      <c r="IOS8" s="185"/>
      <c r="IOT8" s="186"/>
      <c r="IOU8" s="185"/>
      <c r="IOV8" s="186"/>
      <c r="IOW8" s="185"/>
      <c r="IOX8" s="186"/>
      <c r="IOY8" s="185"/>
      <c r="IOZ8" s="186"/>
      <c r="IPA8" s="185"/>
      <c r="IPB8" s="186"/>
      <c r="IPC8" s="185"/>
      <c r="IPD8" s="186"/>
      <c r="IPE8" s="185"/>
      <c r="IPF8" s="186"/>
      <c r="IPG8" s="185"/>
      <c r="IPH8" s="186"/>
      <c r="IPI8" s="185"/>
      <c r="IPJ8" s="186"/>
      <c r="IPK8" s="185"/>
      <c r="IPL8" s="186"/>
      <c r="IPM8" s="185"/>
      <c r="IPN8" s="186"/>
      <c r="IPO8" s="185"/>
      <c r="IPP8" s="186"/>
      <c r="IPQ8" s="185"/>
      <c r="IPR8" s="186"/>
      <c r="IPS8" s="185"/>
      <c r="IPT8" s="186"/>
      <c r="IPU8" s="185"/>
      <c r="IPV8" s="186"/>
      <c r="IPW8" s="185"/>
      <c r="IPX8" s="186"/>
      <c r="IPY8" s="185"/>
      <c r="IPZ8" s="186"/>
      <c r="IQA8" s="185"/>
      <c r="IQB8" s="186"/>
      <c r="IQC8" s="185"/>
      <c r="IQD8" s="186"/>
      <c r="IQE8" s="185"/>
      <c r="IQF8" s="186"/>
      <c r="IQG8" s="185"/>
      <c r="IQH8" s="186"/>
      <c r="IQI8" s="185"/>
      <c r="IQJ8" s="186"/>
      <c r="IQK8" s="185"/>
      <c r="IQL8" s="186"/>
      <c r="IQM8" s="185"/>
      <c r="IQN8" s="186"/>
      <c r="IQO8" s="185"/>
      <c r="IQP8" s="186"/>
      <c r="IQQ8" s="185"/>
      <c r="IQR8" s="186"/>
      <c r="IQS8" s="185"/>
      <c r="IQT8" s="186"/>
      <c r="IQU8" s="185"/>
      <c r="IQV8" s="186"/>
      <c r="IQW8" s="185"/>
      <c r="IQX8" s="186"/>
      <c r="IQY8" s="185"/>
      <c r="IQZ8" s="186"/>
      <c r="IRA8" s="185"/>
      <c r="IRB8" s="186"/>
      <c r="IRC8" s="185"/>
      <c r="IRD8" s="186"/>
      <c r="IRE8" s="185"/>
      <c r="IRF8" s="186"/>
      <c r="IRG8" s="185"/>
      <c r="IRH8" s="186"/>
      <c r="IRI8" s="185"/>
      <c r="IRJ8" s="186"/>
      <c r="IRK8" s="185"/>
      <c r="IRL8" s="186"/>
      <c r="IRM8" s="185"/>
      <c r="IRN8" s="186"/>
      <c r="IRO8" s="185"/>
      <c r="IRP8" s="186"/>
      <c r="IRQ8" s="185"/>
      <c r="IRR8" s="186"/>
      <c r="IRS8" s="185"/>
      <c r="IRT8" s="186"/>
      <c r="IRU8" s="185"/>
      <c r="IRV8" s="186"/>
      <c r="IRW8" s="185"/>
      <c r="IRX8" s="186"/>
      <c r="IRY8" s="185"/>
      <c r="IRZ8" s="186"/>
      <c r="ISA8" s="185"/>
      <c r="ISB8" s="186"/>
      <c r="ISC8" s="185"/>
      <c r="ISD8" s="186"/>
      <c r="ISE8" s="185"/>
      <c r="ISF8" s="186"/>
      <c r="ISG8" s="185"/>
      <c r="ISH8" s="186"/>
      <c r="ISI8" s="185"/>
      <c r="ISJ8" s="186"/>
      <c r="ISK8" s="185"/>
      <c r="ISL8" s="186"/>
      <c r="ISM8" s="185"/>
      <c r="ISN8" s="186"/>
      <c r="ISO8" s="185"/>
      <c r="ISP8" s="186"/>
      <c r="ISQ8" s="185"/>
      <c r="ISR8" s="186"/>
      <c r="ISS8" s="185"/>
      <c r="IST8" s="186"/>
      <c r="ISU8" s="185"/>
      <c r="ISV8" s="186"/>
      <c r="ISW8" s="185"/>
      <c r="ISX8" s="186"/>
      <c r="ISY8" s="185"/>
      <c r="ISZ8" s="186"/>
      <c r="ITA8" s="185"/>
      <c r="ITB8" s="186"/>
      <c r="ITC8" s="185"/>
      <c r="ITD8" s="186"/>
      <c r="ITE8" s="185"/>
      <c r="ITF8" s="186"/>
      <c r="ITG8" s="185"/>
      <c r="ITH8" s="186"/>
      <c r="ITI8" s="185"/>
      <c r="ITJ8" s="186"/>
      <c r="ITK8" s="185"/>
      <c r="ITL8" s="186"/>
      <c r="ITM8" s="185"/>
      <c r="ITN8" s="186"/>
      <c r="ITO8" s="185"/>
      <c r="ITP8" s="186"/>
      <c r="ITQ8" s="185"/>
      <c r="ITR8" s="186"/>
      <c r="ITS8" s="185"/>
      <c r="ITT8" s="186"/>
      <c r="ITU8" s="185"/>
      <c r="ITV8" s="186"/>
      <c r="ITW8" s="185"/>
      <c r="ITX8" s="186"/>
      <c r="ITY8" s="185"/>
      <c r="ITZ8" s="186"/>
      <c r="IUA8" s="185"/>
      <c r="IUB8" s="186"/>
      <c r="IUC8" s="185"/>
      <c r="IUD8" s="186"/>
      <c r="IUE8" s="185"/>
      <c r="IUF8" s="186"/>
      <c r="IUG8" s="185"/>
      <c r="IUH8" s="186"/>
      <c r="IUI8" s="185"/>
      <c r="IUJ8" s="186"/>
      <c r="IUK8" s="185"/>
      <c r="IUL8" s="186"/>
      <c r="IUM8" s="185"/>
      <c r="IUN8" s="186"/>
      <c r="IUO8" s="185"/>
      <c r="IUP8" s="186"/>
      <c r="IUQ8" s="185"/>
      <c r="IUR8" s="186"/>
      <c r="IUS8" s="185"/>
      <c r="IUT8" s="186"/>
      <c r="IUU8" s="185"/>
      <c r="IUV8" s="186"/>
      <c r="IUW8" s="185"/>
      <c r="IUX8" s="186"/>
      <c r="IUY8" s="185"/>
      <c r="IUZ8" s="186"/>
      <c r="IVA8" s="185"/>
      <c r="IVB8" s="186"/>
      <c r="IVC8" s="185"/>
      <c r="IVD8" s="186"/>
      <c r="IVE8" s="185"/>
      <c r="IVF8" s="186"/>
      <c r="IVG8" s="185"/>
      <c r="IVH8" s="186"/>
      <c r="IVI8" s="185"/>
      <c r="IVJ8" s="186"/>
      <c r="IVK8" s="185"/>
      <c r="IVL8" s="186"/>
      <c r="IVM8" s="185"/>
      <c r="IVN8" s="186"/>
      <c r="IVO8" s="185"/>
      <c r="IVP8" s="186"/>
      <c r="IVQ8" s="185"/>
      <c r="IVR8" s="186"/>
      <c r="IVS8" s="185"/>
      <c r="IVT8" s="186"/>
      <c r="IVU8" s="185"/>
      <c r="IVV8" s="186"/>
      <c r="IVW8" s="185"/>
      <c r="IVX8" s="186"/>
      <c r="IVY8" s="185"/>
      <c r="IVZ8" s="186"/>
      <c r="IWA8" s="185"/>
      <c r="IWB8" s="186"/>
      <c r="IWC8" s="185"/>
      <c r="IWD8" s="186"/>
      <c r="IWE8" s="185"/>
      <c r="IWF8" s="186"/>
      <c r="IWG8" s="185"/>
      <c r="IWH8" s="186"/>
      <c r="IWI8" s="185"/>
      <c r="IWJ8" s="186"/>
      <c r="IWK8" s="185"/>
      <c r="IWL8" s="186"/>
      <c r="IWM8" s="185"/>
      <c r="IWN8" s="186"/>
      <c r="IWO8" s="185"/>
      <c r="IWP8" s="186"/>
      <c r="IWQ8" s="185"/>
      <c r="IWR8" s="186"/>
      <c r="IWS8" s="185"/>
      <c r="IWT8" s="186"/>
      <c r="IWU8" s="185"/>
      <c r="IWV8" s="186"/>
      <c r="IWW8" s="185"/>
      <c r="IWX8" s="186"/>
      <c r="IWY8" s="185"/>
      <c r="IWZ8" s="186"/>
      <c r="IXA8" s="185"/>
      <c r="IXB8" s="186"/>
      <c r="IXC8" s="185"/>
      <c r="IXD8" s="186"/>
      <c r="IXE8" s="185"/>
      <c r="IXF8" s="186"/>
      <c r="IXG8" s="185"/>
      <c r="IXH8" s="186"/>
      <c r="IXI8" s="185"/>
      <c r="IXJ8" s="186"/>
      <c r="IXK8" s="185"/>
      <c r="IXL8" s="186"/>
      <c r="IXM8" s="185"/>
      <c r="IXN8" s="186"/>
      <c r="IXO8" s="185"/>
      <c r="IXP8" s="186"/>
      <c r="IXQ8" s="185"/>
      <c r="IXR8" s="186"/>
      <c r="IXS8" s="185"/>
      <c r="IXT8" s="186"/>
      <c r="IXU8" s="185"/>
      <c r="IXV8" s="186"/>
      <c r="IXW8" s="185"/>
      <c r="IXX8" s="186"/>
      <c r="IXY8" s="185"/>
      <c r="IXZ8" s="186"/>
      <c r="IYA8" s="185"/>
      <c r="IYB8" s="186"/>
      <c r="IYC8" s="185"/>
      <c r="IYD8" s="186"/>
      <c r="IYE8" s="185"/>
      <c r="IYF8" s="186"/>
      <c r="IYG8" s="185"/>
      <c r="IYH8" s="186"/>
      <c r="IYI8" s="185"/>
      <c r="IYJ8" s="186"/>
      <c r="IYK8" s="185"/>
      <c r="IYL8" s="186"/>
      <c r="IYM8" s="185"/>
      <c r="IYN8" s="186"/>
      <c r="IYO8" s="185"/>
      <c r="IYP8" s="186"/>
      <c r="IYQ8" s="185"/>
      <c r="IYR8" s="186"/>
      <c r="IYS8" s="185"/>
      <c r="IYT8" s="186"/>
      <c r="IYU8" s="185"/>
      <c r="IYV8" s="186"/>
      <c r="IYW8" s="185"/>
      <c r="IYX8" s="186"/>
      <c r="IYY8" s="185"/>
      <c r="IYZ8" s="186"/>
      <c r="IZA8" s="185"/>
      <c r="IZB8" s="186"/>
      <c r="IZC8" s="185"/>
      <c r="IZD8" s="186"/>
      <c r="IZE8" s="185"/>
      <c r="IZF8" s="186"/>
      <c r="IZG8" s="185"/>
      <c r="IZH8" s="186"/>
      <c r="IZI8" s="185"/>
      <c r="IZJ8" s="186"/>
      <c r="IZK8" s="185"/>
      <c r="IZL8" s="186"/>
      <c r="IZM8" s="185"/>
      <c r="IZN8" s="186"/>
      <c r="IZO8" s="185"/>
      <c r="IZP8" s="186"/>
      <c r="IZQ8" s="185"/>
      <c r="IZR8" s="186"/>
      <c r="IZS8" s="185"/>
      <c r="IZT8" s="186"/>
      <c r="IZU8" s="185"/>
      <c r="IZV8" s="186"/>
      <c r="IZW8" s="185"/>
      <c r="IZX8" s="186"/>
      <c r="IZY8" s="185"/>
      <c r="IZZ8" s="186"/>
      <c r="JAA8" s="185"/>
      <c r="JAB8" s="186"/>
      <c r="JAC8" s="185"/>
      <c r="JAD8" s="186"/>
      <c r="JAE8" s="185"/>
      <c r="JAF8" s="186"/>
      <c r="JAG8" s="185"/>
      <c r="JAH8" s="186"/>
      <c r="JAI8" s="185"/>
      <c r="JAJ8" s="186"/>
      <c r="JAK8" s="185"/>
      <c r="JAL8" s="186"/>
      <c r="JAM8" s="185"/>
      <c r="JAN8" s="186"/>
      <c r="JAO8" s="185"/>
      <c r="JAP8" s="186"/>
      <c r="JAQ8" s="185"/>
      <c r="JAR8" s="186"/>
      <c r="JAS8" s="185"/>
      <c r="JAT8" s="186"/>
      <c r="JAU8" s="185"/>
      <c r="JAV8" s="186"/>
      <c r="JAW8" s="185"/>
      <c r="JAX8" s="186"/>
      <c r="JAY8" s="185"/>
      <c r="JAZ8" s="186"/>
      <c r="JBA8" s="185"/>
      <c r="JBB8" s="186"/>
      <c r="JBC8" s="185"/>
      <c r="JBD8" s="186"/>
      <c r="JBE8" s="185"/>
      <c r="JBF8" s="186"/>
      <c r="JBG8" s="185"/>
      <c r="JBH8" s="186"/>
      <c r="JBI8" s="185"/>
      <c r="JBJ8" s="186"/>
      <c r="JBK8" s="185"/>
      <c r="JBL8" s="186"/>
      <c r="JBM8" s="185"/>
      <c r="JBN8" s="186"/>
      <c r="JBO8" s="185"/>
      <c r="JBP8" s="186"/>
      <c r="JBQ8" s="185"/>
      <c r="JBR8" s="186"/>
      <c r="JBS8" s="185"/>
      <c r="JBT8" s="186"/>
      <c r="JBU8" s="185"/>
      <c r="JBV8" s="186"/>
      <c r="JBW8" s="185"/>
      <c r="JBX8" s="186"/>
      <c r="JBY8" s="185"/>
      <c r="JBZ8" s="186"/>
      <c r="JCA8" s="185"/>
      <c r="JCB8" s="186"/>
      <c r="JCC8" s="185"/>
      <c r="JCD8" s="186"/>
      <c r="JCE8" s="185"/>
      <c r="JCF8" s="186"/>
      <c r="JCG8" s="185"/>
      <c r="JCH8" s="186"/>
      <c r="JCI8" s="185"/>
      <c r="JCJ8" s="186"/>
      <c r="JCK8" s="185"/>
      <c r="JCL8" s="186"/>
      <c r="JCM8" s="185"/>
      <c r="JCN8" s="186"/>
      <c r="JCO8" s="185"/>
      <c r="JCP8" s="186"/>
      <c r="JCQ8" s="185"/>
      <c r="JCR8" s="186"/>
      <c r="JCS8" s="185"/>
      <c r="JCT8" s="186"/>
      <c r="JCU8" s="185"/>
      <c r="JCV8" s="186"/>
      <c r="JCW8" s="185"/>
      <c r="JCX8" s="186"/>
      <c r="JCY8" s="185"/>
      <c r="JCZ8" s="186"/>
      <c r="JDA8" s="185"/>
      <c r="JDB8" s="186"/>
      <c r="JDC8" s="185"/>
      <c r="JDD8" s="186"/>
      <c r="JDE8" s="185"/>
      <c r="JDF8" s="186"/>
      <c r="JDG8" s="185"/>
      <c r="JDH8" s="186"/>
      <c r="JDI8" s="185"/>
      <c r="JDJ8" s="186"/>
      <c r="JDK8" s="185"/>
      <c r="JDL8" s="186"/>
      <c r="JDM8" s="185"/>
      <c r="JDN8" s="186"/>
      <c r="JDO8" s="185"/>
      <c r="JDP8" s="186"/>
      <c r="JDQ8" s="185"/>
      <c r="JDR8" s="186"/>
      <c r="JDS8" s="185"/>
      <c r="JDT8" s="186"/>
      <c r="JDU8" s="185"/>
      <c r="JDV8" s="186"/>
      <c r="JDW8" s="185"/>
      <c r="JDX8" s="186"/>
      <c r="JDY8" s="185"/>
      <c r="JDZ8" s="186"/>
      <c r="JEA8" s="185"/>
      <c r="JEB8" s="186"/>
      <c r="JEC8" s="185"/>
      <c r="JED8" s="186"/>
      <c r="JEE8" s="185"/>
      <c r="JEF8" s="186"/>
      <c r="JEG8" s="185"/>
      <c r="JEH8" s="186"/>
      <c r="JEI8" s="185"/>
      <c r="JEJ8" s="186"/>
      <c r="JEK8" s="185"/>
      <c r="JEL8" s="186"/>
      <c r="JEM8" s="185"/>
      <c r="JEN8" s="186"/>
      <c r="JEO8" s="185"/>
      <c r="JEP8" s="186"/>
      <c r="JEQ8" s="185"/>
      <c r="JER8" s="186"/>
      <c r="JES8" s="185"/>
      <c r="JET8" s="186"/>
      <c r="JEU8" s="185"/>
      <c r="JEV8" s="186"/>
      <c r="JEW8" s="185"/>
      <c r="JEX8" s="186"/>
      <c r="JEY8" s="185"/>
      <c r="JEZ8" s="186"/>
      <c r="JFA8" s="185"/>
      <c r="JFB8" s="186"/>
      <c r="JFC8" s="185"/>
      <c r="JFD8" s="186"/>
      <c r="JFE8" s="185"/>
      <c r="JFF8" s="186"/>
      <c r="JFG8" s="185"/>
      <c r="JFH8" s="186"/>
      <c r="JFI8" s="185"/>
      <c r="JFJ8" s="186"/>
      <c r="JFK8" s="185"/>
      <c r="JFL8" s="186"/>
      <c r="JFM8" s="185"/>
      <c r="JFN8" s="186"/>
      <c r="JFO8" s="185"/>
      <c r="JFP8" s="186"/>
      <c r="JFQ8" s="185"/>
      <c r="JFR8" s="186"/>
      <c r="JFS8" s="185"/>
      <c r="JFT8" s="186"/>
      <c r="JFU8" s="185"/>
      <c r="JFV8" s="186"/>
      <c r="JFW8" s="185"/>
      <c r="JFX8" s="186"/>
      <c r="JFY8" s="185"/>
      <c r="JFZ8" s="186"/>
      <c r="JGA8" s="185"/>
      <c r="JGB8" s="186"/>
      <c r="JGC8" s="185"/>
      <c r="JGD8" s="186"/>
      <c r="JGE8" s="185"/>
      <c r="JGF8" s="186"/>
      <c r="JGG8" s="185"/>
      <c r="JGH8" s="186"/>
      <c r="JGI8" s="185"/>
      <c r="JGJ8" s="186"/>
      <c r="JGK8" s="185"/>
      <c r="JGL8" s="186"/>
      <c r="JGM8" s="185"/>
      <c r="JGN8" s="186"/>
      <c r="JGO8" s="185"/>
      <c r="JGP8" s="186"/>
      <c r="JGQ8" s="185"/>
      <c r="JGR8" s="186"/>
      <c r="JGS8" s="185"/>
      <c r="JGT8" s="186"/>
      <c r="JGU8" s="185"/>
      <c r="JGV8" s="186"/>
      <c r="JGW8" s="185"/>
      <c r="JGX8" s="186"/>
      <c r="JGY8" s="185"/>
      <c r="JGZ8" s="186"/>
      <c r="JHA8" s="185"/>
      <c r="JHB8" s="186"/>
      <c r="JHC8" s="185"/>
      <c r="JHD8" s="186"/>
      <c r="JHE8" s="185"/>
      <c r="JHF8" s="186"/>
      <c r="JHG8" s="185"/>
      <c r="JHH8" s="186"/>
      <c r="JHI8" s="185"/>
      <c r="JHJ8" s="186"/>
      <c r="JHK8" s="185"/>
      <c r="JHL8" s="186"/>
      <c r="JHM8" s="185"/>
      <c r="JHN8" s="186"/>
      <c r="JHO8" s="185"/>
      <c r="JHP8" s="186"/>
      <c r="JHQ8" s="185"/>
      <c r="JHR8" s="186"/>
      <c r="JHS8" s="185"/>
      <c r="JHT8" s="186"/>
      <c r="JHU8" s="185"/>
      <c r="JHV8" s="186"/>
      <c r="JHW8" s="185"/>
      <c r="JHX8" s="186"/>
      <c r="JHY8" s="185"/>
      <c r="JHZ8" s="186"/>
      <c r="JIA8" s="185"/>
      <c r="JIB8" s="186"/>
      <c r="JIC8" s="185"/>
      <c r="JID8" s="186"/>
      <c r="JIE8" s="185"/>
      <c r="JIF8" s="186"/>
      <c r="JIG8" s="185"/>
      <c r="JIH8" s="186"/>
      <c r="JII8" s="185"/>
      <c r="JIJ8" s="186"/>
      <c r="JIK8" s="185"/>
      <c r="JIL8" s="186"/>
      <c r="JIM8" s="185"/>
      <c r="JIN8" s="186"/>
      <c r="JIO8" s="185"/>
      <c r="JIP8" s="186"/>
      <c r="JIQ8" s="185"/>
      <c r="JIR8" s="186"/>
      <c r="JIS8" s="185"/>
      <c r="JIT8" s="186"/>
      <c r="JIU8" s="185"/>
      <c r="JIV8" s="186"/>
      <c r="JIW8" s="185"/>
      <c r="JIX8" s="186"/>
      <c r="JIY8" s="185"/>
      <c r="JIZ8" s="186"/>
      <c r="JJA8" s="185"/>
      <c r="JJB8" s="186"/>
      <c r="JJC8" s="185"/>
      <c r="JJD8" s="186"/>
      <c r="JJE8" s="185"/>
      <c r="JJF8" s="186"/>
      <c r="JJG8" s="185"/>
      <c r="JJH8" s="186"/>
      <c r="JJI8" s="185"/>
      <c r="JJJ8" s="186"/>
      <c r="JJK8" s="185"/>
      <c r="JJL8" s="186"/>
      <c r="JJM8" s="185"/>
      <c r="JJN8" s="186"/>
      <c r="JJO8" s="185"/>
      <c r="JJP8" s="186"/>
      <c r="JJQ8" s="185"/>
      <c r="JJR8" s="186"/>
      <c r="JJS8" s="185"/>
      <c r="JJT8" s="186"/>
      <c r="JJU8" s="185"/>
      <c r="JJV8" s="186"/>
      <c r="JJW8" s="185"/>
      <c r="JJX8" s="186"/>
      <c r="JJY8" s="185"/>
      <c r="JJZ8" s="186"/>
      <c r="JKA8" s="185"/>
      <c r="JKB8" s="186"/>
      <c r="JKC8" s="185"/>
      <c r="JKD8" s="186"/>
      <c r="JKE8" s="185"/>
      <c r="JKF8" s="186"/>
      <c r="JKG8" s="185"/>
      <c r="JKH8" s="186"/>
      <c r="JKI8" s="185"/>
      <c r="JKJ8" s="186"/>
      <c r="JKK8" s="185"/>
      <c r="JKL8" s="186"/>
      <c r="JKM8" s="185"/>
      <c r="JKN8" s="186"/>
      <c r="JKO8" s="185"/>
      <c r="JKP8" s="186"/>
      <c r="JKQ8" s="185"/>
      <c r="JKR8" s="186"/>
      <c r="JKS8" s="185"/>
      <c r="JKT8" s="186"/>
      <c r="JKU8" s="185"/>
      <c r="JKV8" s="186"/>
      <c r="JKW8" s="185"/>
      <c r="JKX8" s="186"/>
      <c r="JKY8" s="185"/>
      <c r="JKZ8" s="186"/>
      <c r="JLA8" s="185"/>
      <c r="JLB8" s="186"/>
      <c r="JLC8" s="185"/>
      <c r="JLD8" s="186"/>
      <c r="JLE8" s="185"/>
      <c r="JLF8" s="186"/>
      <c r="JLG8" s="185"/>
      <c r="JLH8" s="186"/>
      <c r="JLI8" s="185"/>
      <c r="JLJ8" s="186"/>
      <c r="JLK8" s="185"/>
      <c r="JLL8" s="186"/>
      <c r="JLM8" s="185"/>
      <c r="JLN8" s="186"/>
      <c r="JLO8" s="185"/>
      <c r="JLP8" s="186"/>
      <c r="JLQ8" s="185"/>
      <c r="JLR8" s="186"/>
      <c r="JLS8" s="185"/>
      <c r="JLT8" s="186"/>
      <c r="JLU8" s="185"/>
      <c r="JLV8" s="186"/>
      <c r="JLW8" s="185"/>
      <c r="JLX8" s="186"/>
      <c r="JLY8" s="185"/>
      <c r="JLZ8" s="186"/>
      <c r="JMA8" s="185"/>
      <c r="JMB8" s="186"/>
      <c r="JMC8" s="185"/>
      <c r="JMD8" s="186"/>
      <c r="JME8" s="185"/>
      <c r="JMF8" s="186"/>
      <c r="JMG8" s="185"/>
      <c r="JMH8" s="186"/>
      <c r="JMI8" s="185"/>
      <c r="JMJ8" s="186"/>
      <c r="JMK8" s="185"/>
      <c r="JML8" s="186"/>
      <c r="JMM8" s="185"/>
      <c r="JMN8" s="186"/>
      <c r="JMO8" s="185"/>
      <c r="JMP8" s="186"/>
      <c r="JMQ8" s="185"/>
      <c r="JMR8" s="186"/>
      <c r="JMS8" s="185"/>
      <c r="JMT8" s="186"/>
      <c r="JMU8" s="185"/>
      <c r="JMV8" s="186"/>
      <c r="JMW8" s="185"/>
      <c r="JMX8" s="186"/>
      <c r="JMY8" s="185"/>
      <c r="JMZ8" s="186"/>
      <c r="JNA8" s="185"/>
      <c r="JNB8" s="186"/>
      <c r="JNC8" s="185"/>
      <c r="JND8" s="186"/>
      <c r="JNE8" s="185"/>
      <c r="JNF8" s="186"/>
      <c r="JNG8" s="185"/>
      <c r="JNH8" s="186"/>
      <c r="JNI8" s="185"/>
      <c r="JNJ8" s="186"/>
      <c r="JNK8" s="185"/>
      <c r="JNL8" s="186"/>
      <c r="JNM8" s="185"/>
      <c r="JNN8" s="186"/>
      <c r="JNO8" s="185"/>
      <c r="JNP8" s="186"/>
      <c r="JNQ8" s="185"/>
      <c r="JNR8" s="186"/>
      <c r="JNS8" s="185"/>
      <c r="JNT8" s="186"/>
      <c r="JNU8" s="185"/>
      <c r="JNV8" s="186"/>
      <c r="JNW8" s="185"/>
      <c r="JNX8" s="186"/>
      <c r="JNY8" s="185"/>
      <c r="JNZ8" s="186"/>
      <c r="JOA8" s="185"/>
      <c r="JOB8" s="186"/>
      <c r="JOC8" s="185"/>
      <c r="JOD8" s="186"/>
      <c r="JOE8" s="185"/>
      <c r="JOF8" s="186"/>
      <c r="JOG8" s="185"/>
      <c r="JOH8" s="186"/>
      <c r="JOI8" s="185"/>
      <c r="JOJ8" s="186"/>
      <c r="JOK8" s="185"/>
      <c r="JOL8" s="186"/>
      <c r="JOM8" s="185"/>
      <c r="JON8" s="186"/>
      <c r="JOO8" s="185"/>
      <c r="JOP8" s="186"/>
      <c r="JOQ8" s="185"/>
      <c r="JOR8" s="186"/>
      <c r="JOS8" s="185"/>
      <c r="JOT8" s="186"/>
      <c r="JOU8" s="185"/>
      <c r="JOV8" s="186"/>
      <c r="JOW8" s="185"/>
      <c r="JOX8" s="186"/>
      <c r="JOY8" s="185"/>
      <c r="JOZ8" s="186"/>
      <c r="JPA8" s="185"/>
      <c r="JPB8" s="186"/>
      <c r="JPC8" s="185"/>
      <c r="JPD8" s="186"/>
      <c r="JPE8" s="185"/>
      <c r="JPF8" s="186"/>
      <c r="JPG8" s="185"/>
      <c r="JPH8" s="186"/>
      <c r="JPI8" s="185"/>
      <c r="JPJ8" s="186"/>
      <c r="JPK8" s="185"/>
      <c r="JPL8" s="186"/>
      <c r="JPM8" s="185"/>
      <c r="JPN8" s="186"/>
      <c r="JPO8" s="185"/>
      <c r="JPP8" s="186"/>
      <c r="JPQ8" s="185"/>
      <c r="JPR8" s="186"/>
      <c r="JPS8" s="185"/>
      <c r="JPT8" s="186"/>
      <c r="JPU8" s="185"/>
      <c r="JPV8" s="186"/>
      <c r="JPW8" s="185"/>
      <c r="JPX8" s="186"/>
      <c r="JPY8" s="185"/>
      <c r="JPZ8" s="186"/>
      <c r="JQA8" s="185"/>
      <c r="JQB8" s="186"/>
      <c r="JQC8" s="185"/>
      <c r="JQD8" s="186"/>
      <c r="JQE8" s="185"/>
      <c r="JQF8" s="186"/>
      <c r="JQG8" s="185"/>
      <c r="JQH8" s="186"/>
      <c r="JQI8" s="185"/>
      <c r="JQJ8" s="186"/>
      <c r="JQK8" s="185"/>
      <c r="JQL8" s="186"/>
      <c r="JQM8" s="185"/>
      <c r="JQN8" s="186"/>
      <c r="JQO8" s="185"/>
      <c r="JQP8" s="186"/>
      <c r="JQQ8" s="185"/>
      <c r="JQR8" s="186"/>
      <c r="JQS8" s="185"/>
      <c r="JQT8" s="186"/>
      <c r="JQU8" s="185"/>
      <c r="JQV8" s="186"/>
      <c r="JQW8" s="185"/>
      <c r="JQX8" s="186"/>
      <c r="JQY8" s="185"/>
      <c r="JQZ8" s="186"/>
      <c r="JRA8" s="185"/>
      <c r="JRB8" s="186"/>
      <c r="JRC8" s="185"/>
      <c r="JRD8" s="186"/>
      <c r="JRE8" s="185"/>
      <c r="JRF8" s="186"/>
      <c r="JRG8" s="185"/>
      <c r="JRH8" s="186"/>
      <c r="JRI8" s="185"/>
      <c r="JRJ8" s="186"/>
      <c r="JRK8" s="185"/>
      <c r="JRL8" s="186"/>
      <c r="JRM8" s="185"/>
      <c r="JRN8" s="186"/>
      <c r="JRO8" s="185"/>
      <c r="JRP8" s="186"/>
      <c r="JRQ8" s="185"/>
      <c r="JRR8" s="186"/>
      <c r="JRS8" s="185"/>
      <c r="JRT8" s="186"/>
      <c r="JRU8" s="185"/>
      <c r="JRV8" s="186"/>
      <c r="JRW8" s="185"/>
      <c r="JRX8" s="186"/>
      <c r="JRY8" s="185"/>
      <c r="JRZ8" s="186"/>
      <c r="JSA8" s="185"/>
      <c r="JSB8" s="186"/>
      <c r="JSC8" s="185"/>
      <c r="JSD8" s="186"/>
      <c r="JSE8" s="185"/>
      <c r="JSF8" s="186"/>
      <c r="JSG8" s="185"/>
      <c r="JSH8" s="186"/>
      <c r="JSI8" s="185"/>
      <c r="JSJ8" s="186"/>
      <c r="JSK8" s="185"/>
      <c r="JSL8" s="186"/>
      <c r="JSM8" s="185"/>
      <c r="JSN8" s="186"/>
      <c r="JSO8" s="185"/>
      <c r="JSP8" s="186"/>
      <c r="JSQ8" s="185"/>
      <c r="JSR8" s="186"/>
      <c r="JSS8" s="185"/>
      <c r="JST8" s="186"/>
      <c r="JSU8" s="185"/>
      <c r="JSV8" s="186"/>
      <c r="JSW8" s="185"/>
      <c r="JSX8" s="186"/>
      <c r="JSY8" s="185"/>
      <c r="JSZ8" s="186"/>
      <c r="JTA8" s="185"/>
      <c r="JTB8" s="186"/>
      <c r="JTC8" s="185"/>
      <c r="JTD8" s="186"/>
      <c r="JTE8" s="185"/>
      <c r="JTF8" s="186"/>
      <c r="JTG8" s="185"/>
      <c r="JTH8" s="186"/>
      <c r="JTI8" s="185"/>
      <c r="JTJ8" s="186"/>
      <c r="JTK8" s="185"/>
      <c r="JTL8" s="186"/>
      <c r="JTM8" s="185"/>
      <c r="JTN8" s="186"/>
      <c r="JTO8" s="185"/>
      <c r="JTP8" s="186"/>
      <c r="JTQ8" s="185"/>
      <c r="JTR8" s="186"/>
      <c r="JTS8" s="185"/>
      <c r="JTT8" s="186"/>
      <c r="JTU8" s="185"/>
      <c r="JTV8" s="186"/>
      <c r="JTW8" s="185"/>
      <c r="JTX8" s="186"/>
      <c r="JTY8" s="185"/>
      <c r="JTZ8" s="186"/>
      <c r="JUA8" s="185"/>
      <c r="JUB8" s="186"/>
      <c r="JUC8" s="185"/>
      <c r="JUD8" s="186"/>
      <c r="JUE8" s="185"/>
      <c r="JUF8" s="186"/>
      <c r="JUG8" s="185"/>
      <c r="JUH8" s="186"/>
      <c r="JUI8" s="185"/>
      <c r="JUJ8" s="186"/>
      <c r="JUK8" s="185"/>
      <c r="JUL8" s="186"/>
      <c r="JUM8" s="185"/>
      <c r="JUN8" s="186"/>
      <c r="JUO8" s="185"/>
      <c r="JUP8" s="186"/>
      <c r="JUQ8" s="185"/>
      <c r="JUR8" s="186"/>
      <c r="JUS8" s="185"/>
      <c r="JUT8" s="186"/>
      <c r="JUU8" s="185"/>
      <c r="JUV8" s="186"/>
      <c r="JUW8" s="185"/>
      <c r="JUX8" s="186"/>
      <c r="JUY8" s="185"/>
      <c r="JUZ8" s="186"/>
      <c r="JVA8" s="185"/>
      <c r="JVB8" s="186"/>
      <c r="JVC8" s="185"/>
      <c r="JVD8" s="186"/>
      <c r="JVE8" s="185"/>
      <c r="JVF8" s="186"/>
      <c r="JVG8" s="185"/>
      <c r="JVH8" s="186"/>
      <c r="JVI8" s="185"/>
      <c r="JVJ8" s="186"/>
      <c r="JVK8" s="185"/>
      <c r="JVL8" s="186"/>
      <c r="JVM8" s="185"/>
      <c r="JVN8" s="186"/>
      <c r="JVO8" s="185"/>
      <c r="JVP8" s="186"/>
      <c r="JVQ8" s="185"/>
      <c r="JVR8" s="186"/>
      <c r="JVS8" s="185"/>
      <c r="JVT8" s="186"/>
      <c r="JVU8" s="185"/>
      <c r="JVV8" s="186"/>
      <c r="JVW8" s="185"/>
      <c r="JVX8" s="186"/>
      <c r="JVY8" s="185"/>
      <c r="JVZ8" s="186"/>
      <c r="JWA8" s="185"/>
      <c r="JWB8" s="186"/>
      <c r="JWC8" s="185"/>
      <c r="JWD8" s="186"/>
      <c r="JWE8" s="185"/>
      <c r="JWF8" s="186"/>
      <c r="JWG8" s="185"/>
      <c r="JWH8" s="186"/>
      <c r="JWI8" s="185"/>
      <c r="JWJ8" s="186"/>
      <c r="JWK8" s="185"/>
      <c r="JWL8" s="186"/>
      <c r="JWM8" s="185"/>
      <c r="JWN8" s="186"/>
      <c r="JWO8" s="185"/>
      <c r="JWP8" s="186"/>
      <c r="JWQ8" s="185"/>
      <c r="JWR8" s="186"/>
      <c r="JWS8" s="185"/>
      <c r="JWT8" s="186"/>
      <c r="JWU8" s="185"/>
      <c r="JWV8" s="186"/>
      <c r="JWW8" s="185"/>
      <c r="JWX8" s="186"/>
      <c r="JWY8" s="185"/>
      <c r="JWZ8" s="186"/>
      <c r="JXA8" s="185"/>
      <c r="JXB8" s="186"/>
      <c r="JXC8" s="185"/>
      <c r="JXD8" s="186"/>
      <c r="JXE8" s="185"/>
      <c r="JXF8" s="186"/>
      <c r="JXG8" s="185"/>
      <c r="JXH8" s="186"/>
      <c r="JXI8" s="185"/>
      <c r="JXJ8" s="186"/>
      <c r="JXK8" s="185"/>
      <c r="JXL8" s="186"/>
      <c r="JXM8" s="185"/>
      <c r="JXN8" s="186"/>
      <c r="JXO8" s="185"/>
      <c r="JXP8" s="186"/>
      <c r="JXQ8" s="185"/>
      <c r="JXR8" s="186"/>
      <c r="JXS8" s="185"/>
      <c r="JXT8" s="186"/>
      <c r="JXU8" s="185"/>
      <c r="JXV8" s="186"/>
      <c r="JXW8" s="185"/>
      <c r="JXX8" s="186"/>
      <c r="JXY8" s="185"/>
      <c r="JXZ8" s="186"/>
      <c r="JYA8" s="185"/>
      <c r="JYB8" s="186"/>
      <c r="JYC8" s="185"/>
      <c r="JYD8" s="186"/>
      <c r="JYE8" s="185"/>
      <c r="JYF8" s="186"/>
      <c r="JYG8" s="185"/>
      <c r="JYH8" s="186"/>
      <c r="JYI8" s="185"/>
      <c r="JYJ8" s="186"/>
      <c r="JYK8" s="185"/>
      <c r="JYL8" s="186"/>
      <c r="JYM8" s="185"/>
      <c r="JYN8" s="186"/>
      <c r="JYO8" s="185"/>
      <c r="JYP8" s="186"/>
      <c r="JYQ8" s="185"/>
      <c r="JYR8" s="186"/>
      <c r="JYS8" s="185"/>
      <c r="JYT8" s="186"/>
      <c r="JYU8" s="185"/>
      <c r="JYV8" s="186"/>
      <c r="JYW8" s="185"/>
      <c r="JYX8" s="186"/>
      <c r="JYY8" s="185"/>
      <c r="JYZ8" s="186"/>
      <c r="JZA8" s="185"/>
      <c r="JZB8" s="186"/>
      <c r="JZC8" s="185"/>
      <c r="JZD8" s="186"/>
      <c r="JZE8" s="185"/>
      <c r="JZF8" s="186"/>
      <c r="JZG8" s="185"/>
      <c r="JZH8" s="186"/>
      <c r="JZI8" s="185"/>
      <c r="JZJ8" s="186"/>
      <c r="JZK8" s="185"/>
      <c r="JZL8" s="186"/>
      <c r="JZM8" s="185"/>
      <c r="JZN8" s="186"/>
      <c r="JZO8" s="185"/>
      <c r="JZP8" s="186"/>
      <c r="JZQ8" s="185"/>
      <c r="JZR8" s="186"/>
      <c r="JZS8" s="185"/>
      <c r="JZT8" s="186"/>
      <c r="JZU8" s="185"/>
      <c r="JZV8" s="186"/>
      <c r="JZW8" s="185"/>
      <c r="JZX8" s="186"/>
      <c r="JZY8" s="185"/>
      <c r="JZZ8" s="186"/>
      <c r="KAA8" s="185"/>
      <c r="KAB8" s="186"/>
      <c r="KAC8" s="185"/>
      <c r="KAD8" s="186"/>
      <c r="KAE8" s="185"/>
      <c r="KAF8" s="186"/>
      <c r="KAG8" s="185"/>
      <c r="KAH8" s="186"/>
      <c r="KAI8" s="185"/>
      <c r="KAJ8" s="186"/>
      <c r="KAK8" s="185"/>
      <c r="KAL8" s="186"/>
      <c r="KAM8" s="185"/>
      <c r="KAN8" s="186"/>
      <c r="KAO8" s="185"/>
      <c r="KAP8" s="186"/>
      <c r="KAQ8" s="185"/>
      <c r="KAR8" s="186"/>
      <c r="KAS8" s="185"/>
      <c r="KAT8" s="186"/>
      <c r="KAU8" s="185"/>
      <c r="KAV8" s="186"/>
      <c r="KAW8" s="185"/>
      <c r="KAX8" s="186"/>
      <c r="KAY8" s="185"/>
      <c r="KAZ8" s="186"/>
      <c r="KBA8" s="185"/>
      <c r="KBB8" s="186"/>
      <c r="KBC8" s="185"/>
      <c r="KBD8" s="186"/>
      <c r="KBE8" s="185"/>
      <c r="KBF8" s="186"/>
      <c r="KBG8" s="185"/>
      <c r="KBH8" s="186"/>
      <c r="KBI8" s="185"/>
      <c r="KBJ8" s="186"/>
      <c r="KBK8" s="185"/>
      <c r="KBL8" s="186"/>
      <c r="KBM8" s="185"/>
      <c r="KBN8" s="186"/>
      <c r="KBO8" s="185"/>
      <c r="KBP8" s="186"/>
      <c r="KBQ8" s="185"/>
      <c r="KBR8" s="186"/>
      <c r="KBS8" s="185"/>
      <c r="KBT8" s="186"/>
      <c r="KBU8" s="185"/>
      <c r="KBV8" s="186"/>
      <c r="KBW8" s="185"/>
      <c r="KBX8" s="186"/>
      <c r="KBY8" s="185"/>
      <c r="KBZ8" s="186"/>
      <c r="KCA8" s="185"/>
      <c r="KCB8" s="186"/>
      <c r="KCC8" s="185"/>
      <c r="KCD8" s="186"/>
      <c r="KCE8" s="185"/>
      <c r="KCF8" s="186"/>
      <c r="KCG8" s="185"/>
      <c r="KCH8" s="186"/>
      <c r="KCI8" s="185"/>
      <c r="KCJ8" s="186"/>
      <c r="KCK8" s="185"/>
      <c r="KCL8" s="186"/>
      <c r="KCM8" s="185"/>
      <c r="KCN8" s="186"/>
      <c r="KCO8" s="185"/>
      <c r="KCP8" s="186"/>
      <c r="KCQ8" s="185"/>
      <c r="KCR8" s="186"/>
      <c r="KCS8" s="185"/>
      <c r="KCT8" s="186"/>
      <c r="KCU8" s="185"/>
      <c r="KCV8" s="186"/>
      <c r="KCW8" s="185"/>
      <c r="KCX8" s="186"/>
      <c r="KCY8" s="185"/>
      <c r="KCZ8" s="186"/>
      <c r="KDA8" s="185"/>
      <c r="KDB8" s="186"/>
      <c r="KDC8" s="185"/>
      <c r="KDD8" s="186"/>
      <c r="KDE8" s="185"/>
      <c r="KDF8" s="186"/>
      <c r="KDG8" s="185"/>
      <c r="KDH8" s="186"/>
      <c r="KDI8" s="185"/>
      <c r="KDJ8" s="186"/>
      <c r="KDK8" s="185"/>
      <c r="KDL8" s="186"/>
      <c r="KDM8" s="185"/>
      <c r="KDN8" s="186"/>
      <c r="KDO8" s="185"/>
      <c r="KDP8" s="186"/>
      <c r="KDQ8" s="185"/>
      <c r="KDR8" s="186"/>
      <c r="KDS8" s="185"/>
      <c r="KDT8" s="186"/>
      <c r="KDU8" s="185"/>
      <c r="KDV8" s="186"/>
      <c r="KDW8" s="185"/>
      <c r="KDX8" s="186"/>
      <c r="KDY8" s="185"/>
      <c r="KDZ8" s="186"/>
      <c r="KEA8" s="185"/>
      <c r="KEB8" s="186"/>
      <c r="KEC8" s="185"/>
      <c r="KED8" s="186"/>
      <c r="KEE8" s="185"/>
      <c r="KEF8" s="186"/>
      <c r="KEG8" s="185"/>
      <c r="KEH8" s="186"/>
      <c r="KEI8" s="185"/>
      <c r="KEJ8" s="186"/>
      <c r="KEK8" s="185"/>
      <c r="KEL8" s="186"/>
      <c r="KEM8" s="185"/>
      <c r="KEN8" s="186"/>
      <c r="KEO8" s="185"/>
      <c r="KEP8" s="186"/>
      <c r="KEQ8" s="185"/>
      <c r="KER8" s="186"/>
      <c r="KES8" s="185"/>
      <c r="KET8" s="186"/>
      <c r="KEU8" s="185"/>
      <c r="KEV8" s="186"/>
      <c r="KEW8" s="185"/>
      <c r="KEX8" s="186"/>
      <c r="KEY8" s="185"/>
      <c r="KEZ8" s="186"/>
      <c r="KFA8" s="185"/>
      <c r="KFB8" s="186"/>
      <c r="KFC8" s="185"/>
      <c r="KFD8" s="186"/>
      <c r="KFE8" s="185"/>
      <c r="KFF8" s="186"/>
      <c r="KFG8" s="185"/>
      <c r="KFH8" s="186"/>
      <c r="KFI8" s="185"/>
      <c r="KFJ8" s="186"/>
      <c r="KFK8" s="185"/>
      <c r="KFL8" s="186"/>
      <c r="KFM8" s="185"/>
      <c r="KFN8" s="186"/>
      <c r="KFO8" s="185"/>
      <c r="KFP8" s="186"/>
      <c r="KFQ8" s="185"/>
      <c r="KFR8" s="186"/>
      <c r="KFS8" s="185"/>
      <c r="KFT8" s="186"/>
      <c r="KFU8" s="185"/>
      <c r="KFV8" s="186"/>
      <c r="KFW8" s="185"/>
      <c r="KFX8" s="186"/>
      <c r="KFY8" s="185"/>
      <c r="KFZ8" s="186"/>
      <c r="KGA8" s="185"/>
      <c r="KGB8" s="186"/>
      <c r="KGC8" s="185"/>
      <c r="KGD8" s="186"/>
      <c r="KGE8" s="185"/>
      <c r="KGF8" s="186"/>
      <c r="KGG8" s="185"/>
      <c r="KGH8" s="186"/>
      <c r="KGI8" s="185"/>
      <c r="KGJ8" s="186"/>
      <c r="KGK8" s="185"/>
      <c r="KGL8" s="186"/>
      <c r="KGM8" s="185"/>
      <c r="KGN8" s="186"/>
      <c r="KGO8" s="185"/>
      <c r="KGP8" s="186"/>
      <c r="KGQ8" s="185"/>
      <c r="KGR8" s="186"/>
      <c r="KGS8" s="185"/>
      <c r="KGT8" s="186"/>
      <c r="KGU8" s="185"/>
      <c r="KGV8" s="186"/>
      <c r="KGW8" s="185"/>
      <c r="KGX8" s="186"/>
      <c r="KGY8" s="185"/>
      <c r="KGZ8" s="186"/>
      <c r="KHA8" s="185"/>
      <c r="KHB8" s="186"/>
      <c r="KHC8" s="185"/>
      <c r="KHD8" s="186"/>
      <c r="KHE8" s="185"/>
      <c r="KHF8" s="186"/>
      <c r="KHG8" s="185"/>
      <c r="KHH8" s="186"/>
      <c r="KHI8" s="185"/>
      <c r="KHJ8" s="186"/>
      <c r="KHK8" s="185"/>
      <c r="KHL8" s="186"/>
      <c r="KHM8" s="185"/>
      <c r="KHN8" s="186"/>
      <c r="KHO8" s="185"/>
      <c r="KHP8" s="186"/>
      <c r="KHQ8" s="185"/>
      <c r="KHR8" s="186"/>
      <c r="KHS8" s="185"/>
      <c r="KHT8" s="186"/>
      <c r="KHU8" s="185"/>
      <c r="KHV8" s="186"/>
      <c r="KHW8" s="185"/>
      <c r="KHX8" s="186"/>
      <c r="KHY8" s="185"/>
      <c r="KHZ8" s="186"/>
      <c r="KIA8" s="185"/>
      <c r="KIB8" s="186"/>
      <c r="KIC8" s="185"/>
      <c r="KID8" s="186"/>
      <c r="KIE8" s="185"/>
      <c r="KIF8" s="186"/>
      <c r="KIG8" s="185"/>
      <c r="KIH8" s="186"/>
      <c r="KII8" s="185"/>
      <c r="KIJ8" s="186"/>
      <c r="KIK8" s="185"/>
      <c r="KIL8" s="186"/>
      <c r="KIM8" s="185"/>
      <c r="KIN8" s="186"/>
      <c r="KIO8" s="185"/>
      <c r="KIP8" s="186"/>
      <c r="KIQ8" s="185"/>
      <c r="KIR8" s="186"/>
      <c r="KIS8" s="185"/>
      <c r="KIT8" s="186"/>
      <c r="KIU8" s="185"/>
      <c r="KIV8" s="186"/>
      <c r="KIW8" s="185"/>
      <c r="KIX8" s="186"/>
      <c r="KIY8" s="185"/>
      <c r="KIZ8" s="186"/>
      <c r="KJA8" s="185"/>
      <c r="KJB8" s="186"/>
      <c r="KJC8" s="185"/>
      <c r="KJD8" s="186"/>
      <c r="KJE8" s="185"/>
      <c r="KJF8" s="186"/>
      <c r="KJG8" s="185"/>
      <c r="KJH8" s="186"/>
      <c r="KJI8" s="185"/>
      <c r="KJJ8" s="186"/>
      <c r="KJK8" s="185"/>
      <c r="KJL8" s="186"/>
      <c r="KJM8" s="185"/>
      <c r="KJN8" s="186"/>
      <c r="KJO8" s="185"/>
      <c r="KJP8" s="186"/>
      <c r="KJQ8" s="185"/>
      <c r="KJR8" s="186"/>
      <c r="KJS8" s="185"/>
      <c r="KJT8" s="186"/>
      <c r="KJU8" s="185"/>
      <c r="KJV8" s="186"/>
      <c r="KJW8" s="185"/>
      <c r="KJX8" s="186"/>
      <c r="KJY8" s="185"/>
      <c r="KJZ8" s="186"/>
      <c r="KKA8" s="185"/>
      <c r="KKB8" s="186"/>
      <c r="KKC8" s="185"/>
      <c r="KKD8" s="186"/>
      <c r="KKE8" s="185"/>
      <c r="KKF8" s="186"/>
      <c r="KKG8" s="185"/>
      <c r="KKH8" s="186"/>
      <c r="KKI8" s="185"/>
      <c r="KKJ8" s="186"/>
      <c r="KKK8" s="185"/>
      <c r="KKL8" s="186"/>
      <c r="KKM8" s="185"/>
      <c r="KKN8" s="186"/>
      <c r="KKO8" s="185"/>
      <c r="KKP8" s="186"/>
      <c r="KKQ8" s="185"/>
      <c r="KKR8" s="186"/>
      <c r="KKS8" s="185"/>
      <c r="KKT8" s="186"/>
      <c r="KKU8" s="185"/>
      <c r="KKV8" s="186"/>
      <c r="KKW8" s="185"/>
      <c r="KKX8" s="186"/>
      <c r="KKY8" s="185"/>
      <c r="KKZ8" s="186"/>
      <c r="KLA8" s="185"/>
      <c r="KLB8" s="186"/>
      <c r="KLC8" s="185"/>
      <c r="KLD8" s="186"/>
      <c r="KLE8" s="185"/>
      <c r="KLF8" s="186"/>
      <c r="KLG8" s="185"/>
      <c r="KLH8" s="186"/>
      <c r="KLI8" s="185"/>
      <c r="KLJ8" s="186"/>
      <c r="KLK8" s="185"/>
      <c r="KLL8" s="186"/>
      <c r="KLM8" s="185"/>
      <c r="KLN8" s="186"/>
      <c r="KLO8" s="185"/>
      <c r="KLP8" s="186"/>
      <c r="KLQ8" s="185"/>
      <c r="KLR8" s="186"/>
      <c r="KLS8" s="185"/>
      <c r="KLT8" s="186"/>
      <c r="KLU8" s="185"/>
      <c r="KLV8" s="186"/>
      <c r="KLW8" s="185"/>
      <c r="KLX8" s="186"/>
      <c r="KLY8" s="185"/>
      <c r="KLZ8" s="186"/>
      <c r="KMA8" s="185"/>
      <c r="KMB8" s="186"/>
      <c r="KMC8" s="185"/>
      <c r="KMD8" s="186"/>
      <c r="KME8" s="185"/>
      <c r="KMF8" s="186"/>
      <c r="KMG8" s="185"/>
      <c r="KMH8" s="186"/>
      <c r="KMI8" s="185"/>
      <c r="KMJ8" s="186"/>
      <c r="KMK8" s="185"/>
      <c r="KML8" s="186"/>
      <c r="KMM8" s="185"/>
      <c r="KMN8" s="186"/>
      <c r="KMO8" s="185"/>
      <c r="KMP8" s="186"/>
      <c r="KMQ8" s="185"/>
      <c r="KMR8" s="186"/>
      <c r="KMS8" s="185"/>
      <c r="KMT8" s="186"/>
      <c r="KMU8" s="185"/>
      <c r="KMV8" s="186"/>
      <c r="KMW8" s="185"/>
      <c r="KMX8" s="186"/>
      <c r="KMY8" s="185"/>
      <c r="KMZ8" s="186"/>
      <c r="KNA8" s="185"/>
      <c r="KNB8" s="186"/>
      <c r="KNC8" s="185"/>
      <c r="KND8" s="186"/>
      <c r="KNE8" s="185"/>
      <c r="KNF8" s="186"/>
      <c r="KNG8" s="185"/>
      <c r="KNH8" s="186"/>
      <c r="KNI8" s="185"/>
      <c r="KNJ8" s="186"/>
      <c r="KNK8" s="185"/>
      <c r="KNL8" s="186"/>
      <c r="KNM8" s="185"/>
      <c r="KNN8" s="186"/>
      <c r="KNO8" s="185"/>
      <c r="KNP8" s="186"/>
      <c r="KNQ8" s="185"/>
      <c r="KNR8" s="186"/>
      <c r="KNS8" s="185"/>
      <c r="KNT8" s="186"/>
      <c r="KNU8" s="185"/>
      <c r="KNV8" s="186"/>
      <c r="KNW8" s="185"/>
      <c r="KNX8" s="186"/>
      <c r="KNY8" s="185"/>
      <c r="KNZ8" s="186"/>
      <c r="KOA8" s="185"/>
      <c r="KOB8" s="186"/>
      <c r="KOC8" s="185"/>
      <c r="KOD8" s="186"/>
      <c r="KOE8" s="185"/>
      <c r="KOF8" s="186"/>
      <c r="KOG8" s="185"/>
      <c r="KOH8" s="186"/>
      <c r="KOI8" s="185"/>
      <c r="KOJ8" s="186"/>
      <c r="KOK8" s="185"/>
      <c r="KOL8" s="186"/>
      <c r="KOM8" s="185"/>
      <c r="KON8" s="186"/>
      <c r="KOO8" s="185"/>
      <c r="KOP8" s="186"/>
      <c r="KOQ8" s="185"/>
      <c r="KOR8" s="186"/>
      <c r="KOS8" s="185"/>
      <c r="KOT8" s="186"/>
      <c r="KOU8" s="185"/>
      <c r="KOV8" s="186"/>
      <c r="KOW8" s="185"/>
      <c r="KOX8" s="186"/>
      <c r="KOY8" s="185"/>
      <c r="KOZ8" s="186"/>
      <c r="KPA8" s="185"/>
      <c r="KPB8" s="186"/>
      <c r="KPC8" s="185"/>
      <c r="KPD8" s="186"/>
      <c r="KPE8" s="185"/>
      <c r="KPF8" s="186"/>
      <c r="KPG8" s="185"/>
      <c r="KPH8" s="186"/>
      <c r="KPI8" s="185"/>
      <c r="KPJ8" s="186"/>
      <c r="KPK8" s="185"/>
      <c r="KPL8" s="186"/>
      <c r="KPM8" s="185"/>
      <c r="KPN8" s="186"/>
      <c r="KPO8" s="185"/>
      <c r="KPP8" s="186"/>
      <c r="KPQ8" s="185"/>
      <c r="KPR8" s="186"/>
      <c r="KPS8" s="185"/>
      <c r="KPT8" s="186"/>
      <c r="KPU8" s="185"/>
      <c r="KPV8" s="186"/>
      <c r="KPW8" s="185"/>
      <c r="KPX8" s="186"/>
      <c r="KPY8" s="185"/>
      <c r="KPZ8" s="186"/>
      <c r="KQA8" s="185"/>
      <c r="KQB8" s="186"/>
      <c r="KQC8" s="185"/>
      <c r="KQD8" s="186"/>
      <c r="KQE8" s="185"/>
      <c r="KQF8" s="186"/>
      <c r="KQG8" s="185"/>
      <c r="KQH8" s="186"/>
      <c r="KQI8" s="185"/>
      <c r="KQJ8" s="186"/>
      <c r="KQK8" s="185"/>
      <c r="KQL8" s="186"/>
      <c r="KQM8" s="185"/>
      <c r="KQN8" s="186"/>
      <c r="KQO8" s="185"/>
      <c r="KQP8" s="186"/>
      <c r="KQQ8" s="185"/>
      <c r="KQR8" s="186"/>
      <c r="KQS8" s="185"/>
      <c r="KQT8" s="186"/>
      <c r="KQU8" s="185"/>
      <c r="KQV8" s="186"/>
      <c r="KQW8" s="185"/>
      <c r="KQX8" s="186"/>
      <c r="KQY8" s="185"/>
      <c r="KQZ8" s="186"/>
      <c r="KRA8" s="185"/>
      <c r="KRB8" s="186"/>
      <c r="KRC8" s="185"/>
      <c r="KRD8" s="186"/>
      <c r="KRE8" s="185"/>
      <c r="KRF8" s="186"/>
      <c r="KRG8" s="185"/>
      <c r="KRH8" s="186"/>
      <c r="KRI8" s="185"/>
      <c r="KRJ8" s="186"/>
      <c r="KRK8" s="185"/>
      <c r="KRL8" s="186"/>
      <c r="KRM8" s="185"/>
      <c r="KRN8" s="186"/>
      <c r="KRO8" s="185"/>
      <c r="KRP8" s="186"/>
      <c r="KRQ8" s="185"/>
      <c r="KRR8" s="186"/>
      <c r="KRS8" s="185"/>
      <c r="KRT8" s="186"/>
      <c r="KRU8" s="185"/>
      <c r="KRV8" s="186"/>
      <c r="KRW8" s="185"/>
      <c r="KRX8" s="186"/>
      <c r="KRY8" s="185"/>
      <c r="KRZ8" s="186"/>
      <c r="KSA8" s="185"/>
      <c r="KSB8" s="186"/>
      <c r="KSC8" s="185"/>
      <c r="KSD8" s="186"/>
      <c r="KSE8" s="185"/>
      <c r="KSF8" s="186"/>
      <c r="KSG8" s="185"/>
      <c r="KSH8" s="186"/>
      <c r="KSI8" s="185"/>
      <c r="KSJ8" s="186"/>
      <c r="KSK8" s="185"/>
      <c r="KSL8" s="186"/>
      <c r="KSM8" s="185"/>
      <c r="KSN8" s="186"/>
      <c r="KSO8" s="185"/>
      <c r="KSP8" s="186"/>
      <c r="KSQ8" s="185"/>
      <c r="KSR8" s="186"/>
      <c r="KSS8" s="185"/>
      <c r="KST8" s="186"/>
      <c r="KSU8" s="185"/>
      <c r="KSV8" s="186"/>
      <c r="KSW8" s="185"/>
      <c r="KSX8" s="186"/>
      <c r="KSY8" s="185"/>
      <c r="KSZ8" s="186"/>
      <c r="KTA8" s="185"/>
      <c r="KTB8" s="186"/>
      <c r="KTC8" s="185"/>
      <c r="KTD8" s="186"/>
      <c r="KTE8" s="185"/>
      <c r="KTF8" s="186"/>
      <c r="KTG8" s="185"/>
      <c r="KTH8" s="186"/>
      <c r="KTI8" s="185"/>
      <c r="KTJ8" s="186"/>
      <c r="KTK8" s="185"/>
      <c r="KTL8" s="186"/>
      <c r="KTM8" s="185"/>
      <c r="KTN8" s="186"/>
      <c r="KTO8" s="185"/>
      <c r="KTP8" s="186"/>
      <c r="KTQ8" s="185"/>
      <c r="KTR8" s="186"/>
      <c r="KTS8" s="185"/>
      <c r="KTT8" s="186"/>
      <c r="KTU8" s="185"/>
      <c r="KTV8" s="186"/>
      <c r="KTW8" s="185"/>
      <c r="KTX8" s="186"/>
      <c r="KTY8" s="185"/>
      <c r="KTZ8" s="186"/>
      <c r="KUA8" s="185"/>
      <c r="KUB8" s="186"/>
      <c r="KUC8" s="185"/>
      <c r="KUD8" s="186"/>
      <c r="KUE8" s="185"/>
      <c r="KUF8" s="186"/>
      <c r="KUG8" s="185"/>
      <c r="KUH8" s="186"/>
      <c r="KUI8" s="185"/>
      <c r="KUJ8" s="186"/>
      <c r="KUK8" s="185"/>
      <c r="KUL8" s="186"/>
      <c r="KUM8" s="185"/>
      <c r="KUN8" s="186"/>
      <c r="KUO8" s="185"/>
      <c r="KUP8" s="186"/>
      <c r="KUQ8" s="185"/>
      <c r="KUR8" s="186"/>
      <c r="KUS8" s="185"/>
      <c r="KUT8" s="186"/>
      <c r="KUU8" s="185"/>
      <c r="KUV8" s="186"/>
      <c r="KUW8" s="185"/>
      <c r="KUX8" s="186"/>
      <c r="KUY8" s="185"/>
      <c r="KUZ8" s="186"/>
      <c r="KVA8" s="185"/>
      <c r="KVB8" s="186"/>
      <c r="KVC8" s="185"/>
      <c r="KVD8" s="186"/>
      <c r="KVE8" s="185"/>
      <c r="KVF8" s="186"/>
      <c r="KVG8" s="185"/>
      <c r="KVH8" s="186"/>
      <c r="KVI8" s="185"/>
      <c r="KVJ8" s="186"/>
      <c r="KVK8" s="185"/>
      <c r="KVL8" s="186"/>
      <c r="KVM8" s="185"/>
      <c r="KVN8" s="186"/>
      <c r="KVO8" s="185"/>
      <c r="KVP8" s="186"/>
      <c r="KVQ8" s="185"/>
      <c r="KVR8" s="186"/>
      <c r="KVS8" s="185"/>
      <c r="KVT8" s="186"/>
      <c r="KVU8" s="185"/>
      <c r="KVV8" s="186"/>
      <c r="KVW8" s="185"/>
      <c r="KVX8" s="186"/>
      <c r="KVY8" s="185"/>
      <c r="KVZ8" s="186"/>
      <c r="KWA8" s="185"/>
      <c r="KWB8" s="186"/>
      <c r="KWC8" s="185"/>
      <c r="KWD8" s="186"/>
      <c r="KWE8" s="185"/>
      <c r="KWF8" s="186"/>
      <c r="KWG8" s="185"/>
      <c r="KWH8" s="186"/>
      <c r="KWI8" s="185"/>
      <c r="KWJ8" s="186"/>
      <c r="KWK8" s="185"/>
      <c r="KWL8" s="186"/>
      <c r="KWM8" s="185"/>
      <c r="KWN8" s="186"/>
      <c r="KWO8" s="185"/>
      <c r="KWP8" s="186"/>
      <c r="KWQ8" s="185"/>
      <c r="KWR8" s="186"/>
      <c r="KWS8" s="185"/>
      <c r="KWT8" s="186"/>
      <c r="KWU8" s="185"/>
      <c r="KWV8" s="186"/>
      <c r="KWW8" s="185"/>
      <c r="KWX8" s="186"/>
      <c r="KWY8" s="185"/>
      <c r="KWZ8" s="186"/>
      <c r="KXA8" s="185"/>
      <c r="KXB8" s="186"/>
      <c r="KXC8" s="185"/>
      <c r="KXD8" s="186"/>
      <c r="KXE8" s="185"/>
      <c r="KXF8" s="186"/>
      <c r="KXG8" s="185"/>
      <c r="KXH8" s="186"/>
      <c r="KXI8" s="185"/>
      <c r="KXJ8" s="186"/>
      <c r="KXK8" s="185"/>
      <c r="KXL8" s="186"/>
      <c r="KXM8" s="185"/>
      <c r="KXN8" s="186"/>
      <c r="KXO8" s="185"/>
      <c r="KXP8" s="186"/>
      <c r="KXQ8" s="185"/>
      <c r="KXR8" s="186"/>
      <c r="KXS8" s="185"/>
      <c r="KXT8" s="186"/>
      <c r="KXU8" s="185"/>
      <c r="KXV8" s="186"/>
      <c r="KXW8" s="185"/>
      <c r="KXX8" s="186"/>
      <c r="KXY8" s="185"/>
      <c r="KXZ8" s="186"/>
      <c r="KYA8" s="185"/>
      <c r="KYB8" s="186"/>
      <c r="KYC8" s="185"/>
      <c r="KYD8" s="186"/>
      <c r="KYE8" s="185"/>
      <c r="KYF8" s="186"/>
      <c r="KYG8" s="185"/>
      <c r="KYH8" s="186"/>
      <c r="KYI8" s="185"/>
      <c r="KYJ8" s="186"/>
      <c r="KYK8" s="185"/>
      <c r="KYL8" s="186"/>
      <c r="KYM8" s="185"/>
      <c r="KYN8" s="186"/>
      <c r="KYO8" s="185"/>
      <c r="KYP8" s="186"/>
      <c r="KYQ8" s="185"/>
      <c r="KYR8" s="186"/>
      <c r="KYS8" s="185"/>
      <c r="KYT8" s="186"/>
      <c r="KYU8" s="185"/>
      <c r="KYV8" s="186"/>
      <c r="KYW8" s="185"/>
      <c r="KYX8" s="186"/>
      <c r="KYY8" s="185"/>
      <c r="KYZ8" s="186"/>
      <c r="KZA8" s="185"/>
      <c r="KZB8" s="186"/>
      <c r="KZC8" s="185"/>
      <c r="KZD8" s="186"/>
      <c r="KZE8" s="185"/>
      <c r="KZF8" s="186"/>
      <c r="KZG8" s="185"/>
      <c r="KZH8" s="186"/>
      <c r="KZI8" s="185"/>
      <c r="KZJ8" s="186"/>
      <c r="KZK8" s="185"/>
      <c r="KZL8" s="186"/>
      <c r="KZM8" s="185"/>
      <c r="KZN8" s="186"/>
      <c r="KZO8" s="185"/>
      <c r="KZP8" s="186"/>
      <c r="KZQ8" s="185"/>
      <c r="KZR8" s="186"/>
      <c r="KZS8" s="185"/>
      <c r="KZT8" s="186"/>
      <c r="KZU8" s="185"/>
      <c r="KZV8" s="186"/>
      <c r="KZW8" s="185"/>
      <c r="KZX8" s="186"/>
      <c r="KZY8" s="185"/>
      <c r="KZZ8" s="186"/>
      <c r="LAA8" s="185"/>
      <c r="LAB8" s="186"/>
      <c r="LAC8" s="185"/>
      <c r="LAD8" s="186"/>
      <c r="LAE8" s="185"/>
      <c r="LAF8" s="186"/>
      <c r="LAG8" s="185"/>
      <c r="LAH8" s="186"/>
      <c r="LAI8" s="185"/>
      <c r="LAJ8" s="186"/>
      <c r="LAK8" s="185"/>
      <c r="LAL8" s="186"/>
      <c r="LAM8" s="185"/>
      <c r="LAN8" s="186"/>
      <c r="LAO8" s="185"/>
      <c r="LAP8" s="186"/>
      <c r="LAQ8" s="185"/>
      <c r="LAR8" s="186"/>
      <c r="LAS8" s="185"/>
      <c r="LAT8" s="186"/>
      <c r="LAU8" s="185"/>
      <c r="LAV8" s="186"/>
      <c r="LAW8" s="185"/>
      <c r="LAX8" s="186"/>
      <c r="LAY8" s="185"/>
      <c r="LAZ8" s="186"/>
      <c r="LBA8" s="185"/>
      <c r="LBB8" s="186"/>
      <c r="LBC8" s="185"/>
      <c r="LBD8" s="186"/>
      <c r="LBE8" s="185"/>
      <c r="LBF8" s="186"/>
      <c r="LBG8" s="185"/>
      <c r="LBH8" s="186"/>
      <c r="LBI8" s="185"/>
      <c r="LBJ8" s="186"/>
      <c r="LBK8" s="185"/>
      <c r="LBL8" s="186"/>
      <c r="LBM8" s="185"/>
      <c r="LBN8" s="186"/>
      <c r="LBO8" s="185"/>
      <c r="LBP8" s="186"/>
      <c r="LBQ8" s="185"/>
      <c r="LBR8" s="186"/>
      <c r="LBS8" s="185"/>
      <c r="LBT8" s="186"/>
      <c r="LBU8" s="185"/>
      <c r="LBV8" s="186"/>
      <c r="LBW8" s="185"/>
      <c r="LBX8" s="186"/>
      <c r="LBY8" s="185"/>
      <c r="LBZ8" s="186"/>
      <c r="LCA8" s="185"/>
      <c r="LCB8" s="186"/>
      <c r="LCC8" s="185"/>
      <c r="LCD8" s="186"/>
      <c r="LCE8" s="185"/>
      <c r="LCF8" s="186"/>
      <c r="LCG8" s="185"/>
      <c r="LCH8" s="186"/>
      <c r="LCI8" s="185"/>
      <c r="LCJ8" s="186"/>
      <c r="LCK8" s="185"/>
      <c r="LCL8" s="186"/>
      <c r="LCM8" s="185"/>
      <c r="LCN8" s="186"/>
      <c r="LCO8" s="185"/>
      <c r="LCP8" s="186"/>
      <c r="LCQ8" s="185"/>
      <c r="LCR8" s="186"/>
      <c r="LCS8" s="185"/>
      <c r="LCT8" s="186"/>
      <c r="LCU8" s="185"/>
      <c r="LCV8" s="186"/>
      <c r="LCW8" s="185"/>
      <c r="LCX8" s="186"/>
      <c r="LCY8" s="185"/>
      <c r="LCZ8" s="186"/>
      <c r="LDA8" s="185"/>
      <c r="LDB8" s="186"/>
      <c r="LDC8" s="185"/>
      <c r="LDD8" s="186"/>
      <c r="LDE8" s="185"/>
      <c r="LDF8" s="186"/>
      <c r="LDG8" s="185"/>
      <c r="LDH8" s="186"/>
      <c r="LDI8" s="185"/>
      <c r="LDJ8" s="186"/>
      <c r="LDK8" s="185"/>
      <c r="LDL8" s="186"/>
      <c r="LDM8" s="185"/>
      <c r="LDN8" s="186"/>
      <c r="LDO8" s="185"/>
      <c r="LDP8" s="186"/>
      <c r="LDQ8" s="185"/>
      <c r="LDR8" s="186"/>
      <c r="LDS8" s="185"/>
      <c r="LDT8" s="186"/>
      <c r="LDU8" s="185"/>
      <c r="LDV8" s="186"/>
      <c r="LDW8" s="185"/>
      <c r="LDX8" s="186"/>
      <c r="LDY8" s="185"/>
      <c r="LDZ8" s="186"/>
      <c r="LEA8" s="185"/>
      <c r="LEB8" s="186"/>
      <c r="LEC8" s="185"/>
      <c r="LED8" s="186"/>
      <c r="LEE8" s="185"/>
      <c r="LEF8" s="186"/>
      <c r="LEG8" s="185"/>
      <c r="LEH8" s="186"/>
      <c r="LEI8" s="185"/>
      <c r="LEJ8" s="186"/>
      <c r="LEK8" s="185"/>
      <c r="LEL8" s="186"/>
      <c r="LEM8" s="185"/>
      <c r="LEN8" s="186"/>
      <c r="LEO8" s="185"/>
      <c r="LEP8" s="186"/>
      <c r="LEQ8" s="185"/>
      <c r="LER8" s="186"/>
      <c r="LES8" s="185"/>
      <c r="LET8" s="186"/>
      <c r="LEU8" s="185"/>
      <c r="LEV8" s="186"/>
      <c r="LEW8" s="185"/>
      <c r="LEX8" s="186"/>
      <c r="LEY8" s="185"/>
      <c r="LEZ8" s="186"/>
      <c r="LFA8" s="185"/>
      <c r="LFB8" s="186"/>
      <c r="LFC8" s="185"/>
      <c r="LFD8" s="186"/>
      <c r="LFE8" s="185"/>
      <c r="LFF8" s="186"/>
      <c r="LFG8" s="185"/>
      <c r="LFH8" s="186"/>
      <c r="LFI8" s="185"/>
      <c r="LFJ8" s="186"/>
      <c r="LFK8" s="185"/>
      <c r="LFL8" s="186"/>
      <c r="LFM8" s="185"/>
      <c r="LFN8" s="186"/>
      <c r="LFO8" s="185"/>
      <c r="LFP8" s="186"/>
      <c r="LFQ8" s="185"/>
      <c r="LFR8" s="186"/>
      <c r="LFS8" s="185"/>
      <c r="LFT8" s="186"/>
      <c r="LFU8" s="185"/>
      <c r="LFV8" s="186"/>
      <c r="LFW8" s="185"/>
      <c r="LFX8" s="186"/>
      <c r="LFY8" s="185"/>
      <c r="LFZ8" s="186"/>
      <c r="LGA8" s="185"/>
      <c r="LGB8" s="186"/>
      <c r="LGC8" s="185"/>
      <c r="LGD8" s="186"/>
      <c r="LGE8" s="185"/>
      <c r="LGF8" s="186"/>
      <c r="LGG8" s="185"/>
      <c r="LGH8" s="186"/>
      <c r="LGI8" s="185"/>
      <c r="LGJ8" s="186"/>
      <c r="LGK8" s="185"/>
      <c r="LGL8" s="186"/>
      <c r="LGM8" s="185"/>
      <c r="LGN8" s="186"/>
      <c r="LGO8" s="185"/>
      <c r="LGP8" s="186"/>
      <c r="LGQ8" s="185"/>
      <c r="LGR8" s="186"/>
      <c r="LGS8" s="185"/>
      <c r="LGT8" s="186"/>
      <c r="LGU8" s="185"/>
      <c r="LGV8" s="186"/>
      <c r="LGW8" s="185"/>
      <c r="LGX8" s="186"/>
      <c r="LGY8" s="185"/>
      <c r="LGZ8" s="186"/>
      <c r="LHA8" s="185"/>
      <c r="LHB8" s="186"/>
      <c r="LHC8" s="185"/>
      <c r="LHD8" s="186"/>
      <c r="LHE8" s="185"/>
      <c r="LHF8" s="186"/>
      <c r="LHG8" s="185"/>
      <c r="LHH8" s="186"/>
      <c r="LHI8" s="185"/>
      <c r="LHJ8" s="186"/>
      <c r="LHK8" s="185"/>
      <c r="LHL8" s="186"/>
      <c r="LHM8" s="185"/>
      <c r="LHN8" s="186"/>
      <c r="LHO8" s="185"/>
      <c r="LHP8" s="186"/>
      <c r="LHQ8" s="185"/>
      <c r="LHR8" s="186"/>
      <c r="LHS8" s="185"/>
      <c r="LHT8" s="186"/>
      <c r="LHU8" s="185"/>
      <c r="LHV8" s="186"/>
      <c r="LHW8" s="185"/>
      <c r="LHX8" s="186"/>
      <c r="LHY8" s="185"/>
      <c r="LHZ8" s="186"/>
      <c r="LIA8" s="185"/>
      <c r="LIB8" s="186"/>
      <c r="LIC8" s="185"/>
      <c r="LID8" s="186"/>
      <c r="LIE8" s="185"/>
      <c r="LIF8" s="186"/>
      <c r="LIG8" s="185"/>
      <c r="LIH8" s="186"/>
      <c r="LII8" s="185"/>
      <c r="LIJ8" s="186"/>
      <c r="LIK8" s="185"/>
      <c r="LIL8" s="186"/>
      <c r="LIM8" s="185"/>
      <c r="LIN8" s="186"/>
      <c r="LIO8" s="185"/>
      <c r="LIP8" s="186"/>
      <c r="LIQ8" s="185"/>
      <c r="LIR8" s="186"/>
      <c r="LIS8" s="185"/>
      <c r="LIT8" s="186"/>
      <c r="LIU8" s="185"/>
      <c r="LIV8" s="186"/>
      <c r="LIW8" s="185"/>
      <c r="LIX8" s="186"/>
      <c r="LIY8" s="185"/>
      <c r="LIZ8" s="186"/>
      <c r="LJA8" s="185"/>
      <c r="LJB8" s="186"/>
      <c r="LJC8" s="185"/>
      <c r="LJD8" s="186"/>
      <c r="LJE8" s="185"/>
      <c r="LJF8" s="186"/>
      <c r="LJG8" s="185"/>
      <c r="LJH8" s="186"/>
      <c r="LJI8" s="185"/>
      <c r="LJJ8" s="186"/>
      <c r="LJK8" s="185"/>
      <c r="LJL8" s="186"/>
      <c r="LJM8" s="185"/>
      <c r="LJN8" s="186"/>
      <c r="LJO8" s="185"/>
      <c r="LJP8" s="186"/>
      <c r="LJQ8" s="185"/>
      <c r="LJR8" s="186"/>
      <c r="LJS8" s="185"/>
      <c r="LJT8" s="186"/>
      <c r="LJU8" s="185"/>
      <c r="LJV8" s="186"/>
      <c r="LJW8" s="185"/>
      <c r="LJX8" s="186"/>
      <c r="LJY8" s="185"/>
      <c r="LJZ8" s="186"/>
      <c r="LKA8" s="185"/>
      <c r="LKB8" s="186"/>
      <c r="LKC8" s="185"/>
      <c r="LKD8" s="186"/>
      <c r="LKE8" s="185"/>
      <c r="LKF8" s="186"/>
      <c r="LKG8" s="185"/>
      <c r="LKH8" s="186"/>
      <c r="LKI8" s="185"/>
      <c r="LKJ8" s="186"/>
      <c r="LKK8" s="185"/>
      <c r="LKL8" s="186"/>
      <c r="LKM8" s="185"/>
      <c r="LKN8" s="186"/>
      <c r="LKO8" s="185"/>
      <c r="LKP8" s="186"/>
      <c r="LKQ8" s="185"/>
      <c r="LKR8" s="186"/>
      <c r="LKS8" s="185"/>
      <c r="LKT8" s="186"/>
      <c r="LKU8" s="185"/>
      <c r="LKV8" s="186"/>
      <c r="LKW8" s="185"/>
      <c r="LKX8" s="186"/>
      <c r="LKY8" s="185"/>
      <c r="LKZ8" s="186"/>
      <c r="LLA8" s="185"/>
      <c r="LLB8" s="186"/>
      <c r="LLC8" s="185"/>
      <c r="LLD8" s="186"/>
      <c r="LLE8" s="185"/>
      <c r="LLF8" s="186"/>
      <c r="LLG8" s="185"/>
      <c r="LLH8" s="186"/>
      <c r="LLI8" s="185"/>
      <c r="LLJ8" s="186"/>
      <c r="LLK8" s="185"/>
      <c r="LLL8" s="186"/>
      <c r="LLM8" s="185"/>
      <c r="LLN8" s="186"/>
      <c r="LLO8" s="185"/>
      <c r="LLP8" s="186"/>
      <c r="LLQ8" s="185"/>
      <c r="LLR8" s="186"/>
      <c r="LLS8" s="185"/>
      <c r="LLT8" s="186"/>
      <c r="LLU8" s="185"/>
      <c r="LLV8" s="186"/>
      <c r="LLW8" s="185"/>
      <c r="LLX8" s="186"/>
      <c r="LLY8" s="185"/>
      <c r="LLZ8" s="186"/>
      <c r="LMA8" s="185"/>
      <c r="LMB8" s="186"/>
      <c r="LMC8" s="185"/>
      <c r="LMD8" s="186"/>
      <c r="LME8" s="185"/>
      <c r="LMF8" s="186"/>
      <c r="LMG8" s="185"/>
      <c r="LMH8" s="186"/>
      <c r="LMI8" s="185"/>
      <c r="LMJ8" s="186"/>
      <c r="LMK8" s="185"/>
      <c r="LML8" s="186"/>
      <c r="LMM8" s="185"/>
      <c r="LMN8" s="186"/>
      <c r="LMO8" s="185"/>
      <c r="LMP8" s="186"/>
      <c r="LMQ8" s="185"/>
      <c r="LMR8" s="186"/>
      <c r="LMS8" s="185"/>
      <c r="LMT8" s="186"/>
      <c r="LMU8" s="185"/>
      <c r="LMV8" s="186"/>
      <c r="LMW8" s="185"/>
      <c r="LMX8" s="186"/>
      <c r="LMY8" s="185"/>
      <c r="LMZ8" s="186"/>
      <c r="LNA8" s="185"/>
      <c r="LNB8" s="186"/>
      <c r="LNC8" s="185"/>
      <c r="LND8" s="186"/>
      <c r="LNE8" s="185"/>
      <c r="LNF8" s="186"/>
      <c r="LNG8" s="185"/>
      <c r="LNH8" s="186"/>
      <c r="LNI8" s="185"/>
      <c r="LNJ8" s="186"/>
      <c r="LNK8" s="185"/>
      <c r="LNL8" s="186"/>
      <c r="LNM8" s="185"/>
      <c r="LNN8" s="186"/>
      <c r="LNO8" s="185"/>
      <c r="LNP8" s="186"/>
      <c r="LNQ8" s="185"/>
      <c r="LNR8" s="186"/>
      <c r="LNS8" s="185"/>
      <c r="LNT8" s="186"/>
      <c r="LNU8" s="185"/>
      <c r="LNV8" s="186"/>
      <c r="LNW8" s="185"/>
      <c r="LNX8" s="186"/>
      <c r="LNY8" s="185"/>
      <c r="LNZ8" s="186"/>
      <c r="LOA8" s="185"/>
      <c r="LOB8" s="186"/>
      <c r="LOC8" s="185"/>
      <c r="LOD8" s="186"/>
      <c r="LOE8" s="185"/>
      <c r="LOF8" s="186"/>
      <c r="LOG8" s="185"/>
      <c r="LOH8" s="186"/>
      <c r="LOI8" s="185"/>
      <c r="LOJ8" s="186"/>
      <c r="LOK8" s="185"/>
      <c r="LOL8" s="186"/>
      <c r="LOM8" s="185"/>
      <c r="LON8" s="186"/>
      <c r="LOO8" s="185"/>
      <c r="LOP8" s="186"/>
      <c r="LOQ8" s="185"/>
      <c r="LOR8" s="186"/>
      <c r="LOS8" s="185"/>
      <c r="LOT8" s="186"/>
      <c r="LOU8" s="185"/>
      <c r="LOV8" s="186"/>
      <c r="LOW8" s="185"/>
      <c r="LOX8" s="186"/>
      <c r="LOY8" s="185"/>
      <c r="LOZ8" s="186"/>
      <c r="LPA8" s="185"/>
      <c r="LPB8" s="186"/>
      <c r="LPC8" s="185"/>
      <c r="LPD8" s="186"/>
      <c r="LPE8" s="185"/>
      <c r="LPF8" s="186"/>
      <c r="LPG8" s="185"/>
      <c r="LPH8" s="186"/>
      <c r="LPI8" s="185"/>
      <c r="LPJ8" s="186"/>
      <c r="LPK8" s="185"/>
      <c r="LPL8" s="186"/>
      <c r="LPM8" s="185"/>
      <c r="LPN8" s="186"/>
      <c r="LPO8" s="185"/>
      <c r="LPP8" s="186"/>
      <c r="LPQ8" s="185"/>
      <c r="LPR8" s="186"/>
      <c r="LPS8" s="185"/>
      <c r="LPT8" s="186"/>
      <c r="LPU8" s="185"/>
      <c r="LPV8" s="186"/>
      <c r="LPW8" s="185"/>
      <c r="LPX8" s="186"/>
      <c r="LPY8" s="185"/>
      <c r="LPZ8" s="186"/>
      <c r="LQA8" s="185"/>
      <c r="LQB8" s="186"/>
      <c r="LQC8" s="185"/>
      <c r="LQD8" s="186"/>
      <c r="LQE8" s="185"/>
      <c r="LQF8" s="186"/>
      <c r="LQG8" s="185"/>
      <c r="LQH8" s="186"/>
      <c r="LQI8" s="185"/>
      <c r="LQJ8" s="186"/>
      <c r="LQK8" s="185"/>
      <c r="LQL8" s="186"/>
      <c r="LQM8" s="185"/>
      <c r="LQN8" s="186"/>
      <c r="LQO8" s="185"/>
      <c r="LQP8" s="186"/>
      <c r="LQQ8" s="185"/>
      <c r="LQR8" s="186"/>
      <c r="LQS8" s="185"/>
      <c r="LQT8" s="186"/>
      <c r="LQU8" s="185"/>
      <c r="LQV8" s="186"/>
      <c r="LQW8" s="185"/>
      <c r="LQX8" s="186"/>
      <c r="LQY8" s="185"/>
      <c r="LQZ8" s="186"/>
      <c r="LRA8" s="185"/>
      <c r="LRB8" s="186"/>
      <c r="LRC8" s="185"/>
      <c r="LRD8" s="186"/>
      <c r="LRE8" s="185"/>
      <c r="LRF8" s="186"/>
      <c r="LRG8" s="185"/>
      <c r="LRH8" s="186"/>
      <c r="LRI8" s="185"/>
      <c r="LRJ8" s="186"/>
      <c r="LRK8" s="185"/>
      <c r="LRL8" s="186"/>
      <c r="LRM8" s="185"/>
      <c r="LRN8" s="186"/>
      <c r="LRO8" s="185"/>
      <c r="LRP8" s="186"/>
      <c r="LRQ8" s="185"/>
      <c r="LRR8" s="186"/>
      <c r="LRS8" s="185"/>
      <c r="LRT8" s="186"/>
      <c r="LRU8" s="185"/>
      <c r="LRV8" s="186"/>
      <c r="LRW8" s="185"/>
      <c r="LRX8" s="186"/>
      <c r="LRY8" s="185"/>
      <c r="LRZ8" s="186"/>
      <c r="LSA8" s="185"/>
      <c r="LSB8" s="186"/>
      <c r="LSC8" s="185"/>
      <c r="LSD8" s="186"/>
      <c r="LSE8" s="185"/>
      <c r="LSF8" s="186"/>
      <c r="LSG8" s="185"/>
      <c r="LSH8" s="186"/>
      <c r="LSI8" s="185"/>
      <c r="LSJ8" s="186"/>
      <c r="LSK8" s="185"/>
      <c r="LSL8" s="186"/>
      <c r="LSM8" s="185"/>
      <c r="LSN8" s="186"/>
      <c r="LSO8" s="185"/>
      <c r="LSP8" s="186"/>
      <c r="LSQ8" s="185"/>
      <c r="LSR8" s="186"/>
      <c r="LSS8" s="185"/>
      <c r="LST8" s="186"/>
      <c r="LSU8" s="185"/>
      <c r="LSV8" s="186"/>
      <c r="LSW8" s="185"/>
      <c r="LSX8" s="186"/>
      <c r="LSY8" s="185"/>
      <c r="LSZ8" s="186"/>
      <c r="LTA8" s="185"/>
      <c r="LTB8" s="186"/>
      <c r="LTC8" s="185"/>
      <c r="LTD8" s="186"/>
      <c r="LTE8" s="185"/>
      <c r="LTF8" s="186"/>
      <c r="LTG8" s="185"/>
      <c r="LTH8" s="186"/>
      <c r="LTI8" s="185"/>
      <c r="LTJ8" s="186"/>
      <c r="LTK8" s="185"/>
      <c r="LTL8" s="186"/>
      <c r="LTM8" s="185"/>
      <c r="LTN8" s="186"/>
      <c r="LTO8" s="185"/>
      <c r="LTP8" s="186"/>
      <c r="LTQ8" s="185"/>
      <c r="LTR8" s="186"/>
      <c r="LTS8" s="185"/>
      <c r="LTT8" s="186"/>
      <c r="LTU8" s="185"/>
      <c r="LTV8" s="186"/>
      <c r="LTW8" s="185"/>
      <c r="LTX8" s="186"/>
      <c r="LTY8" s="185"/>
      <c r="LTZ8" s="186"/>
      <c r="LUA8" s="185"/>
      <c r="LUB8" s="186"/>
      <c r="LUC8" s="185"/>
      <c r="LUD8" s="186"/>
      <c r="LUE8" s="185"/>
      <c r="LUF8" s="186"/>
      <c r="LUG8" s="185"/>
      <c r="LUH8" s="186"/>
      <c r="LUI8" s="185"/>
      <c r="LUJ8" s="186"/>
      <c r="LUK8" s="185"/>
      <c r="LUL8" s="186"/>
      <c r="LUM8" s="185"/>
      <c r="LUN8" s="186"/>
      <c r="LUO8" s="185"/>
      <c r="LUP8" s="186"/>
      <c r="LUQ8" s="185"/>
      <c r="LUR8" s="186"/>
      <c r="LUS8" s="185"/>
      <c r="LUT8" s="186"/>
      <c r="LUU8" s="185"/>
      <c r="LUV8" s="186"/>
      <c r="LUW8" s="185"/>
      <c r="LUX8" s="186"/>
      <c r="LUY8" s="185"/>
      <c r="LUZ8" s="186"/>
      <c r="LVA8" s="185"/>
      <c r="LVB8" s="186"/>
      <c r="LVC8" s="185"/>
      <c r="LVD8" s="186"/>
      <c r="LVE8" s="185"/>
      <c r="LVF8" s="186"/>
      <c r="LVG8" s="185"/>
      <c r="LVH8" s="186"/>
      <c r="LVI8" s="185"/>
      <c r="LVJ8" s="186"/>
      <c r="LVK8" s="185"/>
      <c r="LVL8" s="186"/>
      <c r="LVM8" s="185"/>
      <c r="LVN8" s="186"/>
      <c r="LVO8" s="185"/>
      <c r="LVP8" s="186"/>
      <c r="LVQ8" s="185"/>
      <c r="LVR8" s="186"/>
      <c r="LVS8" s="185"/>
      <c r="LVT8" s="186"/>
      <c r="LVU8" s="185"/>
      <c r="LVV8" s="186"/>
      <c r="LVW8" s="185"/>
      <c r="LVX8" s="186"/>
      <c r="LVY8" s="185"/>
      <c r="LVZ8" s="186"/>
      <c r="LWA8" s="185"/>
      <c r="LWB8" s="186"/>
      <c r="LWC8" s="185"/>
      <c r="LWD8" s="186"/>
      <c r="LWE8" s="185"/>
      <c r="LWF8" s="186"/>
      <c r="LWG8" s="185"/>
      <c r="LWH8" s="186"/>
      <c r="LWI8" s="185"/>
      <c r="LWJ8" s="186"/>
      <c r="LWK8" s="185"/>
      <c r="LWL8" s="186"/>
      <c r="LWM8" s="185"/>
      <c r="LWN8" s="186"/>
      <c r="LWO8" s="185"/>
      <c r="LWP8" s="186"/>
      <c r="LWQ8" s="185"/>
      <c r="LWR8" s="186"/>
      <c r="LWS8" s="185"/>
      <c r="LWT8" s="186"/>
      <c r="LWU8" s="185"/>
      <c r="LWV8" s="186"/>
      <c r="LWW8" s="185"/>
      <c r="LWX8" s="186"/>
      <c r="LWY8" s="185"/>
      <c r="LWZ8" s="186"/>
      <c r="LXA8" s="185"/>
      <c r="LXB8" s="186"/>
      <c r="LXC8" s="185"/>
      <c r="LXD8" s="186"/>
      <c r="LXE8" s="185"/>
      <c r="LXF8" s="186"/>
      <c r="LXG8" s="185"/>
      <c r="LXH8" s="186"/>
      <c r="LXI8" s="185"/>
      <c r="LXJ8" s="186"/>
      <c r="LXK8" s="185"/>
      <c r="LXL8" s="186"/>
      <c r="LXM8" s="185"/>
      <c r="LXN8" s="186"/>
      <c r="LXO8" s="185"/>
      <c r="LXP8" s="186"/>
      <c r="LXQ8" s="185"/>
      <c r="LXR8" s="186"/>
      <c r="LXS8" s="185"/>
      <c r="LXT8" s="186"/>
      <c r="LXU8" s="185"/>
      <c r="LXV8" s="186"/>
      <c r="LXW8" s="185"/>
      <c r="LXX8" s="186"/>
      <c r="LXY8" s="185"/>
      <c r="LXZ8" s="186"/>
      <c r="LYA8" s="185"/>
      <c r="LYB8" s="186"/>
      <c r="LYC8" s="185"/>
      <c r="LYD8" s="186"/>
      <c r="LYE8" s="185"/>
      <c r="LYF8" s="186"/>
      <c r="LYG8" s="185"/>
      <c r="LYH8" s="186"/>
      <c r="LYI8" s="185"/>
      <c r="LYJ8" s="186"/>
      <c r="LYK8" s="185"/>
      <c r="LYL8" s="186"/>
      <c r="LYM8" s="185"/>
      <c r="LYN8" s="186"/>
      <c r="LYO8" s="185"/>
      <c r="LYP8" s="186"/>
      <c r="LYQ8" s="185"/>
      <c r="LYR8" s="186"/>
      <c r="LYS8" s="185"/>
      <c r="LYT8" s="186"/>
      <c r="LYU8" s="185"/>
      <c r="LYV8" s="186"/>
      <c r="LYW8" s="185"/>
      <c r="LYX8" s="186"/>
      <c r="LYY8" s="185"/>
      <c r="LYZ8" s="186"/>
      <c r="LZA8" s="185"/>
      <c r="LZB8" s="186"/>
      <c r="LZC8" s="185"/>
      <c r="LZD8" s="186"/>
      <c r="LZE8" s="185"/>
      <c r="LZF8" s="186"/>
      <c r="LZG8" s="185"/>
      <c r="LZH8" s="186"/>
      <c r="LZI8" s="185"/>
      <c r="LZJ8" s="186"/>
      <c r="LZK8" s="185"/>
      <c r="LZL8" s="186"/>
      <c r="LZM8" s="185"/>
      <c r="LZN8" s="186"/>
      <c r="LZO8" s="185"/>
      <c r="LZP8" s="186"/>
      <c r="LZQ8" s="185"/>
      <c r="LZR8" s="186"/>
      <c r="LZS8" s="185"/>
      <c r="LZT8" s="186"/>
      <c r="LZU8" s="185"/>
      <c r="LZV8" s="186"/>
      <c r="LZW8" s="185"/>
      <c r="LZX8" s="186"/>
      <c r="LZY8" s="185"/>
      <c r="LZZ8" s="186"/>
      <c r="MAA8" s="185"/>
      <c r="MAB8" s="186"/>
      <c r="MAC8" s="185"/>
      <c r="MAD8" s="186"/>
      <c r="MAE8" s="185"/>
      <c r="MAF8" s="186"/>
      <c r="MAG8" s="185"/>
      <c r="MAH8" s="186"/>
      <c r="MAI8" s="185"/>
      <c r="MAJ8" s="186"/>
      <c r="MAK8" s="185"/>
      <c r="MAL8" s="186"/>
      <c r="MAM8" s="185"/>
      <c r="MAN8" s="186"/>
      <c r="MAO8" s="185"/>
      <c r="MAP8" s="186"/>
      <c r="MAQ8" s="185"/>
      <c r="MAR8" s="186"/>
      <c r="MAS8" s="185"/>
      <c r="MAT8" s="186"/>
      <c r="MAU8" s="185"/>
      <c r="MAV8" s="186"/>
      <c r="MAW8" s="185"/>
      <c r="MAX8" s="186"/>
      <c r="MAY8" s="185"/>
      <c r="MAZ8" s="186"/>
      <c r="MBA8" s="185"/>
      <c r="MBB8" s="186"/>
      <c r="MBC8" s="185"/>
      <c r="MBD8" s="186"/>
      <c r="MBE8" s="185"/>
      <c r="MBF8" s="186"/>
      <c r="MBG8" s="185"/>
      <c r="MBH8" s="186"/>
      <c r="MBI8" s="185"/>
      <c r="MBJ8" s="186"/>
      <c r="MBK8" s="185"/>
      <c r="MBL8" s="186"/>
      <c r="MBM8" s="185"/>
      <c r="MBN8" s="186"/>
      <c r="MBO8" s="185"/>
      <c r="MBP8" s="186"/>
      <c r="MBQ8" s="185"/>
      <c r="MBR8" s="186"/>
      <c r="MBS8" s="185"/>
      <c r="MBT8" s="186"/>
      <c r="MBU8" s="185"/>
      <c r="MBV8" s="186"/>
      <c r="MBW8" s="185"/>
      <c r="MBX8" s="186"/>
      <c r="MBY8" s="185"/>
      <c r="MBZ8" s="186"/>
      <c r="MCA8" s="185"/>
      <c r="MCB8" s="186"/>
      <c r="MCC8" s="185"/>
      <c r="MCD8" s="186"/>
      <c r="MCE8" s="185"/>
      <c r="MCF8" s="186"/>
      <c r="MCG8" s="185"/>
      <c r="MCH8" s="186"/>
      <c r="MCI8" s="185"/>
      <c r="MCJ8" s="186"/>
      <c r="MCK8" s="185"/>
      <c r="MCL8" s="186"/>
      <c r="MCM8" s="185"/>
      <c r="MCN8" s="186"/>
      <c r="MCO8" s="185"/>
      <c r="MCP8" s="186"/>
      <c r="MCQ8" s="185"/>
      <c r="MCR8" s="186"/>
      <c r="MCS8" s="185"/>
      <c r="MCT8" s="186"/>
      <c r="MCU8" s="185"/>
      <c r="MCV8" s="186"/>
      <c r="MCW8" s="185"/>
      <c r="MCX8" s="186"/>
      <c r="MCY8" s="185"/>
      <c r="MCZ8" s="186"/>
      <c r="MDA8" s="185"/>
      <c r="MDB8" s="186"/>
      <c r="MDC8" s="185"/>
      <c r="MDD8" s="186"/>
      <c r="MDE8" s="185"/>
      <c r="MDF8" s="186"/>
      <c r="MDG8" s="185"/>
      <c r="MDH8" s="186"/>
      <c r="MDI8" s="185"/>
      <c r="MDJ8" s="186"/>
      <c r="MDK8" s="185"/>
      <c r="MDL8" s="186"/>
      <c r="MDM8" s="185"/>
      <c r="MDN8" s="186"/>
      <c r="MDO8" s="185"/>
      <c r="MDP8" s="186"/>
      <c r="MDQ8" s="185"/>
      <c r="MDR8" s="186"/>
      <c r="MDS8" s="185"/>
      <c r="MDT8" s="186"/>
      <c r="MDU8" s="185"/>
      <c r="MDV8" s="186"/>
      <c r="MDW8" s="185"/>
      <c r="MDX8" s="186"/>
      <c r="MDY8" s="185"/>
      <c r="MDZ8" s="186"/>
      <c r="MEA8" s="185"/>
      <c r="MEB8" s="186"/>
      <c r="MEC8" s="185"/>
      <c r="MED8" s="186"/>
      <c r="MEE8" s="185"/>
      <c r="MEF8" s="186"/>
      <c r="MEG8" s="185"/>
      <c r="MEH8" s="186"/>
      <c r="MEI8" s="185"/>
      <c r="MEJ8" s="186"/>
      <c r="MEK8" s="185"/>
      <c r="MEL8" s="186"/>
      <c r="MEM8" s="185"/>
      <c r="MEN8" s="186"/>
      <c r="MEO8" s="185"/>
      <c r="MEP8" s="186"/>
      <c r="MEQ8" s="185"/>
      <c r="MER8" s="186"/>
      <c r="MES8" s="185"/>
      <c r="MET8" s="186"/>
      <c r="MEU8" s="185"/>
      <c r="MEV8" s="186"/>
      <c r="MEW8" s="185"/>
      <c r="MEX8" s="186"/>
      <c r="MEY8" s="185"/>
      <c r="MEZ8" s="186"/>
      <c r="MFA8" s="185"/>
      <c r="MFB8" s="186"/>
      <c r="MFC8" s="185"/>
      <c r="MFD8" s="186"/>
      <c r="MFE8" s="185"/>
      <c r="MFF8" s="186"/>
      <c r="MFG8" s="185"/>
      <c r="MFH8" s="186"/>
      <c r="MFI8" s="185"/>
      <c r="MFJ8" s="186"/>
      <c r="MFK8" s="185"/>
      <c r="MFL8" s="186"/>
      <c r="MFM8" s="185"/>
      <c r="MFN8" s="186"/>
      <c r="MFO8" s="185"/>
      <c r="MFP8" s="186"/>
      <c r="MFQ8" s="185"/>
      <c r="MFR8" s="186"/>
      <c r="MFS8" s="185"/>
      <c r="MFT8" s="186"/>
      <c r="MFU8" s="185"/>
      <c r="MFV8" s="186"/>
      <c r="MFW8" s="185"/>
      <c r="MFX8" s="186"/>
      <c r="MFY8" s="185"/>
      <c r="MFZ8" s="186"/>
      <c r="MGA8" s="185"/>
      <c r="MGB8" s="186"/>
      <c r="MGC8" s="185"/>
      <c r="MGD8" s="186"/>
      <c r="MGE8" s="185"/>
      <c r="MGF8" s="186"/>
      <c r="MGG8" s="185"/>
      <c r="MGH8" s="186"/>
      <c r="MGI8" s="185"/>
      <c r="MGJ8" s="186"/>
      <c r="MGK8" s="185"/>
      <c r="MGL8" s="186"/>
      <c r="MGM8" s="185"/>
      <c r="MGN8" s="186"/>
      <c r="MGO8" s="185"/>
      <c r="MGP8" s="186"/>
      <c r="MGQ8" s="185"/>
      <c r="MGR8" s="186"/>
      <c r="MGS8" s="185"/>
      <c r="MGT8" s="186"/>
      <c r="MGU8" s="185"/>
      <c r="MGV8" s="186"/>
      <c r="MGW8" s="185"/>
      <c r="MGX8" s="186"/>
      <c r="MGY8" s="185"/>
      <c r="MGZ8" s="186"/>
      <c r="MHA8" s="185"/>
      <c r="MHB8" s="186"/>
      <c r="MHC8" s="185"/>
      <c r="MHD8" s="186"/>
      <c r="MHE8" s="185"/>
      <c r="MHF8" s="186"/>
      <c r="MHG8" s="185"/>
      <c r="MHH8" s="186"/>
      <c r="MHI8" s="185"/>
      <c r="MHJ8" s="186"/>
      <c r="MHK8" s="185"/>
      <c r="MHL8" s="186"/>
      <c r="MHM8" s="185"/>
      <c r="MHN8" s="186"/>
      <c r="MHO8" s="185"/>
      <c r="MHP8" s="186"/>
      <c r="MHQ8" s="185"/>
      <c r="MHR8" s="186"/>
      <c r="MHS8" s="185"/>
      <c r="MHT8" s="186"/>
      <c r="MHU8" s="185"/>
      <c r="MHV8" s="186"/>
      <c r="MHW8" s="185"/>
      <c r="MHX8" s="186"/>
      <c r="MHY8" s="185"/>
      <c r="MHZ8" s="186"/>
      <c r="MIA8" s="185"/>
      <c r="MIB8" s="186"/>
      <c r="MIC8" s="185"/>
      <c r="MID8" s="186"/>
      <c r="MIE8" s="185"/>
      <c r="MIF8" s="186"/>
      <c r="MIG8" s="185"/>
      <c r="MIH8" s="186"/>
      <c r="MII8" s="185"/>
      <c r="MIJ8" s="186"/>
      <c r="MIK8" s="185"/>
      <c r="MIL8" s="186"/>
      <c r="MIM8" s="185"/>
      <c r="MIN8" s="186"/>
      <c r="MIO8" s="185"/>
      <c r="MIP8" s="186"/>
      <c r="MIQ8" s="185"/>
      <c r="MIR8" s="186"/>
      <c r="MIS8" s="185"/>
      <c r="MIT8" s="186"/>
      <c r="MIU8" s="185"/>
      <c r="MIV8" s="186"/>
      <c r="MIW8" s="185"/>
      <c r="MIX8" s="186"/>
      <c r="MIY8" s="185"/>
      <c r="MIZ8" s="186"/>
      <c r="MJA8" s="185"/>
      <c r="MJB8" s="186"/>
      <c r="MJC8" s="185"/>
      <c r="MJD8" s="186"/>
      <c r="MJE8" s="185"/>
      <c r="MJF8" s="186"/>
      <c r="MJG8" s="185"/>
      <c r="MJH8" s="186"/>
      <c r="MJI8" s="185"/>
      <c r="MJJ8" s="186"/>
      <c r="MJK8" s="185"/>
      <c r="MJL8" s="186"/>
      <c r="MJM8" s="185"/>
      <c r="MJN8" s="186"/>
      <c r="MJO8" s="185"/>
      <c r="MJP8" s="186"/>
      <c r="MJQ8" s="185"/>
      <c r="MJR8" s="186"/>
      <c r="MJS8" s="185"/>
      <c r="MJT8" s="186"/>
      <c r="MJU8" s="185"/>
      <c r="MJV8" s="186"/>
      <c r="MJW8" s="185"/>
      <c r="MJX8" s="186"/>
      <c r="MJY8" s="185"/>
      <c r="MJZ8" s="186"/>
      <c r="MKA8" s="185"/>
      <c r="MKB8" s="186"/>
      <c r="MKC8" s="185"/>
      <c r="MKD8" s="186"/>
      <c r="MKE8" s="185"/>
      <c r="MKF8" s="186"/>
      <c r="MKG8" s="185"/>
      <c r="MKH8" s="186"/>
      <c r="MKI8" s="185"/>
      <c r="MKJ8" s="186"/>
      <c r="MKK8" s="185"/>
      <c r="MKL8" s="186"/>
      <c r="MKM8" s="185"/>
      <c r="MKN8" s="186"/>
      <c r="MKO8" s="185"/>
      <c r="MKP8" s="186"/>
      <c r="MKQ8" s="185"/>
      <c r="MKR8" s="186"/>
      <c r="MKS8" s="185"/>
      <c r="MKT8" s="186"/>
      <c r="MKU8" s="185"/>
      <c r="MKV8" s="186"/>
      <c r="MKW8" s="185"/>
      <c r="MKX8" s="186"/>
      <c r="MKY8" s="185"/>
      <c r="MKZ8" s="186"/>
      <c r="MLA8" s="185"/>
      <c r="MLB8" s="186"/>
      <c r="MLC8" s="185"/>
      <c r="MLD8" s="186"/>
      <c r="MLE8" s="185"/>
      <c r="MLF8" s="186"/>
      <c r="MLG8" s="185"/>
      <c r="MLH8" s="186"/>
      <c r="MLI8" s="185"/>
      <c r="MLJ8" s="186"/>
      <c r="MLK8" s="185"/>
      <c r="MLL8" s="186"/>
      <c r="MLM8" s="185"/>
      <c r="MLN8" s="186"/>
      <c r="MLO8" s="185"/>
      <c r="MLP8" s="186"/>
      <c r="MLQ8" s="185"/>
      <c r="MLR8" s="186"/>
      <c r="MLS8" s="185"/>
      <c r="MLT8" s="186"/>
      <c r="MLU8" s="185"/>
      <c r="MLV8" s="186"/>
      <c r="MLW8" s="185"/>
      <c r="MLX8" s="186"/>
      <c r="MLY8" s="185"/>
      <c r="MLZ8" s="186"/>
      <c r="MMA8" s="185"/>
      <c r="MMB8" s="186"/>
      <c r="MMC8" s="185"/>
      <c r="MMD8" s="186"/>
      <c r="MME8" s="185"/>
      <c r="MMF8" s="186"/>
      <c r="MMG8" s="185"/>
      <c r="MMH8" s="186"/>
      <c r="MMI8" s="185"/>
      <c r="MMJ8" s="186"/>
      <c r="MMK8" s="185"/>
      <c r="MML8" s="186"/>
      <c r="MMM8" s="185"/>
      <c r="MMN8" s="186"/>
      <c r="MMO8" s="185"/>
      <c r="MMP8" s="186"/>
      <c r="MMQ8" s="185"/>
      <c r="MMR8" s="186"/>
      <c r="MMS8" s="185"/>
      <c r="MMT8" s="186"/>
      <c r="MMU8" s="185"/>
      <c r="MMV8" s="186"/>
      <c r="MMW8" s="185"/>
      <c r="MMX8" s="186"/>
      <c r="MMY8" s="185"/>
      <c r="MMZ8" s="186"/>
      <c r="MNA8" s="185"/>
      <c r="MNB8" s="186"/>
      <c r="MNC8" s="185"/>
      <c r="MND8" s="186"/>
      <c r="MNE8" s="185"/>
      <c r="MNF8" s="186"/>
      <c r="MNG8" s="185"/>
      <c r="MNH8" s="186"/>
      <c r="MNI8" s="185"/>
      <c r="MNJ8" s="186"/>
      <c r="MNK8" s="185"/>
      <c r="MNL8" s="186"/>
      <c r="MNM8" s="185"/>
      <c r="MNN8" s="186"/>
      <c r="MNO8" s="185"/>
      <c r="MNP8" s="186"/>
      <c r="MNQ8" s="185"/>
      <c r="MNR8" s="186"/>
      <c r="MNS8" s="185"/>
      <c r="MNT8" s="186"/>
      <c r="MNU8" s="185"/>
      <c r="MNV8" s="186"/>
      <c r="MNW8" s="185"/>
      <c r="MNX8" s="186"/>
      <c r="MNY8" s="185"/>
      <c r="MNZ8" s="186"/>
      <c r="MOA8" s="185"/>
      <c r="MOB8" s="186"/>
      <c r="MOC8" s="185"/>
      <c r="MOD8" s="186"/>
      <c r="MOE8" s="185"/>
      <c r="MOF8" s="186"/>
      <c r="MOG8" s="185"/>
      <c r="MOH8" s="186"/>
      <c r="MOI8" s="185"/>
      <c r="MOJ8" s="186"/>
      <c r="MOK8" s="185"/>
      <c r="MOL8" s="186"/>
      <c r="MOM8" s="185"/>
      <c r="MON8" s="186"/>
      <c r="MOO8" s="185"/>
      <c r="MOP8" s="186"/>
      <c r="MOQ8" s="185"/>
      <c r="MOR8" s="186"/>
      <c r="MOS8" s="185"/>
      <c r="MOT8" s="186"/>
      <c r="MOU8" s="185"/>
      <c r="MOV8" s="186"/>
      <c r="MOW8" s="185"/>
      <c r="MOX8" s="186"/>
      <c r="MOY8" s="185"/>
      <c r="MOZ8" s="186"/>
      <c r="MPA8" s="185"/>
      <c r="MPB8" s="186"/>
      <c r="MPC8" s="185"/>
      <c r="MPD8" s="186"/>
      <c r="MPE8" s="185"/>
      <c r="MPF8" s="186"/>
      <c r="MPG8" s="185"/>
      <c r="MPH8" s="186"/>
      <c r="MPI8" s="185"/>
      <c r="MPJ8" s="186"/>
      <c r="MPK8" s="185"/>
      <c r="MPL8" s="186"/>
      <c r="MPM8" s="185"/>
      <c r="MPN8" s="186"/>
      <c r="MPO8" s="185"/>
      <c r="MPP8" s="186"/>
      <c r="MPQ8" s="185"/>
      <c r="MPR8" s="186"/>
      <c r="MPS8" s="185"/>
      <c r="MPT8" s="186"/>
      <c r="MPU8" s="185"/>
      <c r="MPV8" s="186"/>
      <c r="MPW8" s="185"/>
      <c r="MPX8" s="186"/>
      <c r="MPY8" s="185"/>
      <c r="MPZ8" s="186"/>
      <c r="MQA8" s="185"/>
      <c r="MQB8" s="186"/>
      <c r="MQC8" s="185"/>
      <c r="MQD8" s="186"/>
      <c r="MQE8" s="185"/>
      <c r="MQF8" s="186"/>
      <c r="MQG8" s="185"/>
      <c r="MQH8" s="186"/>
      <c r="MQI8" s="185"/>
      <c r="MQJ8" s="186"/>
      <c r="MQK8" s="185"/>
      <c r="MQL8" s="186"/>
      <c r="MQM8" s="185"/>
      <c r="MQN8" s="186"/>
      <c r="MQO8" s="185"/>
      <c r="MQP8" s="186"/>
      <c r="MQQ8" s="185"/>
      <c r="MQR8" s="186"/>
      <c r="MQS8" s="185"/>
      <c r="MQT8" s="186"/>
      <c r="MQU8" s="185"/>
      <c r="MQV8" s="186"/>
      <c r="MQW8" s="185"/>
      <c r="MQX8" s="186"/>
      <c r="MQY8" s="185"/>
      <c r="MQZ8" s="186"/>
      <c r="MRA8" s="185"/>
      <c r="MRB8" s="186"/>
      <c r="MRC8" s="185"/>
      <c r="MRD8" s="186"/>
      <c r="MRE8" s="185"/>
      <c r="MRF8" s="186"/>
      <c r="MRG8" s="185"/>
      <c r="MRH8" s="186"/>
      <c r="MRI8" s="185"/>
      <c r="MRJ8" s="186"/>
      <c r="MRK8" s="185"/>
      <c r="MRL8" s="186"/>
      <c r="MRM8" s="185"/>
      <c r="MRN8" s="186"/>
      <c r="MRO8" s="185"/>
      <c r="MRP8" s="186"/>
      <c r="MRQ8" s="185"/>
      <c r="MRR8" s="186"/>
      <c r="MRS8" s="185"/>
      <c r="MRT8" s="186"/>
      <c r="MRU8" s="185"/>
      <c r="MRV8" s="186"/>
      <c r="MRW8" s="185"/>
      <c r="MRX8" s="186"/>
      <c r="MRY8" s="185"/>
      <c r="MRZ8" s="186"/>
      <c r="MSA8" s="185"/>
      <c r="MSB8" s="186"/>
      <c r="MSC8" s="185"/>
      <c r="MSD8" s="186"/>
      <c r="MSE8" s="185"/>
      <c r="MSF8" s="186"/>
      <c r="MSG8" s="185"/>
      <c r="MSH8" s="186"/>
      <c r="MSI8" s="185"/>
      <c r="MSJ8" s="186"/>
      <c r="MSK8" s="185"/>
      <c r="MSL8" s="186"/>
      <c r="MSM8" s="185"/>
      <c r="MSN8" s="186"/>
      <c r="MSO8" s="185"/>
      <c r="MSP8" s="186"/>
      <c r="MSQ8" s="185"/>
      <c r="MSR8" s="186"/>
      <c r="MSS8" s="185"/>
      <c r="MST8" s="186"/>
      <c r="MSU8" s="185"/>
      <c r="MSV8" s="186"/>
      <c r="MSW8" s="185"/>
      <c r="MSX8" s="186"/>
      <c r="MSY8" s="185"/>
      <c r="MSZ8" s="186"/>
      <c r="MTA8" s="185"/>
      <c r="MTB8" s="186"/>
      <c r="MTC8" s="185"/>
      <c r="MTD8" s="186"/>
      <c r="MTE8" s="185"/>
      <c r="MTF8" s="186"/>
      <c r="MTG8" s="185"/>
      <c r="MTH8" s="186"/>
      <c r="MTI8" s="185"/>
      <c r="MTJ8" s="186"/>
      <c r="MTK8" s="185"/>
      <c r="MTL8" s="186"/>
      <c r="MTM8" s="185"/>
      <c r="MTN8" s="186"/>
      <c r="MTO8" s="185"/>
      <c r="MTP8" s="186"/>
      <c r="MTQ8" s="185"/>
      <c r="MTR8" s="186"/>
      <c r="MTS8" s="185"/>
      <c r="MTT8" s="186"/>
      <c r="MTU8" s="185"/>
      <c r="MTV8" s="186"/>
      <c r="MTW8" s="185"/>
      <c r="MTX8" s="186"/>
      <c r="MTY8" s="185"/>
      <c r="MTZ8" s="186"/>
      <c r="MUA8" s="185"/>
      <c r="MUB8" s="186"/>
      <c r="MUC8" s="185"/>
      <c r="MUD8" s="186"/>
      <c r="MUE8" s="185"/>
      <c r="MUF8" s="186"/>
      <c r="MUG8" s="185"/>
      <c r="MUH8" s="186"/>
      <c r="MUI8" s="185"/>
      <c r="MUJ8" s="186"/>
      <c r="MUK8" s="185"/>
      <c r="MUL8" s="186"/>
      <c r="MUM8" s="185"/>
      <c r="MUN8" s="186"/>
      <c r="MUO8" s="185"/>
      <c r="MUP8" s="186"/>
      <c r="MUQ8" s="185"/>
      <c r="MUR8" s="186"/>
      <c r="MUS8" s="185"/>
      <c r="MUT8" s="186"/>
      <c r="MUU8" s="185"/>
      <c r="MUV8" s="186"/>
      <c r="MUW8" s="185"/>
      <c r="MUX8" s="186"/>
      <c r="MUY8" s="185"/>
      <c r="MUZ8" s="186"/>
      <c r="MVA8" s="185"/>
      <c r="MVB8" s="186"/>
      <c r="MVC8" s="185"/>
      <c r="MVD8" s="186"/>
      <c r="MVE8" s="185"/>
      <c r="MVF8" s="186"/>
      <c r="MVG8" s="185"/>
      <c r="MVH8" s="186"/>
      <c r="MVI8" s="185"/>
      <c r="MVJ8" s="186"/>
      <c r="MVK8" s="185"/>
      <c r="MVL8" s="186"/>
      <c r="MVM8" s="185"/>
      <c r="MVN8" s="186"/>
      <c r="MVO8" s="185"/>
      <c r="MVP8" s="186"/>
      <c r="MVQ8" s="185"/>
      <c r="MVR8" s="186"/>
      <c r="MVS8" s="185"/>
      <c r="MVT8" s="186"/>
      <c r="MVU8" s="185"/>
      <c r="MVV8" s="186"/>
      <c r="MVW8" s="185"/>
      <c r="MVX8" s="186"/>
      <c r="MVY8" s="185"/>
      <c r="MVZ8" s="186"/>
      <c r="MWA8" s="185"/>
      <c r="MWB8" s="186"/>
      <c r="MWC8" s="185"/>
      <c r="MWD8" s="186"/>
      <c r="MWE8" s="185"/>
      <c r="MWF8" s="186"/>
      <c r="MWG8" s="185"/>
      <c r="MWH8" s="186"/>
      <c r="MWI8" s="185"/>
      <c r="MWJ8" s="186"/>
      <c r="MWK8" s="185"/>
      <c r="MWL8" s="186"/>
      <c r="MWM8" s="185"/>
      <c r="MWN8" s="186"/>
      <c r="MWO8" s="185"/>
      <c r="MWP8" s="186"/>
      <c r="MWQ8" s="185"/>
      <c r="MWR8" s="186"/>
      <c r="MWS8" s="185"/>
      <c r="MWT8" s="186"/>
      <c r="MWU8" s="185"/>
      <c r="MWV8" s="186"/>
      <c r="MWW8" s="185"/>
      <c r="MWX8" s="186"/>
      <c r="MWY8" s="185"/>
      <c r="MWZ8" s="186"/>
      <c r="MXA8" s="185"/>
      <c r="MXB8" s="186"/>
      <c r="MXC8" s="185"/>
      <c r="MXD8" s="186"/>
      <c r="MXE8" s="185"/>
      <c r="MXF8" s="186"/>
      <c r="MXG8" s="185"/>
      <c r="MXH8" s="186"/>
      <c r="MXI8" s="185"/>
      <c r="MXJ8" s="186"/>
      <c r="MXK8" s="185"/>
      <c r="MXL8" s="186"/>
      <c r="MXM8" s="185"/>
      <c r="MXN8" s="186"/>
      <c r="MXO8" s="185"/>
      <c r="MXP8" s="186"/>
      <c r="MXQ8" s="185"/>
      <c r="MXR8" s="186"/>
      <c r="MXS8" s="185"/>
      <c r="MXT8" s="186"/>
      <c r="MXU8" s="185"/>
      <c r="MXV8" s="186"/>
      <c r="MXW8" s="185"/>
      <c r="MXX8" s="186"/>
      <c r="MXY8" s="185"/>
      <c r="MXZ8" s="186"/>
      <c r="MYA8" s="185"/>
      <c r="MYB8" s="186"/>
      <c r="MYC8" s="185"/>
      <c r="MYD8" s="186"/>
      <c r="MYE8" s="185"/>
      <c r="MYF8" s="186"/>
      <c r="MYG8" s="185"/>
      <c r="MYH8" s="186"/>
      <c r="MYI8" s="185"/>
      <c r="MYJ8" s="186"/>
      <c r="MYK8" s="185"/>
      <c r="MYL8" s="186"/>
      <c r="MYM8" s="185"/>
      <c r="MYN8" s="186"/>
      <c r="MYO8" s="185"/>
      <c r="MYP8" s="186"/>
      <c r="MYQ8" s="185"/>
      <c r="MYR8" s="186"/>
      <c r="MYS8" s="185"/>
      <c r="MYT8" s="186"/>
      <c r="MYU8" s="185"/>
      <c r="MYV8" s="186"/>
      <c r="MYW8" s="185"/>
      <c r="MYX8" s="186"/>
      <c r="MYY8" s="185"/>
      <c r="MYZ8" s="186"/>
      <c r="MZA8" s="185"/>
      <c r="MZB8" s="186"/>
      <c r="MZC8" s="185"/>
      <c r="MZD8" s="186"/>
      <c r="MZE8" s="185"/>
      <c r="MZF8" s="186"/>
      <c r="MZG8" s="185"/>
      <c r="MZH8" s="186"/>
      <c r="MZI8" s="185"/>
      <c r="MZJ8" s="186"/>
      <c r="MZK8" s="185"/>
      <c r="MZL8" s="186"/>
      <c r="MZM8" s="185"/>
      <c r="MZN8" s="186"/>
      <c r="MZO8" s="185"/>
      <c r="MZP8" s="186"/>
      <c r="MZQ8" s="185"/>
      <c r="MZR8" s="186"/>
      <c r="MZS8" s="185"/>
      <c r="MZT8" s="186"/>
      <c r="MZU8" s="185"/>
      <c r="MZV8" s="186"/>
      <c r="MZW8" s="185"/>
      <c r="MZX8" s="186"/>
      <c r="MZY8" s="185"/>
      <c r="MZZ8" s="186"/>
      <c r="NAA8" s="185"/>
      <c r="NAB8" s="186"/>
      <c r="NAC8" s="185"/>
      <c r="NAD8" s="186"/>
      <c r="NAE8" s="185"/>
      <c r="NAF8" s="186"/>
      <c r="NAG8" s="185"/>
      <c r="NAH8" s="186"/>
      <c r="NAI8" s="185"/>
      <c r="NAJ8" s="186"/>
      <c r="NAK8" s="185"/>
      <c r="NAL8" s="186"/>
      <c r="NAM8" s="185"/>
      <c r="NAN8" s="186"/>
      <c r="NAO8" s="185"/>
      <c r="NAP8" s="186"/>
      <c r="NAQ8" s="185"/>
      <c r="NAR8" s="186"/>
      <c r="NAS8" s="185"/>
      <c r="NAT8" s="186"/>
      <c r="NAU8" s="185"/>
      <c r="NAV8" s="186"/>
      <c r="NAW8" s="185"/>
      <c r="NAX8" s="186"/>
      <c r="NAY8" s="185"/>
      <c r="NAZ8" s="186"/>
      <c r="NBA8" s="185"/>
      <c r="NBB8" s="186"/>
      <c r="NBC8" s="185"/>
      <c r="NBD8" s="186"/>
      <c r="NBE8" s="185"/>
      <c r="NBF8" s="186"/>
      <c r="NBG8" s="185"/>
      <c r="NBH8" s="186"/>
      <c r="NBI8" s="185"/>
      <c r="NBJ8" s="186"/>
      <c r="NBK8" s="185"/>
      <c r="NBL8" s="186"/>
      <c r="NBM8" s="185"/>
      <c r="NBN8" s="186"/>
      <c r="NBO8" s="185"/>
      <c r="NBP8" s="186"/>
      <c r="NBQ8" s="185"/>
      <c r="NBR8" s="186"/>
      <c r="NBS8" s="185"/>
      <c r="NBT8" s="186"/>
      <c r="NBU8" s="185"/>
      <c r="NBV8" s="186"/>
      <c r="NBW8" s="185"/>
      <c r="NBX8" s="186"/>
      <c r="NBY8" s="185"/>
      <c r="NBZ8" s="186"/>
      <c r="NCA8" s="185"/>
      <c r="NCB8" s="186"/>
      <c r="NCC8" s="185"/>
      <c r="NCD8" s="186"/>
      <c r="NCE8" s="185"/>
      <c r="NCF8" s="186"/>
      <c r="NCG8" s="185"/>
      <c r="NCH8" s="186"/>
      <c r="NCI8" s="185"/>
      <c r="NCJ8" s="186"/>
      <c r="NCK8" s="185"/>
      <c r="NCL8" s="186"/>
      <c r="NCM8" s="185"/>
      <c r="NCN8" s="186"/>
      <c r="NCO8" s="185"/>
      <c r="NCP8" s="186"/>
      <c r="NCQ8" s="185"/>
      <c r="NCR8" s="186"/>
      <c r="NCS8" s="185"/>
      <c r="NCT8" s="186"/>
      <c r="NCU8" s="185"/>
      <c r="NCV8" s="186"/>
      <c r="NCW8" s="185"/>
      <c r="NCX8" s="186"/>
      <c r="NCY8" s="185"/>
      <c r="NCZ8" s="186"/>
      <c r="NDA8" s="185"/>
      <c r="NDB8" s="186"/>
      <c r="NDC8" s="185"/>
      <c r="NDD8" s="186"/>
      <c r="NDE8" s="185"/>
      <c r="NDF8" s="186"/>
      <c r="NDG8" s="185"/>
      <c r="NDH8" s="186"/>
      <c r="NDI8" s="185"/>
      <c r="NDJ8" s="186"/>
      <c r="NDK8" s="185"/>
      <c r="NDL8" s="186"/>
      <c r="NDM8" s="185"/>
      <c r="NDN8" s="186"/>
      <c r="NDO8" s="185"/>
      <c r="NDP8" s="186"/>
      <c r="NDQ8" s="185"/>
      <c r="NDR8" s="186"/>
      <c r="NDS8" s="185"/>
      <c r="NDT8" s="186"/>
      <c r="NDU8" s="185"/>
      <c r="NDV8" s="186"/>
      <c r="NDW8" s="185"/>
      <c r="NDX8" s="186"/>
      <c r="NDY8" s="185"/>
      <c r="NDZ8" s="186"/>
      <c r="NEA8" s="185"/>
      <c r="NEB8" s="186"/>
      <c r="NEC8" s="185"/>
      <c r="NED8" s="186"/>
      <c r="NEE8" s="185"/>
      <c r="NEF8" s="186"/>
      <c r="NEG8" s="185"/>
      <c r="NEH8" s="186"/>
      <c r="NEI8" s="185"/>
      <c r="NEJ8" s="186"/>
      <c r="NEK8" s="185"/>
      <c r="NEL8" s="186"/>
      <c r="NEM8" s="185"/>
      <c r="NEN8" s="186"/>
      <c r="NEO8" s="185"/>
      <c r="NEP8" s="186"/>
      <c r="NEQ8" s="185"/>
      <c r="NER8" s="186"/>
      <c r="NES8" s="185"/>
      <c r="NET8" s="186"/>
      <c r="NEU8" s="185"/>
      <c r="NEV8" s="186"/>
      <c r="NEW8" s="185"/>
      <c r="NEX8" s="186"/>
      <c r="NEY8" s="185"/>
      <c r="NEZ8" s="186"/>
      <c r="NFA8" s="185"/>
      <c r="NFB8" s="186"/>
      <c r="NFC8" s="185"/>
      <c r="NFD8" s="186"/>
      <c r="NFE8" s="185"/>
      <c r="NFF8" s="186"/>
      <c r="NFG8" s="185"/>
      <c r="NFH8" s="186"/>
      <c r="NFI8" s="185"/>
      <c r="NFJ8" s="186"/>
      <c r="NFK8" s="185"/>
      <c r="NFL8" s="186"/>
      <c r="NFM8" s="185"/>
      <c r="NFN8" s="186"/>
      <c r="NFO8" s="185"/>
      <c r="NFP8" s="186"/>
      <c r="NFQ8" s="185"/>
      <c r="NFR8" s="186"/>
      <c r="NFS8" s="185"/>
      <c r="NFT8" s="186"/>
      <c r="NFU8" s="185"/>
      <c r="NFV8" s="186"/>
      <c r="NFW8" s="185"/>
      <c r="NFX8" s="186"/>
      <c r="NFY8" s="185"/>
      <c r="NFZ8" s="186"/>
      <c r="NGA8" s="185"/>
      <c r="NGB8" s="186"/>
      <c r="NGC8" s="185"/>
      <c r="NGD8" s="186"/>
      <c r="NGE8" s="185"/>
      <c r="NGF8" s="186"/>
      <c r="NGG8" s="185"/>
      <c r="NGH8" s="186"/>
      <c r="NGI8" s="185"/>
      <c r="NGJ8" s="186"/>
      <c r="NGK8" s="185"/>
      <c r="NGL8" s="186"/>
      <c r="NGM8" s="185"/>
      <c r="NGN8" s="186"/>
      <c r="NGO8" s="185"/>
      <c r="NGP8" s="186"/>
      <c r="NGQ8" s="185"/>
      <c r="NGR8" s="186"/>
      <c r="NGS8" s="185"/>
      <c r="NGT8" s="186"/>
      <c r="NGU8" s="185"/>
      <c r="NGV8" s="186"/>
      <c r="NGW8" s="185"/>
      <c r="NGX8" s="186"/>
      <c r="NGY8" s="185"/>
      <c r="NGZ8" s="186"/>
      <c r="NHA8" s="185"/>
      <c r="NHB8" s="186"/>
      <c r="NHC8" s="185"/>
      <c r="NHD8" s="186"/>
      <c r="NHE8" s="185"/>
      <c r="NHF8" s="186"/>
      <c r="NHG8" s="185"/>
      <c r="NHH8" s="186"/>
      <c r="NHI8" s="185"/>
      <c r="NHJ8" s="186"/>
      <c r="NHK8" s="185"/>
      <c r="NHL8" s="186"/>
      <c r="NHM8" s="185"/>
      <c r="NHN8" s="186"/>
      <c r="NHO8" s="185"/>
      <c r="NHP8" s="186"/>
      <c r="NHQ8" s="185"/>
      <c r="NHR8" s="186"/>
      <c r="NHS8" s="185"/>
      <c r="NHT8" s="186"/>
      <c r="NHU8" s="185"/>
      <c r="NHV8" s="186"/>
      <c r="NHW8" s="185"/>
      <c r="NHX8" s="186"/>
      <c r="NHY8" s="185"/>
      <c r="NHZ8" s="186"/>
      <c r="NIA8" s="185"/>
      <c r="NIB8" s="186"/>
      <c r="NIC8" s="185"/>
      <c r="NID8" s="186"/>
      <c r="NIE8" s="185"/>
      <c r="NIF8" s="186"/>
      <c r="NIG8" s="185"/>
      <c r="NIH8" s="186"/>
      <c r="NII8" s="185"/>
      <c r="NIJ8" s="186"/>
      <c r="NIK8" s="185"/>
      <c r="NIL8" s="186"/>
      <c r="NIM8" s="185"/>
      <c r="NIN8" s="186"/>
      <c r="NIO8" s="185"/>
      <c r="NIP8" s="186"/>
      <c r="NIQ8" s="185"/>
      <c r="NIR8" s="186"/>
      <c r="NIS8" s="185"/>
      <c r="NIT8" s="186"/>
      <c r="NIU8" s="185"/>
      <c r="NIV8" s="186"/>
      <c r="NIW8" s="185"/>
      <c r="NIX8" s="186"/>
      <c r="NIY8" s="185"/>
      <c r="NIZ8" s="186"/>
      <c r="NJA8" s="185"/>
      <c r="NJB8" s="186"/>
      <c r="NJC8" s="185"/>
      <c r="NJD8" s="186"/>
      <c r="NJE8" s="185"/>
      <c r="NJF8" s="186"/>
      <c r="NJG8" s="185"/>
      <c r="NJH8" s="186"/>
      <c r="NJI8" s="185"/>
      <c r="NJJ8" s="186"/>
      <c r="NJK8" s="185"/>
      <c r="NJL8" s="186"/>
      <c r="NJM8" s="185"/>
      <c r="NJN8" s="186"/>
      <c r="NJO8" s="185"/>
      <c r="NJP8" s="186"/>
      <c r="NJQ8" s="185"/>
      <c r="NJR8" s="186"/>
      <c r="NJS8" s="185"/>
      <c r="NJT8" s="186"/>
      <c r="NJU8" s="185"/>
      <c r="NJV8" s="186"/>
      <c r="NJW8" s="185"/>
      <c r="NJX8" s="186"/>
      <c r="NJY8" s="185"/>
      <c r="NJZ8" s="186"/>
      <c r="NKA8" s="185"/>
      <c r="NKB8" s="186"/>
      <c r="NKC8" s="185"/>
      <c r="NKD8" s="186"/>
      <c r="NKE8" s="185"/>
      <c r="NKF8" s="186"/>
      <c r="NKG8" s="185"/>
      <c r="NKH8" s="186"/>
      <c r="NKI8" s="185"/>
      <c r="NKJ8" s="186"/>
      <c r="NKK8" s="185"/>
      <c r="NKL8" s="186"/>
      <c r="NKM8" s="185"/>
      <c r="NKN8" s="186"/>
      <c r="NKO8" s="185"/>
      <c r="NKP8" s="186"/>
      <c r="NKQ8" s="185"/>
      <c r="NKR8" s="186"/>
      <c r="NKS8" s="185"/>
      <c r="NKT8" s="186"/>
      <c r="NKU8" s="185"/>
      <c r="NKV8" s="186"/>
      <c r="NKW8" s="185"/>
      <c r="NKX8" s="186"/>
      <c r="NKY8" s="185"/>
      <c r="NKZ8" s="186"/>
      <c r="NLA8" s="185"/>
      <c r="NLB8" s="186"/>
      <c r="NLC8" s="185"/>
      <c r="NLD8" s="186"/>
      <c r="NLE8" s="185"/>
      <c r="NLF8" s="186"/>
      <c r="NLG8" s="185"/>
      <c r="NLH8" s="186"/>
      <c r="NLI8" s="185"/>
      <c r="NLJ8" s="186"/>
      <c r="NLK8" s="185"/>
      <c r="NLL8" s="186"/>
      <c r="NLM8" s="185"/>
      <c r="NLN8" s="186"/>
      <c r="NLO8" s="185"/>
      <c r="NLP8" s="186"/>
      <c r="NLQ8" s="185"/>
      <c r="NLR8" s="186"/>
      <c r="NLS8" s="185"/>
      <c r="NLT8" s="186"/>
      <c r="NLU8" s="185"/>
      <c r="NLV8" s="186"/>
      <c r="NLW8" s="185"/>
      <c r="NLX8" s="186"/>
      <c r="NLY8" s="185"/>
      <c r="NLZ8" s="186"/>
      <c r="NMA8" s="185"/>
      <c r="NMB8" s="186"/>
      <c r="NMC8" s="185"/>
      <c r="NMD8" s="186"/>
      <c r="NME8" s="185"/>
      <c r="NMF8" s="186"/>
      <c r="NMG8" s="185"/>
      <c r="NMH8" s="186"/>
      <c r="NMI8" s="185"/>
      <c r="NMJ8" s="186"/>
      <c r="NMK8" s="185"/>
      <c r="NML8" s="186"/>
      <c r="NMM8" s="185"/>
      <c r="NMN8" s="186"/>
      <c r="NMO8" s="185"/>
      <c r="NMP8" s="186"/>
      <c r="NMQ8" s="185"/>
      <c r="NMR8" s="186"/>
      <c r="NMS8" s="185"/>
      <c r="NMT8" s="186"/>
      <c r="NMU8" s="185"/>
      <c r="NMV8" s="186"/>
      <c r="NMW8" s="185"/>
      <c r="NMX8" s="186"/>
      <c r="NMY8" s="185"/>
      <c r="NMZ8" s="186"/>
      <c r="NNA8" s="185"/>
      <c r="NNB8" s="186"/>
      <c r="NNC8" s="185"/>
      <c r="NND8" s="186"/>
      <c r="NNE8" s="185"/>
      <c r="NNF8" s="186"/>
      <c r="NNG8" s="185"/>
      <c r="NNH8" s="186"/>
      <c r="NNI8" s="185"/>
      <c r="NNJ8" s="186"/>
      <c r="NNK8" s="185"/>
      <c r="NNL8" s="186"/>
      <c r="NNM8" s="185"/>
      <c r="NNN8" s="186"/>
      <c r="NNO8" s="185"/>
      <c r="NNP8" s="186"/>
      <c r="NNQ8" s="185"/>
      <c r="NNR8" s="186"/>
      <c r="NNS8" s="185"/>
      <c r="NNT8" s="186"/>
      <c r="NNU8" s="185"/>
      <c r="NNV8" s="186"/>
      <c r="NNW8" s="185"/>
      <c r="NNX8" s="186"/>
      <c r="NNY8" s="185"/>
      <c r="NNZ8" s="186"/>
      <c r="NOA8" s="185"/>
      <c r="NOB8" s="186"/>
      <c r="NOC8" s="185"/>
      <c r="NOD8" s="186"/>
      <c r="NOE8" s="185"/>
      <c r="NOF8" s="186"/>
      <c r="NOG8" s="185"/>
      <c r="NOH8" s="186"/>
      <c r="NOI8" s="185"/>
      <c r="NOJ8" s="186"/>
      <c r="NOK8" s="185"/>
      <c r="NOL8" s="186"/>
      <c r="NOM8" s="185"/>
      <c r="NON8" s="186"/>
      <c r="NOO8" s="185"/>
      <c r="NOP8" s="186"/>
      <c r="NOQ8" s="185"/>
      <c r="NOR8" s="186"/>
      <c r="NOS8" s="185"/>
      <c r="NOT8" s="186"/>
      <c r="NOU8" s="185"/>
      <c r="NOV8" s="186"/>
      <c r="NOW8" s="185"/>
      <c r="NOX8" s="186"/>
      <c r="NOY8" s="185"/>
      <c r="NOZ8" s="186"/>
      <c r="NPA8" s="185"/>
      <c r="NPB8" s="186"/>
      <c r="NPC8" s="185"/>
      <c r="NPD8" s="186"/>
      <c r="NPE8" s="185"/>
      <c r="NPF8" s="186"/>
      <c r="NPG8" s="185"/>
      <c r="NPH8" s="186"/>
      <c r="NPI8" s="185"/>
      <c r="NPJ8" s="186"/>
      <c r="NPK8" s="185"/>
      <c r="NPL8" s="186"/>
      <c r="NPM8" s="185"/>
      <c r="NPN8" s="186"/>
      <c r="NPO8" s="185"/>
      <c r="NPP8" s="186"/>
      <c r="NPQ8" s="185"/>
      <c r="NPR8" s="186"/>
      <c r="NPS8" s="185"/>
      <c r="NPT8" s="186"/>
      <c r="NPU8" s="185"/>
      <c r="NPV8" s="186"/>
      <c r="NPW8" s="185"/>
      <c r="NPX8" s="186"/>
      <c r="NPY8" s="185"/>
      <c r="NPZ8" s="186"/>
      <c r="NQA8" s="185"/>
      <c r="NQB8" s="186"/>
      <c r="NQC8" s="185"/>
      <c r="NQD8" s="186"/>
      <c r="NQE8" s="185"/>
      <c r="NQF8" s="186"/>
      <c r="NQG8" s="185"/>
      <c r="NQH8" s="186"/>
      <c r="NQI8" s="185"/>
      <c r="NQJ8" s="186"/>
      <c r="NQK8" s="185"/>
      <c r="NQL8" s="186"/>
      <c r="NQM8" s="185"/>
      <c r="NQN8" s="186"/>
      <c r="NQO8" s="185"/>
      <c r="NQP8" s="186"/>
      <c r="NQQ8" s="185"/>
      <c r="NQR8" s="186"/>
      <c r="NQS8" s="185"/>
      <c r="NQT8" s="186"/>
      <c r="NQU8" s="185"/>
      <c r="NQV8" s="186"/>
      <c r="NQW8" s="185"/>
      <c r="NQX8" s="186"/>
      <c r="NQY8" s="185"/>
      <c r="NQZ8" s="186"/>
      <c r="NRA8" s="185"/>
      <c r="NRB8" s="186"/>
      <c r="NRC8" s="185"/>
      <c r="NRD8" s="186"/>
      <c r="NRE8" s="185"/>
      <c r="NRF8" s="186"/>
      <c r="NRG8" s="185"/>
      <c r="NRH8" s="186"/>
      <c r="NRI8" s="185"/>
      <c r="NRJ8" s="186"/>
      <c r="NRK8" s="185"/>
      <c r="NRL8" s="186"/>
      <c r="NRM8" s="185"/>
      <c r="NRN8" s="186"/>
      <c r="NRO8" s="185"/>
      <c r="NRP8" s="186"/>
      <c r="NRQ8" s="185"/>
      <c r="NRR8" s="186"/>
      <c r="NRS8" s="185"/>
      <c r="NRT8" s="186"/>
      <c r="NRU8" s="185"/>
      <c r="NRV8" s="186"/>
      <c r="NRW8" s="185"/>
      <c r="NRX8" s="186"/>
      <c r="NRY8" s="185"/>
      <c r="NRZ8" s="186"/>
      <c r="NSA8" s="185"/>
      <c r="NSB8" s="186"/>
      <c r="NSC8" s="185"/>
      <c r="NSD8" s="186"/>
      <c r="NSE8" s="185"/>
      <c r="NSF8" s="186"/>
      <c r="NSG8" s="185"/>
      <c r="NSH8" s="186"/>
      <c r="NSI8" s="185"/>
      <c r="NSJ8" s="186"/>
      <c r="NSK8" s="185"/>
      <c r="NSL8" s="186"/>
      <c r="NSM8" s="185"/>
      <c r="NSN8" s="186"/>
      <c r="NSO8" s="185"/>
      <c r="NSP8" s="186"/>
      <c r="NSQ8" s="185"/>
      <c r="NSR8" s="186"/>
      <c r="NSS8" s="185"/>
      <c r="NST8" s="186"/>
      <c r="NSU8" s="185"/>
      <c r="NSV8" s="186"/>
      <c r="NSW8" s="185"/>
      <c r="NSX8" s="186"/>
      <c r="NSY8" s="185"/>
      <c r="NSZ8" s="186"/>
      <c r="NTA8" s="185"/>
      <c r="NTB8" s="186"/>
      <c r="NTC8" s="185"/>
      <c r="NTD8" s="186"/>
      <c r="NTE8" s="185"/>
      <c r="NTF8" s="186"/>
      <c r="NTG8" s="185"/>
      <c r="NTH8" s="186"/>
      <c r="NTI8" s="185"/>
      <c r="NTJ8" s="186"/>
      <c r="NTK8" s="185"/>
      <c r="NTL8" s="186"/>
      <c r="NTM8" s="185"/>
      <c r="NTN8" s="186"/>
      <c r="NTO8" s="185"/>
      <c r="NTP8" s="186"/>
      <c r="NTQ8" s="185"/>
      <c r="NTR8" s="186"/>
      <c r="NTS8" s="185"/>
      <c r="NTT8" s="186"/>
      <c r="NTU8" s="185"/>
      <c r="NTV8" s="186"/>
      <c r="NTW8" s="185"/>
      <c r="NTX8" s="186"/>
      <c r="NTY8" s="185"/>
      <c r="NTZ8" s="186"/>
      <c r="NUA8" s="185"/>
      <c r="NUB8" s="186"/>
      <c r="NUC8" s="185"/>
      <c r="NUD8" s="186"/>
      <c r="NUE8" s="185"/>
      <c r="NUF8" s="186"/>
      <c r="NUG8" s="185"/>
      <c r="NUH8" s="186"/>
      <c r="NUI8" s="185"/>
      <c r="NUJ8" s="186"/>
      <c r="NUK8" s="185"/>
      <c r="NUL8" s="186"/>
      <c r="NUM8" s="185"/>
      <c r="NUN8" s="186"/>
      <c r="NUO8" s="185"/>
      <c r="NUP8" s="186"/>
      <c r="NUQ8" s="185"/>
      <c r="NUR8" s="186"/>
      <c r="NUS8" s="185"/>
      <c r="NUT8" s="186"/>
      <c r="NUU8" s="185"/>
      <c r="NUV8" s="186"/>
      <c r="NUW8" s="185"/>
      <c r="NUX8" s="186"/>
      <c r="NUY8" s="185"/>
      <c r="NUZ8" s="186"/>
      <c r="NVA8" s="185"/>
      <c r="NVB8" s="186"/>
      <c r="NVC8" s="185"/>
      <c r="NVD8" s="186"/>
      <c r="NVE8" s="185"/>
      <c r="NVF8" s="186"/>
      <c r="NVG8" s="185"/>
      <c r="NVH8" s="186"/>
      <c r="NVI8" s="185"/>
      <c r="NVJ8" s="186"/>
      <c r="NVK8" s="185"/>
      <c r="NVL8" s="186"/>
      <c r="NVM8" s="185"/>
      <c r="NVN8" s="186"/>
      <c r="NVO8" s="185"/>
      <c r="NVP8" s="186"/>
      <c r="NVQ8" s="185"/>
      <c r="NVR8" s="186"/>
      <c r="NVS8" s="185"/>
      <c r="NVT8" s="186"/>
      <c r="NVU8" s="185"/>
      <c r="NVV8" s="186"/>
      <c r="NVW8" s="185"/>
      <c r="NVX8" s="186"/>
      <c r="NVY8" s="185"/>
      <c r="NVZ8" s="186"/>
      <c r="NWA8" s="185"/>
      <c r="NWB8" s="186"/>
      <c r="NWC8" s="185"/>
      <c r="NWD8" s="186"/>
      <c r="NWE8" s="185"/>
      <c r="NWF8" s="186"/>
      <c r="NWG8" s="185"/>
      <c r="NWH8" s="186"/>
      <c r="NWI8" s="185"/>
      <c r="NWJ8" s="186"/>
      <c r="NWK8" s="185"/>
      <c r="NWL8" s="186"/>
      <c r="NWM8" s="185"/>
      <c r="NWN8" s="186"/>
      <c r="NWO8" s="185"/>
      <c r="NWP8" s="186"/>
      <c r="NWQ8" s="185"/>
      <c r="NWR8" s="186"/>
      <c r="NWS8" s="185"/>
      <c r="NWT8" s="186"/>
      <c r="NWU8" s="185"/>
      <c r="NWV8" s="186"/>
      <c r="NWW8" s="185"/>
      <c r="NWX8" s="186"/>
      <c r="NWY8" s="185"/>
      <c r="NWZ8" s="186"/>
      <c r="NXA8" s="185"/>
      <c r="NXB8" s="186"/>
      <c r="NXC8" s="185"/>
      <c r="NXD8" s="186"/>
      <c r="NXE8" s="185"/>
      <c r="NXF8" s="186"/>
      <c r="NXG8" s="185"/>
      <c r="NXH8" s="186"/>
      <c r="NXI8" s="185"/>
      <c r="NXJ8" s="186"/>
      <c r="NXK8" s="185"/>
      <c r="NXL8" s="186"/>
      <c r="NXM8" s="185"/>
      <c r="NXN8" s="186"/>
      <c r="NXO8" s="185"/>
      <c r="NXP8" s="186"/>
      <c r="NXQ8" s="185"/>
      <c r="NXR8" s="186"/>
      <c r="NXS8" s="185"/>
      <c r="NXT8" s="186"/>
      <c r="NXU8" s="185"/>
      <c r="NXV8" s="186"/>
      <c r="NXW8" s="185"/>
      <c r="NXX8" s="186"/>
      <c r="NXY8" s="185"/>
      <c r="NXZ8" s="186"/>
      <c r="NYA8" s="185"/>
      <c r="NYB8" s="186"/>
      <c r="NYC8" s="185"/>
      <c r="NYD8" s="186"/>
      <c r="NYE8" s="185"/>
      <c r="NYF8" s="186"/>
      <c r="NYG8" s="185"/>
      <c r="NYH8" s="186"/>
      <c r="NYI8" s="185"/>
      <c r="NYJ8" s="186"/>
      <c r="NYK8" s="185"/>
      <c r="NYL8" s="186"/>
      <c r="NYM8" s="185"/>
      <c r="NYN8" s="186"/>
      <c r="NYO8" s="185"/>
      <c r="NYP8" s="186"/>
      <c r="NYQ8" s="185"/>
      <c r="NYR8" s="186"/>
      <c r="NYS8" s="185"/>
      <c r="NYT8" s="186"/>
      <c r="NYU8" s="185"/>
      <c r="NYV8" s="186"/>
      <c r="NYW8" s="185"/>
      <c r="NYX8" s="186"/>
      <c r="NYY8" s="185"/>
      <c r="NYZ8" s="186"/>
      <c r="NZA8" s="185"/>
      <c r="NZB8" s="186"/>
      <c r="NZC8" s="185"/>
      <c r="NZD8" s="186"/>
      <c r="NZE8" s="185"/>
      <c r="NZF8" s="186"/>
      <c r="NZG8" s="185"/>
      <c r="NZH8" s="186"/>
      <c r="NZI8" s="185"/>
      <c r="NZJ8" s="186"/>
      <c r="NZK8" s="185"/>
      <c r="NZL8" s="186"/>
      <c r="NZM8" s="185"/>
      <c r="NZN8" s="186"/>
      <c r="NZO8" s="185"/>
      <c r="NZP8" s="186"/>
      <c r="NZQ8" s="185"/>
      <c r="NZR8" s="186"/>
      <c r="NZS8" s="185"/>
      <c r="NZT8" s="186"/>
      <c r="NZU8" s="185"/>
      <c r="NZV8" s="186"/>
      <c r="NZW8" s="185"/>
      <c r="NZX8" s="186"/>
      <c r="NZY8" s="185"/>
      <c r="NZZ8" s="186"/>
      <c r="OAA8" s="185"/>
      <c r="OAB8" s="186"/>
      <c r="OAC8" s="185"/>
      <c r="OAD8" s="186"/>
      <c r="OAE8" s="185"/>
      <c r="OAF8" s="186"/>
      <c r="OAG8" s="185"/>
      <c r="OAH8" s="186"/>
      <c r="OAI8" s="185"/>
      <c r="OAJ8" s="186"/>
      <c r="OAK8" s="185"/>
      <c r="OAL8" s="186"/>
      <c r="OAM8" s="185"/>
      <c r="OAN8" s="186"/>
      <c r="OAO8" s="185"/>
      <c r="OAP8" s="186"/>
      <c r="OAQ8" s="185"/>
      <c r="OAR8" s="186"/>
      <c r="OAS8" s="185"/>
      <c r="OAT8" s="186"/>
      <c r="OAU8" s="185"/>
      <c r="OAV8" s="186"/>
      <c r="OAW8" s="185"/>
      <c r="OAX8" s="186"/>
      <c r="OAY8" s="185"/>
      <c r="OAZ8" s="186"/>
      <c r="OBA8" s="185"/>
      <c r="OBB8" s="186"/>
      <c r="OBC8" s="185"/>
      <c r="OBD8" s="186"/>
      <c r="OBE8" s="185"/>
      <c r="OBF8" s="186"/>
      <c r="OBG8" s="185"/>
      <c r="OBH8" s="186"/>
      <c r="OBI8" s="185"/>
      <c r="OBJ8" s="186"/>
      <c r="OBK8" s="185"/>
      <c r="OBL8" s="186"/>
      <c r="OBM8" s="185"/>
      <c r="OBN8" s="186"/>
      <c r="OBO8" s="185"/>
      <c r="OBP8" s="186"/>
      <c r="OBQ8" s="185"/>
      <c r="OBR8" s="186"/>
      <c r="OBS8" s="185"/>
      <c r="OBT8" s="186"/>
      <c r="OBU8" s="185"/>
      <c r="OBV8" s="186"/>
      <c r="OBW8" s="185"/>
      <c r="OBX8" s="186"/>
      <c r="OBY8" s="185"/>
      <c r="OBZ8" s="186"/>
      <c r="OCA8" s="185"/>
      <c r="OCB8" s="186"/>
      <c r="OCC8" s="185"/>
      <c r="OCD8" s="186"/>
      <c r="OCE8" s="185"/>
      <c r="OCF8" s="186"/>
      <c r="OCG8" s="185"/>
      <c r="OCH8" s="186"/>
      <c r="OCI8" s="185"/>
      <c r="OCJ8" s="186"/>
      <c r="OCK8" s="185"/>
      <c r="OCL8" s="186"/>
      <c r="OCM8" s="185"/>
      <c r="OCN8" s="186"/>
      <c r="OCO8" s="185"/>
      <c r="OCP8" s="186"/>
      <c r="OCQ8" s="185"/>
      <c r="OCR8" s="186"/>
      <c r="OCS8" s="185"/>
      <c r="OCT8" s="186"/>
      <c r="OCU8" s="185"/>
      <c r="OCV8" s="186"/>
      <c r="OCW8" s="185"/>
      <c r="OCX8" s="186"/>
      <c r="OCY8" s="185"/>
      <c r="OCZ8" s="186"/>
      <c r="ODA8" s="185"/>
      <c r="ODB8" s="186"/>
      <c r="ODC8" s="185"/>
      <c r="ODD8" s="186"/>
      <c r="ODE8" s="185"/>
      <c r="ODF8" s="186"/>
      <c r="ODG8" s="185"/>
      <c r="ODH8" s="186"/>
      <c r="ODI8" s="185"/>
      <c r="ODJ8" s="186"/>
      <c r="ODK8" s="185"/>
      <c r="ODL8" s="186"/>
      <c r="ODM8" s="185"/>
      <c r="ODN8" s="186"/>
      <c r="ODO8" s="185"/>
      <c r="ODP8" s="186"/>
      <c r="ODQ8" s="185"/>
      <c r="ODR8" s="186"/>
      <c r="ODS8" s="185"/>
      <c r="ODT8" s="186"/>
      <c r="ODU8" s="185"/>
      <c r="ODV8" s="186"/>
      <c r="ODW8" s="185"/>
      <c r="ODX8" s="186"/>
      <c r="ODY8" s="185"/>
      <c r="ODZ8" s="186"/>
      <c r="OEA8" s="185"/>
      <c r="OEB8" s="186"/>
      <c r="OEC8" s="185"/>
      <c r="OED8" s="186"/>
      <c r="OEE8" s="185"/>
      <c r="OEF8" s="186"/>
      <c r="OEG8" s="185"/>
      <c r="OEH8" s="186"/>
      <c r="OEI8" s="185"/>
      <c r="OEJ8" s="186"/>
      <c r="OEK8" s="185"/>
      <c r="OEL8" s="186"/>
      <c r="OEM8" s="185"/>
      <c r="OEN8" s="186"/>
      <c r="OEO8" s="185"/>
      <c r="OEP8" s="186"/>
      <c r="OEQ8" s="185"/>
      <c r="OER8" s="186"/>
      <c r="OES8" s="185"/>
      <c r="OET8" s="186"/>
      <c r="OEU8" s="185"/>
      <c r="OEV8" s="186"/>
      <c r="OEW8" s="185"/>
      <c r="OEX8" s="186"/>
      <c r="OEY8" s="185"/>
      <c r="OEZ8" s="186"/>
      <c r="OFA8" s="185"/>
      <c r="OFB8" s="186"/>
      <c r="OFC8" s="185"/>
      <c r="OFD8" s="186"/>
      <c r="OFE8" s="185"/>
      <c r="OFF8" s="186"/>
      <c r="OFG8" s="185"/>
      <c r="OFH8" s="186"/>
      <c r="OFI8" s="185"/>
      <c r="OFJ8" s="186"/>
      <c r="OFK8" s="185"/>
      <c r="OFL8" s="186"/>
      <c r="OFM8" s="185"/>
      <c r="OFN8" s="186"/>
      <c r="OFO8" s="185"/>
      <c r="OFP8" s="186"/>
      <c r="OFQ8" s="185"/>
      <c r="OFR8" s="186"/>
      <c r="OFS8" s="185"/>
      <c r="OFT8" s="186"/>
      <c r="OFU8" s="185"/>
      <c r="OFV8" s="186"/>
      <c r="OFW8" s="185"/>
      <c r="OFX8" s="186"/>
      <c r="OFY8" s="185"/>
      <c r="OFZ8" s="186"/>
      <c r="OGA8" s="185"/>
      <c r="OGB8" s="186"/>
      <c r="OGC8" s="185"/>
      <c r="OGD8" s="186"/>
      <c r="OGE8" s="185"/>
      <c r="OGF8" s="186"/>
      <c r="OGG8" s="185"/>
      <c r="OGH8" s="186"/>
      <c r="OGI8" s="185"/>
      <c r="OGJ8" s="186"/>
      <c r="OGK8" s="185"/>
      <c r="OGL8" s="186"/>
      <c r="OGM8" s="185"/>
      <c r="OGN8" s="186"/>
      <c r="OGO8" s="185"/>
      <c r="OGP8" s="186"/>
      <c r="OGQ8" s="185"/>
      <c r="OGR8" s="186"/>
      <c r="OGS8" s="185"/>
      <c r="OGT8" s="186"/>
      <c r="OGU8" s="185"/>
      <c r="OGV8" s="186"/>
      <c r="OGW8" s="185"/>
      <c r="OGX8" s="186"/>
      <c r="OGY8" s="185"/>
      <c r="OGZ8" s="186"/>
      <c r="OHA8" s="185"/>
      <c r="OHB8" s="186"/>
      <c r="OHC8" s="185"/>
      <c r="OHD8" s="186"/>
      <c r="OHE8" s="185"/>
      <c r="OHF8" s="186"/>
      <c r="OHG8" s="185"/>
      <c r="OHH8" s="186"/>
      <c r="OHI8" s="185"/>
      <c r="OHJ8" s="186"/>
      <c r="OHK8" s="185"/>
      <c r="OHL8" s="186"/>
      <c r="OHM8" s="185"/>
      <c r="OHN8" s="186"/>
      <c r="OHO8" s="185"/>
      <c r="OHP8" s="186"/>
      <c r="OHQ8" s="185"/>
      <c r="OHR8" s="186"/>
      <c r="OHS8" s="185"/>
      <c r="OHT8" s="186"/>
      <c r="OHU8" s="185"/>
      <c r="OHV8" s="186"/>
      <c r="OHW8" s="185"/>
      <c r="OHX8" s="186"/>
      <c r="OHY8" s="185"/>
      <c r="OHZ8" s="186"/>
      <c r="OIA8" s="185"/>
      <c r="OIB8" s="186"/>
      <c r="OIC8" s="185"/>
      <c r="OID8" s="186"/>
      <c r="OIE8" s="185"/>
      <c r="OIF8" s="186"/>
      <c r="OIG8" s="185"/>
      <c r="OIH8" s="186"/>
      <c r="OII8" s="185"/>
      <c r="OIJ8" s="186"/>
      <c r="OIK8" s="185"/>
      <c r="OIL8" s="186"/>
      <c r="OIM8" s="185"/>
      <c r="OIN8" s="186"/>
      <c r="OIO8" s="185"/>
      <c r="OIP8" s="186"/>
      <c r="OIQ8" s="185"/>
      <c r="OIR8" s="186"/>
      <c r="OIS8" s="185"/>
      <c r="OIT8" s="186"/>
      <c r="OIU8" s="185"/>
      <c r="OIV8" s="186"/>
      <c r="OIW8" s="185"/>
      <c r="OIX8" s="186"/>
      <c r="OIY8" s="185"/>
      <c r="OIZ8" s="186"/>
      <c r="OJA8" s="185"/>
      <c r="OJB8" s="186"/>
      <c r="OJC8" s="185"/>
      <c r="OJD8" s="186"/>
      <c r="OJE8" s="185"/>
      <c r="OJF8" s="186"/>
      <c r="OJG8" s="185"/>
      <c r="OJH8" s="186"/>
      <c r="OJI8" s="185"/>
      <c r="OJJ8" s="186"/>
      <c r="OJK8" s="185"/>
      <c r="OJL8" s="186"/>
      <c r="OJM8" s="185"/>
      <c r="OJN8" s="186"/>
      <c r="OJO8" s="185"/>
      <c r="OJP8" s="186"/>
      <c r="OJQ8" s="185"/>
      <c r="OJR8" s="186"/>
      <c r="OJS8" s="185"/>
      <c r="OJT8" s="186"/>
      <c r="OJU8" s="185"/>
      <c r="OJV8" s="186"/>
      <c r="OJW8" s="185"/>
      <c r="OJX8" s="186"/>
      <c r="OJY8" s="185"/>
      <c r="OJZ8" s="186"/>
      <c r="OKA8" s="185"/>
      <c r="OKB8" s="186"/>
      <c r="OKC8" s="185"/>
      <c r="OKD8" s="186"/>
      <c r="OKE8" s="185"/>
      <c r="OKF8" s="186"/>
      <c r="OKG8" s="185"/>
      <c r="OKH8" s="186"/>
      <c r="OKI8" s="185"/>
      <c r="OKJ8" s="186"/>
      <c r="OKK8" s="185"/>
      <c r="OKL8" s="186"/>
      <c r="OKM8" s="185"/>
      <c r="OKN8" s="186"/>
      <c r="OKO8" s="185"/>
      <c r="OKP8" s="186"/>
      <c r="OKQ8" s="185"/>
      <c r="OKR8" s="186"/>
      <c r="OKS8" s="185"/>
      <c r="OKT8" s="186"/>
      <c r="OKU8" s="185"/>
      <c r="OKV8" s="186"/>
      <c r="OKW8" s="185"/>
      <c r="OKX8" s="186"/>
      <c r="OKY8" s="185"/>
      <c r="OKZ8" s="186"/>
      <c r="OLA8" s="185"/>
      <c r="OLB8" s="186"/>
      <c r="OLC8" s="185"/>
      <c r="OLD8" s="186"/>
      <c r="OLE8" s="185"/>
      <c r="OLF8" s="186"/>
      <c r="OLG8" s="185"/>
      <c r="OLH8" s="186"/>
      <c r="OLI8" s="185"/>
      <c r="OLJ8" s="186"/>
      <c r="OLK8" s="185"/>
      <c r="OLL8" s="186"/>
      <c r="OLM8" s="185"/>
      <c r="OLN8" s="186"/>
      <c r="OLO8" s="185"/>
      <c r="OLP8" s="186"/>
      <c r="OLQ8" s="185"/>
      <c r="OLR8" s="186"/>
      <c r="OLS8" s="185"/>
      <c r="OLT8" s="186"/>
      <c r="OLU8" s="185"/>
      <c r="OLV8" s="186"/>
      <c r="OLW8" s="185"/>
      <c r="OLX8" s="186"/>
      <c r="OLY8" s="185"/>
      <c r="OLZ8" s="186"/>
      <c r="OMA8" s="185"/>
      <c r="OMB8" s="186"/>
      <c r="OMC8" s="185"/>
      <c r="OMD8" s="186"/>
      <c r="OME8" s="185"/>
      <c r="OMF8" s="186"/>
      <c r="OMG8" s="185"/>
      <c r="OMH8" s="186"/>
      <c r="OMI8" s="185"/>
      <c r="OMJ8" s="186"/>
      <c r="OMK8" s="185"/>
      <c r="OML8" s="186"/>
      <c r="OMM8" s="185"/>
      <c r="OMN8" s="186"/>
      <c r="OMO8" s="185"/>
      <c r="OMP8" s="186"/>
      <c r="OMQ8" s="185"/>
      <c r="OMR8" s="186"/>
      <c r="OMS8" s="185"/>
      <c r="OMT8" s="186"/>
      <c r="OMU8" s="185"/>
      <c r="OMV8" s="186"/>
      <c r="OMW8" s="185"/>
      <c r="OMX8" s="186"/>
      <c r="OMY8" s="185"/>
      <c r="OMZ8" s="186"/>
      <c r="ONA8" s="185"/>
      <c r="ONB8" s="186"/>
      <c r="ONC8" s="185"/>
      <c r="OND8" s="186"/>
      <c r="ONE8" s="185"/>
      <c r="ONF8" s="186"/>
      <c r="ONG8" s="185"/>
      <c r="ONH8" s="186"/>
      <c r="ONI8" s="185"/>
      <c r="ONJ8" s="186"/>
      <c r="ONK8" s="185"/>
      <c r="ONL8" s="186"/>
      <c r="ONM8" s="185"/>
      <c r="ONN8" s="186"/>
      <c r="ONO8" s="185"/>
      <c r="ONP8" s="186"/>
      <c r="ONQ8" s="185"/>
      <c r="ONR8" s="186"/>
      <c r="ONS8" s="185"/>
      <c r="ONT8" s="186"/>
      <c r="ONU8" s="185"/>
      <c r="ONV8" s="186"/>
      <c r="ONW8" s="185"/>
      <c r="ONX8" s="186"/>
      <c r="ONY8" s="185"/>
      <c r="ONZ8" s="186"/>
      <c r="OOA8" s="185"/>
      <c r="OOB8" s="186"/>
      <c r="OOC8" s="185"/>
      <c r="OOD8" s="186"/>
      <c r="OOE8" s="185"/>
      <c r="OOF8" s="186"/>
      <c r="OOG8" s="185"/>
      <c r="OOH8" s="186"/>
      <c r="OOI8" s="185"/>
      <c r="OOJ8" s="186"/>
      <c r="OOK8" s="185"/>
      <c r="OOL8" s="186"/>
      <c r="OOM8" s="185"/>
      <c r="OON8" s="186"/>
      <c r="OOO8" s="185"/>
      <c r="OOP8" s="186"/>
      <c r="OOQ8" s="185"/>
      <c r="OOR8" s="186"/>
      <c r="OOS8" s="185"/>
      <c r="OOT8" s="186"/>
      <c r="OOU8" s="185"/>
      <c r="OOV8" s="186"/>
      <c r="OOW8" s="185"/>
      <c r="OOX8" s="186"/>
      <c r="OOY8" s="185"/>
      <c r="OOZ8" s="186"/>
      <c r="OPA8" s="185"/>
      <c r="OPB8" s="186"/>
      <c r="OPC8" s="185"/>
      <c r="OPD8" s="186"/>
      <c r="OPE8" s="185"/>
      <c r="OPF8" s="186"/>
      <c r="OPG8" s="185"/>
      <c r="OPH8" s="186"/>
      <c r="OPI8" s="185"/>
      <c r="OPJ8" s="186"/>
      <c r="OPK8" s="185"/>
      <c r="OPL8" s="186"/>
      <c r="OPM8" s="185"/>
      <c r="OPN8" s="186"/>
      <c r="OPO8" s="185"/>
      <c r="OPP8" s="186"/>
      <c r="OPQ8" s="185"/>
      <c r="OPR8" s="186"/>
      <c r="OPS8" s="185"/>
      <c r="OPT8" s="186"/>
      <c r="OPU8" s="185"/>
      <c r="OPV8" s="186"/>
      <c r="OPW8" s="185"/>
      <c r="OPX8" s="186"/>
      <c r="OPY8" s="185"/>
      <c r="OPZ8" s="186"/>
      <c r="OQA8" s="185"/>
      <c r="OQB8" s="186"/>
      <c r="OQC8" s="185"/>
      <c r="OQD8" s="186"/>
      <c r="OQE8" s="185"/>
      <c r="OQF8" s="186"/>
      <c r="OQG8" s="185"/>
      <c r="OQH8" s="186"/>
      <c r="OQI8" s="185"/>
      <c r="OQJ8" s="186"/>
      <c r="OQK8" s="185"/>
      <c r="OQL8" s="186"/>
      <c r="OQM8" s="185"/>
      <c r="OQN8" s="186"/>
      <c r="OQO8" s="185"/>
      <c r="OQP8" s="186"/>
      <c r="OQQ8" s="185"/>
      <c r="OQR8" s="186"/>
      <c r="OQS8" s="185"/>
      <c r="OQT8" s="186"/>
      <c r="OQU8" s="185"/>
      <c r="OQV8" s="186"/>
      <c r="OQW8" s="185"/>
      <c r="OQX8" s="186"/>
      <c r="OQY8" s="185"/>
      <c r="OQZ8" s="186"/>
      <c r="ORA8" s="185"/>
      <c r="ORB8" s="186"/>
      <c r="ORC8" s="185"/>
      <c r="ORD8" s="186"/>
      <c r="ORE8" s="185"/>
      <c r="ORF8" s="186"/>
      <c r="ORG8" s="185"/>
      <c r="ORH8" s="186"/>
      <c r="ORI8" s="185"/>
      <c r="ORJ8" s="186"/>
      <c r="ORK8" s="185"/>
      <c r="ORL8" s="186"/>
      <c r="ORM8" s="185"/>
      <c r="ORN8" s="186"/>
      <c r="ORO8" s="185"/>
      <c r="ORP8" s="186"/>
      <c r="ORQ8" s="185"/>
      <c r="ORR8" s="186"/>
      <c r="ORS8" s="185"/>
      <c r="ORT8" s="186"/>
      <c r="ORU8" s="185"/>
      <c r="ORV8" s="186"/>
      <c r="ORW8" s="185"/>
      <c r="ORX8" s="186"/>
      <c r="ORY8" s="185"/>
      <c r="ORZ8" s="186"/>
      <c r="OSA8" s="185"/>
      <c r="OSB8" s="186"/>
      <c r="OSC8" s="185"/>
      <c r="OSD8" s="186"/>
      <c r="OSE8" s="185"/>
      <c r="OSF8" s="186"/>
      <c r="OSG8" s="185"/>
      <c r="OSH8" s="186"/>
      <c r="OSI8" s="185"/>
      <c r="OSJ8" s="186"/>
      <c r="OSK8" s="185"/>
      <c r="OSL8" s="186"/>
      <c r="OSM8" s="185"/>
      <c r="OSN8" s="186"/>
      <c r="OSO8" s="185"/>
      <c r="OSP8" s="186"/>
      <c r="OSQ8" s="185"/>
      <c r="OSR8" s="186"/>
      <c r="OSS8" s="185"/>
      <c r="OST8" s="186"/>
      <c r="OSU8" s="185"/>
      <c r="OSV8" s="186"/>
      <c r="OSW8" s="185"/>
      <c r="OSX8" s="186"/>
      <c r="OSY8" s="185"/>
      <c r="OSZ8" s="186"/>
      <c r="OTA8" s="185"/>
      <c r="OTB8" s="186"/>
      <c r="OTC8" s="185"/>
      <c r="OTD8" s="186"/>
      <c r="OTE8" s="185"/>
      <c r="OTF8" s="186"/>
      <c r="OTG8" s="185"/>
      <c r="OTH8" s="186"/>
      <c r="OTI8" s="185"/>
      <c r="OTJ8" s="186"/>
      <c r="OTK8" s="185"/>
      <c r="OTL8" s="186"/>
      <c r="OTM8" s="185"/>
      <c r="OTN8" s="186"/>
      <c r="OTO8" s="185"/>
      <c r="OTP8" s="186"/>
      <c r="OTQ8" s="185"/>
      <c r="OTR8" s="186"/>
      <c r="OTS8" s="185"/>
      <c r="OTT8" s="186"/>
      <c r="OTU8" s="185"/>
      <c r="OTV8" s="186"/>
      <c r="OTW8" s="185"/>
      <c r="OTX8" s="186"/>
      <c r="OTY8" s="185"/>
      <c r="OTZ8" s="186"/>
      <c r="OUA8" s="185"/>
      <c r="OUB8" s="186"/>
      <c r="OUC8" s="185"/>
      <c r="OUD8" s="186"/>
      <c r="OUE8" s="185"/>
      <c r="OUF8" s="186"/>
      <c r="OUG8" s="185"/>
      <c r="OUH8" s="186"/>
      <c r="OUI8" s="185"/>
      <c r="OUJ8" s="186"/>
      <c r="OUK8" s="185"/>
      <c r="OUL8" s="186"/>
      <c r="OUM8" s="185"/>
      <c r="OUN8" s="186"/>
      <c r="OUO8" s="185"/>
      <c r="OUP8" s="186"/>
      <c r="OUQ8" s="185"/>
      <c r="OUR8" s="186"/>
      <c r="OUS8" s="185"/>
      <c r="OUT8" s="186"/>
      <c r="OUU8" s="185"/>
      <c r="OUV8" s="186"/>
      <c r="OUW8" s="185"/>
      <c r="OUX8" s="186"/>
      <c r="OUY8" s="185"/>
      <c r="OUZ8" s="186"/>
      <c r="OVA8" s="185"/>
      <c r="OVB8" s="186"/>
      <c r="OVC8" s="185"/>
      <c r="OVD8" s="186"/>
      <c r="OVE8" s="185"/>
      <c r="OVF8" s="186"/>
      <c r="OVG8" s="185"/>
      <c r="OVH8" s="186"/>
      <c r="OVI8" s="185"/>
      <c r="OVJ8" s="186"/>
      <c r="OVK8" s="185"/>
      <c r="OVL8" s="186"/>
      <c r="OVM8" s="185"/>
      <c r="OVN8" s="186"/>
      <c r="OVO8" s="185"/>
      <c r="OVP8" s="186"/>
      <c r="OVQ8" s="185"/>
      <c r="OVR8" s="186"/>
      <c r="OVS8" s="185"/>
      <c r="OVT8" s="186"/>
      <c r="OVU8" s="185"/>
      <c r="OVV8" s="186"/>
      <c r="OVW8" s="185"/>
      <c r="OVX8" s="186"/>
      <c r="OVY8" s="185"/>
      <c r="OVZ8" s="186"/>
      <c r="OWA8" s="185"/>
      <c r="OWB8" s="186"/>
      <c r="OWC8" s="185"/>
      <c r="OWD8" s="186"/>
      <c r="OWE8" s="185"/>
      <c r="OWF8" s="186"/>
      <c r="OWG8" s="185"/>
      <c r="OWH8" s="186"/>
      <c r="OWI8" s="185"/>
      <c r="OWJ8" s="186"/>
      <c r="OWK8" s="185"/>
      <c r="OWL8" s="186"/>
      <c r="OWM8" s="185"/>
      <c r="OWN8" s="186"/>
      <c r="OWO8" s="185"/>
      <c r="OWP8" s="186"/>
      <c r="OWQ8" s="185"/>
      <c r="OWR8" s="186"/>
      <c r="OWS8" s="185"/>
      <c r="OWT8" s="186"/>
      <c r="OWU8" s="185"/>
      <c r="OWV8" s="186"/>
      <c r="OWW8" s="185"/>
      <c r="OWX8" s="186"/>
      <c r="OWY8" s="185"/>
      <c r="OWZ8" s="186"/>
      <c r="OXA8" s="185"/>
      <c r="OXB8" s="186"/>
      <c r="OXC8" s="185"/>
      <c r="OXD8" s="186"/>
      <c r="OXE8" s="185"/>
      <c r="OXF8" s="186"/>
      <c r="OXG8" s="185"/>
      <c r="OXH8" s="186"/>
      <c r="OXI8" s="185"/>
      <c r="OXJ8" s="186"/>
      <c r="OXK8" s="185"/>
      <c r="OXL8" s="186"/>
      <c r="OXM8" s="185"/>
      <c r="OXN8" s="186"/>
      <c r="OXO8" s="185"/>
      <c r="OXP8" s="186"/>
      <c r="OXQ8" s="185"/>
      <c r="OXR8" s="186"/>
      <c r="OXS8" s="185"/>
      <c r="OXT8" s="186"/>
      <c r="OXU8" s="185"/>
      <c r="OXV8" s="186"/>
      <c r="OXW8" s="185"/>
      <c r="OXX8" s="186"/>
      <c r="OXY8" s="185"/>
      <c r="OXZ8" s="186"/>
      <c r="OYA8" s="185"/>
      <c r="OYB8" s="186"/>
      <c r="OYC8" s="185"/>
      <c r="OYD8" s="186"/>
      <c r="OYE8" s="185"/>
      <c r="OYF8" s="186"/>
      <c r="OYG8" s="185"/>
      <c r="OYH8" s="186"/>
      <c r="OYI8" s="185"/>
      <c r="OYJ8" s="186"/>
      <c r="OYK8" s="185"/>
      <c r="OYL8" s="186"/>
      <c r="OYM8" s="185"/>
      <c r="OYN8" s="186"/>
      <c r="OYO8" s="185"/>
      <c r="OYP8" s="186"/>
      <c r="OYQ8" s="185"/>
      <c r="OYR8" s="186"/>
      <c r="OYS8" s="185"/>
      <c r="OYT8" s="186"/>
      <c r="OYU8" s="185"/>
      <c r="OYV8" s="186"/>
      <c r="OYW8" s="185"/>
      <c r="OYX8" s="186"/>
      <c r="OYY8" s="185"/>
      <c r="OYZ8" s="186"/>
      <c r="OZA8" s="185"/>
      <c r="OZB8" s="186"/>
      <c r="OZC8" s="185"/>
      <c r="OZD8" s="186"/>
      <c r="OZE8" s="185"/>
      <c r="OZF8" s="186"/>
      <c r="OZG8" s="185"/>
      <c r="OZH8" s="186"/>
      <c r="OZI8" s="185"/>
      <c r="OZJ8" s="186"/>
      <c r="OZK8" s="185"/>
      <c r="OZL8" s="186"/>
      <c r="OZM8" s="185"/>
      <c r="OZN8" s="186"/>
      <c r="OZO8" s="185"/>
      <c r="OZP8" s="186"/>
      <c r="OZQ8" s="185"/>
      <c r="OZR8" s="186"/>
      <c r="OZS8" s="185"/>
      <c r="OZT8" s="186"/>
      <c r="OZU8" s="185"/>
      <c r="OZV8" s="186"/>
      <c r="OZW8" s="185"/>
      <c r="OZX8" s="186"/>
      <c r="OZY8" s="185"/>
      <c r="OZZ8" s="186"/>
      <c r="PAA8" s="185"/>
      <c r="PAB8" s="186"/>
      <c r="PAC8" s="185"/>
      <c r="PAD8" s="186"/>
      <c r="PAE8" s="185"/>
      <c r="PAF8" s="186"/>
      <c r="PAG8" s="185"/>
      <c r="PAH8" s="186"/>
      <c r="PAI8" s="185"/>
      <c r="PAJ8" s="186"/>
      <c r="PAK8" s="185"/>
      <c r="PAL8" s="186"/>
      <c r="PAM8" s="185"/>
      <c r="PAN8" s="186"/>
      <c r="PAO8" s="185"/>
      <c r="PAP8" s="186"/>
      <c r="PAQ8" s="185"/>
      <c r="PAR8" s="186"/>
      <c r="PAS8" s="185"/>
      <c r="PAT8" s="186"/>
      <c r="PAU8" s="185"/>
      <c r="PAV8" s="186"/>
      <c r="PAW8" s="185"/>
      <c r="PAX8" s="186"/>
      <c r="PAY8" s="185"/>
      <c r="PAZ8" s="186"/>
      <c r="PBA8" s="185"/>
      <c r="PBB8" s="186"/>
      <c r="PBC8" s="185"/>
      <c r="PBD8" s="186"/>
      <c r="PBE8" s="185"/>
      <c r="PBF8" s="186"/>
      <c r="PBG8" s="185"/>
      <c r="PBH8" s="186"/>
      <c r="PBI8" s="185"/>
      <c r="PBJ8" s="186"/>
      <c r="PBK8" s="185"/>
      <c r="PBL8" s="186"/>
      <c r="PBM8" s="185"/>
      <c r="PBN8" s="186"/>
      <c r="PBO8" s="185"/>
      <c r="PBP8" s="186"/>
      <c r="PBQ8" s="185"/>
      <c r="PBR8" s="186"/>
      <c r="PBS8" s="185"/>
      <c r="PBT8" s="186"/>
      <c r="PBU8" s="185"/>
      <c r="PBV8" s="186"/>
      <c r="PBW8" s="185"/>
      <c r="PBX8" s="186"/>
      <c r="PBY8" s="185"/>
      <c r="PBZ8" s="186"/>
      <c r="PCA8" s="185"/>
      <c r="PCB8" s="186"/>
      <c r="PCC8" s="185"/>
      <c r="PCD8" s="186"/>
      <c r="PCE8" s="185"/>
      <c r="PCF8" s="186"/>
      <c r="PCG8" s="185"/>
      <c r="PCH8" s="186"/>
      <c r="PCI8" s="185"/>
      <c r="PCJ8" s="186"/>
      <c r="PCK8" s="185"/>
      <c r="PCL8" s="186"/>
      <c r="PCM8" s="185"/>
      <c r="PCN8" s="186"/>
      <c r="PCO8" s="185"/>
      <c r="PCP8" s="186"/>
      <c r="PCQ8" s="185"/>
      <c r="PCR8" s="186"/>
      <c r="PCS8" s="185"/>
      <c r="PCT8" s="186"/>
      <c r="PCU8" s="185"/>
      <c r="PCV8" s="186"/>
      <c r="PCW8" s="185"/>
      <c r="PCX8" s="186"/>
      <c r="PCY8" s="185"/>
      <c r="PCZ8" s="186"/>
      <c r="PDA8" s="185"/>
      <c r="PDB8" s="186"/>
      <c r="PDC8" s="185"/>
      <c r="PDD8" s="186"/>
      <c r="PDE8" s="185"/>
      <c r="PDF8" s="186"/>
      <c r="PDG8" s="185"/>
      <c r="PDH8" s="186"/>
      <c r="PDI8" s="185"/>
      <c r="PDJ8" s="186"/>
      <c r="PDK8" s="185"/>
      <c r="PDL8" s="186"/>
      <c r="PDM8" s="185"/>
      <c r="PDN8" s="186"/>
      <c r="PDO8" s="185"/>
      <c r="PDP8" s="186"/>
      <c r="PDQ8" s="185"/>
      <c r="PDR8" s="186"/>
      <c r="PDS8" s="185"/>
      <c r="PDT8" s="186"/>
      <c r="PDU8" s="185"/>
      <c r="PDV8" s="186"/>
      <c r="PDW8" s="185"/>
      <c r="PDX8" s="186"/>
      <c r="PDY8" s="185"/>
      <c r="PDZ8" s="186"/>
      <c r="PEA8" s="185"/>
      <c r="PEB8" s="186"/>
      <c r="PEC8" s="185"/>
      <c r="PED8" s="186"/>
      <c r="PEE8" s="185"/>
      <c r="PEF8" s="186"/>
      <c r="PEG8" s="185"/>
      <c r="PEH8" s="186"/>
      <c r="PEI8" s="185"/>
      <c r="PEJ8" s="186"/>
      <c r="PEK8" s="185"/>
      <c r="PEL8" s="186"/>
      <c r="PEM8" s="185"/>
      <c r="PEN8" s="186"/>
      <c r="PEO8" s="185"/>
      <c r="PEP8" s="186"/>
      <c r="PEQ8" s="185"/>
      <c r="PER8" s="186"/>
      <c r="PES8" s="185"/>
      <c r="PET8" s="186"/>
      <c r="PEU8" s="185"/>
      <c r="PEV8" s="186"/>
      <c r="PEW8" s="185"/>
      <c r="PEX8" s="186"/>
      <c r="PEY8" s="185"/>
      <c r="PEZ8" s="186"/>
      <c r="PFA8" s="185"/>
      <c r="PFB8" s="186"/>
      <c r="PFC8" s="185"/>
      <c r="PFD8" s="186"/>
      <c r="PFE8" s="185"/>
      <c r="PFF8" s="186"/>
      <c r="PFG8" s="185"/>
      <c r="PFH8" s="186"/>
      <c r="PFI8" s="185"/>
      <c r="PFJ8" s="186"/>
      <c r="PFK8" s="185"/>
      <c r="PFL8" s="186"/>
      <c r="PFM8" s="185"/>
      <c r="PFN8" s="186"/>
      <c r="PFO8" s="185"/>
      <c r="PFP8" s="186"/>
      <c r="PFQ8" s="185"/>
      <c r="PFR8" s="186"/>
      <c r="PFS8" s="185"/>
      <c r="PFT8" s="186"/>
      <c r="PFU8" s="185"/>
      <c r="PFV8" s="186"/>
      <c r="PFW8" s="185"/>
      <c r="PFX8" s="186"/>
      <c r="PFY8" s="185"/>
      <c r="PFZ8" s="186"/>
      <c r="PGA8" s="185"/>
      <c r="PGB8" s="186"/>
      <c r="PGC8" s="185"/>
      <c r="PGD8" s="186"/>
      <c r="PGE8" s="185"/>
      <c r="PGF8" s="186"/>
      <c r="PGG8" s="185"/>
      <c r="PGH8" s="186"/>
      <c r="PGI8" s="185"/>
      <c r="PGJ8" s="186"/>
      <c r="PGK8" s="185"/>
      <c r="PGL8" s="186"/>
      <c r="PGM8" s="185"/>
      <c r="PGN8" s="186"/>
      <c r="PGO8" s="185"/>
      <c r="PGP8" s="186"/>
      <c r="PGQ8" s="185"/>
      <c r="PGR8" s="186"/>
      <c r="PGS8" s="185"/>
      <c r="PGT8" s="186"/>
      <c r="PGU8" s="185"/>
      <c r="PGV8" s="186"/>
      <c r="PGW8" s="185"/>
      <c r="PGX8" s="186"/>
      <c r="PGY8" s="185"/>
      <c r="PGZ8" s="186"/>
      <c r="PHA8" s="185"/>
      <c r="PHB8" s="186"/>
      <c r="PHC8" s="185"/>
      <c r="PHD8" s="186"/>
      <c r="PHE8" s="185"/>
      <c r="PHF8" s="186"/>
      <c r="PHG8" s="185"/>
      <c r="PHH8" s="186"/>
      <c r="PHI8" s="185"/>
      <c r="PHJ8" s="186"/>
      <c r="PHK8" s="185"/>
      <c r="PHL8" s="186"/>
      <c r="PHM8" s="185"/>
      <c r="PHN8" s="186"/>
      <c r="PHO8" s="185"/>
      <c r="PHP8" s="186"/>
      <c r="PHQ8" s="185"/>
      <c r="PHR8" s="186"/>
      <c r="PHS8" s="185"/>
      <c r="PHT8" s="186"/>
      <c r="PHU8" s="185"/>
      <c r="PHV8" s="186"/>
      <c r="PHW8" s="185"/>
      <c r="PHX8" s="186"/>
      <c r="PHY8" s="185"/>
      <c r="PHZ8" s="186"/>
      <c r="PIA8" s="185"/>
      <c r="PIB8" s="186"/>
      <c r="PIC8" s="185"/>
      <c r="PID8" s="186"/>
      <c r="PIE8" s="185"/>
      <c r="PIF8" s="186"/>
      <c r="PIG8" s="185"/>
      <c r="PIH8" s="186"/>
      <c r="PII8" s="185"/>
      <c r="PIJ8" s="186"/>
      <c r="PIK8" s="185"/>
      <c r="PIL8" s="186"/>
      <c r="PIM8" s="185"/>
      <c r="PIN8" s="186"/>
      <c r="PIO8" s="185"/>
      <c r="PIP8" s="186"/>
      <c r="PIQ8" s="185"/>
      <c r="PIR8" s="186"/>
      <c r="PIS8" s="185"/>
      <c r="PIT8" s="186"/>
      <c r="PIU8" s="185"/>
      <c r="PIV8" s="186"/>
      <c r="PIW8" s="185"/>
      <c r="PIX8" s="186"/>
      <c r="PIY8" s="185"/>
      <c r="PIZ8" s="186"/>
      <c r="PJA8" s="185"/>
      <c r="PJB8" s="186"/>
      <c r="PJC8" s="185"/>
      <c r="PJD8" s="186"/>
      <c r="PJE8" s="185"/>
      <c r="PJF8" s="186"/>
      <c r="PJG8" s="185"/>
      <c r="PJH8" s="186"/>
      <c r="PJI8" s="185"/>
      <c r="PJJ8" s="186"/>
      <c r="PJK8" s="185"/>
      <c r="PJL8" s="186"/>
      <c r="PJM8" s="185"/>
      <c r="PJN8" s="186"/>
      <c r="PJO8" s="185"/>
      <c r="PJP8" s="186"/>
      <c r="PJQ8" s="185"/>
      <c r="PJR8" s="186"/>
      <c r="PJS8" s="185"/>
      <c r="PJT8" s="186"/>
      <c r="PJU8" s="185"/>
      <c r="PJV8" s="186"/>
      <c r="PJW8" s="185"/>
      <c r="PJX8" s="186"/>
      <c r="PJY8" s="185"/>
      <c r="PJZ8" s="186"/>
      <c r="PKA8" s="185"/>
      <c r="PKB8" s="186"/>
      <c r="PKC8" s="185"/>
      <c r="PKD8" s="186"/>
      <c r="PKE8" s="185"/>
      <c r="PKF8" s="186"/>
      <c r="PKG8" s="185"/>
      <c r="PKH8" s="186"/>
      <c r="PKI8" s="185"/>
      <c r="PKJ8" s="186"/>
      <c r="PKK8" s="185"/>
      <c r="PKL8" s="186"/>
      <c r="PKM8" s="185"/>
      <c r="PKN8" s="186"/>
      <c r="PKO8" s="185"/>
      <c r="PKP8" s="186"/>
      <c r="PKQ8" s="185"/>
      <c r="PKR8" s="186"/>
      <c r="PKS8" s="185"/>
      <c r="PKT8" s="186"/>
      <c r="PKU8" s="185"/>
      <c r="PKV8" s="186"/>
      <c r="PKW8" s="185"/>
      <c r="PKX8" s="186"/>
      <c r="PKY8" s="185"/>
      <c r="PKZ8" s="186"/>
      <c r="PLA8" s="185"/>
      <c r="PLB8" s="186"/>
      <c r="PLC8" s="185"/>
      <c r="PLD8" s="186"/>
      <c r="PLE8" s="185"/>
      <c r="PLF8" s="186"/>
      <c r="PLG8" s="185"/>
      <c r="PLH8" s="186"/>
      <c r="PLI8" s="185"/>
      <c r="PLJ8" s="186"/>
      <c r="PLK8" s="185"/>
      <c r="PLL8" s="186"/>
      <c r="PLM8" s="185"/>
      <c r="PLN8" s="186"/>
      <c r="PLO8" s="185"/>
      <c r="PLP8" s="186"/>
      <c r="PLQ8" s="185"/>
      <c r="PLR8" s="186"/>
      <c r="PLS8" s="185"/>
      <c r="PLT8" s="186"/>
      <c r="PLU8" s="185"/>
      <c r="PLV8" s="186"/>
      <c r="PLW8" s="185"/>
      <c r="PLX8" s="186"/>
      <c r="PLY8" s="185"/>
      <c r="PLZ8" s="186"/>
      <c r="PMA8" s="185"/>
      <c r="PMB8" s="186"/>
      <c r="PMC8" s="185"/>
      <c r="PMD8" s="186"/>
      <c r="PME8" s="185"/>
      <c r="PMF8" s="186"/>
      <c r="PMG8" s="185"/>
      <c r="PMH8" s="186"/>
      <c r="PMI8" s="185"/>
      <c r="PMJ8" s="186"/>
      <c r="PMK8" s="185"/>
      <c r="PML8" s="186"/>
      <c r="PMM8" s="185"/>
      <c r="PMN8" s="186"/>
      <c r="PMO8" s="185"/>
      <c r="PMP8" s="186"/>
      <c r="PMQ8" s="185"/>
      <c r="PMR8" s="186"/>
      <c r="PMS8" s="185"/>
      <c r="PMT8" s="186"/>
      <c r="PMU8" s="185"/>
      <c r="PMV8" s="186"/>
      <c r="PMW8" s="185"/>
      <c r="PMX8" s="186"/>
      <c r="PMY8" s="185"/>
      <c r="PMZ8" s="186"/>
      <c r="PNA8" s="185"/>
      <c r="PNB8" s="186"/>
      <c r="PNC8" s="185"/>
      <c r="PND8" s="186"/>
      <c r="PNE8" s="185"/>
      <c r="PNF8" s="186"/>
      <c r="PNG8" s="185"/>
      <c r="PNH8" s="186"/>
      <c r="PNI8" s="185"/>
      <c r="PNJ8" s="186"/>
      <c r="PNK8" s="185"/>
      <c r="PNL8" s="186"/>
      <c r="PNM8" s="185"/>
      <c r="PNN8" s="186"/>
      <c r="PNO8" s="185"/>
      <c r="PNP8" s="186"/>
      <c r="PNQ8" s="185"/>
      <c r="PNR8" s="186"/>
      <c r="PNS8" s="185"/>
      <c r="PNT8" s="186"/>
      <c r="PNU8" s="185"/>
      <c r="PNV8" s="186"/>
      <c r="PNW8" s="185"/>
      <c r="PNX8" s="186"/>
      <c r="PNY8" s="185"/>
      <c r="PNZ8" s="186"/>
      <c r="POA8" s="185"/>
      <c r="POB8" s="186"/>
      <c r="POC8" s="185"/>
      <c r="POD8" s="186"/>
      <c r="POE8" s="185"/>
      <c r="POF8" s="186"/>
      <c r="POG8" s="185"/>
      <c r="POH8" s="186"/>
      <c r="POI8" s="185"/>
      <c r="POJ8" s="186"/>
      <c r="POK8" s="185"/>
      <c r="POL8" s="186"/>
      <c r="POM8" s="185"/>
      <c r="PON8" s="186"/>
      <c r="POO8" s="185"/>
      <c r="POP8" s="186"/>
      <c r="POQ8" s="185"/>
      <c r="POR8" s="186"/>
      <c r="POS8" s="185"/>
      <c r="POT8" s="186"/>
      <c r="POU8" s="185"/>
      <c r="POV8" s="186"/>
      <c r="POW8" s="185"/>
      <c r="POX8" s="186"/>
      <c r="POY8" s="185"/>
      <c r="POZ8" s="186"/>
      <c r="PPA8" s="185"/>
      <c r="PPB8" s="186"/>
      <c r="PPC8" s="185"/>
      <c r="PPD8" s="186"/>
      <c r="PPE8" s="185"/>
      <c r="PPF8" s="186"/>
      <c r="PPG8" s="185"/>
      <c r="PPH8" s="186"/>
      <c r="PPI8" s="185"/>
      <c r="PPJ8" s="186"/>
      <c r="PPK8" s="185"/>
      <c r="PPL8" s="186"/>
      <c r="PPM8" s="185"/>
      <c r="PPN8" s="186"/>
      <c r="PPO8" s="185"/>
      <c r="PPP8" s="186"/>
      <c r="PPQ8" s="185"/>
      <c r="PPR8" s="186"/>
      <c r="PPS8" s="185"/>
      <c r="PPT8" s="186"/>
      <c r="PPU8" s="185"/>
      <c r="PPV8" s="186"/>
      <c r="PPW8" s="185"/>
      <c r="PPX8" s="186"/>
      <c r="PPY8" s="185"/>
      <c r="PPZ8" s="186"/>
      <c r="PQA8" s="185"/>
      <c r="PQB8" s="186"/>
      <c r="PQC8" s="185"/>
      <c r="PQD8" s="186"/>
      <c r="PQE8" s="185"/>
      <c r="PQF8" s="186"/>
      <c r="PQG8" s="185"/>
      <c r="PQH8" s="186"/>
      <c r="PQI8" s="185"/>
      <c r="PQJ8" s="186"/>
      <c r="PQK8" s="185"/>
      <c r="PQL8" s="186"/>
      <c r="PQM8" s="185"/>
      <c r="PQN8" s="186"/>
      <c r="PQO8" s="185"/>
      <c r="PQP8" s="186"/>
      <c r="PQQ8" s="185"/>
      <c r="PQR8" s="186"/>
      <c r="PQS8" s="185"/>
      <c r="PQT8" s="186"/>
      <c r="PQU8" s="185"/>
      <c r="PQV8" s="186"/>
      <c r="PQW8" s="185"/>
      <c r="PQX8" s="186"/>
      <c r="PQY8" s="185"/>
      <c r="PQZ8" s="186"/>
      <c r="PRA8" s="185"/>
      <c r="PRB8" s="186"/>
      <c r="PRC8" s="185"/>
      <c r="PRD8" s="186"/>
      <c r="PRE8" s="185"/>
      <c r="PRF8" s="186"/>
      <c r="PRG8" s="185"/>
      <c r="PRH8" s="186"/>
      <c r="PRI8" s="185"/>
      <c r="PRJ8" s="186"/>
      <c r="PRK8" s="185"/>
      <c r="PRL8" s="186"/>
      <c r="PRM8" s="185"/>
      <c r="PRN8" s="186"/>
      <c r="PRO8" s="185"/>
      <c r="PRP8" s="186"/>
      <c r="PRQ8" s="185"/>
      <c r="PRR8" s="186"/>
      <c r="PRS8" s="185"/>
      <c r="PRT8" s="186"/>
      <c r="PRU8" s="185"/>
      <c r="PRV8" s="186"/>
      <c r="PRW8" s="185"/>
      <c r="PRX8" s="186"/>
      <c r="PRY8" s="185"/>
      <c r="PRZ8" s="186"/>
      <c r="PSA8" s="185"/>
      <c r="PSB8" s="186"/>
      <c r="PSC8" s="185"/>
      <c r="PSD8" s="186"/>
      <c r="PSE8" s="185"/>
      <c r="PSF8" s="186"/>
      <c r="PSG8" s="185"/>
      <c r="PSH8" s="186"/>
      <c r="PSI8" s="185"/>
      <c r="PSJ8" s="186"/>
      <c r="PSK8" s="185"/>
      <c r="PSL8" s="186"/>
      <c r="PSM8" s="185"/>
      <c r="PSN8" s="186"/>
      <c r="PSO8" s="185"/>
      <c r="PSP8" s="186"/>
      <c r="PSQ8" s="185"/>
      <c r="PSR8" s="186"/>
      <c r="PSS8" s="185"/>
      <c r="PST8" s="186"/>
      <c r="PSU8" s="185"/>
      <c r="PSV8" s="186"/>
      <c r="PSW8" s="185"/>
      <c r="PSX8" s="186"/>
      <c r="PSY8" s="185"/>
      <c r="PSZ8" s="186"/>
      <c r="PTA8" s="185"/>
      <c r="PTB8" s="186"/>
      <c r="PTC8" s="185"/>
      <c r="PTD8" s="186"/>
      <c r="PTE8" s="185"/>
      <c r="PTF8" s="186"/>
      <c r="PTG8" s="185"/>
      <c r="PTH8" s="186"/>
      <c r="PTI8" s="185"/>
      <c r="PTJ8" s="186"/>
      <c r="PTK8" s="185"/>
      <c r="PTL8" s="186"/>
      <c r="PTM8" s="185"/>
      <c r="PTN8" s="186"/>
      <c r="PTO8" s="185"/>
      <c r="PTP8" s="186"/>
      <c r="PTQ8" s="185"/>
      <c r="PTR8" s="186"/>
      <c r="PTS8" s="185"/>
      <c r="PTT8" s="186"/>
      <c r="PTU8" s="185"/>
      <c r="PTV8" s="186"/>
      <c r="PTW8" s="185"/>
      <c r="PTX8" s="186"/>
      <c r="PTY8" s="185"/>
      <c r="PTZ8" s="186"/>
      <c r="PUA8" s="185"/>
      <c r="PUB8" s="186"/>
      <c r="PUC8" s="185"/>
      <c r="PUD8" s="186"/>
      <c r="PUE8" s="185"/>
      <c r="PUF8" s="186"/>
      <c r="PUG8" s="185"/>
      <c r="PUH8" s="186"/>
      <c r="PUI8" s="185"/>
      <c r="PUJ8" s="186"/>
      <c r="PUK8" s="185"/>
      <c r="PUL8" s="186"/>
      <c r="PUM8" s="185"/>
      <c r="PUN8" s="186"/>
      <c r="PUO8" s="185"/>
      <c r="PUP8" s="186"/>
      <c r="PUQ8" s="185"/>
      <c r="PUR8" s="186"/>
      <c r="PUS8" s="185"/>
      <c r="PUT8" s="186"/>
      <c r="PUU8" s="185"/>
      <c r="PUV8" s="186"/>
      <c r="PUW8" s="185"/>
      <c r="PUX8" s="186"/>
      <c r="PUY8" s="185"/>
      <c r="PUZ8" s="186"/>
      <c r="PVA8" s="185"/>
      <c r="PVB8" s="186"/>
      <c r="PVC8" s="185"/>
      <c r="PVD8" s="186"/>
      <c r="PVE8" s="185"/>
      <c r="PVF8" s="186"/>
      <c r="PVG8" s="185"/>
      <c r="PVH8" s="186"/>
      <c r="PVI8" s="185"/>
      <c r="PVJ8" s="186"/>
      <c r="PVK8" s="185"/>
      <c r="PVL8" s="186"/>
      <c r="PVM8" s="185"/>
      <c r="PVN8" s="186"/>
      <c r="PVO8" s="185"/>
      <c r="PVP8" s="186"/>
      <c r="PVQ8" s="185"/>
      <c r="PVR8" s="186"/>
      <c r="PVS8" s="185"/>
      <c r="PVT8" s="186"/>
      <c r="PVU8" s="185"/>
      <c r="PVV8" s="186"/>
      <c r="PVW8" s="185"/>
      <c r="PVX8" s="186"/>
      <c r="PVY8" s="185"/>
      <c r="PVZ8" s="186"/>
      <c r="PWA8" s="185"/>
      <c r="PWB8" s="186"/>
      <c r="PWC8" s="185"/>
      <c r="PWD8" s="186"/>
      <c r="PWE8" s="185"/>
      <c r="PWF8" s="186"/>
      <c r="PWG8" s="185"/>
      <c r="PWH8" s="186"/>
      <c r="PWI8" s="185"/>
      <c r="PWJ8" s="186"/>
      <c r="PWK8" s="185"/>
      <c r="PWL8" s="186"/>
      <c r="PWM8" s="185"/>
      <c r="PWN8" s="186"/>
      <c r="PWO8" s="185"/>
      <c r="PWP8" s="186"/>
      <c r="PWQ8" s="185"/>
      <c r="PWR8" s="186"/>
      <c r="PWS8" s="185"/>
      <c r="PWT8" s="186"/>
      <c r="PWU8" s="185"/>
      <c r="PWV8" s="186"/>
      <c r="PWW8" s="185"/>
      <c r="PWX8" s="186"/>
      <c r="PWY8" s="185"/>
      <c r="PWZ8" s="186"/>
      <c r="PXA8" s="185"/>
      <c r="PXB8" s="186"/>
      <c r="PXC8" s="185"/>
      <c r="PXD8" s="186"/>
      <c r="PXE8" s="185"/>
      <c r="PXF8" s="186"/>
      <c r="PXG8" s="185"/>
      <c r="PXH8" s="186"/>
      <c r="PXI8" s="185"/>
      <c r="PXJ8" s="186"/>
      <c r="PXK8" s="185"/>
      <c r="PXL8" s="186"/>
      <c r="PXM8" s="185"/>
      <c r="PXN8" s="186"/>
      <c r="PXO8" s="185"/>
      <c r="PXP8" s="186"/>
      <c r="PXQ8" s="185"/>
      <c r="PXR8" s="186"/>
      <c r="PXS8" s="185"/>
      <c r="PXT8" s="186"/>
      <c r="PXU8" s="185"/>
      <c r="PXV8" s="186"/>
      <c r="PXW8" s="185"/>
      <c r="PXX8" s="186"/>
      <c r="PXY8" s="185"/>
      <c r="PXZ8" s="186"/>
      <c r="PYA8" s="185"/>
      <c r="PYB8" s="186"/>
      <c r="PYC8" s="185"/>
      <c r="PYD8" s="186"/>
      <c r="PYE8" s="185"/>
      <c r="PYF8" s="186"/>
      <c r="PYG8" s="185"/>
      <c r="PYH8" s="186"/>
      <c r="PYI8" s="185"/>
      <c r="PYJ8" s="186"/>
      <c r="PYK8" s="185"/>
      <c r="PYL8" s="186"/>
      <c r="PYM8" s="185"/>
      <c r="PYN8" s="186"/>
      <c r="PYO8" s="185"/>
      <c r="PYP8" s="186"/>
      <c r="PYQ8" s="185"/>
      <c r="PYR8" s="186"/>
      <c r="PYS8" s="185"/>
      <c r="PYT8" s="186"/>
      <c r="PYU8" s="185"/>
      <c r="PYV8" s="186"/>
      <c r="PYW8" s="185"/>
      <c r="PYX8" s="186"/>
      <c r="PYY8" s="185"/>
      <c r="PYZ8" s="186"/>
      <c r="PZA8" s="185"/>
      <c r="PZB8" s="186"/>
      <c r="PZC8" s="185"/>
      <c r="PZD8" s="186"/>
      <c r="PZE8" s="185"/>
      <c r="PZF8" s="186"/>
      <c r="PZG8" s="185"/>
      <c r="PZH8" s="186"/>
      <c r="PZI8" s="185"/>
      <c r="PZJ8" s="186"/>
      <c r="PZK8" s="185"/>
      <c r="PZL8" s="186"/>
      <c r="PZM8" s="185"/>
      <c r="PZN8" s="186"/>
      <c r="PZO8" s="185"/>
      <c r="PZP8" s="186"/>
      <c r="PZQ8" s="185"/>
      <c r="PZR8" s="186"/>
      <c r="PZS8" s="185"/>
      <c r="PZT8" s="186"/>
      <c r="PZU8" s="185"/>
      <c r="PZV8" s="186"/>
      <c r="PZW8" s="185"/>
      <c r="PZX8" s="186"/>
      <c r="PZY8" s="185"/>
      <c r="PZZ8" s="186"/>
      <c r="QAA8" s="185"/>
      <c r="QAB8" s="186"/>
      <c r="QAC8" s="185"/>
      <c r="QAD8" s="186"/>
      <c r="QAE8" s="185"/>
      <c r="QAF8" s="186"/>
      <c r="QAG8" s="185"/>
      <c r="QAH8" s="186"/>
      <c r="QAI8" s="185"/>
      <c r="QAJ8" s="186"/>
      <c r="QAK8" s="185"/>
      <c r="QAL8" s="186"/>
      <c r="QAM8" s="185"/>
      <c r="QAN8" s="186"/>
      <c r="QAO8" s="185"/>
      <c r="QAP8" s="186"/>
      <c r="QAQ8" s="185"/>
      <c r="QAR8" s="186"/>
      <c r="QAS8" s="185"/>
      <c r="QAT8" s="186"/>
      <c r="QAU8" s="185"/>
      <c r="QAV8" s="186"/>
      <c r="QAW8" s="185"/>
      <c r="QAX8" s="186"/>
      <c r="QAY8" s="185"/>
      <c r="QAZ8" s="186"/>
      <c r="QBA8" s="185"/>
      <c r="QBB8" s="186"/>
      <c r="QBC8" s="185"/>
      <c r="QBD8" s="186"/>
      <c r="QBE8" s="185"/>
      <c r="QBF8" s="186"/>
      <c r="QBG8" s="185"/>
      <c r="QBH8" s="186"/>
      <c r="QBI8" s="185"/>
      <c r="QBJ8" s="186"/>
      <c r="QBK8" s="185"/>
      <c r="QBL8" s="186"/>
      <c r="QBM8" s="185"/>
      <c r="QBN8" s="186"/>
      <c r="QBO8" s="185"/>
      <c r="QBP8" s="186"/>
      <c r="QBQ8" s="185"/>
      <c r="QBR8" s="186"/>
      <c r="QBS8" s="185"/>
      <c r="QBT8" s="186"/>
      <c r="QBU8" s="185"/>
      <c r="QBV8" s="186"/>
      <c r="QBW8" s="185"/>
      <c r="QBX8" s="186"/>
      <c r="QBY8" s="185"/>
      <c r="QBZ8" s="186"/>
      <c r="QCA8" s="185"/>
      <c r="QCB8" s="186"/>
      <c r="QCC8" s="185"/>
      <c r="QCD8" s="186"/>
      <c r="QCE8" s="185"/>
      <c r="QCF8" s="186"/>
      <c r="QCG8" s="185"/>
      <c r="QCH8" s="186"/>
      <c r="QCI8" s="185"/>
      <c r="QCJ8" s="186"/>
      <c r="QCK8" s="185"/>
      <c r="QCL8" s="186"/>
      <c r="QCM8" s="185"/>
      <c r="QCN8" s="186"/>
      <c r="QCO8" s="185"/>
      <c r="QCP8" s="186"/>
      <c r="QCQ8" s="185"/>
      <c r="QCR8" s="186"/>
      <c r="QCS8" s="185"/>
      <c r="QCT8" s="186"/>
      <c r="QCU8" s="185"/>
      <c r="QCV8" s="186"/>
      <c r="QCW8" s="185"/>
      <c r="QCX8" s="186"/>
      <c r="QCY8" s="185"/>
      <c r="QCZ8" s="186"/>
      <c r="QDA8" s="185"/>
      <c r="QDB8" s="186"/>
      <c r="QDC8" s="185"/>
      <c r="QDD8" s="186"/>
      <c r="QDE8" s="185"/>
      <c r="QDF8" s="186"/>
      <c r="QDG8" s="185"/>
      <c r="QDH8" s="186"/>
      <c r="QDI8" s="185"/>
      <c r="QDJ8" s="186"/>
      <c r="QDK8" s="185"/>
      <c r="QDL8" s="186"/>
      <c r="QDM8" s="185"/>
      <c r="QDN8" s="186"/>
      <c r="QDO8" s="185"/>
      <c r="QDP8" s="186"/>
      <c r="QDQ8" s="185"/>
      <c r="QDR8" s="186"/>
      <c r="QDS8" s="185"/>
      <c r="QDT8" s="186"/>
      <c r="QDU8" s="185"/>
      <c r="QDV8" s="186"/>
      <c r="QDW8" s="185"/>
      <c r="QDX8" s="186"/>
      <c r="QDY8" s="185"/>
      <c r="QDZ8" s="186"/>
      <c r="QEA8" s="185"/>
      <c r="QEB8" s="186"/>
      <c r="QEC8" s="185"/>
      <c r="QED8" s="186"/>
      <c r="QEE8" s="185"/>
      <c r="QEF8" s="186"/>
      <c r="QEG8" s="185"/>
      <c r="QEH8" s="186"/>
      <c r="QEI8" s="185"/>
      <c r="QEJ8" s="186"/>
      <c r="QEK8" s="185"/>
      <c r="QEL8" s="186"/>
      <c r="QEM8" s="185"/>
      <c r="QEN8" s="186"/>
      <c r="QEO8" s="185"/>
      <c r="QEP8" s="186"/>
      <c r="QEQ8" s="185"/>
      <c r="QER8" s="186"/>
      <c r="QES8" s="185"/>
      <c r="QET8" s="186"/>
      <c r="QEU8" s="185"/>
      <c r="QEV8" s="186"/>
      <c r="QEW8" s="185"/>
      <c r="QEX8" s="186"/>
      <c r="QEY8" s="185"/>
      <c r="QEZ8" s="186"/>
      <c r="QFA8" s="185"/>
      <c r="QFB8" s="186"/>
      <c r="QFC8" s="185"/>
      <c r="QFD8" s="186"/>
      <c r="QFE8" s="185"/>
      <c r="QFF8" s="186"/>
      <c r="QFG8" s="185"/>
      <c r="QFH8" s="186"/>
      <c r="QFI8" s="185"/>
      <c r="QFJ8" s="186"/>
      <c r="QFK8" s="185"/>
      <c r="QFL8" s="186"/>
      <c r="QFM8" s="185"/>
      <c r="QFN8" s="186"/>
      <c r="QFO8" s="185"/>
      <c r="QFP8" s="186"/>
      <c r="QFQ8" s="185"/>
      <c r="QFR8" s="186"/>
      <c r="QFS8" s="185"/>
      <c r="QFT8" s="186"/>
      <c r="QFU8" s="185"/>
      <c r="QFV8" s="186"/>
      <c r="QFW8" s="185"/>
      <c r="QFX8" s="186"/>
      <c r="QFY8" s="185"/>
      <c r="QFZ8" s="186"/>
      <c r="QGA8" s="185"/>
      <c r="QGB8" s="186"/>
      <c r="QGC8" s="185"/>
      <c r="QGD8" s="186"/>
      <c r="QGE8" s="185"/>
      <c r="QGF8" s="186"/>
      <c r="QGG8" s="185"/>
      <c r="QGH8" s="186"/>
      <c r="QGI8" s="185"/>
      <c r="QGJ8" s="186"/>
      <c r="QGK8" s="185"/>
      <c r="QGL8" s="186"/>
      <c r="QGM8" s="185"/>
      <c r="QGN8" s="186"/>
      <c r="QGO8" s="185"/>
      <c r="QGP8" s="186"/>
      <c r="QGQ8" s="185"/>
      <c r="QGR8" s="186"/>
      <c r="QGS8" s="185"/>
      <c r="QGT8" s="186"/>
      <c r="QGU8" s="185"/>
      <c r="QGV8" s="186"/>
      <c r="QGW8" s="185"/>
      <c r="QGX8" s="186"/>
      <c r="QGY8" s="185"/>
      <c r="QGZ8" s="186"/>
      <c r="QHA8" s="185"/>
      <c r="QHB8" s="186"/>
      <c r="QHC8" s="185"/>
      <c r="QHD8" s="186"/>
      <c r="QHE8" s="185"/>
      <c r="QHF8" s="186"/>
      <c r="QHG8" s="185"/>
      <c r="QHH8" s="186"/>
      <c r="QHI8" s="185"/>
      <c r="QHJ8" s="186"/>
      <c r="QHK8" s="185"/>
      <c r="QHL8" s="186"/>
      <c r="QHM8" s="185"/>
      <c r="QHN8" s="186"/>
      <c r="QHO8" s="185"/>
      <c r="QHP8" s="186"/>
      <c r="QHQ8" s="185"/>
      <c r="QHR8" s="186"/>
      <c r="QHS8" s="185"/>
      <c r="QHT8" s="186"/>
      <c r="QHU8" s="185"/>
      <c r="QHV8" s="186"/>
      <c r="QHW8" s="185"/>
      <c r="QHX8" s="186"/>
      <c r="QHY8" s="185"/>
      <c r="QHZ8" s="186"/>
      <c r="QIA8" s="185"/>
      <c r="QIB8" s="186"/>
      <c r="QIC8" s="185"/>
      <c r="QID8" s="186"/>
      <c r="QIE8" s="185"/>
      <c r="QIF8" s="186"/>
      <c r="QIG8" s="185"/>
      <c r="QIH8" s="186"/>
      <c r="QII8" s="185"/>
      <c r="QIJ8" s="186"/>
      <c r="QIK8" s="185"/>
      <c r="QIL8" s="186"/>
      <c r="QIM8" s="185"/>
      <c r="QIN8" s="186"/>
      <c r="QIO8" s="185"/>
      <c r="QIP8" s="186"/>
      <c r="QIQ8" s="185"/>
      <c r="QIR8" s="186"/>
      <c r="QIS8" s="185"/>
      <c r="QIT8" s="186"/>
      <c r="QIU8" s="185"/>
      <c r="QIV8" s="186"/>
      <c r="QIW8" s="185"/>
      <c r="QIX8" s="186"/>
      <c r="QIY8" s="185"/>
      <c r="QIZ8" s="186"/>
      <c r="QJA8" s="185"/>
      <c r="QJB8" s="186"/>
      <c r="QJC8" s="185"/>
      <c r="QJD8" s="186"/>
      <c r="QJE8" s="185"/>
      <c r="QJF8" s="186"/>
      <c r="QJG8" s="185"/>
      <c r="QJH8" s="186"/>
      <c r="QJI8" s="185"/>
      <c r="QJJ8" s="186"/>
      <c r="QJK8" s="185"/>
      <c r="QJL8" s="186"/>
      <c r="QJM8" s="185"/>
      <c r="QJN8" s="186"/>
      <c r="QJO8" s="185"/>
      <c r="QJP8" s="186"/>
      <c r="QJQ8" s="185"/>
      <c r="QJR8" s="186"/>
      <c r="QJS8" s="185"/>
      <c r="QJT8" s="186"/>
      <c r="QJU8" s="185"/>
      <c r="QJV8" s="186"/>
      <c r="QJW8" s="185"/>
      <c r="QJX8" s="186"/>
      <c r="QJY8" s="185"/>
      <c r="QJZ8" s="186"/>
      <c r="QKA8" s="185"/>
      <c r="QKB8" s="186"/>
      <c r="QKC8" s="185"/>
      <c r="QKD8" s="186"/>
      <c r="QKE8" s="185"/>
      <c r="QKF8" s="186"/>
      <c r="QKG8" s="185"/>
      <c r="QKH8" s="186"/>
      <c r="QKI8" s="185"/>
      <c r="QKJ8" s="186"/>
      <c r="QKK8" s="185"/>
      <c r="QKL8" s="186"/>
      <c r="QKM8" s="185"/>
      <c r="QKN8" s="186"/>
      <c r="QKO8" s="185"/>
      <c r="QKP8" s="186"/>
      <c r="QKQ8" s="185"/>
      <c r="QKR8" s="186"/>
      <c r="QKS8" s="185"/>
      <c r="QKT8" s="186"/>
      <c r="QKU8" s="185"/>
      <c r="QKV8" s="186"/>
      <c r="QKW8" s="185"/>
      <c r="QKX8" s="186"/>
      <c r="QKY8" s="185"/>
      <c r="QKZ8" s="186"/>
      <c r="QLA8" s="185"/>
      <c r="QLB8" s="186"/>
      <c r="QLC8" s="185"/>
      <c r="QLD8" s="186"/>
      <c r="QLE8" s="185"/>
      <c r="QLF8" s="186"/>
      <c r="QLG8" s="185"/>
      <c r="QLH8" s="186"/>
      <c r="QLI8" s="185"/>
      <c r="QLJ8" s="186"/>
      <c r="QLK8" s="185"/>
      <c r="QLL8" s="186"/>
      <c r="QLM8" s="185"/>
      <c r="QLN8" s="186"/>
      <c r="QLO8" s="185"/>
      <c r="QLP8" s="186"/>
      <c r="QLQ8" s="185"/>
      <c r="QLR8" s="186"/>
      <c r="QLS8" s="185"/>
      <c r="QLT8" s="186"/>
      <c r="QLU8" s="185"/>
      <c r="QLV8" s="186"/>
      <c r="QLW8" s="185"/>
      <c r="QLX8" s="186"/>
      <c r="QLY8" s="185"/>
      <c r="QLZ8" s="186"/>
      <c r="QMA8" s="185"/>
      <c r="QMB8" s="186"/>
      <c r="QMC8" s="185"/>
      <c r="QMD8" s="186"/>
      <c r="QME8" s="185"/>
      <c r="QMF8" s="186"/>
      <c r="QMG8" s="185"/>
      <c r="QMH8" s="186"/>
      <c r="QMI8" s="185"/>
      <c r="QMJ8" s="186"/>
      <c r="QMK8" s="185"/>
      <c r="QML8" s="186"/>
      <c r="QMM8" s="185"/>
      <c r="QMN8" s="186"/>
      <c r="QMO8" s="185"/>
      <c r="QMP8" s="186"/>
      <c r="QMQ8" s="185"/>
      <c r="QMR8" s="186"/>
      <c r="QMS8" s="185"/>
      <c r="QMT8" s="186"/>
      <c r="QMU8" s="185"/>
      <c r="QMV8" s="186"/>
      <c r="QMW8" s="185"/>
      <c r="QMX8" s="186"/>
      <c r="QMY8" s="185"/>
      <c r="QMZ8" s="186"/>
      <c r="QNA8" s="185"/>
      <c r="QNB8" s="186"/>
      <c r="QNC8" s="185"/>
      <c r="QND8" s="186"/>
      <c r="QNE8" s="185"/>
      <c r="QNF8" s="186"/>
      <c r="QNG8" s="185"/>
      <c r="QNH8" s="186"/>
      <c r="QNI8" s="185"/>
      <c r="QNJ8" s="186"/>
      <c r="QNK8" s="185"/>
      <c r="QNL8" s="186"/>
      <c r="QNM8" s="185"/>
      <c r="QNN8" s="186"/>
      <c r="QNO8" s="185"/>
      <c r="QNP8" s="186"/>
      <c r="QNQ8" s="185"/>
      <c r="QNR8" s="186"/>
      <c r="QNS8" s="185"/>
      <c r="QNT8" s="186"/>
      <c r="QNU8" s="185"/>
      <c r="QNV8" s="186"/>
      <c r="QNW8" s="185"/>
      <c r="QNX8" s="186"/>
      <c r="QNY8" s="185"/>
      <c r="QNZ8" s="186"/>
      <c r="QOA8" s="185"/>
      <c r="QOB8" s="186"/>
      <c r="QOC8" s="185"/>
      <c r="QOD8" s="186"/>
      <c r="QOE8" s="185"/>
      <c r="QOF8" s="186"/>
      <c r="QOG8" s="185"/>
      <c r="QOH8" s="186"/>
      <c r="QOI8" s="185"/>
      <c r="QOJ8" s="186"/>
      <c r="QOK8" s="185"/>
      <c r="QOL8" s="186"/>
      <c r="QOM8" s="185"/>
      <c r="QON8" s="186"/>
      <c r="QOO8" s="185"/>
      <c r="QOP8" s="186"/>
      <c r="QOQ8" s="185"/>
      <c r="QOR8" s="186"/>
      <c r="QOS8" s="185"/>
      <c r="QOT8" s="186"/>
      <c r="QOU8" s="185"/>
      <c r="QOV8" s="186"/>
      <c r="QOW8" s="185"/>
      <c r="QOX8" s="186"/>
      <c r="QOY8" s="185"/>
      <c r="QOZ8" s="186"/>
      <c r="QPA8" s="185"/>
      <c r="QPB8" s="186"/>
      <c r="QPC8" s="185"/>
      <c r="QPD8" s="186"/>
      <c r="QPE8" s="185"/>
      <c r="QPF8" s="186"/>
      <c r="QPG8" s="185"/>
      <c r="QPH8" s="186"/>
      <c r="QPI8" s="185"/>
      <c r="QPJ8" s="186"/>
      <c r="QPK8" s="185"/>
      <c r="QPL8" s="186"/>
      <c r="QPM8" s="185"/>
      <c r="QPN8" s="186"/>
      <c r="QPO8" s="185"/>
      <c r="QPP8" s="186"/>
      <c r="QPQ8" s="185"/>
      <c r="QPR8" s="186"/>
      <c r="QPS8" s="185"/>
      <c r="QPT8" s="186"/>
      <c r="QPU8" s="185"/>
      <c r="QPV8" s="186"/>
      <c r="QPW8" s="185"/>
      <c r="QPX8" s="186"/>
      <c r="QPY8" s="185"/>
      <c r="QPZ8" s="186"/>
      <c r="QQA8" s="185"/>
      <c r="QQB8" s="186"/>
      <c r="QQC8" s="185"/>
      <c r="QQD8" s="186"/>
      <c r="QQE8" s="185"/>
      <c r="QQF8" s="186"/>
      <c r="QQG8" s="185"/>
      <c r="QQH8" s="186"/>
      <c r="QQI8" s="185"/>
      <c r="QQJ8" s="186"/>
      <c r="QQK8" s="185"/>
      <c r="QQL8" s="186"/>
      <c r="QQM8" s="185"/>
      <c r="QQN8" s="186"/>
      <c r="QQO8" s="185"/>
      <c r="QQP8" s="186"/>
      <c r="QQQ8" s="185"/>
      <c r="QQR8" s="186"/>
      <c r="QQS8" s="185"/>
      <c r="QQT8" s="186"/>
      <c r="QQU8" s="185"/>
      <c r="QQV8" s="186"/>
      <c r="QQW8" s="185"/>
      <c r="QQX8" s="186"/>
      <c r="QQY8" s="185"/>
      <c r="QQZ8" s="186"/>
      <c r="QRA8" s="185"/>
      <c r="QRB8" s="186"/>
      <c r="QRC8" s="185"/>
      <c r="QRD8" s="186"/>
      <c r="QRE8" s="185"/>
      <c r="QRF8" s="186"/>
      <c r="QRG8" s="185"/>
      <c r="QRH8" s="186"/>
      <c r="QRI8" s="185"/>
      <c r="QRJ8" s="186"/>
      <c r="QRK8" s="185"/>
      <c r="QRL8" s="186"/>
      <c r="QRM8" s="185"/>
      <c r="QRN8" s="186"/>
      <c r="QRO8" s="185"/>
      <c r="QRP8" s="186"/>
      <c r="QRQ8" s="185"/>
      <c r="QRR8" s="186"/>
      <c r="QRS8" s="185"/>
      <c r="QRT8" s="186"/>
      <c r="QRU8" s="185"/>
      <c r="QRV8" s="186"/>
      <c r="QRW8" s="185"/>
      <c r="QRX8" s="186"/>
      <c r="QRY8" s="185"/>
      <c r="QRZ8" s="186"/>
      <c r="QSA8" s="185"/>
      <c r="QSB8" s="186"/>
      <c r="QSC8" s="185"/>
      <c r="QSD8" s="186"/>
      <c r="QSE8" s="185"/>
      <c r="QSF8" s="186"/>
      <c r="QSG8" s="185"/>
      <c r="QSH8" s="186"/>
      <c r="QSI8" s="185"/>
      <c r="QSJ8" s="186"/>
      <c r="QSK8" s="185"/>
      <c r="QSL8" s="186"/>
      <c r="QSM8" s="185"/>
      <c r="QSN8" s="186"/>
      <c r="QSO8" s="185"/>
      <c r="QSP8" s="186"/>
      <c r="QSQ8" s="185"/>
      <c r="QSR8" s="186"/>
      <c r="QSS8" s="185"/>
      <c r="QST8" s="186"/>
      <c r="QSU8" s="185"/>
      <c r="QSV8" s="186"/>
      <c r="QSW8" s="185"/>
      <c r="QSX8" s="186"/>
      <c r="QSY8" s="185"/>
      <c r="QSZ8" s="186"/>
      <c r="QTA8" s="185"/>
      <c r="QTB8" s="186"/>
      <c r="QTC8" s="185"/>
      <c r="QTD8" s="186"/>
      <c r="QTE8" s="185"/>
      <c r="QTF8" s="186"/>
      <c r="QTG8" s="185"/>
      <c r="QTH8" s="186"/>
      <c r="QTI8" s="185"/>
      <c r="QTJ8" s="186"/>
      <c r="QTK8" s="185"/>
      <c r="QTL8" s="186"/>
      <c r="QTM8" s="185"/>
      <c r="QTN8" s="186"/>
      <c r="QTO8" s="185"/>
      <c r="QTP8" s="186"/>
      <c r="QTQ8" s="185"/>
      <c r="QTR8" s="186"/>
      <c r="QTS8" s="185"/>
      <c r="QTT8" s="186"/>
      <c r="QTU8" s="185"/>
      <c r="QTV8" s="186"/>
      <c r="QTW8" s="185"/>
      <c r="QTX8" s="186"/>
      <c r="QTY8" s="185"/>
      <c r="QTZ8" s="186"/>
      <c r="QUA8" s="185"/>
      <c r="QUB8" s="186"/>
      <c r="QUC8" s="185"/>
      <c r="QUD8" s="186"/>
      <c r="QUE8" s="185"/>
      <c r="QUF8" s="186"/>
      <c r="QUG8" s="185"/>
      <c r="QUH8" s="186"/>
      <c r="QUI8" s="185"/>
      <c r="QUJ8" s="186"/>
      <c r="QUK8" s="185"/>
      <c r="QUL8" s="186"/>
      <c r="QUM8" s="185"/>
      <c r="QUN8" s="186"/>
      <c r="QUO8" s="185"/>
      <c r="QUP8" s="186"/>
      <c r="QUQ8" s="185"/>
      <c r="QUR8" s="186"/>
      <c r="QUS8" s="185"/>
      <c r="QUT8" s="186"/>
      <c r="QUU8" s="185"/>
      <c r="QUV8" s="186"/>
      <c r="QUW8" s="185"/>
      <c r="QUX8" s="186"/>
      <c r="QUY8" s="185"/>
      <c r="QUZ8" s="186"/>
      <c r="QVA8" s="185"/>
      <c r="QVB8" s="186"/>
      <c r="QVC8" s="185"/>
      <c r="QVD8" s="186"/>
      <c r="QVE8" s="185"/>
      <c r="QVF8" s="186"/>
      <c r="QVG8" s="185"/>
      <c r="QVH8" s="186"/>
      <c r="QVI8" s="185"/>
      <c r="QVJ8" s="186"/>
      <c r="QVK8" s="185"/>
      <c r="QVL8" s="186"/>
      <c r="QVM8" s="185"/>
      <c r="QVN8" s="186"/>
      <c r="QVO8" s="185"/>
      <c r="QVP8" s="186"/>
      <c r="QVQ8" s="185"/>
      <c r="QVR8" s="186"/>
      <c r="QVS8" s="185"/>
      <c r="QVT8" s="186"/>
      <c r="QVU8" s="185"/>
      <c r="QVV8" s="186"/>
      <c r="QVW8" s="185"/>
      <c r="QVX8" s="186"/>
      <c r="QVY8" s="185"/>
      <c r="QVZ8" s="186"/>
      <c r="QWA8" s="185"/>
      <c r="QWB8" s="186"/>
      <c r="QWC8" s="185"/>
      <c r="QWD8" s="186"/>
      <c r="QWE8" s="185"/>
      <c r="QWF8" s="186"/>
      <c r="QWG8" s="185"/>
      <c r="QWH8" s="186"/>
      <c r="QWI8" s="185"/>
      <c r="QWJ8" s="186"/>
      <c r="QWK8" s="185"/>
      <c r="QWL8" s="186"/>
      <c r="QWM8" s="185"/>
      <c r="QWN8" s="186"/>
      <c r="QWO8" s="185"/>
      <c r="QWP8" s="186"/>
      <c r="QWQ8" s="185"/>
      <c r="QWR8" s="186"/>
      <c r="QWS8" s="185"/>
      <c r="QWT8" s="186"/>
      <c r="QWU8" s="185"/>
      <c r="QWV8" s="186"/>
      <c r="QWW8" s="185"/>
      <c r="QWX8" s="186"/>
      <c r="QWY8" s="185"/>
      <c r="QWZ8" s="186"/>
      <c r="QXA8" s="185"/>
      <c r="QXB8" s="186"/>
      <c r="QXC8" s="185"/>
      <c r="QXD8" s="186"/>
      <c r="QXE8" s="185"/>
      <c r="QXF8" s="186"/>
      <c r="QXG8" s="185"/>
      <c r="QXH8" s="186"/>
      <c r="QXI8" s="185"/>
      <c r="QXJ8" s="186"/>
      <c r="QXK8" s="185"/>
      <c r="QXL8" s="186"/>
      <c r="QXM8" s="185"/>
      <c r="QXN8" s="186"/>
      <c r="QXO8" s="185"/>
      <c r="QXP8" s="186"/>
      <c r="QXQ8" s="185"/>
      <c r="QXR8" s="186"/>
      <c r="QXS8" s="185"/>
      <c r="QXT8" s="186"/>
      <c r="QXU8" s="185"/>
      <c r="QXV8" s="186"/>
      <c r="QXW8" s="185"/>
      <c r="QXX8" s="186"/>
      <c r="QXY8" s="185"/>
      <c r="QXZ8" s="186"/>
      <c r="QYA8" s="185"/>
      <c r="QYB8" s="186"/>
      <c r="QYC8" s="185"/>
      <c r="QYD8" s="186"/>
      <c r="QYE8" s="185"/>
      <c r="QYF8" s="186"/>
      <c r="QYG8" s="185"/>
      <c r="QYH8" s="186"/>
      <c r="QYI8" s="185"/>
      <c r="QYJ8" s="186"/>
      <c r="QYK8" s="185"/>
      <c r="QYL8" s="186"/>
      <c r="QYM8" s="185"/>
      <c r="QYN8" s="186"/>
      <c r="QYO8" s="185"/>
      <c r="QYP8" s="186"/>
      <c r="QYQ8" s="185"/>
      <c r="QYR8" s="186"/>
      <c r="QYS8" s="185"/>
      <c r="QYT8" s="186"/>
      <c r="QYU8" s="185"/>
      <c r="QYV8" s="186"/>
      <c r="QYW8" s="185"/>
      <c r="QYX8" s="186"/>
      <c r="QYY8" s="185"/>
      <c r="QYZ8" s="186"/>
      <c r="QZA8" s="185"/>
      <c r="QZB8" s="186"/>
      <c r="QZC8" s="185"/>
      <c r="QZD8" s="186"/>
      <c r="QZE8" s="185"/>
      <c r="QZF8" s="186"/>
      <c r="QZG8" s="185"/>
      <c r="QZH8" s="186"/>
      <c r="QZI8" s="185"/>
      <c r="QZJ8" s="186"/>
      <c r="QZK8" s="185"/>
      <c r="QZL8" s="186"/>
      <c r="QZM8" s="185"/>
      <c r="QZN8" s="186"/>
      <c r="QZO8" s="185"/>
      <c r="QZP8" s="186"/>
      <c r="QZQ8" s="185"/>
      <c r="QZR8" s="186"/>
      <c r="QZS8" s="185"/>
      <c r="QZT8" s="186"/>
      <c r="QZU8" s="185"/>
      <c r="QZV8" s="186"/>
      <c r="QZW8" s="185"/>
      <c r="QZX8" s="186"/>
      <c r="QZY8" s="185"/>
      <c r="QZZ8" s="186"/>
      <c r="RAA8" s="185"/>
      <c r="RAB8" s="186"/>
      <c r="RAC8" s="185"/>
      <c r="RAD8" s="186"/>
      <c r="RAE8" s="185"/>
      <c r="RAF8" s="186"/>
      <c r="RAG8" s="185"/>
      <c r="RAH8" s="186"/>
      <c r="RAI8" s="185"/>
      <c r="RAJ8" s="186"/>
      <c r="RAK8" s="185"/>
      <c r="RAL8" s="186"/>
      <c r="RAM8" s="185"/>
      <c r="RAN8" s="186"/>
      <c r="RAO8" s="185"/>
      <c r="RAP8" s="186"/>
      <c r="RAQ8" s="185"/>
      <c r="RAR8" s="186"/>
      <c r="RAS8" s="185"/>
      <c r="RAT8" s="186"/>
      <c r="RAU8" s="185"/>
      <c r="RAV8" s="186"/>
      <c r="RAW8" s="185"/>
      <c r="RAX8" s="186"/>
      <c r="RAY8" s="185"/>
      <c r="RAZ8" s="186"/>
      <c r="RBA8" s="185"/>
      <c r="RBB8" s="186"/>
      <c r="RBC8" s="185"/>
      <c r="RBD8" s="186"/>
      <c r="RBE8" s="185"/>
      <c r="RBF8" s="186"/>
      <c r="RBG8" s="185"/>
      <c r="RBH8" s="186"/>
      <c r="RBI8" s="185"/>
      <c r="RBJ8" s="186"/>
      <c r="RBK8" s="185"/>
      <c r="RBL8" s="186"/>
      <c r="RBM8" s="185"/>
      <c r="RBN8" s="186"/>
      <c r="RBO8" s="185"/>
      <c r="RBP8" s="186"/>
      <c r="RBQ8" s="185"/>
      <c r="RBR8" s="186"/>
      <c r="RBS8" s="185"/>
      <c r="RBT8" s="186"/>
      <c r="RBU8" s="185"/>
      <c r="RBV8" s="186"/>
      <c r="RBW8" s="185"/>
      <c r="RBX8" s="186"/>
      <c r="RBY8" s="185"/>
      <c r="RBZ8" s="186"/>
      <c r="RCA8" s="185"/>
      <c r="RCB8" s="186"/>
      <c r="RCC8" s="185"/>
      <c r="RCD8" s="186"/>
      <c r="RCE8" s="185"/>
      <c r="RCF8" s="186"/>
      <c r="RCG8" s="185"/>
      <c r="RCH8" s="186"/>
      <c r="RCI8" s="185"/>
      <c r="RCJ8" s="186"/>
      <c r="RCK8" s="185"/>
      <c r="RCL8" s="186"/>
      <c r="RCM8" s="185"/>
      <c r="RCN8" s="186"/>
      <c r="RCO8" s="185"/>
      <c r="RCP8" s="186"/>
      <c r="RCQ8" s="185"/>
      <c r="RCR8" s="186"/>
      <c r="RCS8" s="185"/>
      <c r="RCT8" s="186"/>
      <c r="RCU8" s="185"/>
      <c r="RCV8" s="186"/>
      <c r="RCW8" s="185"/>
      <c r="RCX8" s="186"/>
      <c r="RCY8" s="185"/>
      <c r="RCZ8" s="186"/>
      <c r="RDA8" s="185"/>
      <c r="RDB8" s="186"/>
      <c r="RDC8" s="185"/>
      <c r="RDD8" s="186"/>
      <c r="RDE8" s="185"/>
      <c r="RDF8" s="186"/>
      <c r="RDG8" s="185"/>
      <c r="RDH8" s="186"/>
      <c r="RDI8" s="185"/>
      <c r="RDJ8" s="186"/>
      <c r="RDK8" s="185"/>
      <c r="RDL8" s="186"/>
      <c r="RDM8" s="185"/>
      <c r="RDN8" s="186"/>
      <c r="RDO8" s="185"/>
      <c r="RDP8" s="186"/>
      <c r="RDQ8" s="185"/>
      <c r="RDR8" s="186"/>
      <c r="RDS8" s="185"/>
      <c r="RDT8" s="186"/>
      <c r="RDU8" s="185"/>
      <c r="RDV8" s="186"/>
      <c r="RDW8" s="185"/>
      <c r="RDX8" s="186"/>
      <c r="RDY8" s="185"/>
      <c r="RDZ8" s="186"/>
      <c r="REA8" s="185"/>
      <c r="REB8" s="186"/>
      <c r="REC8" s="185"/>
      <c r="RED8" s="186"/>
      <c r="REE8" s="185"/>
      <c r="REF8" s="186"/>
      <c r="REG8" s="185"/>
      <c r="REH8" s="186"/>
      <c r="REI8" s="185"/>
      <c r="REJ8" s="186"/>
      <c r="REK8" s="185"/>
      <c r="REL8" s="186"/>
      <c r="REM8" s="185"/>
      <c r="REN8" s="186"/>
      <c r="REO8" s="185"/>
      <c r="REP8" s="186"/>
      <c r="REQ8" s="185"/>
      <c r="RER8" s="186"/>
      <c r="RES8" s="185"/>
      <c r="RET8" s="186"/>
      <c r="REU8" s="185"/>
      <c r="REV8" s="186"/>
      <c r="REW8" s="185"/>
      <c r="REX8" s="186"/>
      <c r="REY8" s="185"/>
      <c r="REZ8" s="186"/>
      <c r="RFA8" s="185"/>
      <c r="RFB8" s="186"/>
      <c r="RFC8" s="185"/>
      <c r="RFD8" s="186"/>
      <c r="RFE8" s="185"/>
      <c r="RFF8" s="186"/>
      <c r="RFG8" s="185"/>
      <c r="RFH8" s="186"/>
      <c r="RFI8" s="185"/>
      <c r="RFJ8" s="186"/>
      <c r="RFK8" s="185"/>
      <c r="RFL8" s="186"/>
      <c r="RFM8" s="185"/>
      <c r="RFN8" s="186"/>
      <c r="RFO8" s="185"/>
      <c r="RFP8" s="186"/>
      <c r="RFQ8" s="185"/>
      <c r="RFR8" s="186"/>
      <c r="RFS8" s="185"/>
      <c r="RFT8" s="186"/>
      <c r="RFU8" s="185"/>
      <c r="RFV8" s="186"/>
      <c r="RFW8" s="185"/>
      <c r="RFX8" s="186"/>
      <c r="RFY8" s="185"/>
      <c r="RFZ8" s="186"/>
      <c r="RGA8" s="185"/>
      <c r="RGB8" s="186"/>
      <c r="RGC8" s="185"/>
      <c r="RGD8" s="186"/>
      <c r="RGE8" s="185"/>
      <c r="RGF8" s="186"/>
      <c r="RGG8" s="185"/>
      <c r="RGH8" s="186"/>
      <c r="RGI8" s="185"/>
      <c r="RGJ8" s="186"/>
      <c r="RGK8" s="185"/>
      <c r="RGL8" s="186"/>
      <c r="RGM8" s="185"/>
      <c r="RGN8" s="186"/>
      <c r="RGO8" s="185"/>
      <c r="RGP8" s="186"/>
      <c r="RGQ8" s="185"/>
      <c r="RGR8" s="186"/>
      <c r="RGS8" s="185"/>
      <c r="RGT8" s="186"/>
      <c r="RGU8" s="185"/>
      <c r="RGV8" s="186"/>
      <c r="RGW8" s="185"/>
      <c r="RGX8" s="186"/>
      <c r="RGY8" s="185"/>
      <c r="RGZ8" s="186"/>
      <c r="RHA8" s="185"/>
      <c r="RHB8" s="186"/>
      <c r="RHC8" s="185"/>
      <c r="RHD8" s="186"/>
      <c r="RHE8" s="185"/>
      <c r="RHF8" s="186"/>
      <c r="RHG8" s="185"/>
      <c r="RHH8" s="186"/>
      <c r="RHI8" s="185"/>
      <c r="RHJ8" s="186"/>
      <c r="RHK8" s="185"/>
      <c r="RHL8" s="186"/>
      <c r="RHM8" s="185"/>
      <c r="RHN8" s="186"/>
      <c r="RHO8" s="185"/>
      <c r="RHP8" s="186"/>
      <c r="RHQ8" s="185"/>
      <c r="RHR8" s="186"/>
      <c r="RHS8" s="185"/>
      <c r="RHT8" s="186"/>
      <c r="RHU8" s="185"/>
      <c r="RHV8" s="186"/>
      <c r="RHW8" s="185"/>
      <c r="RHX8" s="186"/>
      <c r="RHY8" s="185"/>
      <c r="RHZ8" s="186"/>
      <c r="RIA8" s="185"/>
      <c r="RIB8" s="186"/>
      <c r="RIC8" s="185"/>
      <c r="RID8" s="186"/>
      <c r="RIE8" s="185"/>
      <c r="RIF8" s="186"/>
      <c r="RIG8" s="185"/>
      <c r="RIH8" s="186"/>
      <c r="RII8" s="185"/>
      <c r="RIJ8" s="186"/>
      <c r="RIK8" s="185"/>
      <c r="RIL8" s="186"/>
      <c r="RIM8" s="185"/>
      <c r="RIN8" s="186"/>
      <c r="RIO8" s="185"/>
      <c r="RIP8" s="186"/>
      <c r="RIQ8" s="185"/>
      <c r="RIR8" s="186"/>
      <c r="RIS8" s="185"/>
      <c r="RIT8" s="186"/>
      <c r="RIU8" s="185"/>
      <c r="RIV8" s="186"/>
      <c r="RIW8" s="185"/>
      <c r="RIX8" s="186"/>
      <c r="RIY8" s="185"/>
      <c r="RIZ8" s="186"/>
      <c r="RJA8" s="185"/>
      <c r="RJB8" s="186"/>
      <c r="RJC8" s="185"/>
      <c r="RJD8" s="186"/>
      <c r="RJE8" s="185"/>
      <c r="RJF8" s="186"/>
      <c r="RJG8" s="185"/>
      <c r="RJH8" s="186"/>
      <c r="RJI8" s="185"/>
      <c r="RJJ8" s="186"/>
      <c r="RJK8" s="185"/>
      <c r="RJL8" s="186"/>
      <c r="RJM8" s="185"/>
      <c r="RJN8" s="186"/>
      <c r="RJO8" s="185"/>
      <c r="RJP8" s="186"/>
      <c r="RJQ8" s="185"/>
      <c r="RJR8" s="186"/>
      <c r="RJS8" s="185"/>
      <c r="RJT8" s="186"/>
      <c r="RJU8" s="185"/>
      <c r="RJV8" s="186"/>
      <c r="RJW8" s="185"/>
      <c r="RJX8" s="186"/>
      <c r="RJY8" s="185"/>
      <c r="RJZ8" s="186"/>
      <c r="RKA8" s="185"/>
      <c r="RKB8" s="186"/>
      <c r="RKC8" s="185"/>
      <c r="RKD8" s="186"/>
      <c r="RKE8" s="185"/>
      <c r="RKF8" s="186"/>
      <c r="RKG8" s="185"/>
      <c r="RKH8" s="186"/>
      <c r="RKI8" s="185"/>
      <c r="RKJ8" s="186"/>
      <c r="RKK8" s="185"/>
      <c r="RKL8" s="186"/>
      <c r="RKM8" s="185"/>
      <c r="RKN8" s="186"/>
      <c r="RKO8" s="185"/>
      <c r="RKP8" s="186"/>
      <c r="RKQ8" s="185"/>
      <c r="RKR8" s="186"/>
      <c r="RKS8" s="185"/>
      <c r="RKT8" s="186"/>
      <c r="RKU8" s="185"/>
      <c r="RKV8" s="186"/>
      <c r="RKW8" s="185"/>
      <c r="RKX8" s="186"/>
      <c r="RKY8" s="185"/>
      <c r="RKZ8" s="186"/>
      <c r="RLA8" s="185"/>
      <c r="RLB8" s="186"/>
      <c r="RLC8" s="185"/>
      <c r="RLD8" s="186"/>
      <c r="RLE8" s="185"/>
      <c r="RLF8" s="186"/>
      <c r="RLG8" s="185"/>
      <c r="RLH8" s="186"/>
      <c r="RLI8" s="185"/>
      <c r="RLJ8" s="186"/>
      <c r="RLK8" s="185"/>
      <c r="RLL8" s="186"/>
      <c r="RLM8" s="185"/>
      <c r="RLN8" s="186"/>
      <c r="RLO8" s="185"/>
      <c r="RLP8" s="186"/>
      <c r="RLQ8" s="185"/>
      <c r="RLR8" s="186"/>
      <c r="RLS8" s="185"/>
      <c r="RLT8" s="186"/>
      <c r="RLU8" s="185"/>
      <c r="RLV8" s="186"/>
      <c r="RLW8" s="185"/>
      <c r="RLX8" s="186"/>
      <c r="RLY8" s="185"/>
      <c r="RLZ8" s="186"/>
      <c r="RMA8" s="185"/>
      <c r="RMB8" s="186"/>
      <c r="RMC8" s="185"/>
      <c r="RMD8" s="186"/>
      <c r="RME8" s="185"/>
      <c r="RMF8" s="186"/>
      <c r="RMG8" s="185"/>
      <c r="RMH8" s="186"/>
      <c r="RMI8" s="185"/>
      <c r="RMJ8" s="186"/>
      <c r="RMK8" s="185"/>
      <c r="RML8" s="186"/>
      <c r="RMM8" s="185"/>
      <c r="RMN8" s="186"/>
      <c r="RMO8" s="185"/>
      <c r="RMP8" s="186"/>
      <c r="RMQ8" s="185"/>
      <c r="RMR8" s="186"/>
      <c r="RMS8" s="185"/>
      <c r="RMT8" s="186"/>
      <c r="RMU8" s="185"/>
      <c r="RMV8" s="186"/>
      <c r="RMW8" s="185"/>
      <c r="RMX8" s="186"/>
      <c r="RMY8" s="185"/>
      <c r="RMZ8" s="186"/>
      <c r="RNA8" s="185"/>
      <c r="RNB8" s="186"/>
      <c r="RNC8" s="185"/>
      <c r="RND8" s="186"/>
      <c r="RNE8" s="185"/>
      <c r="RNF8" s="186"/>
      <c r="RNG8" s="185"/>
      <c r="RNH8" s="186"/>
      <c r="RNI8" s="185"/>
      <c r="RNJ8" s="186"/>
      <c r="RNK8" s="185"/>
      <c r="RNL8" s="186"/>
      <c r="RNM8" s="185"/>
      <c r="RNN8" s="186"/>
      <c r="RNO8" s="185"/>
      <c r="RNP8" s="186"/>
      <c r="RNQ8" s="185"/>
      <c r="RNR8" s="186"/>
      <c r="RNS8" s="185"/>
      <c r="RNT8" s="186"/>
      <c r="RNU8" s="185"/>
      <c r="RNV8" s="186"/>
      <c r="RNW8" s="185"/>
      <c r="RNX8" s="186"/>
      <c r="RNY8" s="185"/>
      <c r="RNZ8" s="186"/>
      <c r="ROA8" s="185"/>
      <c r="ROB8" s="186"/>
      <c r="ROC8" s="185"/>
      <c r="ROD8" s="186"/>
      <c r="ROE8" s="185"/>
      <c r="ROF8" s="186"/>
      <c r="ROG8" s="185"/>
      <c r="ROH8" s="186"/>
      <c r="ROI8" s="185"/>
      <c r="ROJ8" s="186"/>
      <c r="ROK8" s="185"/>
      <c r="ROL8" s="186"/>
      <c r="ROM8" s="185"/>
      <c r="RON8" s="186"/>
      <c r="ROO8" s="185"/>
      <c r="ROP8" s="186"/>
      <c r="ROQ8" s="185"/>
      <c r="ROR8" s="186"/>
      <c r="ROS8" s="185"/>
      <c r="ROT8" s="186"/>
      <c r="ROU8" s="185"/>
      <c r="ROV8" s="186"/>
      <c r="ROW8" s="185"/>
      <c r="ROX8" s="186"/>
      <c r="ROY8" s="185"/>
      <c r="ROZ8" s="186"/>
      <c r="RPA8" s="185"/>
      <c r="RPB8" s="186"/>
      <c r="RPC8" s="185"/>
      <c r="RPD8" s="186"/>
      <c r="RPE8" s="185"/>
      <c r="RPF8" s="186"/>
      <c r="RPG8" s="185"/>
      <c r="RPH8" s="186"/>
      <c r="RPI8" s="185"/>
      <c r="RPJ8" s="186"/>
      <c r="RPK8" s="185"/>
      <c r="RPL8" s="186"/>
      <c r="RPM8" s="185"/>
      <c r="RPN8" s="186"/>
      <c r="RPO8" s="185"/>
      <c r="RPP8" s="186"/>
      <c r="RPQ8" s="185"/>
      <c r="RPR8" s="186"/>
      <c r="RPS8" s="185"/>
      <c r="RPT8" s="186"/>
      <c r="RPU8" s="185"/>
      <c r="RPV8" s="186"/>
      <c r="RPW8" s="185"/>
      <c r="RPX8" s="186"/>
      <c r="RPY8" s="185"/>
      <c r="RPZ8" s="186"/>
      <c r="RQA8" s="185"/>
      <c r="RQB8" s="186"/>
      <c r="RQC8" s="185"/>
      <c r="RQD8" s="186"/>
      <c r="RQE8" s="185"/>
      <c r="RQF8" s="186"/>
      <c r="RQG8" s="185"/>
      <c r="RQH8" s="186"/>
      <c r="RQI8" s="185"/>
      <c r="RQJ8" s="186"/>
      <c r="RQK8" s="185"/>
      <c r="RQL8" s="186"/>
      <c r="RQM8" s="185"/>
      <c r="RQN8" s="186"/>
      <c r="RQO8" s="185"/>
      <c r="RQP8" s="186"/>
      <c r="RQQ8" s="185"/>
      <c r="RQR8" s="186"/>
      <c r="RQS8" s="185"/>
      <c r="RQT8" s="186"/>
      <c r="RQU8" s="185"/>
      <c r="RQV8" s="186"/>
      <c r="RQW8" s="185"/>
      <c r="RQX8" s="186"/>
      <c r="RQY8" s="185"/>
      <c r="RQZ8" s="186"/>
      <c r="RRA8" s="185"/>
      <c r="RRB8" s="186"/>
      <c r="RRC8" s="185"/>
      <c r="RRD8" s="186"/>
      <c r="RRE8" s="185"/>
      <c r="RRF8" s="186"/>
      <c r="RRG8" s="185"/>
      <c r="RRH8" s="186"/>
      <c r="RRI8" s="185"/>
      <c r="RRJ8" s="186"/>
      <c r="RRK8" s="185"/>
      <c r="RRL8" s="186"/>
      <c r="RRM8" s="185"/>
      <c r="RRN8" s="186"/>
      <c r="RRO8" s="185"/>
      <c r="RRP8" s="186"/>
      <c r="RRQ8" s="185"/>
      <c r="RRR8" s="186"/>
      <c r="RRS8" s="185"/>
      <c r="RRT8" s="186"/>
      <c r="RRU8" s="185"/>
      <c r="RRV8" s="186"/>
      <c r="RRW8" s="185"/>
      <c r="RRX8" s="186"/>
      <c r="RRY8" s="185"/>
      <c r="RRZ8" s="186"/>
      <c r="RSA8" s="185"/>
      <c r="RSB8" s="186"/>
      <c r="RSC8" s="185"/>
      <c r="RSD8" s="186"/>
      <c r="RSE8" s="185"/>
      <c r="RSF8" s="186"/>
      <c r="RSG8" s="185"/>
      <c r="RSH8" s="186"/>
      <c r="RSI8" s="185"/>
      <c r="RSJ8" s="186"/>
      <c r="RSK8" s="185"/>
      <c r="RSL8" s="186"/>
      <c r="RSM8" s="185"/>
      <c r="RSN8" s="186"/>
      <c r="RSO8" s="185"/>
      <c r="RSP8" s="186"/>
      <c r="RSQ8" s="185"/>
      <c r="RSR8" s="186"/>
      <c r="RSS8" s="185"/>
      <c r="RST8" s="186"/>
      <c r="RSU8" s="185"/>
      <c r="RSV8" s="186"/>
      <c r="RSW8" s="185"/>
      <c r="RSX8" s="186"/>
      <c r="RSY8" s="185"/>
      <c r="RSZ8" s="186"/>
      <c r="RTA8" s="185"/>
      <c r="RTB8" s="186"/>
      <c r="RTC8" s="185"/>
      <c r="RTD8" s="186"/>
      <c r="RTE8" s="185"/>
      <c r="RTF8" s="186"/>
      <c r="RTG8" s="185"/>
      <c r="RTH8" s="186"/>
      <c r="RTI8" s="185"/>
      <c r="RTJ8" s="186"/>
      <c r="RTK8" s="185"/>
      <c r="RTL8" s="186"/>
      <c r="RTM8" s="185"/>
      <c r="RTN8" s="186"/>
      <c r="RTO8" s="185"/>
      <c r="RTP8" s="186"/>
      <c r="RTQ8" s="185"/>
      <c r="RTR8" s="186"/>
      <c r="RTS8" s="185"/>
      <c r="RTT8" s="186"/>
      <c r="RTU8" s="185"/>
      <c r="RTV8" s="186"/>
      <c r="RTW8" s="185"/>
      <c r="RTX8" s="186"/>
      <c r="RTY8" s="185"/>
      <c r="RTZ8" s="186"/>
      <c r="RUA8" s="185"/>
      <c r="RUB8" s="186"/>
      <c r="RUC8" s="185"/>
      <c r="RUD8" s="186"/>
      <c r="RUE8" s="185"/>
      <c r="RUF8" s="186"/>
      <c r="RUG8" s="185"/>
      <c r="RUH8" s="186"/>
      <c r="RUI8" s="185"/>
      <c r="RUJ8" s="186"/>
      <c r="RUK8" s="185"/>
      <c r="RUL8" s="186"/>
      <c r="RUM8" s="185"/>
      <c r="RUN8" s="186"/>
      <c r="RUO8" s="185"/>
      <c r="RUP8" s="186"/>
      <c r="RUQ8" s="185"/>
      <c r="RUR8" s="186"/>
      <c r="RUS8" s="185"/>
      <c r="RUT8" s="186"/>
      <c r="RUU8" s="185"/>
      <c r="RUV8" s="186"/>
      <c r="RUW8" s="185"/>
      <c r="RUX8" s="186"/>
      <c r="RUY8" s="185"/>
      <c r="RUZ8" s="186"/>
      <c r="RVA8" s="185"/>
      <c r="RVB8" s="186"/>
      <c r="RVC8" s="185"/>
      <c r="RVD8" s="186"/>
      <c r="RVE8" s="185"/>
      <c r="RVF8" s="186"/>
      <c r="RVG8" s="185"/>
      <c r="RVH8" s="186"/>
      <c r="RVI8" s="185"/>
      <c r="RVJ8" s="186"/>
      <c r="RVK8" s="185"/>
      <c r="RVL8" s="186"/>
      <c r="RVM8" s="185"/>
      <c r="RVN8" s="186"/>
      <c r="RVO8" s="185"/>
      <c r="RVP8" s="186"/>
      <c r="RVQ8" s="185"/>
      <c r="RVR8" s="186"/>
      <c r="RVS8" s="185"/>
      <c r="RVT8" s="186"/>
      <c r="RVU8" s="185"/>
      <c r="RVV8" s="186"/>
      <c r="RVW8" s="185"/>
      <c r="RVX8" s="186"/>
      <c r="RVY8" s="185"/>
      <c r="RVZ8" s="186"/>
      <c r="RWA8" s="185"/>
      <c r="RWB8" s="186"/>
      <c r="RWC8" s="185"/>
      <c r="RWD8" s="186"/>
      <c r="RWE8" s="185"/>
      <c r="RWF8" s="186"/>
      <c r="RWG8" s="185"/>
      <c r="RWH8" s="186"/>
      <c r="RWI8" s="185"/>
      <c r="RWJ8" s="186"/>
      <c r="RWK8" s="185"/>
      <c r="RWL8" s="186"/>
      <c r="RWM8" s="185"/>
      <c r="RWN8" s="186"/>
      <c r="RWO8" s="185"/>
      <c r="RWP8" s="186"/>
      <c r="RWQ8" s="185"/>
      <c r="RWR8" s="186"/>
      <c r="RWS8" s="185"/>
      <c r="RWT8" s="186"/>
      <c r="RWU8" s="185"/>
      <c r="RWV8" s="186"/>
      <c r="RWW8" s="185"/>
      <c r="RWX8" s="186"/>
      <c r="RWY8" s="185"/>
      <c r="RWZ8" s="186"/>
      <c r="RXA8" s="185"/>
      <c r="RXB8" s="186"/>
      <c r="RXC8" s="185"/>
      <c r="RXD8" s="186"/>
      <c r="RXE8" s="185"/>
      <c r="RXF8" s="186"/>
      <c r="RXG8" s="185"/>
      <c r="RXH8" s="186"/>
      <c r="RXI8" s="185"/>
      <c r="RXJ8" s="186"/>
      <c r="RXK8" s="185"/>
      <c r="RXL8" s="186"/>
      <c r="RXM8" s="185"/>
      <c r="RXN8" s="186"/>
      <c r="RXO8" s="185"/>
      <c r="RXP8" s="186"/>
      <c r="RXQ8" s="185"/>
      <c r="RXR8" s="186"/>
      <c r="RXS8" s="185"/>
      <c r="RXT8" s="186"/>
      <c r="RXU8" s="185"/>
      <c r="RXV8" s="186"/>
      <c r="RXW8" s="185"/>
      <c r="RXX8" s="186"/>
      <c r="RXY8" s="185"/>
      <c r="RXZ8" s="186"/>
      <c r="RYA8" s="185"/>
      <c r="RYB8" s="186"/>
      <c r="RYC8" s="185"/>
      <c r="RYD8" s="186"/>
      <c r="RYE8" s="185"/>
      <c r="RYF8" s="186"/>
      <c r="RYG8" s="185"/>
      <c r="RYH8" s="186"/>
      <c r="RYI8" s="185"/>
      <c r="RYJ8" s="186"/>
      <c r="RYK8" s="185"/>
      <c r="RYL8" s="186"/>
      <c r="RYM8" s="185"/>
      <c r="RYN8" s="186"/>
      <c r="RYO8" s="185"/>
      <c r="RYP8" s="186"/>
      <c r="RYQ8" s="185"/>
      <c r="RYR8" s="186"/>
      <c r="RYS8" s="185"/>
      <c r="RYT8" s="186"/>
      <c r="RYU8" s="185"/>
      <c r="RYV8" s="186"/>
      <c r="RYW8" s="185"/>
      <c r="RYX8" s="186"/>
      <c r="RYY8" s="185"/>
      <c r="RYZ8" s="186"/>
      <c r="RZA8" s="185"/>
      <c r="RZB8" s="186"/>
      <c r="RZC8" s="185"/>
      <c r="RZD8" s="186"/>
      <c r="RZE8" s="185"/>
      <c r="RZF8" s="186"/>
      <c r="RZG8" s="185"/>
      <c r="RZH8" s="186"/>
      <c r="RZI8" s="185"/>
      <c r="RZJ8" s="186"/>
      <c r="RZK8" s="185"/>
      <c r="RZL8" s="186"/>
      <c r="RZM8" s="185"/>
      <c r="RZN8" s="186"/>
      <c r="RZO8" s="185"/>
      <c r="RZP8" s="186"/>
      <c r="RZQ8" s="185"/>
      <c r="RZR8" s="186"/>
      <c r="RZS8" s="185"/>
      <c r="RZT8" s="186"/>
      <c r="RZU8" s="185"/>
      <c r="RZV8" s="186"/>
      <c r="RZW8" s="185"/>
      <c r="RZX8" s="186"/>
      <c r="RZY8" s="185"/>
      <c r="RZZ8" s="186"/>
      <c r="SAA8" s="185"/>
      <c r="SAB8" s="186"/>
      <c r="SAC8" s="185"/>
      <c r="SAD8" s="186"/>
      <c r="SAE8" s="185"/>
      <c r="SAF8" s="186"/>
      <c r="SAG8" s="185"/>
      <c r="SAH8" s="186"/>
      <c r="SAI8" s="185"/>
      <c r="SAJ8" s="186"/>
      <c r="SAK8" s="185"/>
      <c r="SAL8" s="186"/>
      <c r="SAM8" s="185"/>
      <c r="SAN8" s="186"/>
      <c r="SAO8" s="185"/>
      <c r="SAP8" s="186"/>
      <c r="SAQ8" s="185"/>
      <c r="SAR8" s="186"/>
      <c r="SAS8" s="185"/>
      <c r="SAT8" s="186"/>
      <c r="SAU8" s="185"/>
      <c r="SAV8" s="186"/>
      <c r="SAW8" s="185"/>
      <c r="SAX8" s="186"/>
      <c r="SAY8" s="185"/>
      <c r="SAZ8" s="186"/>
      <c r="SBA8" s="185"/>
      <c r="SBB8" s="186"/>
      <c r="SBC8" s="185"/>
      <c r="SBD8" s="186"/>
      <c r="SBE8" s="185"/>
      <c r="SBF8" s="186"/>
      <c r="SBG8" s="185"/>
      <c r="SBH8" s="186"/>
      <c r="SBI8" s="185"/>
      <c r="SBJ8" s="186"/>
      <c r="SBK8" s="185"/>
      <c r="SBL8" s="186"/>
      <c r="SBM8" s="185"/>
      <c r="SBN8" s="186"/>
      <c r="SBO8" s="185"/>
      <c r="SBP8" s="186"/>
      <c r="SBQ8" s="185"/>
      <c r="SBR8" s="186"/>
      <c r="SBS8" s="185"/>
      <c r="SBT8" s="186"/>
      <c r="SBU8" s="185"/>
      <c r="SBV8" s="186"/>
      <c r="SBW8" s="185"/>
      <c r="SBX8" s="186"/>
      <c r="SBY8" s="185"/>
      <c r="SBZ8" s="186"/>
      <c r="SCA8" s="185"/>
      <c r="SCB8" s="186"/>
      <c r="SCC8" s="185"/>
      <c r="SCD8" s="186"/>
      <c r="SCE8" s="185"/>
      <c r="SCF8" s="186"/>
      <c r="SCG8" s="185"/>
      <c r="SCH8" s="186"/>
      <c r="SCI8" s="185"/>
      <c r="SCJ8" s="186"/>
      <c r="SCK8" s="185"/>
      <c r="SCL8" s="186"/>
      <c r="SCM8" s="185"/>
      <c r="SCN8" s="186"/>
      <c r="SCO8" s="185"/>
      <c r="SCP8" s="186"/>
      <c r="SCQ8" s="185"/>
      <c r="SCR8" s="186"/>
      <c r="SCS8" s="185"/>
      <c r="SCT8" s="186"/>
      <c r="SCU8" s="185"/>
      <c r="SCV8" s="186"/>
      <c r="SCW8" s="185"/>
      <c r="SCX8" s="186"/>
      <c r="SCY8" s="185"/>
      <c r="SCZ8" s="186"/>
      <c r="SDA8" s="185"/>
      <c r="SDB8" s="186"/>
      <c r="SDC8" s="185"/>
      <c r="SDD8" s="186"/>
      <c r="SDE8" s="185"/>
      <c r="SDF8" s="186"/>
      <c r="SDG8" s="185"/>
      <c r="SDH8" s="186"/>
      <c r="SDI8" s="185"/>
      <c r="SDJ8" s="186"/>
      <c r="SDK8" s="185"/>
      <c r="SDL8" s="186"/>
      <c r="SDM8" s="185"/>
      <c r="SDN8" s="186"/>
      <c r="SDO8" s="185"/>
      <c r="SDP8" s="186"/>
      <c r="SDQ8" s="185"/>
      <c r="SDR8" s="186"/>
      <c r="SDS8" s="185"/>
      <c r="SDT8" s="186"/>
      <c r="SDU8" s="185"/>
      <c r="SDV8" s="186"/>
      <c r="SDW8" s="185"/>
      <c r="SDX8" s="186"/>
      <c r="SDY8" s="185"/>
      <c r="SDZ8" s="186"/>
      <c r="SEA8" s="185"/>
      <c r="SEB8" s="186"/>
      <c r="SEC8" s="185"/>
      <c r="SED8" s="186"/>
      <c r="SEE8" s="185"/>
      <c r="SEF8" s="186"/>
      <c r="SEG8" s="185"/>
      <c r="SEH8" s="186"/>
      <c r="SEI8" s="185"/>
      <c r="SEJ8" s="186"/>
      <c r="SEK8" s="185"/>
      <c r="SEL8" s="186"/>
      <c r="SEM8" s="185"/>
      <c r="SEN8" s="186"/>
      <c r="SEO8" s="185"/>
      <c r="SEP8" s="186"/>
      <c r="SEQ8" s="185"/>
      <c r="SER8" s="186"/>
      <c r="SES8" s="185"/>
      <c r="SET8" s="186"/>
      <c r="SEU8" s="185"/>
      <c r="SEV8" s="186"/>
      <c r="SEW8" s="185"/>
      <c r="SEX8" s="186"/>
      <c r="SEY8" s="185"/>
      <c r="SEZ8" s="186"/>
      <c r="SFA8" s="185"/>
      <c r="SFB8" s="186"/>
      <c r="SFC8" s="185"/>
      <c r="SFD8" s="186"/>
      <c r="SFE8" s="185"/>
      <c r="SFF8" s="186"/>
      <c r="SFG8" s="185"/>
      <c r="SFH8" s="186"/>
      <c r="SFI8" s="185"/>
      <c r="SFJ8" s="186"/>
      <c r="SFK8" s="185"/>
      <c r="SFL8" s="186"/>
      <c r="SFM8" s="185"/>
      <c r="SFN8" s="186"/>
      <c r="SFO8" s="185"/>
      <c r="SFP8" s="186"/>
      <c r="SFQ8" s="185"/>
      <c r="SFR8" s="186"/>
      <c r="SFS8" s="185"/>
      <c r="SFT8" s="186"/>
      <c r="SFU8" s="185"/>
      <c r="SFV8" s="186"/>
      <c r="SFW8" s="185"/>
      <c r="SFX8" s="186"/>
      <c r="SFY8" s="185"/>
      <c r="SFZ8" s="186"/>
      <c r="SGA8" s="185"/>
      <c r="SGB8" s="186"/>
      <c r="SGC8" s="185"/>
      <c r="SGD8" s="186"/>
      <c r="SGE8" s="185"/>
      <c r="SGF8" s="186"/>
      <c r="SGG8" s="185"/>
      <c r="SGH8" s="186"/>
      <c r="SGI8" s="185"/>
      <c r="SGJ8" s="186"/>
      <c r="SGK8" s="185"/>
      <c r="SGL8" s="186"/>
      <c r="SGM8" s="185"/>
      <c r="SGN8" s="186"/>
      <c r="SGO8" s="185"/>
      <c r="SGP8" s="186"/>
      <c r="SGQ8" s="185"/>
      <c r="SGR8" s="186"/>
      <c r="SGS8" s="185"/>
      <c r="SGT8" s="186"/>
      <c r="SGU8" s="185"/>
      <c r="SGV8" s="186"/>
      <c r="SGW8" s="185"/>
      <c r="SGX8" s="186"/>
      <c r="SGY8" s="185"/>
      <c r="SGZ8" s="186"/>
      <c r="SHA8" s="185"/>
      <c r="SHB8" s="186"/>
      <c r="SHC8" s="185"/>
      <c r="SHD8" s="186"/>
      <c r="SHE8" s="185"/>
      <c r="SHF8" s="186"/>
      <c r="SHG8" s="185"/>
      <c r="SHH8" s="186"/>
      <c r="SHI8" s="185"/>
      <c r="SHJ8" s="186"/>
      <c r="SHK8" s="185"/>
      <c r="SHL8" s="186"/>
      <c r="SHM8" s="185"/>
      <c r="SHN8" s="186"/>
      <c r="SHO8" s="185"/>
      <c r="SHP8" s="186"/>
      <c r="SHQ8" s="185"/>
      <c r="SHR8" s="186"/>
      <c r="SHS8" s="185"/>
      <c r="SHT8" s="186"/>
      <c r="SHU8" s="185"/>
      <c r="SHV8" s="186"/>
      <c r="SHW8" s="185"/>
      <c r="SHX8" s="186"/>
      <c r="SHY8" s="185"/>
      <c r="SHZ8" s="186"/>
      <c r="SIA8" s="185"/>
      <c r="SIB8" s="186"/>
      <c r="SIC8" s="185"/>
      <c r="SID8" s="186"/>
      <c r="SIE8" s="185"/>
      <c r="SIF8" s="186"/>
      <c r="SIG8" s="185"/>
      <c r="SIH8" s="186"/>
      <c r="SII8" s="185"/>
      <c r="SIJ8" s="186"/>
      <c r="SIK8" s="185"/>
      <c r="SIL8" s="186"/>
      <c r="SIM8" s="185"/>
      <c r="SIN8" s="186"/>
      <c r="SIO8" s="185"/>
      <c r="SIP8" s="186"/>
      <c r="SIQ8" s="185"/>
      <c r="SIR8" s="186"/>
      <c r="SIS8" s="185"/>
      <c r="SIT8" s="186"/>
      <c r="SIU8" s="185"/>
      <c r="SIV8" s="186"/>
      <c r="SIW8" s="185"/>
      <c r="SIX8" s="186"/>
      <c r="SIY8" s="185"/>
      <c r="SIZ8" s="186"/>
      <c r="SJA8" s="185"/>
      <c r="SJB8" s="186"/>
      <c r="SJC8" s="185"/>
      <c r="SJD8" s="186"/>
      <c r="SJE8" s="185"/>
      <c r="SJF8" s="186"/>
      <c r="SJG8" s="185"/>
      <c r="SJH8" s="186"/>
      <c r="SJI8" s="185"/>
      <c r="SJJ8" s="186"/>
      <c r="SJK8" s="185"/>
      <c r="SJL8" s="186"/>
      <c r="SJM8" s="185"/>
      <c r="SJN8" s="186"/>
      <c r="SJO8" s="185"/>
      <c r="SJP8" s="186"/>
      <c r="SJQ8" s="185"/>
      <c r="SJR8" s="186"/>
      <c r="SJS8" s="185"/>
      <c r="SJT8" s="186"/>
      <c r="SJU8" s="185"/>
      <c r="SJV8" s="186"/>
      <c r="SJW8" s="185"/>
      <c r="SJX8" s="186"/>
      <c r="SJY8" s="185"/>
      <c r="SJZ8" s="186"/>
      <c r="SKA8" s="185"/>
      <c r="SKB8" s="186"/>
      <c r="SKC8" s="185"/>
      <c r="SKD8" s="186"/>
      <c r="SKE8" s="185"/>
      <c r="SKF8" s="186"/>
      <c r="SKG8" s="185"/>
      <c r="SKH8" s="186"/>
      <c r="SKI8" s="185"/>
      <c r="SKJ8" s="186"/>
      <c r="SKK8" s="185"/>
      <c r="SKL8" s="186"/>
      <c r="SKM8" s="185"/>
      <c r="SKN8" s="186"/>
      <c r="SKO8" s="185"/>
      <c r="SKP8" s="186"/>
      <c r="SKQ8" s="185"/>
      <c r="SKR8" s="186"/>
      <c r="SKS8" s="185"/>
      <c r="SKT8" s="186"/>
      <c r="SKU8" s="185"/>
      <c r="SKV8" s="186"/>
      <c r="SKW8" s="185"/>
      <c r="SKX8" s="186"/>
      <c r="SKY8" s="185"/>
      <c r="SKZ8" s="186"/>
      <c r="SLA8" s="185"/>
      <c r="SLB8" s="186"/>
      <c r="SLC8" s="185"/>
      <c r="SLD8" s="186"/>
      <c r="SLE8" s="185"/>
      <c r="SLF8" s="186"/>
      <c r="SLG8" s="185"/>
      <c r="SLH8" s="186"/>
      <c r="SLI8" s="185"/>
      <c r="SLJ8" s="186"/>
      <c r="SLK8" s="185"/>
      <c r="SLL8" s="186"/>
      <c r="SLM8" s="185"/>
      <c r="SLN8" s="186"/>
      <c r="SLO8" s="185"/>
      <c r="SLP8" s="186"/>
      <c r="SLQ8" s="185"/>
      <c r="SLR8" s="186"/>
      <c r="SLS8" s="185"/>
      <c r="SLT8" s="186"/>
      <c r="SLU8" s="185"/>
      <c r="SLV8" s="186"/>
      <c r="SLW8" s="185"/>
      <c r="SLX8" s="186"/>
      <c r="SLY8" s="185"/>
      <c r="SLZ8" s="186"/>
      <c r="SMA8" s="185"/>
      <c r="SMB8" s="186"/>
      <c r="SMC8" s="185"/>
      <c r="SMD8" s="186"/>
      <c r="SME8" s="185"/>
      <c r="SMF8" s="186"/>
      <c r="SMG8" s="185"/>
      <c r="SMH8" s="186"/>
      <c r="SMI8" s="185"/>
      <c r="SMJ8" s="186"/>
      <c r="SMK8" s="185"/>
      <c r="SML8" s="186"/>
      <c r="SMM8" s="185"/>
      <c r="SMN8" s="186"/>
      <c r="SMO8" s="185"/>
      <c r="SMP8" s="186"/>
      <c r="SMQ8" s="185"/>
      <c r="SMR8" s="186"/>
      <c r="SMS8" s="185"/>
      <c r="SMT8" s="186"/>
      <c r="SMU8" s="185"/>
      <c r="SMV8" s="186"/>
      <c r="SMW8" s="185"/>
      <c r="SMX8" s="186"/>
      <c r="SMY8" s="185"/>
      <c r="SMZ8" s="186"/>
      <c r="SNA8" s="185"/>
      <c r="SNB8" s="186"/>
      <c r="SNC8" s="185"/>
      <c r="SND8" s="186"/>
      <c r="SNE8" s="185"/>
      <c r="SNF8" s="186"/>
      <c r="SNG8" s="185"/>
      <c r="SNH8" s="186"/>
      <c r="SNI8" s="185"/>
      <c r="SNJ8" s="186"/>
      <c r="SNK8" s="185"/>
      <c r="SNL8" s="186"/>
      <c r="SNM8" s="185"/>
      <c r="SNN8" s="186"/>
      <c r="SNO8" s="185"/>
      <c r="SNP8" s="186"/>
      <c r="SNQ8" s="185"/>
      <c r="SNR8" s="186"/>
      <c r="SNS8" s="185"/>
      <c r="SNT8" s="186"/>
      <c r="SNU8" s="185"/>
      <c r="SNV8" s="186"/>
      <c r="SNW8" s="185"/>
      <c r="SNX8" s="186"/>
      <c r="SNY8" s="185"/>
      <c r="SNZ8" s="186"/>
      <c r="SOA8" s="185"/>
      <c r="SOB8" s="186"/>
      <c r="SOC8" s="185"/>
      <c r="SOD8" s="186"/>
      <c r="SOE8" s="185"/>
      <c r="SOF8" s="186"/>
      <c r="SOG8" s="185"/>
      <c r="SOH8" s="186"/>
      <c r="SOI8" s="185"/>
      <c r="SOJ8" s="186"/>
      <c r="SOK8" s="185"/>
      <c r="SOL8" s="186"/>
      <c r="SOM8" s="185"/>
      <c r="SON8" s="186"/>
      <c r="SOO8" s="185"/>
      <c r="SOP8" s="186"/>
      <c r="SOQ8" s="185"/>
      <c r="SOR8" s="186"/>
      <c r="SOS8" s="185"/>
      <c r="SOT8" s="186"/>
      <c r="SOU8" s="185"/>
      <c r="SOV8" s="186"/>
      <c r="SOW8" s="185"/>
      <c r="SOX8" s="186"/>
      <c r="SOY8" s="185"/>
      <c r="SOZ8" s="186"/>
      <c r="SPA8" s="185"/>
      <c r="SPB8" s="186"/>
      <c r="SPC8" s="185"/>
      <c r="SPD8" s="186"/>
      <c r="SPE8" s="185"/>
      <c r="SPF8" s="186"/>
      <c r="SPG8" s="185"/>
      <c r="SPH8" s="186"/>
      <c r="SPI8" s="185"/>
      <c r="SPJ8" s="186"/>
      <c r="SPK8" s="185"/>
      <c r="SPL8" s="186"/>
      <c r="SPM8" s="185"/>
      <c r="SPN8" s="186"/>
      <c r="SPO8" s="185"/>
      <c r="SPP8" s="186"/>
      <c r="SPQ8" s="185"/>
      <c r="SPR8" s="186"/>
      <c r="SPS8" s="185"/>
      <c r="SPT8" s="186"/>
      <c r="SPU8" s="185"/>
      <c r="SPV8" s="186"/>
      <c r="SPW8" s="185"/>
      <c r="SPX8" s="186"/>
      <c r="SPY8" s="185"/>
      <c r="SPZ8" s="186"/>
      <c r="SQA8" s="185"/>
      <c r="SQB8" s="186"/>
      <c r="SQC8" s="185"/>
      <c r="SQD8" s="186"/>
      <c r="SQE8" s="185"/>
      <c r="SQF8" s="186"/>
      <c r="SQG8" s="185"/>
      <c r="SQH8" s="186"/>
      <c r="SQI8" s="185"/>
      <c r="SQJ8" s="186"/>
      <c r="SQK8" s="185"/>
      <c r="SQL8" s="186"/>
      <c r="SQM8" s="185"/>
      <c r="SQN8" s="186"/>
      <c r="SQO8" s="185"/>
      <c r="SQP8" s="186"/>
      <c r="SQQ8" s="185"/>
      <c r="SQR8" s="186"/>
      <c r="SQS8" s="185"/>
      <c r="SQT8" s="186"/>
      <c r="SQU8" s="185"/>
      <c r="SQV8" s="186"/>
      <c r="SQW8" s="185"/>
      <c r="SQX8" s="186"/>
      <c r="SQY8" s="185"/>
      <c r="SQZ8" s="186"/>
      <c r="SRA8" s="185"/>
      <c r="SRB8" s="186"/>
      <c r="SRC8" s="185"/>
      <c r="SRD8" s="186"/>
      <c r="SRE8" s="185"/>
      <c r="SRF8" s="186"/>
      <c r="SRG8" s="185"/>
      <c r="SRH8" s="186"/>
      <c r="SRI8" s="185"/>
      <c r="SRJ8" s="186"/>
      <c r="SRK8" s="185"/>
      <c r="SRL8" s="186"/>
      <c r="SRM8" s="185"/>
      <c r="SRN8" s="186"/>
      <c r="SRO8" s="185"/>
      <c r="SRP8" s="186"/>
      <c r="SRQ8" s="185"/>
      <c r="SRR8" s="186"/>
      <c r="SRS8" s="185"/>
      <c r="SRT8" s="186"/>
      <c r="SRU8" s="185"/>
      <c r="SRV8" s="186"/>
      <c r="SRW8" s="185"/>
      <c r="SRX8" s="186"/>
      <c r="SRY8" s="185"/>
      <c r="SRZ8" s="186"/>
      <c r="SSA8" s="185"/>
      <c r="SSB8" s="186"/>
      <c r="SSC8" s="185"/>
      <c r="SSD8" s="186"/>
      <c r="SSE8" s="185"/>
      <c r="SSF8" s="186"/>
      <c r="SSG8" s="185"/>
      <c r="SSH8" s="186"/>
      <c r="SSI8" s="185"/>
      <c r="SSJ8" s="186"/>
      <c r="SSK8" s="185"/>
      <c r="SSL8" s="186"/>
      <c r="SSM8" s="185"/>
      <c r="SSN8" s="186"/>
      <c r="SSO8" s="185"/>
      <c r="SSP8" s="186"/>
      <c r="SSQ8" s="185"/>
      <c r="SSR8" s="186"/>
      <c r="SSS8" s="185"/>
      <c r="SST8" s="186"/>
      <c r="SSU8" s="185"/>
      <c r="SSV8" s="186"/>
      <c r="SSW8" s="185"/>
      <c r="SSX8" s="186"/>
      <c r="SSY8" s="185"/>
      <c r="SSZ8" s="186"/>
      <c r="STA8" s="185"/>
      <c r="STB8" s="186"/>
      <c r="STC8" s="185"/>
      <c r="STD8" s="186"/>
      <c r="STE8" s="185"/>
      <c r="STF8" s="186"/>
      <c r="STG8" s="185"/>
      <c r="STH8" s="186"/>
      <c r="STI8" s="185"/>
      <c r="STJ8" s="186"/>
      <c r="STK8" s="185"/>
      <c r="STL8" s="186"/>
      <c r="STM8" s="185"/>
      <c r="STN8" s="186"/>
      <c r="STO8" s="185"/>
      <c r="STP8" s="186"/>
      <c r="STQ8" s="185"/>
      <c r="STR8" s="186"/>
      <c r="STS8" s="185"/>
      <c r="STT8" s="186"/>
      <c r="STU8" s="185"/>
      <c r="STV8" s="186"/>
      <c r="STW8" s="185"/>
      <c r="STX8" s="186"/>
      <c r="STY8" s="185"/>
      <c r="STZ8" s="186"/>
      <c r="SUA8" s="185"/>
      <c r="SUB8" s="186"/>
      <c r="SUC8" s="185"/>
      <c r="SUD8" s="186"/>
      <c r="SUE8" s="185"/>
      <c r="SUF8" s="186"/>
      <c r="SUG8" s="185"/>
      <c r="SUH8" s="186"/>
      <c r="SUI8" s="185"/>
      <c r="SUJ8" s="186"/>
      <c r="SUK8" s="185"/>
      <c r="SUL8" s="186"/>
      <c r="SUM8" s="185"/>
      <c r="SUN8" s="186"/>
      <c r="SUO8" s="185"/>
      <c r="SUP8" s="186"/>
      <c r="SUQ8" s="185"/>
      <c r="SUR8" s="186"/>
      <c r="SUS8" s="185"/>
      <c r="SUT8" s="186"/>
      <c r="SUU8" s="185"/>
      <c r="SUV8" s="186"/>
      <c r="SUW8" s="185"/>
      <c r="SUX8" s="186"/>
      <c r="SUY8" s="185"/>
      <c r="SUZ8" s="186"/>
      <c r="SVA8" s="185"/>
      <c r="SVB8" s="186"/>
      <c r="SVC8" s="185"/>
      <c r="SVD8" s="186"/>
      <c r="SVE8" s="185"/>
      <c r="SVF8" s="186"/>
      <c r="SVG8" s="185"/>
      <c r="SVH8" s="186"/>
      <c r="SVI8" s="185"/>
      <c r="SVJ8" s="186"/>
      <c r="SVK8" s="185"/>
      <c r="SVL8" s="186"/>
      <c r="SVM8" s="185"/>
      <c r="SVN8" s="186"/>
      <c r="SVO8" s="185"/>
      <c r="SVP8" s="186"/>
      <c r="SVQ8" s="185"/>
      <c r="SVR8" s="186"/>
      <c r="SVS8" s="185"/>
      <c r="SVT8" s="186"/>
      <c r="SVU8" s="185"/>
      <c r="SVV8" s="186"/>
      <c r="SVW8" s="185"/>
      <c r="SVX8" s="186"/>
      <c r="SVY8" s="185"/>
      <c r="SVZ8" s="186"/>
      <c r="SWA8" s="185"/>
      <c r="SWB8" s="186"/>
      <c r="SWC8" s="185"/>
      <c r="SWD8" s="186"/>
      <c r="SWE8" s="185"/>
      <c r="SWF8" s="186"/>
      <c r="SWG8" s="185"/>
      <c r="SWH8" s="186"/>
      <c r="SWI8" s="185"/>
      <c r="SWJ8" s="186"/>
      <c r="SWK8" s="185"/>
      <c r="SWL8" s="186"/>
      <c r="SWM8" s="185"/>
      <c r="SWN8" s="186"/>
      <c r="SWO8" s="185"/>
      <c r="SWP8" s="186"/>
      <c r="SWQ8" s="185"/>
      <c r="SWR8" s="186"/>
      <c r="SWS8" s="185"/>
      <c r="SWT8" s="186"/>
      <c r="SWU8" s="185"/>
      <c r="SWV8" s="186"/>
      <c r="SWW8" s="185"/>
      <c r="SWX8" s="186"/>
      <c r="SWY8" s="185"/>
      <c r="SWZ8" s="186"/>
      <c r="SXA8" s="185"/>
      <c r="SXB8" s="186"/>
      <c r="SXC8" s="185"/>
      <c r="SXD8" s="186"/>
      <c r="SXE8" s="185"/>
      <c r="SXF8" s="186"/>
      <c r="SXG8" s="185"/>
      <c r="SXH8" s="186"/>
      <c r="SXI8" s="185"/>
      <c r="SXJ8" s="186"/>
      <c r="SXK8" s="185"/>
      <c r="SXL8" s="186"/>
      <c r="SXM8" s="185"/>
      <c r="SXN8" s="186"/>
      <c r="SXO8" s="185"/>
      <c r="SXP8" s="186"/>
      <c r="SXQ8" s="185"/>
      <c r="SXR8" s="186"/>
      <c r="SXS8" s="185"/>
      <c r="SXT8" s="186"/>
      <c r="SXU8" s="185"/>
      <c r="SXV8" s="186"/>
      <c r="SXW8" s="185"/>
      <c r="SXX8" s="186"/>
      <c r="SXY8" s="185"/>
      <c r="SXZ8" s="186"/>
      <c r="SYA8" s="185"/>
      <c r="SYB8" s="186"/>
      <c r="SYC8" s="185"/>
      <c r="SYD8" s="186"/>
      <c r="SYE8" s="185"/>
      <c r="SYF8" s="186"/>
      <c r="SYG8" s="185"/>
      <c r="SYH8" s="186"/>
      <c r="SYI8" s="185"/>
      <c r="SYJ8" s="186"/>
      <c r="SYK8" s="185"/>
      <c r="SYL8" s="186"/>
      <c r="SYM8" s="185"/>
      <c r="SYN8" s="186"/>
      <c r="SYO8" s="185"/>
      <c r="SYP8" s="186"/>
      <c r="SYQ8" s="185"/>
      <c r="SYR8" s="186"/>
      <c r="SYS8" s="185"/>
      <c r="SYT8" s="186"/>
      <c r="SYU8" s="185"/>
      <c r="SYV8" s="186"/>
      <c r="SYW8" s="185"/>
      <c r="SYX8" s="186"/>
      <c r="SYY8" s="185"/>
      <c r="SYZ8" s="186"/>
      <c r="SZA8" s="185"/>
      <c r="SZB8" s="186"/>
      <c r="SZC8" s="185"/>
      <c r="SZD8" s="186"/>
      <c r="SZE8" s="185"/>
      <c r="SZF8" s="186"/>
      <c r="SZG8" s="185"/>
      <c r="SZH8" s="186"/>
      <c r="SZI8" s="185"/>
      <c r="SZJ8" s="186"/>
      <c r="SZK8" s="185"/>
      <c r="SZL8" s="186"/>
      <c r="SZM8" s="185"/>
      <c r="SZN8" s="186"/>
      <c r="SZO8" s="185"/>
      <c r="SZP8" s="186"/>
      <c r="SZQ8" s="185"/>
      <c r="SZR8" s="186"/>
      <c r="SZS8" s="185"/>
      <c r="SZT8" s="186"/>
      <c r="SZU8" s="185"/>
      <c r="SZV8" s="186"/>
      <c r="SZW8" s="185"/>
      <c r="SZX8" s="186"/>
      <c r="SZY8" s="185"/>
      <c r="SZZ8" s="186"/>
      <c r="TAA8" s="185"/>
      <c r="TAB8" s="186"/>
      <c r="TAC8" s="185"/>
      <c r="TAD8" s="186"/>
      <c r="TAE8" s="185"/>
      <c r="TAF8" s="186"/>
      <c r="TAG8" s="185"/>
      <c r="TAH8" s="186"/>
      <c r="TAI8" s="185"/>
      <c r="TAJ8" s="186"/>
      <c r="TAK8" s="185"/>
      <c r="TAL8" s="186"/>
      <c r="TAM8" s="185"/>
      <c r="TAN8" s="186"/>
      <c r="TAO8" s="185"/>
      <c r="TAP8" s="186"/>
      <c r="TAQ8" s="185"/>
      <c r="TAR8" s="186"/>
      <c r="TAS8" s="185"/>
      <c r="TAT8" s="186"/>
      <c r="TAU8" s="185"/>
      <c r="TAV8" s="186"/>
      <c r="TAW8" s="185"/>
      <c r="TAX8" s="186"/>
      <c r="TAY8" s="185"/>
      <c r="TAZ8" s="186"/>
      <c r="TBA8" s="185"/>
      <c r="TBB8" s="186"/>
      <c r="TBC8" s="185"/>
      <c r="TBD8" s="186"/>
      <c r="TBE8" s="185"/>
      <c r="TBF8" s="186"/>
      <c r="TBG8" s="185"/>
      <c r="TBH8" s="186"/>
      <c r="TBI8" s="185"/>
      <c r="TBJ8" s="186"/>
      <c r="TBK8" s="185"/>
      <c r="TBL8" s="186"/>
      <c r="TBM8" s="185"/>
      <c r="TBN8" s="186"/>
      <c r="TBO8" s="185"/>
      <c r="TBP8" s="186"/>
      <c r="TBQ8" s="185"/>
      <c r="TBR8" s="186"/>
      <c r="TBS8" s="185"/>
      <c r="TBT8" s="186"/>
      <c r="TBU8" s="185"/>
      <c r="TBV8" s="186"/>
      <c r="TBW8" s="185"/>
      <c r="TBX8" s="186"/>
      <c r="TBY8" s="185"/>
      <c r="TBZ8" s="186"/>
      <c r="TCA8" s="185"/>
      <c r="TCB8" s="186"/>
      <c r="TCC8" s="185"/>
      <c r="TCD8" s="186"/>
      <c r="TCE8" s="185"/>
      <c r="TCF8" s="186"/>
      <c r="TCG8" s="185"/>
      <c r="TCH8" s="186"/>
      <c r="TCI8" s="185"/>
      <c r="TCJ8" s="186"/>
      <c r="TCK8" s="185"/>
      <c r="TCL8" s="186"/>
      <c r="TCM8" s="185"/>
      <c r="TCN8" s="186"/>
      <c r="TCO8" s="185"/>
      <c r="TCP8" s="186"/>
      <c r="TCQ8" s="185"/>
      <c r="TCR8" s="186"/>
      <c r="TCS8" s="185"/>
      <c r="TCT8" s="186"/>
      <c r="TCU8" s="185"/>
      <c r="TCV8" s="186"/>
      <c r="TCW8" s="185"/>
      <c r="TCX8" s="186"/>
      <c r="TCY8" s="185"/>
      <c r="TCZ8" s="186"/>
      <c r="TDA8" s="185"/>
      <c r="TDB8" s="186"/>
      <c r="TDC8" s="185"/>
      <c r="TDD8" s="186"/>
      <c r="TDE8" s="185"/>
      <c r="TDF8" s="186"/>
      <c r="TDG8" s="185"/>
      <c r="TDH8" s="186"/>
      <c r="TDI8" s="185"/>
      <c r="TDJ8" s="186"/>
      <c r="TDK8" s="185"/>
      <c r="TDL8" s="186"/>
      <c r="TDM8" s="185"/>
      <c r="TDN8" s="186"/>
      <c r="TDO8" s="185"/>
      <c r="TDP8" s="186"/>
      <c r="TDQ8" s="185"/>
      <c r="TDR8" s="186"/>
      <c r="TDS8" s="185"/>
      <c r="TDT8" s="186"/>
      <c r="TDU8" s="185"/>
      <c r="TDV8" s="186"/>
      <c r="TDW8" s="185"/>
      <c r="TDX8" s="186"/>
      <c r="TDY8" s="185"/>
      <c r="TDZ8" s="186"/>
      <c r="TEA8" s="185"/>
      <c r="TEB8" s="186"/>
      <c r="TEC8" s="185"/>
      <c r="TED8" s="186"/>
      <c r="TEE8" s="185"/>
      <c r="TEF8" s="186"/>
      <c r="TEG8" s="185"/>
      <c r="TEH8" s="186"/>
      <c r="TEI8" s="185"/>
      <c r="TEJ8" s="186"/>
      <c r="TEK8" s="185"/>
      <c r="TEL8" s="186"/>
      <c r="TEM8" s="185"/>
      <c r="TEN8" s="186"/>
      <c r="TEO8" s="185"/>
      <c r="TEP8" s="186"/>
      <c r="TEQ8" s="185"/>
      <c r="TER8" s="186"/>
      <c r="TES8" s="185"/>
      <c r="TET8" s="186"/>
      <c r="TEU8" s="185"/>
      <c r="TEV8" s="186"/>
      <c r="TEW8" s="185"/>
      <c r="TEX8" s="186"/>
      <c r="TEY8" s="185"/>
      <c r="TEZ8" s="186"/>
      <c r="TFA8" s="185"/>
      <c r="TFB8" s="186"/>
      <c r="TFC8" s="185"/>
      <c r="TFD8" s="186"/>
      <c r="TFE8" s="185"/>
      <c r="TFF8" s="186"/>
      <c r="TFG8" s="185"/>
      <c r="TFH8" s="186"/>
      <c r="TFI8" s="185"/>
      <c r="TFJ8" s="186"/>
      <c r="TFK8" s="185"/>
      <c r="TFL8" s="186"/>
      <c r="TFM8" s="185"/>
      <c r="TFN8" s="186"/>
      <c r="TFO8" s="185"/>
      <c r="TFP8" s="186"/>
      <c r="TFQ8" s="185"/>
      <c r="TFR8" s="186"/>
      <c r="TFS8" s="185"/>
      <c r="TFT8" s="186"/>
      <c r="TFU8" s="185"/>
      <c r="TFV8" s="186"/>
      <c r="TFW8" s="185"/>
      <c r="TFX8" s="186"/>
      <c r="TFY8" s="185"/>
      <c r="TFZ8" s="186"/>
      <c r="TGA8" s="185"/>
      <c r="TGB8" s="186"/>
      <c r="TGC8" s="185"/>
      <c r="TGD8" s="186"/>
      <c r="TGE8" s="185"/>
      <c r="TGF8" s="186"/>
      <c r="TGG8" s="185"/>
      <c r="TGH8" s="186"/>
      <c r="TGI8" s="185"/>
      <c r="TGJ8" s="186"/>
      <c r="TGK8" s="185"/>
      <c r="TGL8" s="186"/>
      <c r="TGM8" s="185"/>
      <c r="TGN8" s="186"/>
      <c r="TGO8" s="185"/>
      <c r="TGP8" s="186"/>
      <c r="TGQ8" s="185"/>
      <c r="TGR8" s="186"/>
      <c r="TGS8" s="185"/>
      <c r="TGT8" s="186"/>
      <c r="TGU8" s="185"/>
      <c r="TGV8" s="186"/>
      <c r="TGW8" s="185"/>
      <c r="TGX8" s="186"/>
      <c r="TGY8" s="185"/>
      <c r="TGZ8" s="186"/>
      <c r="THA8" s="185"/>
      <c r="THB8" s="186"/>
      <c r="THC8" s="185"/>
      <c r="THD8" s="186"/>
      <c r="THE8" s="185"/>
      <c r="THF8" s="186"/>
      <c r="THG8" s="185"/>
      <c r="THH8" s="186"/>
      <c r="THI8" s="185"/>
      <c r="THJ8" s="186"/>
      <c r="THK8" s="185"/>
      <c r="THL8" s="186"/>
      <c r="THM8" s="185"/>
      <c r="THN8" s="186"/>
      <c r="THO8" s="185"/>
      <c r="THP8" s="186"/>
      <c r="THQ8" s="185"/>
      <c r="THR8" s="186"/>
      <c r="THS8" s="185"/>
      <c r="THT8" s="186"/>
      <c r="THU8" s="185"/>
      <c r="THV8" s="186"/>
      <c r="THW8" s="185"/>
      <c r="THX8" s="186"/>
      <c r="THY8" s="185"/>
      <c r="THZ8" s="186"/>
      <c r="TIA8" s="185"/>
      <c r="TIB8" s="186"/>
      <c r="TIC8" s="185"/>
      <c r="TID8" s="186"/>
      <c r="TIE8" s="185"/>
      <c r="TIF8" s="186"/>
      <c r="TIG8" s="185"/>
      <c r="TIH8" s="186"/>
      <c r="TII8" s="185"/>
      <c r="TIJ8" s="186"/>
      <c r="TIK8" s="185"/>
      <c r="TIL8" s="186"/>
      <c r="TIM8" s="185"/>
      <c r="TIN8" s="186"/>
      <c r="TIO8" s="185"/>
      <c r="TIP8" s="186"/>
      <c r="TIQ8" s="185"/>
      <c r="TIR8" s="186"/>
      <c r="TIS8" s="185"/>
      <c r="TIT8" s="186"/>
      <c r="TIU8" s="185"/>
      <c r="TIV8" s="186"/>
      <c r="TIW8" s="185"/>
      <c r="TIX8" s="186"/>
      <c r="TIY8" s="185"/>
      <c r="TIZ8" s="186"/>
      <c r="TJA8" s="185"/>
      <c r="TJB8" s="186"/>
      <c r="TJC8" s="185"/>
      <c r="TJD8" s="186"/>
      <c r="TJE8" s="185"/>
      <c r="TJF8" s="186"/>
      <c r="TJG8" s="185"/>
      <c r="TJH8" s="186"/>
      <c r="TJI8" s="185"/>
      <c r="TJJ8" s="186"/>
      <c r="TJK8" s="185"/>
      <c r="TJL8" s="186"/>
      <c r="TJM8" s="185"/>
      <c r="TJN8" s="186"/>
      <c r="TJO8" s="185"/>
      <c r="TJP8" s="186"/>
      <c r="TJQ8" s="185"/>
      <c r="TJR8" s="186"/>
      <c r="TJS8" s="185"/>
      <c r="TJT8" s="186"/>
      <c r="TJU8" s="185"/>
      <c r="TJV8" s="186"/>
      <c r="TJW8" s="185"/>
      <c r="TJX8" s="186"/>
      <c r="TJY8" s="185"/>
      <c r="TJZ8" s="186"/>
      <c r="TKA8" s="185"/>
      <c r="TKB8" s="186"/>
      <c r="TKC8" s="185"/>
      <c r="TKD8" s="186"/>
      <c r="TKE8" s="185"/>
      <c r="TKF8" s="186"/>
      <c r="TKG8" s="185"/>
      <c r="TKH8" s="186"/>
      <c r="TKI8" s="185"/>
      <c r="TKJ8" s="186"/>
      <c r="TKK8" s="185"/>
      <c r="TKL8" s="186"/>
      <c r="TKM8" s="185"/>
      <c r="TKN8" s="186"/>
      <c r="TKO8" s="185"/>
      <c r="TKP8" s="186"/>
      <c r="TKQ8" s="185"/>
      <c r="TKR8" s="186"/>
      <c r="TKS8" s="185"/>
      <c r="TKT8" s="186"/>
      <c r="TKU8" s="185"/>
      <c r="TKV8" s="186"/>
      <c r="TKW8" s="185"/>
      <c r="TKX8" s="186"/>
      <c r="TKY8" s="185"/>
      <c r="TKZ8" s="186"/>
      <c r="TLA8" s="185"/>
      <c r="TLB8" s="186"/>
      <c r="TLC8" s="185"/>
      <c r="TLD8" s="186"/>
      <c r="TLE8" s="185"/>
      <c r="TLF8" s="186"/>
      <c r="TLG8" s="185"/>
      <c r="TLH8" s="186"/>
      <c r="TLI8" s="185"/>
      <c r="TLJ8" s="186"/>
      <c r="TLK8" s="185"/>
      <c r="TLL8" s="186"/>
      <c r="TLM8" s="185"/>
      <c r="TLN8" s="186"/>
      <c r="TLO8" s="185"/>
      <c r="TLP8" s="186"/>
      <c r="TLQ8" s="185"/>
      <c r="TLR8" s="186"/>
      <c r="TLS8" s="185"/>
      <c r="TLT8" s="186"/>
      <c r="TLU8" s="185"/>
      <c r="TLV8" s="186"/>
      <c r="TLW8" s="185"/>
      <c r="TLX8" s="186"/>
      <c r="TLY8" s="185"/>
      <c r="TLZ8" s="186"/>
      <c r="TMA8" s="185"/>
      <c r="TMB8" s="186"/>
      <c r="TMC8" s="185"/>
      <c r="TMD8" s="186"/>
      <c r="TME8" s="185"/>
      <c r="TMF8" s="186"/>
      <c r="TMG8" s="185"/>
      <c r="TMH8" s="186"/>
      <c r="TMI8" s="185"/>
      <c r="TMJ8" s="186"/>
      <c r="TMK8" s="185"/>
      <c r="TML8" s="186"/>
      <c r="TMM8" s="185"/>
      <c r="TMN8" s="186"/>
      <c r="TMO8" s="185"/>
      <c r="TMP8" s="186"/>
      <c r="TMQ8" s="185"/>
      <c r="TMR8" s="186"/>
      <c r="TMS8" s="185"/>
      <c r="TMT8" s="186"/>
      <c r="TMU8" s="185"/>
      <c r="TMV8" s="186"/>
      <c r="TMW8" s="185"/>
      <c r="TMX8" s="186"/>
      <c r="TMY8" s="185"/>
      <c r="TMZ8" s="186"/>
      <c r="TNA8" s="185"/>
      <c r="TNB8" s="186"/>
      <c r="TNC8" s="185"/>
      <c r="TND8" s="186"/>
      <c r="TNE8" s="185"/>
      <c r="TNF8" s="186"/>
      <c r="TNG8" s="185"/>
      <c r="TNH8" s="186"/>
      <c r="TNI8" s="185"/>
      <c r="TNJ8" s="186"/>
      <c r="TNK8" s="185"/>
      <c r="TNL8" s="186"/>
      <c r="TNM8" s="185"/>
      <c r="TNN8" s="186"/>
      <c r="TNO8" s="185"/>
      <c r="TNP8" s="186"/>
      <c r="TNQ8" s="185"/>
      <c r="TNR8" s="186"/>
      <c r="TNS8" s="185"/>
      <c r="TNT8" s="186"/>
      <c r="TNU8" s="185"/>
      <c r="TNV8" s="186"/>
      <c r="TNW8" s="185"/>
      <c r="TNX8" s="186"/>
      <c r="TNY8" s="185"/>
      <c r="TNZ8" s="186"/>
      <c r="TOA8" s="185"/>
      <c r="TOB8" s="186"/>
      <c r="TOC8" s="185"/>
      <c r="TOD8" s="186"/>
      <c r="TOE8" s="185"/>
      <c r="TOF8" s="186"/>
      <c r="TOG8" s="185"/>
      <c r="TOH8" s="186"/>
      <c r="TOI8" s="185"/>
      <c r="TOJ8" s="186"/>
      <c r="TOK8" s="185"/>
      <c r="TOL8" s="186"/>
      <c r="TOM8" s="185"/>
      <c r="TON8" s="186"/>
      <c r="TOO8" s="185"/>
      <c r="TOP8" s="186"/>
      <c r="TOQ8" s="185"/>
      <c r="TOR8" s="186"/>
      <c r="TOS8" s="185"/>
      <c r="TOT8" s="186"/>
      <c r="TOU8" s="185"/>
      <c r="TOV8" s="186"/>
      <c r="TOW8" s="185"/>
      <c r="TOX8" s="186"/>
      <c r="TOY8" s="185"/>
      <c r="TOZ8" s="186"/>
      <c r="TPA8" s="185"/>
      <c r="TPB8" s="186"/>
      <c r="TPC8" s="185"/>
      <c r="TPD8" s="186"/>
      <c r="TPE8" s="185"/>
      <c r="TPF8" s="186"/>
      <c r="TPG8" s="185"/>
      <c r="TPH8" s="186"/>
      <c r="TPI8" s="185"/>
      <c r="TPJ8" s="186"/>
      <c r="TPK8" s="185"/>
      <c r="TPL8" s="186"/>
      <c r="TPM8" s="185"/>
      <c r="TPN8" s="186"/>
      <c r="TPO8" s="185"/>
      <c r="TPP8" s="186"/>
      <c r="TPQ8" s="185"/>
      <c r="TPR8" s="186"/>
      <c r="TPS8" s="185"/>
      <c r="TPT8" s="186"/>
      <c r="TPU8" s="185"/>
      <c r="TPV8" s="186"/>
      <c r="TPW8" s="185"/>
      <c r="TPX8" s="186"/>
      <c r="TPY8" s="185"/>
      <c r="TPZ8" s="186"/>
      <c r="TQA8" s="185"/>
      <c r="TQB8" s="186"/>
      <c r="TQC8" s="185"/>
      <c r="TQD8" s="186"/>
      <c r="TQE8" s="185"/>
      <c r="TQF8" s="186"/>
      <c r="TQG8" s="185"/>
      <c r="TQH8" s="186"/>
      <c r="TQI8" s="185"/>
      <c r="TQJ8" s="186"/>
      <c r="TQK8" s="185"/>
      <c r="TQL8" s="186"/>
      <c r="TQM8" s="185"/>
      <c r="TQN8" s="186"/>
      <c r="TQO8" s="185"/>
      <c r="TQP8" s="186"/>
      <c r="TQQ8" s="185"/>
      <c r="TQR8" s="186"/>
      <c r="TQS8" s="185"/>
      <c r="TQT8" s="186"/>
      <c r="TQU8" s="185"/>
      <c r="TQV8" s="186"/>
      <c r="TQW8" s="185"/>
      <c r="TQX8" s="186"/>
      <c r="TQY8" s="185"/>
      <c r="TQZ8" s="186"/>
      <c r="TRA8" s="185"/>
      <c r="TRB8" s="186"/>
      <c r="TRC8" s="185"/>
      <c r="TRD8" s="186"/>
      <c r="TRE8" s="185"/>
      <c r="TRF8" s="186"/>
      <c r="TRG8" s="185"/>
      <c r="TRH8" s="186"/>
      <c r="TRI8" s="185"/>
      <c r="TRJ8" s="186"/>
      <c r="TRK8" s="185"/>
      <c r="TRL8" s="186"/>
      <c r="TRM8" s="185"/>
      <c r="TRN8" s="186"/>
      <c r="TRO8" s="185"/>
      <c r="TRP8" s="186"/>
      <c r="TRQ8" s="185"/>
      <c r="TRR8" s="186"/>
      <c r="TRS8" s="185"/>
      <c r="TRT8" s="186"/>
      <c r="TRU8" s="185"/>
      <c r="TRV8" s="186"/>
      <c r="TRW8" s="185"/>
      <c r="TRX8" s="186"/>
      <c r="TRY8" s="185"/>
      <c r="TRZ8" s="186"/>
      <c r="TSA8" s="185"/>
      <c r="TSB8" s="186"/>
      <c r="TSC8" s="185"/>
      <c r="TSD8" s="186"/>
      <c r="TSE8" s="185"/>
      <c r="TSF8" s="186"/>
      <c r="TSG8" s="185"/>
      <c r="TSH8" s="186"/>
      <c r="TSI8" s="185"/>
      <c r="TSJ8" s="186"/>
      <c r="TSK8" s="185"/>
      <c r="TSL8" s="186"/>
      <c r="TSM8" s="185"/>
      <c r="TSN8" s="186"/>
      <c r="TSO8" s="185"/>
      <c r="TSP8" s="186"/>
      <c r="TSQ8" s="185"/>
      <c r="TSR8" s="186"/>
      <c r="TSS8" s="185"/>
      <c r="TST8" s="186"/>
      <c r="TSU8" s="185"/>
      <c r="TSV8" s="186"/>
      <c r="TSW8" s="185"/>
      <c r="TSX8" s="186"/>
      <c r="TSY8" s="185"/>
      <c r="TSZ8" s="186"/>
      <c r="TTA8" s="185"/>
      <c r="TTB8" s="186"/>
      <c r="TTC8" s="185"/>
      <c r="TTD8" s="186"/>
      <c r="TTE8" s="185"/>
      <c r="TTF8" s="186"/>
      <c r="TTG8" s="185"/>
      <c r="TTH8" s="186"/>
      <c r="TTI8" s="185"/>
      <c r="TTJ8" s="186"/>
      <c r="TTK8" s="185"/>
      <c r="TTL8" s="186"/>
      <c r="TTM8" s="185"/>
      <c r="TTN8" s="186"/>
      <c r="TTO8" s="185"/>
      <c r="TTP8" s="186"/>
      <c r="TTQ8" s="185"/>
      <c r="TTR8" s="186"/>
      <c r="TTS8" s="185"/>
      <c r="TTT8" s="186"/>
      <c r="TTU8" s="185"/>
      <c r="TTV8" s="186"/>
      <c r="TTW8" s="185"/>
      <c r="TTX8" s="186"/>
      <c r="TTY8" s="185"/>
      <c r="TTZ8" s="186"/>
      <c r="TUA8" s="185"/>
      <c r="TUB8" s="186"/>
      <c r="TUC8" s="185"/>
      <c r="TUD8" s="186"/>
      <c r="TUE8" s="185"/>
      <c r="TUF8" s="186"/>
      <c r="TUG8" s="185"/>
      <c r="TUH8" s="186"/>
      <c r="TUI8" s="185"/>
      <c r="TUJ8" s="186"/>
      <c r="TUK8" s="185"/>
      <c r="TUL8" s="186"/>
      <c r="TUM8" s="185"/>
      <c r="TUN8" s="186"/>
      <c r="TUO8" s="185"/>
      <c r="TUP8" s="186"/>
      <c r="TUQ8" s="185"/>
      <c r="TUR8" s="186"/>
      <c r="TUS8" s="185"/>
      <c r="TUT8" s="186"/>
      <c r="TUU8" s="185"/>
      <c r="TUV8" s="186"/>
      <c r="TUW8" s="185"/>
      <c r="TUX8" s="186"/>
      <c r="TUY8" s="185"/>
      <c r="TUZ8" s="186"/>
      <c r="TVA8" s="185"/>
      <c r="TVB8" s="186"/>
      <c r="TVC8" s="185"/>
      <c r="TVD8" s="186"/>
      <c r="TVE8" s="185"/>
      <c r="TVF8" s="186"/>
      <c r="TVG8" s="185"/>
      <c r="TVH8" s="186"/>
      <c r="TVI8" s="185"/>
      <c r="TVJ8" s="186"/>
      <c r="TVK8" s="185"/>
      <c r="TVL8" s="186"/>
      <c r="TVM8" s="185"/>
      <c r="TVN8" s="186"/>
      <c r="TVO8" s="185"/>
      <c r="TVP8" s="186"/>
      <c r="TVQ8" s="185"/>
      <c r="TVR8" s="186"/>
      <c r="TVS8" s="185"/>
      <c r="TVT8" s="186"/>
      <c r="TVU8" s="185"/>
      <c r="TVV8" s="186"/>
      <c r="TVW8" s="185"/>
      <c r="TVX8" s="186"/>
      <c r="TVY8" s="185"/>
      <c r="TVZ8" s="186"/>
      <c r="TWA8" s="185"/>
      <c r="TWB8" s="186"/>
      <c r="TWC8" s="185"/>
      <c r="TWD8" s="186"/>
      <c r="TWE8" s="185"/>
      <c r="TWF8" s="186"/>
      <c r="TWG8" s="185"/>
      <c r="TWH8" s="186"/>
      <c r="TWI8" s="185"/>
      <c r="TWJ8" s="186"/>
      <c r="TWK8" s="185"/>
      <c r="TWL8" s="186"/>
      <c r="TWM8" s="185"/>
      <c r="TWN8" s="186"/>
      <c r="TWO8" s="185"/>
      <c r="TWP8" s="186"/>
      <c r="TWQ8" s="185"/>
      <c r="TWR8" s="186"/>
      <c r="TWS8" s="185"/>
      <c r="TWT8" s="186"/>
      <c r="TWU8" s="185"/>
      <c r="TWV8" s="186"/>
      <c r="TWW8" s="185"/>
      <c r="TWX8" s="186"/>
      <c r="TWY8" s="185"/>
      <c r="TWZ8" s="186"/>
      <c r="TXA8" s="185"/>
      <c r="TXB8" s="186"/>
      <c r="TXC8" s="185"/>
      <c r="TXD8" s="186"/>
      <c r="TXE8" s="185"/>
      <c r="TXF8" s="186"/>
      <c r="TXG8" s="185"/>
      <c r="TXH8" s="186"/>
      <c r="TXI8" s="185"/>
      <c r="TXJ8" s="186"/>
      <c r="TXK8" s="185"/>
      <c r="TXL8" s="186"/>
      <c r="TXM8" s="185"/>
      <c r="TXN8" s="186"/>
      <c r="TXO8" s="185"/>
      <c r="TXP8" s="186"/>
      <c r="TXQ8" s="185"/>
      <c r="TXR8" s="186"/>
      <c r="TXS8" s="185"/>
      <c r="TXT8" s="186"/>
      <c r="TXU8" s="185"/>
      <c r="TXV8" s="186"/>
      <c r="TXW8" s="185"/>
      <c r="TXX8" s="186"/>
      <c r="TXY8" s="185"/>
      <c r="TXZ8" s="186"/>
      <c r="TYA8" s="185"/>
      <c r="TYB8" s="186"/>
      <c r="TYC8" s="185"/>
      <c r="TYD8" s="186"/>
      <c r="TYE8" s="185"/>
      <c r="TYF8" s="186"/>
      <c r="TYG8" s="185"/>
      <c r="TYH8" s="186"/>
      <c r="TYI8" s="185"/>
      <c r="TYJ8" s="186"/>
      <c r="TYK8" s="185"/>
      <c r="TYL8" s="186"/>
      <c r="TYM8" s="185"/>
      <c r="TYN8" s="186"/>
      <c r="TYO8" s="185"/>
      <c r="TYP8" s="186"/>
      <c r="TYQ8" s="185"/>
      <c r="TYR8" s="186"/>
      <c r="TYS8" s="185"/>
      <c r="TYT8" s="186"/>
      <c r="TYU8" s="185"/>
      <c r="TYV8" s="186"/>
      <c r="TYW8" s="185"/>
      <c r="TYX8" s="186"/>
      <c r="TYY8" s="185"/>
      <c r="TYZ8" s="186"/>
      <c r="TZA8" s="185"/>
      <c r="TZB8" s="186"/>
      <c r="TZC8" s="185"/>
      <c r="TZD8" s="186"/>
      <c r="TZE8" s="185"/>
      <c r="TZF8" s="186"/>
      <c r="TZG8" s="185"/>
      <c r="TZH8" s="186"/>
      <c r="TZI8" s="185"/>
      <c r="TZJ8" s="186"/>
      <c r="TZK8" s="185"/>
      <c r="TZL8" s="186"/>
      <c r="TZM8" s="185"/>
      <c r="TZN8" s="186"/>
      <c r="TZO8" s="185"/>
      <c r="TZP8" s="186"/>
      <c r="TZQ8" s="185"/>
      <c r="TZR8" s="186"/>
      <c r="TZS8" s="185"/>
      <c r="TZT8" s="186"/>
      <c r="TZU8" s="185"/>
      <c r="TZV8" s="186"/>
      <c r="TZW8" s="185"/>
      <c r="TZX8" s="186"/>
      <c r="TZY8" s="185"/>
      <c r="TZZ8" s="186"/>
      <c r="UAA8" s="185"/>
      <c r="UAB8" s="186"/>
      <c r="UAC8" s="185"/>
      <c r="UAD8" s="186"/>
      <c r="UAE8" s="185"/>
      <c r="UAF8" s="186"/>
      <c r="UAG8" s="185"/>
      <c r="UAH8" s="186"/>
      <c r="UAI8" s="185"/>
      <c r="UAJ8" s="186"/>
      <c r="UAK8" s="185"/>
      <c r="UAL8" s="186"/>
      <c r="UAM8" s="185"/>
      <c r="UAN8" s="186"/>
      <c r="UAO8" s="185"/>
      <c r="UAP8" s="186"/>
      <c r="UAQ8" s="185"/>
      <c r="UAR8" s="186"/>
      <c r="UAS8" s="185"/>
      <c r="UAT8" s="186"/>
      <c r="UAU8" s="185"/>
      <c r="UAV8" s="186"/>
      <c r="UAW8" s="185"/>
      <c r="UAX8" s="186"/>
      <c r="UAY8" s="185"/>
      <c r="UAZ8" s="186"/>
      <c r="UBA8" s="185"/>
      <c r="UBB8" s="186"/>
      <c r="UBC8" s="185"/>
      <c r="UBD8" s="186"/>
      <c r="UBE8" s="185"/>
      <c r="UBF8" s="186"/>
      <c r="UBG8" s="185"/>
      <c r="UBH8" s="186"/>
      <c r="UBI8" s="185"/>
      <c r="UBJ8" s="186"/>
      <c r="UBK8" s="185"/>
      <c r="UBL8" s="186"/>
      <c r="UBM8" s="185"/>
      <c r="UBN8" s="186"/>
      <c r="UBO8" s="185"/>
      <c r="UBP8" s="186"/>
      <c r="UBQ8" s="185"/>
      <c r="UBR8" s="186"/>
      <c r="UBS8" s="185"/>
      <c r="UBT8" s="186"/>
      <c r="UBU8" s="185"/>
      <c r="UBV8" s="186"/>
      <c r="UBW8" s="185"/>
      <c r="UBX8" s="186"/>
      <c r="UBY8" s="185"/>
      <c r="UBZ8" s="186"/>
      <c r="UCA8" s="185"/>
      <c r="UCB8" s="186"/>
      <c r="UCC8" s="185"/>
      <c r="UCD8" s="186"/>
      <c r="UCE8" s="185"/>
      <c r="UCF8" s="186"/>
      <c r="UCG8" s="185"/>
      <c r="UCH8" s="186"/>
      <c r="UCI8" s="185"/>
      <c r="UCJ8" s="186"/>
      <c r="UCK8" s="185"/>
      <c r="UCL8" s="186"/>
      <c r="UCM8" s="185"/>
      <c r="UCN8" s="186"/>
      <c r="UCO8" s="185"/>
      <c r="UCP8" s="186"/>
      <c r="UCQ8" s="185"/>
      <c r="UCR8" s="186"/>
      <c r="UCS8" s="185"/>
      <c r="UCT8" s="186"/>
      <c r="UCU8" s="185"/>
      <c r="UCV8" s="186"/>
      <c r="UCW8" s="185"/>
      <c r="UCX8" s="186"/>
      <c r="UCY8" s="185"/>
      <c r="UCZ8" s="186"/>
      <c r="UDA8" s="185"/>
      <c r="UDB8" s="186"/>
      <c r="UDC8" s="185"/>
      <c r="UDD8" s="186"/>
      <c r="UDE8" s="185"/>
      <c r="UDF8" s="186"/>
      <c r="UDG8" s="185"/>
      <c r="UDH8" s="186"/>
      <c r="UDI8" s="185"/>
      <c r="UDJ8" s="186"/>
      <c r="UDK8" s="185"/>
      <c r="UDL8" s="186"/>
      <c r="UDM8" s="185"/>
      <c r="UDN8" s="186"/>
      <c r="UDO8" s="185"/>
      <c r="UDP8" s="186"/>
      <c r="UDQ8" s="185"/>
      <c r="UDR8" s="186"/>
      <c r="UDS8" s="185"/>
      <c r="UDT8" s="186"/>
      <c r="UDU8" s="185"/>
      <c r="UDV8" s="186"/>
      <c r="UDW8" s="185"/>
      <c r="UDX8" s="186"/>
      <c r="UDY8" s="185"/>
      <c r="UDZ8" s="186"/>
      <c r="UEA8" s="185"/>
      <c r="UEB8" s="186"/>
      <c r="UEC8" s="185"/>
      <c r="UED8" s="186"/>
      <c r="UEE8" s="185"/>
      <c r="UEF8" s="186"/>
      <c r="UEG8" s="185"/>
      <c r="UEH8" s="186"/>
      <c r="UEI8" s="185"/>
      <c r="UEJ8" s="186"/>
      <c r="UEK8" s="185"/>
      <c r="UEL8" s="186"/>
      <c r="UEM8" s="185"/>
      <c r="UEN8" s="186"/>
      <c r="UEO8" s="185"/>
      <c r="UEP8" s="186"/>
      <c r="UEQ8" s="185"/>
      <c r="UER8" s="186"/>
      <c r="UES8" s="185"/>
      <c r="UET8" s="186"/>
      <c r="UEU8" s="185"/>
      <c r="UEV8" s="186"/>
      <c r="UEW8" s="185"/>
      <c r="UEX8" s="186"/>
      <c r="UEY8" s="185"/>
      <c r="UEZ8" s="186"/>
      <c r="UFA8" s="185"/>
      <c r="UFB8" s="186"/>
      <c r="UFC8" s="185"/>
      <c r="UFD8" s="186"/>
      <c r="UFE8" s="185"/>
      <c r="UFF8" s="186"/>
      <c r="UFG8" s="185"/>
      <c r="UFH8" s="186"/>
      <c r="UFI8" s="185"/>
      <c r="UFJ8" s="186"/>
      <c r="UFK8" s="185"/>
      <c r="UFL8" s="186"/>
      <c r="UFM8" s="185"/>
      <c r="UFN8" s="186"/>
      <c r="UFO8" s="185"/>
      <c r="UFP8" s="186"/>
      <c r="UFQ8" s="185"/>
      <c r="UFR8" s="186"/>
      <c r="UFS8" s="185"/>
      <c r="UFT8" s="186"/>
      <c r="UFU8" s="185"/>
      <c r="UFV8" s="186"/>
      <c r="UFW8" s="185"/>
      <c r="UFX8" s="186"/>
      <c r="UFY8" s="185"/>
      <c r="UFZ8" s="186"/>
      <c r="UGA8" s="185"/>
      <c r="UGB8" s="186"/>
      <c r="UGC8" s="185"/>
      <c r="UGD8" s="186"/>
      <c r="UGE8" s="185"/>
      <c r="UGF8" s="186"/>
      <c r="UGG8" s="185"/>
      <c r="UGH8" s="186"/>
      <c r="UGI8" s="185"/>
      <c r="UGJ8" s="186"/>
      <c r="UGK8" s="185"/>
      <c r="UGL8" s="186"/>
      <c r="UGM8" s="185"/>
      <c r="UGN8" s="186"/>
      <c r="UGO8" s="185"/>
      <c r="UGP8" s="186"/>
      <c r="UGQ8" s="185"/>
      <c r="UGR8" s="186"/>
      <c r="UGS8" s="185"/>
      <c r="UGT8" s="186"/>
      <c r="UGU8" s="185"/>
      <c r="UGV8" s="186"/>
      <c r="UGW8" s="185"/>
      <c r="UGX8" s="186"/>
      <c r="UGY8" s="185"/>
      <c r="UGZ8" s="186"/>
      <c r="UHA8" s="185"/>
      <c r="UHB8" s="186"/>
      <c r="UHC8" s="185"/>
      <c r="UHD8" s="186"/>
      <c r="UHE8" s="185"/>
      <c r="UHF8" s="186"/>
      <c r="UHG8" s="185"/>
      <c r="UHH8" s="186"/>
      <c r="UHI8" s="185"/>
      <c r="UHJ8" s="186"/>
      <c r="UHK8" s="185"/>
      <c r="UHL8" s="186"/>
      <c r="UHM8" s="185"/>
      <c r="UHN8" s="186"/>
      <c r="UHO8" s="185"/>
      <c r="UHP8" s="186"/>
      <c r="UHQ8" s="185"/>
      <c r="UHR8" s="186"/>
      <c r="UHS8" s="185"/>
      <c r="UHT8" s="186"/>
      <c r="UHU8" s="185"/>
      <c r="UHV8" s="186"/>
      <c r="UHW8" s="185"/>
      <c r="UHX8" s="186"/>
      <c r="UHY8" s="185"/>
      <c r="UHZ8" s="186"/>
      <c r="UIA8" s="185"/>
      <c r="UIB8" s="186"/>
      <c r="UIC8" s="185"/>
      <c r="UID8" s="186"/>
      <c r="UIE8" s="185"/>
      <c r="UIF8" s="186"/>
      <c r="UIG8" s="185"/>
      <c r="UIH8" s="186"/>
      <c r="UII8" s="185"/>
      <c r="UIJ8" s="186"/>
      <c r="UIK8" s="185"/>
      <c r="UIL8" s="186"/>
      <c r="UIM8" s="185"/>
      <c r="UIN8" s="186"/>
      <c r="UIO8" s="185"/>
      <c r="UIP8" s="186"/>
      <c r="UIQ8" s="185"/>
      <c r="UIR8" s="186"/>
      <c r="UIS8" s="185"/>
      <c r="UIT8" s="186"/>
      <c r="UIU8" s="185"/>
      <c r="UIV8" s="186"/>
      <c r="UIW8" s="185"/>
      <c r="UIX8" s="186"/>
      <c r="UIY8" s="185"/>
      <c r="UIZ8" s="186"/>
      <c r="UJA8" s="185"/>
      <c r="UJB8" s="186"/>
      <c r="UJC8" s="185"/>
      <c r="UJD8" s="186"/>
      <c r="UJE8" s="185"/>
      <c r="UJF8" s="186"/>
      <c r="UJG8" s="185"/>
      <c r="UJH8" s="186"/>
      <c r="UJI8" s="185"/>
      <c r="UJJ8" s="186"/>
      <c r="UJK8" s="185"/>
      <c r="UJL8" s="186"/>
      <c r="UJM8" s="185"/>
      <c r="UJN8" s="186"/>
      <c r="UJO8" s="185"/>
      <c r="UJP8" s="186"/>
      <c r="UJQ8" s="185"/>
      <c r="UJR8" s="186"/>
      <c r="UJS8" s="185"/>
      <c r="UJT8" s="186"/>
      <c r="UJU8" s="185"/>
      <c r="UJV8" s="186"/>
      <c r="UJW8" s="185"/>
      <c r="UJX8" s="186"/>
      <c r="UJY8" s="185"/>
      <c r="UJZ8" s="186"/>
      <c r="UKA8" s="185"/>
      <c r="UKB8" s="186"/>
      <c r="UKC8" s="185"/>
      <c r="UKD8" s="186"/>
      <c r="UKE8" s="185"/>
      <c r="UKF8" s="186"/>
      <c r="UKG8" s="185"/>
      <c r="UKH8" s="186"/>
      <c r="UKI8" s="185"/>
      <c r="UKJ8" s="186"/>
      <c r="UKK8" s="185"/>
      <c r="UKL8" s="186"/>
      <c r="UKM8" s="185"/>
      <c r="UKN8" s="186"/>
      <c r="UKO8" s="185"/>
      <c r="UKP8" s="186"/>
      <c r="UKQ8" s="185"/>
      <c r="UKR8" s="186"/>
      <c r="UKS8" s="185"/>
      <c r="UKT8" s="186"/>
      <c r="UKU8" s="185"/>
      <c r="UKV8" s="186"/>
      <c r="UKW8" s="185"/>
      <c r="UKX8" s="186"/>
      <c r="UKY8" s="185"/>
      <c r="UKZ8" s="186"/>
      <c r="ULA8" s="185"/>
      <c r="ULB8" s="186"/>
      <c r="ULC8" s="185"/>
      <c r="ULD8" s="186"/>
      <c r="ULE8" s="185"/>
      <c r="ULF8" s="186"/>
      <c r="ULG8" s="185"/>
      <c r="ULH8" s="186"/>
      <c r="ULI8" s="185"/>
      <c r="ULJ8" s="186"/>
      <c r="ULK8" s="185"/>
      <c r="ULL8" s="186"/>
      <c r="ULM8" s="185"/>
      <c r="ULN8" s="186"/>
      <c r="ULO8" s="185"/>
      <c r="ULP8" s="186"/>
      <c r="ULQ8" s="185"/>
      <c r="ULR8" s="186"/>
      <c r="ULS8" s="185"/>
      <c r="ULT8" s="186"/>
      <c r="ULU8" s="185"/>
      <c r="ULV8" s="186"/>
      <c r="ULW8" s="185"/>
      <c r="ULX8" s="186"/>
      <c r="ULY8" s="185"/>
      <c r="ULZ8" s="186"/>
      <c r="UMA8" s="185"/>
      <c r="UMB8" s="186"/>
      <c r="UMC8" s="185"/>
      <c r="UMD8" s="186"/>
      <c r="UME8" s="185"/>
      <c r="UMF8" s="186"/>
      <c r="UMG8" s="185"/>
      <c r="UMH8" s="186"/>
      <c r="UMI8" s="185"/>
      <c r="UMJ8" s="186"/>
      <c r="UMK8" s="185"/>
      <c r="UML8" s="186"/>
      <c r="UMM8" s="185"/>
      <c r="UMN8" s="186"/>
      <c r="UMO8" s="185"/>
      <c r="UMP8" s="186"/>
      <c r="UMQ8" s="185"/>
      <c r="UMR8" s="186"/>
      <c r="UMS8" s="185"/>
      <c r="UMT8" s="186"/>
      <c r="UMU8" s="185"/>
      <c r="UMV8" s="186"/>
      <c r="UMW8" s="185"/>
      <c r="UMX8" s="186"/>
      <c r="UMY8" s="185"/>
      <c r="UMZ8" s="186"/>
      <c r="UNA8" s="185"/>
      <c r="UNB8" s="186"/>
      <c r="UNC8" s="185"/>
      <c r="UND8" s="186"/>
      <c r="UNE8" s="185"/>
      <c r="UNF8" s="186"/>
      <c r="UNG8" s="185"/>
      <c r="UNH8" s="186"/>
      <c r="UNI8" s="185"/>
      <c r="UNJ8" s="186"/>
      <c r="UNK8" s="185"/>
      <c r="UNL8" s="186"/>
      <c r="UNM8" s="185"/>
      <c r="UNN8" s="186"/>
      <c r="UNO8" s="185"/>
      <c r="UNP8" s="186"/>
      <c r="UNQ8" s="185"/>
      <c r="UNR8" s="186"/>
      <c r="UNS8" s="185"/>
      <c r="UNT8" s="186"/>
      <c r="UNU8" s="185"/>
      <c r="UNV8" s="186"/>
      <c r="UNW8" s="185"/>
      <c r="UNX8" s="186"/>
      <c r="UNY8" s="185"/>
      <c r="UNZ8" s="186"/>
      <c r="UOA8" s="185"/>
      <c r="UOB8" s="186"/>
      <c r="UOC8" s="185"/>
      <c r="UOD8" s="186"/>
      <c r="UOE8" s="185"/>
      <c r="UOF8" s="186"/>
      <c r="UOG8" s="185"/>
      <c r="UOH8" s="186"/>
      <c r="UOI8" s="185"/>
      <c r="UOJ8" s="186"/>
      <c r="UOK8" s="185"/>
      <c r="UOL8" s="186"/>
      <c r="UOM8" s="185"/>
      <c r="UON8" s="186"/>
      <c r="UOO8" s="185"/>
      <c r="UOP8" s="186"/>
      <c r="UOQ8" s="185"/>
      <c r="UOR8" s="186"/>
      <c r="UOS8" s="185"/>
      <c r="UOT8" s="186"/>
      <c r="UOU8" s="185"/>
      <c r="UOV8" s="186"/>
      <c r="UOW8" s="185"/>
      <c r="UOX8" s="186"/>
      <c r="UOY8" s="185"/>
      <c r="UOZ8" s="186"/>
      <c r="UPA8" s="185"/>
      <c r="UPB8" s="186"/>
      <c r="UPC8" s="185"/>
      <c r="UPD8" s="186"/>
      <c r="UPE8" s="185"/>
      <c r="UPF8" s="186"/>
      <c r="UPG8" s="185"/>
      <c r="UPH8" s="186"/>
      <c r="UPI8" s="185"/>
      <c r="UPJ8" s="186"/>
      <c r="UPK8" s="185"/>
      <c r="UPL8" s="186"/>
      <c r="UPM8" s="185"/>
      <c r="UPN8" s="186"/>
      <c r="UPO8" s="185"/>
      <c r="UPP8" s="186"/>
      <c r="UPQ8" s="185"/>
      <c r="UPR8" s="186"/>
      <c r="UPS8" s="185"/>
      <c r="UPT8" s="186"/>
      <c r="UPU8" s="185"/>
      <c r="UPV8" s="186"/>
      <c r="UPW8" s="185"/>
      <c r="UPX8" s="186"/>
      <c r="UPY8" s="185"/>
      <c r="UPZ8" s="186"/>
      <c r="UQA8" s="185"/>
      <c r="UQB8" s="186"/>
      <c r="UQC8" s="185"/>
      <c r="UQD8" s="186"/>
      <c r="UQE8" s="185"/>
      <c r="UQF8" s="186"/>
      <c r="UQG8" s="185"/>
      <c r="UQH8" s="186"/>
      <c r="UQI8" s="185"/>
      <c r="UQJ8" s="186"/>
      <c r="UQK8" s="185"/>
      <c r="UQL8" s="186"/>
      <c r="UQM8" s="185"/>
      <c r="UQN8" s="186"/>
      <c r="UQO8" s="185"/>
      <c r="UQP8" s="186"/>
      <c r="UQQ8" s="185"/>
      <c r="UQR8" s="186"/>
      <c r="UQS8" s="185"/>
      <c r="UQT8" s="186"/>
      <c r="UQU8" s="185"/>
      <c r="UQV8" s="186"/>
      <c r="UQW8" s="185"/>
      <c r="UQX8" s="186"/>
      <c r="UQY8" s="185"/>
      <c r="UQZ8" s="186"/>
      <c r="URA8" s="185"/>
      <c r="URB8" s="186"/>
      <c r="URC8" s="185"/>
      <c r="URD8" s="186"/>
      <c r="URE8" s="185"/>
      <c r="URF8" s="186"/>
      <c r="URG8" s="185"/>
      <c r="URH8" s="186"/>
      <c r="URI8" s="185"/>
      <c r="URJ8" s="186"/>
      <c r="URK8" s="185"/>
      <c r="URL8" s="186"/>
      <c r="URM8" s="185"/>
      <c r="URN8" s="186"/>
      <c r="URO8" s="185"/>
      <c r="URP8" s="186"/>
      <c r="URQ8" s="185"/>
      <c r="URR8" s="186"/>
      <c r="URS8" s="185"/>
      <c r="URT8" s="186"/>
      <c r="URU8" s="185"/>
      <c r="URV8" s="186"/>
      <c r="URW8" s="185"/>
      <c r="URX8" s="186"/>
      <c r="URY8" s="185"/>
      <c r="URZ8" s="186"/>
      <c r="USA8" s="185"/>
      <c r="USB8" s="186"/>
      <c r="USC8" s="185"/>
      <c r="USD8" s="186"/>
      <c r="USE8" s="185"/>
      <c r="USF8" s="186"/>
      <c r="USG8" s="185"/>
      <c r="USH8" s="186"/>
      <c r="USI8" s="185"/>
      <c r="USJ8" s="186"/>
      <c r="USK8" s="185"/>
      <c r="USL8" s="186"/>
      <c r="USM8" s="185"/>
      <c r="USN8" s="186"/>
      <c r="USO8" s="185"/>
      <c r="USP8" s="186"/>
      <c r="USQ8" s="185"/>
      <c r="USR8" s="186"/>
      <c r="USS8" s="185"/>
      <c r="UST8" s="186"/>
      <c r="USU8" s="185"/>
      <c r="USV8" s="186"/>
      <c r="USW8" s="185"/>
      <c r="USX8" s="186"/>
      <c r="USY8" s="185"/>
      <c r="USZ8" s="186"/>
      <c r="UTA8" s="185"/>
      <c r="UTB8" s="186"/>
      <c r="UTC8" s="185"/>
      <c r="UTD8" s="186"/>
      <c r="UTE8" s="185"/>
      <c r="UTF8" s="186"/>
      <c r="UTG8" s="185"/>
      <c r="UTH8" s="186"/>
      <c r="UTI8" s="185"/>
      <c r="UTJ8" s="186"/>
      <c r="UTK8" s="185"/>
      <c r="UTL8" s="186"/>
      <c r="UTM8" s="185"/>
      <c r="UTN8" s="186"/>
      <c r="UTO8" s="185"/>
      <c r="UTP8" s="186"/>
      <c r="UTQ8" s="185"/>
      <c r="UTR8" s="186"/>
      <c r="UTS8" s="185"/>
      <c r="UTT8" s="186"/>
      <c r="UTU8" s="185"/>
      <c r="UTV8" s="186"/>
      <c r="UTW8" s="185"/>
      <c r="UTX8" s="186"/>
      <c r="UTY8" s="185"/>
      <c r="UTZ8" s="186"/>
      <c r="UUA8" s="185"/>
      <c r="UUB8" s="186"/>
      <c r="UUC8" s="185"/>
      <c r="UUD8" s="186"/>
      <c r="UUE8" s="185"/>
      <c r="UUF8" s="186"/>
      <c r="UUG8" s="185"/>
      <c r="UUH8" s="186"/>
      <c r="UUI8" s="185"/>
      <c r="UUJ8" s="186"/>
      <c r="UUK8" s="185"/>
      <c r="UUL8" s="186"/>
      <c r="UUM8" s="185"/>
      <c r="UUN8" s="186"/>
      <c r="UUO8" s="185"/>
      <c r="UUP8" s="186"/>
      <c r="UUQ8" s="185"/>
      <c r="UUR8" s="186"/>
      <c r="UUS8" s="185"/>
      <c r="UUT8" s="186"/>
      <c r="UUU8" s="185"/>
      <c r="UUV8" s="186"/>
      <c r="UUW8" s="185"/>
      <c r="UUX8" s="186"/>
      <c r="UUY8" s="185"/>
      <c r="UUZ8" s="186"/>
      <c r="UVA8" s="185"/>
      <c r="UVB8" s="186"/>
      <c r="UVC8" s="185"/>
      <c r="UVD8" s="186"/>
      <c r="UVE8" s="185"/>
      <c r="UVF8" s="186"/>
      <c r="UVG8" s="185"/>
      <c r="UVH8" s="186"/>
      <c r="UVI8" s="185"/>
      <c r="UVJ8" s="186"/>
      <c r="UVK8" s="185"/>
      <c r="UVL8" s="186"/>
      <c r="UVM8" s="185"/>
      <c r="UVN8" s="186"/>
      <c r="UVO8" s="185"/>
      <c r="UVP8" s="186"/>
      <c r="UVQ8" s="185"/>
      <c r="UVR8" s="186"/>
      <c r="UVS8" s="185"/>
      <c r="UVT8" s="186"/>
      <c r="UVU8" s="185"/>
      <c r="UVV8" s="186"/>
      <c r="UVW8" s="185"/>
      <c r="UVX8" s="186"/>
      <c r="UVY8" s="185"/>
      <c r="UVZ8" s="186"/>
      <c r="UWA8" s="185"/>
      <c r="UWB8" s="186"/>
      <c r="UWC8" s="185"/>
      <c r="UWD8" s="186"/>
      <c r="UWE8" s="185"/>
      <c r="UWF8" s="186"/>
      <c r="UWG8" s="185"/>
      <c r="UWH8" s="186"/>
      <c r="UWI8" s="185"/>
      <c r="UWJ8" s="186"/>
      <c r="UWK8" s="185"/>
      <c r="UWL8" s="186"/>
      <c r="UWM8" s="185"/>
      <c r="UWN8" s="186"/>
      <c r="UWO8" s="185"/>
      <c r="UWP8" s="186"/>
      <c r="UWQ8" s="185"/>
      <c r="UWR8" s="186"/>
      <c r="UWS8" s="185"/>
      <c r="UWT8" s="186"/>
      <c r="UWU8" s="185"/>
      <c r="UWV8" s="186"/>
      <c r="UWW8" s="185"/>
      <c r="UWX8" s="186"/>
      <c r="UWY8" s="185"/>
      <c r="UWZ8" s="186"/>
      <c r="UXA8" s="185"/>
      <c r="UXB8" s="186"/>
      <c r="UXC8" s="185"/>
      <c r="UXD8" s="186"/>
      <c r="UXE8" s="185"/>
      <c r="UXF8" s="186"/>
      <c r="UXG8" s="185"/>
      <c r="UXH8" s="186"/>
      <c r="UXI8" s="185"/>
      <c r="UXJ8" s="186"/>
      <c r="UXK8" s="185"/>
      <c r="UXL8" s="186"/>
      <c r="UXM8" s="185"/>
      <c r="UXN8" s="186"/>
      <c r="UXO8" s="185"/>
      <c r="UXP8" s="186"/>
      <c r="UXQ8" s="185"/>
      <c r="UXR8" s="186"/>
      <c r="UXS8" s="185"/>
      <c r="UXT8" s="186"/>
      <c r="UXU8" s="185"/>
      <c r="UXV8" s="186"/>
      <c r="UXW8" s="185"/>
      <c r="UXX8" s="186"/>
      <c r="UXY8" s="185"/>
      <c r="UXZ8" s="186"/>
      <c r="UYA8" s="185"/>
      <c r="UYB8" s="186"/>
      <c r="UYC8" s="185"/>
      <c r="UYD8" s="186"/>
      <c r="UYE8" s="185"/>
      <c r="UYF8" s="186"/>
      <c r="UYG8" s="185"/>
      <c r="UYH8" s="186"/>
      <c r="UYI8" s="185"/>
      <c r="UYJ8" s="186"/>
      <c r="UYK8" s="185"/>
      <c r="UYL8" s="186"/>
      <c r="UYM8" s="185"/>
      <c r="UYN8" s="186"/>
      <c r="UYO8" s="185"/>
      <c r="UYP8" s="186"/>
      <c r="UYQ8" s="185"/>
      <c r="UYR8" s="186"/>
      <c r="UYS8" s="185"/>
      <c r="UYT8" s="186"/>
      <c r="UYU8" s="185"/>
      <c r="UYV8" s="186"/>
      <c r="UYW8" s="185"/>
      <c r="UYX8" s="186"/>
      <c r="UYY8" s="185"/>
      <c r="UYZ8" s="186"/>
      <c r="UZA8" s="185"/>
      <c r="UZB8" s="186"/>
      <c r="UZC8" s="185"/>
      <c r="UZD8" s="186"/>
      <c r="UZE8" s="185"/>
      <c r="UZF8" s="186"/>
      <c r="UZG8" s="185"/>
      <c r="UZH8" s="186"/>
      <c r="UZI8" s="185"/>
      <c r="UZJ8" s="186"/>
      <c r="UZK8" s="185"/>
      <c r="UZL8" s="186"/>
      <c r="UZM8" s="185"/>
      <c r="UZN8" s="186"/>
      <c r="UZO8" s="185"/>
      <c r="UZP8" s="186"/>
      <c r="UZQ8" s="185"/>
      <c r="UZR8" s="186"/>
      <c r="UZS8" s="185"/>
      <c r="UZT8" s="186"/>
      <c r="UZU8" s="185"/>
      <c r="UZV8" s="186"/>
      <c r="UZW8" s="185"/>
      <c r="UZX8" s="186"/>
      <c r="UZY8" s="185"/>
      <c r="UZZ8" s="186"/>
      <c r="VAA8" s="185"/>
      <c r="VAB8" s="186"/>
      <c r="VAC8" s="185"/>
      <c r="VAD8" s="186"/>
      <c r="VAE8" s="185"/>
      <c r="VAF8" s="186"/>
      <c r="VAG8" s="185"/>
      <c r="VAH8" s="186"/>
      <c r="VAI8" s="185"/>
      <c r="VAJ8" s="186"/>
      <c r="VAK8" s="185"/>
      <c r="VAL8" s="186"/>
      <c r="VAM8" s="185"/>
      <c r="VAN8" s="186"/>
      <c r="VAO8" s="185"/>
      <c r="VAP8" s="186"/>
      <c r="VAQ8" s="185"/>
      <c r="VAR8" s="186"/>
      <c r="VAS8" s="185"/>
      <c r="VAT8" s="186"/>
      <c r="VAU8" s="185"/>
      <c r="VAV8" s="186"/>
      <c r="VAW8" s="185"/>
      <c r="VAX8" s="186"/>
      <c r="VAY8" s="185"/>
      <c r="VAZ8" s="186"/>
      <c r="VBA8" s="185"/>
      <c r="VBB8" s="186"/>
      <c r="VBC8" s="185"/>
      <c r="VBD8" s="186"/>
      <c r="VBE8" s="185"/>
      <c r="VBF8" s="186"/>
      <c r="VBG8" s="185"/>
      <c r="VBH8" s="186"/>
      <c r="VBI8" s="185"/>
      <c r="VBJ8" s="186"/>
      <c r="VBK8" s="185"/>
      <c r="VBL8" s="186"/>
      <c r="VBM8" s="185"/>
      <c r="VBN8" s="186"/>
      <c r="VBO8" s="185"/>
      <c r="VBP8" s="186"/>
      <c r="VBQ8" s="185"/>
      <c r="VBR8" s="186"/>
      <c r="VBS8" s="185"/>
      <c r="VBT8" s="186"/>
      <c r="VBU8" s="185"/>
      <c r="VBV8" s="186"/>
      <c r="VBW8" s="185"/>
      <c r="VBX8" s="186"/>
      <c r="VBY8" s="185"/>
      <c r="VBZ8" s="186"/>
      <c r="VCA8" s="185"/>
      <c r="VCB8" s="186"/>
      <c r="VCC8" s="185"/>
      <c r="VCD8" s="186"/>
      <c r="VCE8" s="185"/>
      <c r="VCF8" s="186"/>
      <c r="VCG8" s="185"/>
      <c r="VCH8" s="186"/>
      <c r="VCI8" s="185"/>
      <c r="VCJ8" s="186"/>
      <c r="VCK8" s="185"/>
      <c r="VCL8" s="186"/>
      <c r="VCM8" s="185"/>
      <c r="VCN8" s="186"/>
      <c r="VCO8" s="185"/>
      <c r="VCP8" s="186"/>
      <c r="VCQ8" s="185"/>
      <c r="VCR8" s="186"/>
      <c r="VCS8" s="185"/>
      <c r="VCT8" s="186"/>
      <c r="VCU8" s="185"/>
      <c r="VCV8" s="186"/>
      <c r="VCW8" s="185"/>
      <c r="VCX8" s="186"/>
      <c r="VCY8" s="185"/>
      <c r="VCZ8" s="186"/>
      <c r="VDA8" s="185"/>
      <c r="VDB8" s="186"/>
      <c r="VDC8" s="185"/>
      <c r="VDD8" s="186"/>
      <c r="VDE8" s="185"/>
      <c r="VDF8" s="186"/>
      <c r="VDG8" s="185"/>
      <c r="VDH8" s="186"/>
      <c r="VDI8" s="185"/>
      <c r="VDJ8" s="186"/>
      <c r="VDK8" s="185"/>
      <c r="VDL8" s="186"/>
      <c r="VDM8" s="185"/>
      <c r="VDN8" s="186"/>
      <c r="VDO8" s="185"/>
      <c r="VDP8" s="186"/>
      <c r="VDQ8" s="185"/>
      <c r="VDR8" s="186"/>
      <c r="VDS8" s="185"/>
      <c r="VDT8" s="186"/>
      <c r="VDU8" s="185"/>
      <c r="VDV8" s="186"/>
      <c r="VDW8" s="185"/>
      <c r="VDX8" s="186"/>
      <c r="VDY8" s="185"/>
      <c r="VDZ8" s="186"/>
      <c r="VEA8" s="185"/>
      <c r="VEB8" s="186"/>
      <c r="VEC8" s="185"/>
      <c r="VED8" s="186"/>
      <c r="VEE8" s="185"/>
      <c r="VEF8" s="186"/>
      <c r="VEG8" s="185"/>
      <c r="VEH8" s="186"/>
      <c r="VEI8" s="185"/>
      <c r="VEJ8" s="186"/>
      <c r="VEK8" s="185"/>
      <c r="VEL8" s="186"/>
      <c r="VEM8" s="185"/>
      <c r="VEN8" s="186"/>
      <c r="VEO8" s="185"/>
      <c r="VEP8" s="186"/>
      <c r="VEQ8" s="185"/>
      <c r="VER8" s="186"/>
      <c r="VES8" s="185"/>
      <c r="VET8" s="186"/>
      <c r="VEU8" s="185"/>
      <c r="VEV8" s="186"/>
      <c r="VEW8" s="185"/>
      <c r="VEX8" s="186"/>
      <c r="VEY8" s="185"/>
      <c r="VEZ8" s="186"/>
      <c r="VFA8" s="185"/>
      <c r="VFB8" s="186"/>
      <c r="VFC8" s="185"/>
      <c r="VFD8" s="186"/>
      <c r="VFE8" s="185"/>
      <c r="VFF8" s="186"/>
      <c r="VFG8" s="185"/>
      <c r="VFH8" s="186"/>
      <c r="VFI8" s="185"/>
      <c r="VFJ8" s="186"/>
      <c r="VFK8" s="185"/>
      <c r="VFL8" s="186"/>
      <c r="VFM8" s="185"/>
      <c r="VFN8" s="186"/>
      <c r="VFO8" s="185"/>
      <c r="VFP8" s="186"/>
      <c r="VFQ8" s="185"/>
      <c r="VFR8" s="186"/>
      <c r="VFS8" s="185"/>
      <c r="VFT8" s="186"/>
      <c r="VFU8" s="185"/>
      <c r="VFV8" s="186"/>
      <c r="VFW8" s="185"/>
      <c r="VFX8" s="186"/>
      <c r="VFY8" s="185"/>
      <c r="VFZ8" s="186"/>
      <c r="VGA8" s="185"/>
      <c r="VGB8" s="186"/>
      <c r="VGC8" s="185"/>
      <c r="VGD8" s="186"/>
      <c r="VGE8" s="185"/>
      <c r="VGF8" s="186"/>
      <c r="VGG8" s="185"/>
      <c r="VGH8" s="186"/>
      <c r="VGI8" s="185"/>
      <c r="VGJ8" s="186"/>
      <c r="VGK8" s="185"/>
      <c r="VGL8" s="186"/>
      <c r="VGM8" s="185"/>
      <c r="VGN8" s="186"/>
      <c r="VGO8" s="185"/>
      <c r="VGP8" s="186"/>
      <c r="VGQ8" s="185"/>
      <c r="VGR8" s="186"/>
      <c r="VGS8" s="185"/>
      <c r="VGT8" s="186"/>
      <c r="VGU8" s="185"/>
      <c r="VGV8" s="186"/>
      <c r="VGW8" s="185"/>
      <c r="VGX8" s="186"/>
      <c r="VGY8" s="185"/>
      <c r="VGZ8" s="186"/>
      <c r="VHA8" s="185"/>
      <c r="VHB8" s="186"/>
      <c r="VHC8" s="185"/>
      <c r="VHD8" s="186"/>
      <c r="VHE8" s="185"/>
      <c r="VHF8" s="186"/>
      <c r="VHG8" s="185"/>
      <c r="VHH8" s="186"/>
      <c r="VHI8" s="185"/>
      <c r="VHJ8" s="186"/>
      <c r="VHK8" s="185"/>
      <c r="VHL8" s="186"/>
      <c r="VHM8" s="185"/>
      <c r="VHN8" s="186"/>
      <c r="VHO8" s="185"/>
      <c r="VHP8" s="186"/>
      <c r="VHQ8" s="185"/>
      <c r="VHR8" s="186"/>
      <c r="VHS8" s="185"/>
      <c r="VHT8" s="186"/>
      <c r="VHU8" s="185"/>
      <c r="VHV8" s="186"/>
      <c r="VHW8" s="185"/>
      <c r="VHX8" s="186"/>
      <c r="VHY8" s="185"/>
      <c r="VHZ8" s="186"/>
      <c r="VIA8" s="185"/>
      <c r="VIB8" s="186"/>
      <c r="VIC8" s="185"/>
      <c r="VID8" s="186"/>
      <c r="VIE8" s="185"/>
      <c r="VIF8" s="186"/>
      <c r="VIG8" s="185"/>
      <c r="VIH8" s="186"/>
      <c r="VII8" s="185"/>
      <c r="VIJ8" s="186"/>
      <c r="VIK8" s="185"/>
      <c r="VIL8" s="186"/>
      <c r="VIM8" s="185"/>
      <c r="VIN8" s="186"/>
      <c r="VIO8" s="185"/>
      <c r="VIP8" s="186"/>
      <c r="VIQ8" s="185"/>
      <c r="VIR8" s="186"/>
      <c r="VIS8" s="185"/>
      <c r="VIT8" s="186"/>
      <c r="VIU8" s="185"/>
      <c r="VIV8" s="186"/>
      <c r="VIW8" s="185"/>
      <c r="VIX8" s="186"/>
      <c r="VIY8" s="185"/>
      <c r="VIZ8" s="186"/>
      <c r="VJA8" s="185"/>
      <c r="VJB8" s="186"/>
      <c r="VJC8" s="185"/>
      <c r="VJD8" s="186"/>
      <c r="VJE8" s="185"/>
      <c r="VJF8" s="186"/>
      <c r="VJG8" s="185"/>
      <c r="VJH8" s="186"/>
      <c r="VJI8" s="185"/>
      <c r="VJJ8" s="186"/>
      <c r="VJK8" s="185"/>
      <c r="VJL8" s="186"/>
      <c r="VJM8" s="185"/>
      <c r="VJN8" s="186"/>
      <c r="VJO8" s="185"/>
      <c r="VJP8" s="186"/>
      <c r="VJQ8" s="185"/>
      <c r="VJR8" s="186"/>
      <c r="VJS8" s="185"/>
      <c r="VJT8" s="186"/>
      <c r="VJU8" s="185"/>
      <c r="VJV8" s="186"/>
      <c r="VJW8" s="185"/>
      <c r="VJX8" s="186"/>
      <c r="VJY8" s="185"/>
      <c r="VJZ8" s="186"/>
      <c r="VKA8" s="185"/>
      <c r="VKB8" s="186"/>
      <c r="VKC8" s="185"/>
      <c r="VKD8" s="186"/>
      <c r="VKE8" s="185"/>
      <c r="VKF8" s="186"/>
      <c r="VKG8" s="185"/>
      <c r="VKH8" s="186"/>
      <c r="VKI8" s="185"/>
      <c r="VKJ8" s="186"/>
      <c r="VKK8" s="185"/>
      <c r="VKL8" s="186"/>
      <c r="VKM8" s="185"/>
      <c r="VKN8" s="186"/>
      <c r="VKO8" s="185"/>
      <c r="VKP8" s="186"/>
      <c r="VKQ8" s="185"/>
      <c r="VKR8" s="186"/>
      <c r="VKS8" s="185"/>
      <c r="VKT8" s="186"/>
      <c r="VKU8" s="185"/>
      <c r="VKV8" s="186"/>
      <c r="VKW8" s="185"/>
      <c r="VKX8" s="186"/>
      <c r="VKY8" s="185"/>
      <c r="VKZ8" s="186"/>
      <c r="VLA8" s="185"/>
      <c r="VLB8" s="186"/>
      <c r="VLC8" s="185"/>
      <c r="VLD8" s="186"/>
      <c r="VLE8" s="185"/>
      <c r="VLF8" s="186"/>
      <c r="VLG8" s="185"/>
      <c r="VLH8" s="186"/>
      <c r="VLI8" s="185"/>
      <c r="VLJ8" s="186"/>
      <c r="VLK8" s="185"/>
      <c r="VLL8" s="186"/>
      <c r="VLM8" s="185"/>
      <c r="VLN8" s="186"/>
      <c r="VLO8" s="185"/>
      <c r="VLP8" s="186"/>
      <c r="VLQ8" s="185"/>
      <c r="VLR8" s="186"/>
      <c r="VLS8" s="185"/>
      <c r="VLT8" s="186"/>
      <c r="VLU8" s="185"/>
      <c r="VLV8" s="186"/>
      <c r="VLW8" s="185"/>
      <c r="VLX8" s="186"/>
      <c r="VLY8" s="185"/>
      <c r="VLZ8" s="186"/>
      <c r="VMA8" s="185"/>
      <c r="VMB8" s="186"/>
      <c r="VMC8" s="185"/>
      <c r="VMD8" s="186"/>
      <c r="VME8" s="185"/>
      <c r="VMF8" s="186"/>
      <c r="VMG8" s="185"/>
      <c r="VMH8" s="186"/>
      <c r="VMI8" s="185"/>
      <c r="VMJ8" s="186"/>
      <c r="VMK8" s="185"/>
      <c r="VML8" s="186"/>
      <c r="VMM8" s="185"/>
      <c r="VMN8" s="186"/>
      <c r="VMO8" s="185"/>
      <c r="VMP8" s="186"/>
      <c r="VMQ8" s="185"/>
      <c r="VMR8" s="186"/>
      <c r="VMS8" s="185"/>
      <c r="VMT8" s="186"/>
      <c r="VMU8" s="185"/>
      <c r="VMV8" s="186"/>
      <c r="VMW8" s="185"/>
      <c r="VMX8" s="186"/>
      <c r="VMY8" s="185"/>
      <c r="VMZ8" s="186"/>
      <c r="VNA8" s="185"/>
      <c r="VNB8" s="186"/>
      <c r="VNC8" s="185"/>
      <c r="VND8" s="186"/>
      <c r="VNE8" s="185"/>
      <c r="VNF8" s="186"/>
      <c r="VNG8" s="185"/>
      <c r="VNH8" s="186"/>
      <c r="VNI8" s="185"/>
      <c r="VNJ8" s="186"/>
      <c r="VNK8" s="185"/>
      <c r="VNL8" s="186"/>
      <c r="VNM8" s="185"/>
      <c r="VNN8" s="186"/>
      <c r="VNO8" s="185"/>
      <c r="VNP8" s="186"/>
      <c r="VNQ8" s="185"/>
      <c r="VNR8" s="186"/>
      <c r="VNS8" s="185"/>
      <c r="VNT8" s="186"/>
      <c r="VNU8" s="185"/>
      <c r="VNV8" s="186"/>
      <c r="VNW8" s="185"/>
      <c r="VNX8" s="186"/>
      <c r="VNY8" s="185"/>
      <c r="VNZ8" s="186"/>
      <c r="VOA8" s="185"/>
      <c r="VOB8" s="186"/>
      <c r="VOC8" s="185"/>
      <c r="VOD8" s="186"/>
      <c r="VOE8" s="185"/>
      <c r="VOF8" s="186"/>
      <c r="VOG8" s="185"/>
      <c r="VOH8" s="186"/>
      <c r="VOI8" s="185"/>
      <c r="VOJ8" s="186"/>
      <c r="VOK8" s="185"/>
      <c r="VOL8" s="186"/>
      <c r="VOM8" s="185"/>
      <c r="VON8" s="186"/>
      <c r="VOO8" s="185"/>
      <c r="VOP8" s="186"/>
      <c r="VOQ8" s="185"/>
      <c r="VOR8" s="186"/>
      <c r="VOS8" s="185"/>
      <c r="VOT8" s="186"/>
      <c r="VOU8" s="185"/>
      <c r="VOV8" s="186"/>
      <c r="VOW8" s="185"/>
      <c r="VOX8" s="186"/>
      <c r="VOY8" s="185"/>
      <c r="VOZ8" s="186"/>
      <c r="VPA8" s="185"/>
      <c r="VPB8" s="186"/>
      <c r="VPC8" s="185"/>
      <c r="VPD8" s="186"/>
      <c r="VPE8" s="185"/>
      <c r="VPF8" s="186"/>
      <c r="VPG8" s="185"/>
      <c r="VPH8" s="186"/>
      <c r="VPI8" s="185"/>
      <c r="VPJ8" s="186"/>
      <c r="VPK8" s="185"/>
      <c r="VPL8" s="186"/>
      <c r="VPM8" s="185"/>
      <c r="VPN8" s="186"/>
      <c r="VPO8" s="185"/>
      <c r="VPP8" s="186"/>
      <c r="VPQ8" s="185"/>
      <c r="VPR8" s="186"/>
      <c r="VPS8" s="185"/>
      <c r="VPT8" s="186"/>
      <c r="VPU8" s="185"/>
      <c r="VPV8" s="186"/>
      <c r="VPW8" s="185"/>
      <c r="VPX8" s="186"/>
      <c r="VPY8" s="185"/>
      <c r="VPZ8" s="186"/>
      <c r="VQA8" s="185"/>
      <c r="VQB8" s="186"/>
      <c r="VQC8" s="185"/>
      <c r="VQD8" s="186"/>
      <c r="VQE8" s="185"/>
      <c r="VQF8" s="186"/>
      <c r="VQG8" s="185"/>
      <c r="VQH8" s="186"/>
      <c r="VQI8" s="185"/>
      <c r="VQJ8" s="186"/>
      <c r="VQK8" s="185"/>
      <c r="VQL8" s="186"/>
      <c r="VQM8" s="185"/>
      <c r="VQN8" s="186"/>
      <c r="VQO8" s="185"/>
      <c r="VQP8" s="186"/>
      <c r="VQQ8" s="185"/>
      <c r="VQR8" s="186"/>
      <c r="VQS8" s="185"/>
      <c r="VQT8" s="186"/>
      <c r="VQU8" s="185"/>
      <c r="VQV8" s="186"/>
      <c r="VQW8" s="185"/>
      <c r="VQX8" s="186"/>
      <c r="VQY8" s="185"/>
      <c r="VQZ8" s="186"/>
      <c r="VRA8" s="185"/>
      <c r="VRB8" s="186"/>
      <c r="VRC8" s="185"/>
      <c r="VRD8" s="186"/>
      <c r="VRE8" s="185"/>
      <c r="VRF8" s="186"/>
      <c r="VRG8" s="185"/>
      <c r="VRH8" s="186"/>
      <c r="VRI8" s="185"/>
      <c r="VRJ8" s="186"/>
      <c r="VRK8" s="185"/>
      <c r="VRL8" s="186"/>
      <c r="VRM8" s="185"/>
      <c r="VRN8" s="186"/>
      <c r="VRO8" s="185"/>
      <c r="VRP8" s="186"/>
      <c r="VRQ8" s="185"/>
      <c r="VRR8" s="186"/>
      <c r="VRS8" s="185"/>
      <c r="VRT8" s="186"/>
      <c r="VRU8" s="185"/>
      <c r="VRV8" s="186"/>
      <c r="VRW8" s="185"/>
      <c r="VRX8" s="186"/>
      <c r="VRY8" s="185"/>
      <c r="VRZ8" s="186"/>
      <c r="VSA8" s="185"/>
      <c r="VSB8" s="186"/>
      <c r="VSC8" s="185"/>
      <c r="VSD8" s="186"/>
      <c r="VSE8" s="185"/>
      <c r="VSF8" s="186"/>
      <c r="VSG8" s="185"/>
      <c r="VSH8" s="186"/>
      <c r="VSI8" s="185"/>
      <c r="VSJ8" s="186"/>
      <c r="VSK8" s="185"/>
      <c r="VSL8" s="186"/>
      <c r="VSM8" s="185"/>
      <c r="VSN8" s="186"/>
      <c r="VSO8" s="185"/>
      <c r="VSP8" s="186"/>
      <c r="VSQ8" s="185"/>
      <c r="VSR8" s="186"/>
      <c r="VSS8" s="185"/>
      <c r="VST8" s="186"/>
      <c r="VSU8" s="185"/>
      <c r="VSV8" s="186"/>
      <c r="VSW8" s="185"/>
      <c r="VSX8" s="186"/>
      <c r="VSY8" s="185"/>
      <c r="VSZ8" s="186"/>
      <c r="VTA8" s="185"/>
      <c r="VTB8" s="186"/>
      <c r="VTC8" s="185"/>
      <c r="VTD8" s="186"/>
      <c r="VTE8" s="185"/>
      <c r="VTF8" s="186"/>
      <c r="VTG8" s="185"/>
      <c r="VTH8" s="186"/>
      <c r="VTI8" s="185"/>
      <c r="VTJ8" s="186"/>
      <c r="VTK8" s="185"/>
      <c r="VTL8" s="186"/>
      <c r="VTM8" s="185"/>
      <c r="VTN8" s="186"/>
      <c r="VTO8" s="185"/>
      <c r="VTP8" s="186"/>
      <c r="VTQ8" s="185"/>
      <c r="VTR8" s="186"/>
      <c r="VTS8" s="185"/>
      <c r="VTT8" s="186"/>
      <c r="VTU8" s="185"/>
      <c r="VTV8" s="186"/>
      <c r="VTW8" s="185"/>
      <c r="VTX8" s="186"/>
      <c r="VTY8" s="185"/>
      <c r="VTZ8" s="186"/>
      <c r="VUA8" s="185"/>
      <c r="VUB8" s="186"/>
      <c r="VUC8" s="185"/>
      <c r="VUD8" s="186"/>
      <c r="VUE8" s="185"/>
      <c r="VUF8" s="186"/>
      <c r="VUG8" s="185"/>
      <c r="VUH8" s="186"/>
      <c r="VUI8" s="185"/>
      <c r="VUJ8" s="186"/>
      <c r="VUK8" s="185"/>
      <c r="VUL8" s="186"/>
      <c r="VUM8" s="185"/>
      <c r="VUN8" s="186"/>
      <c r="VUO8" s="185"/>
      <c r="VUP8" s="186"/>
      <c r="VUQ8" s="185"/>
      <c r="VUR8" s="186"/>
      <c r="VUS8" s="185"/>
      <c r="VUT8" s="186"/>
      <c r="VUU8" s="185"/>
      <c r="VUV8" s="186"/>
      <c r="VUW8" s="185"/>
      <c r="VUX8" s="186"/>
      <c r="VUY8" s="185"/>
      <c r="VUZ8" s="186"/>
      <c r="VVA8" s="185"/>
      <c r="VVB8" s="186"/>
      <c r="VVC8" s="185"/>
      <c r="VVD8" s="186"/>
      <c r="VVE8" s="185"/>
      <c r="VVF8" s="186"/>
      <c r="VVG8" s="185"/>
      <c r="VVH8" s="186"/>
      <c r="VVI8" s="185"/>
      <c r="VVJ8" s="186"/>
      <c r="VVK8" s="185"/>
      <c r="VVL8" s="186"/>
      <c r="VVM8" s="185"/>
      <c r="VVN8" s="186"/>
      <c r="VVO8" s="185"/>
      <c r="VVP8" s="186"/>
      <c r="VVQ8" s="185"/>
      <c r="VVR8" s="186"/>
      <c r="VVS8" s="185"/>
      <c r="VVT8" s="186"/>
      <c r="VVU8" s="185"/>
      <c r="VVV8" s="186"/>
      <c r="VVW8" s="185"/>
      <c r="VVX8" s="186"/>
      <c r="VVY8" s="185"/>
      <c r="VVZ8" s="186"/>
      <c r="VWA8" s="185"/>
      <c r="VWB8" s="186"/>
      <c r="VWC8" s="185"/>
      <c r="VWD8" s="186"/>
      <c r="VWE8" s="185"/>
      <c r="VWF8" s="186"/>
      <c r="VWG8" s="185"/>
      <c r="VWH8" s="186"/>
      <c r="VWI8" s="185"/>
      <c r="VWJ8" s="186"/>
      <c r="VWK8" s="185"/>
      <c r="VWL8" s="186"/>
      <c r="VWM8" s="185"/>
      <c r="VWN8" s="186"/>
      <c r="VWO8" s="185"/>
      <c r="VWP8" s="186"/>
      <c r="VWQ8" s="185"/>
      <c r="VWR8" s="186"/>
      <c r="VWS8" s="185"/>
      <c r="VWT8" s="186"/>
      <c r="VWU8" s="185"/>
      <c r="VWV8" s="186"/>
      <c r="VWW8" s="185"/>
      <c r="VWX8" s="186"/>
      <c r="VWY8" s="185"/>
      <c r="VWZ8" s="186"/>
      <c r="VXA8" s="185"/>
      <c r="VXB8" s="186"/>
      <c r="VXC8" s="185"/>
      <c r="VXD8" s="186"/>
      <c r="VXE8" s="185"/>
      <c r="VXF8" s="186"/>
      <c r="VXG8" s="185"/>
      <c r="VXH8" s="186"/>
      <c r="VXI8" s="185"/>
      <c r="VXJ8" s="186"/>
      <c r="VXK8" s="185"/>
      <c r="VXL8" s="186"/>
      <c r="VXM8" s="185"/>
      <c r="VXN8" s="186"/>
      <c r="VXO8" s="185"/>
      <c r="VXP8" s="186"/>
      <c r="VXQ8" s="185"/>
      <c r="VXR8" s="186"/>
      <c r="VXS8" s="185"/>
      <c r="VXT8" s="186"/>
      <c r="VXU8" s="185"/>
      <c r="VXV8" s="186"/>
      <c r="VXW8" s="185"/>
      <c r="VXX8" s="186"/>
      <c r="VXY8" s="185"/>
      <c r="VXZ8" s="186"/>
      <c r="VYA8" s="185"/>
      <c r="VYB8" s="186"/>
      <c r="VYC8" s="185"/>
      <c r="VYD8" s="186"/>
      <c r="VYE8" s="185"/>
      <c r="VYF8" s="186"/>
      <c r="VYG8" s="185"/>
      <c r="VYH8" s="186"/>
      <c r="VYI8" s="185"/>
      <c r="VYJ8" s="186"/>
      <c r="VYK8" s="185"/>
      <c r="VYL8" s="186"/>
      <c r="VYM8" s="185"/>
      <c r="VYN8" s="186"/>
      <c r="VYO8" s="185"/>
      <c r="VYP8" s="186"/>
      <c r="VYQ8" s="185"/>
      <c r="VYR8" s="186"/>
      <c r="VYS8" s="185"/>
      <c r="VYT8" s="186"/>
      <c r="VYU8" s="185"/>
      <c r="VYV8" s="186"/>
      <c r="VYW8" s="185"/>
      <c r="VYX8" s="186"/>
      <c r="VYY8" s="185"/>
      <c r="VYZ8" s="186"/>
      <c r="VZA8" s="185"/>
      <c r="VZB8" s="186"/>
      <c r="VZC8" s="185"/>
      <c r="VZD8" s="186"/>
      <c r="VZE8" s="185"/>
      <c r="VZF8" s="186"/>
      <c r="VZG8" s="185"/>
      <c r="VZH8" s="186"/>
      <c r="VZI8" s="185"/>
      <c r="VZJ8" s="186"/>
      <c r="VZK8" s="185"/>
      <c r="VZL8" s="186"/>
      <c r="VZM8" s="185"/>
      <c r="VZN8" s="186"/>
      <c r="VZO8" s="185"/>
      <c r="VZP8" s="186"/>
      <c r="VZQ8" s="185"/>
      <c r="VZR8" s="186"/>
      <c r="VZS8" s="185"/>
      <c r="VZT8" s="186"/>
      <c r="VZU8" s="185"/>
      <c r="VZV8" s="186"/>
      <c r="VZW8" s="185"/>
      <c r="VZX8" s="186"/>
      <c r="VZY8" s="185"/>
      <c r="VZZ8" s="186"/>
      <c r="WAA8" s="185"/>
      <c r="WAB8" s="186"/>
      <c r="WAC8" s="185"/>
      <c r="WAD8" s="186"/>
      <c r="WAE8" s="185"/>
      <c r="WAF8" s="186"/>
      <c r="WAG8" s="185"/>
      <c r="WAH8" s="186"/>
      <c r="WAI8" s="185"/>
      <c r="WAJ8" s="186"/>
      <c r="WAK8" s="185"/>
      <c r="WAL8" s="186"/>
      <c r="WAM8" s="185"/>
      <c r="WAN8" s="186"/>
      <c r="WAO8" s="185"/>
      <c r="WAP8" s="186"/>
      <c r="WAQ8" s="185"/>
      <c r="WAR8" s="186"/>
      <c r="WAS8" s="185"/>
      <c r="WAT8" s="186"/>
      <c r="WAU8" s="185"/>
      <c r="WAV8" s="186"/>
      <c r="WAW8" s="185"/>
      <c r="WAX8" s="186"/>
      <c r="WAY8" s="185"/>
      <c r="WAZ8" s="186"/>
      <c r="WBA8" s="185"/>
      <c r="WBB8" s="186"/>
      <c r="WBC8" s="185"/>
      <c r="WBD8" s="186"/>
      <c r="WBE8" s="185"/>
      <c r="WBF8" s="186"/>
      <c r="WBG8" s="185"/>
      <c r="WBH8" s="186"/>
      <c r="WBI8" s="185"/>
      <c r="WBJ8" s="186"/>
      <c r="WBK8" s="185"/>
      <c r="WBL8" s="186"/>
      <c r="WBM8" s="185"/>
      <c r="WBN8" s="186"/>
      <c r="WBO8" s="185"/>
      <c r="WBP8" s="186"/>
      <c r="WBQ8" s="185"/>
      <c r="WBR8" s="186"/>
      <c r="WBS8" s="185"/>
      <c r="WBT8" s="186"/>
      <c r="WBU8" s="185"/>
      <c r="WBV8" s="186"/>
      <c r="WBW8" s="185"/>
      <c r="WBX8" s="186"/>
      <c r="WBY8" s="185"/>
      <c r="WBZ8" s="186"/>
      <c r="WCA8" s="185"/>
      <c r="WCB8" s="186"/>
      <c r="WCC8" s="185"/>
      <c r="WCD8" s="186"/>
      <c r="WCE8" s="185"/>
      <c r="WCF8" s="186"/>
      <c r="WCG8" s="185"/>
      <c r="WCH8" s="186"/>
      <c r="WCI8" s="185"/>
      <c r="WCJ8" s="186"/>
      <c r="WCK8" s="185"/>
      <c r="WCL8" s="186"/>
      <c r="WCM8" s="185"/>
      <c r="WCN8" s="186"/>
      <c r="WCO8" s="185"/>
      <c r="WCP8" s="186"/>
      <c r="WCQ8" s="185"/>
      <c r="WCR8" s="186"/>
      <c r="WCS8" s="185"/>
      <c r="WCT8" s="186"/>
      <c r="WCU8" s="185"/>
      <c r="WCV8" s="186"/>
      <c r="WCW8" s="185"/>
      <c r="WCX8" s="186"/>
      <c r="WCY8" s="185"/>
      <c r="WCZ8" s="186"/>
      <c r="WDA8" s="185"/>
      <c r="WDB8" s="186"/>
      <c r="WDC8" s="185"/>
      <c r="WDD8" s="186"/>
      <c r="WDE8" s="185"/>
      <c r="WDF8" s="186"/>
      <c r="WDG8" s="185"/>
      <c r="WDH8" s="186"/>
      <c r="WDI8" s="185"/>
      <c r="WDJ8" s="186"/>
      <c r="WDK8" s="185"/>
      <c r="WDL8" s="186"/>
      <c r="WDM8" s="185"/>
      <c r="WDN8" s="186"/>
      <c r="WDO8" s="185"/>
      <c r="WDP8" s="186"/>
      <c r="WDQ8" s="185"/>
      <c r="WDR8" s="186"/>
      <c r="WDS8" s="185"/>
      <c r="WDT8" s="186"/>
      <c r="WDU8" s="185"/>
      <c r="WDV8" s="186"/>
      <c r="WDW8" s="185"/>
      <c r="WDX8" s="186"/>
      <c r="WDY8" s="185"/>
      <c r="WDZ8" s="186"/>
      <c r="WEA8" s="185"/>
      <c r="WEB8" s="186"/>
      <c r="WEC8" s="185"/>
      <c r="WED8" s="186"/>
      <c r="WEE8" s="185"/>
      <c r="WEF8" s="186"/>
      <c r="WEG8" s="185"/>
      <c r="WEH8" s="186"/>
      <c r="WEI8" s="185"/>
      <c r="WEJ8" s="186"/>
      <c r="WEK8" s="185"/>
      <c r="WEL8" s="186"/>
      <c r="WEM8" s="185"/>
      <c r="WEN8" s="186"/>
      <c r="WEO8" s="185"/>
      <c r="WEP8" s="186"/>
      <c r="WEQ8" s="185"/>
      <c r="WER8" s="186"/>
      <c r="WES8" s="185"/>
      <c r="WET8" s="186"/>
      <c r="WEU8" s="185"/>
      <c r="WEV8" s="186"/>
      <c r="WEW8" s="185"/>
      <c r="WEX8" s="186"/>
      <c r="WEY8" s="185"/>
      <c r="WEZ8" s="186"/>
      <c r="WFA8" s="185"/>
      <c r="WFB8" s="186"/>
      <c r="WFC8" s="185"/>
      <c r="WFD8" s="186"/>
      <c r="WFE8" s="185"/>
      <c r="WFF8" s="186"/>
      <c r="WFG8" s="185"/>
      <c r="WFH8" s="186"/>
      <c r="WFI8" s="185"/>
      <c r="WFJ8" s="186"/>
      <c r="WFK8" s="185"/>
      <c r="WFL8" s="186"/>
      <c r="WFM8" s="185"/>
      <c r="WFN8" s="186"/>
      <c r="WFO8" s="185"/>
      <c r="WFP8" s="186"/>
      <c r="WFQ8" s="185"/>
      <c r="WFR8" s="186"/>
      <c r="WFS8" s="185"/>
      <c r="WFT8" s="186"/>
      <c r="WFU8" s="185"/>
      <c r="WFV8" s="186"/>
      <c r="WFW8" s="185"/>
      <c r="WFX8" s="186"/>
      <c r="WFY8" s="185"/>
      <c r="WFZ8" s="186"/>
      <c r="WGA8" s="185"/>
      <c r="WGB8" s="186"/>
      <c r="WGC8" s="185"/>
      <c r="WGD8" s="186"/>
      <c r="WGE8" s="185"/>
      <c r="WGF8" s="186"/>
      <c r="WGG8" s="185"/>
      <c r="WGH8" s="186"/>
      <c r="WGI8" s="185"/>
      <c r="WGJ8" s="186"/>
      <c r="WGK8" s="185"/>
      <c r="WGL8" s="186"/>
      <c r="WGM8" s="185"/>
      <c r="WGN8" s="186"/>
      <c r="WGO8" s="185"/>
      <c r="WGP8" s="186"/>
      <c r="WGQ8" s="185"/>
      <c r="WGR8" s="186"/>
      <c r="WGS8" s="185"/>
      <c r="WGT8" s="186"/>
      <c r="WGU8" s="185"/>
      <c r="WGV8" s="186"/>
      <c r="WGW8" s="185"/>
      <c r="WGX8" s="186"/>
      <c r="WGY8" s="185"/>
      <c r="WGZ8" s="186"/>
      <c r="WHA8" s="185"/>
      <c r="WHB8" s="186"/>
      <c r="WHC8" s="185"/>
      <c r="WHD8" s="186"/>
      <c r="WHE8" s="185"/>
      <c r="WHF8" s="186"/>
      <c r="WHG8" s="185"/>
      <c r="WHH8" s="186"/>
      <c r="WHI8" s="185"/>
      <c r="WHJ8" s="186"/>
      <c r="WHK8" s="185"/>
      <c r="WHL8" s="186"/>
      <c r="WHM8" s="185"/>
      <c r="WHN8" s="186"/>
      <c r="WHO8" s="185"/>
      <c r="WHP8" s="186"/>
      <c r="WHQ8" s="185"/>
      <c r="WHR8" s="186"/>
      <c r="WHS8" s="185"/>
      <c r="WHT8" s="186"/>
      <c r="WHU8" s="185"/>
      <c r="WHV8" s="186"/>
      <c r="WHW8" s="185"/>
      <c r="WHX8" s="186"/>
      <c r="WHY8" s="185"/>
      <c r="WHZ8" s="186"/>
      <c r="WIA8" s="185"/>
      <c r="WIB8" s="186"/>
      <c r="WIC8" s="185"/>
      <c r="WID8" s="186"/>
      <c r="WIE8" s="185"/>
      <c r="WIF8" s="186"/>
      <c r="WIG8" s="185"/>
      <c r="WIH8" s="186"/>
      <c r="WII8" s="185"/>
      <c r="WIJ8" s="186"/>
      <c r="WIK8" s="185"/>
      <c r="WIL8" s="186"/>
      <c r="WIM8" s="185"/>
      <c r="WIN8" s="186"/>
      <c r="WIO8" s="185"/>
      <c r="WIP8" s="186"/>
      <c r="WIQ8" s="185"/>
      <c r="WIR8" s="186"/>
      <c r="WIS8" s="185"/>
      <c r="WIT8" s="186"/>
      <c r="WIU8" s="185"/>
      <c r="WIV8" s="186"/>
      <c r="WIW8" s="185"/>
      <c r="WIX8" s="186"/>
      <c r="WIY8" s="185"/>
      <c r="WIZ8" s="186"/>
      <c r="WJA8" s="185"/>
      <c r="WJB8" s="186"/>
      <c r="WJC8" s="185"/>
      <c r="WJD8" s="186"/>
      <c r="WJE8" s="185"/>
      <c r="WJF8" s="186"/>
      <c r="WJG8" s="185"/>
      <c r="WJH8" s="186"/>
      <c r="WJI8" s="185"/>
      <c r="WJJ8" s="186"/>
      <c r="WJK8" s="185"/>
      <c r="WJL8" s="186"/>
      <c r="WJM8" s="185"/>
      <c r="WJN8" s="186"/>
      <c r="WJO8" s="185"/>
      <c r="WJP8" s="186"/>
      <c r="WJQ8" s="185"/>
      <c r="WJR8" s="186"/>
      <c r="WJS8" s="185"/>
      <c r="WJT8" s="186"/>
      <c r="WJU8" s="185"/>
      <c r="WJV8" s="186"/>
      <c r="WJW8" s="185"/>
      <c r="WJX8" s="186"/>
      <c r="WJY8" s="185"/>
      <c r="WJZ8" s="186"/>
      <c r="WKA8" s="185"/>
      <c r="WKB8" s="186"/>
      <c r="WKC8" s="185"/>
      <c r="WKD8" s="186"/>
      <c r="WKE8" s="185"/>
      <c r="WKF8" s="186"/>
      <c r="WKG8" s="185"/>
      <c r="WKH8" s="186"/>
      <c r="WKI8" s="185"/>
      <c r="WKJ8" s="186"/>
      <c r="WKK8" s="185"/>
      <c r="WKL8" s="186"/>
      <c r="WKM8" s="185"/>
      <c r="WKN8" s="186"/>
      <c r="WKO8" s="185"/>
      <c r="WKP8" s="186"/>
      <c r="WKQ8" s="185"/>
      <c r="WKR8" s="186"/>
      <c r="WKS8" s="185"/>
      <c r="WKT8" s="186"/>
      <c r="WKU8" s="185"/>
      <c r="WKV8" s="186"/>
      <c r="WKW8" s="185"/>
      <c r="WKX8" s="186"/>
      <c r="WKY8" s="185"/>
      <c r="WKZ8" s="186"/>
      <c r="WLA8" s="185"/>
      <c r="WLB8" s="186"/>
      <c r="WLC8" s="185"/>
      <c r="WLD8" s="186"/>
      <c r="WLE8" s="185"/>
      <c r="WLF8" s="186"/>
      <c r="WLG8" s="185"/>
      <c r="WLH8" s="186"/>
      <c r="WLI8" s="185"/>
      <c r="WLJ8" s="186"/>
      <c r="WLK8" s="185"/>
      <c r="WLL8" s="186"/>
      <c r="WLM8" s="185"/>
      <c r="WLN8" s="186"/>
      <c r="WLO8" s="185"/>
      <c r="WLP8" s="186"/>
      <c r="WLQ8" s="185"/>
      <c r="WLR8" s="186"/>
      <c r="WLS8" s="185"/>
      <c r="WLT8" s="186"/>
      <c r="WLU8" s="185"/>
      <c r="WLV8" s="186"/>
      <c r="WLW8" s="185"/>
      <c r="WLX8" s="186"/>
      <c r="WLY8" s="185"/>
      <c r="WLZ8" s="186"/>
      <c r="WMA8" s="185"/>
      <c r="WMB8" s="186"/>
      <c r="WMC8" s="185"/>
      <c r="WMD8" s="186"/>
      <c r="WME8" s="185"/>
      <c r="WMF8" s="186"/>
      <c r="WMG8" s="185"/>
      <c r="WMH8" s="186"/>
      <c r="WMI8" s="185"/>
      <c r="WMJ8" s="186"/>
      <c r="WMK8" s="185"/>
      <c r="WML8" s="186"/>
      <c r="WMM8" s="185"/>
      <c r="WMN8" s="186"/>
      <c r="WMO8" s="185"/>
      <c r="WMP8" s="186"/>
      <c r="WMQ8" s="185"/>
      <c r="WMR8" s="186"/>
      <c r="WMS8" s="185"/>
      <c r="WMT8" s="186"/>
      <c r="WMU8" s="185"/>
      <c r="WMV8" s="186"/>
      <c r="WMW8" s="185"/>
      <c r="WMX8" s="186"/>
      <c r="WMY8" s="185"/>
      <c r="WMZ8" s="186"/>
      <c r="WNA8" s="185"/>
      <c r="WNB8" s="186"/>
      <c r="WNC8" s="185"/>
      <c r="WND8" s="186"/>
      <c r="WNE8" s="185"/>
      <c r="WNF8" s="186"/>
      <c r="WNG8" s="185"/>
      <c r="WNH8" s="186"/>
      <c r="WNI8" s="185"/>
      <c r="WNJ8" s="186"/>
      <c r="WNK8" s="185"/>
      <c r="WNL8" s="186"/>
      <c r="WNM8" s="185"/>
      <c r="WNN8" s="186"/>
      <c r="WNO8" s="185"/>
      <c r="WNP8" s="186"/>
      <c r="WNQ8" s="185"/>
      <c r="WNR8" s="186"/>
      <c r="WNS8" s="185"/>
      <c r="WNT8" s="186"/>
      <c r="WNU8" s="185"/>
      <c r="WNV8" s="186"/>
      <c r="WNW8" s="185"/>
      <c r="WNX8" s="186"/>
      <c r="WNY8" s="185"/>
      <c r="WNZ8" s="186"/>
      <c r="WOA8" s="185"/>
      <c r="WOB8" s="186"/>
      <c r="WOC8" s="185"/>
      <c r="WOD8" s="186"/>
      <c r="WOE8" s="185"/>
      <c r="WOF8" s="186"/>
      <c r="WOG8" s="185"/>
      <c r="WOH8" s="186"/>
      <c r="WOI8" s="185"/>
      <c r="WOJ8" s="186"/>
      <c r="WOK8" s="185"/>
      <c r="WOL8" s="186"/>
      <c r="WOM8" s="185"/>
      <c r="WON8" s="186"/>
      <c r="WOO8" s="185"/>
      <c r="WOP8" s="186"/>
      <c r="WOQ8" s="185"/>
      <c r="WOR8" s="186"/>
      <c r="WOS8" s="185"/>
      <c r="WOT8" s="186"/>
      <c r="WOU8" s="185"/>
      <c r="WOV8" s="186"/>
      <c r="WOW8" s="185"/>
      <c r="WOX8" s="186"/>
      <c r="WOY8" s="185"/>
      <c r="WOZ8" s="186"/>
      <c r="WPA8" s="185"/>
      <c r="WPB8" s="186"/>
      <c r="WPC8" s="185"/>
      <c r="WPD8" s="186"/>
      <c r="WPE8" s="185"/>
      <c r="WPF8" s="186"/>
      <c r="WPG8" s="185"/>
      <c r="WPH8" s="186"/>
      <c r="WPI8" s="185"/>
      <c r="WPJ8" s="186"/>
      <c r="WPK8" s="185"/>
      <c r="WPL8" s="186"/>
      <c r="WPM8" s="185"/>
      <c r="WPN8" s="186"/>
      <c r="WPO8" s="185"/>
      <c r="WPP8" s="186"/>
      <c r="WPQ8" s="185"/>
      <c r="WPR8" s="186"/>
      <c r="WPS8" s="185"/>
      <c r="WPT8" s="186"/>
      <c r="WPU8" s="185"/>
      <c r="WPV8" s="186"/>
      <c r="WPW8" s="185"/>
      <c r="WPX8" s="186"/>
      <c r="WPY8" s="185"/>
      <c r="WPZ8" s="186"/>
      <c r="WQA8" s="185"/>
      <c r="WQB8" s="186"/>
      <c r="WQC8" s="185"/>
      <c r="WQD8" s="186"/>
      <c r="WQE8" s="185"/>
      <c r="WQF8" s="186"/>
      <c r="WQG8" s="185"/>
      <c r="WQH8" s="186"/>
      <c r="WQI8" s="185"/>
      <c r="WQJ8" s="186"/>
      <c r="WQK8" s="185"/>
      <c r="WQL8" s="186"/>
      <c r="WQM8" s="185"/>
      <c r="WQN8" s="186"/>
      <c r="WQO8" s="185"/>
      <c r="WQP8" s="186"/>
      <c r="WQQ8" s="185"/>
      <c r="WQR8" s="186"/>
      <c r="WQS8" s="185"/>
      <c r="WQT8" s="186"/>
      <c r="WQU8" s="185"/>
      <c r="WQV8" s="186"/>
      <c r="WQW8" s="185"/>
      <c r="WQX8" s="186"/>
      <c r="WQY8" s="185"/>
      <c r="WQZ8" s="186"/>
      <c r="WRA8" s="185"/>
      <c r="WRB8" s="186"/>
      <c r="WRC8" s="185"/>
      <c r="WRD8" s="186"/>
      <c r="WRE8" s="185"/>
      <c r="WRF8" s="186"/>
      <c r="WRG8" s="185"/>
      <c r="WRH8" s="186"/>
      <c r="WRI8" s="185"/>
      <c r="WRJ8" s="186"/>
      <c r="WRK8" s="185"/>
      <c r="WRL8" s="186"/>
      <c r="WRM8" s="185"/>
      <c r="WRN8" s="186"/>
      <c r="WRO8" s="185"/>
      <c r="WRP8" s="186"/>
      <c r="WRQ8" s="185"/>
      <c r="WRR8" s="186"/>
      <c r="WRS8" s="185"/>
      <c r="WRT8" s="186"/>
      <c r="WRU8" s="185"/>
      <c r="WRV8" s="186"/>
      <c r="WRW8" s="185"/>
      <c r="WRX8" s="186"/>
      <c r="WRY8" s="185"/>
      <c r="WRZ8" s="186"/>
      <c r="WSA8" s="185"/>
      <c r="WSB8" s="186"/>
      <c r="WSC8" s="185"/>
      <c r="WSD8" s="186"/>
      <c r="WSE8" s="185"/>
      <c r="WSF8" s="186"/>
      <c r="WSG8" s="185"/>
      <c r="WSH8" s="186"/>
      <c r="WSI8" s="185"/>
      <c r="WSJ8" s="186"/>
      <c r="WSK8" s="185"/>
      <c r="WSL8" s="186"/>
      <c r="WSM8" s="185"/>
      <c r="WSN8" s="186"/>
      <c r="WSO8" s="185"/>
      <c r="WSP8" s="186"/>
      <c r="WSQ8" s="185"/>
      <c r="WSR8" s="186"/>
      <c r="WSS8" s="185"/>
      <c r="WST8" s="186"/>
      <c r="WSU8" s="185"/>
      <c r="WSV8" s="186"/>
      <c r="WSW8" s="185"/>
      <c r="WSX8" s="186"/>
      <c r="WSY8" s="185"/>
      <c r="WSZ8" s="186"/>
      <c r="WTA8" s="185"/>
      <c r="WTB8" s="186"/>
      <c r="WTC8" s="185"/>
      <c r="WTD8" s="186"/>
      <c r="WTE8" s="185"/>
      <c r="WTF8" s="186"/>
      <c r="WTG8" s="185"/>
      <c r="WTH8" s="186"/>
      <c r="WTI8" s="185"/>
      <c r="WTJ8" s="186"/>
      <c r="WTK8" s="185"/>
      <c r="WTL8" s="186"/>
      <c r="WTM8" s="185"/>
      <c r="WTN8" s="186"/>
      <c r="WTO8" s="185"/>
      <c r="WTP8" s="186"/>
      <c r="WTQ8" s="185"/>
      <c r="WTR8" s="186"/>
      <c r="WTS8" s="185"/>
      <c r="WTT8" s="186"/>
      <c r="WTU8" s="185"/>
      <c r="WTV8" s="186"/>
      <c r="WTW8" s="185"/>
      <c r="WTX8" s="186"/>
      <c r="WTY8" s="185"/>
      <c r="WTZ8" s="186"/>
      <c r="WUA8" s="185"/>
      <c r="WUB8" s="186"/>
      <c r="WUC8" s="185"/>
      <c r="WUD8" s="186"/>
      <c r="WUE8" s="185"/>
      <c r="WUF8" s="186"/>
      <c r="WUG8" s="185"/>
      <c r="WUH8" s="186"/>
      <c r="WUI8" s="185"/>
      <c r="WUJ8" s="186"/>
      <c r="WUK8" s="185"/>
      <c r="WUL8" s="186"/>
      <c r="WUM8" s="185"/>
      <c r="WUN8" s="186"/>
      <c r="WUO8" s="185"/>
      <c r="WUP8" s="186"/>
      <c r="WUQ8" s="185"/>
      <c r="WUR8" s="186"/>
      <c r="WUS8" s="185"/>
      <c r="WUT8" s="186"/>
      <c r="WUU8" s="185"/>
      <c r="WUV8" s="186"/>
      <c r="WUW8" s="185"/>
      <c r="WUX8" s="186"/>
      <c r="WUY8" s="185"/>
      <c r="WUZ8" s="186"/>
      <c r="WVA8" s="185"/>
      <c r="WVB8" s="186"/>
      <c r="WVC8" s="185"/>
      <c r="WVD8" s="186"/>
      <c r="WVE8" s="185"/>
      <c r="WVF8" s="186"/>
      <c r="WVG8" s="185"/>
      <c r="WVH8" s="186"/>
      <c r="WVI8" s="185"/>
      <c r="WVJ8" s="186"/>
      <c r="WVK8" s="185"/>
      <c r="WVL8" s="186"/>
      <c r="WVM8" s="185"/>
      <c r="WVN8" s="186"/>
      <c r="WVO8" s="185"/>
      <c r="WVP8" s="186"/>
      <c r="WVQ8" s="185"/>
      <c r="WVR8" s="186"/>
      <c r="WVS8" s="185"/>
      <c r="WVT8" s="186"/>
      <c r="WVU8" s="185"/>
      <c r="WVV8" s="186"/>
      <c r="WVW8" s="185"/>
      <c r="WVX8" s="186"/>
      <c r="WVY8" s="185"/>
      <c r="WVZ8" s="186"/>
      <c r="WWA8" s="185"/>
      <c r="WWB8" s="186"/>
      <c r="WWC8" s="185"/>
      <c r="WWD8" s="186"/>
      <c r="WWE8" s="185"/>
      <c r="WWF8" s="186"/>
      <c r="WWG8" s="185"/>
      <c r="WWH8" s="186"/>
      <c r="WWI8" s="185"/>
      <c r="WWJ8" s="186"/>
      <c r="WWK8" s="185"/>
      <c r="WWL8" s="186"/>
      <c r="WWM8" s="185"/>
      <c r="WWN8" s="186"/>
      <c r="WWO8" s="185"/>
      <c r="WWP8" s="186"/>
      <c r="WWQ8" s="185"/>
      <c r="WWR8" s="186"/>
      <c r="WWS8" s="185"/>
      <c r="WWT8" s="186"/>
      <c r="WWU8" s="185"/>
      <c r="WWV8" s="186"/>
      <c r="WWW8" s="185"/>
      <c r="WWX8" s="186"/>
      <c r="WWY8" s="185"/>
      <c r="WWZ8" s="186"/>
      <c r="WXA8" s="185"/>
      <c r="WXB8" s="186"/>
      <c r="WXC8" s="185"/>
      <c r="WXD8" s="186"/>
      <c r="WXE8" s="185"/>
      <c r="WXF8" s="186"/>
      <c r="WXG8" s="185"/>
      <c r="WXH8" s="186"/>
      <c r="WXI8" s="185"/>
      <c r="WXJ8" s="186"/>
      <c r="WXK8" s="185"/>
      <c r="WXL8" s="186"/>
      <c r="WXM8" s="185"/>
      <c r="WXN8" s="186"/>
      <c r="WXO8" s="185"/>
      <c r="WXP8" s="186"/>
      <c r="WXQ8" s="185"/>
      <c r="WXR8" s="186"/>
      <c r="WXS8" s="185"/>
      <c r="WXT8" s="186"/>
      <c r="WXU8" s="185"/>
      <c r="WXV8" s="186"/>
      <c r="WXW8" s="185"/>
      <c r="WXX8" s="186"/>
      <c r="WXY8" s="185"/>
      <c r="WXZ8" s="186"/>
      <c r="WYA8" s="185"/>
      <c r="WYB8" s="186"/>
      <c r="WYC8" s="185"/>
      <c r="WYD8" s="186"/>
      <c r="WYE8" s="185"/>
      <c r="WYF8" s="186"/>
      <c r="WYG8" s="185"/>
      <c r="WYH8" s="186"/>
      <c r="WYI8" s="185"/>
      <c r="WYJ8" s="186"/>
      <c r="WYK8" s="185"/>
      <c r="WYL8" s="186"/>
      <c r="WYM8" s="185"/>
      <c r="WYN8" s="186"/>
      <c r="WYO8" s="185"/>
      <c r="WYP8" s="186"/>
      <c r="WYQ8" s="185"/>
      <c r="WYR8" s="186"/>
      <c r="WYS8" s="185"/>
      <c r="WYT8" s="186"/>
      <c r="WYU8" s="185"/>
      <c r="WYV8" s="186"/>
      <c r="WYW8" s="185"/>
      <c r="WYX8" s="186"/>
      <c r="WYY8" s="185"/>
      <c r="WYZ8" s="186"/>
      <c r="WZA8" s="185"/>
      <c r="WZB8" s="186"/>
      <c r="WZC8" s="185"/>
      <c r="WZD8" s="186"/>
      <c r="WZE8" s="185"/>
      <c r="WZF8" s="186"/>
      <c r="WZG8" s="185"/>
      <c r="WZH8" s="186"/>
      <c r="WZI8" s="185"/>
      <c r="WZJ8" s="186"/>
      <c r="WZK8" s="185"/>
      <c r="WZL8" s="186"/>
      <c r="WZM8" s="185"/>
      <c r="WZN8" s="186"/>
      <c r="WZO8" s="185"/>
      <c r="WZP8" s="186"/>
      <c r="WZQ8" s="185"/>
      <c r="WZR8" s="186"/>
      <c r="WZS8" s="185"/>
      <c r="WZT8" s="186"/>
      <c r="WZU8" s="185"/>
      <c r="WZV8" s="186"/>
      <c r="WZW8" s="185"/>
      <c r="WZX8" s="186"/>
      <c r="WZY8" s="185"/>
      <c r="WZZ8" s="186"/>
      <c r="XAA8" s="185"/>
      <c r="XAB8" s="186"/>
      <c r="XAC8" s="185"/>
      <c r="XAD8" s="186"/>
      <c r="XAE8" s="185"/>
      <c r="XAF8" s="186"/>
      <c r="XAG8" s="185"/>
      <c r="XAH8" s="186"/>
      <c r="XAI8" s="185"/>
      <c r="XAJ8" s="186"/>
      <c r="XAK8" s="185"/>
      <c r="XAL8" s="186"/>
      <c r="XAM8" s="185"/>
      <c r="XAN8" s="186"/>
      <c r="XAO8" s="185"/>
      <c r="XAP8" s="186"/>
      <c r="XAQ8" s="185"/>
      <c r="XAR8" s="186"/>
      <c r="XAS8" s="185"/>
      <c r="XAT8" s="186"/>
      <c r="XAU8" s="185"/>
      <c r="XAV8" s="186"/>
      <c r="XAW8" s="185"/>
      <c r="XAX8" s="186"/>
      <c r="XAY8" s="185"/>
      <c r="XAZ8" s="186"/>
      <c r="XBA8" s="185"/>
      <c r="XBB8" s="186"/>
      <c r="XBC8" s="185"/>
      <c r="XBD8" s="186"/>
      <c r="XBE8" s="185"/>
      <c r="XBF8" s="186"/>
      <c r="XBG8" s="185"/>
      <c r="XBH8" s="186"/>
      <c r="XBI8" s="185"/>
      <c r="XBJ8" s="186"/>
      <c r="XBK8" s="185"/>
      <c r="XBL8" s="186"/>
      <c r="XBM8" s="185"/>
      <c r="XBN8" s="186"/>
      <c r="XBO8" s="185"/>
      <c r="XBP8" s="186"/>
      <c r="XBQ8" s="185"/>
      <c r="XBR8" s="186"/>
      <c r="XBS8" s="185"/>
      <c r="XBT8" s="186"/>
      <c r="XBU8" s="185"/>
      <c r="XBV8" s="186"/>
      <c r="XBW8" s="185"/>
      <c r="XBX8" s="186"/>
      <c r="XBY8" s="185"/>
      <c r="XBZ8" s="186"/>
      <c r="XCA8" s="185"/>
      <c r="XCB8" s="186"/>
      <c r="XCC8" s="185"/>
      <c r="XCD8" s="186"/>
      <c r="XCE8" s="185"/>
      <c r="XCF8" s="186"/>
      <c r="XCG8" s="185"/>
      <c r="XCH8" s="186"/>
      <c r="XCI8" s="185"/>
      <c r="XCJ8" s="186"/>
      <c r="XCK8" s="185"/>
      <c r="XCL8" s="186"/>
      <c r="XCM8" s="185"/>
      <c r="XCN8" s="186"/>
      <c r="XCO8" s="185"/>
      <c r="XCP8" s="186"/>
      <c r="XCQ8" s="185"/>
      <c r="XCR8" s="186"/>
      <c r="XCS8" s="185"/>
      <c r="XCT8" s="186"/>
      <c r="XCU8" s="185"/>
      <c r="XCV8" s="186"/>
      <c r="XCW8" s="185"/>
      <c r="XCX8" s="186"/>
      <c r="XCY8" s="185"/>
      <c r="XCZ8" s="186"/>
      <c r="XDA8" s="185"/>
      <c r="XDB8" s="186"/>
      <c r="XDC8" s="185"/>
      <c r="XDD8" s="186"/>
      <c r="XDE8" s="185"/>
      <c r="XDF8" s="186"/>
      <c r="XDG8" s="185"/>
      <c r="XDH8" s="186"/>
      <c r="XDI8" s="185"/>
      <c r="XDJ8" s="186"/>
      <c r="XDK8" s="185"/>
      <c r="XDL8" s="186"/>
      <c r="XDM8" s="185"/>
      <c r="XDN8" s="186"/>
      <c r="XDO8" s="185"/>
      <c r="XDP8" s="186"/>
      <c r="XDQ8" s="185"/>
      <c r="XDR8" s="186"/>
      <c r="XDS8" s="185"/>
      <c r="XDT8" s="186"/>
      <c r="XDU8" s="185"/>
      <c r="XDV8" s="186"/>
      <c r="XDW8" s="185"/>
      <c r="XDX8" s="186"/>
      <c r="XDY8" s="185"/>
      <c r="XDZ8" s="186"/>
      <c r="XEA8" s="185"/>
      <c r="XEB8" s="186"/>
      <c r="XEC8" s="185"/>
      <c r="XED8" s="186"/>
      <c r="XEE8" s="185"/>
      <c r="XEF8" s="186"/>
      <c r="XEG8" s="185"/>
      <c r="XEH8" s="186"/>
      <c r="XEI8" s="185"/>
      <c r="XEJ8" s="186"/>
      <c r="XEK8" s="185"/>
      <c r="XEL8" s="186"/>
      <c r="XEM8" s="185"/>
      <c r="XEN8" s="186"/>
      <c r="XEO8" s="185"/>
      <c r="XEP8" s="186"/>
      <c r="XEQ8" s="185"/>
      <c r="XER8" s="186"/>
      <c r="XES8" s="185"/>
      <c r="XET8" s="186"/>
      <c r="XEU8" s="185"/>
      <c r="XEV8" s="186"/>
      <c r="XEW8" s="185"/>
      <c r="XEX8" s="186"/>
      <c r="XEY8" s="185"/>
      <c r="XEZ8" s="186"/>
      <c r="XFA8" s="185"/>
      <c r="XFB8" s="186"/>
      <c r="XFC8" s="185"/>
      <c r="XFD8" s="186"/>
    </row>
    <row r="9" spans="1:16384" s="180" customFormat="1">
      <c r="A9" s="189" t="s">
        <v>273</v>
      </c>
      <c r="B9" s="203"/>
      <c r="C9" s="185"/>
      <c r="D9" s="186"/>
      <c r="E9" s="185"/>
      <c r="F9" s="186"/>
      <c r="G9" s="185"/>
      <c r="H9" s="187"/>
      <c r="I9" s="188"/>
      <c r="J9" s="187"/>
      <c r="K9" s="188"/>
      <c r="L9" s="187"/>
      <c r="M9" s="188"/>
      <c r="N9" s="187"/>
      <c r="O9" s="188"/>
      <c r="P9" s="175"/>
      <c r="Q9" s="185"/>
      <c r="R9" s="187"/>
      <c r="S9" s="187"/>
      <c r="T9" s="188"/>
      <c r="U9" s="188"/>
      <c r="V9" s="187"/>
      <c r="W9" s="188"/>
      <c r="X9" s="187"/>
      <c r="Y9" s="188"/>
      <c r="Z9" s="187"/>
      <c r="AA9" s="188"/>
      <c r="AB9" s="186"/>
      <c r="AC9" s="185"/>
      <c r="AD9" s="186"/>
      <c r="AE9" s="185"/>
      <c r="AF9" s="186"/>
      <c r="AG9" s="185"/>
      <c r="AH9" s="186"/>
      <c r="AI9" s="185"/>
      <c r="AJ9" s="186"/>
      <c r="AK9" s="185"/>
      <c r="AL9" s="186"/>
      <c r="AM9" s="185"/>
      <c r="AN9" s="186"/>
      <c r="AO9" s="185"/>
      <c r="AP9" s="186"/>
      <c r="AQ9" s="185"/>
      <c r="AR9" s="186"/>
      <c r="AS9" s="185"/>
      <c r="AT9" s="186"/>
      <c r="AU9" s="185"/>
      <c r="AV9" s="186"/>
      <c r="AW9" s="185"/>
      <c r="AX9" s="186"/>
      <c r="AY9" s="185"/>
      <c r="AZ9" s="186"/>
      <c r="BA9" s="185"/>
      <c r="BB9" s="186"/>
      <c r="BC9" s="185"/>
      <c r="BD9" s="186"/>
      <c r="BE9" s="185"/>
      <c r="BF9" s="186"/>
      <c r="BG9" s="185"/>
      <c r="BH9" s="186"/>
      <c r="BI9" s="185"/>
      <c r="BJ9" s="186"/>
      <c r="BK9" s="185"/>
      <c r="BL9" s="186"/>
      <c r="BM9" s="185"/>
      <c r="BN9" s="186"/>
      <c r="BO9" s="185"/>
      <c r="BP9" s="186"/>
      <c r="BQ9" s="185"/>
      <c r="BR9" s="186"/>
      <c r="BS9" s="185"/>
      <c r="BT9" s="186"/>
      <c r="BU9" s="185"/>
      <c r="BV9" s="186"/>
      <c r="BW9" s="185"/>
      <c r="BX9" s="186"/>
      <c r="BY9" s="185"/>
      <c r="BZ9" s="186"/>
      <c r="CA9" s="185"/>
      <c r="CB9" s="186"/>
      <c r="CC9" s="185"/>
      <c r="CD9" s="186"/>
      <c r="CE9" s="185"/>
      <c r="CF9" s="186"/>
      <c r="CG9" s="185"/>
      <c r="CH9" s="186"/>
      <c r="CI9" s="185"/>
      <c r="CJ9" s="186"/>
      <c r="CK9" s="185"/>
      <c r="CL9" s="186"/>
      <c r="CM9" s="185"/>
      <c r="CN9" s="186"/>
      <c r="CO9" s="185"/>
      <c r="CP9" s="186"/>
      <c r="CQ9" s="185"/>
      <c r="CR9" s="186"/>
      <c r="CS9" s="185"/>
      <c r="CT9" s="186"/>
      <c r="CU9" s="185"/>
      <c r="CV9" s="186"/>
      <c r="CW9" s="185"/>
      <c r="CX9" s="186"/>
      <c r="CY9" s="185"/>
      <c r="CZ9" s="186"/>
      <c r="DA9" s="185"/>
      <c r="DB9" s="186"/>
      <c r="DC9" s="185"/>
      <c r="DD9" s="186"/>
      <c r="DE9" s="185"/>
      <c r="DF9" s="186"/>
      <c r="DG9" s="185"/>
      <c r="DH9" s="186"/>
      <c r="DI9" s="185"/>
      <c r="DJ9" s="186"/>
      <c r="DK9" s="185"/>
      <c r="DL9" s="186"/>
      <c r="DM9" s="185"/>
      <c r="DN9" s="186"/>
      <c r="DO9" s="185"/>
      <c r="DP9" s="186"/>
      <c r="DQ9" s="185"/>
      <c r="DR9" s="186"/>
      <c r="DS9" s="185"/>
      <c r="DT9" s="186"/>
      <c r="DU9" s="185"/>
      <c r="DV9" s="186"/>
      <c r="DW9" s="185"/>
      <c r="DX9" s="186"/>
      <c r="DY9" s="185"/>
      <c r="DZ9" s="186"/>
      <c r="EA9" s="185"/>
      <c r="EB9" s="186"/>
      <c r="EC9" s="185"/>
      <c r="ED9" s="186"/>
      <c r="EE9" s="185"/>
      <c r="EF9" s="186"/>
      <c r="EG9" s="185"/>
      <c r="EH9" s="186"/>
      <c r="EI9" s="185"/>
      <c r="EJ9" s="186"/>
      <c r="EK9" s="185"/>
      <c r="EL9" s="186"/>
      <c r="EM9" s="185"/>
      <c r="EN9" s="186"/>
      <c r="EO9" s="185"/>
      <c r="EP9" s="186"/>
      <c r="EQ9" s="185"/>
      <c r="ER9" s="186"/>
      <c r="ES9" s="185"/>
      <c r="ET9" s="186"/>
      <c r="EU9" s="185"/>
      <c r="EV9" s="186"/>
      <c r="EW9" s="185"/>
      <c r="EX9" s="186"/>
      <c r="EY9" s="185"/>
      <c r="EZ9" s="186"/>
      <c r="FA9" s="185"/>
      <c r="FB9" s="186"/>
      <c r="FC9" s="185"/>
      <c r="FD9" s="186"/>
      <c r="FE9" s="185"/>
      <c r="FF9" s="186"/>
      <c r="FG9" s="185"/>
      <c r="FH9" s="186"/>
      <c r="FI9" s="185"/>
      <c r="FJ9" s="186"/>
      <c r="FK9" s="185"/>
      <c r="FL9" s="186"/>
      <c r="FM9" s="185"/>
      <c r="FN9" s="186"/>
      <c r="FO9" s="185"/>
      <c r="FP9" s="186"/>
      <c r="FQ9" s="185"/>
      <c r="FR9" s="186"/>
      <c r="FS9" s="185"/>
      <c r="FT9" s="186"/>
      <c r="FU9" s="185"/>
      <c r="FV9" s="186"/>
      <c r="FW9" s="185"/>
      <c r="FX9" s="186"/>
      <c r="FY9" s="185"/>
      <c r="FZ9" s="186"/>
      <c r="GA9" s="185"/>
      <c r="GB9" s="186"/>
      <c r="GC9" s="185"/>
      <c r="GD9" s="186"/>
      <c r="GE9" s="185"/>
      <c r="GF9" s="186"/>
      <c r="GG9" s="185"/>
      <c r="GH9" s="186"/>
      <c r="GI9" s="185"/>
      <c r="GJ9" s="186"/>
      <c r="GK9" s="185"/>
      <c r="GL9" s="186"/>
      <c r="GM9" s="185"/>
      <c r="GN9" s="186"/>
      <c r="GO9" s="185"/>
      <c r="GP9" s="186"/>
      <c r="GQ9" s="185"/>
      <c r="GR9" s="186"/>
      <c r="GS9" s="185"/>
      <c r="GT9" s="186"/>
      <c r="GU9" s="185"/>
      <c r="GV9" s="186"/>
      <c r="GW9" s="185"/>
      <c r="GX9" s="186"/>
      <c r="GY9" s="185"/>
      <c r="GZ9" s="186"/>
      <c r="HA9" s="185"/>
      <c r="HB9" s="186"/>
      <c r="HC9" s="185"/>
      <c r="HD9" s="186"/>
      <c r="HE9" s="185"/>
      <c r="HF9" s="186"/>
      <c r="HG9" s="185"/>
      <c r="HH9" s="186"/>
      <c r="HI9" s="185"/>
      <c r="HJ9" s="186"/>
      <c r="HK9" s="185"/>
      <c r="HL9" s="186"/>
      <c r="HM9" s="185"/>
      <c r="HN9" s="186"/>
      <c r="HO9" s="185"/>
      <c r="HP9" s="186"/>
      <c r="HQ9" s="185"/>
      <c r="HR9" s="186"/>
      <c r="HS9" s="185"/>
      <c r="HT9" s="186"/>
      <c r="HU9" s="185"/>
      <c r="HV9" s="186"/>
      <c r="HW9" s="185"/>
      <c r="HX9" s="186"/>
      <c r="HY9" s="185"/>
      <c r="HZ9" s="186"/>
      <c r="IA9" s="185"/>
      <c r="IB9" s="186"/>
      <c r="IC9" s="185"/>
      <c r="ID9" s="186"/>
      <c r="IE9" s="185"/>
      <c r="IF9" s="186"/>
      <c r="IG9" s="185"/>
      <c r="IH9" s="186"/>
      <c r="II9" s="185"/>
      <c r="IJ9" s="186"/>
      <c r="IK9" s="185"/>
      <c r="IL9" s="186"/>
      <c r="IM9" s="185"/>
      <c r="IN9" s="186"/>
      <c r="IO9" s="185"/>
      <c r="IP9" s="186"/>
      <c r="IQ9" s="185"/>
      <c r="IR9" s="186"/>
      <c r="IS9" s="185"/>
      <c r="IT9" s="186"/>
      <c r="IU9" s="185"/>
      <c r="IV9" s="186"/>
      <c r="IW9" s="185"/>
      <c r="IX9" s="186"/>
      <c r="IY9" s="185"/>
      <c r="IZ9" s="186"/>
      <c r="JA9" s="185"/>
      <c r="JB9" s="186"/>
      <c r="JC9" s="185"/>
      <c r="JD9" s="186"/>
      <c r="JE9" s="185"/>
      <c r="JF9" s="186"/>
      <c r="JG9" s="185"/>
      <c r="JH9" s="186"/>
      <c r="JI9" s="185"/>
      <c r="JJ9" s="186"/>
      <c r="JK9" s="185"/>
      <c r="JL9" s="186"/>
      <c r="JM9" s="185"/>
      <c r="JN9" s="186"/>
      <c r="JO9" s="185"/>
      <c r="JP9" s="186"/>
      <c r="JQ9" s="185"/>
      <c r="JR9" s="186"/>
      <c r="JS9" s="185"/>
      <c r="JT9" s="186"/>
      <c r="JU9" s="185"/>
      <c r="JV9" s="186"/>
      <c r="JW9" s="185"/>
      <c r="JX9" s="186"/>
      <c r="JY9" s="185"/>
      <c r="JZ9" s="186"/>
      <c r="KA9" s="185"/>
      <c r="KB9" s="186"/>
      <c r="KC9" s="185"/>
      <c r="KD9" s="186"/>
      <c r="KE9" s="185"/>
      <c r="KF9" s="186"/>
      <c r="KG9" s="185"/>
      <c r="KH9" s="186"/>
      <c r="KI9" s="185"/>
      <c r="KJ9" s="186"/>
      <c r="KK9" s="185"/>
      <c r="KL9" s="186"/>
      <c r="KM9" s="185"/>
      <c r="KN9" s="186"/>
      <c r="KO9" s="185"/>
      <c r="KP9" s="186"/>
      <c r="KQ9" s="185"/>
      <c r="KR9" s="186"/>
      <c r="KS9" s="185"/>
      <c r="KT9" s="186"/>
      <c r="KU9" s="185"/>
      <c r="KV9" s="186"/>
      <c r="KW9" s="185"/>
      <c r="KX9" s="186"/>
      <c r="KY9" s="185"/>
      <c r="KZ9" s="186"/>
      <c r="LA9" s="185"/>
      <c r="LB9" s="186"/>
      <c r="LC9" s="185"/>
      <c r="LD9" s="186"/>
      <c r="LE9" s="185"/>
      <c r="LF9" s="186"/>
      <c r="LG9" s="185"/>
      <c r="LH9" s="186"/>
      <c r="LI9" s="185"/>
      <c r="LJ9" s="186"/>
      <c r="LK9" s="185"/>
      <c r="LL9" s="186"/>
      <c r="LM9" s="185"/>
      <c r="LN9" s="186"/>
      <c r="LO9" s="185"/>
      <c r="LP9" s="186"/>
      <c r="LQ9" s="185"/>
      <c r="LR9" s="186"/>
      <c r="LS9" s="185"/>
      <c r="LT9" s="186"/>
      <c r="LU9" s="185"/>
      <c r="LV9" s="186"/>
      <c r="LW9" s="185"/>
      <c r="LX9" s="186"/>
      <c r="LY9" s="185"/>
      <c r="LZ9" s="186"/>
      <c r="MA9" s="185"/>
      <c r="MB9" s="186"/>
      <c r="MC9" s="185"/>
      <c r="MD9" s="186"/>
      <c r="ME9" s="185"/>
      <c r="MF9" s="186"/>
      <c r="MG9" s="185"/>
      <c r="MH9" s="186"/>
      <c r="MI9" s="185"/>
      <c r="MJ9" s="186"/>
      <c r="MK9" s="185"/>
      <c r="ML9" s="186"/>
      <c r="MM9" s="185"/>
      <c r="MN9" s="186"/>
      <c r="MO9" s="185"/>
      <c r="MP9" s="186"/>
      <c r="MQ9" s="185"/>
      <c r="MR9" s="186"/>
      <c r="MS9" s="185"/>
      <c r="MT9" s="186"/>
      <c r="MU9" s="185"/>
      <c r="MV9" s="186"/>
      <c r="MW9" s="185"/>
      <c r="MX9" s="186"/>
      <c r="MY9" s="185"/>
      <c r="MZ9" s="186"/>
      <c r="NA9" s="185"/>
      <c r="NB9" s="186"/>
      <c r="NC9" s="185"/>
      <c r="ND9" s="186"/>
      <c r="NE9" s="185"/>
      <c r="NF9" s="186"/>
      <c r="NG9" s="185"/>
      <c r="NH9" s="186"/>
      <c r="NI9" s="185"/>
      <c r="NJ9" s="186"/>
      <c r="NK9" s="185"/>
      <c r="NL9" s="186"/>
      <c r="NM9" s="185"/>
      <c r="NN9" s="186"/>
      <c r="NO9" s="185"/>
      <c r="NP9" s="186"/>
      <c r="NQ9" s="185"/>
      <c r="NR9" s="186"/>
      <c r="NS9" s="185"/>
      <c r="NT9" s="186"/>
      <c r="NU9" s="185"/>
      <c r="NV9" s="186"/>
      <c r="NW9" s="185"/>
      <c r="NX9" s="186"/>
      <c r="NY9" s="185"/>
      <c r="NZ9" s="186"/>
      <c r="OA9" s="185"/>
      <c r="OB9" s="186"/>
      <c r="OC9" s="185"/>
      <c r="OD9" s="186"/>
      <c r="OE9" s="185"/>
      <c r="OF9" s="186"/>
      <c r="OG9" s="185"/>
      <c r="OH9" s="186"/>
      <c r="OI9" s="185"/>
      <c r="OJ9" s="186"/>
      <c r="OK9" s="185"/>
      <c r="OL9" s="186"/>
      <c r="OM9" s="185"/>
      <c r="ON9" s="186"/>
      <c r="OO9" s="185"/>
      <c r="OP9" s="186"/>
      <c r="OQ9" s="185"/>
      <c r="OR9" s="186"/>
      <c r="OS9" s="185"/>
      <c r="OT9" s="186"/>
      <c r="OU9" s="185"/>
      <c r="OV9" s="186"/>
      <c r="OW9" s="185"/>
      <c r="OX9" s="186"/>
      <c r="OY9" s="185"/>
      <c r="OZ9" s="186"/>
      <c r="PA9" s="185"/>
      <c r="PB9" s="186"/>
      <c r="PC9" s="185"/>
      <c r="PD9" s="186"/>
      <c r="PE9" s="185"/>
      <c r="PF9" s="186"/>
      <c r="PG9" s="185"/>
      <c r="PH9" s="186"/>
      <c r="PI9" s="185"/>
      <c r="PJ9" s="186"/>
      <c r="PK9" s="185"/>
      <c r="PL9" s="186"/>
      <c r="PM9" s="185"/>
      <c r="PN9" s="186"/>
      <c r="PO9" s="185"/>
      <c r="PP9" s="186"/>
      <c r="PQ9" s="185"/>
      <c r="PR9" s="186"/>
      <c r="PS9" s="185"/>
      <c r="PT9" s="186"/>
      <c r="PU9" s="185"/>
      <c r="PV9" s="186"/>
      <c r="PW9" s="185"/>
      <c r="PX9" s="186"/>
      <c r="PY9" s="185"/>
      <c r="PZ9" s="186"/>
      <c r="QA9" s="185"/>
      <c r="QB9" s="186"/>
      <c r="QC9" s="185"/>
      <c r="QD9" s="186"/>
      <c r="QE9" s="185"/>
      <c r="QF9" s="186"/>
      <c r="QG9" s="185"/>
      <c r="QH9" s="186"/>
      <c r="QI9" s="185"/>
      <c r="QJ9" s="186"/>
      <c r="QK9" s="185"/>
      <c r="QL9" s="186"/>
      <c r="QM9" s="185"/>
      <c r="QN9" s="186"/>
      <c r="QO9" s="185"/>
      <c r="QP9" s="186"/>
      <c r="QQ9" s="185"/>
      <c r="QR9" s="186"/>
      <c r="QS9" s="185"/>
      <c r="QT9" s="186"/>
      <c r="QU9" s="185"/>
      <c r="QV9" s="186"/>
      <c r="QW9" s="185"/>
      <c r="QX9" s="186"/>
      <c r="QY9" s="185"/>
      <c r="QZ9" s="186"/>
      <c r="RA9" s="185"/>
      <c r="RB9" s="186"/>
      <c r="RC9" s="185"/>
      <c r="RD9" s="186"/>
      <c r="RE9" s="185"/>
      <c r="RF9" s="186"/>
      <c r="RG9" s="185"/>
      <c r="RH9" s="186"/>
      <c r="RI9" s="185"/>
      <c r="RJ9" s="186"/>
      <c r="RK9" s="185"/>
      <c r="RL9" s="186"/>
      <c r="RM9" s="185"/>
      <c r="RN9" s="186"/>
      <c r="RO9" s="185"/>
      <c r="RP9" s="186"/>
      <c r="RQ9" s="185"/>
      <c r="RR9" s="186"/>
      <c r="RS9" s="185"/>
      <c r="RT9" s="186"/>
      <c r="RU9" s="185"/>
      <c r="RV9" s="186"/>
      <c r="RW9" s="185"/>
      <c r="RX9" s="186"/>
      <c r="RY9" s="185"/>
      <c r="RZ9" s="186"/>
      <c r="SA9" s="185"/>
      <c r="SB9" s="186"/>
      <c r="SC9" s="185"/>
      <c r="SD9" s="186"/>
      <c r="SE9" s="185"/>
      <c r="SF9" s="186"/>
      <c r="SG9" s="185"/>
      <c r="SH9" s="186"/>
      <c r="SI9" s="185"/>
      <c r="SJ9" s="186"/>
      <c r="SK9" s="185"/>
      <c r="SL9" s="186"/>
      <c r="SM9" s="185"/>
      <c r="SN9" s="186"/>
      <c r="SO9" s="185"/>
      <c r="SP9" s="186"/>
      <c r="SQ9" s="185"/>
      <c r="SR9" s="186"/>
      <c r="SS9" s="185"/>
      <c r="ST9" s="186"/>
      <c r="SU9" s="185"/>
      <c r="SV9" s="186"/>
      <c r="SW9" s="185"/>
      <c r="SX9" s="186"/>
      <c r="SY9" s="185"/>
      <c r="SZ9" s="186"/>
      <c r="TA9" s="185"/>
      <c r="TB9" s="186"/>
      <c r="TC9" s="185"/>
      <c r="TD9" s="186"/>
      <c r="TE9" s="185"/>
      <c r="TF9" s="186"/>
      <c r="TG9" s="185"/>
      <c r="TH9" s="186"/>
      <c r="TI9" s="185"/>
      <c r="TJ9" s="186"/>
      <c r="TK9" s="185"/>
      <c r="TL9" s="186"/>
      <c r="TM9" s="185"/>
      <c r="TN9" s="186"/>
      <c r="TO9" s="185"/>
      <c r="TP9" s="186"/>
      <c r="TQ9" s="185"/>
      <c r="TR9" s="186"/>
      <c r="TS9" s="185"/>
      <c r="TT9" s="186"/>
      <c r="TU9" s="185"/>
      <c r="TV9" s="186"/>
      <c r="TW9" s="185"/>
      <c r="TX9" s="186"/>
      <c r="TY9" s="185"/>
      <c r="TZ9" s="186"/>
      <c r="UA9" s="185"/>
      <c r="UB9" s="186"/>
      <c r="UC9" s="185"/>
      <c r="UD9" s="186"/>
      <c r="UE9" s="185"/>
      <c r="UF9" s="186"/>
      <c r="UG9" s="185"/>
      <c r="UH9" s="186"/>
      <c r="UI9" s="185"/>
      <c r="UJ9" s="186"/>
      <c r="UK9" s="185"/>
      <c r="UL9" s="186"/>
      <c r="UM9" s="185"/>
      <c r="UN9" s="186"/>
      <c r="UO9" s="185"/>
      <c r="UP9" s="186"/>
      <c r="UQ9" s="185"/>
      <c r="UR9" s="186"/>
      <c r="US9" s="185"/>
      <c r="UT9" s="186"/>
      <c r="UU9" s="185"/>
      <c r="UV9" s="186"/>
      <c r="UW9" s="185"/>
      <c r="UX9" s="186"/>
      <c r="UY9" s="185"/>
      <c r="UZ9" s="186"/>
      <c r="VA9" s="185"/>
      <c r="VB9" s="186"/>
      <c r="VC9" s="185"/>
      <c r="VD9" s="186"/>
      <c r="VE9" s="185"/>
      <c r="VF9" s="186"/>
      <c r="VG9" s="185"/>
      <c r="VH9" s="186"/>
      <c r="VI9" s="185"/>
      <c r="VJ9" s="186"/>
      <c r="VK9" s="185"/>
      <c r="VL9" s="186"/>
      <c r="VM9" s="185"/>
      <c r="VN9" s="186"/>
      <c r="VO9" s="185"/>
      <c r="VP9" s="186"/>
      <c r="VQ9" s="185"/>
      <c r="VR9" s="186"/>
      <c r="VS9" s="185"/>
      <c r="VT9" s="186"/>
      <c r="VU9" s="185"/>
      <c r="VV9" s="186"/>
      <c r="VW9" s="185"/>
      <c r="VX9" s="186"/>
      <c r="VY9" s="185"/>
      <c r="VZ9" s="186"/>
      <c r="WA9" s="185"/>
      <c r="WB9" s="186"/>
      <c r="WC9" s="185"/>
      <c r="WD9" s="186"/>
      <c r="WE9" s="185"/>
      <c r="WF9" s="186"/>
      <c r="WG9" s="185"/>
      <c r="WH9" s="186"/>
      <c r="WI9" s="185"/>
      <c r="WJ9" s="186"/>
      <c r="WK9" s="185"/>
      <c r="WL9" s="186"/>
      <c r="WM9" s="185"/>
      <c r="WN9" s="186"/>
      <c r="WO9" s="185"/>
      <c r="WP9" s="186"/>
      <c r="WQ9" s="185"/>
      <c r="WR9" s="186"/>
      <c r="WS9" s="185"/>
      <c r="WT9" s="186"/>
      <c r="WU9" s="185"/>
      <c r="WV9" s="186"/>
      <c r="WW9" s="185"/>
      <c r="WX9" s="186"/>
      <c r="WY9" s="185"/>
      <c r="WZ9" s="186"/>
      <c r="XA9" s="185"/>
      <c r="XB9" s="186"/>
      <c r="XC9" s="185"/>
      <c r="XD9" s="186"/>
      <c r="XE9" s="185"/>
      <c r="XF9" s="186"/>
      <c r="XG9" s="185"/>
      <c r="XH9" s="186"/>
      <c r="XI9" s="185"/>
      <c r="XJ9" s="186"/>
      <c r="XK9" s="185"/>
      <c r="XL9" s="186"/>
      <c r="XM9" s="185"/>
      <c r="XN9" s="186"/>
      <c r="XO9" s="185"/>
      <c r="XP9" s="186"/>
      <c r="XQ9" s="185"/>
      <c r="XR9" s="186"/>
      <c r="XS9" s="185"/>
      <c r="XT9" s="186"/>
      <c r="XU9" s="185"/>
      <c r="XV9" s="186"/>
      <c r="XW9" s="185"/>
      <c r="XX9" s="186"/>
      <c r="XY9" s="185"/>
      <c r="XZ9" s="186"/>
      <c r="YA9" s="185"/>
      <c r="YB9" s="186"/>
      <c r="YC9" s="185"/>
      <c r="YD9" s="186"/>
      <c r="YE9" s="185"/>
      <c r="YF9" s="186"/>
      <c r="YG9" s="185"/>
      <c r="YH9" s="186"/>
      <c r="YI9" s="185"/>
      <c r="YJ9" s="186"/>
      <c r="YK9" s="185"/>
      <c r="YL9" s="186"/>
      <c r="YM9" s="185"/>
      <c r="YN9" s="186"/>
      <c r="YO9" s="185"/>
      <c r="YP9" s="186"/>
      <c r="YQ9" s="185"/>
      <c r="YR9" s="186"/>
      <c r="YS9" s="185"/>
      <c r="YT9" s="186"/>
      <c r="YU9" s="185"/>
      <c r="YV9" s="186"/>
      <c r="YW9" s="185"/>
      <c r="YX9" s="186"/>
      <c r="YY9" s="185"/>
      <c r="YZ9" s="186"/>
      <c r="ZA9" s="185"/>
      <c r="ZB9" s="186"/>
      <c r="ZC9" s="185"/>
      <c r="ZD9" s="186"/>
      <c r="ZE9" s="185"/>
      <c r="ZF9" s="186"/>
      <c r="ZG9" s="185"/>
      <c r="ZH9" s="186"/>
      <c r="ZI9" s="185"/>
      <c r="ZJ9" s="186"/>
      <c r="ZK9" s="185"/>
      <c r="ZL9" s="186"/>
      <c r="ZM9" s="185"/>
      <c r="ZN9" s="186"/>
      <c r="ZO9" s="185"/>
      <c r="ZP9" s="186"/>
      <c r="ZQ9" s="185"/>
      <c r="ZR9" s="186"/>
      <c r="ZS9" s="185"/>
      <c r="ZT9" s="186"/>
      <c r="ZU9" s="185"/>
      <c r="ZV9" s="186"/>
      <c r="ZW9" s="185"/>
      <c r="ZX9" s="186"/>
      <c r="ZY9" s="185"/>
      <c r="ZZ9" s="186"/>
      <c r="AAA9" s="185"/>
      <c r="AAB9" s="186"/>
      <c r="AAC9" s="185"/>
      <c r="AAD9" s="186"/>
      <c r="AAE9" s="185"/>
      <c r="AAF9" s="186"/>
      <c r="AAG9" s="185"/>
      <c r="AAH9" s="186"/>
      <c r="AAI9" s="185"/>
      <c r="AAJ9" s="186"/>
      <c r="AAK9" s="185"/>
      <c r="AAL9" s="186"/>
      <c r="AAM9" s="185"/>
      <c r="AAN9" s="186"/>
      <c r="AAO9" s="185"/>
      <c r="AAP9" s="186"/>
      <c r="AAQ9" s="185"/>
      <c r="AAR9" s="186"/>
      <c r="AAS9" s="185"/>
      <c r="AAT9" s="186"/>
      <c r="AAU9" s="185"/>
      <c r="AAV9" s="186"/>
      <c r="AAW9" s="185"/>
      <c r="AAX9" s="186"/>
      <c r="AAY9" s="185"/>
      <c r="AAZ9" s="186"/>
      <c r="ABA9" s="185"/>
      <c r="ABB9" s="186"/>
      <c r="ABC9" s="185"/>
      <c r="ABD9" s="186"/>
      <c r="ABE9" s="185"/>
      <c r="ABF9" s="186"/>
      <c r="ABG9" s="185"/>
      <c r="ABH9" s="186"/>
      <c r="ABI9" s="185"/>
      <c r="ABJ9" s="186"/>
      <c r="ABK9" s="185"/>
      <c r="ABL9" s="186"/>
      <c r="ABM9" s="185"/>
      <c r="ABN9" s="186"/>
      <c r="ABO9" s="185"/>
      <c r="ABP9" s="186"/>
      <c r="ABQ9" s="185"/>
      <c r="ABR9" s="186"/>
      <c r="ABS9" s="185"/>
      <c r="ABT9" s="186"/>
      <c r="ABU9" s="185"/>
      <c r="ABV9" s="186"/>
      <c r="ABW9" s="185"/>
      <c r="ABX9" s="186"/>
      <c r="ABY9" s="185"/>
      <c r="ABZ9" s="186"/>
      <c r="ACA9" s="185"/>
      <c r="ACB9" s="186"/>
      <c r="ACC9" s="185"/>
      <c r="ACD9" s="186"/>
      <c r="ACE9" s="185"/>
      <c r="ACF9" s="186"/>
      <c r="ACG9" s="185"/>
      <c r="ACH9" s="186"/>
      <c r="ACI9" s="185"/>
      <c r="ACJ9" s="186"/>
      <c r="ACK9" s="185"/>
      <c r="ACL9" s="186"/>
      <c r="ACM9" s="185"/>
      <c r="ACN9" s="186"/>
      <c r="ACO9" s="185"/>
      <c r="ACP9" s="186"/>
      <c r="ACQ9" s="185"/>
      <c r="ACR9" s="186"/>
      <c r="ACS9" s="185"/>
      <c r="ACT9" s="186"/>
      <c r="ACU9" s="185"/>
      <c r="ACV9" s="186"/>
      <c r="ACW9" s="185"/>
      <c r="ACX9" s="186"/>
      <c r="ACY9" s="185"/>
      <c r="ACZ9" s="186"/>
      <c r="ADA9" s="185"/>
      <c r="ADB9" s="186"/>
      <c r="ADC9" s="185"/>
      <c r="ADD9" s="186"/>
      <c r="ADE9" s="185"/>
      <c r="ADF9" s="186"/>
      <c r="ADG9" s="185"/>
      <c r="ADH9" s="186"/>
      <c r="ADI9" s="185"/>
      <c r="ADJ9" s="186"/>
      <c r="ADK9" s="185"/>
      <c r="ADL9" s="186"/>
      <c r="ADM9" s="185"/>
      <c r="ADN9" s="186"/>
      <c r="ADO9" s="185"/>
      <c r="ADP9" s="186"/>
      <c r="ADQ9" s="185"/>
      <c r="ADR9" s="186"/>
      <c r="ADS9" s="185"/>
      <c r="ADT9" s="186"/>
      <c r="ADU9" s="185"/>
      <c r="ADV9" s="186"/>
      <c r="ADW9" s="185"/>
      <c r="ADX9" s="186"/>
      <c r="ADY9" s="185"/>
      <c r="ADZ9" s="186"/>
      <c r="AEA9" s="185"/>
      <c r="AEB9" s="186"/>
      <c r="AEC9" s="185"/>
      <c r="AED9" s="186"/>
      <c r="AEE9" s="185"/>
      <c r="AEF9" s="186"/>
      <c r="AEG9" s="185"/>
      <c r="AEH9" s="186"/>
      <c r="AEI9" s="185"/>
      <c r="AEJ9" s="186"/>
      <c r="AEK9" s="185"/>
      <c r="AEL9" s="186"/>
      <c r="AEM9" s="185"/>
      <c r="AEN9" s="186"/>
      <c r="AEO9" s="185"/>
      <c r="AEP9" s="186"/>
      <c r="AEQ9" s="185"/>
      <c r="AER9" s="186"/>
      <c r="AES9" s="185"/>
      <c r="AET9" s="186"/>
      <c r="AEU9" s="185"/>
      <c r="AEV9" s="186"/>
      <c r="AEW9" s="185"/>
      <c r="AEX9" s="186"/>
      <c r="AEY9" s="185"/>
      <c r="AEZ9" s="186"/>
      <c r="AFA9" s="185"/>
      <c r="AFB9" s="186"/>
      <c r="AFC9" s="185"/>
      <c r="AFD9" s="186"/>
      <c r="AFE9" s="185"/>
      <c r="AFF9" s="186"/>
      <c r="AFG9" s="185"/>
      <c r="AFH9" s="186"/>
      <c r="AFI9" s="185"/>
      <c r="AFJ9" s="186"/>
      <c r="AFK9" s="185"/>
      <c r="AFL9" s="186"/>
      <c r="AFM9" s="185"/>
      <c r="AFN9" s="186"/>
      <c r="AFO9" s="185"/>
      <c r="AFP9" s="186"/>
      <c r="AFQ9" s="185"/>
      <c r="AFR9" s="186"/>
      <c r="AFS9" s="185"/>
      <c r="AFT9" s="186"/>
      <c r="AFU9" s="185"/>
      <c r="AFV9" s="186"/>
      <c r="AFW9" s="185"/>
      <c r="AFX9" s="186"/>
      <c r="AFY9" s="185"/>
      <c r="AFZ9" s="186"/>
      <c r="AGA9" s="185"/>
      <c r="AGB9" s="186"/>
      <c r="AGC9" s="185"/>
      <c r="AGD9" s="186"/>
      <c r="AGE9" s="185"/>
      <c r="AGF9" s="186"/>
      <c r="AGG9" s="185"/>
      <c r="AGH9" s="186"/>
      <c r="AGI9" s="185"/>
      <c r="AGJ9" s="186"/>
      <c r="AGK9" s="185"/>
      <c r="AGL9" s="186"/>
      <c r="AGM9" s="185"/>
      <c r="AGN9" s="186"/>
      <c r="AGO9" s="185"/>
      <c r="AGP9" s="186"/>
      <c r="AGQ9" s="185"/>
      <c r="AGR9" s="186"/>
      <c r="AGS9" s="185"/>
      <c r="AGT9" s="186"/>
      <c r="AGU9" s="185"/>
      <c r="AGV9" s="186"/>
      <c r="AGW9" s="185"/>
      <c r="AGX9" s="186"/>
      <c r="AGY9" s="185"/>
      <c r="AGZ9" s="186"/>
      <c r="AHA9" s="185"/>
      <c r="AHB9" s="186"/>
      <c r="AHC9" s="185"/>
      <c r="AHD9" s="186"/>
      <c r="AHE9" s="185"/>
      <c r="AHF9" s="186"/>
      <c r="AHG9" s="185"/>
      <c r="AHH9" s="186"/>
      <c r="AHI9" s="185"/>
      <c r="AHJ9" s="186"/>
      <c r="AHK9" s="185"/>
      <c r="AHL9" s="186"/>
      <c r="AHM9" s="185"/>
      <c r="AHN9" s="186"/>
      <c r="AHO9" s="185"/>
      <c r="AHP9" s="186"/>
      <c r="AHQ9" s="185"/>
      <c r="AHR9" s="186"/>
      <c r="AHS9" s="185"/>
      <c r="AHT9" s="186"/>
      <c r="AHU9" s="185"/>
      <c r="AHV9" s="186"/>
      <c r="AHW9" s="185"/>
      <c r="AHX9" s="186"/>
      <c r="AHY9" s="185"/>
      <c r="AHZ9" s="186"/>
      <c r="AIA9" s="185"/>
      <c r="AIB9" s="186"/>
      <c r="AIC9" s="185"/>
      <c r="AID9" s="186"/>
      <c r="AIE9" s="185"/>
      <c r="AIF9" s="186"/>
      <c r="AIG9" s="185"/>
      <c r="AIH9" s="186"/>
      <c r="AII9" s="185"/>
      <c r="AIJ9" s="186"/>
      <c r="AIK9" s="185"/>
      <c r="AIL9" s="186"/>
      <c r="AIM9" s="185"/>
      <c r="AIN9" s="186"/>
      <c r="AIO9" s="185"/>
      <c r="AIP9" s="186"/>
      <c r="AIQ9" s="185"/>
      <c r="AIR9" s="186"/>
      <c r="AIS9" s="185"/>
      <c r="AIT9" s="186"/>
      <c r="AIU9" s="185"/>
      <c r="AIV9" s="186"/>
      <c r="AIW9" s="185"/>
      <c r="AIX9" s="186"/>
      <c r="AIY9" s="185"/>
      <c r="AIZ9" s="186"/>
      <c r="AJA9" s="185"/>
      <c r="AJB9" s="186"/>
      <c r="AJC9" s="185"/>
      <c r="AJD9" s="186"/>
      <c r="AJE9" s="185"/>
      <c r="AJF9" s="186"/>
      <c r="AJG9" s="185"/>
      <c r="AJH9" s="186"/>
      <c r="AJI9" s="185"/>
      <c r="AJJ9" s="186"/>
      <c r="AJK9" s="185"/>
      <c r="AJL9" s="186"/>
      <c r="AJM9" s="185"/>
      <c r="AJN9" s="186"/>
      <c r="AJO9" s="185"/>
      <c r="AJP9" s="186"/>
      <c r="AJQ9" s="185"/>
      <c r="AJR9" s="186"/>
      <c r="AJS9" s="185"/>
      <c r="AJT9" s="186"/>
      <c r="AJU9" s="185"/>
      <c r="AJV9" s="186"/>
      <c r="AJW9" s="185"/>
      <c r="AJX9" s="186"/>
      <c r="AJY9" s="185"/>
      <c r="AJZ9" s="186"/>
      <c r="AKA9" s="185"/>
      <c r="AKB9" s="186"/>
      <c r="AKC9" s="185"/>
      <c r="AKD9" s="186"/>
      <c r="AKE9" s="185"/>
      <c r="AKF9" s="186"/>
      <c r="AKG9" s="185"/>
      <c r="AKH9" s="186"/>
      <c r="AKI9" s="185"/>
      <c r="AKJ9" s="186"/>
      <c r="AKK9" s="185"/>
      <c r="AKL9" s="186"/>
      <c r="AKM9" s="185"/>
      <c r="AKN9" s="186"/>
      <c r="AKO9" s="185"/>
      <c r="AKP9" s="186"/>
      <c r="AKQ9" s="185"/>
      <c r="AKR9" s="186"/>
      <c r="AKS9" s="185"/>
      <c r="AKT9" s="186"/>
      <c r="AKU9" s="185"/>
      <c r="AKV9" s="186"/>
      <c r="AKW9" s="185"/>
      <c r="AKX9" s="186"/>
      <c r="AKY9" s="185"/>
      <c r="AKZ9" s="186"/>
      <c r="ALA9" s="185"/>
      <c r="ALB9" s="186"/>
      <c r="ALC9" s="185"/>
      <c r="ALD9" s="186"/>
      <c r="ALE9" s="185"/>
      <c r="ALF9" s="186"/>
      <c r="ALG9" s="185"/>
      <c r="ALH9" s="186"/>
      <c r="ALI9" s="185"/>
      <c r="ALJ9" s="186"/>
      <c r="ALK9" s="185"/>
      <c r="ALL9" s="186"/>
      <c r="ALM9" s="185"/>
      <c r="ALN9" s="186"/>
      <c r="ALO9" s="185"/>
      <c r="ALP9" s="186"/>
      <c r="ALQ9" s="185"/>
      <c r="ALR9" s="186"/>
      <c r="ALS9" s="185"/>
      <c r="ALT9" s="186"/>
      <c r="ALU9" s="185"/>
      <c r="ALV9" s="186"/>
      <c r="ALW9" s="185"/>
      <c r="ALX9" s="186"/>
      <c r="ALY9" s="185"/>
      <c r="ALZ9" s="186"/>
      <c r="AMA9" s="185"/>
      <c r="AMB9" s="186"/>
      <c r="AMC9" s="185"/>
      <c r="AMD9" s="186"/>
      <c r="AME9" s="185"/>
      <c r="AMF9" s="186"/>
      <c r="AMG9" s="185"/>
      <c r="AMH9" s="186"/>
      <c r="AMI9" s="185"/>
      <c r="AMJ9" s="186"/>
      <c r="AMK9" s="185"/>
      <c r="AML9" s="186"/>
      <c r="AMM9" s="185"/>
      <c r="AMN9" s="186"/>
      <c r="AMO9" s="185"/>
      <c r="AMP9" s="186"/>
      <c r="AMQ9" s="185"/>
      <c r="AMR9" s="186"/>
      <c r="AMS9" s="185"/>
      <c r="AMT9" s="186"/>
      <c r="AMU9" s="185"/>
      <c r="AMV9" s="186"/>
      <c r="AMW9" s="185"/>
      <c r="AMX9" s="186"/>
      <c r="AMY9" s="185"/>
      <c r="AMZ9" s="186"/>
      <c r="ANA9" s="185"/>
      <c r="ANB9" s="186"/>
      <c r="ANC9" s="185"/>
      <c r="AND9" s="186"/>
      <c r="ANE9" s="185"/>
      <c r="ANF9" s="186"/>
      <c r="ANG9" s="185"/>
      <c r="ANH9" s="186"/>
      <c r="ANI9" s="185"/>
      <c r="ANJ9" s="186"/>
      <c r="ANK9" s="185"/>
      <c r="ANL9" s="186"/>
      <c r="ANM9" s="185"/>
      <c r="ANN9" s="186"/>
      <c r="ANO9" s="185"/>
      <c r="ANP9" s="186"/>
      <c r="ANQ9" s="185"/>
      <c r="ANR9" s="186"/>
      <c r="ANS9" s="185"/>
      <c r="ANT9" s="186"/>
      <c r="ANU9" s="185"/>
      <c r="ANV9" s="186"/>
      <c r="ANW9" s="185"/>
      <c r="ANX9" s="186"/>
      <c r="ANY9" s="185"/>
      <c r="ANZ9" s="186"/>
      <c r="AOA9" s="185"/>
      <c r="AOB9" s="186"/>
      <c r="AOC9" s="185"/>
      <c r="AOD9" s="186"/>
      <c r="AOE9" s="185"/>
      <c r="AOF9" s="186"/>
      <c r="AOG9" s="185"/>
      <c r="AOH9" s="186"/>
      <c r="AOI9" s="185"/>
      <c r="AOJ9" s="186"/>
      <c r="AOK9" s="185"/>
      <c r="AOL9" s="186"/>
      <c r="AOM9" s="185"/>
      <c r="AON9" s="186"/>
      <c r="AOO9" s="185"/>
      <c r="AOP9" s="186"/>
      <c r="AOQ9" s="185"/>
      <c r="AOR9" s="186"/>
      <c r="AOS9" s="185"/>
      <c r="AOT9" s="186"/>
      <c r="AOU9" s="185"/>
      <c r="AOV9" s="186"/>
      <c r="AOW9" s="185"/>
      <c r="AOX9" s="186"/>
      <c r="AOY9" s="185"/>
      <c r="AOZ9" s="186"/>
      <c r="APA9" s="185"/>
      <c r="APB9" s="186"/>
      <c r="APC9" s="185"/>
      <c r="APD9" s="186"/>
      <c r="APE9" s="185"/>
      <c r="APF9" s="186"/>
      <c r="APG9" s="185"/>
      <c r="APH9" s="186"/>
      <c r="API9" s="185"/>
      <c r="APJ9" s="186"/>
      <c r="APK9" s="185"/>
      <c r="APL9" s="186"/>
      <c r="APM9" s="185"/>
      <c r="APN9" s="186"/>
      <c r="APO9" s="185"/>
      <c r="APP9" s="186"/>
      <c r="APQ9" s="185"/>
      <c r="APR9" s="186"/>
      <c r="APS9" s="185"/>
      <c r="APT9" s="186"/>
      <c r="APU9" s="185"/>
      <c r="APV9" s="186"/>
      <c r="APW9" s="185"/>
      <c r="APX9" s="186"/>
      <c r="APY9" s="185"/>
      <c r="APZ9" s="186"/>
      <c r="AQA9" s="185"/>
      <c r="AQB9" s="186"/>
      <c r="AQC9" s="185"/>
      <c r="AQD9" s="186"/>
      <c r="AQE9" s="185"/>
      <c r="AQF9" s="186"/>
      <c r="AQG9" s="185"/>
      <c r="AQH9" s="186"/>
      <c r="AQI9" s="185"/>
      <c r="AQJ9" s="186"/>
      <c r="AQK9" s="185"/>
      <c r="AQL9" s="186"/>
      <c r="AQM9" s="185"/>
      <c r="AQN9" s="186"/>
      <c r="AQO9" s="185"/>
      <c r="AQP9" s="186"/>
      <c r="AQQ9" s="185"/>
      <c r="AQR9" s="186"/>
      <c r="AQS9" s="185"/>
      <c r="AQT9" s="186"/>
      <c r="AQU9" s="185"/>
      <c r="AQV9" s="186"/>
      <c r="AQW9" s="185"/>
      <c r="AQX9" s="186"/>
      <c r="AQY9" s="185"/>
      <c r="AQZ9" s="186"/>
      <c r="ARA9" s="185"/>
      <c r="ARB9" s="186"/>
      <c r="ARC9" s="185"/>
      <c r="ARD9" s="186"/>
      <c r="ARE9" s="185"/>
      <c r="ARF9" s="186"/>
      <c r="ARG9" s="185"/>
      <c r="ARH9" s="186"/>
      <c r="ARI9" s="185"/>
      <c r="ARJ9" s="186"/>
      <c r="ARK9" s="185"/>
      <c r="ARL9" s="186"/>
      <c r="ARM9" s="185"/>
      <c r="ARN9" s="186"/>
      <c r="ARO9" s="185"/>
      <c r="ARP9" s="186"/>
      <c r="ARQ9" s="185"/>
      <c r="ARR9" s="186"/>
      <c r="ARS9" s="185"/>
      <c r="ART9" s="186"/>
      <c r="ARU9" s="185"/>
      <c r="ARV9" s="186"/>
      <c r="ARW9" s="185"/>
      <c r="ARX9" s="186"/>
      <c r="ARY9" s="185"/>
      <c r="ARZ9" s="186"/>
      <c r="ASA9" s="185"/>
      <c r="ASB9" s="186"/>
      <c r="ASC9" s="185"/>
      <c r="ASD9" s="186"/>
      <c r="ASE9" s="185"/>
      <c r="ASF9" s="186"/>
      <c r="ASG9" s="185"/>
      <c r="ASH9" s="186"/>
      <c r="ASI9" s="185"/>
      <c r="ASJ9" s="186"/>
      <c r="ASK9" s="185"/>
      <c r="ASL9" s="186"/>
      <c r="ASM9" s="185"/>
      <c r="ASN9" s="186"/>
      <c r="ASO9" s="185"/>
      <c r="ASP9" s="186"/>
      <c r="ASQ9" s="185"/>
      <c r="ASR9" s="186"/>
      <c r="ASS9" s="185"/>
      <c r="AST9" s="186"/>
      <c r="ASU9" s="185"/>
      <c r="ASV9" s="186"/>
      <c r="ASW9" s="185"/>
      <c r="ASX9" s="186"/>
      <c r="ASY9" s="185"/>
      <c r="ASZ9" s="186"/>
      <c r="ATA9" s="185"/>
      <c r="ATB9" s="186"/>
      <c r="ATC9" s="185"/>
      <c r="ATD9" s="186"/>
      <c r="ATE9" s="185"/>
      <c r="ATF9" s="186"/>
      <c r="ATG9" s="185"/>
      <c r="ATH9" s="186"/>
      <c r="ATI9" s="185"/>
      <c r="ATJ9" s="186"/>
      <c r="ATK9" s="185"/>
      <c r="ATL9" s="186"/>
      <c r="ATM9" s="185"/>
      <c r="ATN9" s="186"/>
      <c r="ATO9" s="185"/>
      <c r="ATP9" s="186"/>
      <c r="ATQ9" s="185"/>
      <c r="ATR9" s="186"/>
      <c r="ATS9" s="185"/>
      <c r="ATT9" s="186"/>
      <c r="ATU9" s="185"/>
      <c r="ATV9" s="186"/>
      <c r="ATW9" s="185"/>
      <c r="ATX9" s="186"/>
      <c r="ATY9" s="185"/>
      <c r="ATZ9" s="186"/>
      <c r="AUA9" s="185"/>
      <c r="AUB9" s="186"/>
      <c r="AUC9" s="185"/>
      <c r="AUD9" s="186"/>
      <c r="AUE9" s="185"/>
      <c r="AUF9" s="186"/>
      <c r="AUG9" s="185"/>
      <c r="AUH9" s="186"/>
      <c r="AUI9" s="185"/>
      <c r="AUJ9" s="186"/>
      <c r="AUK9" s="185"/>
      <c r="AUL9" s="186"/>
      <c r="AUM9" s="185"/>
      <c r="AUN9" s="186"/>
      <c r="AUO9" s="185"/>
      <c r="AUP9" s="186"/>
      <c r="AUQ9" s="185"/>
      <c r="AUR9" s="186"/>
      <c r="AUS9" s="185"/>
      <c r="AUT9" s="186"/>
      <c r="AUU9" s="185"/>
      <c r="AUV9" s="186"/>
      <c r="AUW9" s="185"/>
      <c r="AUX9" s="186"/>
      <c r="AUY9" s="185"/>
      <c r="AUZ9" s="186"/>
      <c r="AVA9" s="185"/>
      <c r="AVB9" s="186"/>
      <c r="AVC9" s="185"/>
      <c r="AVD9" s="186"/>
      <c r="AVE9" s="185"/>
      <c r="AVF9" s="186"/>
      <c r="AVG9" s="185"/>
      <c r="AVH9" s="186"/>
      <c r="AVI9" s="185"/>
      <c r="AVJ9" s="186"/>
      <c r="AVK9" s="185"/>
      <c r="AVL9" s="186"/>
      <c r="AVM9" s="185"/>
      <c r="AVN9" s="186"/>
      <c r="AVO9" s="185"/>
      <c r="AVP9" s="186"/>
      <c r="AVQ9" s="185"/>
      <c r="AVR9" s="186"/>
      <c r="AVS9" s="185"/>
      <c r="AVT9" s="186"/>
      <c r="AVU9" s="185"/>
      <c r="AVV9" s="186"/>
      <c r="AVW9" s="185"/>
      <c r="AVX9" s="186"/>
      <c r="AVY9" s="185"/>
      <c r="AVZ9" s="186"/>
      <c r="AWA9" s="185"/>
      <c r="AWB9" s="186"/>
      <c r="AWC9" s="185"/>
      <c r="AWD9" s="186"/>
      <c r="AWE9" s="185"/>
      <c r="AWF9" s="186"/>
      <c r="AWG9" s="185"/>
      <c r="AWH9" s="186"/>
      <c r="AWI9" s="185"/>
      <c r="AWJ9" s="186"/>
      <c r="AWK9" s="185"/>
      <c r="AWL9" s="186"/>
      <c r="AWM9" s="185"/>
      <c r="AWN9" s="186"/>
      <c r="AWO9" s="185"/>
      <c r="AWP9" s="186"/>
      <c r="AWQ9" s="185"/>
      <c r="AWR9" s="186"/>
      <c r="AWS9" s="185"/>
      <c r="AWT9" s="186"/>
      <c r="AWU9" s="185"/>
      <c r="AWV9" s="186"/>
      <c r="AWW9" s="185"/>
      <c r="AWX9" s="186"/>
      <c r="AWY9" s="185"/>
      <c r="AWZ9" s="186"/>
      <c r="AXA9" s="185"/>
      <c r="AXB9" s="186"/>
      <c r="AXC9" s="185"/>
      <c r="AXD9" s="186"/>
      <c r="AXE9" s="185"/>
      <c r="AXF9" s="186"/>
      <c r="AXG9" s="185"/>
      <c r="AXH9" s="186"/>
      <c r="AXI9" s="185"/>
      <c r="AXJ9" s="186"/>
      <c r="AXK9" s="185"/>
      <c r="AXL9" s="186"/>
      <c r="AXM9" s="185"/>
      <c r="AXN9" s="186"/>
      <c r="AXO9" s="185"/>
      <c r="AXP9" s="186"/>
      <c r="AXQ9" s="185"/>
      <c r="AXR9" s="186"/>
      <c r="AXS9" s="185"/>
      <c r="AXT9" s="186"/>
      <c r="AXU9" s="185"/>
      <c r="AXV9" s="186"/>
      <c r="AXW9" s="185"/>
      <c r="AXX9" s="186"/>
      <c r="AXY9" s="185"/>
      <c r="AXZ9" s="186"/>
      <c r="AYA9" s="185"/>
      <c r="AYB9" s="186"/>
      <c r="AYC9" s="185"/>
      <c r="AYD9" s="186"/>
      <c r="AYE9" s="185"/>
      <c r="AYF9" s="186"/>
      <c r="AYG9" s="185"/>
      <c r="AYH9" s="186"/>
      <c r="AYI9" s="185"/>
      <c r="AYJ9" s="186"/>
      <c r="AYK9" s="185"/>
      <c r="AYL9" s="186"/>
      <c r="AYM9" s="185"/>
      <c r="AYN9" s="186"/>
      <c r="AYO9" s="185"/>
      <c r="AYP9" s="186"/>
      <c r="AYQ9" s="185"/>
      <c r="AYR9" s="186"/>
      <c r="AYS9" s="185"/>
      <c r="AYT9" s="186"/>
      <c r="AYU9" s="185"/>
      <c r="AYV9" s="186"/>
      <c r="AYW9" s="185"/>
      <c r="AYX9" s="186"/>
      <c r="AYY9" s="185"/>
      <c r="AYZ9" s="186"/>
      <c r="AZA9" s="185"/>
      <c r="AZB9" s="186"/>
      <c r="AZC9" s="185"/>
      <c r="AZD9" s="186"/>
      <c r="AZE9" s="185"/>
      <c r="AZF9" s="186"/>
      <c r="AZG9" s="185"/>
      <c r="AZH9" s="186"/>
      <c r="AZI9" s="185"/>
      <c r="AZJ9" s="186"/>
      <c r="AZK9" s="185"/>
      <c r="AZL9" s="186"/>
      <c r="AZM9" s="185"/>
      <c r="AZN9" s="186"/>
      <c r="AZO9" s="185"/>
      <c r="AZP9" s="186"/>
      <c r="AZQ9" s="185"/>
      <c r="AZR9" s="186"/>
      <c r="AZS9" s="185"/>
      <c r="AZT9" s="186"/>
      <c r="AZU9" s="185"/>
      <c r="AZV9" s="186"/>
      <c r="AZW9" s="185"/>
      <c r="AZX9" s="186"/>
      <c r="AZY9" s="185"/>
      <c r="AZZ9" s="186"/>
      <c r="BAA9" s="185"/>
      <c r="BAB9" s="186"/>
      <c r="BAC9" s="185"/>
      <c r="BAD9" s="186"/>
      <c r="BAE9" s="185"/>
      <c r="BAF9" s="186"/>
      <c r="BAG9" s="185"/>
      <c r="BAH9" s="186"/>
      <c r="BAI9" s="185"/>
      <c r="BAJ9" s="186"/>
      <c r="BAK9" s="185"/>
      <c r="BAL9" s="186"/>
      <c r="BAM9" s="185"/>
      <c r="BAN9" s="186"/>
      <c r="BAO9" s="185"/>
      <c r="BAP9" s="186"/>
      <c r="BAQ9" s="185"/>
      <c r="BAR9" s="186"/>
      <c r="BAS9" s="185"/>
      <c r="BAT9" s="186"/>
      <c r="BAU9" s="185"/>
      <c r="BAV9" s="186"/>
      <c r="BAW9" s="185"/>
      <c r="BAX9" s="186"/>
      <c r="BAY9" s="185"/>
      <c r="BAZ9" s="186"/>
      <c r="BBA9" s="185"/>
      <c r="BBB9" s="186"/>
      <c r="BBC9" s="185"/>
      <c r="BBD9" s="186"/>
      <c r="BBE9" s="185"/>
      <c r="BBF9" s="186"/>
      <c r="BBG9" s="185"/>
      <c r="BBH9" s="186"/>
      <c r="BBI9" s="185"/>
      <c r="BBJ9" s="186"/>
      <c r="BBK9" s="185"/>
      <c r="BBL9" s="186"/>
      <c r="BBM9" s="185"/>
      <c r="BBN9" s="186"/>
      <c r="BBO9" s="185"/>
      <c r="BBP9" s="186"/>
      <c r="BBQ9" s="185"/>
      <c r="BBR9" s="186"/>
      <c r="BBS9" s="185"/>
      <c r="BBT9" s="186"/>
      <c r="BBU9" s="185"/>
      <c r="BBV9" s="186"/>
      <c r="BBW9" s="185"/>
      <c r="BBX9" s="186"/>
      <c r="BBY9" s="185"/>
      <c r="BBZ9" s="186"/>
      <c r="BCA9" s="185"/>
      <c r="BCB9" s="186"/>
      <c r="BCC9" s="185"/>
      <c r="BCD9" s="186"/>
      <c r="BCE9" s="185"/>
      <c r="BCF9" s="186"/>
      <c r="BCG9" s="185"/>
      <c r="BCH9" s="186"/>
      <c r="BCI9" s="185"/>
      <c r="BCJ9" s="186"/>
      <c r="BCK9" s="185"/>
      <c r="BCL9" s="186"/>
      <c r="BCM9" s="185"/>
      <c r="BCN9" s="186"/>
      <c r="BCO9" s="185"/>
      <c r="BCP9" s="186"/>
      <c r="BCQ9" s="185"/>
      <c r="BCR9" s="186"/>
      <c r="BCS9" s="185"/>
      <c r="BCT9" s="186"/>
      <c r="BCU9" s="185"/>
      <c r="BCV9" s="186"/>
      <c r="BCW9" s="185"/>
      <c r="BCX9" s="186"/>
      <c r="BCY9" s="185"/>
      <c r="BCZ9" s="186"/>
      <c r="BDA9" s="185"/>
      <c r="BDB9" s="186"/>
      <c r="BDC9" s="185"/>
      <c r="BDD9" s="186"/>
      <c r="BDE9" s="185"/>
      <c r="BDF9" s="186"/>
      <c r="BDG9" s="185"/>
      <c r="BDH9" s="186"/>
      <c r="BDI9" s="185"/>
      <c r="BDJ9" s="186"/>
      <c r="BDK9" s="185"/>
      <c r="BDL9" s="186"/>
      <c r="BDM9" s="185"/>
      <c r="BDN9" s="186"/>
      <c r="BDO9" s="185"/>
      <c r="BDP9" s="186"/>
      <c r="BDQ9" s="185"/>
      <c r="BDR9" s="186"/>
      <c r="BDS9" s="185"/>
      <c r="BDT9" s="186"/>
      <c r="BDU9" s="185"/>
      <c r="BDV9" s="186"/>
      <c r="BDW9" s="185"/>
      <c r="BDX9" s="186"/>
      <c r="BDY9" s="185"/>
      <c r="BDZ9" s="186"/>
      <c r="BEA9" s="185"/>
      <c r="BEB9" s="186"/>
      <c r="BEC9" s="185"/>
      <c r="BED9" s="186"/>
      <c r="BEE9" s="185"/>
      <c r="BEF9" s="186"/>
      <c r="BEG9" s="185"/>
      <c r="BEH9" s="186"/>
      <c r="BEI9" s="185"/>
      <c r="BEJ9" s="186"/>
      <c r="BEK9" s="185"/>
      <c r="BEL9" s="186"/>
      <c r="BEM9" s="185"/>
      <c r="BEN9" s="186"/>
      <c r="BEO9" s="185"/>
      <c r="BEP9" s="186"/>
      <c r="BEQ9" s="185"/>
      <c r="BER9" s="186"/>
      <c r="BES9" s="185"/>
      <c r="BET9" s="186"/>
      <c r="BEU9" s="185"/>
      <c r="BEV9" s="186"/>
      <c r="BEW9" s="185"/>
      <c r="BEX9" s="186"/>
      <c r="BEY9" s="185"/>
      <c r="BEZ9" s="186"/>
      <c r="BFA9" s="185"/>
      <c r="BFB9" s="186"/>
      <c r="BFC9" s="185"/>
      <c r="BFD9" s="186"/>
      <c r="BFE9" s="185"/>
      <c r="BFF9" s="186"/>
      <c r="BFG9" s="185"/>
      <c r="BFH9" s="186"/>
      <c r="BFI9" s="185"/>
      <c r="BFJ9" s="186"/>
      <c r="BFK9" s="185"/>
      <c r="BFL9" s="186"/>
      <c r="BFM9" s="185"/>
      <c r="BFN9" s="186"/>
      <c r="BFO9" s="185"/>
      <c r="BFP9" s="186"/>
      <c r="BFQ9" s="185"/>
      <c r="BFR9" s="186"/>
      <c r="BFS9" s="185"/>
      <c r="BFT9" s="186"/>
      <c r="BFU9" s="185"/>
      <c r="BFV9" s="186"/>
      <c r="BFW9" s="185"/>
      <c r="BFX9" s="186"/>
      <c r="BFY9" s="185"/>
      <c r="BFZ9" s="186"/>
      <c r="BGA9" s="185"/>
      <c r="BGB9" s="186"/>
      <c r="BGC9" s="185"/>
      <c r="BGD9" s="186"/>
      <c r="BGE9" s="185"/>
      <c r="BGF9" s="186"/>
      <c r="BGG9" s="185"/>
      <c r="BGH9" s="186"/>
      <c r="BGI9" s="185"/>
      <c r="BGJ9" s="186"/>
      <c r="BGK9" s="185"/>
      <c r="BGL9" s="186"/>
      <c r="BGM9" s="185"/>
      <c r="BGN9" s="186"/>
      <c r="BGO9" s="185"/>
      <c r="BGP9" s="186"/>
      <c r="BGQ9" s="185"/>
      <c r="BGR9" s="186"/>
      <c r="BGS9" s="185"/>
      <c r="BGT9" s="186"/>
      <c r="BGU9" s="185"/>
      <c r="BGV9" s="186"/>
      <c r="BGW9" s="185"/>
      <c r="BGX9" s="186"/>
      <c r="BGY9" s="185"/>
      <c r="BGZ9" s="186"/>
      <c r="BHA9" s="185"/>
      <c r="BHB9" s="186"/>
      <c r="BHC9" s="185"/>
      <c r="BHD9" s="186"/>
      <c r="BHE9" s="185"/>
      <c r="BHF9" s="186"/>
      <c r="BHG9" s="185"/>
      <c r="BHH9" s="186"/>
      <c r="BHI9" s="185"/>
      <c r="BHJ9" s="186"/>
      <c r="BHK9" s="185"/>
      <c r="BHL9" s="186"/>
      <c r="BHM9" s="185"/>
      <c r="BHN9" s="186"/>
      <c r="BHO9" s="185"/>
      <c r="BHP9" s="186"/>
      <c r="BHQ9" s="185"/>
      <c r="BHR9" s="186"/>
      <c r="BHS9" s="185"/>
      <c r="BHT9" s="186"/>
      <c r="BHU9" s="185"/>
      <c r="BHV9" s="186"/>
      <c r="BHW9" s="185"/>
      <c r="BHX9" s="186"/>
      <c r="BHY9" s="185"/>
      <c r="BHZ9" s="186"/>
      <c r="BIA9" s="185"/>
      <c r="BIB9" s="186"/>
      <c r="BIC9" s="185"/>
      <c r="BID9" s="186"/>
      <c r="BIE9" s="185"/>
      <c r="BIF9" s="186"/>
      <c r="BIG9" s="185"/>
      <c r="BIH9" s="186"/>
      <c r="BII9" s="185"/>
      <c r="BIJ9" s="186"/>
      <c r="BIK9" s="185"/>
      <c r="BIL9" s="186"/>
      <c r="BIM9" s="185"/>
      <c r="BIN9" s="186"/>
      <c r="BIO9" s="185"/>
      <c r="BIP9" s="186"/>
      <c r="BIQ9" s="185"/>
      <c r="BIR9" s="186"/>
      <c r="BIS9" s="185"/>
      <c r="BIT9" s="186"/>
      <c r="BIU9" s="185"/>
      <c r="BIV9" s="186"/>
      <c r="BIW9" s="185"/>
      <c r="BIX9" s="186"/>
      <c r="BIY9" s="185"/>
      <c r="BIZ9" s="186"/>
      <c r="BJA9" s="185"/>
      <c r="BJB9" s="186"/>
      <c r="BJC9" s="185"/>
      <c r="BJD9" s="186"/>
      <c r="BJE9" s="185"/>
      <c r="BJF9" s="186"/>
      <c r="BJG9" s="185"/>
      <c r="BJH9" s="186"/>
      <c r="BJI9" s="185"/>
      <c r="BJJ9" s="186"/>
      <c r="BJK9" s="185"/>
      <c r="BJL9" s="186"/>
      <c r="BJM9" s="185"/>
      <c r="BJN9" s="186"/>
      <c r="BJO9" s="185"/>
      <c r="BJP9" s="186"/>
      <c r="BJQ9" s="185"/>
      <c r="BJR9" s="186"/>
      <c r="BJS9" s="185"/>
      <c r="BJT9" s="186"/>
      <c r="BJU9" s="185"/>
      <c r="BJV9" s="186"/>
      <c r="BJW9" s="185"/>
      <c r="BJX9" s="186"/>
      <c r="BJY9" s="185"/>
      <c r="BJZ9" s="186"/>
      <c r="BKA9" s="185"/>
      <c r="BKB9" s="186"/>
      <c r="BKC9" s="185"/>
      <c r="BKD9" s="186"/>
      <c r="BKE9" s="185"/>
      <c r="BKF9" s="186"/>
      <c r="BKG9" s="185"/>
      <c r="BKH9" s="186"/>
      <c r="BKI9" s="185"/>
      <c r="BKJ9" s="186"/>
      <c r="BKK9" s="185"/>
      <c r="BKL9" s="186"/>
      <c r="BKM9" s="185"/>
      <c r="BKN9" s="186"/>
      <c r="BKO9" s="185"/>
      <c r="BKP9" s="186"/>
      <c r="BKQ9" s="185"/>
      <c r="BKR9" s="186"/>
      <c r="BKS9" s="185"/>
      <c r="BKT9" s="186"/>
      <c r="BKU9" s="185"/>
      <c r="BKV9" s="186"/>
      <c r="BKW9" s="185"/>
      <c r="BKX9" s="186"/>
      <c r="BKY9" s="185"/>
      <c r="BKZ9" s="186"/>
      <c r="BLA9" s="185"/>
      <c r="BLB9" s="186"/>
      <c r="BLC9" s="185"/>
      <c r="BLD9" s="186"/>
      <c r="BLE9" s="185"/>
      <c r="BLF9" s="186"/>
      <c r="BLG9" s="185"/>
      <c r="BLH9" s="186"/>
      <c r="BLI9" s="185"/>
      <c r="BLJ9" s="186"/>
      <c r="BLK9" s="185"/>
      <c r="BLL9" s="186"/>
      <c r="BLM9" s="185"/>
      <c r="BLN9" s="186"/>
      <c r="BLO9" s="185"/>
      <c r="BLP9" s="186"/>
      <c r="BLQ9" s="185"/>
      <c r="BLR9" s="186"/>
      <c r="BLS9" s="185"/>
      <c r="BLT9" s="186"/>
      <c r="BLU9" s="185"/>
      <c r="BLV9" s="186"/>
      <c r="BLW9" s="185"/>
      <c r="BLX9" s="186"/>
      <c r="BLY9" s="185"/>
      <c r="BLZ9" s="186"/>
      <c r="BMA9" s="185"/>
      <c r="BMB9" s="186"/>
      <c r="BMC9" s="185"/>
      <c r="BMD9" s="186"/>
      <c r="BME9" s="185"/>
      <c r="BMF9" s="186"/>
      <c r="BMG9" s="185"/>
      <c r="BMH9" s="186"/>
      <c r="BMI9" s="185"/>
      <c r="BMJ9" s="186"/>
      <c r="BMK9" s="185"/>
      <c r="BML9" s="186"/>
      <c r="BMM9" s="185"/>
      <c r="BMN9" s="186"/>
      <c r="BMO9" s="185"/>
      <c r="BMP9" s="186"/>
      <c r="BMQ9" s="185"/>
      <c r="BMR9" s="186"/>
      <c r="BMS9" s="185"/>
      <c r="BMT9" s="186"/>
      <c r="BMU9" s="185"/>
      <c r="BMV9" s="186"/>
      <c r="BMW9" s="185"/>
      <c r="BMX9" s="186"/>
      <c r="BMY9" s="185"/>
      <c r="BMZ9" s="186"/>
      <c r="BNA9" s="185"/>
      <c r="BNB9" s="186"/>
      <c r="BNC9" s="185"/>
      <c r="BND9" s="186"/>
      <c r="BNE9" s="185"/>
      <c r="BNF9" s="186"/>
      <c r="BNG9" s="185"/>
      <c r="BNH9" s="186"/>
      <c r="BNI9" s="185"/>
      <c r="BNJ9" s="186"/>
      <c r="BNK9" s="185"/>
      <c r="BNL9" s="186"/>
      <c r="BNM9" s="185"/>
      <c r="BNN9" s="186"/>
      <c r="BNO9" s="185"/>
      <c r="BNP9" s="186"/>
      <c r="BNQ9" s="185"/>
      <c r="BNR9" s="186"/>
      <c r="BNS9" s="185"/>
      <c r="BNT9" s="186"/>
      <c r="BNU9" s="185"/>
      <c r="BNV9" s="186"/>
      <c r="BNW9" s="185"/>
      <c r="BNX9" s="186"/>
      <c r="BNY9" s="185"/>
      <c r="BNZ9" s="186"/>
      <c r="BOA9" s="185"/>
      <c r="BOB9" s="186"/>
      <c r="BOC9" s="185"/>
      <c r="BOD9" s="186"/>
      <c r="BOE9" s="185"/>
      <c r="BOF9" s="186"/>
      <c r="BOG9" s="185"/>
      <c r="BOH9" s="186"/>
      <c r="BOI9" s="185"/>
      <c r="BOJ9" s="186"/>
      <c r="BOK9" s="185"/>
      <c r="BOL9" s="186"/>
      <c r="BOM9" s="185"/>
      <c r="BON9" s="186"/>
      <c r="BOO9" s="185"/>
      <c r="BOP9" s="186"/>
      <c r="BOQ9" s="185"/>
      <c r="BOR9" s="186"/>
      <c r="BOS9" s="185"/>
      <c r="BOT9" s="186"/>
      <c r="BOU9" s="185"/>
      <c r="BOV9" s="186"/>
      <c r="BOW9" s="185"/>
      <c r="BOX9" s="186"/>
      <c r="BOY9" s="185"/>
      <c r="BOZ9" s="186"/>
      <c r="BPA9" s="185"/>
      <c r="BPB9" s="186"/>
      <c r="BPC9" s="185"/>
      <c r="BPD9" s="186"/>
      <c r="BPE9" s="185"/>
      <c r="BPF9" s="186"/>
      <c r="BPG9" s="185"/>
      <c r="BPH9" s="186"/>
      <c r="BPI9" s="185"/>
      <c r="BPJ9" s="186"/>
      <c r="BPK9" s="185"/>
      <c r="BPL9" s="186"/>
      <c r="BPM9" s="185"/>
      <c r="BPN9" s="186"/>
      <c r="BPO9" s="185"/>
      <c r="BPP9" s="186"/>
      <c r="BPQ9" s="185"/>
      <c r="BPR9" s="186"/>
      <c r="BPS9" s="185"/>
      <c r="BPT9" s="186"/>
      <c r="BPU9" s="185"/>
      <c r="BPV9" s="186"/>
      <c r="BPW9" s="185"/>
      <c r="BPX9" s="186"/>
      <c r="BPY9" s="185"/>
      <c r="BPZ9" s="186"/>
      <c r="BQA9" s="185"/>
      <c r="BQB9" s="186"/>
      <c r="BQC9" s="185"/>
      <c r="BQD9" s="186"/>
      <c r="BQE9" s="185"/>
      <c r="BQF9" s="186"/>
      <c r="BQG9" s="185"/>
      <c r="BQH9" s="186"/>
      <c r="BQI9" s="185"/>
      <c r="BQJ9" s="186"/>
      <c r="BQK9" s="185"/>
      <c r="BQL9" s="186"/>
      <c r="BQM9" s="185"/>
      <c r="BQN9" s="186"/>
      <c r="BQO9" s="185"/>
      <c r="BQP9" s="186"/>
      <c r="BQQ9" s="185"/>
      <c r="BQR9" s="186"/>
      <c r="BQS9" s="185"/>
      <c r="BQT9" s="186"/>
      <c r="BQU9" s="185"/>
      <c r="BQV9" s="186"/>
      <c r="BQW9" s="185"/>
      <c r="BQX9" s="186"/>
      <c r="BQY9" s="185"/>
      <c r="BQZ9" s="186"/>
      <c r="BRA9" s="185"/>
      <c r="BRB9" s="186"/>
      <c r="BRC9" s="185"/>
      <c r="BRD9" s="186"/>
      <c r="BRE9" s="185"/>
      <c r="BRF9" s="186"/>
      <c r="BRG9" s="185"/>
      <c r="BRH9" s="186"/>
      <c r="BRI9" s="185"/>
      <c r="BRJ9" s="186"/>
      <c r="BRK9" s="185"/>
      <c r="BRL9" s="186"/>
      <c r="BRM9" s="185"/>
      <c r="BRN9" s="186"/>
      <c r="BRO9" s="185"/>
      <c r="BRP9" s="186"/>
      <c r="BRQ9" s="185"/>
      <c r="BRR9" s="186"/>
      <c r="BRS9" s="185"/>
      <c r="BRT9" s="186"/>
      <c r="BRU9" s="185"/>
      <c r="BRV9" s="186"/>
      <c r="BRW9" s="185"/>
      <c r="BRX9" s="186"/>
      <c r="BRY9" s="185"/>
      <c r="BRZ9" s="186"/>
      <c r="BSA9" s="185"/>
      <c r="BSB9" s="186"/>
      <c r="BSC9" s="185"/>
      <c r="BSD9" s="186"/>
      <c r="BSE9" s="185"/>
      <c r="BSF9" s="186"/>
      <c r="BSG9" s="185"/>
      <c r="BSH9" s="186"/>
      <c r="BSI9" s="185"/>
      <c r="BSJ9" s="186"/>
      <c r="BSK9" s="185"/>
      <c r="BSL9" s="186"/>
      <c r="BSM9" s="185"/>
      <c r="BSN9" s="186"/>
      <c r="BSO9" s="185"/>
      <c r="BSP9" s="186"/>
      <c r="BSQ9" s="185"/>
      <c r="BSR9" s="186"/>
      <c r="BSS9" s="185"/>
      <c r="BST9" s="186"/>
      <c r="BSU9" s="185"/>
      <c r="BSV9" s="186"/>
      <c r="BSW9" s="185"/>
      <c r="BSX9" s="186"/>
      <c r="BSY9" s="185"/>
      <c r="BSZ9" s="186"/>
      <c r="BTA9" s="185"/>
      <c r="BTB9" s="186"/>
      <c r="BTC9" s="185"/>
      <c r="BTD9" s="186"/>
      <c r="BTE9" s="185"/>
      <c r="BTF9" s="186"/>
      <c r="BTG9" s="185"/>
      <c r="BTH9" s="186"/>
      <c r="BTI9" s="185"/>
      <c r="BTJ9" s="186"/>
      <c r="BTK9" s="185"/>
      <c r="BTL9" s="186"/>
      <c r="BTM9" s="185"/>
      <c r="BTN9" s="186"/>
      <c r="BTO9" s="185"/>
      <c r="BTP9" s="186"/>
      <c r="BTQ9" s="185"/>
      <c r="BTR9" s="186"/>
      <c r="BTS9" s="185"/>
      <c r="BTT9" s="186"/>
      <c r="BTU9" s="185"/>
      <c r="BTV9" s="186"/>
      <c r="BTW9" s="185"/>
      <c r="BTX9" s="186"/>
      <c r="BTY9" s="185"/>
      <c r="BTZ9" s="186"/>
      <c r="BUA9" s="185"/>
      <c r="BUB9" s="186"/>
      <c r="BUC9" s="185"/>
      <c r="BUD9" s="186"/>
      <c r="BUE9" s="185"/>
      <c r="BUF9" s="186"/>
      <c r="BUG9" s="185"/>
      <c r="BUH9" s="186"/>
      <c r="BUI9" s="185"/>
      <c r="BUJ9" s="186"/>
      <c r="BUK9" s="185"/>
      <c r="BUL9" s="186"/>
      <c r="BUM9" s="185"/>
      <c r="BUN9" s="186"/>
      <c r="BUO9" s="185"/>
      <c r="BUP9" s="186"/>
      <c r="BUQ9" s="185"/>
      <c r="BUR9" s="186"/>
      <c r="BUS9" s="185"/>
      <c r="BUT9" s="186"/>
      <c r="BUU9" s="185"/>
      <c r="BUV9" s="186"/>
      <c r="BUW9" s="185"/>
      <c r="BUX9" s="186"/>
      <c r="BUY9" s="185"/>
      <c r="BUZ9" s="186"/>
      <c r="BVA9" s="185"/>
      <c r="BVB9" s="186"/>
      <c r="BVC9" s="185"/>
      <c r="BVD9" s="186"/>
      <c r="BVE9" s="185"/>
      <c r="BVF9" s="186"/>
      <c r="BVG9" s="185"/>
      <c r="BVH9" s="186"/>
      <c r="BVI9" s="185"/>
      <c r="BVJ9" s="186"/>
      <c r="BVK9" s="185"/>
      <c r="BVL9" s="186"/>
      <c r="BVM9" s="185"/>
      <c r="BVN9" s="186"/>
      <c r="BVO9" s="185"/>
      <c r="BVP9" s="186"/>
      <c r="BVQ9" s="185"/>
      <c r="BVR9" s="186"/>
      <c r="BVS9" s="185"/>
      <c r="BVT9" s="186"/>
      <c r="BVU9" s="185"/>
      <c r="BVV9" s="186"/>
      <c r="BVW9" s="185"/>
      <c r="BVX9" s="186"/>
      <c r="BVY9" s="185"/>
      <c r="BVZ9" s="186"/>
      <c r="BWA9" s="185"/>
      <c r="BWB9" s="186"/>
      <c r="BWC9" s="185"/>
      <c r="BWD9" s="186"/>
      <c r="BWE9" s="185"/>
      <c r="BWF9" s="186"/>
      <c r="BWG9" s="185"/>
      <c r="BWH9" s="186"/>
      <c r="BWI9" s="185"/>
      <c r="BWJ9" s="186"/>
      <c r="BWK9" s="185"/>
      <c r="BWL9" s="186"/>
      <c r="BWM9" s="185"/>
      <c r="BWN9" s="186"/>
      <c r="BWO9" s="185"/>
      <c r="BWP9" s="186"/>
      <c r="BWQ9" s="185"/>
      <c r="BWR9" s="186"/>
      <c r="BWS9" s="185"/>
      <c r="BWT9" s="186"/>
      <c r="BWU9" s="185"/>
      <c r="BWV9" s="186"/>
      <c r="BWW9" s="185"/>
      <c r="BWX9" s="186"/>
      <c r="BWY9" s="185"/>
      <c r="BWZ9" s="186"/>
      <c r="BXA9" s="185"/>
      <c r="BXB9" s="186"/>
      <c r="BXC9" s="185"/>
      <c r="BXD9" s="186"/>
      <c r="BXE9" s="185"/>
      <c r="BXF9" s="186"/>
      <c r="BXG9" s="185"/>
      <c r="BXH9" s="186"/>
      <c r="BXI9" s="185"/>
      <c r="BXJ9" s="186"/>
      <c r="BXK9" s="185"/>
      <c r="BXL9" s="186"/>
      <c r="BXM9" s="185"/>
      <c r="BXN9" s="186"/>
      <c r="BXO9" s="185"/>
      <c r="BXP9" s="186"/>
      <c r="BXQ9" s="185"/>
      <c r="BXR9" s="186"/>
      <c r="BXS9" s="185"/>
      <c r="BXT9" s="186"/>
      <c r="BXU9" s="185"/>
      <c r="BXV9" s="186"/>
      <c r="BXW9" s="185"/>
      <c r="BXX9" s="186"/>
      <c r="BXY9" s="185"/>
      <c r="BXZ9" s="186"/>
      <c r="BYA9" s="185"/>
      <c r="BYB9" s="186"/>
      <c r="BYC9" s="185"/>
      <c r="BYD9" s="186"/>
      <c r="BYE9" s="185"/>
      <c r="BYF9" s="186"/>
      <c r="BYG9" s="185"/>
      <c r="BYH9" s="186"/>
      <c r="BYI9" s="185"/>
      <c r="BYJ9" s="186"/>
      <c r="BYK9" s="185"/>
      <c r="BYL9" s="186"/>
      <c r="BYM9" s="185"/>
      <c r="BYN9" s="186"/>
      <c r="BYO9" s="185"/>
      <c r="BYP9" s="186"/>
      <c r="BYQ9" s="185"/>
      <c r="BYR9" s="186"/>
      <c r="BYS9" s="185"/>
      <c r="BYT9" s="186"/>
      <c r="BYU9" s="185"/>
      <c r="BYV9" s="186"/>
      <c r="BYW9" s="185"/>
      <c r="BYX9" s="186"/>
      <c r="BYY9" s="185"/>
      <c r="BYZ9" s="186"/>
      <c r="BZA9" s="185"/>
      <c r="BZB9" s="186"/>
      <c r="BZC9" s="185"/>
      <c r="BZD9" s="186"/>
      <c r="BZE9" s="185"/>
      <c r="BZF9" s="186"/>
      <c r="BZG9" s="185"/>
      <c r="BZH9" s="186"/>
      <c r="BZI9" s="185"/>
      <c r="BZJ9" s="186"/>
      <c r="BZK9" s="185"/>
      <c r="BZL9" s="186"/>
      <c r="BZM9" s="185"/>
      <c r="BZN9" s="186"/>
      <c r="BZO9" s="185"/>
      <c r="BZP9" s="186"/>
      <c r="BZQ9" s="185"/>
      <c r="BZR9" s="186"/>
      <c r="BZS9" s="185"/>
      <c r="BZT9" s="186"/>
      <c r="BZU9" s="185"/>
      <c r="BZV9" s="186"/>
      <c r="BZW9" s="185"/>
      <c r="BZX9" s="186"/>
      <c r="BZY9" s="185"/>
      <c r="BZZ9" s="186"/>
      <c r="CAA9" s="185"/>
      <c r="CAB9" s="186"/>
      <c r="CAC9" s="185"/>
      <c r="CAD9" s="186"/>
      <c r="CAE9" s="185"/>
      <c r="CAF9" s="186"/>
      <c r="CAG9" s="185"/>
      <c r="CAH9" s="186"/>
      <c r="CAI9" s="185"/>
      <c r="CAJ9" s="186"/>
      <c r="CAK9" s="185"/>
      <c r="CAL9" s="186"/>
      <c r="CAM9" s="185"/>
      <c r="CAN9" s="186"/>
      <c r="CAO9" s="185"/>
      <c r="CAP9" s="186"/>
      <c r="CAQ9" s="185"/>
      <c r="CAR9" s="186"/>
      <c r="CAS9" s="185"/>
      <c r="CAT9" s="186"/>
      <c r="CAU9" s="185"/>
      <c r="CAV9" s="186"/>
      <c r="CAW9" s="185"/>
      <c r="CAX9" s="186"/>
      <c r="CAY9" s="185"/>
      <c r="CAZ9" s="186"/>
      <c r="CBA9" s="185"/>
      <c r="CBB9" s="186"/>
      <c r="CBC9" s="185"/>
      <c r="CBD9" s="186"/>
      <c r="CBE9" s="185"/>
      <c r="CBF9" s="186"/>
      <c r="CBG9" s="185"/>
      <c r="CBH9" s="186"/>
      <c r="CBI9" s="185"/>
      <c r="CBJ9" s="186"/>
      <c r="CBK9" s="185"/>
      <c r="CBL9" s="186"/>
      <c r="CBM9" s="185"/>
      <c r="CBN9" s="186"/>
      <c r="CBO9" s="185"/>
      <c r="CBP9" s="186"/>
      <c r="CBQ9" s="185"/>
      <c r="CBR9" s="186"/>
      <c r="CBS9" s="185"/>
      <c r="CBT9" s="186"/>
      <c r="CBU9" s="185"/>
      <c r="CBV9" s="186"/>
      <c r="CBW9" s="185"/>
      <c r="CBX9" s="186"/>
      <c r="CBY9" s="185"/>
      <c r="CBZ9" s="186"/>
      <c r="CCA9" s="185"/>
      <c r="CCB9" s="186"/>
      <c r="CCC9" s="185"/>
      <c r="CCD9" s="186"/>
      <c r="CCE9" s="185"/>
      <c r="CCF9" s="186"/>
      <c r="CCG9" s="185"/>
      <c r="CCH9" s="186"/>
      <c r="CCI9" s="185"/>
      <c r="CCJ9" s="186"/>
      <c r="CCK9" s="185"/>
      <c r="CCL9" s="186"/>
      <c r="CCM9" s="185"/>
      <c r="CCN9" s="186"/>
      <c r="CCO9" s="185"/>
      <c r="CCP9" s="186"/>
      <c r="CCQ9" s="185"/>
      <c r="CCR9" s="186"/>
      <c r="CCS9" s="185"/>
      <c r="CCT9" s="186"/>
      <c r="CCU9" s="185"/>
      <c r="CCV9" s="186"/>
      <c r="CCW9" s="185"/>
      <c r="CCX9" s="186"/>
      <c r="CCY9" s="185"/>
      <c r="CCZ9" s="186"/>
      <c r="CDA9" s="185"/>
      <c r="CDB9" s="186"/>
      <c r="CDC9" s="185"/>
      <c r="CDD9" s="186"/>
      <c r="CDE9" s="185"/>
      <c r="CDF9" s="186"/>
      <c r="CDG9" s="185"/>
      <c r="CDH9" s="186"/>
      <c r="CDI9" s="185"/>
      <c r="CDJ9" s="186"/>
      <c r="CDK9" s="185"/>
      <c r="CDL9" s="186"/>
      <c r="CDM9" s="185"/>
      <c r="CDN9" s="186"/>
      <c r="CDO9" s="185"/>
      <c r="CDP9" s="186"/>
      <c r="CDQ9" s="185"/>
      <c r="CDR9" s="186"/>
      <c r="CDS9" s="185"/>
      <c r="CDT9" s="186"/>
      <c r="CDU9" s="185"/>
      <c r="CDV9" s="186"/>
      <c r="CDW9" s="185"/>
      <c r="CDX9" s="186"/>
      <c r="CDY9" s="185"/>
      <c r="CDZ9" s="186"/>
      <c r="CEA9" s="185"/>
      <c r="CEB9" s="186"/>
      <c r="CEC9" s="185"/>
      <c r="CED9" s="186"/>
      <c r="CEE9" s="185"/>
      <c r="CEF9" s="186"/>
      <c r="CEG9" s="185"/>
      <c r="CEH9" s="186"/>
      <c r="CEI9" s="185"/>
      <c r="CEJ9" s="186"/>
      <c r="CEK9" s="185"/>
      <c r="CEL9" s="186"/>
      <c r="CEM9" s="185"/>
      <c r="CEN9" s="186"/>
      <c r="CEO9" s="185"/>
      <c r="CEP9" s="186"/>
      <c r="CEQ9" s="185"/>
      <c r="CER9" s="186"/>
      <c r="CES9" s="185"/>
      <c r="CET9" s="186"/>
      <c r="CEU9" s="185"/>
      <c r="CEV9" s="186"/>
      <c r="CEW9" s="185"/>
      <c r="CEX9" s="186"/>
      <c r="CEY9" s="185"/>
      <c r="CEZ9" s="186"/>
      <c r="CFA9" s="185"/>
      <c r="CFB9" s="186"/>
      <c r="CFC9" s="185"/>
      <c r="CFD9" s="186"/>
      <c r="CFE9" s="185"/>
      <c r="CFF9" s="186"/>
      <c r="CFG9" s="185"/>
      <c r="CFH9" s="186"/>
      <c r="CFI9" s="185"/>
      <c r="CFJ9" s="186"/>
      <c r="CFK9" s="185"/>
      <c r="CFL9" s="186"/>
      <c r="CFM9" s="185"/>
      <c r="CFN9" s="186"/>
      <c r="CFO9" s="185"/>
      <c r="CFP9" s="186"/>
      <c r="CFQ9" s="185"/>
      <c r="CFR9" s="186"/>
      <c r="CFS9" s="185"/>
      <c r="CFT9" s="186"/>
      <c r="CFU9" s="185"/>
      <c r="CFV9" s="186"/>
      <c r="CFW9" s="185"/>
      <c r="CFX9" s="186"/>
      <c r="CFY9" s="185"/>
      <c r="CFZ9" s="186"/>
      <c r="CGA9" s="185"/>
      <c r="CGB9" s="186"/>
      <c r="CGC9" s="185"/>
      <c r="CGD9" s="186"/>
      <c r="CGE9" s="185"/>
      <c r="CGF9" s="186"/>
      <c r="CGG9" s="185"/>
      <c r="CGH9" s="186"/>
      <c r="CGI9" s="185"/>
      <c r="CGJ9" s="186"/>
      <c r="CGK9" s="185"/>
      <c r="CGL9" s="186"/>
      <c r="CGM9" s="185"/>
      <c r="CGN9" s="186"/>
      <c r="CGO9" s="185"/>
      <c r="CGP9" s="186"/>
      <c r="CGQ9" s="185"/>
      <c r="CGR9" s="186"/>
      <c r="CGS9" s="185"/>
      <c r="CGT9" s="186"/>
      <c r="CGU9" s="185"/>
      <c r="CGV9" s="186"/>
      <c r="CGW9" s="185"/>
      <c r="CGX9" s="186"/>
      <c r="CGY9" s="185"/>
      <c r="CGZ9" s="186"/>
      <c r="CHA9" s="185"/>
      <c r="CHB9" s="186"/>
      <c r="CHC9" s="185"/>
      <c r="CHD9" s="186"/>
      <c r="CHE9" s="185"/>
      <c r="CHF9" s="186"/>
      <c r="CHG9" s="185"/>
      <c r="CHH9" s="186"/>
      <c r="CHI9" s="185"/>
      <c r="CHJ9" s="186"/>
      <c r="CHK9" s="185"/>
      <c r="CHL9" s="186"/>
      <c r="CHM9" s="185"/>
      <c r="CHN9" s="186"/>
      <c r="CHO9" s="185"/>
      <c r="CHP9" s="186"/>
      <c r="CHQ9" s="185"/>
      <c r="CHR9" s="186"/>
      <c r="CHS9" s="185"/>
      <c r="CHT9" s="186"/>
      <c r="CHU9" s="185"/>
      <c r="CHV9" s="186"/>
      <c r="CHW9" s="185"/>
      <c r="CHX9" s="186"/>
      <c r="CHY9" s="185"/>
      <c r="CHZ9" s="186"/>
      <c r="CIA9" s="185"/>
      <c r="CIB9" s="186"/>
      <c r="CIC9" s="185"/>
      <c r="CID9" s="186"/>
      <c r="CIE9" s="185"/>
      <c r="CIF9" s="186"/>
      <c r="CIG9" s="185"/>
      <c r="CIH9" s="186"/>
      <c r="CII9" s="185"/>
      <c r="CIJ9" s="186"/>
      <c r="CIK9" s="185"/>
      <c r="CIL9" s="186"/>
      <c r="CIM9" s="185"/>
      <c r="CIN9" s="186"/>
      <c r="CIO9" s="185"/>
      <c r="CIP9" s="186"/>
      <c r="CIQ9" s="185"/>
      <c r="CIR9" s="186"/>
      <c r="CIS9" s="185"/>
      <c r="CIT9" s="186"/>
      <c r="CIU9" s="185"/>
      <c r="CIV9" s="186"/>
      <c r="CIW9" s="185"/>
      <c r="CIX9" s="186"/>
      <c r="CIY9" s="185"/>
      <c r="CIZ9" s="186"/>
      <c r="CJA9" s="185"/>
      <c r="CJB9" s="186"/>
      <c r="CJC9" s="185"/>
      <c r="CJD9" s="186"/>
      <c r="CJE9" s="185"/>
      <c r="CJF9" s="186"/>
      <c r="CJG9" s="185"/>
      <c r="CJH9" s="186"/>
      <c r="CJI9" s="185"/>
      <c r="CJJ9" s="186"/>
      <c r="CJK9" s="185"/>
      <c r="CJL9" s="186"/>
      <c r="CJM9" s="185"/>
      <c r="CJN9" s="186"/>
      <c r="CJO9" s="185"/>
      <c r="CJP9" s="186"/>
      <c r="CJQ9" s="185"/>
      <c r="CJR9" s="186"/>
      <c r="CJS9" s="185"/>
      <c r="CJT9" s="186"/>
      <c r="CJU9" s="185"/>
      <c r="CJV9" s="186"/>
      <c r="CJW9" s="185"/>
      <c r="CJX9" s="186"/>
      <c r="CJY9" s="185"/>
      <c r="CJZ9" s="186"/>
      <c r="CKA9" s="185"/>
      <c r="CKB9" s="186"/>
      <c r="CKC9" s="185"/>
      <c r="CKD9" s="186"/>
      <c r="CKE9" s="185"/>
      <c r="CKF9" s="186"/>
      <c r="CKG9" s="185"/>
      <c r="CKH9" s="186"/>
      <c r="CKI9" s="185"/>
      <c r="CKJ9" s="186"/>
      <c r="CKK9" s="185"/>
      <c r="CKL9" s="186"/>
      <c r="CKM9" s="185"/>
      <c r="CKN9" s="186"/>
      <c r="CKO9" s="185"/>
      <c r="CKP9" s="186"/>
      <c r="CKQ9" s="185"/>
      <c r="CKR9" s="186"/>
      <c r="CKS9" s="185"/>
      <c r="CKT9" s="186"/>
      <c r="CKU9" s="185"/>
      <c r="CKV9" s="186"/>
      <c r="CKW9" s="185"/>
      <c r="CKX9" s="186"/>
      <c r="CKY9" s="185"/>
      <c r="CKZ9" s="186"/>
      <c r="CLA9" s="185"/>
      <c r="CLB9" s="186"/>
      <c r="CLC9" s="185"/>
      <c r="CLD9" s="186"/>
      <c r="CLE9" s="185"/>
      <c r="CLF9" s="186"/>
      <c r="CLG9" s="185"/>
      <c r="CLH9" s="186"/>
      <c r="CLI9" s="185"/>
      <c r="CLJ9" s="186"/>
      <c r="CLK9" s="185"/>
      <c r="CLL9" s="186"/>
      <c r="CLM9" s="185"/>
      <c r="CLN9" s="186"/>
      <c r="CLO9" s="185"/>
      <c r="CLP9" s="186"/>
      <c r="CLQ9" s="185"/>
      <c r="CLR9" s="186"/>
      <c r="CLS9" s="185"/>
      <c r="CLT9" s="186"/>
      <c r="CLU9" s="185"/>
      <c r="CLV9" s="186"/>
      <c r="CLW9" s="185"/>
      <c r="CLX9" s="186"/>
      <c r="CLY9" s="185"/>
      <c r="CLZ9" s="186"/>
      <c r="CMA9" s="185"/>
      <c r="CMB9" s="186"/>
      <c r="CMC9" s="185"/>
      <c r="CMD9" s="186"/>
      <c r="CME9" s="185"/>
      <c r="CMF9" s="186"/>
      <c r="CMG9" s="185"/>
      <c r="CMH9" s="186"/>
      <c r="CMI9" s="185"/>
      <c r="CMJ9" s="186"/>
      <c r="CMK9" s="185"/>
      <c r="CML9" s="186"/>
      <c r="CMM9" s="185"/>
      <c r="CMN9" s="186"/>
      <c r="CMO9" s="185"/>
      <c r="CMP9" s="186"/>
      <c r="CMQ9" s="185"/>
      <c r="CMR9" s="186"/>
      <c r="CMS9" s="185"/>
      <c r="CMT9" s="186"/>
      <c r="CMU9" s="185"/>
      <c r="CMV9" s="186"/>
      <c r="CMW9" s="185"/>
      <c r="CMX9" s="186"/>
      <c r="CMY9" s="185"/>
      <c r="CMZ9" s="186"/>
      <c r="CNA9" s="185"/>
      <c r="CNB9" s="186"/>
      <c r="CNC9" s="185"/>
      <c r="CND9" s="186"/>
      <c r="CNE9" s="185"/>
      <c r="CNF9" s="186"/>
      <c r="CNG9" s="185"/>
      <c r="CNH9" s="186"/>
      <c r="CNI9" s="185"/>
      <c r="CNJ9" s="186"/>
      <c r="CNK9" s="185"/>
      <c r="CNL9" s="186"/>
      <c r="CNM9" s="185"/>
      <c r="CNN9" s="186"/>
      <c r="CNO9" s="185"/>
      <c r="CNP9" s="186"/>
      <c r="CNQ9" s="185"/>
      <c r="CNR9" s="186"/>
      <c r="CNS9" s="185"/>
      <c r="CNT9" s="186"/>
      <c r="CNU9" s="185"/>
      <c r="CNV9" s="186"/>
      <c r="CNW9" s="185"/>
      <c r="CNX9" s="186"/>
      <c r="CNY9" s="185"/>
      <c r="CNZ9" s="186"/>
      <c r="COA9" s="185"/>
      <c r="COB9" s="186"/>
      <c r="COC9" s="185"/>
      <c r="COD9" s="186"/>
      <c r="COE9" s="185"/>
      <c r="COF9" s="186"/>
      <c r="COG9" s="185"/>
      <c r="COH9" s="186"/>
      <c r="COI9" s="185"/>
      <c r="COJ9" s="186"/>
      <c r="COK9" s="185"/>
      <c r="COL9" s="186"/>
      <c r="COM9" s="185"/>
      <c r="CON9" s="186"/>
      <c r="COO9" s="185"/>
      <c r="COP9" s="186"/>
      <c r="COQ9" s="185"/>
      <c r="COR9" s="186"/>
      <c r="COS9" s="185"/>
      <c r="COT9" s="186"/>
      <c r="COU9" s="185"/>
      <c r="COV9" s="186"/>
      <c r="COW9" s="185"/>
      <c r="COX9" s="186"/>
      <c r="COY9" s="185"/>
      <c r="COZ9" s="186"/>
      <c r="CPA9" s="185"/>
      <c r="CPB9" s="186"/>
      <c r="CPC9" s="185"/>
      <c r="CPD9" s="186"/>
      <c r="CPE9" s="185"/>
      <c r="CPF9" s="186"/>
      <c r="CPG9" s="185"/>
      <c r="CPH9" s="186"/>
      <c r="CPI9" s="185"/>
      <c r="CPJ9" s="186"/>
      <c r="CPK9" s="185"/>
      <c r="CPL9" s="186"/>
      <c r="CPM9" s="185"/>
      <c r="CPN9" s="186"/>
      <c r="CPO9" s="185"/>
      <c r="CPP9" s="186"/>
      <c r="CPQ9" s="185"/>
      <c r="CPR9" s="186"/>
      <c r="CPS9" s="185"/>
      <c r="CPT9" s="186"/>
      <c r="CPU9" s="185"/>
      <c r="CPV9" s="186"/>
      <c r="CPW9" s="185"/>
      <c r="CPX9" s="186"/>
      <c r="CPY9" s="185"/>
      <c r="CPZ9" s="186"/>
      <c r="CQA9" s="185"/>
      <c r="CQB9" s="186"/>
      <c r="CQC9" s="185"/>
      <c r="CQD9" s="186"/>
      <c r="CQE9" s="185"/>
      <c r="CQF9" s="186"/>
      <c r="CQG9" s="185"/>
      <c r="CQH9" s="186"/>
      <c r="CQI9" s="185"/>
      <c r="CQJ9" s="186"/>
      <c r="CQK9" s="185"/>
      <c r="CQL9" s="186"/>
      <c r="CQM9" s="185"/>
      <c r="CQN9" s="186"/>
      <c r="CQO9" s="185"/>
      <c r="CQP9" s="186"/>
      <c r="CQQ9" s="185"/>
      <c r="CQR9" s="186"/>
      <c r="CQS9" s="185"/>
      <c r="CQT9" s="186"/>
      <c r="CQU9" s="185"/>
      <c r="CQV9" s="186"/>
      <c r="CQW9" s="185"/>
      <c r="CQX9" s="186"/>
      <c r="CQY9" s="185"/>
      <c r="CQZ9" s="186"/>
      <c r="CRA9" s="185"/>
      <c r="CRB9" s="186"/>
      <c r="CRC9" s="185"/>
      <c r="CRD9" s="186"/>
      <c r="CRE9" s="185"/>
      <c r="CRF9" s="186"/>
      <c r="CRG9" s="185"/>
      <c r="CRH9" s="186"/>
      <c r="CRI9" s="185"/>
      <c r="CRJ9" s="186"/>
      <c r="CRK9" s="185"/>
      <c r="CRL9" s="186"/>
      <c r="CRM9" s="185"/>
      <c r="CRN9" s="186"/>
      <c r="CRO9" s="185"/>
      <c r="CRP9" s="186"/>
      <c r="CRQ9" s="185"/>
      <c r="CRR9" s="186"/>
      <c r="CRS9" s="185"/>
      <c r="CRT9" s="186"/>
      <c r="CRU9" s="185"/>
      <c r="CRV9" s="186"/>
      <c r="CRW9" s="185"/>
      <c r="CRX9" s="186"/>
      <c r="CRY9" s="185"/>
      <c r="CRZ9" s="186"/>
      <c r="CSA9" s="185"/>
      <c r="CSB9" s="186"/>
      <c r="CSC9" s="185"/>
      <c r="CSD9" s="186"/>
      <c r="CSE9" s="185"/>
      <c r="CSF9" s="186"/>
      <c r="CSG9" s="185"/>
      <c r="CSH9" s="186"/>
      <c r="CSI9" s="185"/>
      <c r="CSJ9" s="186"/>
      <c r="CSK9" s="185"/>
      <c r="CSL9" s="186"/>
      <c r="CSM9" s="185"/>
      <c r="CSN9" s="186"/>
      <c r="CSO9" s="185"/>
      <c r="CSP9" s="186"/>
      <c r="CSQ9" s="185"/>
      <c r="CSR9" s="186"/>
      <c r="CSS9" s="185"/>
      <c r="CST9" s="186"/>
      <c r="CSU9" s="185"/>
      <c r="CSV9" s="186"/>
      <c r="CSW9" s="185"/>
      <c r="CSX9" s="186"/>
      <c r="CSY9" s="185"/>
      <c r="CSZ9" s="186"/>
      <c r="CTA9" s="185"/>
      <c r="CTB9" s="186"/>
      <c r="CTC9" s="185"/>
      <c r="CTD9" s="186"/>
      <c r="CTE9" s="185"/>
      <c r="CTF9" s="186"/>
      <c r="CTG9" s="185"/>
      <c r="CTH9" s="186"/>
      <c r="CTI9" s="185"/>
      <c r="CTJ9" s="186"/>
      <c r="CTK9" s="185"/>
      <c r="CTL9" s="186"/>
      <c r="CTM9" s="185"/>
      <c r="CTN9" s="186"/>
      <c r="CTO9" s="185"/>
      <c r="CTP9" s="186"/>
      <c r="CTQ9" s="185"/>
      <c r="CTR9" s="186"/>
      <c r="CTS9" s="185"/>
      <c r="CTT9" s="186"/>
      <c r="CTU9" s="185"/>
      <c r="CTV9" s="186"/>
      <c r="CTW9" s="185"/>
      <c r="CTX9" s="186"/>
      <c r="CTY9" s="185"/>
      <c r="CTZ9" s="186"/>
      <c r="CUA9" s="185"/>
      <c r="CUB9" s="186"/>
      <c r="CUC9" s="185"/>
      <c r="CUD9" s="186"/>
      <c r="CUE9" s="185"/>
      <c r="CUF9" s="186"/>
      <c r="CUG9" s="185"/>
      <c r="CUH9" s="186"/>
      <c r="CUI9" s="185"/>
      <c r="CUJ9" s="186"/>
      <c r="CUK9" s="185"/>
      <c r="CUL9" s="186"/>
      <c r="CUM9" s="185"/>
      <c r="CUN9" s="186"/>
      <c r="CUO9" s="185"/>
      <c r="CUP9" s="186"/>
      <c r="CUQ9" s="185"/>
      <c r="CUR9" s="186"/>
      <c r="CUS9" s="185"/>
      <c r="CUT9" s="186"/>
      <c r="CUU9" s="185"/>
      <c r="CUV9" s="186"/>
      <c r="CUW9" s="185"/>
      <c r="CUX9" s="186"/>
      <c r="CUY9" s="185"/>
      <c r="CUZ9" s="186"/>
      <c r="CVA9" s="185"/>
      <c r="CVB9" s="186"/>
      <c r="CVC9" s="185"/>
      <c r="CVD9" s="186"/>
      <c r="CVE9" s="185"/>
      <c r="CVF9" s="186"/>
      <c r="CVG9" s="185"/>
      <c r="CVH9" s="186"/>
      <c r="CVI9" s="185"/>
      <c r="CVJ9" s="186"/>
      <c r="CVK9" s="185"/>
      <c r="CVL9" s="186"/>
      <c r="CVM9" s="185"/>
      <c r="CVN9" s="186"/>
      <c r="CVO9" s="185"/>
      <c r="CVP9" s="186"/>
      <c r="CVQ9" s="185"/>
      <c r="CVR9" s="186"/>
      <c r="CVS9" s="185"/>
      <c r="CVT9" s="186"/>
      <c r="CVU9" s="185"/>
      <c r="CVV9" s="186"/>
      <c r="CVW9" s="185"/>
      <c r="CVX9" s="186"/>
      <c r="CVY9" s="185"/>
      <c r="CVZ9" s="186"/>
      <c r="CWA9" s="185"/>
      <c r="CWB9" s="186"/>
      <c r="CWC9" s="185"/>
      <c r="CWD9" s="186"/>
      <c r="CWE9" s="185"/>
      <c r="CWF9" s="186"/>
      <c r="CWG9" s="185"/>
      <c r="CWH9" s="186"/>
      <c r="CWI9" s="185"/>
      <c r="CWJ9" s="186"/>
      <c r="CWK9" s="185"/>
      <c r="CWL9" s="186"/>
      <c r="CWM9" s="185"/>
      <c r="CWN9" s="186"/>
      <c r="CWO9" s="185"/>
      <c r="CWP9" s="186"/>
      <c r="CWQ9" s="185"/>
      <c r="CWR9" s="186"/>
      <c r="CWS9" s="185"/>
      <c r="CWT9" s="186"/>
      <c r="CWU9" s="185"/>
      <c r="CWV9" s="186"/>
      <c r="CWW9" s="185"/>
      <c r="CWX9" s="186"/>
      <c r="CWY9" s="185"/>
      <c r="CWZ9" s="186"/>
      <c r="CXA9" s="185"/>
      <c r="CXB9" s="186"/>
      <c r="CXC9" s="185"/>
      <c r="CXD9" s="186"/>
      <c r="CXE9" s="185"/>
      <c r="CXF9" s="186"/>
      <c r="CXG9" s="185"/>
      <c r="CXH9" s="186"/>
      <c r="CXI9" s="185"/>
      <c r="CXJ9" s="186"/>
      <c r="CXK9" s="185"/>
      <c r="CXL9" s="186"/>
      <c r="CXM9" s="185"/>
      <c r="CXN9" s="186"/>
      <c r="CXO9" s="185"/>
      <c r="CXP9" s="186"/>
      <c r="CXQ9" s="185"/>
      <c r="CXR9" s="186"/>
      <c r="CXS9" s="185"/>
      <c r="CXT9" s="186"/>
      <c r="CXU9" s="185"/>
      <c r="CXV9" s="186"/>
      <c r="CXW9" s="185"/>
      <c r="CXX9" s="186"/>
      <c r="CXY9" s="185"/>
      <c r="CXZ9" s="186"/>
      <c r="CYA9" s="185"/>
      <c r="CYB9" s="186"/>
      <c r="CYC9" s="185"/>
      <c r="CYD9" s="186"/>
      <c r="CYE9" s="185"/>
      <c r="CYF9" s="186"/>
      <c r="CYG9" s="185"/>
      <c r="CYH9" s="186"/>
      <c r="CYI9" s="185"/>
      <c r="CYJ9" s="186"/>
      <c r="CYK9" s="185"/>
      <c r="CYL9" s="186"/>
      <c r="CYM9" s="185"/>
      <c r="CYN9" s="186"/>
      <c r="CYO9" s="185"/>
      <c r="CYP9" s="186"/>
      <c r="CYQ9" s="185"/>
      <c r="CYR9" s="186"/>
      <c r="CYS9" s="185"/>
      <c r="CYT9" s="186"/>
      <c r="CYU9" s="185"/>
      <c r="CYV9" s="186"/>
      <c r="CYW9" s="185"/>
      <c r="CYX9" s="186"/>
      <c r="CYY9" s="185"/>
      <c r="CYZ9" s="186"/>
      <c r="CZA9" s="185"/>
      <c r="CZB9" s="186"/>
      <c r="CZC9" s="185"/>
      <c r="CZD9" s="186"/>
      <c r="CZE9" s="185"/>
      <c r="CZF9" s="186"/>
      <c r="CZG9" s="185"/>
      <c r="CZH9" s="186"/>
      <c r="CZI9" s="185"/>
      <c r="CZJ9" s="186"/>
      <c r="CZK9" s="185"/>
      <c r="CZL9" s="186"/>
      <c r="CZM9" s="185"/>
      <c r="CZN9" s="186"/>
      <c r="CZO9" s="185"/>
      <c r="CZP9" s="186"/>
      <c r="CZQ9" s="185"/>
      <c r="CZR9" s="186"/>
      <c r="CZS9" s="185"/>
      <c r="CZT9" s="186"/>
      <c r="CZU9" s="185"/>
      <c r="CZV9" s="186"/>
      <c r="CZW9" s="185"/>
      <c r="CZX9" s="186"/>
      <c r="CZY9" s="185"/>
      <c r="CZZ9" s="186"/>
      <c r="DAA9" s="185"/>
      <c r="DAB9" s="186"/>
      <c r="DAC9" s="185"/>
      <c r="DAD9" s="186"/>
      <c r="DAE9" s="185"/>
      <c r="DAF9" s="186"/>
      <c r="DAG9" s="185"/>
      <c r="DAH9" s="186"/>
      <c r="DAI9" s="185"/>
      <c r="DAJ9" s="186"/>
      <c r="DAK9" s="185"/>
      <c r="DAL9" s="186"/>
      <c r="DAM9" s="185"/>
      <c r="DAN9" s="186"/>
      <c r="DAO9" s="185"/>
      <c r="DAP9" s="186"/>
      <c r="DAQ9" s="185"/>
      <c r="DAR9" s="186"/>
      <c r="DAS9" s="185"/>
      <c r="DAT9" s="186"/>
      <c r="DAU9" s="185"/>
      <c r="DAV9" s="186"/>
      <c r="DAW9" s="185"/>
      <c r="DAX9" s="186"/>
      <c r="DAY9" s="185"/>
      <c r="DAZ9" s="186"/>
      <c r="DBA9" s="185"/>
      <c r="DBB9" s="186"/>
      <c r="DBC9" s="185"/>
      <c r="DBD9" s="186"/>
      <c r="DBE9" s="185"/>
      <c r="DBF9" s="186"/>
      <c r="DBG9" s="185"/>
      <c r="DBH9" s="186"/>
      <c r="DBI9" s="185"/>
      <c r="DBJ9" s="186"/>
      <c r="DBK9" s="185"/>
      <c r="DBL9" s="186"/>
      <c r="DBM9" s="185"/>
      <c r="DBN9" s="186"/>
      <c r="DBO9" s="185"/>
      <c r="DBP9" s="186"/>
      <c r="DBQ9" s="185"/>
      <c r="DBR9" s="186"/>
      <c r="DBS9" s="185"/>
      <c r="DBT9" s="186"/>
      <c r="DBU9" s="185"/>
      <c r="DBV9" s="186"/>
      <c r="DBW9" s="185"/>
      <c r="DBX9" s="186"/>
      <c r="DBY9" s="185"/>
      <c r="DBZ9" s="186"/>
      <c r="DCA9" s="185"/>
      <c r="DCB9" s="186"/>
      <c r="DCC9" s="185"/>
      <c r="DCD9" s="186"/>
      <c r="DCE9" s="185"/>
      <c r="DCF9" s="186"/>
      <c r="DCG9" s="185"/>
      <c r="DCH9" s="186"/>
      <c r="DCI9" s="185"/>
      <c r="DCJ9" s="186"/>
      <c r="DCK9" s="185"/>
      <c r="DCL9" s="186"/>
      <c r="DCM9" s="185"/>
      <c r="DCN9" s="186"/>
      <c r="DCO9" s="185"/>
      <c r="DCP9" s="186"/>
      <c r="DCQ9" s="185"/>
      <c r="DCR9" s="186"/>
      <c r="DCS9" s="185"/>
      <c r="DCT9" s="186"/>
      <c r="DCU9" s="185"/>
      <c r="DCV9" s="186"/>
      <c r="DCW9" s="185"/>
      <c r="DCX9" s="186"/>
      <c r="DCY9" s="185"/>
      <c r="DCZ9" s="186"/>
      <c r="DDA9" s="185"/>
      <c r="DDB9" s="186"/>
      <c r="DDC9" s="185"/>
      <c r="DDD9" s="186"/>
      <c r="DDE9" s="185"/>
      <c r="DDF9" s="186"/>
      <c r="DDG9" s="185"/>
      <c r="DDH9" s="186"/>
      <c r="DDI9" s="185"/>
      <c r="DDJ9" s="186"/>
      <c r="DDK9" s="185"/>
      <c r="DDL9" s="186"/>
      <c r="DDM9" s="185"/>
      <c r="DDN9" s="186"/>
      <c r="DDO9" s="185"/>
      <c r="DDP9" s="186"/>
      <c r="DDQ9" s="185"/>
      <c r="DDR9" s="186"/>
      <c r="DDS9" s="185"/>
      <c r="DDT9" s="186"/>
      <c r="DDU9" s="185"/>
      <c r="DDV9" s="186"/>
      <c r="DDW9" s="185"/>
      <c r="DDX9" s="186"/>
      <c r="DDY9" s="185"/>
      <c r="DDZ9" s="186"/>
      <c r="DEA9" s="185"/>
      <c r="DEB9" s="186"/>
      <c r="DEC9" s="185"/>
      <c r="DED9" s="186"/>
      <c r="DEE9" s="185"/>
      <c r="DEF9" s="186"/>
      <c r="DEG9" s="185"/>
      <c r="DEH9" s="186"/>
      <c r="DEI9" s="185"/>
      <c r="DEJ9" s="186"/>
      <c r="DEK9" s="185"/>
      <c r="DEL9" s="186"/>
      <c r="DEM9" s="185"/>
      <c r="DEN9" s="186"/>
      <c r="DEO9" s="185"/>
      <c r="DEP9" s="186"/>
      <c r="DEQ9" s="185"/>
      <c r="DER9" s="186"/>
      <c r="DES9" s="185"/>
      <c r="DET9" s="186"/>
      <c r="DEU9" s="185"/>
      <c r="DEV9" s="186"/>
      <c r="DEW9" s="185"/>
      <c r="DEX9" s="186"/>
      <c r="DEY9" s="185"/>
      <c r="DEZ9" s="186"/>
      <c r="DFA9" s="185"/>
      <c r="DFB9" s="186"/>
      <c r="DFC9" s="185"/>
      <c r="DFD9" s="186"/>
      <c r="DFE9" s="185"/>
      <c r="DFF9" s="186"/>
      <c r="DFG9" s="185"/>
      <c r="DFH9" s="186"/>
      <c r="DFI9" s="185"/>
      <c r="DFJ9" s="186"/>
      <c r="DFK9" s="185"/>
      <c r="DFL9" s="186"/>
      <c r="DFM9" s="185"/>
      <c r="DFN9" s="186"/>
      <c r="DFO9" s="185"/>
      <c r="DFP9" s="186"/>
      <c r="DFQ9" s="185"/>
      <c r="DFR9" s="186"/>
      <c r="DFS9" s="185"/>
      <c r="DFT9" s="186"/>
      <c r="DFU9" s="185"/>
      <c r="DFV9" s="186"/>
      <c r="DFW9" s="185"/>
      <c r="DFX9" s="186"/>
      <c r="DFY9" s="185"/>
      <c r="DFZ9" s="186"/>
      <c r="DGA9" s="185"/>
      <c r="DGB9" s="186"/>
      <c r="DGC9" s="185"/>
      <c r="DGD9" s="186"/>
      <c r="DGE9" s="185"/>
      <c r="DGF9" s="186"/>
      <c r="DGG9" s="185"/>
      <c r="DGH9" s="186"/>
      <c r="DGI9" s="185"/>
      <c r="DGJ9" s="186"/>
      <c r="DGK9" s="185"/>
      <c r="DGL9" s="186"/>
      <c r="DGM9" s="185"/>
      <c r="DGN9" s="186"/>
      <c r="DGO9" s="185"/>
      <c r="DGP9" s="186"/>
      <c r="DGQ9" s="185"/>
      <c r="DGR9" s="186"/>
      <c r="DGS9" s="185"/>
      <c r="DGT9" s="186"/>
      <c r="DGU9" s="185"/>
      <c r="DGV9" s="186"/>
      <c r="DGW9" s="185"/>
      <c r="DGX9" s="186"/>
      <c r="DGY9" s="185"/>
      <c r="DGZ9" s="186"/>
      <c r="DHA9" s="185"/>
      <c r="DHB9" s="186"/>
      <c r="DHC9" s="185"/>
      <c r="DHD9" s="186"/>
      <c r="DHE9" s="185"/>
      <c r="DHF9" s="186"/>
      <c r="DHG9" s="185"/>
      <c r="DHH9" s="186"/>
      <c r="DHI9" s="185"/>
      <c r="DHJ9" s="186"/>
      <c r="DHK9" s="185"/>
      <c r="DHL9" s="186"/>
      <c r="DHM9" s="185"/>
      <c r="DHN9" s="186"/>
      <c r="DHO9" s="185"/>
      <c r="DHP9" s="186"/>
      <c r="DHQ9" s="185"/>
      <c r="DHR9" s="186"/>
      <c r="DHS9" s="185"/>
      <c r="DHT9" s="186"/>
      <c r="DHU9" s="185"/>
      <c r="DHV9" s="186"/>
      <c r="DHW9" s="185"/>
      <c r="DHX9" s="186"/>
      <c r="DHY9" s="185"/>
      <c r="DHZ9" s="186"/>
      <c r="DIA9" s="185"/>
      <c r="DIB9" s="186"/>
      <c r="DIC9" s="185"/>
      <c r="DID9" s="186"/>
      <c r="DIE9" s="185"/>
      <c r="DIF9" s="186"/>
      <c r="DIG9" s="185"/>
      <c r="DIH9" s="186"/>
      <c r="DII9" s="185"/>
      <c r="DIJ9" s="186"/>
      <c r="DIK9" s="185"/>
      <c r="DIL9" s="186"/>
      <c r="DIM9" s="185"/>
      <c r="DIN9" s="186"/>
      <c r="DIO9" s="185"/>
      <c r="DIP9" s="186"/>
      <c r="DIQ9" s="185"/>
      <c r="DIR9" s="186"/>
      <c r="DIS9" s="185"/>
      <c r="DIT9" s="186"/>
      <c r="DIU9" s="185"/>
      <c r="DIV9" s="186"/>
      <c r="DIW9" s="185"/>
      <c r="DIX9" s="186"/>
      <c r="DIY9" s="185"/>
      <c r="DIZ9" s="186"/>
      <c r="DJA9" s="185"/>
      <c r="DJB9" s="186"/>
      <c r="DJC9" s="185"/>
      <c r="DJD9" s="186"/>
      <c r="DJE9" s="185"/>
      <c r="DJF9" s="186"/>
      <c r="DJG9" s="185"/>
      <c r="DJH9" s="186"/>
      <c r="DJI9" s="185"/>
      <c r="DJJ9" s="186"/>
      <c r="DJK9" s="185"/>
      <c r="DJL9" s="186"/>
      <c r="DJM9" s="185"/>
      <c r="DJN9" s="186"/>
      <c r="DJO9" s="185"/>
      <c r="DJP9" s="186"/>
      <c r="DJQ9" s="185"/>
      <c r="DJR9" s="186"/>
      <c r="DJS9" s="185"/>
      <c r="DJT9" s="186"/>
      <c r="DJU9" s="185"/>
      <c r="DJV9" s="186"/>
      <c r="DJW9" s="185"/>
      <c r="DJX9" s="186"/>
      <c r="DJY9" s="185"/>
      <c r="DJZ9" s="186"/>
      <c r="DKA9" s="185"/>
      <c r="DKB9" s="186"/>
      <c r="DKC9" s="185"/>
      <c r="DKD9" s="186"/>
      <c r="DKE9" s="185"/>
      <c r="DKF9" s="186"/>
      <c r="DKG9" s="185"/>
      <c r="DKH9" s="186"/>
      <c r="DKI9" s="185"/>
      <c r="DKJ9" s="186"/>
      <c r="DKK9" s="185"/>
      <c r="DKL9" s="186"/>
      <c r="DKM9" s="185"/>
      <c r="DKN9" s="186"/>
      <c r="DKO9" s="185"/>
      <c r="DKP9" s="186"/>
      <c r="DKQ9" s="185"/>
      <c r="DKR9" s="186"/>
      <c r="DKS9" s="185"/>
      <c r="DKT9" s="186"/>
      <c r="DKU9" s="185"/>
      <c r="DKV9" s="186"/>
      <c r="DKW9" s="185"/>
      <c r="DKX9" s="186"/>
      <c r="DKY9" s="185"/>
      <c r="DKZ9" s="186"/>
      <c r="DLA9" s="185"/>
      <c r="DLB9" s="186"/>
      <c r="DLC9" s="185"/>
      <c r="DLD9" s="186"/>
      <c r="DLE9" s="185"/>
      <c r="DLF9" s="186"/>
      <c r="DLG9" s="185"/>
      <c r="DLH9" s="186"/>
      <c r="DLI9" s="185"/>
      <c r="DLJ9" s="186"/>
      <c r="DLK9" s="185"/>
      <c r="DLL9" s="186"/>
      <c r="DLM9" s="185"/>
      <c r="DLN9" s="186"/>
      <c r="DLO9" s="185"/>
      <c r="DLP9" s="186"/>
      <c r="DLQ9" s="185"/>
      <c r="DLR9" s="186"/>
      <c r="DLS9" s="185"/>
      <c r="DLT9" s="186"/>
      <c r="DLU9" s="185"/>
      <c r="DLV9" s="186"/>
      <c r="DLW9" s="185"/>
      <c r="DLX9" s="186"/>
      <c r="DLY9" s="185"/>
      <c r="DLZ9" s="186"/>
      <c r="DMA9" s="185"/>
      <c r="DMB9" s="186"/>
      <c r="DMC9" s="185"/>
      <c r="DMD9" s="186"/>
      <c r="DME9" s="185"/>
      <c r="DMF9" s="186"/>
      <c r="DMG9" s="185"/>
      <c r="DMH9" s="186"/>
      <c r="DMI9" s="185"/>
      <c r="DMJ9" s="186"/>
      <c r="DMK9" s="185"/>
      <c r="DML9" s="186"/>
      <c r="DMM9" s="185"/>
      <c r="DMN9" s="186"/>
      <c r="DMO9" s="185"/>
      <c r="DMP9" s="186"/>
      <c r="DMQ9" s="185"/>
      <c r="DMR9" s="186"/>
      <c r="DMS9" s="185"/>
      <c r="DMT9" s="186"/>
      <c r="DMU9" s="185"/>
      <c r="DMV9" s="186"/>
      <c r="DMW9" s="185"/>
      <c r="DMX9" s="186"/>
      <c r="DMY9" s="185"/>
      <c r="DMZ9" s="186"/>
      <c r="DNA9" s="185"/>
      <c r="DNB9" s="186"/>
      <c r="DNC9" s="185"/>
      <c r="DND9" s="186"/>
      <c r="DNE9" s="185"/>
      <c r="DNF9" s="186"/>
      <c r="DNG9" s="185"/>
      <c r="DNH9" s="186"/>
      <c r="DNI9" s="185"/>
      <c r="DNJ9" s="186"/>
      <c r="DNK9" s="185"/>
      <c r="DNL9" s="186"/>
      <c r="DNM9" s="185"/>
      <c r="DNN9" s="186"/>
      <c r="DNO9" s="185"/>
      <c r="DNP9" s="186"/>
      <c r="DNQ9" s="185"/>
      <c r="DNR9" s="186"/>
      <c r="DNS9" s="185"/>
      <c r="DNT9" s="186"/>
      <c r="DNU9" s="185"/>
      <c r="DNV9" s="186"/>
      <c r="DNW9" s="185"/>
      <c r="DNX9" s="186"/>
      <c r="DNY9" s="185"/>
      <c r="DNZ9" s="186"/>
      <c r="DOA9" s="185"/>
      <c r="DOB9" s="186"/>
      <c r="DOC9" s="185"/>
      <c r="DOD9" s="186"/>
      <c r="DOE9" s="185"/>
      <c r="DOF9" s="186"/>
      <c r="DOG9" s="185"/>
      <c r="DOH9" s="186"/>
      <c r="DOI9" s="185"/>
      <c r="DOJ9" s="186"/>
      <c r="DOK9" s="185"/>
      <c r="DOL9" s="186"/>
      <c r="DOM9" s="185"/>
      <c r="DON9" s="186"/>
      <c r="DOO9" s="185"/>
      <c r="DOP9" s="186"/>
      <c r="DOQ9" s="185"/>
      <c r="DOR9" s="186"/>
      <c r="DOS9" s="185"/>
      <c r="DOT9" s="186"/>
      <c r="DOU9" s="185"/>
      <c r="DOV9" s="186"/>
      <c r="DOW9" s="185"/>
      <c r="DOX9" s="186"/>
      <c r="DOY9" s="185"/>
      <c r="DOZ9" s="186"/>
      <c r="DPA9" s="185"/>
      <c r="DPB9" s="186"/>
      <c r="DPC9" s="185"/>
      <c r="DPD9" s="186"/>
      <c r="DPE9" s="185"/>
      <c r="DPF9" s="186"/>
      <c r="DPG9" s="185"/>
      <c r="DPH9" s="186"/>
      <c r="DPI9" s="185"/>
      <c r="DPJ9" s="186"/>
      <c r="DPK9" s="185"/>
      <c r="DPL9" s="186"/>
      <c r="DPM9" s="185"/>
      <c r="DPN9" s="186"/>
      <c r="DPO9" s="185"/>
      <c r="DPP9" s="186"/>
      <c r="DPQ9" s="185"/>
      <c r="DPR9" s="186"/>
      <c r="DPS9" s="185"/>
      <c r="DPT9" s="186"/>
      <c r="DPU9" s="185"/>
      <c r="DPV9" s="186"/>
      <c r="DPW9" s="185"/>
      <c r="DPX9" s="186"/>
      <c r="DPY9" s="185"/>
      <c r="DPZ9" s="186"/>
      <c r="DQA9" s="185"/>
      <c r="DQB9" s="186"/>
      <c r="DQC9" s="185"/>
      <c r="DQD9" s="186"/>
      <c r="DQE9" s="185"/>
      <c r="DQF9" s="186"/>
      <c r="DQG9" s="185"/>
      <c r="DQH9" s="186"/>
      <c r="DQI9" s="185"/>
      <c r="DQJ9" s="186"/>
      <c r="DQK9" s="185"/>
      <c r="DQL9" s="186"/>
      <c r="DQM9" s="185"/>
      <c r="DQN9" s="186"/>
      <c r="DQO9" s="185"/>
      <c r="DQP9" s="186"/>
      <c r="DQQ9" s="185"/>
      <c r="DQR9" s="186"/>
      <c r="DQS9" s="185"/>
      <c r="DQT9" s="186"/>
      <c r="DQU9" s="185"/>
      <c r="DQV9" s="186"/>
      <c r="DQW9" s="185"/>
      <c r="DQX9" s="186"/>
      <c r="DQY9" s="185"/>
      <c r="DQZ9" s="186"/>
      <c r="DRA9" s="185"/>
      <c r="DRB9" s="186"/>
      <c r="DRC9" s="185"/>
      <c r="DRD9" s="186"/>
      <c r="DRE9" s="185"/>
      <c r="DRF9" s="186"/>
      <c r="DRG9" s="185"/>
      <c r="DRH9" s="186"/>
      <c r="DRI9" s="185"/>
      <c r="DRJ9" s="186"/>
      <c r="DRK9" s="185"/>
      <c r="DRL9" s="186"/>
      <c r="DRM9" s="185"/>
      <c r="DRN9" s="186"/>
      <c r="DRO9" s="185"/>
      <c r="DRP9" s="186"/>
      <c r="DRQ9" s="185"/>
      <c r="DRR9" s="186"/>
      <c r="DRS9" s="185"/>
      <c r="DRT9" s="186"/>
      <c r="DRU9" s="185"/>
      <c r="DRV9" s="186"/>
      <c r="DRW9" s="185"/>
      <c r="DRX9" s="186"/>
      <c r="DRY9" s="185"/>
      <c r="DRZ9" s="186"/>
      <c r="DSA9" s="185"/>
      <c r="DSB9" s="186"/>
      <c r="DSC9" s="185"/>
      <c r="DSD9" s="186"/>
      <c r="DSE9" s="185"/>
      <c r="DSF9" s="186"/>
      <c r="DSG9" s="185"/>
      <c r="DSH9" s="186"/>
      <c r="DSI9" s="185"/>
      <c r="DSJ9" s="186"/>
      <c r="DSK9" s="185"/>
      <c r="DSL9" s="186"/>
      <c r="DSM9" s="185"/>
      <c r="DSN9" s="186"/>
      <c r="DSO9" s="185"/>
      <c r="DSP9" s="186"/>
      <c r="DSQ9" s="185"/>
      <c r="DSR9" s="186"/>
      <c r="DSS9" s="185"/>
      <c r="DST9" s="186"/>
      <c r="DSU9" s="185"/>
      <c r="DSV9" s="186"/>
      <c r="DSW9" s="185"/>
      <c r="DSX9" s="186"/>
      <c r="DSY9" s="185"/>
      <c r="DSZ9" s="186"/>
      <c r="DTA9" s="185"/>
      <c r="DTB9" s="186"/>
      <c r="DTC9" s="185"/>
      <c r="DTD9" s="186"/>
      <c r="DTE9" s="185"/>
      <c r="DTF9" s="186"/>
      <c r="DTG9" s="185"/>
      <c r="DTH9" s="186"/>
      <c r="DTI9" s="185"/>
      <c r="DTJ9" s="186"/>
      <c r="DTK9" s="185"/>
      <c r="DTL9" s="186"/>
      <c r="DTM9" s="185"/>
      <c r="DTN9" s="186"/>
      <c r="DTO9" s="185"/>
      <c r="DTP9" s="186"/>
      <c r="DTQ9" s="185"/>
      <c r="DTR9" s="186"/>
      <c r="DTS9" s="185"/>
      <c r="DTT9" s="186"/>
      <c r="DTU9" s="185"/>
      <c r="DTV9" s="186"/>
      <c r="DTW9" s="185"/>
      <c r="DTX9" s="186"/>
      <c r="DTY9" s="185"/>
      <c r="DTZ9" s="186"/>
      <c r="DUA9" s="185"/>
      <c r="DUB9" s="186"/>
      <c r="DUC9" s="185"/>
      <c r="DUD9" s="186"/>
      <c r="DUE9" s="185"/>
      <c r="DUF9" s="186"/>
      <c r="DUG9" s="185"/>
      <c r="DUH9" s="186"/>
      <c r="DUI9" s="185"/>
      <c r="DUJ9" s="186"/>
      <c r="DUK9" s="185"/>
      <c r="DUL9" s="186"/>
      <c r="DUM9" s="185"/>
      <c r="DUN9" s="186"/>
      <c r="DUO9" s="185"/>
      <c r="DUP9" s="186"/>
      <c r="DUQ9" s="185"/>
      <c r="DUR9" s="186"/>
      <c r="DUS9" s="185"/>
      <c r="DUT9" s="186"/>
      <c r="DUU9" s="185"/>
      <c r="DUV9" s="186"/>
      <c r="DUW9" s="185"/>
      <c r="DUX9" s="186"/>
      <c r="DUY9" s="185"/>
      <c r="DUZ9" s="186"/>
      <c r="DVA9" s="185"/>
      <c r="DVB9" s="186"/>
      <c r="DVC9" s="185"/>
      <c r="DVD9" s="186"/>
      <c r="DVE9" s="185"/>
      <c r="DVF9" s="186"/>
      <c r="DVG9" s="185"/>
      <c r="DVH9" s="186"/>
      <c r="DVI9" s="185"/>
      <c r="DVJ9" s="186"/>
      <c r="DVK9" s="185"/>
      <c r="DVL9" s="186"/>
      <c r="DVM9" s="185"/>
      <c r="DVN9" s="186"/>
      <c r="DVO9" s="185"/>
      <c r="DVP9" s="186"/>
      <c r="DVQ9" s="185"/>
      <c r="DVR9" s="186"/>
      <c r="DVS9" s="185"/>
      <c r="DVT9" s="186"/>
      <c r="DVU9" s="185"/>
      <c r="DVV9" s="186"/>
      <c r="DVW9" s="185"/>
      <c r="DVX9" s="186"/>
      <c r="DVY9" s="185"/>
      <c r="DVZ9" s="186"/>
      <c r="DWA9" s="185"/>
      <c r="DWB9" s="186"/>
      <c r="DWC9" s="185"/>
      <c r="DWD9" s="186"/>
      <c r="DWE9" s="185"/>
      <c r="DWF9" s="186"/>
      <c r="DWG9" s="185"/>
      <c r="DWH9" s="186"/>
      <c r="DWI9" s="185"/>
      <c r="DWJ9" s="186"/>
      <c r="DWK9" s="185"/>
      <c r="DWL9" s="186"/>
      <c r="DWM9" s="185"/>
      <c r="DWN9" s="186"/>
      <c r="DWO9" s="185"/>
      <c r="DWP9" s="186"/>
      <c r="DWQ9" s="185"/>
      <c r="DWR9" s="186"/>
      <c r="DWS9" s="185"/>
      <c r="DWT9" s="186"/>
      <c r="DWU9" s="185"/>
      <c r="DWV9" s="186"/>
      <c r="DWW9" s="185"/>
      <c r="DWX9" s="186"/>
      <c r="DWY9" s="185"/>
      <c r="DWZ9" s="186"/>
      <c r="DXA9" s="185"/>
      <c r="DXB9" s="186"/>
      <c r="DXC9" s="185"/>
      <c r="DXD9" s="186"/>
      <c r="DXE9" s="185"/>
      <c r="DXF9" s="186"/>
      <c r="DXG9" s="185"/>
      <c r="DXH9" s="186"/>
      <c r="DXI9" s="185"/>
      <c r="DXJ9" s="186"/>
      <c r="DXK9" s="185"/>
      <c r="DXL9" s="186"/>
      <c r="DXM9" s="185"/>
      <c r="DXN9" s="186"/>
      <c r="DXO9" s="185"/>
      <c r="DXP9" s="186"/>
      <c r="DXQ9" s="185"/>
      <c r="DXR9" s="186"/>
      <c r="DXS9" s="185"/>
      <c r="DXT9" s="186"/>
      <c r="DXU9" s="185"/>
      <c r="DXV9" s="186"/>
      <c r="DXW9" s="185"/>
      <c r="DXX9" s="186"/>
      <c r="DXY9" s="185"/>
      <c r="DXZ9" s="186"/>
      <c r="DYA9" s="185"/>
      <c r="DYB9" s="186"/>
      <c r="DYC9" s="185"/>
      <c r="DYD9" s="186"/>
      <c r="DYE9" s="185"/>
      <c r="DYF9" s="186"/>
      <c r="DYG9" s="185"/>
      <c r="DYH9" s="186"/>
      <c r="DYI9" s="185"/>
      <c r="DYJ9" s="186"/>
      <c r="DYK9" s="185"/>
      <c r="DYL9" s="186"/>
      <c r="DYM9" s="185"/>
      <c r="DYN9" s="186"/>
      <c r="DYO9" s="185"/>
      <c r="DYP9" s="186"/>
      <c r="DYQ9" s="185"/>
      <c r="DYR9" s="186"/>
      <c r="DYS9" s="185"/>
      <c r="DYT9" s="186"/>
      <c r="DYU9" s="185"/>
      <c r="DYV9" s="186"/>
      <c r="DYW9" s="185"/>
      <c r="DYX9" s="186"/>
      <c r="DYY9" s="185"/>
      <c r="DYZ9" s="186"/>
      <c r="DZA9" s="185"/>
      <c r="DZB9" s="186"/>
      <c r="DZC9" s="185"/>
      <c r="DZD9" s="186"/>
      <c r="DZE9" s="185"/>
      <c r="DZF9" s="186"/>
      <c r="DZG9" s="185"/>
      <c r="DZH9" s="186"/>
      <c r="DZI9" s="185"/>
      <c r="DZJ9" s="186"/>
      <c r="DZK9" s="185"/>
      <c r="DZL9" s="186"/>
      <c r="DZM9" s="185"/>
      <c r="DZN9" s="186"/>
      <c r="DZO9" s="185"/>
      <c r="DZP9" s="186"/>
      <c r="DZQ9" s="185"/>
      <c r="DZR9" s="186"/>
      <c r="DZS9" s="185"/>
      <c r="DZT9" s="186"/>
      <c r="DZU9" s="185"/>
      <c r="DZV9" s="186"/>
      <c r="DZW9" s="185"/>
      <c r="DZX9" s="186"/>
      <c r="DZY9" s="185"/>
      <c r="DZZ9" s="186"/>
      <c r="EAA9" s="185"/>
      <c r="EAB9" s="186"/>
      <c r="EAC9" s="185"/>
      <c r="EAD9" s="186"/>
      <c r="EAE9" s="185"/>
      <c r="EAF9" s="186"/>
      <c r="EAG9" s="185"/>
      <c r="EAH9" s="186"/>
      <c r="EAI9" s="185"/>
      <c r="EAJ9" s="186"/>
      <c r="EAK9" s="185"/>
      <c r="EAL9" s="186"/>
      <c r="EAM9" s="185"/>
      <c r="EAN9" s="186"/>
      <c r="EAO9" s="185"/>
      <c r="EAP9" s="186"/>
      <c r="EAQ9" s="185"/>
      <c r="EAR9" s="186"/>
      <c r="EAS9" s="185"/>
      <c r="EAT9" s="186"/>
      <c r="EAU9" s="185"/>
      <c r="EAV9" s="186"/>
      <c r="EAW9" s="185"/>
      <c r="EAX9" s="186"/>
      <c r="EAY9" s="185"/>
      <c r="EAZ9" s="186"/>
      <c r="EBA9" s="185"/>
      <c r="EBB9" s="186"/>
      <c r="EBC9" s="185"/>
      <c r="EBD9" s="186"/>
      <c r="EBE9" s="185"/>
      <c r="EBF9" s="186"/>
      <c r="EBG9" s="185"/>
      <c r="EBH9" s="186"/>
      <c r="EBI9" s="185"/>
      <c r="EBJ9" s="186"/>
      <c r="EBK9" s="185"/>
      <c r="EBL9" s="186"/>
      <c r="EBM9" s="185"/>
      <c r="EBN9" s="186"/>
      <c r="EBO9" s="185"/>
      <c r="EBP9" s="186"/>
      <c r="EBQ9" s="185"/>
      <c r="EBR9" s="186"/>
      <c r="EBS9" s="185"/>
      <c r="EBT9" s="186"/>
      <c r="EBU9" s="185"/>
      <c r="EBV9" s="186"/>
      <c r="EBW9" s="185"/>
      <c r="EBX9" s="186"/>
      <c r="EBY9" s="185"/>
      <c r="EBZ9" s="186"/>
      <c r="ECA9" s="185"/>
      <c r="ECB9" s="186"/>
      <c r="ECC9" s="185"/>
      <c r="ECD9" s="186"/>
      <c r="ECE9" s="185"/>
      <c r="ECF9" s="186"/>
      <c r="ECG9" s="185"/>
      <c r="ECH9" s="186"/>
      <c r="ECI9" s="185"/>
      <c r="ECJ9" s="186"/>
      <c r="ECK9" s="185"/>
      <c r="ECL9" s="186"/>
      <c r="ECM9" s="185"/>
      <c r="ECN9" s="186"/>
      <c r="ECO9" s="185"/>
      <c r="ECP9" s="186"/>
      <c r="ECQ9" s="185"/>
      <c r="ECR9" s="186"/>
      <c r="ECS9" s="185"/>
      <c r="ECT9" s="186"/>
      <c r="ECU9" s="185"/>
      <c r="ECV9" s="186"/>
      <c r="ECW9" s="185"/>
      <c r="ECX9" s="186"/>
      <c r="ECY9" s="185"/>
      <c r="ECZ9" s="186"/>
      <c r="EDA9" s="185"/>
      <c r="EDB9" s="186"/>
      <c r="EDC9" s="185"/>
      <c r="EDD9" s="186"/>
      <c r="EDE9" s="185"/>
      <c r="EDF9" s="186"/>
      <c r="EDG9" s="185"/>
      <c r="EDH9" s="186"/>
      <c r="EDI9" s="185"/>
      <c r="EDJ9" s="186"/>
      <c r="EDK9" s="185"/>
      <c r="EDL9" s="186"/>
      <c r="EDM9" s="185"/>
      <c r="EDN9" s="186"/>
      <c r="EDO9" s="185"/>
      <c r="EDP9" s="186"/>
      <c r="EDQ9" s="185"/>
      <c r="EDR9" s="186"/>
      <c r="EDS9" s="185"/>
      <c r="EDT9" s="186"/>
      <c r="EDU9" s="185"/>
      <c r="EDV9" s="186"/>
      <c r="EDW9" s="185"/>
      <c r="EDX9" s="186"/>
      <c r="EDY9" s="185"/>
      <c r="EDZ9" s="186"/>
      <c r="EEA9" s="185"/>
      <c r="EEB9" s="186"/>
      <c r="EEC9" s="185"/>
      <c r="EED9" s="186"/>
      <c r="EEE9" s="185"/>
      <c r="EEF9" s="186"/>
      <c r="EEG9" s="185"/>
      <c r="EEH9" s="186"/>
      <c r="EEI9" s="185"/>
      <c r="EEJ9" s="186"/>
      <c r="EEK9" s="185"/>
      <c r="EEL9" s="186"/>
      <c r="EEM9" s="185"/>
      <c r="EEN9" s="186"/>
      <c r="EEO9" s="185"/>
      <c r="EEP9" s="186"/>
      <c r="EEQ9" s="185"/>
      <c r="EER9" s="186"/>
      <c r="EES9" s="185"/>
      <c r="EET9" s="186"/>
      <c r="EEU9" s="185"/>
      <c r="EEV9" s="186"/>
      <c r="EEW9" s="185"/>
      <c r="EEX9" s="186"/>
      <c r="EEY9" s="185"/>
      <c r="EEZ9" s="186"/>
      <c r="EFA9" s="185"/>
      <c r="EFB9" s="186"/>
      <c r="EFC9" s="185"/>
      <c r="EFD9" s="186"/>
      <c r="EFE9" s="185"/>
      <c r="EFF9" s="186"/>
      <c r="EFG9" s="185"/>
      <c r="EFH9" s="186"/>
      <c r="EFI9" s="185"/>
      <c r="EFJ9" s="186"/>
      <c r="EFK9" s="185"/>
      <c r="EFL9" s="186"/>
      <c r="EFM9" s="185"/>
      <c r="EFN9" s="186"/>
      <c r="EFO9" s="185"/>
      <c r="EFP9" s="186"/>
      <c r="EFQ9" s="185"/>
      <c r="EFR9" s="186"/>
      <c r="EFS9" s="185"/>
      <c r="EFT9" s="186"/>
      <c r="EFU9" s="185"/>
      <c r="EFV9" s="186"/>
      <c r="EFW9" s="185"/>
      <c r="EFX9" s="186"/>
      <c r="EFY9" s="185"/>
      <c r="EFZ9" s="186"/>
      <c r="EGA9" s="185"/>
      <c r="EGB9" s="186"/>
      <c r="EGC9" s="185"/>
      <c r="EGD9" s="186"/>
      <c r="EGE9" s="185"/>
      <c r="EGF9" s="186"/>
      <c r="EGG9" s="185"/>
      <c r="EGH9" s="186"/>
      <c r="EGI9" s="185"/>
      <c r="EGJ9" s="186"/>
      <c r="EGK9" s="185"/>
      <c r="EGL9" s="186"/>
      <c r="EGM9" s="185"/>
      <c r="EGN9" s="186"/>
      <c r="EGO9" s="185"/>
      <c r="EGP9" s="186"/>
      <c r="EGQ9" s="185"/>
      <c r="EGR9" s="186"/>
      <c r="EGS9" s="185"/>
      <c r="EGT9" s="186"/>
      <c r="EGU9" s="185"/>
      <c r="EGV9" s="186"/>
      <c r="EGW9" s="185"/>
      <c r="EGX9" s="186"/>
      <c r="EGY9" s="185"/>
      <c r="EGZ9" s="186"/>
      <c r="EHA9" s="185"/>
      <c r="EHB9" s="186"/>
      <c r="EHC9" s="185"/>
      <c r="EHD9" s="186"/>
      <c r="EHE9" s="185"/>
      <c r="EHF9" s="186"/>
      <c r="EHG9" s="185"/>
      <c r="EHH9" s="186"/>
      <c r="EHI9" s="185"/>
      <c r="EHJ9" s="186"/>
      <c r="EHK9" s="185"/>
      <c r="EHL9" s="186"/>
      <c r="EHM9" s="185"/>
      <c r="EHN9" s="186"/>
      <c r="EHO9" s="185"/>
      <c r="EHP9" s="186"/>
      <c r="EHQ9" s="185"/>
      <c r="EHR9" s="186"/>
      <c r="EHS9" s="185"/>
      <c r="EHT9" s="186"/>
      <c r="EHU9" s="185"/>
      <c r="EHV9" s="186"/>
      <c r="EHW9" s="185"/>
      <c r="EHX9" s="186"/>
      <c r="EHY9" s="185"/>
      <c r="EHZ9" s="186"/>
      <c r="EIA9" s="185"/>
      <c r="EIB9" s="186"/>
      <c r="EIC9" s="185"/>
      <c r="EID9" s="186"/>
      <c r="EIE9" s="185"/>
      <c r="EIF9" s="186"/>
      <c r="EIG9" s="185"/>
      <c r="EIH9" s="186"/>
      <c r="EII9" s="185"/>
      <c r="EIJ9" s="186"/>
      <c r="EIK9" s="185"/>
      <c r="EIL9" s="186"/>
      <c r="EIM9" s="185"/>
      <c r="EIN9" s="186"/>
      <c r="EIO9" s="185"/>
      <c r="EIP9" s="186"/>
      <c r="EIQ9" s="185"/>
      <c r="EIR9" s="186"/>
      <c r="EIS9" s="185"/>
      <c r="EIT9" s="186"/>
      <c r="EIU9" s="185"/>
      <c r="EIV9" s="186"/>
      <c r="EIW9" s="185"/>
      <c r="EIX9" s="186"/>
      <c r="EIY9" s="185"/>
      <c r="EIZ9" s="186"/>
      <c r="EJA9" s="185"/>
      <c r="EJB9" s="186"/>
      <c r="EJC9" s="185"/>
      <c r="EJD9" s="186"/>
      <c r="EJE9" s="185"/>
      <c r="EJF9" s="186"/>
      <c r="EJG9" s="185"/>
      <c r="EJH9" s="186"/>
      <c r="EJI9" s="185"/>
      <c r="EJJ9" s="186"/>
      <c r="EJK9" s="185"/>
      <c r="EJL9" s="186"/>
      <c r="EJM9" s="185"/>
      <c r="EJN9" s="186"/>
      <c r="EJO9" s="185"/>
      <c r="EJP9" s="186"/>
      <c r="EJQ9" s="185"/>
      <c r="EJR9" s="186"/>
      <c r="EJS9" s="185"/>
      <c r="EJT9" s="186"/>
      <c r="EJU9" s="185"/>
      <c r="EJV9" s="186"/>
      <c r="EJW9" s="185"/>
      <c r="EJX9" s="186"/>
      <c r="EJY9" s="185"/>
      <c r="EJZ9" s="186"/>
      <c r="EKA9" s="185"/>
      <c r="EKB9" s="186"/>
      <c r="EKC9" s="185"/>
      <c r="EKD9" s="186"/>
      <c r="EKE9" s="185"/>
      <c r="EKF9" s="186"/>
      <c r="EKG9" s="185"/>
      <c r="EKH9" s="186"/>
      <c r="EKI9" s="185"/>
      <c r="EKJ9" s="186"/>
      <c r="EKK9" s="185"/>
      <c r="EKL9" s="186"/>
      <c r="EKM9" s="185"/>
      <c r="EKN9" s="186"/>
      <c r="EKO9" s="185"/>
      <c r="EKP9" s="186"/>
      <c r="EKQ9" s="185"/>
      <c r="EKR9" s="186"/>
      <c r="EKS9" s="185"/>
      <c r="EKT9" s="186"/>
      <c r="EKU9" s="185"/>
      <c r="EKV9" s="186"/>
      <c r="EKW9" s="185"/>
      <c r="EKX9" s="186"/>
      <c r="EKY9" s="185"/>
      <c r="EKZ9" s="186"/>
      <c r="ELA9" s="185"/>
      <c r="ELB9" s="186"/>
      <c r="ELC9" s="185"/>
      <c r="ELD9" s="186"/>
      <c r="ELE9" s="185"/>
      <c r="ELF9" s="186"/>
      <c r="ELG9" s="185"/>
      <c r="ELH9" s="186"/>
      <c r="ELI9" s="185"/>
      <c r="ELJ9" s="186"/>
      <c r="ELK9" s="185"/>
      <c r="ELL9" s="186"/>
      <c r="ELM9" s="185"/>
      <c r="ELN9" s="186"/>
      <c r="ELO9" s="185"/>
      <c r="ELP9" s="186"/>
      <c r="ELQ9" s="185"/>
      <c r="ELR9" s="186"/>
      <c r="ELS9" s="185"/>
      <c r="ELT9" s="186"/>
      <c r="ELU9" s="185"/>
      <c r="ELV9" s="186"/>
      <c r="ELW9" s="185"/>
      <c r="ELX9" s="186"/>
      <c r="ELY9" s="185"/>
      <c r="ELZ9" s="186"/>
      <c r="EMA9" s="185"/>
      <c r="EMB9" s="186"/>
      <c r="EMC9" s="185"/>
      <c r="EMD9" s="186"/>
      <c r="EME9" s="185"/>
      <c r="EMF9" s="186"/>
      <c r="EMG9" s="185"/>
      <c r="EMH9" s="186"/>
      <c r="EMI9" s="185"/>
      <c r="EMJ9" s="186"/>
      <c r="EMK9" s="185"/>
      <c r="EML9" s="186"/>
      <c r="EMM9" s="185"/>
      <c r="EMN9" s="186"/>
      <c r="EMO9" s="185"/>
      <c r="EMP9" s="186"/>
      <c r="EMQ9" s="185"/>
      <c r="EMR9" s="186"/>
      <c r="EMS9" s="185"/>
      <c r="EMT9" s="186"/>
      <c r="EMU9" s="185"/>
      <c r="EMV9" s="186"/>
      <c r="EMW9" s="185"/>
      <c r="EMX9" s="186"/>
      <c r="EMY9" s="185"/>
      <c r="EMZ9" s="186"/>
      <c r="ENA9" s="185"/>
      <c r="ENB9" s="186"/>
      <c r="ENC9" s="185"/>
      <c r="END9" s="186"/>
      <c r="ENE9" s="185"/>
      <c r="ENF9" s="186"/>
      <c r="ENG9" s="185"/>
      <c r="ENH9" s="186"/>
      <c r="ENI9" s="185"/>
      <c r="ENJ9" s="186"/>
      <c r="ENK9" s="185"/>
      <c r="ENL9" s="186"/>
      <c r="ENM9" s="185"/>
      <c r="ENN9" s="186"/>
      <c r="ENO9" s="185"/>
      <c r="ENP9" s="186"/>
      <c r="ENQ9" s="185"/>
      <c r="ENR9" s="186"/>
      <c r="ENS9" s="185"/>
      <c r="ENT9" s="186"/>
      <c r="ENU9" s="185"/>
      <c r="ENV9" s="186"/>
      <c r="ENW9" s="185"/>
      <c r="ENX9" s="186"/>
      <c r="ENY9" s="185"/>
      <c r="ENZ9" s="186"/>
      <c r="EOA9" s="185"/>
      <c r="EOB9" s="186"/>
      <c r="EOC9" s="185"/>
      <c r="EOD9" s="186"/>
      <c r="EOE9" s="185"/>
      <c r="EOF9" s="186"/>
      <c r="EOG9" s="185"/>
      <c r="EOH9" s="186"/>
      <c r="EOI9" s="185"/>
      <c r="EOJ9" s="186"/>
      <c r="EOK9" s="185"/>
      <c r="EOL9" s="186"/>
      <c r="EOM9" s="185"/>
      <c r="EON9" s="186"/>
      <c r="EOO9" s="185"/>
      <c r="EOP9" s="186"/>
      <c r="EOQ9" s="185"/>
      <c r="EOR9" s="186"/>
      <c r="EOS9" s="185"/>
      <c r="EOT9" s="186"/>
      <c r="EOU9" s="185"/>
      <c r="EOV9" s="186"/>
      <c r="EOW9" s="185"/>
      <c r="EOX9" s="186"/>
      <c r="EOY9" s="185"/>
      <c r="EOZ9" s="186"/>
      <c r="EPA9" s="185"/>
      <c r="EPB9" s="186"/>
      <c r="EPC9" s="185"/>
      <c r="EPD9" s="186"/>
      <c r="EPE9" s="185"/>
      <c r="EPF9" s="186"/>
      <c r="EPG9" s="185"/>
      <c r="EPH9" s="186"/>
      <c r="EPI9" s="185"/>
      <c r="EPJ9" s="186"/>
      <c r="EPK9" s="185"/>
      <c r="EPL9" s="186"/>
      <c r="EPM9" s="185"/>
      <c r="EPN9" s="186"/>
      <c r="EPO9" s="185"/>
      <c r="EPP9" s="186"/>
      <c r="EPQ9" s="185"/>
      <c r="EPR9" s="186"/>
      <c r="EPS9" s="185"/>
      <c r="EPT9" s="186"/>
      <c r="EPU9" s="185"/>
      <c r="EPV9" s="186"/>
      <c r="EPW9" s="185"/>
      <c r="EPX9" s="186"/>
      <c r="EPY9" s="185"/>
      <c r="EPZ9" s="186"/>
      <c r="EQA9" s="185"/>
      <c r="EQB9" s="186"/>
      <c r="EQC9" s="185"/>
      <c r="EQD9" s="186"/>
      <c r="EQE9" s="185"/>
      <c r="EQF9" s="186"/>
      <c r="EQG9" s="185"/>
      <c r="EQH9" s="186"/>
      <c r="EQI9" s="185"/>
      <c r="EQJ9" s="186"/>
      <c r="EQK9" s="185"/>
      <c r="EQL9" s="186"/>
      <c r="EQM9" s="185"/>
      <c r="EQN9" s="186"/>
      <c r="EQO9" s="185"/>
      <c r="EQP9" s="186"/>
      <c r="EQQ9" s="185"/>
      <c r="EQR9" s="186"/>
      <c r="EQS9" s="185"/>
      <c r="EQT9" s="186"/>
      <c r="EQU9" s="185"/>
      <c r="EQV9" s="186"/>
      <c r="EQW9" s="185"/>
      <c r="EQX9" s="186"/>
      <c r="EQY9" s="185"/>
      <c r="EQZ9" s="186"/>
      <c r="ERA9" s="185"/>
      <c r="ERB9" s="186"/>
      <c r="ERC9" s="185"/>
      <c r="ERD9" s="186"/>
      <c r="ERE9" s="185"/>
      <c r="ERF9" s="186"/>
      <c r="ERG9" s="185"/>
      <c r="ERH9" s="186"/>
      <c r="ERI9" s="185"/>
      <c r="ERJ9" s="186"/>
      <c r="ERK9" s="185"/>
      <c r="ERL9" s="186"/>
      <c r="ERM9" s="185"/>
      <c r="ERN9" s="186"/>
      <c r="ERO9" s="185"/>
      <c r="ERP9" s="186"/>
      <c r="ERQ9" s="185"/>
      <c r="ERR9" s="186"/>
      <c r="ERS9" s="185"/>
      <c r="ERT9" s="186"/>
      <c r="ERU9" s="185"/>
      <c r="ERV9" s="186"/>
      <c r="ERW9" s="185"/>
      <c r="ERX9" s="186"/>
      <c r="ERY9" s="185"/>
      <c r="ERZ9" s="186"/>
      <c r="ESA9" s="185"/>
      <c r="ESB9" s="186"/>
      <c r="ESC9" s="185"/>
      <c r="ESD9" s="186"/>
      <c r="ESE9" s="185"/>
      <c r="ESF9" s="186"/>
      <c r="ESG9" s="185"/>
      <c r="ESH9" s="186"/>
      <c r="ESI9" s="185"/>
      <c r="ESJ9" s="186"/>
      <c r="ESK9" s="185"/>
      <c r="ESL9" s="186"/>
      <c r="ESM9" s="185"/>
      <c r="ESN9" s="186"/>
      <c r="ESO9" s="185"/>
      <c r="ESP9" s="186"/>
      <c r="ESQ9" s="185"/>
      <c r="ESR9" s="186"/>
      <c r="ESS9" s="185"/>
      <c r="EST9" s="186"/>
      <c r="ESU9" s="185"/>
      <c r="ESV9" s="186"/>
      <c r="ESW9" s="185"/>
      <c r="ESX9" s="186"/>
      <c r="ESY9" s="185"/>
      <c r="ESZ9" s="186"/>
      <c r="ETA9" s="185"/>
      <c r="ETB9" s="186"/>
      <c r="ETC9" s="185"/>
      <c r="ETD9" s="186"/>
      <c r="ETE9" s="185"/>
      <c r="ETF9" s="186"/>
      <c r="ETG9" s="185"/>
      <c r="ETH9" s="186"/>
      <c r="ETI9" s="185"/>
      <c r="ETJ9" s="186"/>
      <c r="ETK9" s="185"/>
      <c r="ETL9" s="186"/>
      <c r="ETM9" s="185"/>
      <c r="ETN9" s="186"/>
      <c r="ETO9" s="185"/>
      <c r="ETP9" s="186"/>
      <c r="ETQ9" s="185"/>
      <c r="ETR9" s="186"/>
      <c r="ETS9" s="185"/>
      <c r="ETT9" s="186"/>
      <c r="ETU9" s="185"/>
      <c r="ETV9" s="186"/>
      <c r="ETW9" s="185"/>
      <c r="ETX9" s="186"/>
      <c r="ETY9" s="185"/>
      <c r="ETZ9" s="186"/>
      <c r="EUA9" s="185"/>
      <c r="EUB9" s="186"/>
      <c r="EUC9" s="185"/>
      <c r="EUD9" s="186"/>
      <c r="EUE9" s="185"/>
      <c r="EUF9" s="186"/>
      <c r="EUG9" s="185"/>
      <c r="EUH9" s="186"/>
      <c r="EUI9" s="185"/>
      <c r="EUJ9" s="186"/>
      <c r="EUK9" s="185"/>
      <c r="EUL9" s="186"/>
      <c r="EUM9" s="185"/>
      <c r="EUN9" s="186"/>
      <c r="EUO9" s="185"/>
      <c r="EUP9" s="186"/>
      <c r="EUQ9" s="185"/>
      <c r="EUR9" s="186"/>
      <c r="EUS9" s="185"/>
      <c r="EUT9" s="186"/>
      <c r="EUU9" s="185"/>
      <c r="EUV9" s="186"/>
      <c r="EUW9" s="185"/>
      <c r="EUX9" s="186"/>
      <c r="EUY9" s="185"/>
      <c r="EUZ9" s="186"/>
      <c r="EVA9" s="185"/>
      <c r="EVB9" s="186"/>
      <c r="EVC9" s="185"/>
      <c r="EVD9" s="186"/>
      <c r="EVE9" s="185"/>
      <c r="EVF9" s="186"/>
      <c r="EVG9" s="185"/>
      <c r="EVH9" s="186"/>
      <c r="EVI9" s="185"/>
      <c r="EVJ9" s="186"/>
      <c r="EVK9" s="185"/>
      <c r="EVL9" s="186"/>
      <c r="EVM9" s="185"/>
      <c r="EVN9" s="186"/>
      <c r="EVO9" s="185"/>
      <c r="EVP9" s="186"/>
      <c r="EVQ9" s="185"/>
      <c r="EVR9" s="186"/>
      <c r="EVS9" s="185"/>
      <c r="EVT9" s="186"/>
      <c r="EVU9" s="185"/>
      <c r="EVV9" s="186"/>
      <c r="EVW9" s="185"/>
      <c r="EVX9" s="186"/>
      <c r="EVY9" s="185"/>
      <c r="EVZ9" s="186"/>
      <c r="EWA9" s="185"/>
      <c r="EWB9" s="186"/>
      <c r="EWC9" s="185"/>
      <c r="EWD9" s="186"/>
      <c r="EWE9" s="185"/>
      <c r="EWF9" s="186"/>
      <c r="EWG9" s="185"/>
      <c r="EWH9" s="186"/>
      <c r="EWI9" s="185"/>
      <c r="EWJ9" s="186"/>
      <c r="EWK9" s="185"/>
      <c r="EWL9" s="186"/>
      <c r="EWM9" s="185"/>
      <c r="EWN9" s="186"/>
      <c r="EWO9" s="185"/>
      <c r="EWP9" s="186"/>
      <c r="EWQ9" s="185"/>
      <c r="EWR9" s="186"/>
      <c r="EWS9" s="185"/>
      <c r="EWT9" s="186"/>
      <c r="EWU9" s="185"/>
      <c r="EWV9" s="186"/>
      <c r="EWW9" s="185"/>
      <c r="EWX9" s="186"/>
      <c r="EWY9" s="185"/>
      <c r="EWZ9" s="186"/>
      <c r="EXA9" s="185"/>
      <c r="EXB9" s="186"/>
      <c r="EXC9" s="185"/>
      <c r="EXD9" s="186"/>
      <c r="EXE9" s="185"/>
      <c r="EXF9" s="186"/>
      <c r="EXG9" s="185"/>
      <c r="EXH9" s="186"/>
      <c r="EXI9" s="185"/>
      <c r="EXJ9" s="186"/>
      <c r="EXK9" s="185"/>
      <c r="EXL9" s="186"/>
      <c r="EXM9" s="185"/>
      <c r="EXN9" s="186"/>
      <c r="EXO9" s="185"/>
      <c r="EXP9" s="186"/>
      <c r="EXQ9" s="185"/>
      <c r="EXR9" s="186"/>
      <c r="EXS9" s="185"/>
      <c r="EXT9" s="186"/>
      <c r="EXU9" s="185"/>
      <c r="EXV9" s="186"/>
      <c r="EXW9" s="185"/>
      <c r="EXX9" s="186"/>
      <c r="EXY9" s="185"/>
      <c r="EXZ9" s="186"/>
      <c r="EYA9" s="185"/>
      <c r="EYB9" s="186"/>
      <c r="EYC9" s="185"/>
      <c r="EYD9" s="186"/>
      <c r="EYE9" s="185"/>
      <c r="EYF9" s="186"/>
      <c r="EYG9" s="185"/>
      <c r="EYH9" s="186"/>
      <c r="EYI9" s="185"/>
      <c r="EYJ9" s="186"/>
      <c r="EYK9" s="185"/>
      <c r="EYL9" s="186"/>
      <c r="EYM9" s="185"/>
      <c r="EYN9" s="186"/>
      <c r="EYO9" s="185"/>
      <c r="EYP9" s="186"/>
      <c r="EYQ9" s="185"/>
      <c r="EYR9" s="186"/>
      <c r="EYS9" s="185"/>
      <c r="EYT9" s="186"/>
      <c r="EYU9" s="185"/>
      <c r="EYV9" s="186"/>
      <c r="EYW9" s="185"/>
      <c r="EYX9" s="186"/>
      <c r="EYY9" s="185"/>
      <c r="EYZ9" s="186"/>
      <c r="EZA9" s="185"/>
      <c r="EZB9" s="186"/>
      <c r="EZC9" s="185"/>
      <c r="EZD9" s="186"/>
      <c r="EZE9" s="185"/>
      <c r="EZF9" s="186"/>
      <c r="EZG9" s="185"/>
      <c r="EZH9" s="186"/>
      <c r="EZI9" s="185"/>
      <c r="EZJ9" s="186"/>
      <c r="EZK9" s="185"/>
      <c r="EZL9" s="186"/>
      <c r="EZM9" s="185"/>
      <c r="EZN9" s="186"/>
      <c r="EZO9" s="185"/>
      <c r="EZP9" s="186"/>
      <c r="EZQ9" s="185"/>
      <c r="EZR9" s="186"/>
      <c r="EZS9" s="185"/>
      <c r="EZT9" s="186"/>
      <c r="EZU9" s="185"/>
      <c r="EZV9" s="186"/>
      <c r="EZW9" s="185"/>
      <c r="EZX9" s="186"/>
      <c r="EZY9" s="185"/>
      <c r="EZZ9" s="186"/>
      <c r="FAA9" s="185"/>
      <c r="FAB9" s="186"/>
      <c r="FAC9" s="185"/>
      <c r="FAD9" s="186"/>
      <c r="FAE9" s="185"/>
      <c r="FAF9" s="186"/>
      <c r="FAG9" s="185"/>
      <c r="FAH9" s="186"/>
      <c r="FAI9" s="185"/>
      <c r="FAJ9" s="186"/>
      <c r="FAK9" s="185"/>
      <c r="FAL9" s="186"/>
      <c r="FAM9" s="185"/>
      <c r="FAN9" s="186"/>
      <c r="FAO9" s="185"/>
      <c r="FAP9" s="186"/>
      <c r="FAQ9" s="185"/>
      <c r="FAR9" s="186"/>
      <c r="FAS9" s="185"/>
      <c r="FAT9" s="186"/>
      <c r="FAU9" s="185"/>
      <c r="FAV9" s="186"/>
      <c r="FAW9" s="185"/>
      <c r="FAX9" s="186"/>
      <c r="FAY9" s="185"/>
      <c r="FAZ9" s="186"/>
      <c r="FBA9" s="185"/>
      <c r="FBB9" s="186"/>
      <c r="FBC9" s="185"/>
      <c r="FBD9" s="186"/>
      <c r="FBE9" s="185"/>
      <c r="FBF9" s="186"/>
      <c r="FBG9" s="185"/>
      <c r="FBH9" s="186"/>
      <c r="FBI9" s="185"/>
      <c r="FBJ9" s="186"/>
      <c r="FBK9" s="185"/>
      <c r="FBL9" s="186"/>
      <c r="FBM9" s="185"/>
      <c r="FBN9" s="186"/>
      <c r="FBO9" s="185"/>
      <c r="FBP9" s="186"/>
      <c r="FBQ9" s="185"/>
      <c r="FBR9" s="186"/>
      <c r="FBS9" s="185"/>
      <c r="FBT9" s="186"/>
      <c r="FBU9" s="185"/>
      <c r="FBV9" s="186"/>
      <c r="FBW9" s="185"/>
      <c r="FBX9" s="186"/>
      <c r="FBY9" s="185"/>
      <c r="FBZ9" s="186"/>
      <c r="FCA9" s="185"/>
      <c r="FCB9" s="186"/>
      <c r="FCC9" s="185"/>
      <c r="FCD9" s="186"/>
      <c r="FCE9" s="185"/>
      <c r="FCF9" s="186"/>
      <c r="FCG9" s="185"/>
      <c r="FCH9" s="186"/>
      <c r="FCI9" s="185"/>
      <c r="FCJ9" s="186"/>
      <c r="FCK9" s="185"/>
      <c r="FCL9" s="186"/>
      <c r="FCM9" s="185"/>
      <c r="FCN9" s="186"/>
      <c r="FCO9" s="185"/>
      <c r="FCP9" s="186"/>
      <c r="FCQ9" s="185"/>
      <c r="FCR9" s="186"/>
      <c r="FCS9" s="185"/>
      <c r="FCT9" s="186"/>
      <c r="FCU9" s="185"/>
      <c r="FCV9" s="186"/>
      <c r="FCW9" s="185"/>
      <c r="FCX9" s="186"/>
      <c r="FCY9" s="185"/>
      <c r="FCZ9" s="186"/>
      <c r="FDA9" s="185"/>
      <c r="FDB9" s="186"/>
      <c r="FDC9" s="185"/>
      <c r="FDD9" s="186"/>
      <c r="FDE9" s="185"/>
      <c r="FDF9" s="186"/>
      <c r="FDG9" s="185"/>
      <c r="FDH9" s="186"/>
      <c r="FDI9" s="185"/>
      <c r="FDJ9" s="186"/>
      <c r="FDK9" s="185"/>
      <c r="FDL9" s="186"/>
      <c r="FDM9" s="185"/>
      <c r="FDN9" s="186"/>
      <c r="FDO9" s="185"/>
      <c r="FDP9" s="186"/>
      <c r="FDQ9" s="185"/>
      <c r="FDR9" s="186"/>
      <c r="FDS9" s="185"/>
      <c r="FDT9" s="186"/>
      <c r="FDU9" s="185"/>
      <c r="FDV9" s="186"/>
      <c r="FDW9" s="185"/>
      <c r="FDX9" s="186"/>
      <c r="FDY9" s="185"/>
      <c r="FDZ9" s="186"/>
      <c r="FEA9" s="185"/>
      <c r="FEB9" s="186"/>
      <c r="FEC9" s="185"/>
      <c r="FED9" s="186"/>
      <c r="FEE9" s="185"/>
      <c r="FEF9" s="186"/>
      <c r="FEG9" s="185"/>
      <c r="FEH9" s="186"/>
      <c r="FEI9" s="185"/>
      <c r="FEJ9" s="186"/>
      <c r="FEK9" s="185"/>
      <c r="FEL9" s="186"/>
      <c r="FEM9" s="185"/>
      <c r="FEN9" s="186"/>
      <c r="FEO9" s="185"/>
      <c r="FEP9" s="186"/>
      <c r="FEQ9" s="185"/>
      <c r="FER9" s="186"/>
      <c r="FES9" s="185"/>
      <c r="FET9" s="186"/>
      <c r="FEU9" s="185"/>
      <c r="FEV9" s="186"/>
      <c r="FEW9" s="185"/>
      <c r="FEX9" s="186"/>
      <c r="FEY9" s="185"/>
      <c r="FEZ9" s="186"/>
      <c r="FFA9" s="185"/>
      <c r="FFB9" s="186"/>
      <c r="FFC9" s="185"/>
      <c r="FFD9" s="186"/>
      <c r="FFE9" s="185"/>
      <c r="FFF9" s="186"/>
      <c r="FFG9" s="185"/>
      <c r="FFH9" s="186"/>
      <c r="FFI9" s="185"/>
      <c r="FFJ9" s="186"/>
      <c r="FFK9" s="185"/>
      <c r="FFL9" s="186"/>
      <c r="FFM9" s="185"/>
      <c r="FFN9" s="186"/>
      <c r="FFO9" s="185"/>
      <c r="FFP9" s="186"/>
      <c r="FFQ9" s="185"/>
      <c r="FFR9" s="186"/>
      <c r="FFS9" s="185"/>
      <c r="FFT9" s="186"/>
      <c r="FFU9" s="185"/>
      <c r="FFV9" s="186"/>
      <c r="FFW9" s="185"/>
      <c r="FFX9" s="186"/>
      <c r="FFY9" s="185"/>
      <c r="FFZ9" s="186"/>
      <c r="FGA9" s="185"/>
      <c r="FGB9" s="186"/>
      <c r="FGC9" s="185"/>
      <c r="FGD9" s="186"/>
      <c r="FGE9" s="185"/>
      <c r="FGF9" s="186"/>
      <c r="FGG9" s="185"/>
      <c r="FGH9" s="186"/>
      <c r="FGI9" s="185"/>
      <c r="FGJ9" s="186"/>
      <c r="FGK9" s="185"/>
      <c r="FGL9" s="186"/>
      <c r="FGM9" s="185"/>
      <c r="FGN9" s="186"/>
      <c r="FGO9" s="185"/>
      <c r="FGP9" s="186"/>
      <c r="FGQ9" s="185"/>
      <c r="FGR9" s="186"/>
      <c r="FGS9" s="185"/>
      <c r="FGT9" s="186"/>
      <c r="FGU9" s="185"/>
      <c r="FGV9" s="186"/>
      <c r="FGW9" s="185"/>
      <c r="FGX9" s="186"/>
      <c r="FGY9" s="185"/>
      <c r="FGZ9" s="186"/>
      <c r="FHA9" s="185"/>
      <c r="FHB9" s="186"/>
      <c r="FHC9" s="185"/>
      <c r="FHD9" s="186"/>
      <c r="FHE9" s="185"/>
      <c r="FHF9" s="186"/>
      <c r="FHG9" s="185"/>
      <c r="FHH9" s="186"/>
      <c r="FHI9" s="185"/>
      <c r="FHJ9" s="186"/>
      <c r="FHK9" s="185"/>
      <c r="FHL9" s="186"/>
      <c r="FHM9" s="185"/>
      <c r="FHN9" s="186"/>
      <c r="FHO9" s="185"/>
      <c r="FHP9" s="186"/>
      <c r="FHQ9" s="185"/>
      <c r="FHR9" s="186"/>
      <c r="FHS9" s="185"/>
      <c r="FHT9" s="186"/>
      <c r="FHU9" s="185"/>
      <c r="FHV9" s="186"/>
      <c r="FHW9" s="185"/>
      <c r="FHX9" s="186"/>
      <c r="FHY9" s="185"/>
      <c r="FHZ9" s="186"/>
      <c r="FIA9" s="185"/>
      <c r="FIB9" s="186"/>
      <c r="FIC9" s="185"/>
      <c r="FID9" s="186"/>
      <c r="FIE9" s="185"/>
      <c r="FIF9" s="186"/>
      <c r="FIG9" s="185"/>
      <c r="FIH9" s="186"/>
      <c r="FII9" s="185"/>
      <c r="FIJ9" s="186"/>
      <c r="FIK9" s="185"/>
      <c r="FIL9" s="186"/>
      <c r="FIM9" s="185"/>
      <c r="FIN9" s="186"/>
      <c r="FIO9" s="185"/>
      <c r="FIP9" s="186"/>
      <c r="FIQ9" s="185"/>
      <c r="FIR9" s="186"/>
      <c r="FIS9" s="185"/>
      <c r="FIT9" s="186"/>
      <c r="FIU9" s="185"/>
      <c r="FIV9" s="186"/>
      <c r="FIW9" s="185"/>
      <c r="FIX9" s="186"/>
      <c r="FIY9" s="185"/>
      <c r="FIZ9" s="186"/>
      <c r="FJA9" s="185"/>
      <c r="FJB9" s="186"/>
      <c r="FJC9" s="185"/>
      <c r="FJD9" s="186"/>
      <c r="FJE9" s="185"/>
      <c r="FJF9" s="186"/>
      <c r="FJG9" s="185"/>
      <c r="FJH9" s="186"/>
      <c r="FJI9" s="185"/>
      <c r="FJJ9" s="186"/>
      <c r="FJK9" s="185"/>
      <c r="FJL9" s="186"/>
      <c r="FJM9" s="185"/>
      <c r="FJN9" s="186"/>
      <c r="FJO9" s="185"/>
      <c r="FJP9" s="186"/>
      <c r="FJQ9" s="185"/>
      <c r="FJR9" s="186"/>
      <c r="FJS9" s="185"/>
      <c r="FJT9" s="186"/>
      <c r="FJU9" s="185"/>
      <c r="FJV9" s="186"/>
      <c r="FJW9" s="185"/>
      <c r="FJX9" s="186"/>
      <c r="FJY9" s="185"/>
      <c r="FJZ9" s="186"/>
      <c r="FKA9" s="185"/>
      <c r="FKB9" s="186"/>
      <c r="FKC9" s="185"/>
      <c r="FKD9" s="186"/>
      <c r="FKE9" s="185"/>
      <c r="FKF9" s="186"/>
      <c r="FKG9" s="185"/>
      <c r="FKH9" s="186"/>
      <c r="FKI9" s="185"/>
      <c r="FKJ9" s="186"/>
      <c r="FKK9" s="185"/>
      <c r="FKL9" s="186"/>
      <c r="FKM9" s="185"/>
      <c r="FKN9" s="186"/>
      <c r="FKO9" s="185"/>
      <c r="FKP9" s="186"/>
      <c r="FKQ9" s="185"/>
      <c r="FKR9" s="186"/>
      <c r="FKS9" s="185"/>
      <c r="FKT9" s="186"/>
      <c r="FKU9" s="185"/>
      <c r="FKV9" s="186"/>
      <c r="FKW9" s="185"/>
      <c r="FKX9" s="186"/>
      <c r="FKY9" s="185"/>
      <c r="FKZ9" s="186"/>
      <c r="FLA9" s="185"/>
      <c r="FLB9" s="186"/>
      <c r="FLC9" s="185"/>
      <c r="FLD9" s="186"/>
      <c r="FLE9" s="185"/>
      <c r="FLF9" s="186"/>
      <c r="FLG9" s="185"/>
      <c r="FLH9" s="186"/>
      <c r="FLI9" s="185"/>
      <c r="FLJ9" s="186"/>
      <c r="FLK9" s="185"/>
      <c r="FLL9" s="186"/>
      <c r="FLM9" s="185"/>
      <c r="FLN9" s="186"/>
      <c r="FLO9" s="185"/>
      <c r="FLP9" s="186"/>
      <c r="FLQ9" s="185"/>
      <c r="FLR9" s="186"/>
      <c r="FLS9" s="185"/>
      <c r="FLT9" s="186"/>
      <c r="FLU9" s="185"/>
      <c r="FLV9" s="186"/>
      <c r="FLW9" s="185"/>
      <c r="FLX9" s="186"/>
      <c r="FLY9" s="185"/>
      <c r="FLZ9" s="186"/>
      <c r="FMA9" s="185"/>
      <c r="FMB9" s="186"/>
      <c r="FMC9" s="185"/>
      <c r="FMD9" s="186"/>
      <c r="FME9" s="185"/>
      <c r="FMF9" s="186"/>
      <c r="FMG9" s="185"/>
      <c r="FMH9" s="186"/>
      <c r="FMI9" s="185"/>
      <c r="FMJ9" s="186"/>
      <c r="FMK9" s="185"/>
      <c r="FML9" s="186"/>
      <c r="FMM9" s="185"/>
      <c r="FMN9" s="186"/>
      <c r="FMO9" s="185"/>
      <c r="FMP9" s="186"/>
      <c r="FMQ9" s="185"/>
      <c r="FMR9" s="186"/>
      <c r="FMS9" s="185"/>
      <c r="FMT9" s="186"/>
      <c r="FMU9" s="185"/>
      <c r="FMV9" s="186"/>
      <c r="FMW9" s="185"/>
      <c r="FMX9" s="186"/>
      <c r="FMY9" s="185"/>
      <c r="FMZ9" s="186"/>
      <c r="FNA9" s="185"/>
      <c r="FNB9" s="186"/>
      <c r="FNC9" s="185"/>
      <c r="FND9" s="186"/>
      <c r="FNE9" s="185"/>
      <c r="FNF9" s="186"/>
      <c r="FNG9" s="185"/>
      <c r="FNH9" s="186"/>
      <c r="FNI9" s="185"/>
      <c r="FNJ9" s="186"/>
      <c r="FNK9" s="185"/>
      <c r="FNL9" s="186"/>
      <c r="FNM9" s="185"/>
      <c r="FNN9" s="186"/>
      <c r="FNO9" s="185"/>
      <c r="FNP9" s="186"/>
      <c r="FNQ9" s="185"/>
      <c r="FNR9" s="186"/>
      <c r="FNS9" s="185"/>
      <c r="FNT9" s="186"/>
      <c r="FNU9" s="185"/>
      <c r="FNV9" s="186"/>
      <c r="FNW9" s="185"/>
      <c r="FNX9" s="186"/>
      <c r="FNY9" s="185"/>
      <c r="FNZ9" s="186"/>
      <c r="FOA9" s="185"/>
      <c r="FOB9" s="186"/>
      <c r="FOC9" s="185"/>
      <c r="FOD9" s="186"/>
      <c r="FOE9" s="185"/>
      <c r="FOF9" s="186"/>
      <c r="FOG9" s="185"/>
      <c r="FOH9" s="186"/>
      <c r="FOI9" s="185"/>
      <c r="FOJ9" s="186"/>
      <c r="FOK9" s="185"/>
      <c r="FOL9" s="186"/>
      <c r="FOM9" s="185"/>
      <c r="FON9" s="186"/>
      <c r="FOO9" s="185"/>
      <c r="FOP9" s="186"/>
      <c r="FOQ9" s="185"/>
      <c r="FOR9" s="186"/>
      <c r="FOS9" s="185"/>
      <c r="FOT9" s="186"/>
      <c r="FOU9" s="185"/>
      <c r="FOV9" s="186"/>
      <c r="FOW9" s="185"/>
      <c r="FOX9" s="186"/>
      <c r="FOY9" s="185"/>
      <c r="FOZ9" s="186"/>
      <c r="FPA9" s="185"/>
      <c r="FPB9" s="186"/>
      <c r="FPC9" s="185"/>
      <c r="FPD9" s="186"/>
      <c r="FPE9" s="185"/>
      <c r="FPF9" s="186"/>
      <c r="FPG9" s="185"/>
      <c r="FPH9" s="186"/>
      <c r="FPI9" s="185"/>
      <c r="FPJ9" s="186"/>
      <c r="FPK9" s="185"/>
      <c r="FPL9" s="186"/>
      <c r="FPM9" s="185"/>
      <c r="FPN9" s="186"/>
      <c r="FPO9" s="185"/>
      <c r="FPP9" s="186"/>
      <c r="FPQ9" s="185"/>
      <c r="FPR9" s="186"/>
      <c r="FPS9" s="185"/>
      <c r="FPT9" s="186"/>
      <c r="FPU9" s="185"/>
      <c r="FPV9" s="186"/>
      <c r="FPW9" s="185"/>
      <c r="FPX9" s="186"/>
      <c r="FPY9" s="185"/>
      <c r="FPZ9" s="186"/>
      <c r="FQA9" s="185"/>
      <c r="FQB9" s="186"/>
      <c r="FQC9" s="185"/>
      <c r="FQD9" s="186"/>
      <c r="FQE9" s="185"/>
      <c r="FQF9" s="186"/>
      <c r="FQG9" s="185"/>
      <c r="FQH9" s="186"/>
      <c r="FQI9" s="185"/>
      <c r="FQJ9" s="186"/>
      <c r="FQK9" s="185"/>
      <c r="FQL9" s="186"/>
      <c r="FQM9" s="185"/>
      <c r="FQN9" s="186"/>
      <c r="FQO9" s="185"/>
      <c r="FQP9" s="186"/>
      <c r="FQQ9" s="185"/>
      <c r="FQR9" s="186"/>
      <c r="FQS9" s="185"/>
      <c r="FQT9" s="186"/>
      <c r="FQU9" s="185"/>
      <c r="FQV9" s="186"/>
      <c r="FQW9" s="185"/>
      <c r="FQX9" s="186"/>
      <c r="FQY9" s="185"/>
      <c r="FQZ9" s="186"/>
      <c r="FRA9" s="185"/>
      <c r="FRB9" s="186"/>
      <c r="FRC9" s="185"/>
      <c r="FRD9" s="186"/>
      <c r="FRE9" s="185"/>
      <c r="FRF9" s="186"/>
      <c r="FRG9" s="185"/>
      <c r="FRH9" s="186"/>
      <c r="FRI9" s="185"/>
      <c r="FRJ9" s="186"/>
      <c r="FRK9" s="185"/>
      <c r="FRL9" s="186"/>
      <c r="FRM9" s="185"/>
      <c r="FRN9" s="186"/>
      <c r="FRO9" s="185"/>
      <c r="FRP9" s="186"/>
      <c r="FRQ9" s="185"/>
      <c r="FRR9" s="186"/>
      <c r="FRS9" s="185"/>
      <c r="FRT9" s="186"/>
      <c r="FRU9" s="185"/>
      <c r="FRV9" s="186"/>
      <c r="FRW9" s="185"/>
      <c r="FRX9" s="186"/>
      <c r="FRY9" s="185"/>
      <c r="FRZ9" s="186"/>
      <c r="FSA9" s="185"/>
      <c r="FSB9" s="186"/>
      <c r="FSC9" s="185"/>
      <c r="FSD9" s="186"/>
      <c r="FSE9" s="185"/>
      <c r="FSF9" s="186"/>
      <c r="FSG9" s="185"/>
      <c r="FSH9" s="186"/>
      <c r="FSI9" s="185"/>
      <c r="FSJ9" s="186"/>
      <c r="FSK9" s="185"/>
      <c r="FSL9" s="186"/>
      <c r="FSM9" s="185"/>
      <c r="FSN9" s="186"/>
      <c r="FSO9" s="185"/>
      <c r="FSP9" s="186"/>
      <c r="FSQ9" s="185"/>
      <c r="FSR9" s="186"/>
      <c r="FSS9" s="185"/>
      <c r="FST9" s="186"/>
      <c r="FSU9" s="185"/>
      <c r="FSV9" s="186"/>
      <c r="FSW9" s="185"/>
      <c r="FSX9" s="186"/>
      <c r="FSY9" s="185"/>
      <c r="FSZ9" s="186"/>
      <c r="FTA9" s="185"/>
      <c r="FTB9" s="186"/>
      <c r="FTC9" s="185"/>
      <c r="FTD9" s="186"/>
      <c r="FTE9" s="185"/>
      <c r="FTF9" s="186"/>
      <c r="FTG9" s="185"/>
      <c r="FTH9" s="186"/>
      <c r="FTI9" s="185"/>
      <c r="FTJ9" s="186"/>
      <c r="FTK9" s="185"/>
      <c r="FTL9" s="186"/>
      <c r="FTM9" s="185"/>
      <c r="FTN9" s="186"/>
      <c r="FTO9" s="185"/>
      <c r="FTP9" s="186"/>
      <c r="FTQ9" s="185"/>
      <c r="FTR9" s="186"/>
      <c r="FTS9" s="185"/>
      <c r="FTT9" s="186"/>
      <c r="FTU9" s="185"/>
      <c r="FTV9" s="186"/>
      <c r="FTW9" s="185"/>
      <c r="FTX9" s="186"/>
      <c r="FTY9" s="185"/>
      <c r="FTZ9" s="186"/>
      <c r="FUA9" s="185"/>
      <c r="FUB9" s="186"/>
      <c r="FUC9" s="185"/>
      <c r="FUD9" s="186"/>
      <c r="FUE9" s="185"/>
      <c r="FUF9" s="186"/>
      <c r="FUG9" s="185"/>
      <c r="FUH9" s="186"/>
      <c r="FUI9" s="185"/>
      <c r="FUJ9" s="186"/>
      <c r="FUK9" s="185"/>
      <c r="FUL9" s="186"/>
      <c r="FUM9" s="185"/>
      <c r="FUN9" s="186"/>
      <c r="FUO9" s="185"/>
      <c r="FUP9" s="186"/>
      <c r="FUQ9" s="185"/>
      <c r="FUR9" s="186"/>
      <c r="FUS9" s="185"/>
      <c r="FUT9" s="186"/>
      <c r="FUU9" s="185"/>
      <c r="FUV9" s="186"/>
      <c r="FUW9" s="185"/>
      <c r="FUX9" s="186"/>
      <c r="FUY9" s="185"/>
      <c r="FUZ9" s="186"/>
      <c r="FVA9" s="185"/>
      <c r="FVB9" s="186"/>
      <c r="FVC9" s="185"/>
      <c r="FVD9" s="186"/>
      <c r="FVE9" s="185"/>
      <c r="FVF9" s="186"/>
      <c r="FVG9" s="185"/>
      <c r="FVH9" s="186"/>
      <c r="FVI9" s="185"/>
      <c r="FVJ9" s="186"/>
      <c r="FVK9" s="185"/>
      <c r="FVL9" s="186"/>
      <c r="FVM9" s="185"/>
      <c r="FVN9" s="186"/>
      <c r="FVO9" s="185"/>
      <c r="FVP9" s="186"/>
      <c r="FVQ9" s="185"/>
      <c r="FVR9" s="186"/>
      <c r="FVS9" s="185"/>
      <c r="FVT9" s="186"/>
      <c r="FVU9" s="185"/>
      <c r="FVV9" s="186"/>
      <c r="FVW9" s="185"/>
      <c r="FVX9" s="186"/>
      <c r="FVY9" s="185"/>
      <c r="FVZ9" s="186"/>
      <c r="FWA9" s="185"/>
      <c r="FWB9" s="186"/>
      <c r="FWC9" s="185"/>
      <c r="FWD9" s="186"/>
      <c r="FWE9" s="185"/>
      <c r="FWF9" s="186"/>
      <c r="FWG9" s="185"/>
      <c r="FWH9" s="186"/>
      <c r="FWI9" s="185"/>
      <c r="FWJ9" s="186"/>
      <c r="FWK9" s="185"/>
      <c r="FWL9" s="186"/>
      <c r="FWM9" s="185"/>
      <c r="FWN9" s="186"/>
      <c r="FWO9" s="185"/>
      <c r="FWP9" s="186"/>
      <c r="FWQ9" s="185"/>
      <c r="FWR9" s="186"/>
      <c r="FWS9" s="185"/>
      <c r="FWT9" s="186"/>
      <c r="FWU9" s="185"/>
      <c r="FWV9" s="186"/>
      <c r="FWW9" s="185"/>
      <c r="FWX9" s="186"/>
      <c r="FWY9" s="185"/>
      <c r="FWZ9" s="186"/>
      <c r="FXA9" s="185"/>
      <c r="FXB9" s="186"/>
      <c r="FXC9" s="185"/>
      <c r="FXD9" s="186"/>
      <c r="FXE9" s="185"/>
      <c r="FXF9" s="186"/>
      <c r="FXG9" s="185"/>
      <c r="FXH9" s="186"/>
      <c r="FXI9" s="185"/>
      <c r="FXJ9" s="186"/>
      <c r="FXK9" s="185"/>
      <c r="FXL9" s="186"/>
      <c r="FXM9" s="185"/>
      <c r="FXN9" s="186"/>
      <c r="FXO9" s="185"/>
      <c r="FXP9" s="186"/>
      <c r="FXQ9" s="185"/>
      <c r="FXR9" s="186"/>
      <c r="FXS9" s="185"/>
      <c r="FXT9" s="186"/>
      <c r="FXU9" s="185"/>
      <c r="FXV9" s="186"/>
      <c r="FXW9" s="185"/>
      <c r="FXX9" s="186"/>
      <c r="FXY9" s="185"/>
      <c r="FXZ9" s="186"/>
      <c r="FYA9" s="185"/>
      <c r="FYB9" s="186"/>
      <c r="FYC9" s="185"/>
      <c r="FYD9" s="186"/>
      <c r="FYE9" s="185"/>
      <c r="FYF9" s="186"/>
      <c r="FYG9" s="185"/>
      <c r="FYH9" s="186"/>
      <c r="FYI9" s="185"/>
      <c r="FYJ9" s="186"/>
      <c r="FYK9" s="185"/>
      <c r="FYL9" s="186"/>
      <c r="FYM9" s="185"/>
      <c r="FYN9" s="186"/>
      <c r="FYO9" s="185"/>
      <c r="FYP9" s="186"/>
      <c r="FYQ9" s="185"/>
      <c r="FYR9" s="186"/>
      <c r="FYS9" s="185"/>
      <c r="FYT9" s="186"/>
      <c r="FYU9" s="185"/>
      <c r="FYV9" s="186"/>
      <c r="FYW9" s="185"/>
      <c r="FYX9" s="186"/>
      <c r="FYY9" s="185"/>
      <c r="FYZ9" s="186"/>
      <c r="FZA9" s="185"/>
      <c r="FZB9" s="186"/>
      <c r="FZC9" s="185"/>
      <c r="FZD9" s="186"/>
      <c r="FZE9" s="185"/>
      <c r="FZF9" s="186"/>
      <c r="FZG9" s="185"/>
      <c r="FZH9" s="186"/>
      <c r="FZI9" s="185"/>
      <c r="FZJ9" s="186"/>
      <c r="FZK9" s="185"/>
      <c r="FZL9" s="186"/>
      <c r="FZM9" s="185"/>
      <c r="FZN9" s="186"/>
      <c r="FZO9" s="185"/>
      <c r="FZP9" s="186"/>
      <c r="FZQ9" s="185"/>
      <c r="FZR9" s="186"/>
      <c r="FZS9" s="185"/>
      <c r="FZT9" s="186"/>
      <c r="FZU9" s="185"/>
      <c r="FZV9" s="186"/>
      <c r="FZW9" s="185"/>
      <c r="FZX9" s="186"/>
      <c r="FZY9" s="185"/>
      <c r="FZZ9" s="186"/>
      <c r="GAA9" s="185"/>
      <c r="GAB9" s="186"/>
      <c r="GAC9" s="185"/>
      <c r="GAD9" s="186"/>
      <c r="GAE9" s="185"/>
      <c r="GAF9" s="186"/>
      <c r="GAG9" s="185"/>
      <c r="GAH9" s="186"/>
      <c r="GAI9" s="185"/>
      <c r="GAJ9" s="186"/>
      <c r="GAK9" s="185"/>
      <c r="GAL9" s="186"/>
      <c r="GAM9" s="185"/>
      <c r="GAN9" s="186"/>
      <c r="GAO9" s="185"/>
      <c r="GAP9" s="186"/>
      <c r="GAQ9" s="185"/>
      <c r="GAR9" s="186"/>
      <c r="GAS9" s="185"/>
      <c r="GAT9" s="186"/>
      <c r="GAU9" s="185"/>
      <c r="GAV9" s="186"/>
      <c r="GAW9" s="185"/>
      <c r="GAX9" s="186"/>
      <c r="GAY9" s="185"/>
      <c r="GAZ9" s="186"/>
      <c r="GBA9" s="185"/>
      <c r="GBB9" s="186"/>
      <c r="GBC9" s="185"/>
      <c r="GBD9" s="186"/>
      <c r="GBE9" s="185"/>
      <c r="GBF9" s="186"/>
      <c r="GBG9" s="185"/>
      <c r="GBH9" s="186"/>
      <c r="GBI9" s="185"/>
      <c r="GBJ9" s="186"/>
      <c r="GBK9" s="185"/>
      <c r="GBL9" s="186"/>
      <c r="GBM9" s="185"/>
      <c r="GBN9" s="186"/>
      <c r="GBO9" s="185"/>
      <c r="GBP9" s="186"/>
      <c r="GBQ9" s="185"/>
      <c r="GBR9" s="186"/>
      <c r="GBS9" s="185"/>
      <c r="GBT9" s="186"/>
      <c r="GBU9" s="185"/>
      <c r="GBV9" s="186"/>
      <c r="GBW9" s="185"/>
      <c r="GBX9" s="186"/>
      <c r="GBY9" s="185"/>
      <c r="GBZ9" s="186"/>
      <c r="GCA9" s="185"/>
      <c r="GCB9" s="186"/>
      <c r="GCC9" s="185"/>
      <c r="GCD9" s="186"/>
      <c r="GCE9" s="185"/>
      <c r="GCF9" s="186"/>
      <c r="GCG9" s="185"/>
      <c r="GCH9" s="186"/>
      <c r="GCI9" s="185"/>
      <c r="GCJ9" s="186"/>
      <c r="GCK9" s="185"/>
      <c r="GCL9" s="186"/>
      <c r="GCM9" s="185"/>
      <c r="GCN9" s="186"/>
      <c r="GCO9" s="185"/>
      <c r="GCP9" s="186"/>
      <c r="GCQ9" s="185"/>
      <c r="GCR9" s="186"/>
      <c r="GCS9" s="185"/>
      <c r="GCT9" s="186"/>
      <c r="GCU9" s="185"/>
      <c r="GCV9" s="186"/>
      <c r="GCW9" s="185"/>
      <c r="GCX9" s="186"/>
      <c r="GCY9" s="185"/>
      <c r="GCZ9" s="186"/>
      <c r="GDA9" s="185"/>
      <c r="GDB9" s="186"/>
      <c r="GDC9" s="185"/>
      <c r="GDD9" s="186"/>
      <c r="GDE9" s="185"/>
      <c r="GDF9" s="186"/>
      <c r="GDG9" s="185"/>
      <c r="GDH9" s="186"/>
      <c r="GDI9" s="185"/>
      <c r="GDJ9" s="186"/>
      <c r="GDK9" s="185"/>
      <c r="GDL9" s="186"/>
      <c r="GDM9" s="185"/>
      <c r="GDN9" s="186"/>
      <c r="GDO9" s="185"/>
      <c r="GDP9" s="186"/>
      <c r="GDQ9" s="185"/>
      <c r="GDR9" s="186"/>
      <c r="GDS9" s="185"/>
      <c r="GDT9" s="186"/>
      <c r="GDU9" s="185"/>
      <c r="GDV9" s="186"/>
      <c r="GDW9" s="185"/>
      <c r="GDX9" s="186"/>
      <c r="GDY9" s="185"/>
      <c r="GDZ9" s="186"/>
      <c r="GEA9" s="185"/>
      <c r="GEB9" s="186"/>
      <c r="GEC9" s="185"/>
      <c r="GED9" s="186"/>
      <c r="GEE9" s="185"/>
      <c r="GEF9" s="186"/>
      <c r="GEG9" s="185"/>
      <c r="GEH9" s="186"/>
      <c r="GEI9" s="185"/>
      <c r="GEJ9" s="186"/>
      <c r="GEK9" s="185"/>
      <c r="GEL9" s="186"/>
      <c r="GEM9" s="185"/>
      <c r="GEN9" s="186"/>
      <c r="GEO9" s="185"/>
      <c r="GEP9" s="186"/>
      <c r="GEQ9" s="185"/>
      <c r="GER9" s="186"/>
      <c r="GES9" s="185"/>
      <c r="GET9" s="186"/>
      <c r="GEU9" s="185"/>
      <c r="GEV9" s="186"/>
      <c r="GEW9" s="185"/>
      <c r="GEX9" s="186"/>
      <c r="GEY9" s="185"/>
      <c r="GEZ9" s="186"/>
      <c r="GFA9" s="185"/>
      <c r="GFB9" s="186"/>
      <c r="GFC9" s="185"/>
      <c r="GFD9" s="186"/>
      <c r="GFE9" s="185"/>
      <c r="GFF9" s="186"/>
      <c r="GFG9" s="185"/>
      <c r="GFH9" s="186"/>
      <c r="GFI9" s="185"/>
      <c r="GFJ9" s="186"/>
      <c r="GFK9" s="185"/>
      <c r="GFL9" s="186"/>
      <c r="GFM9" s="185"/>
      <c r="GFN9" s="186"/>
      <c r="GFO9" s="185"/>
      <c r="GFP9" s="186"/>
      <c r="GFQ9" s="185"/>
      <c r="GFR9" s="186"/>
      <c r="GFS9" s="185"/>
      <c r="GFT9" s="186"/>
      <c r="GFU9" s="185"/>
      <c r="GFV9" s="186"/>
      <c r="GFW9" s="185"/>
      <c r="GFX9" s="186"/>
      <c r="GFY9" s="185"/>
      <c r="GFZ9" s="186"/>
      <c r="GGA9" s="185"/>
      <c r="GGB9" s="186"/>
      <c r="GGC9" s="185"/>
      <c r="GGD9" s="186"/>
      <c r="GGE9" s="185"/>
      <c r="GGF9" s="186"/>
      <c r="GGG9" s="185"/>
      <c r="GGH9" s="186"/>
      <c r="GGI9" s="185"/>
      <c r="GGJ9" s="186"/>
      <c r="GGK9" s="185"/>
      <c r="GGL9" s="186"/>
      <c r="GGM9" s="185"/>
      <c r="GGN9" s="186"/>
      <c r="GGO9" s="185"/>
      <c r="GGP9" s="186"/>
      <c r="GGQ9" s="185"/>
      <c r="GGR9" s="186"/>
      <c r="GGS9" s="185"/>
      <c r="GGT9" s="186"/>
      <c r="GGU9" s="185"/>
      <c r="GGV9" s="186"/>
      <c r="GGW9" s="185"/>
      <c r="GGX9" s="186"/>
      <c r="GGY9" s="185"/>
      <c r="GGZ9" s="186"/>
      <c r="GHA9" s="185"/>
      <c r="GHB9" s="186"/>
      <c r="GHC9" s="185"/>
      <c r="GHD9" s="186"/>
      <c r="GHE9" s="185"/>
      <c r="GHF9" s="186"/>
      <c r="GHG9" s="185"/>
      <c r="GHH9" s="186"/>
      <c r="GHI9" s="185"/>
      <c r="GHJ9" s="186"/>
      <c r="GHK9" s="185"/>
      <c r="GHL9" s="186"/>
      <c r="GHM9" s="185"/>
      <c r="GHN9" s="186"/>
      <c r="GHO9" s="185"/>
      <c r="GHP9" s="186"/>
      <c r="GHQ9" s="185"/>
      <c r="GHR9" s="186"/>
      <c r="GHS9" s="185"/>
      <c r="GHT9" s="186"/>
      <c r="GHU9" s="185"/>
      <c r="GHV9" s="186"/>
      <c r="GHW9" s="185"/>
      <c r="GHX9" s="186"/>
      <c r="GHY9" s="185"/>
      <c r="GHZ9" s="186"/>
      <c r="GIA9" s="185"/>
      <c r="GIB9" s="186"/>
      <c r="GIC9" s="185"/>
      <c r="GID9" s="186"/>
      <c r="GIE9" s="185"/>
      <c r="GIF9" s="186"/>
      <c r="GIG9" s="185"/>
      <c r="GIH9" s="186"/>
      <c r="GII9" s="185"/>
      <c r="GIJ9" s="186"/>
      <c r="GIK9" s="185"/>
      <c r="GIL9" s="186"/>
      <c r="GIM9" s="185"/>
      <c r="GIN9" s="186"/>
      <c r="GIO9" s="185"/>
      <c r="GIP9" s="186"/>
      <c r="GIQ9" s="185"/>
      <c r="GIR9" s="186"/>
      <c r="GIS9" s="185"/>
      <c r="GIT9" s="186"/>
      <c r="GIU9" s="185"/>
      <c r="GIV9" s="186"/>
      <c r="GIW9" s="185"/>
      <c r="GIX9" s="186"/>
      <c r="GIY9" s="185"/>
      <c r="GIZ9" s="186"/>
      <c r="GJA9" s="185"/>
      <c r="GJB9" s="186"/>
      <c r="GJC9" s="185"/>
      <c r="GJD9" s="186"/>
      <c r="GJE9" s="185"/>
      <c r="GJF9" s="186"/>
      <c r="GJG9" s="185"/>
      <c r="GJH9" s="186"/>
      <c r="GJI9" s="185"/>
      <c r="GJJ9" s="186"/>
      <c r="GJK9" s="185"/>
      <c r="GJL9" s="186"/>
      <c r="GJM9" s="185"/>
      <c r="GJN9" s="186"/>
      <c r="GJO9" s="185"/>
      <c r="GJP9" s="186"/>
      <c r="GJQ9" s="185"/>
      <c r="GJR9" s="186"/>
      <c r="GJS9" s="185"/>
      <c r="GJT9" s="186"/>
      <c r="GJU9" s="185"/>
      <c r="GJV9" s="186"/>
      <c r="GJW9" s="185"/>
      <c r="GJX9" s="186"/>
      <c r="GJY9" s="185"/>
      <c r="GJZ9" s="186"/>
      <c r="GKA9" s="185"/>
      <c r="GKB9" s="186"/>
      <c r="GKC9" s="185"/>
      <c r="GKD9" s="186"/>
      <c r="GKE9" s="185"/>
      <c r="GKF9" s="186"/>
      <c r="GKG9" s="185"/>
      <c r="GKH9" s="186"/>
      <c r="GKI9" s="185"/>
      <c r="GKJ9" s="186"/>
      <c r="GKK9" s="185"/>
      <c r="GKL9" s="186"/>
      <c r="GKM9" s="185"/>
      <c r="GKN9" s="186"/>
      <c r="GKO9" s="185"/>
      <c r="GKP9" s="186"/>
      <c r="GKQ9" s="185"/>
      <c r="GKR9" s="186"/>
      <c r="GKS9" s="185"/>
      <c r="GKT9" s="186"/>
      <c r="GKU9" s="185"/>
      <c r="GKV9" s="186"/>
      <c r="GKW9" s="185"/>
      <c r="GKX9" s="186"/>
      <c r="GKY9" s="185"/>
      <c r="GKZ9" s="186"/>
      <c r="GLA9" s="185"/>
      <c r="GLB9" s="186"/>
      <c r="GLC9" s="185"/>
      <c r="GLD9" s="186"/>
      <c r="GLE9" s="185"/>
      <c r="GLF9" s="186"/>
      <c r="GLG9" s="185"/>
      <c r="GLH9" s="186"/>
      <c r="GLI9" s="185"/>
      <c r="GLJ9" s="186"/>
      <c r="GLK9" s="185"/>
      <c r="GLL9" s="186"/>
      <c r="GLM9" s="185"/>
      <c r="GLN9" s="186"/>
      <c r="GLO9" s="185"/>
      <c r="GLP9" s="186"/>
      <c r="GLQ9" s="185"/>
      <c r="GLR9" s="186"/>
      <c r="GLS9" s="185"/>
      <c r="GLT9" s="186"/>
      <c r="GLU9" s="185"/>
      <c r="GLV9" s="186"/>
      <c r="GLW9" s="185"/>
      <c r="GLX9" s="186"/>
      <c r="GLY9" s="185"/>
      <c r="GLZ9" s="186"/>
      <c r="GMA9" s="185"/>
      <c r="GMB9" s="186"/>
      <c r="GMC9" s="185"/>
      <c r="GMD9" s="186"/>
      <c r="GME9" s="185"/>
      <c r="GMF9" s="186"/>
      <c r="GMG9" s="185"/>
      <c r="GMH9" s="186"/>
      <c r="GMI9" s="185"/>
      <c r="GMJ9" s="186"/>
      <c r="GMK9" s="185"/>
      <c r="GML9" s="186"/>
      <c r="GMM9" s="185"/>
      <c r="GMN9" s="186"/>
      <c r="GMO9" s="185"/>
      <c r="GMP9" s="186"/>
      <c r="GMQ9" s="185"/>
      <c r="GMR9" s="186"/>
      <c r="GMS9" s="185"/>
      <c r="GMT9" s="186"/>
      <c r="GMU9" s="185"/>
      <c r="GMV9" s="186"/>
      <c r="GMW9" s="185"/>
      <c r="GMX9" s="186"/>
      <c r="GMY9" s="185"/>
      <c r="GMZ9" s="186"/>
      <c r="GNA9" s="185"/>
      <c r="GNB9" s="186"/>
      <c r="GNC9" s="185"/>
      <c r="GND9" s="186"/>
      <c r="GNE9" s="185"/>
      <c r="GNF9" s="186"/>
      <c r="GNG9" s="185"/>
      <c r="GNH9" s="186"/>
      <c r="GNI9" s="185"/>
      <c r="GNJ9" s="186"/>
      <c r="GNK9" s="185"/>
      <c r="GNL9" s="186"/>
      <c r="GNM9" s="185"/>
      <c r="GNN9" s="186"/>
      <c r="GNO9" s="185"/>
      <c r="GNP9" s="186"/>
      <c r="GNQ9" s="185"/>
      <c r="GNR9" s="186"/>
      <c r="GNS9" s="185"/>
      <c r="GNT9" s="186"/>
      <c r="GNU9" s="185"/>
      <c r="GNV9" s="186"/>
      <c r="GNW9" s="185"/>
      <c r="GNX9" s="186"/>
      <c r="GNY9" s="185"/>
      <c r="GNZ9" s="186"/>
      <c r="GOA9" s="185"/>
      <c r="GOB9" s="186"/>
      <c r="GOC9" s="185"/>
      <c r="GOD9" s="186"/>
      <c r="GOE9" s="185"/>
      <c r="GOF9" s="186"/>
      <c r="GOG9" s="185"/>
      <c r="GOH9" s="186"/>
      <c r="GOI9" s="185"/>
      <c r="GOJ9" s="186"/>
      <c r="GOK9" s="185"/>
      <c r="GOL9" s="186"/>
      <c r="GOM9" s="185"/>
      <c r="GON9" s="186"/>
      <c r="GOO9" s="185"/>
      <c r="GOP9" s="186"/>
      <c r="GOQ9" s="185"/>
      <c r="GOR9" s="186"/>
      <c r="GOS9" s="185"/>
      <c r="GOT9" s="186"/>
      <c r="GOU9" s="185"/>
      <c r="GOV9" s="186"/>
      <c r="GOW9" s="185"/>
      <c r="GOX9" s="186"/>
      <c r="GOY9" s="185"/>
      <c r="GOZ9" s="186"/>
      <c r="GPA9" s="185"/>
      <c r="GPB9" s="186"/>
      <c r="GPC9" s="185"/>
      <c r="GPD9" s="186"/>
      <c r="GPE9" s="185"/>
      <c r="GPF9" s="186"/>
      <c r="GPG9" s="185"/>
      <c r="GPH9" s="186"/>
      <c r="GPI9" s="185"/>
      <c r="GPJ9" s="186"/>
      <c r="GPK9" s="185"/>
      <c r="GPL9" s="186"/>
      <c r="GPM9" s="185"/>
      <c r="GPN9" s="186"/>
      <c r="GPO9" s="185"/>
      <c r="GPP9" s="186"/>
      <c r="GPQ9" s="185"/>
      <c r="GPR9" s="186"/>
      <c r="GPS9" s="185"/>
      <c r="GPT9" s="186"/>
      <c r="GPU9" s="185"/>
      <c r="GPV9" s="186"/>
      <c r="GPW9" s="185"/>
      <c r="GPX9" s="186"/>
      <c r="GPY9" s="185"/>
      <c r="GPZ9" s="186"/>
      <c r="GQA9" s="185"/>
      <c r="GQB9" s="186"/>
      <c r="GQC9" s="185"/>
      <c r="GQD9" s="186"/>
      <c r="GQE9" s="185"/>
      <c r="GQF9" s="186"/>
      <c r="GQG9" s="185"/>
      <c r="GQH9" s="186"/>
      <c r="GQI9" s="185"/>
      <c r="GQJ9" s="186"/>
      <c r="GQK9" s="185"/>
      <c r="GQL9" s="186"/>
      <c r="GQM9" s="185"/>
      <c r="GQN9" s="186"/>
      <c r="GQO9" s="185"/>
      <c r="GQP9" s="186"/>
      <c r="GQQ9" s="185"/>
      <c r="GQR9" s="186"/>
      <c r="GQS9" s="185"/>
      <c r="GQT9" s="186"/>
      <c r="GQU9" s="185"/>
      <c r="GQV9" s="186"/>
      <c r="GQW9" s="185"/>
      <c r="GQX9" s="186"/>
      <c r="GQY9" s="185"/>
      <c r="GQZ9" s="186"/>
      <c r="GRA9" s="185"/>
      <c r="GRB9" s="186"/>
      <c r="GRC9" s="185"/>
      <c r="GRD9" s="186"/>
      <c r="GRE9" s="185"/>
      <c r="GRF9" s="186"/>
      <c r="GRG9" s="185"/>
      <c r="GRH9" s="186"/>
      <c r="GRI9" s="185"/>
      <c r="GRJ9" s="186"/>
      <c r="GRK9" s="185"/>
      <c r="GRL9" s="186"/>
      <c r="GRM9" s="185"/>
      <c r="GRN9" s="186"/>
      <c r="GRO9" s="185"/>
      <c r="GRP9" s="186"/>
      <c r="GRQ9" s="185"/>
      <c r="GRR9" s="186"/>
      <c r="GRS9" s="185"/>
      <c r="GRT9" s="186"/>
      <c r="GRU9" s="185"/>
      <c r="GRV9" s="186"/>
      <c r="GRW9" s="185"/>
      <c r="GRX9" s="186"/>
      <c r="GRY9" s="185"/>
      <c r="GRZ9" s="186"/>
      <c r="GSA9" s="185"/>
      <c r="GSB9" s="186"/>
      <c r="GSC9" s="185"/>
      <c r="GSD9" s="186"/>
      <c r="GSE9" s="185"/>
      <c r="GSF9" s="186"/>
      <c r="GSG9" s="185"/>
      <c r="GSH9" s="186"/>
      <c r="GSI9" s="185"/>
      <c r="GSJ9" s="186"/>
      <c r="GSK9" s="185"/>
      <c r="GSL9" s="186"/>
      <c r="GSM9" s="185"/>
      <c r="GSN9" s="186"/>
      <c r="GSO9" s="185"/>
      <c r="GSP9" s="186"/>
      <c r="GSQ9" s="185"/>
      <c r="GSR9" s="186"/>
      <c r="GSS9" s="185"/>
      <c r="GST9" s="186"/>
      <c r="GSU9" s="185"/>
      <c r="GSV9" s="186"/>
      <c r="GSW9" s="185"/>
      <c r="GSX9" s="186"/>
      <c r="GSY9" s="185"/>
      <c r="GSZ9" s="186"/>
      <c r="GTA9" s="185"/>
      <c r="GTB9" s="186"/>
      <c r="GTC9" s="185"/>
      <c r="GTD9" s="186"/>
      <c r="GTE9" s="185"/>
      <c r="GTF9" s="186"/>
      <c r="GTG9" s="185"/>
      <c r="GTH9" s="186"/>
      <c r="GTI9" s="185"/>
      <c r="GTJ9" s="186"/>
      <c r="GTK9" s="185"/>
      <c r="GTL9" s="186"/>
      <c r="GTM9" s="185"/>
      <c r="GTN9" s="186"/>
      <c r="GTO9" s="185"/>
      <c r="GTP9" s="186"/>
      <c r="GTQ9" s="185"/>
      <c r="GTR9" s="186"/>
      <c r="GTS9" s="185"/>
      <c r="GTT9" s="186"/>
      <c r="GTU9" s="185"/>
      <c r="GTV9" s="186"/>
      <c r="GTW9" s="185"/>
      <c r="GTX9" s="186"/>
      <c r="GTY9" s="185"/>
      <c r="GTZ9" s="186"/>
      <c r="GUA9" s="185"/>
      <c r="GUB9" s="186"/>
      <c r="GUC9" s="185"/>
      <c r="GUD9" s="186"/>
      <c r="GUE9" s="185"/>
      <c r="GUF9" s="186"/>
      <c r="GUG9" s="185"/>
      <c r="GUH9" s="186"/>
      <c r="GUI9" s="185"/>
      <c r="GUJ9" s="186"/>
      <c r="GUK9" s="185"/>
      <c r="GUL9" s="186"/>
      <c r="GUM9" s="185"/>
      <c r="GUN9" s="186"/>
      <c r="GUO9" s="185"/>
      <c r="GUP9" s="186"/>
      <c r="GUQ9" s="185"/>
      <c r="GUR9" s="186"/>
      <c r="GUS9" s="185"/>
      <c r="GUT9" s="186"/>
      <c r="GUU9" s="185"/>
      <c r="GUV9" s="186"/>
      <c r="GUW9" s="185"/>
      <c r="GUX9" s="186"/>
      <c r="GUY9" s="185"/>
      <c r="GUZ9" s="186"/>
      <c r="GVA9" s="185"/>
      <c r="GVB9" s="186"/>
      <c r="GVC9" s="185"/>
      <c r="GVD9" s="186"/>
      <c r="GVE9" s="185"/>
      <c r="GVF9" s="186"/>
      <c r="GVG9" s="185"/>
      <c r="GVH9" s="186"/>
      <c r="GVI9" s="185"/>
      <c r="GVJ9" s="186"/>
      <c r="GVK9" s="185"/>
      <c r="GVL9" s="186"/>
      <c r="GVM9" s="185"/>
      <c r="GVN9" s="186"/>
      <c r="GVO9" s="185"/>
      <c r="GVP9" s="186"/>
      <c r="GVQ9" s="185"/>
      <c r="GVR9" s="186"/>
      <c r="GVS9" s="185"/>
      <c r="GVT9" s="186"/>
      <c r="GVU9" s="185"/>
      <c r="GVV9" s="186"/>
      <c r="GVW9" s="185"/>
      <c r="GVX9" s="186"/>
      <c r="GVY9" s="185"/>
      <c r="GVZ9" s="186"/>
      <c r="GWA9" s="185"/>
      <c r="GWB9" s="186"/>
      <c r="GWC9" s="185"/>
      <c r="GWD9" s="186"/>
      <c r="GWE9" s="185"/>
      <c r="GWF9" s="186"/>
      <c r="GWG9" s="185"/>
      <c r="GWH9" s="186"/>
      <c r="GWI9" s="185"/>
      <c r="GWJ9" s="186"/>
      <c r="GWK9" s="185"/>
      <c r="GWL9" s="186"/>
      <c r="GWM9" s="185"/>
      <c r="GWN9" s="186"/>
      <c r="GWO9" s="185"/>
      <c r="GWP9" s="186"/>
      <c r="GWQ9" s="185"/>
      <c r="GWR9" s="186"/>
      <c r="GWS9" s="185"/>
      <c r="GWT9" s="186"/>
      <c r="GWU9" s="185"/>
      <c r="GWV9" s="186"/>
      <c r="GWW9" s="185"/>
      <c r="GWX9" s="186"/>
      <c r="GWY9" s="185"/>
      <c r="GWZ9" s="186"/>
      <c r="GXA9" s="185"/>
      <c r="GXB9" s="186"/>
      <c r="GXC9" s="185"/>
      <c r="GXD9" s="186"/>
      <c r="GXE9" s="185"/>
      <c r="GXF9" s="186"/>
      <c r="GXG9" s="185"/>
      <c r="GXH9" s="186"/>
      <c r="GXI9" s="185"/>
      <c r="GXJ9" s="186"/>
      <c r="GXK9" s="185"/>
      <c r="GXL9" s="186"/>
      <c r="GXM9" s="185"/>
      <c r="GXN9" s="186"/>
      <c r="GXO9" s="185"/>
      <c r="GXP9" s="186"/>
      <c r="GXQ9" s="185"/>
      <c r="GXR9" s="186"/>
      <c r="GXS9" s="185"/>
      <c r="GXT9" s="186"/>
      <c r="GXU9" s="185"/>
      <c r="GXV9" s="186"/>
      <c r="GXW9" s="185"/>
      <c r="GXX9" s="186"/>
      <c r="GXY9" s="185"/>
      <c r="GXZ9" s="186"/>
      <c r="GYA9" s="185"/>
      <c r="GYB9" s="186"/>
      <c r="GYC9" s="185"/>
      <c r="GYD9" s="186"/>
      <c r="GYE9" s="185"/>
      <c r="GYF9" s="186"/>
      <c r="GYG9" s="185"/>
      <c r="GYH9" s="186"/>
      <c r="GYI9" s="185"/>
      <c r="GYJ9" s="186"/>
      <c r="GYK9" s="185"/>
      <c r="GYL9" s="186"/>
      <c r="GYM9" s="185"/>
      <c r="GYN9" s="186"/>
      <c r="GYO9" s="185"/>
      <c r="GYP9" s="186"/>
      <c r="GYQ9" s="185"/>
      <c r="GYR9" s="186"/>
      <c r="GYS9" s="185"/>
      <c r="GYT9" s="186"/>
      <c r="GYU9" s="185"/>
      <c r="GYV9" s="186"/>
      <c r="GYW9" s="185"/>
      <c r="GYX9" s="186"/>
      <c r="GYY9" s="185"/>
      <c r="GYZ9" s="186"/>
      <c r="GZA9" s="185"/>
      <c r="GZB9" s="186"/>
      <c r="GZC9" s="185"/>
      <c r="GZD9" s="186"/>
      <c r="GZE9" s="185"/>
      <c r="GZF9" s="186"/>
      <c r="GZG9" s="185"/>
      <c r="GZH9" s="186"/>
      <c r="GZI9" s="185"/>
      <c r="GZJ9" s="186"/>
      <c r="GZK9" s="185"/>
      <c r="GZL9" s="186"/>
      <c r="GZM9" s="185"/>
      <c r="GZN9" s="186"/>
      <c r="GZO9" s="185"/>
      <c r="GZP9" s="186"/>
      <c r="GZQ9" s="185"/>
      <c r="GZR9" s="186"/>
      <c r="GZS9" s="185"/>
      <c r="GZT9" s="186"/>
      <c r="GZU9" s="185"/>
      <c r="GZV9" s="186"/>
      <c r="GZW9" s="185"/>
      <c r="GZX9" s="186"/>
      <c r="GZY9" s="185"/>
      <c r="GZZ9" s="186"/>
      <c r="HAA9" s="185"/>
      <c r="HAB9" s="186"/>
      <c r="HAC9" s="185"/>
      <c r="HAD9" s="186"/>
      <c r="HAE9" s="185"/>
      <c r="HAF9" s="186"/>
      <c r="HAG9" s="185"/>
      <c r="HAH9" s="186"/>
      <c r="HAI9" s="185"/>
      <c r="HAJ9" s="186"/>
      <c r="HAK9" s="185"/>
      <c r="HAL9" s="186"/>
      <c r="HAM9" s="185"/>
      <c r="HAN9" s="186"/>
      <c r="HAO9" s="185"/>
      <c r="HAP9" s="186"/>
      <c r="HAQ9" s="185"/>
      <c r="HAR9" s="186"/>
      <c r="HAS9" s="185"/>
      <c r="HAT9" s="186"/>
      <c r="HAU9" s="185"/>
      <c r="HAV9" s="186"/>
      <c r="HAW9" s="185"/>
      <c r="HAX9" s="186"/>
      <c r="HAY9" s="185"/>
      <c r="HAZ9" s="186"/>
      <c r="HBA9" s="185"/>
      <c r="HBB9" s="186"/>
      <c r="HBC9" s="185"/>
      <c r="HBD9" s="186"/>
      <c r="HBE9" s="185"/>
      <c r="HBF9" s="186"/>
      <c r="HBG9" s="185"/>
      <c r="HBH9" s="186"/>
      <c r="HBI9" s="185"/>
      <c r="HBJ9" s="186"/>
      <c r="HBK9" s="185"/>
      <c r="HBL9" s="186"/>
      <c r="HBM9" s="185"/>
      <c r="HBN9" s="186"/>
      <c r="HBO9" s="185"/>
      <c r="HBP9" s="186"/>
      <c r="HBQ9" s="185"/>
      <c r="HBR9" s="186"/>
      <c r="HBS9" s="185"/>
      <c r="HBT9" s="186"/>
      <c r="HBU9" s="185"/>
      <c r="HBV9" s="186"/>
      <c r="HBW9" s="185"/>
      <c r="HBX9" s="186"/>
      <c r="HBY9" s="185"/>
      <c r="HBZ9" s="186"/>
      <c r="HCA9" s="185"/>
      <c r="HCB9" s="186"/>
      <c r="HCC9" s="185"/>
      <c r="HCD9" s="186"/>
      <c r="HCE9" s="185"/>
      <c r="HCF9" s="186"/>
      <c r="HCG9" s="185"/>
      <c r="HCH9" s="186"/>
      <c r="HCI9" s="185"/>
      <c r="HCJ9" s="186"/>
      <c r="HCK9" s="185"/>
      <c r="HCL9" s="186"/>
      <c r="HCM9" s="185"/>
      <c r="HCN9" s="186"/>
      <c r="HCO9" s="185"/>
      <c r="HCP9" s="186"/>
      <c r="HCQ9" s="185"/>
      <c r="HCR9" s="186"/>
      <c r="HCS9" s="185"/>
      <c r="HCT9" s="186"/>
      <c r="HCU9" s="185"/>
      <c r="HCV9" s="186"/>
      <c r="HCW9" s="185"/>
      <c r="HCX9" s="186"/>
      <c r="HCY9" s="185"/>
      <c r="HCZ9" s="186"/>
      <c r="HDA9" s="185"/>
      <c r="HDB9" s="186"/>
      <c r="HDC9" s="185"/>
      <c r="HDD9" s="186"/>
      <c r="HDE9" s="185"/>
      <c r="HDF9" s="186"/>
      <c r="HDG9" s="185"/>
      <c r="HDH9" s="186"/>
      <c r="HDI9" s="185"/>
      <c r="HDJ9" s="186"/>
      <c r="HDK9" s="185"/>
      <c r="HDL9" s="186"/>
      <c r="HDM9" s="185"/>
      <c r="HDN9" s="186"/>
      <c r="HDO9" s="185"/>
      <c r="HDP9" s="186"/>
      <c r="HDQ9" s="185"/>
      <c r="HDR9" s="186"/>
      <c r="HDS9" s="185"/>
      <c r="HDT9" s="186"/>
      <c r="HDU9" s="185"/>
      <c r="HDV9" s="186"/>
      <c r="HDW9" s="185"/>
      <c r="HDX9" s="186"/>
      <c r="HDY9" s="185"/>
      <c r="HDZ9" s="186"/>
      <c r="HEA9" s="185"/>
      <c r="HEB9" s="186"/>
      <c r="HEC9" s="185"/>
      <c r="HED9" s="186"/>
      <c r="HEE9" s="185"/>
      <c r="HEF9" s="186"/>
      <c r="HEG9" s="185"/>
      <c r="HEH9" s="186"/>
      <c r="HEI9" s="185"/>
      <c r="HEJ9" s="186"/>
      <c r="HEK9" s="185"/>
      <c r="HEL9" s="186"/>
      <c r="HEM9" s="185"/>
      <c r="HEN9" s="186"/>
      <c r="HEO9" s="185"/>
      <c r="HEP9" s="186"/>
      <c r="HEQ9" s="185"/>
      <c r="HER9" s="186"/>
      <c r="HES9" s="185"/>
      <c r="HET9" s="186"/>
      <c r="HEU9" s="185"/>
      <c r="HEV9" s="186"/>
      <c r="HEW9" s="185"/>
      <c r="HEX9" s="186"/>
      <c r="HEY9" s="185"/>
      <c r="HEZ9" s="186"/>
      <c r="HFA9" s="185"/>
      <c r="HFB9" s="186"/>
      <c r="HFC9" s="185"/>
      <c r="HFD9" s="186"/>
      <c r="HFE9" s="185"/>
      <c r="HFF9" s="186"/>
      <c r="HFG9" s="185"/>
      <c r="HFH9" s="186"/>
      <c r="HFI9" s="185"/>
      <c r="HFJ9" s="186"/>
      <c r="HFK9" s="185"/>
      <c r="HFL9" s="186"/>
      <c r="HFM9" s="185"/>
      <c r="HFN9" s="186"/>
      <c r="HFO9" s="185"/>
      <c r="HFP9" s="186"/>
      <c r="HFQ9" s="185"/>
      <c r="HFR9" s="186"/>
      <c r="HFS9" s="185"/>
      <c r="HFT9" s="186"/>
      <c r="HFU9" s="185"/>
      <c r="HFV9" s="186"/>
      <c r="HFW9" s="185"/>
      <c r="HFX9" s="186"/>
      <c r="HFY9" s="185"/>
      <c r="HFZ9" s="186"/>
      <c r="HGA9" s="185"/>
      <c r="HGB9" s="186"/>
      <c r="HGC9" s="185"/>
      <c r="HGD9" s="186"/>
      <c r="HGE9" s="185"/>
      <c r="HGF9" s="186"/>
      <c r="HGG9" s="185"/>
      <c r="HGH9" s="186"/>
      <c r="HGI9" s="185"/>
      <c r="HGJ9" s="186"/>
      <c r="HGK9" s="185"/>
      <c r="HGL9" s="186"/>
      <c r="HGM9" s="185"/>
      <c r="HGN9" s="186"/>
      <c r="HGO9" s="185"/>
      <c r="HGP9" s="186"/>
      <c r="HGQ9" s="185"/>
      <c r="HGR9" s="186"/>
      <c r="HGS9" s="185"/>
      <c r="HGT9" s="186"/>
      <c r="HGU9" s="185"/>
      <c r="HGV9" s="186"/>
      <c r="HGW9" s="185"/>
      <c r="HGX9" s="186"/>
      <c r="HGY9" s="185"/>
      <c r="HGZ9" s="186"/>
      <c r="HHA9" s="185"/>
      <c r="HHB9" s="186"/>
      <c r="HHC9" s="185"/>
      <c r="HHD9" s="186"/>
      <c r="HHE9" s="185"/>
      <c r="HHF9" s="186"/>
      <c r="HHG9" s="185"/>
      <c r="HHH9" s="186"/>
      <c r="HHI9" s="185"/>
      <c r="HHJ9" s="186"/>
      <c r="HHK9" s="185"/>
      <c r="HHL9" s="186"/>
      <c r="HHM9" s="185"/>
      <c r="HHN9" s="186"/>
      <c r="HHO9" s="185"/>
      <c r="HHP9" s="186"/>
      <c r="HHQ9" s="185"/>
      <c r="HHR9" s="186"/>
      <c r="HHS9" s="185"/>
      <c r="HHT9" s="186"/>
      <c r="HHU9" s="185"/>
      <c r="HHV9" s="186"/>
      <c r="HHW9" s="185"/>
      <c r="HHX9" s="186"/>
      <c r="HHY9" s="185"/>
      <c r="HHZ9" s="186"/>
      <c r="HIA9" s="185"/>
      <c r="HIB9" s="186"/>
      <c r="HIC9" s="185"/>
      <c r="HID9" s="186"/>
      <c r="HIE9" s="185"/>
      <c r="HIF9" s="186"/>
      <c r="HIG9" s="185"/>
      <c r="HIH9" s="186"/>
      <c r="HII9" s="185"/>
      <c r="HIJ9" s="186"/>
      <c r="HIK9" s="185"/>
      <c r="HIL9" s="186"/>
      <c r="HIM9" s="185"/>
      <c r="HIN9" s="186"/>
      <c r="HIO9" s="185"/>
      <c r="HIP9" s="186"/>
      <c r="HIQ9" s="185"/>
      <c r="HIR9" s="186"/>
      <c r="HIS9" s="185"/>
      <c r="HIT9" s="186"/>
      <c r="HIU9" s="185"/>
      <c r="HIV9" s="186"/>
      <c r="HIW9" s="185"/>
      <c r="HIX9" s="186"/>
      <c r="HIY9" s="185"/>
      <c r="HIZ9" s="186"/>
      <c r="HJA9" s="185"/>
      <c r="HJB9" s="186"/>
      <c r="HJC9" s="185"/>
      <c r="HJD9" s="186"/>
      <c r="HJE9" s="185"/>
      <c r="HJF9" s="186"/>
      <c r="HJG9" s="185"/>
      <c r="HJH9" s="186"/>
      <c r="HJI9" s="185"/>
      <c r="HJJ9" s="186"/>
      <c r="HJK9" s="185"/>
      <c r="HJL9" s="186"/>
      <c r="HJM9" s="185"/>
      <c r="HJN9" s="186"/>
      <c r="HJO9" s="185"/>
      <c r="HJP9" s="186"/>
      <c r="HJQ9" s="185"/>
      <c r="HJR9" s="186"/>
      <c r="HJS9" s="185"/>
      <c r="HJT9" s="186"/>
      <c r="HJU9" s="185"/>
      <c r="HJV9" s="186"/>
      <c r="HJW9" s="185"/>
      <c r="HJX9" s="186"/>
      <c r="HJY9" s="185"/>
      <c r="HJZ9" s="186"/>
      <c r="HKA9" s="185"/>
      <c r="HKB9" s="186"/>
      <c r="HKC9" s="185"/>
      <c r="HKD9" s="186"/>
      <c r="HKE9" s="185"/>
      <c r="HKF9" s="186"/>
      <c r="HKG9" s="185"/>
      <c r="HKH9" s="186"/>
      <c r="HKI9" s="185"/>
      <c r="HKJ9" s="186"/>
      <c r="HKK9" s="185"/>
      <c r="HKL9" s="186"/>
      <c r="HKM9" s="185"/>
      <c r="HKN9" s="186"/>
      <c r="HKO9" s="185"/>
      <c r="HKP9" s="186"/>
      <c r="HKQ9" s="185"/>
      <c r="HKR9" s="186"/>
      <c r="HKS9" s="185"/>
      <c r="HKT9" s="186"/>
      <c r="HKU9" s="185"/>
      <c r="HKV9" s="186"/>
      <c r="HKW9" s="185"/>
      <c r="HKX9" s="186"/>
      <c r="HKY9" s="185"/>
      <c r="HKZ9" s="186"/>
      <c r="HLA9" s="185"/>
      <c r="HLB9" s="186"/>
      <c r="HLC9" s="185"/>
      <c r="HLD9" s="186"/>
      <c r="HLE9" s="185"/>
      <c r="HLF9" s="186"/>
      <c r="HLG9" s="185"/>
      <c r="HLH9" s="186"/>
      <c r="HLI9" s="185"/>
      <c r="HLJ9" s="186"/>
      <c r="HLK9" s="185"/>
      <c r="HLL9" s="186"/>
      <c r="HLM9" s="185"/>
      <c r="HLN9" s="186"/>
      <c r="HLO9" s="185"/>
      <c r="HLP9" s="186"/>
      <c r="HLQ9" s="185"/>
      <c r="HLR9" s="186"/>
      <c r="HLS9" s="185"/>
      <c r="HLT9" s="186"/>
      <c r="HLU9" s="185"/>
      <c r="HLV9" s="186"/>
      <c r="HLW9" s="185"/>
      <c r="HLX9" s="186"/>
      <c r="HLY9" s="185"/>
      <c r="HLZ9" s="186"/>
      <c r="HMA9" s="185"/>
      <c r="HMB9" s="186"/>
      <c r="HMC9" s="185"/>
      <c r="HMD9" s="186"/>
      <c r="HME9" s="185"/>
      <c r="HMF9" s="186"/>
      <c r="HMG9" s="185"/>
      <c r="HMH9" s="186"/>
      <c r="HMI9" s="185"/>
      <c r="HMJ9" s="186"/>
      <c r="HMK9" s="185"/>
      <c r="HML9" s="186"/>
      <c r="HMM9" s="185"/>
      <c r="HMN9" s="186"/>
      <c r="HMO9" s="185"/>
      <c r="HMP9" s="186"/>
      <c r="HMQ9" s="185"/>
      <c r="HMR9" s="186"/>
      <c r="HMS9" s="185"/>
      <c r="HMT9" s="186"/>
      <c r="HMU9" s="185"/>
      <c r="HMV9" s="186"/>
      <c r="HMW9" s="185"/>
      <c r="HMX9" s="186"/>
      <c r="HMY9" s="185"/>
      <c r="HMZ9" s="186"/>
      <c r="HNA9" s="185"/>
      <c r="HNB9" s="186"/>
      <c r="HNC9" s="185"/>
      <c r="HND9" s="186"/>
      <c r="HNE9" s="185"/>
      <c r="HNF9" s="186"/>
      <c r="HNG9" s="185"/>
      <c r="HNH9" s="186"/>
      <c r="HNI9" s="185"/>
      <c r="HNJ9" s="186"/>
      <c r="HNK9" s="185"/>
      <c r="HNL9" s="186"/>
      <c r="HNM9" s="185"/>
      <c r="HNN9" s="186"/>
      <c r="HNO9" s="185"/>
      <c r="HNP9" s="186"/>
      <c r="HNQ9" s="185"/>
      <c r="HNR9" s="186"/>
      <c r="HNS9" s="185"/>
      <c r="HNT9" s="186"/>
      <c r="HNU9" s="185"/>
      <c r="HNV9" s="186"/>
      <c r="HNW9" s="185"/>
      <c r="HNX9" s="186"/>
      <c r="HNY9" s="185"/>
      <c r="HNZ9" s="186"/>
      <c r="HOA9" s="185"/>
      <c r="HOB9" s="186"/>
      <c r="HOC9" s="185"/>
      <c r="HOD9" s="186"/>
      <c r="HOE9" s="185"/>
      <c r="HOF9" s="186"/>
      <c r="HOG9" s="185"/>
      <c r="HOH9" s="186"/>
      <c r="HOI9" s="185"/>
      <c r="HOJ9" s="186"/>
      <c r="HOK9" s="185"/>
      <c r="HOL9" s="186"/>
      <c r="HOM9" s="185"/>
      <c r="HON9" s="186"/>
      <c r="HOO9" s="185"/>
      <c r="HOP9" s="186"/>
      <c r="HOQ9" s="185"/>
      <c r="HOR9" s="186"/>
      <c r="HOS9" s="185"/>
      <c r="HOT9" s="186"/>
      <c r="HOU9" s="185"/>
      <c r="HOV9" s="186"/>
      <c r="HOW9" s="185"/>
      <c r="HOX9" s="186"/>
      <c r="HOY9" s="185"/>
      <c r="HOZ9" s="186"/>
      <c r="HPA9" s="185"/>
      <c r="HPB9" s="186"/>
      <c r="HPC9" s="185"/>
      <c r="HPD9" s="186"/>
      <c r="HPE9" s="185"/>
      <c r="HPF9" s="186"/>
      <c r="HPG9" s="185"/>
      <c r="HPH9" s="186"/>
      <c r="HPI9" s="185"/>
      <c r="HPJ9" s="186"/>
      <c r="HPK9" s="185"/>
      <c r="HPL9" s="186"/>
      <c r="HPM9" s="185"/>
      <c r="HPN9" s="186"/>
      <c r="HPO9" s="185"/>
      <c r="HPP9" s="186"/>
      <c r="HPQ9" s="185"/>
      <c r="HPR9" s="186"/>
      <c r="HPS9" s="185"/>
      <c r="HPT9" s="186"/>
      <c r="HPU9" s="185"/>
      <c r="HPV9" s="186"/>
      <c r="HPW9" s="185"/>
      <c r="HPX9" s="186"/>
      <c r="HPY9" s="185"/>
      <c r="HPZ9" s="186"/>
      <c r="HQA9" s="185"/>
      <c r="HQB9" s="186"/>
      <c r="HQC9" s="185"/>
      <c r="HQD9" s="186"/>
      <c r="HQE9" s="185"/>
      <c r="HQF9" s="186"/>
      <c r="HQG9" s="185"/>
      <c r="HQH9" s="186"/>
      <c r="HQI9" s="185"/>
      <c r="HQJ9" s="186"/>
      <c r="HQK9" s="185"/>
      <c r="HQL9" s="186"/>
      <c r="HQM9" s="185"/>
      <c r="HQN9" s="186"/>
      <c r="HQO9" s="185"/>
      <c r="HQP9" s="186"/>
      <c r="HQQ9" s="185"/>
      <c r="HQR9" s="186"/>
      <c r="HQS9" s="185"/>
      <c r="HQT9" s="186"/>
      <c r="HQU9" s="185"/>
      <c r="HQV9" s="186"/>
      <c r="HQW9" s="185"/>
      <c r="HQX9" s="186"/>
      <c r="HQY9" s="185"/>
      <c r="HQZ9" s="186"/>
      <c r="HRA9" s="185"/>
      <c r="HRB9" s="186"/>
      <c r="HRC9" s="185"/>
      <c r="HRD9" s="186"/>
      <c r="HRE9" s="185"/>
      <c r="HRF9" s="186"/>
      <c r="HRG9" s="185"/>
      <c r="HRH9" s="186"/>
      <c r="HRI9" s="185"/>
      <c r="HRJ9" s="186"/>
      <c r="HRK9" s="185"/>
      <c r="HRL9" s="186"/>
      <c r="HRM9" s="185"/>
      <c r="HRN9" s="186"/>
      <c r="HRO9" s="185"/>
      <c r="HRP9" s="186"/>
      <c r="HRQ9" s="185"/>
      <c r="HRR9" s="186"/>
      <c r="HRS9" s="185"/>
      <c r="HRT9" s="186"/>
      <c r="HRU9" s="185"/>
      <c r="HRV9" s="186"/>
      <c r="HRW9" s="185"/>
      <c r="HRX9" s="186"/>
      <c r="HRY9" s="185"/>
      <c r="HRZ9" s="186"/>
      <c r="HSA9" s="185"/>
      <c r="HSB9" s="186"/>
      <c r="HSC9" s="185"/>
      <c r="HSD9" s="186"/>
      <c r="HSE9" s="185"/>
      <c r="HSF9" s="186"/>
      <c r="HSG9" s="185"/>
      <c r="HSH9" s="186"/>
      <c r="HSI9" s="185"/>
      <c r="HSJ9" s="186"/>
      <c r="HSK9" s="185"/>
      <c r="HSL9" s="186"/>
      <c r="HSM9" s="185"/>
      <c r="HSN9" s="186"/>
      <c r="HSO9" s="185"/>
      <c r="HSP9" s="186"/>
      <c r="HSQ9" s="185"/>
      <c r="HSR9" s="186"/>
      <c r="HSS9" s="185"/>
      <c r="HST9" s="186"/>
      <c r="HSU9" s="185"/>
      <c r="HSV9" s="186"/>
      <c r="HSW9" s="185"/>
      <c r="HSX9" s="186"/>
      <c r="HSY9" s="185"/>
      <c r="HSZ9" s="186"/>
      <c r="HTA9" s="185"/>
      <c r="HTB9" s="186"/>
      <c r="HTC9" s="185"/>
      <c r="HTD9" s="186"/>
      <c r="HTE9" s="185"/>
      <c r="HTF9" s="186"/>
      <c r="HTG9" s="185"/>
      <c r="HTH9" s="186"/>
      <c r="HTI9" s="185"/>
      <c r="HTJ9" s="186"/>
      <c r="HTK9" s="185"/>
      <c r="HTL9" s="186"/>
      <c r="HTM9" s="185"/>
      <c r="HTN9" s="186"/>
      <c r="HTO9" s="185"/>
      <c r="HTP9" s="186"/>
      <c r="HTQ9" s="185"/>
      <c r="HTR9" s="186"/>
      <c r="HTS9" s="185"/>
      <c r="HTT9" s="186"/>
      <c r="HTU9" s="185"/>
      <c r="HTV9" s="186"/>
      <c r="HTW9" s="185"/>
      <c r="HTX9" s="186"/>
      <c r="HTY9" s="185"/>
      <c r="HTZ9" s="186"/>
      <c r="HUA9" s="185"/>
      <c r="HUB9" s="186"/>
      <c r="HUC9" s="185"/>
      <c r="HUD9" s="186"/>
      <c r="HUE9" s="185"/>
      <c r="HUF9" s="186"/>
      <c r="HUG9" s="185"/>
      <c r="HUH9" s="186"/>
      <c r="HUI9" s="185"/>
      <c r="HUJ9" s="186"/>
      <c r="HUK9" s="185"/>
      <c r="HUL9" s="186"/>
      <c r="HUM9" s="185"/>
      <c r="HUN9" s="186"/>
      <c r="HUO9" s="185"/>
      <c r="HUP9" s="186"/>
      <c r="HUQ9" s="185"/>
      <c r="HUR9" s="186"/>
      <c r="HUS9" s="185"/>
      <c r="HUT9" s="186"/>
      <c r="HUU9" s="185"/>
      <c r="HUV9" s="186"/>
      <c r="HUW9" s="185"/>
      <c r="HUX9" s="186"/>
      <c r="HUY9" s="185"/>
      <c r="HUZ9" s="186"/>
      <c r="HVA9" s="185"/>
      <c r="HVB9" s="186"/>
      <c r="HVC9" s="185"/>
      <c r="HVD9" s="186"/>
      <c r="HVE9" s="185"/>
      <c r="HVF9" s="186"/>
      <c r="HVG9" s="185"/>
      <c r="HVH9" s="186"/>
      <c r="HVI9" s="185"/>
      <c r="HVJ9" s="186"/>
      <c r="HVK9" s="185"/>
      <c r="HVL9" s="186"/>
      <c r="HVM9" s="185"/>
      <c r="HVN9" s="186"/>
      <c r="HVO9" s="185"/>
      <c r="HVP9" s="186"/>
      <c r="HVQ9" s="185"/>
      <c r="HVR9" s="186"/>
      <c r="HVS9" s="185"/>
      <c r="HVT9" s="186"/>
      <c r="HVU9" s="185"/>
      <c r="HVV9" s="186"/>
      <c r="HVW9" s="185"/>
      <c r="HVX9" s="186"/>
      <c r="HVY9" s="185"/>
      <c r="HVZ9" s="186"/>
      <c r="HWA9" s="185"/>
      <c r="HWB9" s="186"/>
      <c r="HWC9" s="185"/>
      <c r="HWD9" s="186"/>
      <c r="HWE9" s="185"/>
      <c r="HWF9" s="186"/>
      <c r="HWG9" s="185"/>
      <c r="HWH9" s="186"/>
      <c r="HWI9" s="185"/>
      <c r="HWJ9" s="186"/>
      <c r="HWK9" s="185"/>
      <c r="HWL9" s="186"/>
      <c r="HWM9" s="185"/>
      <c r="HWN9" s="186"/>
      <c r="HWO9" s="185"/>
      <c r="HWP9" s="186"/>
      <c r="HWQ9" s="185"/>
      <c r="HWR9" s="186"/>
      <c r="HWS9" s="185"/>
      <c r="HWT9" s="186"/>
      <c r="HWU9" s="185"/>
      <c r="HWV9" s="186"/>
      <c r="HWW9" s="185"/>
      <c r="HWX9" s="186"/>
      <c r="HWY9" s="185"/>
      <c r="HWZ9" s="186"/>
      <c r="HXA9" s="185"/>
      <c r="HXB9" s="186"/>
      <c r="HXC9" s="185"/>
      <c r="HXD9" s="186"/>
      <c r="HXE9" s="185"/>
      <c r="HXF9" s="186"/>
      <c r="HXG9" s="185"/>
      <c r="HXH9" s="186"/>
      <c r="HXI9" s="185"/>
      <c r="HXJ9" s="186"/>
      <c r="HXK9" s="185"/>
      <c r="HXL9" s="186"/>
      <c r="HXM9" s="185"/>
      <c r="HXN9" s="186"/>
      <c r="HXO9" s="185"/>
      <c r="HXP9" s="186"/>
      <c r="HXQ9" s="185"/>
      <c r="HXR9" s="186"/>
      <c r="HXS9" s="185"/>
      <c r="HXT9" s="186"/>
      <c r="HXU9" s="185"/>
      <c r="HXV9" s="186"/>
      <c r="HXW9" s="185"/>
      <c r="HXX9" s="186"/>
      <c r="HXY9" s="185"/>
      <c r="HXZ9" s="186"/>
      <c r="HYA9" s="185"/>
      <c r="HYB9" s="186"/>
      <c r="HYC9" s="185"/>
      <c r="HYD9" s="186"/>
      <c r="HYE9" s="185"/>
      <c r="HYF9" s="186"/>
      <c r="HYG9" s="185"/>
      <c r="HYH9" s="186"/>
      <c r="HYI9" s="185"/>
      <c r="HYJ9" s="186"/>
      <c r="HYK9" s="185"/>
      <c r="HYL9" s="186"/>
      <c r="HYM9" s="185"/>
      <c r="HYN9" s="186"/>
      <c r="HYO9" s="185"/>
      <c r="HYP9" s="186"/>
      <c r="HYQ9" s="185"/>
      <c r="HYR9" s="186"/>
      <c r="HYS9" s="185"/>
      <c r="HYT9" s="186"/>
      <c r="HYU9" s="185"/>
      <c r="HYV9" s="186"/>
      <c r="HYW9" s="185"/>
      <c r="HYX9" s="186"/>
      <c r="HYY9" s="185"/>
      <c r="HYZ9" s="186"/>
      <c r="HZA9" s="185"/>
      <c r="HZB9" s="186"/>
      <c r="HZC9" s="185"/>
      <c r="HZD9" s="186"/>
      <c r="HZE9" s="185"/>
      <c r="HZF9" s="186"/>
      <c r="HZG9" s="185"/>
      <c r="HZH9" s="186"/>
      <c r="HZI9" s="185"/>
      <c r="HZJ9" s="186"/>
      <c r="HZK9" s="185"/>
      <c r="HZL9" s="186"/>
      <c r="HZM9" s="185"/>
      <c r="HZN9" s="186"/>
      <c r="HZO9" s="185"/>
      <c r="HZP9" s="186"/>
      <c r="HZQ9" s="185"/>
      <c r="HZR9" s="186"/>
      <c r="HZS9" s="185"/>
      <c r="HZT9" s="186"/>
      <c r="HZU9" s="185"/>
      <c r="HZV9" s="186"/>
      <c r="HZW9" s="185"/>
      <c r="HZX9" s="186"/>
      <c r="HZY9" s="185"/>
      <c r="HZZ9" s="186"/>
      <c r="IAA9" s="185"/>
      <c r="IAB9" s="186"/>
      <c r="IAC9" s="185"/>
      <c r="IAD9" s="186"/>
      <c r="IAE9" s="185"/>
      <c r="IAF9" s="186"/>
      <c r="IAG9" s="185"/>
      <c r="IAH9" s="186"/>
      <c r="IAI9" s="185"/>
      <c r="IAJ9" s="186"/>
      <c r="IAK9" s="185"/>
      <c r="IAL9" s="186"/>
      <c r="IAM9" s="185"/>
      <c r="IAN9" s="186"/>
      <c r="IAO9" s="185"/>
      <c r="IAP9" s="186"/>
      <c r="IAQ9" s="185"/>
      <c r="IAR9" s="186"/>
      <c r="IAS9" s="185"/>
      <c r="IAT9" s="186"/>
      <c r="IAU9" s="185"/>
      <c r="IAV9" s="186"/>
      <c r="IAW9" s="185"/>
      <c r="IAX9" s="186"/>
      <c r="IAY9" s="185"/>
      <c r="IAZ9" s="186"/>
      <c r="IBA9" s="185"/>
      <c r="IBB9" s="186"/>
      <c r="IBC9" s="185"/>
      <c r="IBD9" s="186"/>
      <c r="IBE9" s="185"/>
      <c r="IBF9" s="186"/>
      <c r="IBG9" s="185"/>
      <c r="IBH9" s="186"/>
      <c r="IBI9" s="185"/>
      <c r="IBJ9" s="186"/>
      <c r="IBK9" s="185"/>
      <c r="IBL9" s="186"/>
      <c r="IBM9" s="185"/>
      <c r="IBN9" s="186"/>
      <c r="IBO9" s="185"/>
      <c r="IBP9" s="186"/>
      <c r="IBQ9" s="185"/>
      <c r="IBR9" s="186"/>
      <c r="IBS9" s="185"/>
      <c r="IBT9" s="186"/>
      <c r="IBU9" s="185"/>
      <c r="IBV9" s="186"/>
      <c r="IBW9" s="185"/>
      <c r="IBX9" s="186"/>
      <c r="IBY9" s="185"/>
      <c r="IBZ9" s="186"/>
      <c r="ICA9" s="185"/>
      <c r="ICB9" s="186"/>
      <c r="ICC9" s="185"/>
      <c r="ICD9" s="186"/>
      <c r="ICE9" s="185"/>
      <c r="ICF9" s="186"/>
      <c r="ICG9" s="185"/>
      <c r="ICH9" s="186"/>
      <c r="ICI9" s="185"/>
      <c r="ICJ9" s="186"/>
      <c r="ICK9" s="185"/>
      <c r="ICL9" s="186"/>
      <c r="ICM9" s="185"/>
      <c r="ICN9" s="186"/>
      <c r="ICO9" s="185"/>
      <c r="ICP9" s="186"/>
      <c r="ICQ9" s="185"/>
      <c r="ICR9" s="186"/>
      <c r="ICS9" s="185"/>
      <c r="ICT9" s="186"/>
      <c r="ICU9" s="185"/>
      <c r="ICV9" s="186"/>
      <c r="ICW9" s="185"/>
      <c r="ICX9" s="186"/>
      <c r="ICY9" s="185"/>
      <c r="ICZ9" s="186"/>
      <c r="IDA9" s="185"/>
      <c r="IDB9" s="186"/>
      <c r="IDC9" s="185"/>
      <c r="IDD9" s="186"/>
      <c r="IDE9" s="185"/>
      <c r="IDF9" s="186"/>
      <c r="IDG9" s="185"/>
      <c r="IDH9" s="186"/>
      <c r="IDI9" s="185"/>
      <c r="IDJ9" s="186"/>
      <c r="IDK9" s="185"/>
      <c r="IDL9" s="186"/>
      <c r="IDM9" s="185"/>
      <c r="IDN9" s="186"/>
      <c r="IDO9" s="185"/>
      <c r="IDP9" s="186"/>
      <c r="IDQ9" s="185"/>
      <c r="IDR9" s="186"/>
      <c r="IDS9" s="185"/>
      <c r="IDT9" s="186"/>
      <c r="IDU9" s="185"/>
      <c r="IDV9" s="186"/>
      <c r="IDW9" s="185"/>
      <c r="IDX9" s="186"/>
      <c r="IDY9" s="185"/>
      <c r="IDZ9" s="186"/>
      <c r="IEA9" s="185"/>
      <c r="IEB9" s="186"/>
      <c r="IEC9" s="185"/>
      <c r="IED9" s="186"/>
      <c r="IEE9" s="185"/>
      <c r="IEF9" s="186"/>
      <c r="IEG9" s="185"/>
      <c r="IEH9" s="186"/>
      <c r="IEI9" s="185"/>
      <c r="IEJ9" s="186"/>
      <c r="IEK9" s="185"/>
      <c r="IEL9" s="186"/>
      <c r="IEM9" s="185"/>
      <c r="IEN9" s="186"/>
      <c r="IEO9" s="185"/>
      <c r="IEP9" s="186"/>
      <c r="IEQ9" s="185"/>
      <c r="IER9" s="186"/>
      <c r="IES9" s="185"/>
      <c r="IET9" s="186"/>
      <c r="IEU9" s="185"/>
      <c r="IEV9" s="186"/>
      <c r="IEW9" s="185"/>
      <c r="IEX9" s="186"/>
      <c r="IEY9" s="185"/>
      <c r="IEZ9" s="186"/>
      <c r="IFA9" s="185"/>
      <c r="IFB9" s="186"/>
      <c r="IFC9" s="185"/>
      <c r="IFD9" s="186"/>
      <c r="IFE9" s="185"/>
      <c r="IFF9" s="186"/>
      <c r="IFG9" s="185"/>
      <c r="IFH9" s="186"/>
      <c r="IFI9" s="185"/>
      <c r="IFJ9" s="186"/>
      <c r="IFK9" s="185"/>
      <c r="IFL9" s="186"/>
      <c r="IFM9" s="185"/>
      <c r="IFN9" s="186"/>
      <c r="IFO9" s="185"/>
      <c r="IFP9" s="186"/>
      <c r="IFQ9" s="185"/>
      <c r="IFR9" s="186"/>
      <c r="IFS9" s="185"/>
      <c r="IFT9" s="186"/>
      <c r="IFU9" s="185"/>
      <c r="IFV9" s="186"/>
      <c r="IFW9" s="185"/>
      <c r="IFX9" s="186"/>
      <c r="IFY9" s="185"/>
      <c r="IFZ9" s="186"/>
      <c r="IGA9" s="185"/>
      <c r="IGB9" s="186"/>
      <c r="IGC9" s="185"/>
      <c r="IGD9" s="186"/>
      <c r="IGE9" s="185"/>
      <c r="IGF9" s="186"/>
      <c r="IGG9" s="185"/>
      <c r="IGH9" s="186"/>
      <c r="IGI9" s="185"/>
      <c r="IGJ9" s="186"/>
      <c r="IGK9" s="185"/>
      <c r="IGL9" s="186"/>
      <c r="IGM9" s="185"/>
      <c r="IGN9" s="186"/>
      <c r="IGO9" s="185"/>
      <c r="IGP9" s="186"/>
      <c r="IGQ9" s="185"/>
      <c r="IGR9" s="186"/>
      <c r="IGS9" s="185"/>
      <c r="IGT9" s="186"/>
      <c r="IGU9" s="185"/>
      <c r="IGV9" s="186"/>
      <c r="IGW9" s="185"/>
      <c r="IGX9" s="186"/>
      <c r="IGY9" s="185"/>
      <c r="IGZ9" s="186"/>
      <c r="IHA9" s="185"/>
      <c r="IHB9" s="186"/>
      <c r="IHC9" s="185"/>
      <c r="IHD9" s="186"/>
      <c r="IHE9" s="185"/>
      <c r="IHF9" s="186"/>
      <c r="IHG9" s="185"/>
      <c r="IHH9" s="186"/>
      <c r="IHI9" s="185"/>
      <c r="IHJ9" s="186"/>
      <c r="IHK9" s="185"/>
      <c r="IHL9" s="186"/>
      <c r="IHM9" s="185"/>
      <c r="IHN9" s="186"/>
      <c r="IHO9" s="185"/>
      <c r="IHP9" s="186"/>
      <c r="IHQ9" s="185"/>
      <c r="IHR9" s="186"/>
      <c r="IHS9" s="185"/>
      <c r="IHT9" s="186"/>
      <c r="IHU9" s="185"/>
      <c r="IHV9" s="186"/>
      <c r="IHW9" s="185"/>
      <c r="IHX9" s="186"/>
      <c r="IHY9" s="185"/>
      <c r="IHZ9" s="186"/>
      <c r="IIA9" s="185"/>
      <c r="IIB9" s="186"/>
      <c r="IIC9" s="185"/>
      <c r="IID9" s="186"/>
      <c r="IIE9" s="185"/>
      <c r="IIF9" s="186"/>
      <c r="IIG9" s="185"/>
      <c r="IIH9" s="186"/>
      <c r="III9" s="185"/>
      <c r="IIJ9" s="186"/>
      <c r="IIK9" s="185"/>
      <c r="IIL9" s="186"/>
      <c r="IIM9" s="185"/>
      <c r="IIN9" s="186"/>
      <c r="IIO9" s="185"/>
      <c r="IIP9" s="186"/>
      <c r="IIQ9" s="185"/>
      <c r="IIR9" s="186"/>
      <c r="IIS9" s="185"/>
      <c r="IIT9" s="186"/>
      <c r="IIU9" s="185"/>
      <c r="IIV9" s="186"/>
      <c r="IIW9" s="185"/>
      <c r="IIX9" s="186"/>
      <c r="IIY9" s="185"/>
      <c r="IIZ9" s="186"/>
      <c r="IJA9" s="185"/>
      <c r="IJB9" s="186"/>
      <c r="IJC9" s="185"/>
      <c r="IJD9" s="186"/>
      <c r="IJE9" s="185"/>
      <c r="IJF9" s="186"/>
      <c r="IJG9" s="185"/>
      <c r="IJH9" s="186"/>
      <c r="IJI9" s="185"/>
      <c r="IJJ9" s="186"/>
      <c r="IJK9" s="185"/>
      <c r="IJL9" s="186"/>
      <c r="IJM9" s="185"/>
      <c r="IJN9" s="186"/>
      <c r="IJO9" s="185"/>
      <c r="IJP9" s="186"/>
      <c r="IJQ9" s="185"/>
      <c r="IJR9" s="186"/>
      <c r="IJS9" s="185"/>
      <c r="IJT9" s="186"/>
      <c r="IJU9" s="185"/>
      <c r="IJV9" s="186"/>
      <c r="IJW9" s="185"/>
      <c r="IJX9" s="186"/>
      <c r="IJY9" s="185"/>
      <c r="IJZ9" s="186"/>
      <c r="IKA9" s="185"/>
      <c r="IKB9" s="186"/>
      <c r="IKC9" s="185"/>
      <c r="IKD9" s="186"/>
      <c r="IKE9" s="185"/>
      <c r="IKF9" s="186"/>
      <c r="IKG9" s="185"/>
      <c r="IKH9" s="186"/>
      <c r="IKI9" s="185"/>
      <c r="IKJ9" s="186"/>
      <c r="IKK9" s="185"/>
      <c r="IKL9" s="186"/>
      <c r="IKM9" s="185"/>
      <c r="IKN9" s="186"/>
      <c r="IKO9" s="185"/>
      <c r="IKP9" s="186"/>
      <c r="IKQ9" s="185"/>
      <c r="IKR9" s="186"/>
      <c r="IKS9" s="185"/>
      <c r="IKT9" s="186"/>
      <c r="IKU9" s="185"/>
      <c r="IKV9" s="186"/>
      <c r="IKW9" s="185"/>
      <c r="IKX9" s="186"/>
      <c r="IKY9" s="185"/>
      <c r="IKZ9" s="186"/>
      <c r="ILA9" s="185"/>
      <c r="ILB9" s="186"/>
      <c r="ILC9" s="185"/>
      <c r="ILD9" s="186"/>
      <c r="ILE9" s="185"/>
      <c r="ILF9" s="186"/>
      <c r="ILG9" s="185"/>
      <c r="ILH9" s="186"/>
      <c r="ILI9" s="185"/>
      <c r="ILJ9" s="186"/>
      <c r="ILK9" s="185"/>
      <c r="ILL9" s="186"/>
      <c r="ILM9" s="185"/>
      <c r="ILN9" s="186"/>
      <c r="ILO9" s="185"/>
      <c r="ILP9" s="186"/>
      <c r="ILQ9" s="185"/>
      <c r="ILR9" s="186"/>
      <c r="ILS9" s="185"/>
      <c r="ILT9" s="186"/>
      <c r="ILU9" s="185"/>
      <c r="ILV9" s="186"/>
      <c r="ILW9" s="185"/>
      <c r="ILX9" s="186"/>
      <c r="ILY9" s="185"/>
      <c r="ILZ9" s="186"/>
      <c r="IMA9" s="185"/>
      <c r="IMB9" s="186"/>
      <c r="IMC9" s="185"/>
      <c r="IMD9" s="186"/>
      <c r="IME9" s="185"/>
      <c r="IMF9" s="186"/>
      <c r="IMG9" s="185"/>
      <c r="IMH9" s="186"/>
      <c r="IMI9" s="185"/>
      <c r="IMJ9" s="186"/>
      <c r="IMK9" s="185"/>
      <c r="IML9" s="186"/>
      <c r="IMM9" s="185"/>
      <c r="IMN9" s="186"/>
      <c r="IMO9" s="185"/>
      <c r="IMP9" s="186"/>
      <c r="IMQ9" s="185"/>
      <c r="IMR9" s="186"/>
      <c r="IMS9" s="185"/>
      <c r="IMT9" s="186"/>
      <c r="IMU9" s="185"/>
      <c r="IMV9" s="186"/>
      <c r="IMW9" s="185"/>
      <c r="IMX9" s="186"/>
      <c r="IMY9" s="185"/>
      <c r="IMZ9" s="186"/>
      <c r="INA9" s="185"/>
      <c r="INB9" s="186"/>
      <c r="INC9" s="185"/>
      <c r="IND9" s="186"/>
      <c r="INE9" s="185"/>
      <c r="INF9" s="186"/>
      <c r="ING9" s="185"/>
      <c r="INH9" s="186"/>
      <c r="INI9" s="185"/>
      <c r="INJ9" s="186"/>
      <c r="INK9" s="185"/>
      <c r="INL9" s="186"/>
      <c r="INM9" s="185"/>
      <c r="INN9" s="186"/>
      <c r="INO9" s="185"/>
      <c r="INP9" s="186"/>
      <c r="INQ9" s="185"/>
      <c r="INR9" s="186"/>
      <c r="INS9" s="185"/>
      <c r="INT9" s="186"/>
      <c r="INU9" s="185"/>
      <c r="INV9" s="186"/>
      <c r="INW9" s="185"/>
      <c r="INX9" s="186"/>
      <c r="INY9" s="185"/>
      <c r="INZ9" s="186"/>
      <c r="IOA9" s="185"/>
      <c r="IOB9" s="186"/>
      <c r="IOC9" s="185"/>
      <c r="IOD9" s="186"/>
      <c r="IOE9" s="185"/>
      <c r="IOF9" s="186"/>
      <c r="IOG9" s="185"/>
      <c r="IOH9" s="186"/>
      <c r="IOI9" s="185"/>
      <c r="IOJ9" s="186"/>
      <c r="IOK9" s="185"/>
      <c r="IOL9" s="186"/>
      <c r="IOM9" s="185"/>
      <c r="ION9" s="186"/>
      <c r="IOO9" s="185"/>
      <c r="IOP9" s="186"/>
      <c r="IOQ9" s="185"/>
      <c r="IOR9" s="186"/>
      <c r="IOS9" s="185"/>
      <c r="IOT9" s="186"/>
      <c r="IOU9" s="185"/>
      <c r="IOV9" s="186"/>
      <c r="IOW9" s="185"/>
      <c r="IOX9" s="186"/>
      <c r="IOY9" s="185"/>
      <c r="IOZ9" s="186"/>
      <c r="IPA9" s="185"/>
      <c r="IPB9" s="186"/>
      <c r="IPC9" s="185"/>
      <c r="IPD9" s="186"/>
      <c r="IPE9" s="185"/>
      <c r="IPF9" s="186"/>
      <c r="IPG9" s="185"/>
      <c r="IPH9" s="186"/>
      <c r="IPI9" s="185"/>
      <c r="IPJ9" s="186"/>
      <c r="IPK9" s="185"/>
      <c r="IPL9" s="186"/>
      <c r="IPM9" s="185"/>
      <c r="IPN9" s="186"/>
      <c r="IPO9" s="185"/>
      <c r="IPP9" s="186"/>
      <c r="IPQ9" s="185"/>
      <c r="IPR9" s="186"/>
      <c r="IPS9" s="185"/>
      <c r="IPT9" s="186"/>
      <c r="IPU9" s="185"/>
      <c r="IPV9" s="186"/>
      <c r="IPW9" s="185"/>
      <c r="IPX9" s="186"/>
      <c r="IPY9" s="185"/>
      <c r="IPZ9" s="186"/>
      <c r="IQA9" s="185"/>
      <c r="IQB9" s="186"/>
      <c r="IQC9" s="185"/>
      <c r="IQD9" s="186"/>
      <c r="IQE9" s="185"/>
      <c r="IQF9" s="186"/>
      <c r="IQG9" s="185"/>
      <c r="IQH9" s="186"/>
      <c r="IQI9" s="185"/>
      <c r="IQJ9" s="186"/>
      <c r="IQK9" s="185"/>
      <c r="IQL9" s="186"/>
      <c r="IQM9" s="185"/>
      <c r="IQN9" s="186"/>
      <c r="IQO9" s="185"/>
      <c r="IQP9" s="186"/>
      <c r="IQQ9" s="185"/>
      <c r="IQR9" s="186"/>
      <c r="IQS9" s="185"/>
      <c r="IQT9" s="186"/>
      <c r="IQU9" s="185"/>
      <c r="IQV9" s="186"/>
      <c r="IQW9" s="185"/>
      <c r="IQX9" s="186"/>
      <c r="IQY9" s="185"/>
      <c r="IQZ9" s="186"/>
      <c r="IRA9" s="185"/>
      <c r="IRB9" s="186"/>
      <c r="IRC9" s="185"/>
      <c r="IRD9" s="186"/>
      <c r="IRE9" s="185"/>
      <c r="IRF9" s="186"/>
      <c r="IRG9" s="185"/>
      <c r="IRH9" s="186"/>
      <c r="IRI9" s="185"/>
      <c r="IRJ9" s="186"/>
      <c r="IRK9" s="185"/>
      <c r="IRL9" s="186"/>
      <c r="IRM9" s="185"/>
      <c r="IRN9" s="186"/>
      <c r="IRO9" s="185"/>
      <c r="IRP9" s="186"/>
      <c r="IRQ9" s="185"/>
      <c r="IRR9" s="186"/>
      <c r="IRS9" s="185"/>
      <c r="IRT9" s="186"/>
      <c r="IRU9" s="185"/>
      <c r="IRV9" s="186"/>
      <c r="IRW9" s="185"/>
      <c r="IRX9" s="186"/>
      <c r="IRY9" s="185"/>
      <c r="IRZ9" s="186"/>
      <c r="ISA9" s="185"/>
      <c r="ISB9" s="186"/>
      <c r="ISC9" s="185"/>
      <c r="ISD9" s="186"/>
      <c r="ISE9" s="185"/>
      <c r="ISF9" s="186"/>
      <c r="ISG9" s="185"/>
      <c r="ISH9" s="186"/>
      <c r="ISI9" s="185"/>
      <c r="ISJ9" s="186"/>
      <c r="ISK9" s="185"/>
      <c r="ISL9" s="186"/>
      <c r="ISM9" s="185"/>
      <c r="ISN9" s="186"/>
      <c r="ISO9" s="185"/>
      <c r="ISP9" s="186"/>
      <c r="ISQ9" s="185"/>
      <c r="ISR9" s="186"/>
      <c r="ISS9" s="185"/>
      <c r="IST9" s="186"/>
      <c r="ISU9" s="185"/>
      <c r="ISV9" s="186"/>
      <c r="ISW9" s="185"/>
      <c r="ISX9" s="186"/>
      <c r="ISY9" s="185"/>
      <c r="ISZ9" s="186"/>
      <c r="ITA9" s="185"/>
      <c r="ITB9" s="186"/>
      <c r="ITC9" s="185"/>
      <c r="ITD9" s="186"/>
      <c r="ITE9" s="185"/>
      <c r="ITF9" s="186"/>
      <c r="ITG9" s="185"/>
      <c r="ITH9" s="186"/>
      <c r="ITI9" s="185"/>
      <c r="ITJ9" s="186"/>
      <c r="ITK9" s="185"/>
      <c r="ITL9" s="186"/>
      <c r="ITM9" s="185"/>
      <c r="ITN9" s="186"/>
      <c r="ITO9" s="185"/>
      <c r="ITP9" s="186"/>
      <c r="ITQ9" s="185"/>
      <c r="ITR9" s="186"/>
      <c r="ITS9" s="185"/>
      <c r="ITT9" s="186"/>
      <c r="ITU9" s="185"/>
      <c r="ITV9" s="186"/>
      <c r="ITW9" s="185"/>
      <c r="ITX9" s="186"/>
      <c r="ITY9" s="185"/>
      <c r="ITZ9" s="186"/>
      <c r="IUA9" s="185"/>
      <c r="IUB9" s="186"/>
      <c r="IUC9" s="185"/>
      <c r="IUD9" s="186"/>
      <c r="IUE9" s="185"/>
      <c r="IUF9" s="186"/>
      <c r="IUG9" s="185"/>
      <c r="IUH9" s="186"/>
      <c r="IUI9" s="185"/>
      <c r="IUJ9" s="186"/>
      <c r="IUK9" s="185"/>
      <c r="IUL9" s="186"/>
      <c r="IUM9" s="185"/>
      <c r="IUN9" s="186"/>
      <c r="IUO9" s="185"/>
      <c r="IUP9" s="186"/>
      <c r="IUQ9" s="185"/>
      <c r="IUR9" s="186"/>
      <c r="IUS9" s="185"/>
      <c r="IUT9" s="186"/>
      <c r="IUU9" s="185"/>
      <c r="IUV9" s="186"/>
      <c r="IUW9" s="185"/>
      <c r="IUX9" s="186"/>
      <c r="IUY9" s="185"/>
      <c r="IUZ9" s="186"/>
      <c r="IVA9" s="185"/>
      <c r="IVB9" s="186"/>
      <c r="IVC9" s="185"/>
      <c r="IVD9" s="186"/>
      <c r="IVE9" s="185"/>
      <c r="IVF9" s="186"/>
      <c r="IVG9" s="185"/>
      <c r="IVH9" s="186"/>
      <c r="IVI9" s="185"/>
      <c r="IVJ9" s="186"/>
      <c r="IVK9" s="185"/>
      <c r="IVL9" s="186"/>
      <c r="IVM9" s="185"/>
      <c r="IVN9" s="186"/>
      <c r="IVO9" s="185"/>
      <c r="IVP9" s="186"/>
      <c r="IVQ9" s="185"/>
      <c r="IVR9" s="186"/>
      <c r="IVS9" s="185"/>
      <c r="IVT9" s="186"/>
      <c r="IVU9" s="185"/>
      <c r="IVV9" s="186"/>
      <c r="IVW9" s="185"/>
      <c r="IVX9" s="186"/>
      <c r="IVY9" s="185"/>
      <c r="IVZ9" s="186"/>
      <c r="IWA9" s="185"/>
      <c r="IWB9" s="186"/>
      <c r="IWC9" s="185"/>
      <c r="IWD9" s="186"/>
      <c r="IWE9" s="185"/>
      <c r="IWF9" s="186"/>
      <c r="IWG9" s="185"/>
      <c r="IWH9" s="186"/>
      <c r="IWI9" s="185"/>
      <c r="IWJ9" s="186"/>
      <c r="IWK9" s="185"/>
      <c r="IWL9" s="186"/>
      <c r="IWM9" s="185"/>
      <c r="IWN9" s="186"/>
      <c r="IWO9" s="185"/>
      <c r="IWP9" s="186"/>
      <c r="IWQ9" s="185"/>
      <c r="IWR9" s="186"/>
      <c r="IWS9" s="185"/>
      <c r="IWT9" s="186"/>
      <c r="IWU9" s="185"/>
      <c r="IWV9" s="186"/>
      <c r="IWW9" s="185"/>
      <c r="IWX9" s="186"/>
      <c r="IWY9" s="185"/>
      <c r="IWZ9" s="186"/>
      <c r="IXA9" s="185"/>
      <c r="IXB9" s="186"/>
      <c r="IXC9" s="185"/>
      <c r="IXD9" s="186"/>
      <c r="IXE9" s="185"/>
      <c r="IXF9" s="186"/>
      <c r="IXG9" s="185"/>
      <c r="IXH9" s="186"/>
      <c r="IXI9" s="185"/>
      <c r="IXJ9" s="186"/>
      <c r="IXK9" s="185"/>
      <c r="IXL9" s="186"/>
      <c r="IXM9" s="185"/>
      <c r="IXN9" s="186"/>
      <c r="IXO9" s="185"/>
      <c r="IXP9" s="186"/>
      <c r="IXQ9" s="185"/>
      <c r="IXR9" s="186"/>
      <c r="IXS9" s="185"/>
      <c r="IXT9" s="186"/>
      <c r="IXU9" s="185"/>
      <c r="IXV9" s="186"/>
      <c r="IXW9" s="185"/>
      <c r="IXX9" s="186"/>
      <c r="IXY9" s="185"/>
      <c r="IXZ9" s="186"/>
      <c r="IYA9" s="185"/>
      <c r="IYB9" s="186"/>
      <c r="IYC9" s="185"/>
      <c r="IYD9" s="186"/>
      <c r="IYE9" s="185"/>
      <c r="IYF9" s="186"/>
      <c r="IYG9" s="185"/>
      <c r="IYH9" s="186"/>
      <c r="IYI9" s="185"/>
      <c r="IYJ9" s="186"/>
      <c r="IYK9" s="185"/>
      <c r="IYL9" s="186"/>
      <c r="IYM9" s="185"/>
      <c r="IYN9" s="186"/>
      <c r="IYO9" s="185"/>
      <c r="IYP9" s="186"/>
      <c r="IYQ9" s="185"/>
      <c r="IYR9" s="186"/>
      <c r="IYS9" s="185"/>
      <c r="IYT9" s="186"/>
      <c r="IYU9" s="185"/>
      <c r="IYV9" s="186"/>
      <c r="IYW9" s="185"/>
      <c r="IYX9" s="186"/>
      <c r="IYY9" s="185"/>
      <c r="IYZ9" s="186"/>
      <c r="IZA9" s="185"/>
      <c r="IZB9" s="186"/>
      <c r="IZC9" s="185"/>
      <c r="IZD9" s="186"/>
      <c r="IZE9" s="185"/>
      <c r="IZF9" s="186"/>
      <c r="IZG9" s="185"/>
      <c r="IZH9" s="186"/>
      <c r="IZI9" s="185"/>
      <c r="IZJ9" s="186"/>
      <c r="IZK9" s="185"/>
      <c r="IZL9" s="186"/>
      <c r="IZM9" s="185"/>
      <c r="IZN9" s="186"/>
      <c r="IZO9" s="185"/>
      <c r="IZP9" s="186"/>
      <c r="IZQ9" s="185"/>
      <c r="IZR9" s="186"/>
      <c r="IZS9" s="185"/>
      <c r="IZT9" s="186"/>
      <c r="IZU9" s="185"/>
      <c r="IZV9" s="186"/>
      <c r="IZW9" s="185"/>
      <c r="IZX9" s="186"/>
      <c r="IZY9" s="185"/>
      <c r="IZZ9" s="186"/>
      <c r="JAA9" s="185"/>
      <c r="JAB9" s="186"/>
      <c r="JAC9" s="185"/>
      <c r="JAD9" s="186"/>
      <c r="JAE9" s="185"/>
      <c r="JAF9" s="186"/>
      <c r="JAG9" s="185"/>
      <c r="JAH9" s="186"/>
      <c r="JAI9" s="185"/>
      <c r="JAJ9" s="186"/>
      <c r="JAK9" s="185"/>
      <c r="JAL9" s="186"/>
      <c r="JAM9" s="185"/>
      <c r="JAN9" s="186"/>
      <c r="JAO9" s="185"/>
      <c r="JAP9" s="186"/>
      <c r="JAQ9" s="185"/>
      <c r="JAR9" s="186"/>
      <c r="JAS9" s="185"/>
      <c r="JAT9" s="186"/>
      <c r="JAU9" s="185"/>
      <c r="JAV9" s="186"/>
      <c r="JAW9" s="185"/>
      <c r="JAX9" s="186"/>
      <c r="JAY9" s="185"/>
      <c r="JAZ9" s="186"/>
      <c r="JBA9" s="185"/>
      <c r="JBB9" s="186"/>
      <c r="JBC9" s="185"/>
      <c r="JBD9" s="186"/>
      <c r="JBE9" s="185"/>
      <c r="JBF9" s="186"/>
      <c r="JBG9" s="185"/>
      <c r="JBH9" s="186"/>
      <c r="JBI9" s="185"/>
      <c r="JBJ9" s="186"/>
      <c r="JBK9" s="185"/>
      <c r="JBL9" s="186"/>
      <c r="JBM9" s="185"/>
      <c r="JBN9" s="186"/>
      <c r="JBO9" s="185"/>
      <c r="JBP9" s="186"/>
      <c r="JBQ9" s="185"/>
      <c r="JBR9" s="186"/>
      <c r="JBS9" s="185"/>
      <c r="JBT9" s="186"/>
      <c r="JBU9" s="185"/>
      <c r="JBV9" s="186"/>
      <c r="JBW9" s="185"/>
      <c r="JBX9" s="186"/>
      <c r="JBY9" s="185"/>
      <c r="JBZ9" s="186"/>
      <c r="JCA9" s="185"/>
      <c r="JCB9" s="186"/>
      <c r="JCC9" s="185"/>
      <c r="JCD9" s="186"/>
      <c r="JCE9" s="185"/>
      <c r="JCF9" s="186"/>
      <c r="JCG9" s="185"/>
      <c r="JCH9" s="186"/>
      <c r="JCI9" s="185"/>
      <c r="JCJ9" s="186"/>
      <c r="JCK9" s="185"/>
      <c r="JCL9" s="186"/>
      <c r="JCM9" s="185"/>
      <c r="JCN9" s="186"/>
      <c r="JCO9" s="185"/>
      <c r="JCP9" s="186"/>
      <c r="JCQ9" s="185"/>
      <c r="JCR9" s="186"/>
      <c r="JCS9" s="185"/>
      <c r="JCT9" s="186"/>
      <c r="JCU9" s="185"/>
      <c r="JCV9" s="186"/>
      <c r="JCW9" s="185"/>
      <c r="JCX9" s="186"/>
      <c r="JCY9" s="185"/>
      <c r="JCZ9" s="186"/>
      <c r="JDA9" s="185"/>
      <c r="JDB9" s="186"/>
      <c r="JDC9" s="185"/>
      <c r="JDD9" s="186"/>
      <c r="JDE9" s="185"/>
      <c r="JDF9" s="186"/>
      <c r="JDG9" s="185"/>
      <c r="JDH9" s="186"/>
      <c r="JDI9" s="185"/>
      <c r="JDJ9" s="186"/>
      <c r="JDK9" s="185"/>
      <c r="JDL9" s="186"/>
      <c r="JDM9" s="185"/>
      <c r="JDN9" s="186"/>
      <c r="JDO9" s="185"/>
      <c r="JDP9" s="186"/>
      <c r="JDQ9" s="185"/>
      <c r="JDR9" s="186"/>
      <c r="JDS9" s="185"/>
      <c r="JDT9" s="186"/>
      <c r="JDU9" s="185"/>
      <c r="JDV9" s="186"/>
      <c r="JDW9" s="185"/>
      <c r="JDX9" s="186"/>
      <c r="JDY9" s="185"/>
      <c r="JDZ9" s="186"/>
      <c r="JEA9" s="185"/>
      <c r="JEB9" s="186"/>
      <c r="JEC9" s="185"/>
      <c r="JED9" s="186"/>
      <c r="JEE9" s="185"/>
      <c r="JEF9" s="186"/>
      <c r="JEG9" s="185"/>
      <c r="JEH9" s="186"/>
      <c r="JEI9" s="185"/>
      <c r="JEJ9" s="186"/>
      <c r="JEK9" s="185"/>
      <c r="JEL9" s="186"/>
      <c r="JEM9" s="185"/>
      <c r="JEN9" s="186"/>
      <c r="JEO9" s="185"/>
      <c r="JEP9" s="186"/>
      <c r="JEQ9" s="185"/>
      <c r="JER9" s="186"/>
      <c r="JES9" s="185"/>
      <c r="JET9" s="186"/>
      <c r="JEU9" s="185"/>
      <c r="JEV9" s="186"/>
      <c r="JEW9" s="185"/>
      <c r="JEX9" s="186"/>
      <c r="JEY9" s="185"/>
      <c r="JEZ9" s="186"/>
      <c r="JFA9" s="185"/>
      <c r="JFB9" s="186"/>
      <c r="JFC9" s="185"/>
      <c r="JFD9" s="186"/>
      <c r="JFE9" s="185"/>
      <c r="JFF9" s="186"/>
      <c r="JFG9" s="185"/>
      <c r="JFH9" s="186"/>
      <c r="JFI9" s="185"/>
      <c r="JFJ9" s="186"/>
      <c r="JFK9" s="185"/>
      <c r="JFL9" s="186"/>
      <c r="JFM9" s="185"/>
      <c r="JFN9" s="186"/>
      <c r="JFO9" s="185"/>
      <c r="JFP9" s="186"/>
      <c r="JFQ9" s="185"/>
      <c r="JFR9" s="186"/>
      <c r="JFS9" s="185"/>
      <c r="JFT9" s="186"/>
      <c r="JFU9" s="185"/>
      <c r="JFV9" s="186"/>
      <c r="JFW9" s="185"/>
      <c r="JFX9" s="186"/>
      <c r="JFY9" s="185"/>
      <c r="JFZ9" s="186"/>
      <c r="JGA9" s="185"/>
      <c r="JGB9" s="186"/>
      <c r="JGC9" s="185"/>
      <c r="JGD9" s="186"/>
      <c r="JGE9" s="185"/>
      <c r="JGF9" s="186"/>
      <c r="JGG9" s="185"/>
      <c r="JGH9" s="186"/>
      <c r="JGI9" s="185"/>
      <c r="JGJ9" s="186"/>
      <c r="JGK9" s="185"/>
      <c r="JGL9" s="186"/>
      <c r="JGM9" s="185"/>
      <c r="JGN9" s="186"/>
      <c r="JGO9" s="185"/>
      <c r="JGP9" s="186"/>
      <c r="JGQ9" s="185"/>
      <c r="JGR9" s="186"/>
      <c r="JGS9" s="185"/>
      <c r="JGT9" s="186"/>
      <c r="JGU9" s="185"/>
      <c r="JGV9" s="186"/>
      <c r="JGW9" s="185"/>
      <c r="JGX9" s="186"/>
      <c r="JGY9" s="185"/>
      <c r="JGZ9" s="186"/>
      <c r="JHA9" s="185"/>
      <c r="JHB9" s="186"/>
      <c r="JHC9" s="185"/>
      <c r="JHD9" s="186"/>
      <c r="JHE9" s="185"/>
      <c r="JHF9" s="186"/>
      <c r="JHG9" s="185"/>
      <c r="JHH9" s="186"/>
      <c r="JHI9" s="185"/>
      <c r="JHJ9" s="186"/>
      <c r="JHK9" s="185"/>
      <c r="JHL9" s="186"/>
      <c r="JHM9" s="185"/>
      <c r="JHN9" s="186"/>
      <c r="JHO9" s="185"/>
      <c r="JHP9" s="186"/>
      <c r="JHQ9" s="185"/>
      <c r="JHR9" s="186"/>
      <c r="JHS9" s="185"/>
      <c r="JHT9" s="186"/>
      <c r="JHU9" s="185"/>
      <c r="JHV9" s="186"/>
      <c r="JHW9" s="185"/>
      <c r="JHX9" s="186"/>
      <c r="JHY9" s="185"/>
      <c r="JHZ9" s="186"/>
      <c r="JIA9" s="185"/>
      <c r="JIB9" s="186"/>
      <c r="JIC9" s="185"/>
      <c r="JID9" s="186"/>
      <c r="JIE9" s="185"/>
      <c r="JIF9" s="186"/>
      <c r="JIG9" s="185"/>
      <c r="JIH9" s="186"/>
      <c r="JII9" s="185"/>
      <c r="JIJ9" s="186"/>
      <c r="JIK9" s="185"/>
      <c r="JIL9" s="186"/>
      <c r="JIM9" s="185"/>
      <c r="JIN9" s="186"/>
      <c r="JIO9" s="185"/>
      <c r="JIP9" s="186"/>
      <c r="JIQ9" s="185"/>
      <c r="JIR9" s="186"/>
      <c r="JIS9" s="185"/>
      <c r="JIT9" s="186"/>
      <c r="JIU9" s="185"/>
      <c r="JIV9" s="186"/>
      <c r="JIW9" s="185"/>
      <c r="JIX9" s="186"/>
      <c r="JIY9" s="185"/>
      <c r="JIZ9" s="186"/>
      <c r="JJA9" s="185"/>
      <c r="JJB9" s="186"/>
      <c r="JJC9" s="185"/>
      <c r="JJD9" s="186"/>
      <c r="JJE9" s="185"/>
      <c r="JJF9" s="186"/>
      <c r="JJG9" s="185"/>
      <c r="JJH9" s="186"/>
      <c r="JJI9" s="185"/>
      <c r="JJJ9" s="186"/>
      <c r="JJK9" s="185"/>
      <c r="JJL9" s="186"/>
      <c r="JJM9" s="185"/>
      <c r="JJN9" s="186"/>
      <c r="JJO9" s="185"/>
      <c r="JJP9" s="186"/>
      <c r="JJQ9" s="185"/>
      <c r="JJR9" s="186"/>
      <c r="JJS9" s="185"/>
      <c r="JJT9" s="186"/>
      <c r="JJU9" s="185"/>
      <c r="JJV9" s="186"/>
      <c r="JJW9" s="185"/>
      <c r="JJX9" s="186"/>
      <c r="JJY9" s="185"/>
      <c r="JJZ9" s="186"/>
      <c r="JKA9" s="185"/>
      <c r="JKB9" s="186"/>
      <c r="JKC9" s="185"/>
      <c r="JKD9" s="186"/>
      <c r="JKE9" s="185"/>
      <c r="JKF9" s="186"/>
      <c r="JKG9" s="185"/>
      <c r="JKH9" s="186"/>
      <c r="JKI9" s="185"/>
      <c r="JKJ9" s="186"/>
      <c r="JKK9" s="185"/>
      <c r="JKL9" s="186"/>
      <c r="JKM9" s="185"/>
      <c r="JKN9" s="186"/>
      <c r="JKO9" s="185"/>
      <c r="JKP9" s="186"/>
      <c r="JKQ9" s="185"/>
      <c r="JKR9" s="186"/>
      <c r="JKS9" s="185"/>
      <c r="JKT9" s="186"/>
      <c r="JKU9" s="185"/>
      <c r="JKV9" s="186"/>
      <c r="JKW9" s="185"/>
      <c r="JKX9" s="186"/>
      <c r="JKY9" s="185"/>
      <c r="JKZ9" s="186"/>
      <c r="JLA9" s="185"/>
      <c r="JLB9" s="186"/>
      <c r="JLC9" s="185"/>
      <c r="JLD9" s="186"/>
      <c r="JLE9" s="185"/>
      <c r="JLF9" s="186"/>
      <c r="JLG9" s="185"/>
      <c r="JLH9" s="186"/>
      <c r="JLI9" s="185"/>
      <c r="JLJ9" s="186"/>
      <c r="JLK9" s="185"/>
      <c r="JLL9" s="186"/>
      <c r="JLM9" s="185"/>
      <c r="JLN9" s="186"/>
      <c r="JLO9" s="185"/>
      <c r="JLP9" s="186"/>
      <c r="JLQ9" s="185"/>
      <c r="JLR9" s="186"/>
      <c r="JLS9" s="185"/>
      <c r="JLT9" s="186"/>
      <c r="JLU9" s="185"/>
      <c r="JLV9" s="186"/>
      <c r="JLW9" s="185"/>
      <c r="JLX9" s="186"/>
      <c r="JLY9" s="185"/>
      <c r="JLZ9" s="186"/>
      <c r="JMA9" s="185"/>
      <c r="JMB9" s="186"/>
      <c r="JMC9" s="185"/>
      <c r="JMD9" s="186"/>
      <c r="JME9" s="185"/>
      <c r="JMF9" s="186"/>
      <c r="JMG9" s="185"/>
      <c r="JMH9" s="186"/>
      <c r="JMI9" s="185"/>
      <c r="JMJ9" s="186"/>
      <c r="JMK9" s="185"/>
      <c r="JML9" s="186"/>
      <c r="JMM9" s="185"/>
      <c r="JMN9" s="186"/>
      <c r="JMO9" s="185"/>
      <c r="JMP9" s="186"/>
      <c r="JMQ9" s="185"/>
      <c r="JMR9" s="186"/>
      <c r="JMS9" s="185"/>
      <c r="JMT9" s="186"/>
      <c r="JMU9" s="185"/>
      <c r="JMV9" s="186"/>
      <c r="JMW9" s="185"/>
      <c r="JMX9" s="186"/>
      <c r="JMY9" s="185"/>
      <c r="JMZ9" s="186"/>
      <c r="JNA9" s="185"/>
      <c r="JNB9" s="186"/>
      <c r="JNC9" s="185"/>
      <c r="JND9" s="186"/>
      <c r="JNE9" s="185"/>
      <c r="JNF9" s="186"/>
      <c r="JNG9" s="185"/>
      <c r="JNH9" s="186"/>
      <c r="JNI9" s="185"/>
      <c r="JNJ9" s="186"/>
      <c r="JNK9" s="185"/>
      <c r="JNL9" s="186"/>
      <c r="JNM9" s="185"/>
      <c r="JNN9" s="186"/>
      <c r="JNO9" s="185"/>
      <c r="JNP9" s="186"/>
      <c r="JNQ9" s="185"/>
      <c r="JNR9" s="186"/>
      <c r="JNS9" s="185"/>
      <c r="JNT9" s="186"/>
      <c r="JNU9" s="185"/>
      <c r="JNV9" s="186"/>
      <c r="JNW9" s="185"/>
      <c r="JNX9" s="186"/>
      <c r="JNY9" s="185"/>
      <c r="JNZ9" s="186"/>
      <c r="JOA9" s="185"/>
      <c r="JOB9" s="186"/>
      <c r="JOC9" s="185"/>
      <c r="JOD9" s="186"/>
      <c r="JOE9" s="185"/>
      <c r="JOF9" s="186"/>
      <c r="JOG9" s="185"/>
      <c r="JOH9" s="186"/>
      <c r="JOI9" s="185"/>
      <c r="JOJ9" s="186"/>
      <c r="JOK9" s="185"/>
      <c r="JOL9" s="186"/>
      <c r="JOM9" s="185"/>
      <c r="JON9" s="186"/>
      <c r="JOO9" s="185"/>
      <c r="JOP9" s="186"/>
      <c r="JOQ9" s="185"/>
      <c r="JOR9" s="186"/>
      <c r="JOS9" s="185"/>
      <c r="JOT9" s="186"/>
      <c r="JOU9" s="185"/>
      <c r="JOV9" s="186"/>
      <c r="JOW9" s="185"/>
      <c r="JOX9" s="186"/>
      <c r="JOY9" s="185"/>
      <c r="JOZ9" s="186"/>
      <c r="JPA9" s="185"/>
      <c r="JPB9" s="186"/>
      <c r="JPC9" s="185"/>
      <c r="JPD9" s="186"/>
      <c r="JPE9" s="185"/>
      <c r="JPF9" s="186"/>
      <c r="JPG9" s="185"/>
      <c r="JPH9" s="186"/>
      <c r="JPI9" s="185"/>
      <c r="JPJ9" s="186"/>
      <c r="JPK9" s="185"/>
      <c r="JPL9" s="186"/>
      <c r="JPM9" s="185"/>
      <c r="JPN9" s="186"/>
      <c r="JPO9" s="185"/>
      <c r="JPP9" s="186"/>
      <c r="JPQ9" s="185"/>
      <c r="JPR9" s="186"/>
      <c r="JPS9" s="185"/>
      <c r="JPT9" s="186"/>
      <c r="JPU9" s="185"/>
      <c r="JPV9" s="186"/>
      <c r="JPW9" s="185"/>
      <c r="JPX9" s="186"/>
      <c r="JPY9" s="185"/>
      <c r="JPZ9" s="186"/>
      <c r="JQA9" s="185"/>
      <c r="JQB9" s="186"/>
      <c r="JQC9" s="185"/>
      <c r="JQD9" s="186"/>
      <c r="JQE9" s="185"/>
      <c r="JQF9" s="186"/>
      <c r="JQG9" s="185"/>
      <c r="JQH9" s="186"/>
      <c r="JQI9" s="185"/>
      <c r="JQJ9" s="186"/>
      <c r="JQK9" s="185"/>
      <c r="JQL9" s="186"/>
      <c r="JQM9" s="185"/>
      <c r="JQN9" s="186"/>
      <c r="JQO9" s="185"/>
      <c r="JQP9" s="186"/>
      <c r="JQQ9" s="185"/>
      <c r="JQR9" s="186"/>
      <c r="JQS9" s="185"/>
      <c r="JQT9" s="186"/>
      <c r="JQU9" s="185"/>
      <c r="JQV9" s="186"/>
      <c r="JQW9" s="185"/>
      <c r="JQX9" s="186"/>
      <c r="JQY9" s="185"/>
      <c r="JQZ9" s="186"/>
      <c r="JRA9" s="185"/>
      <c r="JRB9" s="186"/>
      <c r="JRC9" s="185"/>
      <c r="JRD9" s="186"/>
      <c r="JRE9" s="185"/>
      <c r="JRF9" s="186"/>
      <c r="JRG9" s="185"/>
      <c r="JRH9" s="186"/>
      <c r="JRI9" s="185"/>
      <c r="JRJ9" s="186"/>
      <c r="JRK9" s="185"/>
      <c r="JRL9" s="186"/>
      <c r="JRM9" s="185"/>
      <c r="JRN9" s="186"/>
      <c r="JRO9" s="185"/>
      <c r="JRP9" s="186"/>
      <c r="JRQ9" s="185"/>
      <c r="JRR9" s="186"/>
      <c r="JRS9" s="185"/>
      <c r="JRT9" s="186"/>
      <c r="JRU9" s="185"/>
      <c r="JRV9" s="186"/>
      <c r="JRW9" s="185"/>
      <c r="JRX9" s="186"/>
      <c r="JRY9" s="185"/>
      <c r="JRZ9" s="186"/>
      <c r="JSA9" s="185"/>
      <c r="JSB9" s="186"/>
      <c r="JSC9" s="185"/>
      <c r="JSD9" s="186"/>
      <c r="JSE9" s="185"/>
      <c r="JSF9" s="186"/>
      <c r="JSG9" s="185"/>
      <c r="JSH9" s="186"/>
      <c r="JSI9" s="185"/>
      <c r="JSJ9" s="186"/>
      <c r="JSK9" s="185"/>
      <c r="JSL9" s="186"/>
      <c r="JSM9" s="185"/>
      <c r="JSN9" s="186"/>
      <c r="JSO9" s="185"/>
      <c r="JSP9" s="186"/>
      <c r="JSQ9" s="185"/>
      <c r="JSR9" s="186"/>
      <c r="JSS9" s="185"/>
      <c r="JST9" s="186"/>
      <c r="JSU9" s="185"/>
      <c r="JSV9" s="186"/>
      <c r="JSW9" s="185"/>
      <c r="JSX9" s="186"/>
      <c r="JSY9" s="185"/>
      <c r="JSZ9" s="186"/>
      <c r="JTA9" s="185"/>
      <c r="JTB9" s="186"/>
      <c r="JTC9" s="185"/>
      <c r="JTD9" s="186"/>
      <c r="JTE9" s="185"/>
      <c r="JTF9" s="186"/>
      <c r="JTG9" s="185"/>
      <c r="JTH9" s="186"/>
      <c r="JTI9" s="185"/>
      <c r="JTJ9" s="186"/>
      <c r="JTK9" s="185"/>
      <c r="JTL9" s="186"/>
      <c r="JTM9" s="185"/>
      <c r="JTN9" s="186"/>
      <c r="JTO9" s="185"/>
      <c r="JTP9" s="186"/>
      <c r="JTQ9" s="185"/>
      <c r="JTR9" s="186"/>
      <c r="JTS9" s="185"/>
      <c r="JTT9" s="186"/>
      <c r="JTU9" s="185"/>
      <c r="JTV9" s="186"/>
      <c r="JTW9" s="185"/>
      <c r="JTX9" s="186"/>
      <c r="JTY9" s="185"/>
      <c r="JTZ9" s="186"/>
      <c r="JUA9" s="185"/>
      <c r="JUB9" s="186"/>
      <c r="JUC9" s="185"/>
      <c r="JUD9" s="186"/>
      <c r="JUE9" s="185"/>
      <c r="JUF9" s="186"/>
      <c r="JUG9" s="185"/>
      <c r="JUH9" s="186"/>
      <c r="JUI9" s="185"/>
      <c r="JUJ9" s="186"/>
      <c r="JUK9" s="185"/>
      <c r="JUL9" s="186"/>
      <c r="JUM9" s="185"/>
      <c r="JUN9" s="186"/>
      <c r="JUO9" s="185"/>
      <c r="JUP9" s="186"/>
      <c r="JUQ9" s="185"/>
      <c r="JUR9" s="186"/>
      <c r="JUS9" s="185"/>
      <c r="JUT9" s="186"/>
      <c r="JUU9" s="185"/>
      <c r="JUV9" s="186"/>
      <c r="JUW9" s="185"/>
      <c r="JUX9" s="186"/>
      <c r="JUY9" s="185"/>
      <c r="JUZ9" s="186"/>
      <c r="JVA9" s="185"/>
      <c r="JVB9" s="186"/>
      <c r="JVC9" s="185"/>
      <c r="JVD9" s="186"/>
      <c r="JVE9" s="185"/>
      <c r="JVF9" s="186"/>
      <c r="JVG9" s="185"/>
      <c r="JVH9" s="186"/>
      <c r="JVI9" s="185"/>
      <c r="JVJ9" s="186"/>
      <c r="JVK9" s="185"/>
      <c r="JVL9" s="186"/>
      <c r="JVM9" s="185"/>
      <c r="JVN9" s="186"/>
      <c r="JVO9" s="185"/>
      <c r="JVP9" s="186"/>
      <c r="JVQ9" s="185"/>
      <c r="JVR9" s="186"/>
      <c r="JVS9" s="185"/>
      <c r="JVT9" s="186"/>
      <c r="JVU9" s="185"/>
      <c r="JVV9" s="186"/>
      <c r="JVW9" s="185"/>
      <c r="JVX9" s="186"/>
      <c r="JVY9" s="185"/>
      <c r="JVZ9" s="186"/>
      <c r="JWA9" s="185"/>
      <c r="JWB9" s="186"/>
      <c r="JWC9" s="185"/>
      <c r="JWD9" s="186"/>
      <c r="JWE9" s="185"/>
      <c r="JWF9" s="186"/>
      <c r="JWG9" s="185"/>
      <c r="JWH9" s="186"/>
      <c r="JWI9" s="185"/>
      <c r="JWJ9" s="186"/>
      <c r="JWK9" s="185"/>
      <c r="JWL9" s="186"/>
      <c r="JWM9" s="185"/>
      <c r="JWN9" s="186"/>
      <c r="JWO9" s="185"/>
      <c r="JWP9" s="186"/>
      <c r="JWQ9" s="185"/>
      <c r="JWR9" s="186"/>
      <c r="JWS9" s="185"/>
      <c r="JWT9" s="186"/>
      <c r="JWU9" s="185"/>
      <c r="JWV9" s="186"/>
      <c r="JWW9" s="185"/>
      <c r="JWX9" s="186"/>
      <c r="JWY9" s="185"/>
      <c r="JWZ9" s="186"/>
      <c r="JXA9" s="185"/>
      <c r="JXB9" s="186"/>
      <c r="JXC9" s="185"/>
      <c r="JXD9" s="186"/>
      <c r="JXE9" s="185"/>
      <c r="JXF9" s="186"/>
      <c r="JXG9" s="185"/>
      <c r="JXH9" s="186"/>
      <c r="JXI9" s="185"/>
      <c r="JXJ9" s="186"/>
      <c r="JXK9" s="185"/>
      <c r="JXL9" s="186"/>
      <c r="JXM9" s="185"/>
      <c r="JXN9" s="186"/>
      <c r="JXO9" s="185"/>
      <c r="JXP9" s="186"/>
      <c r="JXQ9" s="185"/>
      <c r="JXR9" s="186"/>
      <c r="JXS9" s="185"/>
      <c r="JXT9" s="186"/>
      <c r="JXU9" s="185"/>
      <c r="JXV9" s="186"/>
      <c r="JXW9" s="185"/>
      <c r="JXX9" s="186"/>
      <c r="JXY9" s="185"/>
      <c r="JXZ9" s="186"/>
      <c r="JYA9" s="185"/>
      <c r="JYB9" s="186"/>
      <c r="JYC9" s="185"/>
      <c r="JYD9" s="186"/>
      <c r="JYE9" s="185"/>
      <c r="JYF9" s="186"/>
      <c r="JYG9" s="185"/>
      <c r="JYH9" s="186"/>
      <c r="JYI9" s="185"/>
      <c r="JYJ9" s="186"/>
      <c r="JYK9" s="185"/>
      <c r="JYL9" s="186"/>
      <c r="JYM9" s="185"/>
      <c r="JYN9" s="186"/>
      <c r="JYO9" s="185"/>
      <c r="JYP9" s="186"/>
      <c r="JYQ9" s="185"/>
      <c r="JYR9" s="186"/>
      <c r="JYS9" s="185"/>
      <c r="JYT9" s="186"/>
      <c r="JYU9" s="185"/>
      <c r="JYV9" s="186"/>
      <c r="JYW9" s="185"/>
      <c r="JYX9" s="186"/>
      <c r="JYY9" s="185"/>
      <c r="JYZ9" s="186"/>
      <c r="JZA9" s="185"/>
      <c r="JZB9" s="186"/>
      <c r="JZC9" s="185"/>
      <c r="JZD9" s="186"/>
      <c r="JZE9" s="185"/>
      <c r="JZF9" s="186"/>
      <c r="JZG9" s="185"/>
      <c r="JZH9" s="186"/>
      <c r="JZI9" s="185"/>
      <c r="JZJ9" s="186"/>
      <c r="JZK9" s="185"/>
      <c r="JZL9" s="186"/>
      <c r="JZM9" s="185"/>
      <c r="JZN9" s="186"/>
      <c r="JZO9" s="185"/>
      <c r="JZP9" s="186"/>
      <c r="JZQ9" s="185"/>
      <c r="JZR9" s="186"/>
      <c r="JZS9" s="185"/>
      <c r="JZT9" s="186"/>
      <c r="JZU9" s="185"/>
      <c r="JZV9" s="186"/>
      <c r="JZW9" s="185"/>
      <c r="JZX9" s="186"/>
      <c r="JZY9" s="185"/>
      <c r="JZZ9" s="186"/>
      <c r="KAA9" s="185"/>
      <c r="KAB9" s="186"/>
      <c r="KAC9" s="185"/>
      <c r="KAD9" s="186"/>
      <c r="KAE9" s="185"/>
      <c r="KAF9" s="186"/>
      <c r="KAG9" s="185"/>
      <c r="KAH9" s="186"/>
      <c r="KAI9" s="185"/>
      <c r="KAJ9" s="186"/>
      <c r="KAK9" s="185"/>
      <c r="KAL9" s="186"/>
      <c r="KAM9" s="185"/>
      <c r="KAN9" s="186"/>
      <c r="KAO9" s="185"/>
      <c r="KAP9" s="186"/>
      <c r="KAQ9" s="185"/>
      <c r="KAR9" s="186"/>
      <c r="KAS9" s="185"/>
      <c r="KAT9" s="186"/>
      <c r="KAU9" s="185"/>
      <c r="KAV9" s="186"/>
      <c r="KAW9" s="185"/>
      <c r="KAX9" s="186"/>
      <c r="KAY9" s="185"/>
      <c r="KAZ9" s="186"/>
      <c r="KBA9" s="185"/>
      <c r="KBB9" s="186"/>
      <c r="KBC9" s="185"/>
      <c r="KBD9" s="186"/>
      <c r="KBE9" s="185"/>
      <c r="KBF9" s="186"/>
      <c r="KBG9" s="185"/>
      <c r="KBH9" s="186"/>
      <c r="KBI9" s="185"/>
      <c r="KBJ9" s="186"/>
      <c r="KBK9" s="185"/>
      <c r="KBL9" s="186"/>
      <c r="KBM9" s="185"/>
      <c r="KBN9" s="186"/>
      <c r="KBO9" s="185"/>
      <c r="KBP9" s="186"/>
      <c r="KBQ9" s="185"/>
      <c r="KBR9" s="186"/>
      <c r="KBS9" s="185"/>
      <c r="KBT9" s="186"/>
      <c r="KBU9" s="185"/>
      <c r="KBV9" s="186"/>
      <c r="KBW9" s="185"/>
      <c r="KBX9" s="186"/>
      <c r="KBY9" s="185"/>
      <c r="KBZ9" s="186"/>
      <c r="KCA9" s="185"/>
      <c r="KCB9" s="186"/>
      <c r="KCC9" s="185"/>
      <c r="KCD9" s="186"/>
      <c r="KCE9" s="185"/>
      <c r="KCF9" s="186"/>
      <c r="KCG9" s="185"/>
      <c r="KCH9" s="186"/>
      <c r="KCI9" s="185"/>
      <c r="KCJ9" s="186"/>
      <c r="KCK9" s="185"/>
      <c r="KCL9" s="186"/>
      <c r="KCM9" s="185"/>
      <c r="KCN9" s="186"/>
      <c r="KCO9" s="185"/>
      <c r="KCP9" s="186"/>
      <c r="KCQ9" s="185"/>
      <c r="KCR9" s="186"/>
      <c r="KCS9" s="185"/>
      <c r="KCT9" s="186"/>
      <c r="KCU9" s="185"/>
      <c r="KCV9" s="186"/>
      <c r="KCW9" s="185"/>
      <c r="KCX9" s="186"/>
      <c r="KCY9" s="185"/>
      <c r="KCZ9" s="186"/>
      <c r="KDA9" s="185"/>
      <c r="KDB9" s="186"/>
      <c r="KDC9" s="185"/>
      <c r="KDD9" s="186"/>
      <c r="KDE9" s="185"/>
      <c r="KDF9" s="186"/>
      <c r="KDG9" s="185"/>
      <c r="KDH9" s="186"/>
      <c r="KDI9" s="185"/>
      <c r="KDJ9" s="186"/>
      <c r="KDK9" s="185"/>
      <c r="KDL9" s="186"/>
      <c r="KDM9" s="185"/>
      <c r="KDN9" s="186"/>
      <c r="KDO9" s="185"/>
      <c r="KDP9" s="186"/>
      <c r="KDQ9" s="185"/>
      <c r="KDR9" s="186"/>
      <c r="KDS9" s="185"/>
      <c r="KDT9" s="186"/>
      <c r="KDU9" s="185"/>
      <c r="KDV9" s="186"/>
      <c r="KDW9" s="185"/>
      <c r="KDX9" s="186"/>
      <c r="KDY9" s="185"/>
      <c r="KDZ9" s="186"/>
      <c r="KEA9" s="185"/>
      <c r="KEB9" s="186"/>
      <c r="KEC9" s="185"/>
      <c r="KED9" s="186"/>
      <c r="KEE9" s="185"/>
      <c r="KEF9" s="186"/>
      <c r="KEG9" s="185"/>
      <c r="KEH9" s="186"/>
      <c r="KEI9" s="185"/>
      <c r="KEJ9" s="186"/>
      <c r="KEK9" s="185"/>
      <c r="KEL9" s="186"/>
      <c r="KEM9" s="185"/>
      <c r="KEN9" s="186"/>
      <c r="KEO9" s="185"/>
      <c r="KEP9" s="186"/>
      <c r="KEQ9" s="185"/>
      <c r="KER9" s="186"/>
      <c r="KES9" s="185"/>
      <c r="KET9" s="186"/>
      <c r="KEU9" s="185"/>
      <c r="KEV9" s="186"/>
      <c r="KEW9" s="185"/>
      <c r="KEX9" s="186"/>
      <c r="KEY9" s="185"/>
      <c r="KEZ9" s="186"/>
      <c r="KFA9" s="185"/>
      <c r="KFB9" s="186"/>
      <c r="KFC9" s="185"/>
      <c r="KFD9" s="186"/>
      <c r="KFE9" s="185"/>
      <c r="KFF9" s="186"/>
      <c r="KFG9" s="185"/>
      <c r="KFH9" s="186"/>
      <c r="KFI9" s="185"/>
      <c r="KFJ9" s="186"/>
      <c r="KFK9" s="185"/>
      <c r="KFL9" s="186"/>
      <c r="KFM9" s="185"/>
      <c r="KFN9" s="186"/>
      <c r="KFO9" s="185"/>
      <c r="KFP9" s="186"/>
      <c r="KFQ9" s="185"/>
      <c r="KFR9" s="186"/>
      <c r="KFS9" s="185"/>
      <c r="KFT9" s="186"/>
      <c r="KFU9" s="185"/>
      <c r="KFV9" s="186"/>
      <c r="KFW9" s="185"/>
      <c r="KFX9" s="186"/>
      <c r="KFY9" s="185"/>
      <c r="KFZ9" s="186"/>
      <c r="KGA9" s="185"/>
      <c r="KGB9" s="186"/>
      <c r="KGC9" s="185"/>
      <c r="KGD9" s="186"/>
      <c r="KGE9" s="185"/>
      <c r="KGF9" s="186"/>
      <c r="KGG9" s="185"/>
      <c r="KGH9" s="186"/>
      <c r="KGI9" s="185"/>
      <c r="KGJ9" s="186"/>
      <c r="KGK9" s="185"/>
      <c r="KGL9" s="186"/>
      <c r="KGM9" s="185"/>
      <c r="KGN9" s="186"/>
      <c r="KGO9" s="185"/>
      <c r="KGP9" s="186"/>
      <c r="KGQ9" s="185"/>
      <c r="KGR9" s="186"/>
      <c r="KGS9" s="185"/>
      <c r="KGT9" s="186"/>
      <c r="KGU9" s="185"/>
      <c r="KGV9" s="186"/>
      <c r="KGW9" s="185"/>
      <c r="KGX9" s="186"/>
      <c r="KGY9" s="185"/>
      <c r="KGZ9" s="186"/>
      <c r="KHA9" s="185"/>
      <c r="KHB9" s="186"/>
      <c r="KHC9" s="185"/>
      <c r="KHD9" s="186"/>
      <c r="KHE9" s="185"/>
      <c r="KHF9" s="186"/>
      <c r="KHG9" s="185"/>
      <c r="KHH9" s="186"/>
      <c r="KHI9" s="185"/>
      <c r="KHJ9" s="186"/>
      <c r="KHK9" s="185"/>
      <c r="KHL9" s="186"/>
      <c r="KHM9" s="185"/>
      <c r="KHN9" s="186"/>
      <c r="KHO9" s="185"/>
      <c r="KHP9" s="186"/>
      <c r="KHQ9" s="185"/>
      <c r="KHR9" s="186"/>
      <c r="KHS9" s="185"/>
      <c r="KHT9" s="186"/>
      <c r="KHU9" s="185"/>
      <c r="KHV9" s="186"/>
      <c r="KHW9" s="185"/>
      <c r="KHX9" s="186"/>
      <c r="KHY9" s="185"/>
      <c r="KHZ9" s="186"/>
      <c r="KIA9" s="185"/>
      <c r="KIB9" s="186"/>
      <c r="KIC9" s="185"/>
      <c r="KID9" s="186"/>
      <c r="KIE9" s="185"/>
      <c r="KIF9" s="186"/>
      <c r="KIG9" s="185"/>
      <c r="KIH9" s="186"/>
      <c r="KII9" s="185"/>
      <c r="KIJ9" s="186"/>
      <c r="KIK9" s="185"/>
      <c r="KIL9" s="186"/>
      <c r="KIM9" s="185"/>
      <c r="KIN9" s="186"/>
      <c r="KIO9" s="185"/>
      <c r="KIP9" s="186"/>
      <c r="KIQ9" s="185"/>
      <c r="KIR9" s="186"/>
      <c r="KIS9" s="185"/>
      <c r="KIT9" s="186"/>
      <c r="KIU9" s="185"/>
      <c r="KIV9" s="186"/>
      <c r="KIW9" s="185"/>
      <c r="KIX9" s="186"/>
      <c r="KIY9" s="185"/>
      <c r="KIZ9" s="186"/>
      <c r="KJA9" s="185"/>
      <c r="KJB9" s="186"/>
      <c r="KJC9" s="185"/>
      <c r="KJD9" s="186"/>
      <c r="KJE9" s="185"/>
      <c r="KJF9" s="186"/>
      <c r="KJG9" s="185"/>
      <c r="KJH9" s="186"/>
      <c r="KJI9" s="185"/>
      <c r="KJJ9" s="186"/>
      <c r="KJK9" s="185"/>
      <c r="KJL9" s="186"/>
      <c r="KJM9" s="185"/>
      <c r="KJN9" s="186"/>
      <c r="KJO9" s="185"/>
      <c r="KJP9" s="186"/>
      <c r="KJQ9" s="185"/>
      <c r="KJR9" s="186"/>
      <c r="KJS9" s="185"/>
      <c r="KJT9" s="186"/>
      <c r="KJU9" s="185"/>
      <c r="KJV9" s="186"/>
      <c r="KJW9" s="185"/>
      <c r="KJX9" s="186"/>
      <c r="KJY9" s="185"/>
      <c r="KJZ9" s="186"/>
      <c r="KKA9" s="185"/>
      <c r="KKB9" s="186"/>
      <c r="KKC9" s="185"/>
      <c r="KKD9" s="186"/>
      <c r="KKE9" s="185"/>
      <c r="KKF9" s="186"/>
      <c r="KKG9" s="185"/>
      <c r="KKH9" s="186"/>
      <c r="KKI9" s="185"/>
      <c r="KKJ9" s="186"/>
      <c r="KKK9" s="185"/>
      <c r="KKL9" s="186"/>
      <c r="KKM9" s="185"/>
      <c r="KKN9" s="186"/>
      <c r="KKO9" s="185"/>
      <c r="KKP9" s="186"/>
      <c r="KKQ9" s="185"/>
      <c r="KKR9" s="186"/>
      <c r="KKS9" s="185"/>
      <c r="KKT9" s="186"/>
      <c r="KKU9" s="185"/>
      <c r="KKV9" s="186"/>
      <c r="KKW9" s="185"/>
      <c r="KKX9" s="186"/>
      <c r="KKY9" s="185"/>
      <c r="KKZ9" s="186"/>
      <c r="KLA9" s="185"/>
      <c r="KLB9" s="186"/>
      <c r="KLC9" s="185"/>
      <c r="KLD9" s="186"/>
      <c r="KLE9" s="185"/>
      <c r="KLF9" s="186"/>
      <c r="KLG9" s="185"/>
      <c r="KLH9" s="186"/>
      <c r="KLI9" s="185"/>
      <c r="KLJ9" s="186"/>
      <c r="KLK9" s="185"/>
      <c r="KLL9" s="186"/>
      <c r="KLM9" s="185"/>
      <c r="KLN9" s="186"/>
      <c r="KLO9" s="185"/>
      <c r="KLP9" s="186"/>
      <c r="KLQ9" s="185"/>
      <c r="KLR9" s="186"/>
      <c r="KLS9" s="185"/>
      <c r="KLT9" s="186"/>
      <c r="KLU9" s="185"/>
      <c r="KLV9" s="186"/>
      <c r="KLW9" s="185"/>
      <c r="KLX9" s="186"/>
      <c r="KLY9" s="185"/>
      <c r="KLZ9" s="186"/>
      <c r="KMA9" s="185"/>
      <c r="KMB9" s="186"/>
      <c r="KMC9" s="185"/>
      <c r="KMD9" s="186"/>
      <c r="KME9" s="185"/>
      <c r="KMF9" s="186"/>
      <c r="KMG9" s="185"/>
      <c r="KMH9" s="186"/>
      <c r="KMI9" s="185"/>
      <c r="KMJ9" s="186"/>
      <c r="KMK9" s="185"/>
      <c r="KML9" s="186"/>
      <c r="KMM9" s="185"/>
      <c r="KMN9" s="186"/>
      <c r="KMO9" s="185"/>
      <c r="KMP9" s="186"/>
      <c r="KMQ9" s="185"/>
      <c r="KMR9" s="186"/>
      <c r="KMS9" s="185"/>
      <c r="KMT9" s="186"/>
      <c r="KMU9" s="185"/>
      <c r="KMV9" s="186"/>
      <c r="KMW9" s="185"/>
      <c r="KMX9" s="186"/>
      <c r="KMY9" s="185"/>
      <c r="KMZ9" s="186"/>
      <c r="KNA9" s="185"/>
      <c r="KNB9" s="186"/>
      <c r="KNC9" s="185"/>
      <c r="KND9" s="186"/>
      <c r="KNE9" s="185"/>
      <c r="KNF9" s="186"/>
      <c r="KNG9" s="185"/>
      <c r="KNH9" s="186"/>
      <c r="KNI9" s="185"/>
      <c r="KNJ9" s="186"/>
      <c r="KNK9" s="185"/>
      <c r="KNL9" s="186"/>
      <c r="KNM9" s="185"/>
      <c r="KNN9" s="186"/>
      <c r="KNO9" s="185"/>
      <c r="KNP9" s="186"/>
      <c r="KNQ9" s="185"/>
      <c r="KNR9" s="186"/>
      <c r="KNS9" s="185"/>
      <c r="KNT9" s="186"/>
      <c r="KNU9" s="185"/>
      <c r="KNV9" s="186"/>
      <c r="KNW9" s="185"/>
      <c r="KNX9" s="186"/>
      <c r="KNY9" s="185"/>
      <c r="KNZ9" s="186"/>
      <c r="KOA9" s="185"/>
      <c r="KOB9" s="186"/>
      <c r="KOC9" s="185"/>
      <c r="KOD9" s="186"/>
      <c r="KOE9" s="185"/>
      <c r="KOF9" s="186"/>
      <c r="KOG9" s="185"/>
      <c r="KOH9" s="186"/>
      <c r="KOI9" s="185"/>
      <c r="KOJ9" s="186"/>
      <c r="KOK9" s="185"/>
      <c r="KOL9" s="186"/>
      <c r="KOM9" s="185"/>
      <c r="KON9" s="186"/>
      <c r="KOO9" s="185"/>
      <c r="KOP9" s="186"/>
      <c r="KOQ9" s="185"/>
      <c r="KOR9" s="186"/>
      <c r="KOS9" s="185"/>
      <c r="KOT9" s="186"/>
      <c r="KOU9" s="185"/>
      <c r="KOV9" s="186"/>
      <c r="KOW9" s="185"/>
      <c r="KOX9" s="186"/>
      <c r="KOY9" s="185"/>
      <c r="KOZ9" s="186"/>
      <c r="KPA9" s="185"/>
      <c r="KPB9" s="186"/>
      <c r="KPC9" s="185"/>
      <c r="KPD9" s="186"/>
      <c r="KPE9" s="185"/>
      <c r="KPF9" s="186"/>
      <c r="KPG9" s="185"/>
      <c r="KPH9" s="186"/>
      <c r="KPI9" s="185"/>
      <c r="KPJ9" s="186"/>
      <c r="KPK9" s="185"/>
      <c r="KPL9" s="186"/>
      <c r="KPM9" s="185"/>
      <c r="KPN9" s="186"/>
      <c r="KPO9" s="185"/>
      <c r="KPP9" s="186"/>
      <c r="KPQ9" s="185"/>
      <c r="KPR9" s="186"/>
      <c r="KPS9" s="185"/>
      <c r="KPT9" s="186"/>
      <c r="KPU9" s="185"/>
      <c r="KPV9" s="186"/>
      <c r="KPW9" s="185"/>
      <c r="KPX9" s="186"/>
      <c r="KPY9" s="185"/>
      <c r="KPZ9" s="186"/>
      <c r="KQA9" s="185"/>
      <c r="KQB9" s="186"/>
      <c r="KQC9" s="185"/>
      <c r="KQD9" s="186"/>
      <c r="KQE9" s="185"/>
      <c r="KQF9" s="186"/>
      <c r="KQG9" s="185"/>
      <c r="KQH9" s="186"/>
      <c r="KQI9" s="185"/>
      <c r="KQJ9" s="186"/>
      <c r="KQK9" s="185"/>
      <c r="KQL9" s="186"/>
      <c r="KQM9" s="185"/>
      <c r="KQN9" s="186"/>
      <c r="KQO9" s="185"/>
      <c r="KQP9" s="186"/>
      <c r="KQQ9" s="185"/>
      <c r="KQR9" s="186"/>
      <c r="KQS9" s="185"/>
      <c r="KQT9" s="186"/>
      <c r="KQU9" s="185"/>
      <c r="KQV9" s="186"/>
      <c r="KQW9" s="185"/>
      <c r="KQX9" s="186"/>
      <c r="KQY9" s="185"/>
      <c r="KQZ9" s="186"/>
      <c r="KRA9" s="185"/>
      <c r="KRB9" s="186"/>
      <c r="KRC9" s="185"/>
      <c r="KRD9" s="186"/>
      <c r="KRE9" s="185"/>
      <c r="KRF9" s="186"/>
      <c r="KRG9" s="185"/>
      <c r="KRH9" s="186"/>
      <c r="KRI9" s="185"/>
      <c r="KRJ9" s="186"/>
      <c r="KRK9" s="185"/>
      <c r="KRL9" s="186"/>
      <c r="KRM9" s="185"/>
      <c r="KRN9" s="186"/>
      <c r="KRO9" s="185"/>
      <c r="KRP9" s="186"/>
      <c r="KRQ9" s="185"/>
      <c r="KRR9" s="186"/>
      <c r="KRS9" s="185"/>
      <c r="KRT9" s="186"/>
      <c r="KRU9" s="185"/>
      <c r="KRV9" s="186"/>
      <c r="KRW9" s="185"/>
      <c r="KRX9" s="186"/>
      <c r="KRY9" s="185"/>
      <c r="KRZ9" s="186"/>
      <c r="KSA9" s="185"/>
      <c r="KSB9" s="186"/>
      <c r="KSC9" s="185"/>
      <c r="KSD9" s="186"/>
      <c r="KSE9" s="185"/>
      <c r="KSF9" s="186"/>
      <c r="KSG9" s="185"/>
      <c r="KSH9" s="186"/>
      <c r="KSI9" s="185"/>
      <c r="KSJ9" s="186"/>
      <c r="KSK9" s="185"/>
      <c r="KSL9" s="186"/>
      <c r="KSM9" s="185"/>
      <c r="KSN9" s="186"/>
      <c r="KSO9" s="185"/>
      <c r="KSP9" s="186"/>
      <c r="KSQ9" s="185"/>
      <c r="KSR9" s="186"/>
      <c r="KSS9" s="185"/>
      <c r="KST9" s="186"/>
      <c r="KSU9" s="185"/>
      <c r="KSV9" s="186"/>
      <c r="KSW9" s="185"/>
      <c r="KSX9" s="186"/>
      <c r="KSY9" s="185"/>
      <c r="KSZ9" s="186"/>
      <c r="KTA9" s="185"/>
      <c r="KTB9" s="186"/>
      <c r="KTC9" s="185"/>
      <c r="KTD9" s="186"/>
      <c r="KTE9" s="185"/>
      <c r="KTF9" s="186"/>
      <c r="KTG9" s="185"/>
      <c r="KTH9" s="186"/>
      <c r="KTI9" s="185"/>
      <c r="KTJ9" s="186"/>
      <c r="KTK9" s="185"/>
      <c r="KTL9" s="186"/>
      <c r="KTM9" s="185"/>
      <c r="KTN9" s="186"/>
      <c r="KTO9" s="185"/>
      <c r="KTP9" s="186"/>
      <c r="KTQ9" s="185"/>
      <c r="KTR9" s="186"/>
      <c r="KTS9" s="185"/>
      <c r="KTT9" s="186"/>
      <c r="KTU9" s="185"/>
      <c r="KTV9" s="186"/>
      <c r="KTW9" s="185"/>
      <c r="KTX9" s="186"/>
      <c r="KTY9" s="185"/>
      <c r="KTZ9" s="186"/>
      <c r="KUA9" s="185"/>
      <c r="KUB9" s="186"/>
      <c r="KUC9" s="185"/>
      <c r="KUD9" s="186"/>
      <c r="KUE9" s="185"/>
      <c r="KUF9" s="186"/>
      <c r="KUG9" s="185"/>
      <c r="KUH9" s="186"/>
      <c r="KUI9" s="185"/>
      <c r="KUJ9" s="186"/>
      <c r="KUK9" s="185"/>
      <c r="KUL9" s="186"/>
      <c r="KUM9" s="185"/>
      <c r="KUN9" s="186"/>
      <c r="KUO9" s="185"/>
      <c r="KUP9" s="186"/>
      <c r="KUQ9" s="185"/>
      <c r="KUR9" s="186"/>
      <c r="KUS9" s="185"/>
      <c r="KUT9" s="186"/>
      <c r="KUU9" s="185"/>
      <c r="KUV9" s="186"/>
      <c r="KUW9" s="185"/>
      <c r="KUX9" s="186"/>
      <c r="KUY9" s="185"/>
      <c r="KUZ9" s="186"/>
      <c r="KVA9" s="185"/>
      <c r="KVB9" s="186"/>
      <c r="KVC9" s="185"/>
      <c r="KVD9" s="186"/>
      <c r="KVE9" s="185"/>
      <c r="KVF9" s="186"/>
      <c r="KVG9" s="185"/>
      <c r="KVH9" s="186"/>
      <c r="KVI9" s="185"/>
      <c r="KVJ9" s="186"/>
      <c r="KVK9" s="185"/>
      <c r="KVL9" s="186"/>
      <c r="KVM9" s="185"/>
      <c r="KVN9" s="186"/>
      <c r="KVO9" s="185"/>
      <c r="KVP9" s="186"/>
      <c r="KVQ9" s="185"/>
      <c r="KVR9" s="186"/>
      <c r="KVS9" s="185"/>
      <c r="KVT9" s="186"/>
      <c r="KVU9" s="185"/>
      <c r="KVV9" s="186"/>
      <c r="KVW9" s="185"/>
      <c r="KVX9" s="186"/>
      <c r="KVY9" s="185"/>
      <c r="KVZ9" s="186"/>
      <c r="KWA9" s="185"/>
      <c r="KWB9" s="186"/>
      <c r="KWC9" s="185"/>
      <c r="KWD9" s="186"/>
      <c r="KWE9" s="185"/>
      <c r="KWF9" s="186"/>
      <c r="KWG9" s="185"/>
      <c r="KWH9" s="186"/>
      <c r="KWI9" s="185"/>
      <c r="KWJ9" s="186"/>
      <c r="KWK9" s="185"/>
      <c r="KWL9" s="186"/>
      <c r="KWM9" s="185"/>
      <c r="KWN9" s="186"/>
      <c r="KWO9" s="185"/>
      <c r="KWP9" s="186"/>
      <c r="KWQ9" s="185"/>
      <c r="KWR9" s="186"/>
      <c r="KWS9" s="185"/>
      <c r="KWT9" s="186"/>
      <c r="KWU9" s="185"/>
      <c r="KWV9" s="186"/>
      <c r="KWW9" s="185"/>
      <c r="KWX9" s="186"/>
      <c r="KWY9" s="185"/>
      <c r="KWZ9" s="186"/>
      <c r="KXA9" s="185"/>
      <c r="KXB9" s="186"/>
      <c r="KXC9" s="185"/>
      <c r="KXD9" s="186"/>
      <c r="KXE9" s="185"/>
      <c r="KXF9" s="186"/>
      <c r="KXG9" s="185"/>
      <c r="KXH9" s="186"/>
      <c r="KXI9" s="185"/>
      <c r="KXJ9" s="186"/>
      <c r="KXK9" s="185"/>
      <c r="KXL9" s="186"/>
      <c r="KXM9" s="185"/>
      <c r="KXN9" s="186"/>
      <c r="KXO9" s="185"/>
      <c r="KXP9" s="186"/>
      <c r="KXQ9" s="185"/>
      <c r="KXR9" s="186"/>
      <c r="KXS9" s="185"/>
      <c r="KXT9" s="186"/>
      <c r="KXU9" s="185"/>
      <c r="KXV9" s="186"/>
      <c r="KXW9" s="185"/>
      <c r="KXX9" s="186"/>
      <c r="KXY9" s="185"/>
      <c r="KXZ9" s="186"/>
      <c r="KYA9" s="185"/>
      <c r="KYB9" s="186"/>
      <c r="KYC9" s="185"/>
      <c r="KYD9" s="186"/>
      <c r="KYE9" s="185"/>
      <c r="KYF9" s="186"/>
      <c r="KYG9" s="185"/>
      <c r="KYH9" s="186"/>
      <c r="KYI9" s="185"/>
      <c r="KYJ9" s="186"/>
      <c r="KYK9" s="185"/>
      <c r="KYL9" s="186"/>
      <c r="KYM9" s="185"/>
      <c r="KYN9" s="186"/>
      <c r="KYO9" s="185"/>
      <c r="KYP9" s="186"/>
      <c r="KYQ9" s="185"/>
      <c r="KYR9" s="186"/>
      <c r="KYS9" s="185"/>
      <c r="KYT9" s="186"/>
      <c r="KYU9" s="185"/>
      <c r="KYV9" s="186"/>
      <c r="KYW9" s="185"/>
      <c r="KYX9" s="186"/>
      <c r="KYY9" s="185"/>
      <c r="KYZ9" s="186"/>
      <c r="KZA9" s="185"/>
      <c r="KZB9" s="186"/>
      <c r="KZC9" s="185"/>
      <c r="KZD9" s="186"/>
      <c r="KZE9" s="185"/>
      <c r="KZF9" s="186"/>
      <c r="KZG9" s="185"/>
      <c r="KZH9" s="186"/>
      <c r="KZI9" s="185"/>
      <c r="KZJ9" s="186"/>
      <c r="KZK9" s="185"/>
      <c r="KZL9" s="186"/>
      <c r="KZM9" s="185"/>
      <c r="KZN9" s="186"/>
      <c r="KZO9" s="185"/>
      <c r="KZP9" s="186"/>
      <c r="KZQ9" s="185"/>
      <c r="KZR9" s="186"/>
      <c r="KZS9" s="185"/>
      <c r="KZT9" s="186"/>
      <c r="KZU9" s="185"/>
      <c r="KZV9" s="186"/>
      <c r="KZW9" s="185"/>
      <c r="KZX9" s="186"/>
      <c r="KZY9" s="185"/>
      <c r="KZZ9" s="186"/>
      <c r="LAA9" s="185"/>
      <c r="LAB9" s="186"/>
      <c r="LAC9" s="185"/>
      <c r="LAD9" s="186"/>
      <c r="LAE9" s="185"/>
      <c r="LAF9" s="186"/>
      <c r="LAG9" s="185"/>
      <c r="LAH9" s="186"/>
      <c r="LAI9" s="185"/>
      <c r="LAJ9" s="186"/>
      <c r="LAK9" s="185"/>
      <c r="LAL9" s="186"/>
      <c r="LAM9" s="185"/>
      <c r="LAN9" s="186"/>
      <c r="LAO9" s="185"/>
      <c r="LAP9" s="186"/>
      <c r="LAQ9" s="185"/>
      <c r="LAR9" s="186"/>
      <c r="LAS9" s="185"/>
      <c r="LAT9" s="186"/>
      <c r="LAU9" s="185"/>
      <c r="LAV9" s="186"/>
      <c r="LAW9" s="185"/>
      <c r="LAX9" s="186"/>
      <c r="LAY9" s="185"/>
      <c r="LAZ9" s="186"/>
      <c r="LBA9" s="185"/>
      <c r="LBB9" s="186"/>
      <c r="LBC9" s="185"/>
      <c r="LBD9" s="186"/>
      <c r="LBE9" s="185"/>
      <c r="LBF9" s="186"/>
      <c r="LBG9" s="185"/>
      <c r="LBH9" s="186"/>
      <c r="LBI9" s="185"/>
      <c r="LBJ9" s="186"/>
      <c r="LBK9" s="185"/>
      <c r="LBL9" s="186"/>
      <c r="LBM9" s="185"/>
      <c r="LBN9" s="186"/>
      <c r="LBO9" s="185"/>
      <c r="LBP9" s="186"/>
      <c r="LBQ9" s="185"/>
      <c r="LBR9" s="186"/>
      <c r="LBS9" s="185"/>
      <c r="LBT9" s="186"/>
      <c r="LBU9" s="185"/>
      <c r="LBV9" s="186"/>
      <c r="LBW9" s="185"/>
      <c r="LBX9" s="186"/>
      <c r="LBY9" s="185"/>
      <c r="LBZ9" s="186"/>
      <c r="LCA9" s="185"/>
      <c r="LCB9" s="186"/>
      <c r="LCC9" s="185"/>
      <c r="LCD9" s="186"/>
      <c r="LCE9" s="185"/>
      <c r="LCF9" s="186"/>
      <c r="LCG9" s="185"/>
      <c r="LCH9" s="186"/>
      <c r="LCI9" s="185"/>
      <c r="LCJ9" s="186"/>
      <c r="LCK9" s="185"/>
      <c r="LCL9" s="186"/>
      <c r="LCM9" s="185"/>
      <c r="LCN9" s="186"/>
      <c r="LCO9" s="185"/>
      <c r="LCP9" s="186"/>
      <c r="LCQ9" s="185"/>
      <c r="LCR9" s="186"/>
      <c r="LCS9" s="185"/>
      <c r="LCT9" s="186"/>
      <c r="LCU9" s="185"/>
      <c r="LCV9" s="186"/>
      <c r="LCW9" s="185"/>
      <c r="LCX9" s="186"/>
      <c r="LCY9" s="185"/>
      <c r="LCZ9" s="186"/>
      <c r="LDA9" s="185"/>
      <c r="LDB9" s="186"/>
      <c r="LDC9" s="185"/>
      <c r="LDD9" s="186"/>
      <c r="LDE9" s="185"/>
      <c r="LDF9" s="186"/>
      <c r="LDG9" s="185"/>
      <c r="LDH9" s="186"/>
      <c r="LDI9" s="185"/>
      <c r="LDJ9" s="186"/>
      <c r="LDK9" s="185"/>
      <c r="LDL9" s="186"/>
      <c r="LDM9" s="185"/>
      <c r="LDN9" s="186"/>
      <c r="LDO9" s="185"/>
      <c r="LDP9" s="186"/>
      <c r="LDQ9" s="185"/>
      <c r="LDR9" s="186"/>
      <c r="LDS9" s="185"/>
      <c r="LDT9" s="186"/>
      <c r="LDU9" s="185"/>
      <c r="LDV9" s="186"/>
      <c r="LDW9" s="185"/>
      <c r="LDX9" s="186"/>
      <c r="LDY9" s="185"/>
      <c r="LDZ9" s="186"/>
      <c r="LEA9" s="185"/>
      <c r="LEB9" s="186"/>
      <c r="LEC9" s="185"/>
      <c r="LED9" s="186"/>
      <c r="LEE9" s="185"/>
      <c r="LEF9" s="186"/>
      <c r="LEG9" s="185"/>
      <c r="LEH9" s="186"/>
      <c r="LEI9" s="185"/>
      <c r="LEJ9" s="186"/>
      <c r="LEK9" s="185"/>
      <c r="LEL9" s="186"/>
      <c r="LEM9" s="185"/>
      <c r="LEN9" s="186"/>
      <c r="LEO9" s="185"/>
      <c r="LEP9" s="186"/>
      <c r="LEQ9" s="185"/>
      <c r="LER9" s="186"/>
      <c r="LES9" s="185"/>
      <c r="LET9" s="186"/>
      <c r="LEU9" s="185"/>
      <c r="LEV9" s="186"/>
      <c r="LEW9" s="185"/>
      <c r="LEX9" s="186"/>
      <c r="LEY9" s="185"/>
      <c r="LEZ9" s="186"/>
      <c r="LFA9" s="185"/>
      <c r="LFB9" s="186"/>
      <c r="LFC9" s="185"/>
      <c r="LFD9" s="186"/>
      <c r="LFE9" s="185"/>
      <c r="LFF9" s="186"/>
      <c r="LFG9" s="185"/>
      <c r="LFH9" s="186"/>
      <c r="LFI9" s="185"/>
      <c r="LFJ9" s="186"/>
      <c r="LFK9" s="185"/>
      <c r="LFL9" s="186"/>
      <c r="LFM9" s="185"/>
      <c r="LFN9" s="186"/>
      <c r="LFO9" s="185"/>
      <c r="LFP9" s="186"/>
      <c r="LFQ9" s="185"/>
      <c r="LFR9" s="186"/>
      <c r="LFS9" s="185"/>
      <c r="LFT9" s="186"/>
      <c r="LFU9" s="185"/>
      <c r="LFV9" s="186"/>
      <c r="LFW9" s="185"/>
      <c r="LFX9" s="186"/>
      <c r="LFY9" s="185"/>
      <c r="LFZ9" s="186"/>
      <c r="LGA9" s="185"/>
      <c r="LGB9" s="186"/>
      <c r="LGC9" s="185"/>
      <c r="LGD9" s="186"/>
      <c r="LGE9" s="185"/>
      <c r="LGF9" s="186"/>
      <c r="LGG9" s="185"/>
      <c r="LGH9" s="186"/>
      <c r="LGI9" s="185"/>
      <c r="LGJ9" s="186"/>
      <c r="LGK9" s="185"/>
      <c r="LGL9" s="186"/>
      <c r="LGM9" s="185"/>
      <c r="LGN9" s="186"/>
      <c r="LGO9" s="185"/>
      <c r="LGP9" s="186"/>
      <c r="LGQ9" s="185"/>
      <c r="LGR9" s="186"/>
      <c r="LGS9" s="185"/>
      <c r="LGT9" s="186"/>
      <c r="LGU9" s="185"/>
      <c r="LGV9" s="186"/>
      <c r="LGW9" s="185"/>
      <c r="LGX9" s="186"/>
      <c r="LGY9" s="185"/>
      <c r="LGZ9" s="186"/>
      <c r="LHA9" s="185"/>
      <c r="LHB9" s="186"/>
      <c r="LHC9" s="185"/>
      <c r="LHD9" s="186"/>
      <c r="LHE9" s="185"/>
      <c r="LHF9" s="186"/>
      <c r="LHG9" s="185"/>
      <c r="LHH9" s="186"/>
      <c r="LHI9" s="185"/>
      <c r="LHJ9" s="186"/>
      <c r="LHK9" s="185"/>
      <c r="LHL9" s="186"/>
      <c r="LHM9" s="185"/>
      <c r="LHN9" s="186"/>
      <c r="LHO9" s="185"/>
      <c r="LHP9" s="186"/>
      <c r="LHQ9" s="185"/>
      <c r="LHR9" s="186"/>
      <c r="LHS9" s="185"/>
      <c r="LHT9" s="186"/>
      <c r="LHU9" s="185"/>
      <c r="LHV9" s="186"/>
      <c r="LHW9" s="185"/>
      <c r="LHX9" s="186"/>
      <c r="LHY9" s="185"/>
      <c r="LHZ9" s="186"/>
      <c r="LIA9" s="185"/>
      <c r="LIB9" s="186"/>
      <c r="LIC9" s="185"/>
      <c r="LID9" s="186"/>
      <c r="LIE9" s="185"/>
      <c r="LIF9" s="186"/>
      <c r="LIG9" s="185"/>
      <c r="LIH9" s="186"/>
      <c r="LII9" s="185"/>
      <c r="LIJ9" s="186"/>
      <c r="LIK9" s="185"/>
      <c r="LIL9" s="186"/>
      <c r="LIM9" s="185"/>
      <c r="LIN9" s="186"/>
      <c r="LIO9" s="185"/>
      <c r="LIP9" s="186"/>
      <c r="LIQ9" s="185"/>
      <c r="LIR9" s="186"/>
      <c r="LIS9" s="185"/>
      <c r="LIT9" s="186"/>
      <c r="LIU9" s="185"/>
      <c r="LIV9" s="186"/>
      <c r="LIW9" s="185"/>
      <c r="LIX9" s="186"/>
      <c r="LIY9" s="185"/>
      <c r="LIZ9" s="186"/>
      <c r="LJA9" s="185"/>
      <c r="LJB9" s="186"/>
      <c r="LJC9" s="185"/>
      <c r="LJD9" s="186"/>
      <c r="LJE9" s="185"/>
      <c r="LJF9" s="186"/>
      <c r="LJG9" s="185"/>
      <c r="LJH9" s="186"/>
      <c r="LJI9" s="185"/>
      <c r="LJJ9" s="186"/>
      <c r="LJK9" s="185"/>
      <c r="LJL9" s="186"/>
      <c r="LJM9" s="185"/>
      <c r="LJN9" s="186"/>
      <c r="LJO9" s="185"/>
      <c r="LJP9" s="186"/>
      <c r="LJQ9" s="185"/>
      <c r="LJR9" s="186"/>
      <c r="LJS9" s="185"/>
      <c r="LJT9" s="186"/>
      <c r="LJU9" s="185"/>
      <c r="LJV9" s="186"/>
      <c r="LJW9" s="185"/>
      <c r="LJX9" s="186"/>
      <c r="LJY9" s="185"/>
      <c r="LJZ9" s="186"/>
      <c r="LKA9" s="185"/>
      <c r="LKB9" s="186"/>
      <c r="LKC9" s="185"/>
      <c r="LKD9" s="186"/>
      <c r="LKE9" s="185"/>
      <c r="LKF9" s="186"/>
      <c r="LKG9" s="185"/>
      <c r="LKH9" s="186"/>
      <c r="LKI9" s="185"/>
      <c r="LKJ9" s="186"/>
      <c r="LKK9" s="185"/>
      <c r="LKL9" s="186"/>
      <c r="LKM9" s="185"/>
      <c r="LKN9" s="186"/>
      <c r="LKO9" s="185"/>
      <c r="LKP9" s="186"/>
      <c r="LKQ9" s="185"/>
      <c r="LKR9" s="186"/>
      <c r="LKS9" s="185"/>
      <c r="LKT9" s="186"/>
      <c r="LKU9" s="185"/>
      <c r="LKV9" s="186"/>
      <c r="LKW9" s="185"/>
      <c r="LKX9" s="186"/>
      <c r="LKY9" s="185"/>
      <c r="LKZ9" s="186"/>
      <c r="LLA9" s="185"/>
      <c r="LLB9" s="186"/>
      <c r="LLC9" s="185"/>
      <c r="LLD9" s="186"/>
      <c r="LLE9" s="185"/>
      <c r="LLF9" s="186"/>
      <c r="LLG9" s="185"/>
      <c r="LLH9" s="186"/>
      <c r="LLI9" s="185"/>
      <c r="LLJ9" s="186"/>
      <c r="LLK9" s="185"/>
      <c r="LLL9" s="186"/>
      <c r="LLM9" s="185"/>
      <c r="LLN9" s="186"/>
      <c r="LLO9" s="185"/>
      <c r="LLP9" s="186"/>
      <c r="LLQ9" s="185"/>
      <c r="LLR9" s="186"/>
      <c r="LLS9" s="185"/>
      <c r="LLT9" s="186"/>
      <c r="LLU9" s="185"/>
      <c r="LLV9" s="186"/>
      <c r="LLW9" s="185"/>
      <c r="LLX9" s="186"/>
      <c r="LLY9" s="185"/>
      <c r="LLZ9" s="186"/>
      <c r="LMA9" s="185"/>
      <c r="LMB9" s="186"/>
      <c r="LMC9" s="185"/>
      <c r="LMD9" s="186"/>
      <c r="LME9" s="185"/>
      <c r="LMF9" s="186"/>
      <c r="LMG9" s="185"/>
      <c r="LMH9" s="186"/>
      <c r="LMI9" s="185"/>
      <c r="LMJ9" s="186"/>
      <c r="LMK9" s="185"/>
      <c r="LML9" s="186"/>
      <c r="LMM9" s="185"/>
      <c r="LMN9" s="186"/>
      <c r="LMO9" s="185"/>
      <c r="LMP9" s="186"/>
      <c r="LMQ9" s="185"/>
      <c r="LMR9" s="186"/>
      <c r="LMS9" s="185"/>
      <c r="LMT9" s="186"/>
      <c r="LMU9" s="185"/>
      <c r="LMV9" s="186"/>
      <c r="LMW9" s="185"/>
      <c r="LMX9" s="186"/>
      <c r="LMY9" s="185"/>
      <c r="LMZ9" s="186"/>
      <c r="LNA9" s="185"/>
      <c r="LNB9" s="186"/>
      <c r="LNC9" s="185"/>
      <c r="LND9" s="186"/>
      <c r="LNE9" s="185"/>
      <c r="LNF9" s="186"/>
      <c r="LNG9" s="185"/>
      <c r="LNH9" s="186"/>
      <c r="LNI9" s="185"/>
      <c r="LNJ9" s="186"/>
      <c r="LNK9" s="185"/>
      <c r="LNL9" s="186"/>
      <c r="LNM9" s="185"/>
      <c r="LNN9" s="186"/>
      <c r="LNO9" s="185"/>
      <c r="LNP9" s="186"/>
      <c r="LNQ9" s="185"/>
      <c r="LNR9" s="186"/>
      <c r="LNS9" s="185"/>
      <c r="LNT9" s="186"/>
      <c r="LNU9" s="185"/>
      <c r="LNV9" s="186"/>
      <c r="LNW9" s="185"/>
      <c r="LNX9" s="186"/>
      <c r="LNY9" s="185"/>
      <c r="LNZ9" s="186"/>
      <c r="LOA9" s="185"/>
      <c r="LOB9" s="186"/>
      <c r="LOC9" s="185"/>
      <c r="LOD9" s="186"/>
      <c r="LOE9" s="185"/>
      <c r="LOF9" s="186"/>
      <c r="LOG9" s="185"/>
      <c r="LOH9" s="186"/>
      <c r="LOI9" s="185"/>
      <c r="LOJ9" s="186"/>
      <c r="LOK9" s="185"/>
      <c r="LOL9" s="186"/>
      <c r="LOM9" s="185"/>
      <c r="LON9" s="186"/>
      <c r="LOO9" s="185"/>
      <c r="LOP9" s="186"/>
      <c r="LOQ9" s="185"/>
      <c r="LOR9" s="186"/>
      <c r="LOS9" s="185"/>
      <c r="LOT9" s="186"/>
      <c r="LOU9" s="185"/>
      <c r="LOV9" s="186"/>
      <c r="LOW9" s="185"/>
      <c r="LOX9" s="186"/>
      <c r="LOY9" s="185"/>
      <c r="LOZ9" s="186"/>
      <c r="LPA9" s="185"/>
      <c r="LPB9" s="186"/>
      <c r="LPC9" s="185"/>
      <c r="LPD9" s="186"/>
      <c r="LPE9" s="185"/>
      <c r="LPF9" s="186"/>
      <c r="LPG9" s="185"/>
      <c r="LPH9" s="186"/>
      <c r="LPI9" s="185"/>
      <c r="LPJ9" s="186"/>
      <c r="LPK9" s="185"/>
      <c r="LPL9" s="186"/>
      <c r="LPM9" s="185"/>
      <c r="LPN9" s="186"/>
      <c r="LPO9" s="185"/>
      <c r="LPP9" s="186"/>
      <c r="LPQ9" s="185"/>
      <c r="LPR9" s="186"/>
      <c r="LPS9" s="185"/>
      <c r="LPT9" s="186"/>
      <c r="LPU9" s="185"/>
      <c r="LPV9" s="186"/>
      <c r="LPW9" s="185"/>
      <c r="LPX9" s="186"/>
      <c r="LPY9" s="185"/>
      <c r="LPZ9" s="186"/>
      <c r="LQA9" s="185"/>
      <c r="LQB9" s="186"/>
      <c r="LQC9" s="185"/>
      <c r="LQD9" s="186"/>
      <c r="LQE9" s="185"/>
      <c r="LQF9" s="186"/>
      <c r="LQG9" s="185"/>
      <c r="LQH9" s="186"/>
      <c r="LQI9" s="185"/>
      <c r="LQJ9" s="186"/>
      <c r="LQK9" s="185"/>
      <c r="LQL9" s="186"/>
      <c r="LQM9" s="185"/>
      <c r="LQN9" s="186"/>
      <c r="LQO9" s="185"/>
      <c r="LQP9" s="186"/>
      <c r="LQQ9" s="185"/>
      <c r="LQR9" s="186"/>
      <c r="LQS9" s="185"/>
      <c r="LQT9" s="186"/>
      <c r="LQU9" s="185"/>
      <c r="LQV9" s="186"/>
      <c r="LQW9" s="185"/>
      <c r="LQX9" s="186"/>
      <c r="LQY9" s="185"/>
      <c r="LQZ9" s="186"/>
      <c r="LRA9" s="185"/>
      <c r="LRB9" s="186"/>
      <c r="LRC9" s="185"/>
      <c r="LRD9" s="186"/>
      <c r="LRE9" s="185"/>
      <c r="LRF9" s="186"/>
      <c r="LRG9" s="185"/>
      <c r="LRH9" s="186"/>
      <c r="LRI9" s="185"/>
      <c r="LRJ9" s="186"/>
      <c r="LRK9" s="185"/>
      <c r="LRL9" s="186"/>
      <c r="LRM9" s="185"/>
      <c r="LRN9" s="186"/>
      <c r="LRO9" s="185"/>
      <c r="LRP9" s="186"/>
      <c r="LRQ9" s="185"/>
      <c r="LRR9" s="186"/>
      <c r="LRS9" s="185"/>
      <c r="LRT9" s="186"/>
      <c r="LRU9" s="185"/>
      <c r="LRV9" s="186"/>
      <c r="LRW9" s="185"/>
      <c r="LRX9" s="186"/>
      <c r="LRY9" s="185"/>
      <c r="LRZ9" s="186"/>
      <c r="LSA9" s="185"/>
      <c r="LSB9" s="186"/>
      <c r="LSC9" s="185"/>
      <c r="LSD9" s="186"/>
      <c r="LSE9" s="185"/>
      <c r="LSF9" s="186"/>
      <c r="LSG9" s="185"/>
      <c r="LSH9" s="186"/>
      <c r="LSI9" s="185"/>
      <c r="LSJ9" s="186"/>
      <c r="LSK9" s="185"/>
      <c r="LSL9" s="186"/>
      <c r="LSM9" s="185"/>
      <c r="LSN9" s="186"/>
      <c r="LSO9" s="185"/>
      <c r="LSP9" s="186"/>
      <c r="LSQ9" s="185"/>
      <c r="LSR9" s="186"/>
      <c r="LSS9" s="185"/>
      <c r="LST9" s="186"/>
      <c r="LSU9" s="185"/>
      <c r="LSV9" s="186"/>
      <c r="LSW9" s="185"/>
      <c r="LSX9" s="186"/>
      <c r="LSY9" s="185"/>
      <c r="LSZ9" s="186"/>
      <c r="LTA9" s="185"/>
      <c r="LTB9" s="186"/>
      <c r="LTC9" s="185"/>
      <c r="LTD9" s="186"/>
      <c r="LTE9" s="185"/>
      <c r="LTF9" s="186"/>
      <c r="LTG9" s="185"/>
      <c r="LTH9" s="186"/>
      <c r="LTI9" s="185"/>
      <c r="LTJ9" s="186"/>
      <c r="LTK9" s="185"/>
      <c r="LTL9" s="186"/>
      <c r="LTM9" s="185"/>
      <c r="LTN9" s="186"/>
      <c r="LTO9" s="185"/>
      <c r="LTP9" s="186"/>
      <c r="LTQ9" s="185"/>
      <c r="LTR9" s="186"/>
      <c r="LTS9" s="185"/>
      <c r="LTT9" s="186"/>
      <c r="LTU9" s="185"/>
      <c r="LTV9" s="186"/>
      <c r="LTW9" s="185"/>
      <c r="LTX9" s="186"/>
      <c r="LTY9" s="185"/>
      <c r="LTZ9" s="186"/>
      <c r="LUA9" s="185"/>
      <c r="LUB9" s="186"/>
      <c r="LUC9" s="185"/>
      <c r="LUD9" s="186"/>
      <c r="LUE9" s="185"/>
      <c r="LUF9" s="186"/>
      <c r="LUG9" s="185"/>
      <c r="LUH9" s="186"/>
      <c r="LUI9" s="185"/>
      <c r="LUJ9" s="186"/>
      <c r="LUK9" s="185"/>
      <c r="LUL9" s="186"/>
      <c r="LUM9" s="185"/>
      <c r="LUN9" s="186"/>
      <c r="LUO9" s="185"/>
      <c r="LUP9" s="186"/>
      <c r="LUQ9" s="185"/>
      <c r="LUR9" s="186"/>
      <c r="LUS9" s="185"/>
      <c r="LUT9" s="186"/>
      <c r="LUU9" s="185"/>
      <c r="LUV9" s="186"/>
      <c r="LUW9" s="185"/>
      <c r="LUX9" s="186"/>
      <c r="LUY9" s="185"/>
      <c r="LUZ9" s="186"/>
      <c r="LVA9" s="185"/>
      <c r="LVB9" s="186"/>
      <c r="LVC9" s="185"/>
      <c r="LVD9" s="186"/>
      <c r="LVE9" s="185"/>
      <c r="LVF9" s="186"/>
      <c r="LVG9" s="185"/>
      <c r="LVH9" s="186"/>
      <c r="LVI9" s="185"/>
      <c r="LVJ9" s="186"/>
      <c r="LVK9" s="185"/>
      <c r="LVL9" s="186"/>
      <c r="LVM9" s="185"/>
      <c r="LVN9" s="186"/>
      <c r="LVO9" s="185"/>
      <c r="LVP9" s="186"/>
      <c r="LVQ9" s="185"/>
      <c r="LVR9" s="186"/>
      <c r="LVS9" s="185"/>
      <c r="LVT9" s="186"/>
      <c r="LVU9" s="185"/>
      <c r="LVV9" s="186"/>
      <c r="LVW9" s="185"/>
      <c r="LVX9" s="186"/>
      <c r="LVY9" s="185"/>
      <c r="LVZ9" s="186"/>
      <c r="LWA9" s="185"/>
      <c r="LWB9" s="186"/>
      <c r="LWC9" s="185"/>
      <c r="LWD9" s="186"/>
      <c r="LWE9" s="185"/>
      <c r="LWF9" s="186"/>
      <c r="LWG9" s="185"/>
      <c r="LWH9" s="186"/>
      <c r="LWI9" s="185"/>
      <c r="LWJ9" s="186"/>
      <c r="LWK9" s="185"/>
      <c r="LWL9" s="186"/>
      <c r="LWM9" s="185"/>
      <c r="LWN9" s="186"/>
      <c r="LWO9" s="185"/>
      <c r="LWP9" s="186"/>
      <c r="LWQ9" s="185"/>
      <c r="LWR9" s="186"/>
      <c r="LWS9" s="185"/>
      <c r="LWT9" s="186"/>
      <c r="LWU9" s="185"/>
      <c r="LWV9" s="186"/>
      <c r="LWW9" s="185"/>
      <c r="LWX9" s="186"/>
      <c r="LWY9" s="185"/>
      <c r="LWZ9" s="186"/>
      <c r="LXA9" s="185"/>
      <c r="LXB9" s="186"/>
      <c r="LXC9" s="185"/>
      <c r="LXD9" s="186"/>
      <c r="LXE9" s="185"/>
      <c r="LXF9" s="186"/>
      <c r="LXG9" s="185"/>
      <c r="LXH9" s="186"/>
      <c r="LXI9" s="185"/>
      <c r="LXJ9" s="186"/>
      <c r="LXK9" s="185"/>
      <c r="LXL9" s="186"/>
      <c r="LXM9" s="185"/>
      <c r="LXN9" s="186"/>
      <c r="LXO9" s="185"/>
      <c r="LXP9" s="186"/>
      <c r="LXQ9" s="185"/>
      <c r="LXR9" s="186"/>
      <c r="LXS9" s="185"/>
      <c r="LXT9" s="186"/>
      <c r="LXU9" s="185"/>
      <c r="LXV9" s="186"/>
      <c r="LXW9" s="185"/>
      <c r="LXX9" s="186"/>
      <c r="LXY9" s="185"/>
      <c r="LXZ9" s="186"/>
      <c r="LYA9" s="185"/>
      <c r="LYB9" s="186"/>
      <c r="LYC9" s="185"/>
      <c r="LYD9" s="186"/>
      <c r="LYE9" s="185"/>
      <c r="LYF9" s="186"/>
      <c r="LYG9" s="185"/>
      <c r="LYH9" s="186"/>
      <c r="LYI9" s="185"/>
      <c r="LYJ9" s="186"/>
      <c r="LYK9" s="185"/>
      <c r="LYL9" s="186"/>
      <c r="LYM9" s="185"/>
      <c r="LYN9" s="186"/>
      <c r="LYO9" s="185"/>
      <c r="LYP9" s="186"/>
      <c r="LYQ9" s="185"/>
      <c r="LYR9" s="186"/>
      <c r="LYS9" s="185"/>
      <c r="LYT9" s="186"/>
      <c r="LYU9" s="185"/>
      <c r="LYV9" s="186"/>
      <c r="LYW9" s="185"/>
      <c r="LYX9" s="186"/>
      <c r="LYY9" s="185"/>
      <c r="LYZ9" s="186"/>
      <c r="LZA9" s="185"/>
      <c r="LZB9" s="186"/>
      <c r="LZC9" s="185"/>
      <c r="LZD9" s="186"/>
      <c r="LZE9" s="185"/>
      <c r="LZF9" s="186"/>
      <c r="LZG9" s="185"/>
      <c r="LZH9" s="186"/>
      <c r="LZI9" s="185"/>
      <c r="LZJ9" s="186"/>
      <c r="LZK9" s="185"/>
      <c r="LZL9" s="186"/>
      <c r="LZM9" s="185"/>
      <c r="LZN9" s="186"/>
      <c r="LZO9" s="185"/>
      <c r="LZP9" s="186"/>
      <c r="LZQ9" s="185"/>
      <c r="LZR9" s="186"/>
      <c r="LZS9" s="185"/>
      <c r="LZT9" s="186"/>
      <c r="LZU9" s="185"/>
      <c r="LZV9" s="186"/>
      <c r="LZW9" s="185"/>
      <c r="LZX9" s="186"/>
      <c r="LZY9" s="185"/>
      <c r="LZZ9" s="186"/>
      <c r="MAA9" s="185"/>
      <c r="MAB9" s="186"/>
      <c r="MAC9" s="185"/>
      <c r="MAD9" s="186"/>
      <c r="MAE9" s="185"/>
      <c r="MAF9" s="186"/>
      <c r="MAG9" s="185"/>
      <c r="MAH9" s="186"/>
      <c r="MAI9" s="185"/>
      <c r="MAJ9" s="186"/>
      <c r="MAK9" s="185"/>
      <c r="MAL9" s="186"/>
      <c r="MAM9" s="185"/>
      <c r="MAN9" s="186"/>
      <c r="MAO9" s="185"/>
      <c r="MAP9" s="186"/>
      <c r="MAQ9" s="185"/>
      <c r="MAR9" s="186"/>
      <c r="MAS9" s="185"/>
      <c r="MAT9" s="186"/>
      <c r="MAU9" s="185"/>
      <c r="MAV9" s="186"/>
      <c r="MAW9" s="185"/>
      <c r="MAX9" s="186"/>
      <c r="MAY9" s="185"/>
      <c r="MAZ9" s="186"/>
      <c r="MBA9" s="185"/>
      <c r="MBB9" s="186"/>
      <c r="MBC9" s="185"/>
      <c r="MBD9" s="186"/>
      <c r="MBE9" s="185"/>
      <c r="MBF9" s="186"/>
      <c r="MBG9" s="185"/>
      <c r="MBH9" s="186"/>
      <c r="MBI9" s="185"/>
      <c r="MBJ9" s="186"/>
      <c r="MBK9" s="185"/>
      <c r="MBL9" s="186"/>
      <c r="MBM9" s="185"/>
      <c r="MBN9" s="186"/>
      <c r="MBO9" s="185"/>
      <c r="MBP9" s="186"/>
      <c r="MBQ9" s="185"/>
      <c r="MBR9" s="186"/>
      <c r="MBS9" s="185"/>
      <c r="MBT9" s="186"/>
      <c r="MBU9" s="185"/>
      <c r="MBV9" s="186"/>
      <c r="MBW9" s="185"/>
      <c r="MBX9" s="186"/>
      <c r="MBY9" s="185"/>
      <c r="MBZ9" s="186"/>
      <c r="MCA9" s="185"/>
      <c r="MCB9" s="186"/>
      <c r="MCC9" s="185"/>
      <c r="MCD9" s="186"/>
      <c r="MCE9" s="185"/>
      <c r="MCF9" s="186"/>
      <c r="MCG9" s="185"/>
      <c r="MCH9" s="186"/>
      <c r="MCI9" s="185"/>
      <c r="MCJ9" s="186"/>
      <c r="MCK9" s="185"/>
      <c r="MCL9" s="186"/>
      <c r="MCM9" s="185"/>
      <c r="MCN9" s="186"/>
      <c r="MCO9" s="185"/>
      <c r="MCP9" s="186"/>
      <c r="MCQ9" s="185"/>
      <c r="MCR9" s="186"/>
      <c r="MCS9" s="185"/>
      <c r="MCT9" s="186"/>
      <c r="MCU9" s="185"/>
      <c r="MCV9" s="186"/>
      <c r="MCW9" s="185"/>
      <c r="MCX9" s="186"/>
      <c r="MCY9" s="185"/>
      <c r="MCZ9" s="186"/>
      <c r="MDA9" s="185"/>
      <c r="MDB9" s="186"/>
      <c r="MDC9" s="185"/>
      <c r="MDD9" s="186"/>
      <c r="MDE9" s="185"/>
      <c r="MDF9" s="186"/>
      <c r="MDG9" s="185"/>
      <c r="MDH9" s="186"/>
      <c r="MDI9" s="185"/>
      <c r="MDJ9" s="186"/>
      <c r="MDK9" s="185"/>
      <c r="MDL9" s="186"/>
      <c r="MDM9" s="185"/>
      <c r="MDN9" s="186"/>
      <c r="MDO9" s="185"/>
      <c r="MDP9" s="186"/>
      <c r="MDQ9" s="185"/>
      <c r="MDR9" s="186"/>
      <c r="MDS9" s="185"/>
      <c r="MDT9" s="186"/>
      <c r="MDU9" s="185"/>
      <c r="MDV9" s="186"/>
      <c r="MDW9" s="185"/>
      <c r="MDX9" s="186"/>
      <c r="MDY9" s="185"/>
      <c r="MDZ9" s="186"/>
      <c r="MEA9" s="185"/>
      <c r="MEB9" s="186"/>
      <c r="MEC9" s="185"/>
      <c r="MED9" s="186"/>
      <c r="MEE9" s="185"/>
      <c r="MEF9" s="186"/>
      <c r="MEG9" s="185"/>
      <c r="MEH9" s="186"/>
      <c r="MEI9" s="185"/>
      <c r="MEJ9" s="186"/>
      <c r="MEK9" s="185"/>
      <c r="MEL9" s="186"/>
      <c r="MEM9" s="185"/>
      <c r="MEN9" s="186"/>
      <c r="MEO9" s="185"/>
      <c r="MEP9" s="186"/>
      <c r="MEQ9" s="185"/>
      <c r="MER9" s="186"/>
      <c r="MES9" s="185"/>
      <c r="MET9" s="186"/>
      <c r="MEU9" s="185"/>
      <c r="MEV9" s="186"/>
      <c r="MEW9" s="185"/>
      <c r="MEX9" s="186"/>
      <c r="MEY9" s="185"/>
      <c r="MEZ9" s="186"/>
      <c r="MFA9" s="185"/>
      <c r="MFB9" s="186"/>
      <c r="MFC9" s="185"/>
      <c r="MFD9" s="186"/>
      <c r="MFE9" s="185"/>
      <c r="MFF9" s="186"/>
      <c r="MFG9" s="185"/>
      <c r="MFH9" s="186"/>
      <c r="MFI9" s="185"/>
      <c r="MFJ9" s="186"/>
      <c r="MFK9" s="185"/>
      <c r="MFL9" s="186"/>
      <c r="MFM9" s="185"/>
      <c r="MFN9" s="186"/>
      <c r="MFO9" s="185"/>
      <c r="MFP9" s="186"/>
      <c r="MFQ9" s="185"/>
      <c r="MFR9" s="186"/>
      <c r="MFS9" s="185"/>
      <c r="MFT9" s="186"/>
      <c r="MFU9" s="185"/>
      <c r="MFV9" s="186"/>
      <c r="MFW9" s="185"/>
      <c r="MFX9" s="186"/>
      <c r="MFY9" s="185"/>
      <c r="MFZ9" s="186"/>
      <c r="MGA9" s="185"/>
      <c r="MGB9" s="186"/>
      <c r="MGC9" s="185"/>
      <c r="MGD9" s="186"/>
      <c r="MGE9" s="185"/>
      <c r="MGF9" s="186"/>
      <c r="MGG9" s="185"/>
      <c r="MGH9" s="186"/>
      <c r="MGI9" s="185"/>
      <c r="MGJ9" s="186"/>
      <c r="MGK9" s="185"/>
      <c r="MGL9" s="186"/>
      <c r="MGM9" s="185"/>
      <c r="MGN9" s="186"/>
      <c r="MGO9" s="185"/>
      <c r="MGP9" s="186"/>
      <c r="MGQ9" s="185"/>
      <c r="MGR9" s="186"/>
      <c r="MGS9" s="185"/>
      <c r="MGT9" s="186"/>
      <c r="MGU9" s="185"/>
      <c r="MGV9" s="186"/>
      <c r="MGW9" s="185"/>
      <c r="MGX9" s="186"/>
      <c r="MGY9" s="185"/>
      <c r="MGZ9" s="186"/>
      <c r="MHA9" s="185"/>
      <c r="MHB9" s="186"/>
      <c r="MHC9" s="185"/>
      <c r="MHD9" s="186"/>
      <c r="MHE9" s="185"/>
      <c r="MHF9" s="186"/>
      <c r="MHG9" s="185"/>
      <c r="MHH9" s="186"/>
      <c r="MHI9" s="185"/>
      <c r="MHJ9" s="186"/>
      <c r="MHK9" s="185"/>
      <c r="MHL9" s="186"/>
      <c r="MHM9" s="185"/>
      <c r="MHN9" s="186"/>
      <c r="MHO9" s="185"/>
      <c r="MHP9" s="186"/>
      <c r="MHQ9" s="185"/>
      <c r="MHR9" s="186"/>
      <c r="MHS9" s="185"/>
      <c r="MHT9" s="186"/>
      <c r="MHU9" s="185"/>
      <c r="MHV9" s="186"/>
      <c r="MHW9" s="185"/>
      <c r="MHX9" s="186"/>
      <c r="MHY9" s="185"/>
      <c r="MHZ9" s="186"/>
      <c r="MIA9" s="185"/>
      <c r="MIB9" s="186"/>
      <c r="MIC9" s="185"/>
      <c r="MID9" s="186"/>
      <c r="MIE9" s="185"/>
      <c r="MIF9" s="186"/>
      <c r="MIG9" s="185"/>
      <c r="MIH9" s="186"/>
      <c r="MII9" s="185"/>
      <c r="MIJ9" s="186"/>
      <c r="MIK9" s="185"/>
      <c r="MIL9" s="186"/>
      <c r="MIM9" s="185"/>
      <c r="MIN9" s="186"/>
      <c r="MIO9" s="185"/>
      <c r="MIP9" s="186"/>
      <c r="MIQ9" s="185"/>
      <c r="MIR9" s="186"/>
      <c r="MIS9" s="185"/>
      <c r="MIT9" s="186"/>
      <c r="MIU9" s="185"/>
      <c r="MIV9" s="186"/>
      <c r="MIW9" s="185"/>
      <c r="MIX9" s="186"/>
      <c r="MIY9" s="185"/>
      <c r="MIZ9" s="186"/>
      <c r="MJA9" s="185"/>
      <c r="MJB9" s="186"/>
      <c r="MJC9" s="185"/>
      <c r="MJD9" s="186"/>
      <c r="MJE9" s="185"/>
      <c r="MJF9" s="186"/>
      <c r="MJG9" s="185"/>
      <c r="MJH9" s="186"/>
      <c r="MJI9" s="185"/>
      <c r="MJJ9" s="186"/>
      <c r="MJK9" s="185"/>
      <c r="MJL9" s="186"/>
      <c r="MJM9" s="185"/>
      <c r="MJN9" s="186"/>
      <c r="MJO9" s="185"/>
      <c r="MJP9" s="186"/>
      <c r="MJQ9" s="185"/>
      <c r="MJR9" s="186"/>
      <c r="MJS9" s="185"/>
      <c r="MJT9" s="186"/>
      <c r="MJU9" s="185"/>
      <c r="MJV9" s="186"/>
      <c r="MJW9" s="185"/>
      <c r="MJX9" s="186"/>
      <c r="MJY9" s="185"/>
      <c r="MJZ9" s="186"/>
      <c r="MKA9" s="185"/>
      <c r="MKB9" s="186"/>
      <c r="MKC9" s="185"/>
      <c r="MKD9" s="186"/>
      <c r="MKE9" s="185"/>
      <c r="MKF9" s="186"/>
      <c r="MKG9" s="185"/>
      <c r="MKH9" s="186"/>
      <c r="MKI9" s="185"/>
      <c r="MKJ9" s="186"/>
      <c r="MKK9" s="185"/>
      <c r="MKL9" s="186"/>
      <c r="MKM9" s="185"/>
      <c r="MKN9" s="186"/>
      <c r="MKO9" s="185"/>
      <c r="MKP9" s="186"/>
      <c r="MKQ9" s="185"/>
      <c r="MKR9" s="186"/>
      <c r="MKS9" s="185"/>
      <c r="MKT9" s="186"/>
      <c r="MKU9" s="185"/>
      <c r="MKV9" s="186"/>
      <c r="MKW9" s="185"/>
      <c r="MKX9" s="186"/>
      <c r="MKY9" s="185"/>
      <c r="MKZ9" s="186"/>
      <c r="MLA9" s="185"/>
      <c r="MLB9" s="186"/>
      <c r="MLC9" s="185"/>
      <c r="MLD9" s="186"/>
      <c r="MLE9" s="185"/>
      <c r="MLF9" s="186"/>
      <c r="MLG9" s="185"/>
      <c r="MLH9" s="186"/>
      <c r="MLI9" s="185"/>
      <c r="MLJ9" s="186"/>
      <c r="MLK9" s="185"/>
      <c r="MLL9" s="186"/>
      <c r="MLM9" s="185"/>
      <c r="MLN9" s="186"/>
      <c r="MLO9" s="185"/>
      <c r="MLP9" s="186"/>
      <c r="MLQ9" s="185"/>
      <c r="MLR9" s="186"/>
      <c r="MLS9" s="185"/>
      <c r="MLT9" s="186"/>
      <c r="MLU9" s="185"/>
      <c r="MLV9" s="186"/>
      <c r="MLW9" s="185"/>
      <c r="MLX9" s="186"/>
      <c r="MLY9" s="185"/>
      <c r="MLZ9" s="186"/>
      <c r="MMA9" s="185"/>
      <c r="MMB9" s="186"/>
      <c r="MMC9" s="185"/>
      <c r="MMD9" s="186"/>
      <c r="MME9" s="185"/>
      <c r="MMF9" s="186"/>
      <c r="MMG9" s="185"/>
      <c r="MMH9" s="186"/>
      <c r="MMI9" s="185"/>
      <c r="MMJ9" s="186"/>
      <c r="MMK9" s="185"/>
      <c r="MML9" s="186"/>
      <c r="MMM9" s="185"/>
      <c r="MMN9" s="186"/>
      <c r="MMO9" s="185"/>
      <c r="MMP9" s="186"/>
      <c r="MMQ9" s="185"/>
      <c r="MMR9" s="186"/>
      <c r="MMS9" s="185"/>
      <c r="MMT9" s="186"/>
      <c r="MMU9" s="185"/>
      <c r="MMV9" s="186"/>
      <c r="MMW9" s="185"/>
      <c r="MMX9" s="186"/>
      <c r="MMY9" s="185"/>
      <c r="MMZ9" s="186"/>
      <c r="MNA9" s="185"/>
      <c r="MNB9" s="186"/>
      <c r="MNC9" s="185"/>
      <c r="MND9" s="186"/>
      <c r="MNE9" s="185"/>
      <c r="MNF9" s="186"/>
      <c r="MNG9" s="185"/>
      <c r="MNH9" s="186"/>
      <c r="MNI9" s="185"/>
      <c r="MNJ9" s="186"/>
      <c r="MNK9" s="185"/>
      <c r="MNL9" s="186"/>
      <c r="MNM9" s="185"/>
      <c r="MNN9" s="186"/>
      <c r="MNO9" s="185"/>
      <c r="MNP9" s="186"/>
      <c r="MNQ9" s="185"/>
      <c r="MNR9" s="186"/>
      <c r="MNS9" s="185"/>
      <c r="MNT9" s="186"/>
      <c r="MNU9" s="185"/>
      <c r="MNV9" s="186"/>
      <c r="MNW9" s="185"/>
      <c r="MNX9" s="186"/>
      <c r="MNY9" s="185"/>
      <c r="MNZ9" s="186"/>
      <c r="MOA9" s="185"/>
      <c r="MOB9" s="186"/>
      <c r="MOC9" s="185"/>
      <c r="MOD9" s="186"/>
      <c r="MOE9" s="185"/>
      <c r="MOF9" s="186"/>
      <c r="MOG9" s="185"/>
      <c r="MOH9" s="186"/>
      <c r="MOI9" s="185"/>
      <c r="MOJ9" s="186"/>
      <c r="MOK9" s="185"/>
      <c r="MOL9" s="186"/>
      <c r="MOM9" s="185"/>
      <c r="MON9" s="186"/>
      <c r="MOO9" s="185"/>
      <c r="MOP9" s="186"/>
      <c r="MOQ9" s="185"/>
      <c r="MOR9" s="186"/>
      <c r="MOS9" s="185"/>
      <c r="MOT9" s="186"/>
      <c r="MOU9" s="185"/>
      <c r="MOV9" s="186"/>
      <c r="MOW9" s="185"/>
      <c r="MOX9" s="186"/>
      <c r="MOY9" s="185"/>
      <c r="MOZ9" s="186"/>
      <c r="MPA9" s="185"/>
      <c r="MPB9" s="186"/>
      <c r="MPC9" s="185"/>
      <c r="MPD9" s="186"/>
      <c r="MPE9" s="185"/>
      <c r="MPF9" s="186"/>
      <c r="MPG9" s="185"/>
      <c r="MPH9" s="186"/>
      <c r="MPI9" s="185"/>
      <c r="MPJ9" s="186"/>
      <c r="MPK9" s="185"/>
      <c r="MPL9" s="186"/>
      <c r="MPM9" s="185"/>
      <c r="MPN9" s="186"/>
      <c r="MPO9" s="185"/>
      <c r="MPP9" s="186"/>
      <c r="MPQ9" s="185"/>
      <c r="MPR9" s="186"/>
      <c r="MPS9" s="185"/>
      <c r="MPT9" s="186"/>
      <c r="MPU9" s="185"/>
      <c r="MPV9" s="186"/>
      <c r="MPW9" s="185"/>
      <c r="MPX9" s="186"/>
      <c r="MPY9" s="185"/>
      <c r="MPZ9" s="186"/>
      <c r="MQA9" s="185"/>
      <c r="MQB9" s="186"/>
      <c r="MQC9" s="185"/>
      <c r="MQD9" s="186"/>
      <c r="MQE9" s="185"/>
      <c r="MQF9" s="186"/>
      <c r="MQG9" s="185"/>
      <c r="MQH9" s="186"/>
      <c r="MQI9" s="185"/>
      <c r="MQJ9" s="186"/>
      <c r="MQK9" s="185"/>
      <c r="MQL9" s="186"/>
      <c r="MQM9" s="185"/>
      <c r="MQN9" s="186"/>
      <c r="MQO9" s="185"/>
      <c r="MQP9" s="186"/>
      <c r="MQQ9" s="185"/>
      <c r="MQR9" s="186"/>
      <c r="MQS9" s="185"/>
      <c r="MQT9" s="186"/>
      <c r="MQU9" s="185"/>
      <c r="MQV9" s="186"/>
      <c r="MQW9" s="185"/>
      <c r="MQX9" s="186"/>
      <c r="MQY9" s="185"/>
      <c r="MQZ9" s="186"/>
      <c r="MRA9" s="185"/>
      <c r="MRB9" s="186"/>
      <c r="MRC9" s="185"/>
      <c r="MRD9" s="186"/>
      <c r="MRE9" s="185"/>
      <c r="MRF9" s="186"/>
      <c r="MRG9" s="185"/>
      <c r="MRH9" s="186"/>
      <c r="MRI9" s="185"/>
      <c r="MRJ9" s="186"/>
      <c r="MRK9" s="185"/>
      <c r="MRL9" s="186"/>
      <c r="MRM9" s="185"/>
      <c r="MRN9" s="186"/>
      <c r="MRO9" s="185"/>
      <c r="MRP9" s="186"/>
      <c r="MRQ9" s="185"/>
      <c r="MRR9" s="186"/>
      <c r="MRS9" s="185"/>
      <c r="MRT9" s="186"/>
      <c r="MRU9" s="185"/>
      <c r="MRV9" s="186"/>
      <c r="MRW9" s="185"/>
      <c r="MRX9" s="186"/>
      <c r="MRY9" s="185"/>
      <c r="MRZ9" s="186"/>
      <c r="MSA9" s="185"/>
      <c r="MSB9" s="186"/>
      <c r="MSC9" s="185"/>
      <c r="MSD9" s="186"/>
      <c r="MSE9" s="185"/>
      <c r="MSF9" s="186"/>
      <c r="MSG9" s="185"/>
      <c r="MSH9" s="186"/>
      <c r="MSI9" s="185"/>
      <c r="MSJ9" s="186"/>
      <c r="MSK9" s="185"/>
      <c r="MSL9" s="186"/>
      <c r="MSM9" s="185"/>
      <c r="MSN9" s="186"/>
      <c r="MSO9" s="185"/>
      <c r="MSP9" s="186"/>
      <c r="MSQ9" s="185"/>
      <c r="MSR9" s="186"/>
      <c r="MSS9" s="185"/>
      <c r="MST9" s="186"/>
      <c r="MSU9" s="185"/>
      <c r="MSV9" s="186"/>
      <c r="MSW9" s="185"/>
      <c r="MSX9" s="186"/>
      <c r="MSY9" s="185"/>
      <c r="MSZ9" s="186"/>
      <c r="MTA9" s="185"/>
      <c r="MTB9" s="186"/>
      <c r="MTC9" s="185"/>
      <c r="MTD9" s="186"/>
      <c r="MTE9" s="185"/>
      <c r="MTF9" s="186"/>
      <c r="MTG9" s="185"/>
      <c r="MTH9" s="186"/>
      <c r="MTI9" s="185"/>
      <c r="MTJ9" s="186"/>
      <c r="MTK9" s="185"/>
      <c r="MTL9" s="186"/>
      <c r="MTM9" s="185"/>
      <c r="MTN9" s="186"/>
      <c r="MTO9" s="185"/>
      <c r="MTP9" s="186"/>
      <c r="MTQ9" s="185"/>
      <c r="MTR9" s="186"/>
      <c r="MTS9" s="185"/>
      <c r="MTT9" s="186"/>
      <c r="MTU9" s="185"/>
      <c r="MTV9" s="186"/>
      <c r="MTW9" s="185"/>
      <c r="MTX9" s="186"/>
      <c r="MTY9" s="185"/>
      <c r="MTZ9" s="186"/>
      <c r="MUA9" s="185"/>
      <c r="MUB9" s="186"/>
      <c r="MUC9" s="185"/>
      <c r="MUD9" s="186"/>
      <c r="MUE9" s="185"/>
      <c r="MUF9" s="186"/>
      <c r="MUG9" s="185"/>
      <c r="MUH9" s="186"/>
      <c r="MUI9" s="185"/>
      <c r="MUJ9" s="186"/>
      <c r="MUK9" s="185"/>
      <c r="MUL9" s="186"/>
      <c r="MUM9" s="185"/>
      <c r="MUN9" s="186"/>
      <c r="MUO9" s="185"/>
      <c r="MUP9" s="186"/>
      <c r="MUQ9" s="185"/>
      <c r="MUR9" s="186"/>
      <c r="MUS9" s="185"/>
      <c r="MUT9" s="186"/>
      <c r="MUU9" s="185"/>
      <c r="MUV9" s="186"/>
      <c r="MUW9" s="185"/>
      <c r="MUX9" s="186"/>
      <c r="MUY9" s="185"/>
      <c r="MUZ9" s="186"/>
      <c r="MVA9" s="185"/>
      <c r="MVB9" s="186"/>
      <c r="MVC9" s="185"/>
      <c r="MVD9" s="186"/>
      <c r="MVE9" s="185"/>
      <c r="MVF9" s="186"/>
      <c r="MVG9" s="185"/>
      <c r="MVH9" s="186"/>
      <c r="MVI9" s="185"/>
      <c r="MVJ9" s="186"/>
      <c r="MVK9" s="185"/>
      <c r="MVL9" s="186"/>
      <c r="MVM9" s="185"/>
      <c r="MVN9" s="186"/>
      <c r="MVO9" s="185"/>
      <c r="MVP9" s="186"/>
      <c r="MVQ9" s="185"/>
      <c r="MVR9" s="186"/>
      <c r="MVS9" s="185"/>
      <c r="MVT9" s="186"/>
      <c r="MVU9" s="185"/>
      <c r="MVV9" s="186"/>
      <c r="MVW9" s="185"/>
      <c r="MVX9" s="186"/>
      <c r="MVY9" s="185"/>
      <c r="MVZ9" s="186"/>
      <c r="MWA9" s="185"/>
      <c r="MWB9" s="186"/>
      <c r="MWC9" s="185"/>
      <c r="MWD9" s="186"/>
      <c r="MWE9" s="185"/>
      <c r="MWF9" s="186"/>
      <c r="MWG9" s="185"/>
      <c r="MWH9" s="186"/>
      <c r="MWI9" s="185"/>
      <c r="MWJ9" s="186"/>
      <c r="MWK9" s="185"/>
      <c r="MWL9" s="186"/>
      <c r="MWM9" s="185"/>
      <c r="MWN9" s="186"/>
      <c r="MWO9" s="185"/>
      <c r="MWP9" s="186"/>
      <c r="MWQ9" s="185"/>
      <c r="MWR9" s="186"/>
      <c r="MWS9" s="185"/>
      <c r="MWT9" s="186"/>
      <c r="MWU9" s="185"/>
      <c r="MWV9" s="186"/>
      <c r="MWW9" s="185"/>
      <c r="MWX9" s="186"/>
      <c r="MWY9" s="185"/>
      <c r="MWZ9" s="186"/>
      <c r="MXA9" s="185"/>
      <c r="MXB9" s="186"/>
      <c r="MXC9" s="185"/>
      <c r="MXD9" s="186"/>
      <c r="MXE9" s="185"/>
      <c r="MXF9" s="186"/>
      <c r="MXG9" s="185"/>
      <c r="MXH9" s="186"/>
      <c r="MXI9" s="185"/>
      <c r="MXJ9" s="186"/>
      <c r="MXK9" s="185"/>
      <c r="MXL9" s="186"/>
      <c r="MXM9" s="185"/>
      <c r="MXN9" s="186"/>
      <c r="MXO9" s="185"/>
      <c r="MXP9" s="186"/>
      <c r="MXQ9" s="185"/>
      <c r="MXR9" s="186"/>
      <c r="MXS9" s="185"/>
      <c r="MXT9" s="186"/>
      <c r="MXU9" s="185"/>
      <c r="MXV9" s="186"/>
      <c r="MXW9" s="185"/>
      <c r="MXX9" s="186"/>
      <c r="MXY9" s="185"/>
      <c r="MXZ9" s="186"/>
      <c r="MYA9" s="185"/>
      <c r="MYB9" s="186"/>
      <c r="MYC9" s="185"/>
      <c r="MYD9" s="186"/>
      <c r="MYE9" s="185"/>
      <c r="MYF9" s="186"/>
      <c r="MYG9" s="185"/>
      <c r="MYH9" s="186"/>
      <c r="MYI9" s="185"/>
      <c r="MYJ9" s="186"/>
      <c r="MYK9" s="185"/>
      <c r="MYL9" s="186"/>
      <c r="MYM9" s="185"/>
      <c r="MYN9" s="186"/>
      <c r="MYO9" s="185"/>
      <c r="MYP9" s="186"/>
      <c r="MYQ9" s="185"/>
      <c r="MYR9" s="186"/>
      <c r="MYS9" s="185"/>
      <c r="MYT9" s="186"/>
      <c r="MYU9" s="185"/>
      <c r="MYV9" s="186"/>
      <c r="MYW9" s="185"/>
      <c r="MYX9" s="186"/>
      <c r="MYY9" s="185"/>
      <c r="MYZ9" s="186"/>
      <c r="MZA9" s="185"/>
      <c r="MZB9" s="186"/>
      <c r="MZC9" s="185"/>
      <c r="MZD9" s="186"/>
      <c r="MZE9" s="185"/>
      <c r="MZF9" s="186"/>
      <c r="MZG9" s="185"/>
      <c r="MZH9" s="186"/>
      <c r="MZI9" s="185"/>
      <c r="MZJ9" s="186"/>
      <c r="MZK9" s="185"/>
      <c r="MZL9" s="186"/>
      <c r="MZM9" s="185"/>
      <c r="MZN9" s="186"/>
      <c r="MZO9" s="185"/>
      <c r="MZP9" s="186"/>
      <c r="MZQ9" s="185"/>
      <c r="MZR9" s="186"/>
      <c r="MZS9" s="185"/>
      <c r="MZT9" s="186"/>
      <c r="MZU9" s="185"/>
      <c r="MZV9" s="186"/>
      <c r="MZW9" s="185"/>
      <c r="MZX9" s="186"/>
      <c r="MZY9" s="185"/>
      <c r="MZZ9" s="186"/>
      <c r="NAA9" s="185"/>
      <c r="NAB9" s="186"/>
      <c r="NAC9" s="185"/>
      <c r="NAD9" s="186"/>
      <c r="NAE9" s="185"/>
      <c r="NAF9" s="186"/>
      <c r="NAG9" s="185"/>
      <c r="NAH9" s="186"/>
      <c r="NAI9" s="185"/>
      <c r="NAJ9" s="186"/>
      <c r="NAK9" s="185"/>
      <c r="NAL9" s="186"/>
      <c r="NAM9" s="185"/>
      <c r="NAN9" s="186"/>
      <c r="NAO9" s="185"/>
      <c r="NAP9" s="186"/>
      <c r="NAQ9" s="185"/>
      <c r="NAR9" s="186"/>
      <c r="NAS9" s="185"/>
      <c r="NAT9" s="186"/>
      <c r="NAU9" s="185"/>
      <c r="NAV9" s="186"/>
      <c r="NAW9" s="185"/>
      <c r="NAX9" s="186"/>
      <c r="NAY9" s="185"/>
      <c r="NAZ9" s="186"/>
      <c r="NBA9" s="185"/>
      <c r="NBB9" s="186"/>
      <c r="NBC9" s="185"/>
      <c r="NBD9" s="186"/>
      <c r="NBE9" s="185"/>
      <c r="NBF9" s="186"/>
      <c r="NBG9" s="185"/>
      <c r="NBH9" s="186"/>
      <c r="NBI9" s="185"/>
      <c r="NBJ9" s="186"/>
      <c r="NBK9" s="185"/>
      <c r="NBL9" s="186"/>
      <c r="NBM9" s="185"/>
      <c r="NBN9" s="186"/>
      <c r="NBO9" s="185"/>
      <c r="NBP9" s="186"/>
      <c r="NBQ9" s="185"/>
      <c r="NBR9" s="186"/>
      <c r="NBS9" s="185"/>
      <c r="NBT9" s="186"/>
      <c r="NBU9" s="185"/>
      <c r="NBV9" s="186"/>
      <c r="NBW9" s="185"/>
      <c r="NBX9" s="186"/>
      <c r="NBY9" s="185"/>
      <c r="NBZ9" s="186"/>
      <c r="NCA9" s="185"/>
      <c r="NCB9" s="186"/>
      <c r="NCC9" s="185"/>
      <c r="NCD9" s="186"/>
      <c r="NCE9" s="185"/>
      <c r="NCF9" s="186"/>
      <c r="NCG9" s="185"/>
      <c r="NCH9" s="186"/>
      <c r="NCI9" s="185"/>
      <c r="NCJ9" s="186"/>
      <c r="NCK9" s="185"/>
      <c r="NCL9" s="186"/>
      <c r="NCM9" s="185"/>
      <c r="NCN9" s="186"/>
      <c r="NCO9" s="185"/>
      <c r="NCP9" s="186"/>
      <c r="NCQ9" s="185"/>
      <c r="NCR9" s="186"/>
      <c r="NCS9" s="185"/>
      <c r="NCT9" s="186"/>
      <c r="NCU9" s="185"/>
      <c r="NCV9" s="186"/>
      <c r="NCW9" s="185"/>
      <c r="NCX9" s="186"/>
      <c r="NCY9" s="185"/>
      <c r="NCZ9" s="186"/>
      <c r="NDA9" s="185"/>
      <c r="NDB9" s="186"/>
      <c r="NDC9" s="185"/>
      <c r="NDD9" s="186"/>
      <c r="NDE9" s="185"/>
      <c r="NDF9" s="186"/>
      <c r="NDG9" s="185"/>
      <c r="NDH9" s="186"/>
      <c r="NDI9" s="185"/>
      <c r="NDJ9" s="186"/>
      <c r="NDK9" s="185"/>
      <c r="NDL9" s="186"/>
      <c r="NDM9" s="185"/>
      <c r="NDN9" s="186"/>
      <c r="NDO9" s="185"/>
      <c r="NDP9" s="186"/>
      <c r="NDQ9" s="185"/>
      <c r="NDR9" s="186"/>
      <c r="NDS9" s="185"/>
      <c r="NDT9" s="186"/>
      <c r="NDU9" s="185"/>
      <c r="NDV9" s="186"/>
      <c r="NDW9" s="185"/>
      <c r="NDX9" s="186"/>
      <c r="NDY9" s="185"/>
      <c r="NDZ9" s="186"/>
      <c r="NEA9" s="185"/>
      <c r="NEB9" s="186"/>
      <c r="NEC9" s="185"/>
      <c r="NED9" s="186"/>
      <c r="NEE9" s="185"/>
      <c r="NEF9" s="186"/>
      <c r="NEG9" s="185"/>
      <c r="NEH9" s="186"/>
      <c r="NEI9" s="185"/>
      <c r="NEJ9" s="186"/>
      <c r="NEK9" s="185"/>
      <c r="NEL9" s="186"/>
      <c r="NEM9" s="185"/>
      <c r="NEN9" s="186"/>
      <c r="NEO9" s="185"/>
      <c r="NEP9" s="186"/>
      <c r="NEQ9" s="185"/>
      <c r="NER9" s="186"/>
      <c r="NES9" s="185"/>
      <c r="NET9" s="186"/>
      <c r="NEU9" s="185"/>
      <c r="NEV9" s="186"/>
      <c r="NEW9" s="185"/>
      <c r="NEX9" s="186"/>
      <c r="NEY9" s="185"/>
      <c r="NEZ9" s="186"/>
      <c r="NFA9" s="185"/>
      <c r="NFB9" s="186"/>
      <c r="NFC9" s="185"/>
      <c r="NFD9" s="186"/>
      <c r="NFE9" s="185"/>
      <c r="NFF9" s="186"/>
      <c r="NFG9" s="185"/>
      <c r="NFH9" s="186"/>
      <c r="NFI9" s="185"/>
      <c r="NFJ9" s="186"/>
      <c r="NFK9" s="185"/>
      <c r="NFL9" s="186"/>
      <c r="NFM9" s="185"/>
      <c r="NFN9" s="186"/>
      <c r="NFO9" s="185"/>
      <c r="NFP9" s="186"/>
      <c r="NFQ9" s="185"/>
      <c r="NFR9" s="186"/>
      <c r="NFS9" s="185"/>
      <c r="NFT9" s="186"/>
      <c r="NFU9" s="185"/>
      <c r="NFV9" s="186"/>
      <c r="NFW9" s="185"/>
      <c r="NFX9" s="186"/>
      <c r="NFY9" s="185"/>
      <c r="NFZ9" s="186"/>
      <c r="NGA9" s="185"/>
      <c r="NGB9" s="186"/>
      <c r="NGC9" s="185"/>
      <c r="NGD9" s="186"/>
      <c r="NGE9" s="185"/>
      <c r="NGF9" s="186"/>
      <c r="NGG9" s="185"/>
      <c r="NGH9" s="186"/>
      <c r="NGI9" s="185"/>
      <c r="NGJ9" s="186"/>
      <c r="NGK9" s="185"/>
      <c r="NGL9" s="186"/>
      <c r="NGM9" s="185"/>
      <c r="NGN9" s="186"/>
      <c r="NGO9" s="185"/>
      <c r="NGP9" s="186"/>
      <c r="NGQ9" s="185"/>
      <c r="NGR9" s="186"/>
      <c r="NGS9" s="185"/>
      <c r="NGT9" s="186"/>
      <c r="NGU9" s="185"/>
      <c r="NGV9" s="186"/>
      <c r="NGW9" s="185"/>
      <c r="NGX9" s="186"/>
      <c r="NGY9" s="185"/>
      <c r="NGZ9" s="186"/>
      <c r="NHA9" s="185"/>
      <c r="NHB9" s="186"/>
      <c r="NHC9" s="185"/>
      <c r="NHD9" s="186"/>
      <c r="NHE9" s="185"/>
      <c r="NHF9" s="186"/>
      <c r="NHG9" s="185"/>
      <c r="NHH9" s="186"/>
      <c r="NHI9" s="185"/>
      <c r="NHJ9" s="186"/>
      <c r="NHK9" s="185"/>
      <c r="NHL9" s="186"/>
      <c r="NHM9" s="185"/>
      <c r="NHN9" s="186"/>
      <c r="NHO9" s="185"/>
      <c r="NHP9" s="186"/>
      <c r="NHQ9" s="185"/>
      <c r="NHR9" s="186"/>
      <c r="NHS9" s="185"/>
      <c r="NHT9" s="186"/>
      <c r="NHU9" s="185"/>
      <c r="NHV9" s="186"/>
      <c r="NHW9" s="185"/>
      <c r="NHX9" s="186"/>
      <c r="NHY9" s="185"/>
      <c r="NHZ9" s="186"/>
      <c r="NIA9" s="185"/>
      <c r="NIB9" s="186"/>
      <c r="NIC9" s="185"/>
      <c r="NID9" s="186"/>
      <c r="NIE9" s="185"/>
      <c r="NIF9" s="186"/>
      <c r="NIG9" s="185"/>
      <c r="NIH9" s="186"/>
      <c r="NII9" s="185"/>
      <c r="NIJ9" s="186"/>
      <c r="NIK9" s="185"/>
      <c r="NIL9" s="186"/>
      <c r="NIM9" s="185"/>
      <c r="NIN9" s="186"/>
      <c r="NIO9" s="185"/>
      <c r="NIP9" s="186"/>
      <c r="NIQ9" s="185"/>
      <c r="NIR9" s="186"/>
      <c r="NIS9" s="185"/>
      <c r="NIT9" s="186"/>
      <c r="NIU9" s="185"/>
      <c r="NIV9" s="186"/>
      <c r="NIW9" s="185"/>
      <c r="NIX9" s="186"/>
      <c r="NIY9" s="185"/>
      <c r="NIZ9" s="186"/>
      <c r="NJA9" s="185"/>
      <c r="NJB9" s="186"/>
      <c r="NJC9" s="185"/>
      <c r="NJD9" s="186"/>
      <c r="NJE9" s="185"/>
      <c r="NJF9" s="186"/>
      <c r="NJG9" s="185"/>
      <c r="NJH9" s="186"/>
      <c r="NJI9" s="185"/>
      <c r="NJJ9" s="186"/>
      <c r="NJK9" s="185"/>
      <c r="NJL9" s="186"/>
      <c r="NJM9" s="185"/>
      <c r="NJN9" s="186"/>
      <c r="NJO9" s="185"/>
      <c r="NJP9" s="186"/>
      <c r="NJQ9" s="185"/>
      <c r="NJR9" s="186"/>
      <c r="NJS9" s="185"/>
      <c r="NJT9" s="186"/>
      <c r="NJU9" s="185"/>
      <c r="NJV9" s="186"/>
      <c r="NJW9" s="185"/>
      <c r="NJX9" s="186"/>
      <c r="NJY9" s="185"/>
      <c r="NJZ9" s="186"/>
      <c r="NKA9" s="185"/>
      <c r="NKB9" s="186"/>
      <c r="NKC9" s="185"/>
      <c r="NKD9" s="186"/>
      <c r="NKE9" s="185"/>
      <c r="NKF9" s="186"/>
      <c r="NKG9" s="185"/>
      <c r="NKH9" s="186"/>
      <c r="NKI9" s="185"/>
      <c r="NKJ9" s="186"/>
      <c r="NKK9" s="185"/>
      <c r="NKL9" s="186"/>
      <c r="NKM9" s="185"/>
      <c r="NKN9" s="186"/>
      <c r="NKO9" s="185"/>
      <c r="NKP9" s="186"/>
      <c r="NKQ9" s="185"/>
      <c r="NKR9" s="186"/>
      <c r="NKS9" s="185"/>
      <c r="NKT9" s="186"/>
      <c r="NKU9" s="185"/>
      <c r="NKV9" s="186"/>
      <c r="NKW9" s="185"/>
      <c r="NKX9" s="186"/>
      <c r="NKY9" s="185"/>
      <c r="NKZ9" s="186"/>
      <c r="NLA9" s="185"/>
      <c r="NLB9" s="186"/>
      <c r="NLC9" s="185"/>
      <c r="NLD9" s="186"/>
      <c r="NLE9" s="185"/>
      <c r="NLF9" s="186"/>
      <c r="NLG9" s="185"/>
      <c r="NLH9" s="186"/>
      <c r="NLI9" s="185"/>
      <c r="NLJ9" s="186"/>
      <c r="NLK9" s="185"/>
      <c r="NLL9" s="186"/>
      <c r="NLM9" s="185"/>
      <c r="NLN9" s="186"/>
      <c r="NLO9" s="185"/>
      <c r="NLP9" s="186"/>
      <c r="NLQ9" s="185"/>
      <c r="NLR9" s="186"/>
      <c r="NLS9" s="185"/>
      <c r="NLT9" s="186"/>
      <c r="NLU9" s="185"/>
      <c r="NLV9" s="186"/>
      <c r="NLW9" s="185"/>
      <c r="NLX9" s="186"/>
      <c r="NLY9" s="185"/>
      <c r="NLZ9" s="186"/>
      <c r="NMA9" s="185"/>
      <c r="NMB9" s="186"/>
      <c r="NMC9" s="185"/>
      <c r="NMD9" s="186"/>
      <c r="NME9" s="185"/>
      <c r="NMF9" s="186"/>
      <c r="NMG9" s="185"/>
      <c r="NMH9" s="186"/>
      <c r="NMI9" s="185"/>
      <c r="NMJ9" s="186"/>
      <c r="NMK9" s="185"/>
      <c r="NML9" s="186"/>
      <c r="NMM9" s="185"/>
      <c r="NMN9" s="186"/>
      <c r="NMO9" s="185"/>
      <c r="NMP9" s="186"/>
      <c r="NMQ9" s="185"/>
      <c r="NMR9" s="186"/>
      <c r="NMS9" s="185"/>
      <c r="NMT9" s="186"/>
      <c r="NMU9" s="185"/>
      <c r="NMV9" s="186"/>
      <c r="NMW9" s="185"/>
      <c r="NMX9" s="186"/>
      <c r="NMY9" s="185"/>
      <c r="NMZ9" s="186"/>
      <c r="NNA9" s="185"/>
      <c r="NNB9" s="186"/>
      <c r="NNC9" s="185"/>
      <c r="NND9" s="186"/>
      <c r="NNE9" s="185"/>
      <c r="NNF9" s="186"/>
      <c r="NNG9" s="185"/>
      <c r="NNH9" s="186"/>
      <c r="NNI9" s="185"/>
      <c r="NNJ9" s="186"/>
      <c r="NNK9" s="185"/>
      <c r="NNL9" s="186"/>
      <c r="NNM9" s="185"/>
      <c r="NNN9" s="186"/>
      <c r="NNO9" s="185"/>
      <c r="NNP9" s="186"/>
      <c r="NNQ9" s="185"/>
      <c r="NNR9" s="186"/>
      <c r="NNS9" s="185"/>
      <c r="NNT9" s="186"/>
      <c r="NNU9" s="185"/>
      <c r="NNV9" s="186"/>
      <c r="NNW9" s="185"/>
      <c r="NNX9" s="186"/>
      <c r="NNY9" s="185"/>
      <c r="NNZ9" s="186"/>
      <c r="NOA9" s="185"/>
      <c r="NOB9" s="186"/>
      <c r="NOC9" s="185"/>
      <c r="NOD9" s="186"/>
      <c r="NOE9" s="185"/>
      <c r="NOF9" s="186"/>
      <c r="NOG9" s="185"/>
      <c r="NOH9" s="186"/>
      <c r="NOI9" s="185"/>
      <c r="NOJ9" s="186"/>
      <c r="NOK9" s="185"/>
      <c r="NOL9" s="186"/>
      <c r="NOM9" s="185"/>
      <c r="NON9" s="186"/>
      <c r="NOO9" s="185"/>
      <c r="NOP9" s="186"/>
      <c r="NOQ9" s="185"/>
      <c r="NOR9" s="186"/>
      <c r="NOS9" s="185"/>
      <c r="NOT9" s="186"/>
      <c r="NOU9" s="185"/>
      <c r="NOV9" s="186"/>
      <c r="NOW9" s="185"/>
      <c r="NOX9" s="186"/>
      <c r="NOY9" s="185"/>
      <c r="NOZ9" s="186"/>
      <c r="NPA9" s="185"/>
      <c r="NPB9" s="186"/>
      <c r="NPC9" s="185"/>
      <c r="NPD9" s="186"/>
      <c r="NPE9" s="185"/>
      <c r="NPF9" s="186"/>
      <c r="NPG9" s="185"/>
      <c r="NPH9" s="186"/>
      <c r="NPI9" s="185"/>
      <c r="NPJ9" s="186"/>
      <c r="NPK9" s="185"/>
      <c r="NPL9" s="186"/>
      <c r="NPM9" s="185"/>
      <c r="NPN9" s="186"/>
      <c r="NPO9" s="185"/>
      <c r="NPP9" s="186"/>
      <c r="NPQ9" s="185"/>
      <c r="NPR9" s="186"/>
      <c r="NPS9" s="185"/>
      <c r="NPT9" s="186"/>
      <c r="NPU9" s="185"/>
      <c r="NPV9" s="186"/>
      <c r="NPW9" s="185"/>
      <c r="NPX9" s="186"/>
      <c r="NPY9" s="185"/>
      <c r="NPZ9" s="186"/>
      <c r="NQA9" s="185"/>
      <c r="NQB9" s="186"/>
      <c r="NQC9" s="185"/>
      <c r="NQD9" s="186"/>
      <c r="NQE9" s="185"/>
      <c r="NQF9" s="186"/>
      <c r="NQG9" s="185"/>
      <c r="NQH9" s="186"/>
      <c r="NQI9" s="185"/>
      <c r="NQJ9" s="186"/>
      <c r="NQK9" s="185"/>
      <c r="NQL9" s="186"/>
      <c r="NQM9" s="185"/>
      <c r="NQN9" s="186"/>
      <c r="NQO9" s="185"/>
      <c r="NQP9" s="186"/>
      <c r="NQQ9" s="185"/>
      <c r="NQR9" s="186"/>
      <c r="NQS9" s="185"/>
      <c r="NQT9" s="186"/>
      <c r="NQU9" s="185"/>
      <c r="NQV9" s="186"/>
      <c r="NQW9" s="185"/>
      <c r="NQX9" s="186"/>
      <c r="NQY9" s="185"/>
      <c r="NQZ9" s="186"/>
      <c r="NRA9" s="185"/>
      <c r="NRB9" s="186"/>
      <c r="NRC9" s="185"/>
      <c r="NRD9" s="186"/>
      <c r="NRE9" s="185"/>
      <c r="NRF9" s="186"/>
      <c r="NRG9" s="185"/>
      <c r="NRH9" s="186"/>
      <c r="NRI9" s="185"/>
      <c r="NRJ9" s="186"/>
      <c r="NRK9" s="185"/>
      <c r="NRL9" s="186"/>
      <c r="NRM9" s="185"/>
      <c r="NRN9" s="186"/>
      <c r="NRO9" s="185"/>
      <c r="NRP9" s="186"/>
      <c r="NRQ9" s="185"/>
      <c r="NRR9" s="186"/>
      <c r="NRS9" s="185"/>
      <c r="NRT9" s="186"/>
      <c r="NRU9" s="185"/>
      <c r="NRV9" s="186"/>
      <c r="NRW9" s="185"/>
      <c r="NRX9" s="186"/>
      <c r="NRY9" s="185"/>
      <c r="NRZ9" s="186"/>
      <c r="NSA9" s="185"/>
      <c r="NSB9" s="186"/>
      <c r="NSC9" s="185"/>
      <c r="NSD9" s="186"/>
      <c r="NSE9" s="185"/>
      <c r="NSF9" s="186"/>
      <c r="NSG9" s="185"/>
      <c r="NSH9" s="186"/>
      <c r="NSI9" s="185"/>
      <c r="NSJ9" s="186"/>
      <c r="NSK9" s="185"/>
      <c r="NSL9" s="186"/>
      <c r="NSM9" s="185"/>
      <c r="NSN9" s="186"/>
      <c r="NSO9" s="185"/>
      <c r="NSP9" s="186"/>
      <c r="NSQ9" s="185"/>
      <c r="NSR9" s="186"/>
      <c r="NSS9" s="185"/>
      <c r="NST9" s="186"/>
      <c r="NSU9" s="185"/>
      <c r="NSV9" s="186"/>
      <c r="NSW9" s="185"/>
      <c r="NSX9" s="186"/>
      <c r="NSY9" s="185"/>
      <c r="NSZ9" s="186"/>
      <c r="NTA9" s="185"/>
      <c r="NTB9" s="186"/>
      <c r="NTC9" s="185"/>
      <c r="NTD9" s="186"/>
      <c r="NTE9" s="185"/>
      <c r="NTF9" s="186"/>
      <c r="NTG9" s="185"/>
      <c r="NTH9" s="186"/>
      <c r="NTI9" s="185"/>
      <c r="NTJ9" s="186"/>
      <c r="NTK9" s="185"/>
      <c r="NTL9" s="186"/>
      <c r="NTM9" s="185"/>
      <c r="NTN9" s="186"/>
      <c r="NTO9" s="185"/>
      <c r="NTP9" s="186"/>
      <c r="NTQ9" s="185"/>
      <c r="NTR9" s="186"/>
      <c r="NTS9" s="185"/>
      <c r="NTT9" s="186"/>
      <c r="NTU9" s="185"/>
      <c r="NTV9" s="186"/>
      <c r="NTW9" s="185"/>
      <c r="NTX9" s="186"/>
      <c r="NTY9" s="185"/>
      <c r="NTZ9" s="186"/>
      <c r="NUA9" s="185"/>
      <c r="NUB9" s="186"/>
      <c r="NUC9" s="185"/>
      <c r="NUD9" s="186"/>
      <c r="NUE9" s="185"/>
      <c r="NUF9" s="186"/>
      <c r="NUG9" s="185"/>
      <c r="NUH9" s="186"/>
      <c r="NUI9" s="185"/>
      <c r="NUJ9" s="186"/>
      <c r="NUK9" s="185"/>
      <c r="NUL9" s="186"/>
      <c r="NUM9" s="185"/>
      <c r="NUN9" s="186"/>
      <c r="NUO9" s="185"/>
      <c r="NUP9" s="186"/>
      <c r="NUQ9" s="185"/>
      <c r="NUR9" s="186"/>
      <c r="NUS9" s="185"/>
      <c r="NUT9" s="186"/>
      <c r="NUU9" s="185"/>
      <c r="NUV9" s="186"/>
      <c r="NUW9" s="185"/>
      <c r="NUX9" s="186"/>
      <c r="NUY9" s="185"/>
      <c r="NUZ9" s="186"/>
      <c r="NVA9" s="185"/>
      <c r="NVB9" s="186"/>
      <c r="NVC9" s="185"/>
      <c r="NVD9" s="186"/>
      <c r="NVE9" s="185"/>
      <c r="NVF9" s="186"/>
      <c r="NVG9" s="185"/>
      <c r="NVH9" s="186"/>
      <c r="NVI9" s="185"/>
      <c r="NVJ9" s="186"/>
      <c r="NVK9" s="185"/>
      <c r="NVL9" s="186"/>
      <c r="NVM9" s="185"/>
      <c r="NVN9" s="186"/>
      <c r="NVO9" s="185"/>
      <c r="NVP9" s="186"/>
      <c r="NVQ9" s="185"/>
      <c r="NVR9" s="186"/>
      <c r="NVS9" s="185"/>
      <c r="NVT9" s="186"/>
      <c r="NVU9" s="185"/>
      <c r="NVV9" s="186"/>
      <c r="NVW9" s="185"/>
      <c r="NVX9" s="186"/>
      <c r="NVY9" s="185"/>
      <c r="NVZ9" s="186"/>
      <c r="NWA9" s="185"/>
      <c r="NWB9" s="186"/>
      <c r="NWC9" s="185"/>
      <c r="NWD9" s="186"/>
      <c r="NWE9" s="185"/>
      <c r="NWF9" s="186"/>
      <c r="NWG9" s="185"/>
      <c r="NWH9" s="186"/>
      <c r="NWI9" s="185"/>
      <c r="NWJ9" s="186"/>
      <c r="NWK9" s="185"/>
      <c r="NWL9" s="186"/>
      <c r="NWM9" s="185"/>
      <c r="NWN9" s="186"/>
      <c r="NWO9" s="185"/>
      <c r="NWP9" s="186"/>
      <c r="NWQ9" s="185"/>
      <c r="NWR9" s="186"/>
      <c r="NWS9" s="185"/>
      <c r="NWT9" s="186"/>
      <c r="NWU9" s="185"/>
      <c r="NWV9" s="186"/>
      <c r="NWW9" s="185"/>
      <c r="NWX9" s="186"/>
      <c r="NWY9" s="185"/>
      <c r="NWZ9" s="186"/>
      <c r="NXA9" s="185"/>
      <c r="NXB9" s="186"/>
      <c r="NXC9" s="185"/>
      <c r="NXD9" s="186"/>
      <c r="NXE9" s="185"/>
      <c r="NXF9" s="186"/>
      <c r="NXG9" s="185"/>
      <c r="NXH9" s="186"/>
      <c r="NXI9" s="185"/>
      <c r="NXJ9" s="186"/>
      <c r="NXK9" s="185"/>
      <c r="NXL9" s="186"/>
      <c r="NXM9" s="185"/>
      <c r="NXN9" s="186"/>
      <c r="NXO9" s="185"/>
      <c r="NXP9" s="186"/>
      <c r="NXQ9" s="185"/>
      <c r="NXR9" s="186"/>
      <c r="NXS9" s="185"/>
      <c r="NXT9" s="186"/>
      <c r="NXU9" s="185"/>
      <c r="NXV9" s="186"/>
      <c r="NXW9" s="185"/>
      <c r="NXX9" s="186"/>
      <c r="NXY9" s="185"/>
      <c r="NXZ9" s="186"/>
      <c r="NYA9" s="185"/>
      <c r="NYB9" s="186"/>
      <c r="NYC9" s="185"/>
      <c r="NYD9" s="186"/>
      <c r="NYE9" s="185"/>
      <c r="NYF9" s="186"/>
      <c r="NYG9" s="185"/>
      <c r="NYH9" s="186"/>
      <c r="NYI9" s="185"/>
      <c r="NYJ9" s="186"/>
      <c r="NYK9" s="185"/>
      <c r="NYL9" s="186"/>
      <c r="NYM9" s="185"/>
      <c r="NYN9" s="186"/>
      <c r="NYO9" s="185"/>
      <c r="NYP9" s="186"/>
      <c r="NYQ9" s="185"/>
      <c r="NYR9" s="186"/>
      <c r="NYS9" s="185"/>
      <c r="NYT9" s="186"/>
      <c r="NYU9" s="185"/>
      <c r="NYV9" s="186"/>
      <c r="NYW9" s="185"/>
      <c r="NYX9" s="186"/>
      <c r="NYY9" s="185"/>
      <c r="NYZ9" s="186"/>
      <c r="NZA9" s="185"/>
      <c r="NZB9" s="186"/>
      <c r="NZC9" s="185"/>
      <c r="NZD9" s="186"/>
      <c r="NZE9" s="185"/>
      <c r="NZF9" s="186"/>
      <c r="NZG9" s="185"/>
      <c r="NZH9" s="186"/>
      <c r="NZI9" s="185"/>
      <c r="NZJ9" s="186"/>
      <c r="NZK9" s="185"/>
      <c r="NZL9" s="186"/>
      <c r="NZM9" s="185"/>
      <c r="NZN9" s="186"/>
      <c r="NZO9" s="185"/>
      <c r="NZP9" s="186"/>
      <c r="NZQ9" s="185"/>
      <c r="NZR9" s="186"/>
      <c r="NZS9" s="185"/>
      <c r="NZT9" s="186"/>
      <c r="NZU9" s="185"/>
      <c r="NZV9" s="186"/>
      <c r="NZW9" s="185"/>
      <c r="NZX9" s="186"/>
      <c r="NZY9" s="185"/>
      <c r="NZZ9" s="186"/>
      <c r="OAA9" s="185"/>
      <c r="OAB9" s="186"/>
      <c r="OAC9" s="185"/>
      <c r="OAD9" s="186"/>
      <c r="OAE9" s="185"/>
      <c r="OAF9" s="186"/>
      <c r="OAG9" s="185"/>
      <c r="OAH9" s="186"/>
      <c r="OAI9" s="185"/>
      <c r="OAJ9" s="186"/>
      <c r="OAK9" s="185"/>
      <c r="OAL9" s="186"/>
      <c r="OAM9" s="185"/>
      <c r="OAN9" s="186"/>
      <c r="OAO9" s="185"/>
      <c r="OAP9" s="186"/>
      <c r="OAQ9" s="185"/>
      <c r="OAR9" s="186"/>
      <c r="OAS9" s="185"/>
      <c r="OAT9" s="186"/>
      <c r="OAU9" s="185"/>
      <c r="OAV9" s="186"/>
      <c r="OAW9" s="185"/>
      <c r="OAX9" s="186"/>
      <c r="OAY9" s="185"/>
      <c r="OAZ9" s="186"/>
      <c r="OBA9" s="185"/>
      <c r="OBB9" s="186"/>
      <c r="OBC9" s="185"/>
      <c r="OBD9" s="186"/>
      <c r="OBE9" s="185"/>
      <c r="OBF9" s="186"/>
      <c r="OBG9" s="185"/>
      <c r="OBH9" s="186"/>
      <c r="OBI9" s="185"/>
      <c r="OBJ9" s="186"/>
      <c r="OBK9" s="185"/>
      <c r="OBL9" s="186"/>
      <c r="OBM9" s="185"/>
      <c r="OBN9" s="186"/>
      <c r="OBO9" s="185"/>
      <c r="OBP9" s="186"/>
      <c r="OBQ9" s="185"/>
      <c r="OBR9" s="186"/>
      <c r="OBS9" s="185"/>
      <c r="OBT9" s="186"/>
      <c r="OBU9" s="185"/>
      <c r="OBV9" s="186"/>
      <c r="OBW9" s="185"/>
      <c r="OBX9" s="186"/>
      <c r="OBY9" s="185"/>
      <c r="OBZ9" s="186"/>
      <c r="OCA9" s="185"/>
      <c r="OCB9" s="186"/>
      <c r="OCC9" s="185"/>
      <c r="OCD9" s="186"/>
      <c r="OCE9" s="185"/>
      <c r="OCF9" s="186"/>
      <c r="OCG9" s="185"/>
      <c r="OCH9" s="186"/>
      <c r="OCI9" s="185"/>
      <c r="OCJ9" s="186"/>
      <c r="OCK9" s="185"/>
      <c r="OCL9" s="186"/>
      <c r="OCM9" s="185"/>
      <c r="OCN9" s="186"/>
      <c r="OCO9" s="185"/>
      <c r="OCP9" s="186"/>
      <c r="OCQ9" s="185"/>
      <c r="OCR9" s="186"/>
      <c r="OCS9" s="185"/>
      <c r="OCT9" s="186"/>
      <c r="OCU9" s="185"/>
      <c r="OCV9" s="186"/>
      <c r="OCW9" s="185"/>
      <c r="OCX9" s="186"/>
      <c r="OCY9" s="185"/>
      <c r="OCZ9" s="186"/>
      <c r="ODA9" s="185"/>
      <c r="ODB9" s="186"/>
      <c r="ODC9" s="185"/>
      <c r="ODD9" s="186"/>
      <c r="ODE9" s="185"/>
      <c r="ODF9" s="186"/>
      <c r="ODG9" s="185"/>
      <c r="ODH9" s="186"/>
      <c r="ODI9" s="185"/>
      <c r="ODJ9" s="186"/>
      <c r="ODK9" s="185"/>
      <c r="ODL9" s="186"/>
      <c r="ODM9" s="185"/>
      <c r="ODN9" s="186"/>
      <c r="ODO9" s="185"/>
      <c r="ODP9" s="186"/>
      <c r="ODQ9" s="185"/>
      <c r="ODR9" s="186"/>
      <c r="ODS9" s="185"/>
      <c r="ODT9" s="186"/>
      <c r="ODU9" s="185"/>
      <c r="ODV9" s="186"/>
      <c r="ODW9" s="185"/>
      <c r="ODX9" s="186"/>
      <c r="ODY9" s="185"/>
      <c r="ODZ9" s="186"/>
      <c r="OEA9" s="185"/>
      <c r="OEB9" s="186"/>
      <c r="OEC9" s="185"/>
      <c r="OED9" s="186"/>
      <c r="OEE9" s="185"/>
      <c r="OEF9" s="186"/>
      <c r="OEG9" s="185"/>
      <c r="OEH9" s="186"/>
      <c r="OEI9" s="185"/>
      <c r="OEJ9" s="186"/>
      <c r="OEK9" s="185"/>
      <c r="OEL9" s="186"/>
      <c r="OEM9" s="185"/>
      <c r="OEN9" s="186"/>
      <c r="OEO9" s="185"/>
      <c r="OEP9" s="186"/>
      <c r="OEQ9" s="185"/>
      <c r="OER9" s="186"/>
      <c r="OES9" s="185"/>
      <c r="OET9" s="186"/>
      <c r="OEU9" s="185"/>
      <c r="OEV9" s="186"/>
      <c r="OEW9" s="185"/>
      <c r="OEX9" s="186"/>
      <c r="OEY9" s="185"/>
      <c r="OEZ9" s="186"/>
      <c r="OFA9" s="185"/>
      <c r="OFB9" s="186"/>
      <c r="OFC9" s="185"/>
      <c r="OFD9" s="186"/>
      <c r="OFE9" s="185"/>
      <c r="OFF9" s="186"/>
      <c r="OFG9" s="185"/>
      <c r="OFH9" s="186"/>
      <c r="OFI9" s="185"/>
      <c r="OFJ9" s="186"/>
      <c r="OFK9" s="185"/>
      <c r="OFL9" s="186"/>
      <c r="OFM9" s="185"/>
      <c r="OFN9" s="186"/>
      <c r="OFO9" s="185"/>
      <c r="OFP9" s="186"/>
      <c r="OFQ9" s="185"/>
      <c r="OFR9" s="186"/>
      <c r="OFS9" s="185"/>
      <c r="OFT9" s="186"/>
      <c r="OFU9" s="185"/>
      <c r="OFV9" s="186"/>
      <c r="OFW9" s="185"/>
      <c r="OFX9" s="186"/>
      <c r="OFY9" s="185"/>
      <c r="OFZ9" s="186"/>
      <c r="OGA9" s="185"/>
      <c r="OGB9" s="186"/>
      <c r="OGC9" s="185"/>
      <c r="OGD9" s="186"/>
      <c r="OGE9" s="185"/>
      <c r="OGF9" s="186"/>
      <c r="OGG9" s="185"/>
      <c r="OGH9" s="186"/>
      <c r="OGI9" s="185"/>
      <c r="OGJ9" s="186"/>
      <c r="OGK9" s="185"/>
      <c r="OGL9" s="186"/>
      <c r="OGM9" s="185"/>
      <c r="OGN9" s="186"/>
      <c r="OGO9" s="185"/>
      <c r="OGP9" s="186"/>
      <c r="OGQ9" s="185"/>
      <c r="OGR9" s="186"/>
      <c r="OGS9" s="185"/>
      <c r="OGT9" s="186"/>
      <c r="OGU9" s="185"/>
      <c r="OGV9" s="186"/>
      <c r="OGW9" s="185"/>
      <c r="OGX9" s="186"/>
      <c r="OGY9" s="185"/>
      <c r="OGZ9" s="186"/>
      <c r="OHA9" s="185"/>
      <c r="OHB9" s="186"/>
      <c r="OHC9" s="185"/>
      <c r="OHD9" s="186"/>
      <c r="OHE9" s="185"/>
      <c r="OHF9" s="186"/>
      <c r="OHG9" s="185"/>
      <c r="OHH9" s="186"/>
      <c r="OHI9" s="185"/>
      <c r="OHJ9" s="186"/>
      <c r="OHK9" s="185"/>
      <c r="OHL9" s="186"/>
      <c r="OHM9" s="185"/>
      <c r="OHN9" s="186"/>
      <c r="OHO9" s="185"/>
      <c r="OHP9" s="186"/>
      <c r="OHQ9" s="185"/>
      <c r="OHR9" s="186"/>
      <c r="OHS9" s="185"/>
      <c r="OHT9" s="186"/>
      <c r="OHU9" s="185"/>
      <c r="OHV9" s="186"/>
      <c r="OHW9" s="185"/>
      <c r="OHX9" s="186"/>
      <c r="OHY9" s="185"/>
      <c r="OHZ9" s="186"/>
      <c r="OIA9" s="185"/>
      <c r="OIB9" s="186"/>
      <c r="OIC9" s="185"/>
      <c r="OID9" s="186"/>
      <c r="OIE9" s="185"/>
      <c r="OIF9" s="186"/>
      <c r="OIG9" s="185"/>
      <c r="OIH9" s="186"/>
      <c r="OII9" s="185"/>
      <c r="OIJ9" s="186"/>
      <c r="OIK9" s="185"/>
      <c r="OIL9" s="186"/>
      <c r="OIM9" s="185"/>
      <c r="OIN9" s="186"/>
      <c r="OIO9" s="185"/>
      <c r="OIP9" s="186"/>
      <c r="OIQ9" s="185"/>
      <c r="OIR9" s="186"/>
      <c r="OIS9" s="185"/>
      <c r="OIT9" s="186"/>
      <c r="OIU9" s="185"/>
      <c r="OIV9" s="186"/>
      <c r="OIW9" s="185"/>
      <c r="OIX9" s="186"/>
      <c r="OIY9" s="185"/>
      <c r="OIZ9" s="186"/>
      <c r="OJA9" s="185"/>
      <c r="OJB9" s="186"/>
      <c r="OJC9" s="185"/>
      <c r="OJD9" s="186"/>
      <c r="OJE9" s="185"/>
      <c r="OJF9" s="186"/>
      <c r="OJG9" s="185"/>
      <c r="OJH9" s="186"/>
      <c r="OJI9" s="185"/>
      <c r="OJJ9" s="186"/>
      <c r="OJK9" s="185"/>
      <c r="OJL9" s="186"/>
      <c r="OJM9" s="185"/>
      <c r="OJN9" s="186"/>
      <c r="OJO9" s="185"/>
      <c r="OJP9" s="186"/>
      <c r="OJQ9" s="185"/>
      <c r="OJR9" s="186"/>
      <c r="OJS9" s="185"/>
      <c r="OJT9" s="186"/>
      <c r="OJU9" s="185"/>
      <c r="OJV9" s="186"/>
      <c r="OJW9" s="185"/>
      <c r="OJX9" s="186"/>
      <c r="OJY9" s="185"/>
      <c r="OJZ9" s="186"/>
      <c r="OKA9" s="185"/>
      <c r="OKB9" s="186"/>
      <c r="OKC9" s="185"/>
      <c r="OKD9" s="186"/>
      <c r="OKE9" s="185"/>
      <c r="OKF9" s="186"/>
      <c r="OKG9" s="185"/>
      <c r="OKH9" s="186"/>
      <c r="OKI9" s="185"/>
      <c r="OKJ9" s="186"/>
      <c r="OKK9" s="185"/>
      <c r="OKL9" s="186"/>
      <c r="OKM9" s="185"/>
      <c r="OKN9" s="186"/>
      <c r="OKO9" s="185"/>
      <c r="OKP9" s="186"/>
      <c r="OKQ9" s="185"/>
      <c r="OKR9" s="186"/>
      <c r="OKS9" s="185"/>
      <c r="OKT9" s="186"/>
      <c r="OKU9" s="185"/>
      <c r="OKV9" s="186"/>
      <c r="OKW9" s="185"/>
      <c r="OKX9" s="186"/>
      <c r="OKY9" s="185"/>
      <c r="OKZ9" s="186"/>
      <c r="OLA9" s="185"/>
      <c r="OLB9" s="186"/>
      <c r="OLC9" s="185"/>
      <c r="OLD9" s="186"/>
      <c r="OLE9" s="185"/>
      <c r="OLF9" s="186"/>
      <c r="OLG9" s="185"/>
      <c r="OLH9" s="186"/>
      <c r="OLI9" s="185"/>
      <c r="OLJ9" s="186"/>
      <c r="OLK9" s="185"/>
      <c r="OLL9" s="186"/>
      <c r="OLM9" s="185"/>
      <c r="OLN9" s="186"/>
      <c r="OLO9" s="185"/>
      <c r="OLP9" s="186"/>
      <c r="OLQ9" s="185"/>
      <c r="OLR9" s="186"/>
      <c r="OLS9" s="185"/>
      <c r="OLT9" s="186"/>
      <c r="OLU9" s="185"/>
      <c r="OLV9" s="186"/>
      <c r="OLW9" s="185"/>
      <c r="OLX9" s="186"/>
      <c r="OLY9" s="185"/>
      <c r="OLZ9" s="186"/>
      <c r="OMA9" s="185"/>
      <c r="OMB9" s="186"/>
      <c r="OMC9" s="185"/>
      <c r="OMD9" s="186"/>
      <c r="OME9" s="185"/>
      <c r="OMF9" s="186"/>
      <c r="OMG9" s="185"/>
      <c r="OMH9" s="186"/>
      <c r="OMI9" s="185"/>
      <c r="OMJ9" s="186"/>
      <c r="OMK9" s="185"/>
      <c r="OML9" s="186"/>
      <c r="OMM9" s="185"/>
      <c r="OMN9" s="186"/>
      <c r="OMO9" s="185"/>
      <c r="OMP9" s="186"/>
      <c r="OMQ9" s="185"/>
      <c r="OMR9" s="186"/>
      <c r="OMS9" s="185"/>
      <c r="OMT9" s="186"/>
      <c r="OMU9" s="185"/>
      <c r="OMV9" s="186"/>
      <c r="OMW9" s="185"/>
      <c r="OMX9" s="186"/>
      <c r="OMY9" s="185"/>
      <c r="OMZ9" s="186"/>
      <c r="ONA9" s="185"/>
      <c r="ONB9" s="186"/>
      <c r="ONC9" s="185"/>
      <c r="OND9" s="186"/>
      <c r="ONE9" s="185"/>
      <c r="ONF9" s="186"/>
      <c r="ONG9" s="185"/>
      <c r="ONH9" s="186"/>
      <c r="ONI9" s="185"/>
      <c r="ONJ9" s="186"/>
      <c r="ONK9" s="185"/>
      <c r="ONL9" s="186"/>
      <c r="ONM9" s="185"/>
      <c r="ONN9" s="186"/>
      <c r="ONO9" s="185"/>
      <c r="ONP9" s="186"/>
      <c r="ONQ9" s="185"/>
      <c r="ONR9" s="186"/>
      <c r="ONS9" s="185"/>
      <c r="ONT9" s="186"/>
      <c r="ONU9" s="185"/>
      <c r="ONV9" s="186"/>
      <c r="ONW9" s="185"/>
      <c r="ONX9" s="186"/>
      <c r="ONY9" s="185"/>
      <c r="ONZ9" s="186"/>
      <c r="OOA9" s="185"/>
      <c r="OOB9" s="186"/>
      <c r="OOC9" s="185"/>
      <c r="OOD9" s="186"/>
      <c r="OOE9" s="185"/>
      <c r="OOF9" s="186"/>
      <c r="OOG9" s="185"/>
      <c r="OOH9" s="186"/>
      <c r="OOI9" s="185"/>
      <c r="OOJ9" s="186"/>
      <c r="OOK9" s="185"/>
      <c r="OOL9" s="186"/>
      <c r="OOM9" s="185"/>
      <c r="OON9" s="186"/>
      <c r="OOO9" s="185"/>
      <c r="OOP9" s="186"/>
      <c r="OOQ9" s="185"/>
      <c r="OOR9" s="186"/>
      <c r="OOS9" s="185"/>
      <c r="OOT9" s="186"/>
      <c r="OOU9" s="185"/>
      <c r="OOV9" s="186"/>
      <c r="OOW9" s="185"/>
      <c r="OOX9" s="186"/>
      <c r="OOY9" s="185"/>
      <c r="OOZ9" s="186"/>
      <c r="OPA9" s="185"/>
      <c r="OPB9" s="186"/>
      <c r="OPC9" s="185"/>
      <c r="OPD9" s="186"/>
      <c r="OPE9" s="185"/>
      <c r="OPF9" s="186"/>
      <c r="OPG9" s="185"/>
      <c r="OPH9" s="186"/>
      <c r="OPI9" s="185"/>
      <c r="OPJ9" s="186"/>
      <c r="OPK9" s="185"/>
      <c r="OPL9" s="186"/>
      <c r="OPM9" s="185"/>
      <c r="OPN9" s="186"/>
      <c r="OPO9" s="185"/>
      <c r="OPP9" s="186"/>
      <c r="OPQ9" s="185"/>
      <c r="OPR9" s="186"/>
      <c r="OPS9" s="185"/>
      <c r="OPT9" s="186"/>
      <c r="OPU9" s="185"/>
      <c r="OPV9" s="186"/>
      <c r="OPW9" s="185"/>
      <c r="OPX9" s="186"/>
      <c r="OPY9" s="185"/>
      <c r="OPZ9" s="186"/>
      <c r="OQA9" s="185"/>
      <c r="OQB9" s="186"/>
      <c r="OQC9" s="185"/>
      <c r="OQD9" s="186"/>
      <c r="OQE9" s="185"/>
      <c r="OQF9" s="186"/>
      <c r="OQG9" s="185"/>
      <c r="OQH9" s="186"/>
      <c r="OQI9" s="185"/>
      <c r="OQJ9" s="186"/>
      <c r="OQK9" s="185"/>
      <c r="OQL9" s="186"/>
      <c r="OQM9" s="185"/>
      <c r="OQN9" s="186"/>
      <c r="OQO9" s="185"/>
      <c r="OQP9" s="186"/>
      <c r="OQQ9" s="185"/>
      <c r="OQR9" s="186"/>
      <c r="OQS9" s="185"/>
      <c r="OQT9" s="186"/>
      <c r="OQU9" s="185"/>
      <c r="OQV9" s="186"/>
      <c r="OQW9" s="185"/>
      <c r="OQX9" s="186"/>
      <c r="OQY9" s="185"/>
      <c r="OQZ9" s="186"/>
      <c r="ORA9" s="185"/>
      <c r="ORB9" s="186"/>
      <c r="ORC9" s="185"/>
      <c r="ORD9" s="186"/>
      <c r="ORE9" s="185"/>
      <c r="ORF9" s="186"/>
      <c r="ORG9" s="185"/>
      <c r="ORH9" s="186"/>
      <c r="ORI9" s="185"/>
      <c r="ORJ9" s="186"/>
      <c r="ORK9" s="185"/>
      <c r="ORL9" s="186"/>
      <c r="ORM9" s="185"/>
      <c r="ORN9" s="186"/>
      <c r="ORO9" s="185"/>
      <c r="ORP9" s="186"/>
      <c r="ORQ9" s="185"/>
      <c r="ORR9" s="186"/>
      <c r="ORS9" s="185"/>
      <c r="ORT9" s="186"/>
      <c r="ORU9" s="185"/>
      <c r="ORV9" s="186"/>
      <c r="ORW9" s="185"/>
      <c r="ORX9" s="186"/>
      <c r="ORY9" s="185"/>
      <c r="ORZ9" s="186"/>
      <c r="OSA9" s="185"/>
      <c r="OSB9" s="186"/>
      <c r="OSC9" s="185"/>
      <c r="OSD9" s="186"/>
      <c r="OSE9" s="185"/>
      <c r="OSF9" s="186"/>
      <c r="OSG9" s="185"/>
      <c r="OSH9" s="186"/>
      <c r="OSI9" s="185"/>
      <c r="OSJ9" s="186"/>
      <c r="OSK9" s="185"/>
      <c r="OSL9" s="186"/>
      <c r="OSM9" s="185"/>
      <c r="OSN9" s="186"/>
      <c r="OSO9" s="185"/>
      <c r="OSP9" s="186"/>
      <c r="OSQ9" s="185"/>
      <c r="OSR9" s="186"/>
      <c r="OSS9" s="185"/>
      <c r="OST9" s="186"/>
      <c r="OSU9" s="185"/>
      <c r="OSV9" s="186"/>
      <c r="OSW9" s="185"/>
      <c r="OSX9" s="186"/>
      <c r="OSY9" s="185"/>
      <c r="OSZ9" s="186"/>
      <c r="OTA9" s="185"/>
      <c r="OTB9" s="186"/>
      <c r="OTC9" s="185"/>
      <c r="OTD9" s="186"/>
      <c r="OTE9" s="185"/>
      <c r="OTF9" s="186"/>
      <c r="OTG9" s="185"/>
      <c r="OTH9" s="186"/>
      <c r="OTI9" s="185"/>
      <c r="OTJ9" s="186"/>
      <c r="OTK9" s="185"/>
      <c r="OTL9" s="186"/>
      <c r="OTM9" s="185"/>
      <c r="OTN9" s="186"/>
      <c r="OTO9" s="185"/>
      <c r="OTP9" s="186"/>
      <c r="OTQ9" s="185"/>
      <c r="OTR9" s="186"/>
      <c r="OTS9" s="185"/>
      <c r="OTT9" s="186"/>
      <c r="OTU9" s="185"/>
      <c r="OTV9" s="186"/>
      <c r="OTW9" s="185"/>
      <c r="OTX9" s="186"/>
      <c r="OTY9" s="185"/>
      <c r="OTZ9" s="186"/>
      <c r="OUA9" s="185"/>
      <c r="OUB9" s="186"/>
      <c r="OUC9" s="185"/>
      <c r="OUD9" s="186"/>
      <c r="OUE9" s="185"/>
      <c r="OUF9" s="186"/>
      <c r="OUG9" s="185"/>
      <c r="OUH9" s="186"/>
      <c r="OUI9" s="185"/>
      <c r="OUJ9" s="186"/>
      <c r="OUK9" s="185"/>
      <c r="OUL9" s="186"/>
      <c r="OUM9" s="185"/>
      <c r="OUN9" s="186"/>
      <c r="OUO9" s="185"/>
      <c r="OUP9" s="186"/>
      <c r="OUQ9" s="185"/>
      <c r="OUR9" s="186"/>
      <c r="OUS9" s="185"/>
      <c r="OUT9" s="186"/>
      <c r="OUU9" s="185"/>
      <c r="OUV9" s="186"/>
      <c r="OUW9" s="185"/>
      <c r="OUX9" s="186"/>
      <c r="OUY9" s="185"/>
      <c r="OUZ9" s="186"/>
      <c r="OVA9" s="185"/>
      <c r="OVB9" s="186"/>
      <c r="OVC9" s="185"/>
      <c r="OVD9" s="186"/>
      <c r="OVE9" s="185"/>
      <c r="OVF9" s="186"/>
      <c r="OVG9" s="185"/>
      <c r="OVH9" s="186"/>
      <c r="OVI9" s="185"/>
      <c r="OVJ9" s="186"/>
      <c r="OVK9" s="185"/>
      <c r="OVL9" s="186"/>
      <c r="OVM9" s="185"/>
      <c r="OVN9" s="186"/>
      <c r="OVO9" s="185"/>
      <c r="OVP9" s="186"/>
      <c r="OVQ9" s="185"/>
      <c r="OVR9" s="186"/>
      <c r="OVS9" s="185"/>
      <c r="OVT9" s="186"/>
      <c r="OVU9" s="185"/>
      <c r="OVV9" s="186"/>
      <c r="OVW9" s="185"/>
      <c r="OVX9" s="186"/>
      <c r="OVY9" s="185"/>
      <c r="OVZ9" s="186"/>
      <c r="OWA9" s="185"/>
      <c r="OWB9" s="186"/>
      <c r="OWC9" s="185"/>
      <c r="OWD9" s="186"/>
      <c r="OWE9" s="185"/>
      <c r="OWF9" s="186"/>
      <c r="OWG9" s="185"/>
      <c r="OWH9" s="186"/>
      <c r="OWI9" s="185"/>
      <c r="OWJ9" s="186"/>
      <c r="OWK9" s="185"/>
      <c r="OWL9" s="186"/>
      <c r="OWM9" s="185"/>
      <c r="OWN9" s="186"/>
      <c r="OWO9" s="185"/>
      <c r="OWP9" s="186"/>
      <c r="OWQ9" s="185"/>
      <c r="OWR9" s="186"/>
      <c r="OWS9" s="185"/>
      <c r="OWT9" s="186"/>
      <c r="OWU9" s="185"/>
      <c r="OWV9" s="186"/>
      <c r="OWW9" s="185"/>
      <c r="OWX9" s="186"/>
      <c r="OWY9" s="185"/>
      <c r="OWZ9" s="186"/>
      <c r="OXA9" s="185"/>
      <c r="OXB9" s="186"/>
      <c r="OXC9" s="185"/>
      <c r="OXD9" s="186"/>
      <c r="OXE9" s="185"/>
      <c r="OXF9" s="186"/>
      <c r="OXG9" s="185"/>
      <c r="OXH9" s="186"/>
      <c r="OXI9" s="185"/>
      <c r="OXJ9" s="186"/>
      <c r="OXK9" s="185"/>
      <c r="OXL9" s="186"/>
      <c r="OXM9" s="185"/>
      <c r="OXN9" s="186"/>
      <c r="OXO9" s="185"/>
      <c r="OXP9" s="186"/>
      <c r="OXQ9" s="185"/>
      <c r="OXR9" s="186"/>
      <c r="OXS9" s="185"/>
      <c r="OXT9" s="186"/>
      <c r="OXU9" s="185"/>
      <c r="OXV9" s="186"/>
      <c r="OXW9" s="185"/>
      <c r="OXX9" s="186"/>
      <c r="OXY9" s="185"/>
      <c r="OXZ9" s="186"/>
      <c r="OYA9" s="185"/>
      <c r="OYB9" s="186"/>
      <c r="OYC9" s="185"/>
      <c r="OYD9" s="186"/>
      <c r="OYE9" s="185"/>
      <c r="OYF9" s="186"/>
      <c r="OYG9" s="185"/>
      <c r="OYH9" s="186"/>
      <c r="OYI9" s="185"/>
      <c r="OYJ9" s="186"/>
      <c r="OYK9" s="185"/>
      <c r="OYL9" s="186"/>
      <c r="OYM9" s="185"/>
      <c r="OYN9" s="186"/>
      <c r="OYO9" s="185"/>
      <c r="OYP9" s="186"/>
      <c r="OYQ9" s="185"/>
      <c r="OYR9" s="186"/>
      <c r="OYS9" s="185"/>
      <c r="OYT9" s="186"/>
      <c r="OYU9" s="185"/>
      <c r="OYV9" s="186"/>
      <c r="OYW9" s="185"/>
      <c r="OYX9" s="186"/>
      <c r="OYY9" s="185"/>
      <c r="OYZ9" s="186"/>
      <c r="OZA9" s="185"/>
      <c r="OZB9" s="186"/>
      <c r="OZC9" s="185"/>
      <c r="OZD9" s="186"/>
      <c r="OZE9" s="185"/>
      <c r="OZF9" s="186"/>
      <c r="OZG9" s="185"/>
      <c r="OZH9" s="186"/>
      <c r="OZI9" s="185"/>
      <c r="OZJ9" s="186"/>
      <c r="OZK9" s="185"/>
      <c r="OZL9" s="186"/>
      <c r="OZM9" s="185"/>
      <c r="OZN9" s="186"/>
      <c r="OZO9" s="185"/>
      <c r="OZP9" s="186"/>
      <c r="OZQ9" s="185"/>
      <c r="OZR9" s="186"/>
      <c r="OZS9" s="185"/>
      <c r="OZT9" s="186"/>
      <c r="OZU9" s="185"/>
      <c r="OZV9" s="186"/>
      <c r="OZW9" s="185"/>
      <c r="OZX9" s="186"/>
      <c r="OZY9" s="185"/>
      <c r="OZZ9" s="186"/>
      <c r="PAA9" s="185"/>
      <c r="PAB9" s="186"/>
      <c r="PAC9" s="185"/>
      <c r="PAD9" s="186"/>
      <c r="PAE9" s="185"/>
      <c r="PAF9" s="186"/>
      <c r="PAG9" s="185"/>
      <c r="PAH9" s="186"/>
      <c r="PAI9" s="185"/>
      <c r="PAJ9" s="186"/>
      <c r="PAK9" s="185"/>
      <c r="PAL9" s="186"/>
      <c r="PAM9" s="185"/>
      <c r="PAN9" s="186"/>
      <c r="PAO9" s="185"/>
      <c r="PAP9" s="186"/>
      <c r="PAQ9" s="185"/>
      <c r="PAR9" s="186"/>
      <c r="PAS9" s="185"/>
      <c r="PAT9" s="186"/>
      <c r="PAU9" s="185"/>
      <c r="PAV9" s="186"/>
      <c r="PAW9" s="185"/>
      <c r="PAX9" s="186"/>
      <c r="PAY9" s="185"/>
      <c r="PAZ9" s="186"/>
      <c r="PBA9" s="185"/>
      <c r="PBB9" s="186"/>
      <c r="PBC9" s="185"/>
      <c r="PBD9" s="186"/>
      <c r="PBE9" s="185"/>
      <c r="PBF9" s="186"/>
      <c r="PBG9" s="185"/>
      <c r="PBH9" s="186"/>
      <c r="PBI9" s="185"/>
      <c r="PBJ9" s="186"/>
      <c r="PBK9" s="185"/>
      <c r="PBL9" s="186"/>
      <c r="PBM9" s="185"/>
      <c r="PBN9" s="186"/>
      <c r="PBO9" s="185"/>
      <c r="PBP9" s="186"/>
      <c r="PBQ9" s="185"/>
      <c r="PBR9" s="186"/>
      <c r="PBS9" s="185"/>
      <c r="PBT9" s="186"/>
      <c r="PBU9" s="185"/>
      <c r="PBV9" s="186"/>
      <c r="PBW9" s="185"/>
      <c r="PBX9" s="186"/>
      <c r="PBY9" s="185"/>
      <c r="PBZ9" s="186"/>
      <c r="PCA9" s="185"/>
      <c r="PCB9" s="186"/>
      <c r="PCC9" s="185"/>
      <c r="PCD9" s="186"/>
      <c r="PCE9" s="185"/>
      <c r="PCF9" s="186"/>
      <c r="PCG9" s="185"/>
      <c r="PCH9" s="186"/>
      <c r="PCI9" s="185"/>
      <c r="PCJ9" s="186"/>
      <c r="PCK9" s="185"/>
      <c r="PCL9" s="186"/>
      <c r="PCM9" s="185"/>
      <c r="PCN9" s="186"/>
      <c r="PCO9" s="185"/>
      <c r="PCP9" s="186"/>
      <c r="PCQ9" s="185"/>
      <c r="PCR9" s="186"/>
      <c r="PCS9" s="185"/>
      <c r="PCT9" s="186"/>
      <c r="PCU9" s="185"/>
      <c r="PCV9" s="186"/>
      <c r="PCW9" s="185"/>
      <c r="PCX9" s="186"/>
      <c r="PCY9" s="185"/>
      <c r="PCZ9" s="186"/>
      <c r="PDA9" s="185"/>
      <c r="PDB9" s="186"/>
      <c r="PDC9" s="185"/>
      <c r="PDD9" s="186"/>
      <c r="PDE9" s="185"/>
      <c r="PDF9" s="186"/>
      <c r="PDG9" s="185"/>
      <c r="PDH9" s="186"/>
      <c r="PDI9" s="185"/>
      <c r="PDJ9" s="186"/>
      <c r="PDK9" s="185"/>
      <c r="PDL9" s="186"/>
      <c r="PDM9" s="185"/>
      <c r="PDN9" s="186"/>
      <c r="PDO9" s="185"/>
      <c r="PDP9" s="186"/>
      <c r="PDQ9" s="185"/>
      <c r="PDR9" s="186"/>
      <c r="PDS9" s="185"/>
      <c r="PDT9" s="186"/>
      <c r="PDU9" s="185"/>
      <c r="PDV9" s="186"/>
      <c r="PDW9" s="185"/>
      <c r="PDX9" s="186"/>
      <c r="PDY9" s="185"/>
      <c r="PDZ9" s="186"/>
      <c r="PEA9" s="185"/>
      <c r="PEB9" s="186"/>
      <c r="PEC9" s="185"/>
      <c r="PED9" s="186"/>
      <c r="PEE9" s="185"/>
      <c r="PEF9" s="186"/>
      <c r="PEG9" s="185"/>
      <c r="PEH9" s="186"/>
      <c r="PEI9" s="185"/>
      <c r="PEJ9" s="186"/>
      <c r="PEK9" s="185"/>
      <c r="PEL9" s="186"/>
      <c r="PEM9" s="185"/>
      <c r="PEN9" s="186"/>
      <c r="PEO9" s="185"/>
      <c r="PEP9" s="186"/>
      <c r="PEQ9" s="185"/>
      <c r="PER9" s="186"/>
      <c r="PES9" s="185"/>
      <c r="PET9" s="186"/>
      <c r="PEU9" s="185"/>
      <c r="PEV9" s="186"/>
      <c r="PEW9" s="185"/>
      <c r="PEX9" s="186"/>
      <c r="PEY9" s="185"/>
      <c r="PEZ9" s="186"/>
      <c r="PFA9" s="185"/>
      <c r="PFB9" s="186"/>
      <c r="PFC9" s="185"/>
      <c r="PFD9" s="186"/>
      <c r="PFE9" s="185"/>
      <c r="PFF9" s="186"/>
      <c r="PFG9" s="185"/>
      <c r="PFH9" s="186"/>
      <c r="PFI9" s="185"/>
      <c r="PFJ9" s="186"/>
      <c r="PFK9" s="185"/>
      <c r="PFL9" s="186"/>
      <c r="PFM9" s="185"/>
      <c r="PFN9" s="186"/>
      <c r="PFO9" s="185"/>
      <c r="PFP9" s="186"/>
      <c r="PFQ9" s="185"/>
      <c r="PFR9" s="186"/>
      <c r="PFS9" s="185"/>
      <c r="PFT9" s="186"/>
      <c r="PFU9" s="185"/>
      <c r="PFV9" s="186"/>
      <c r="PFW9" s="185"/>
      <c r="PFX9" s="186"/>
      <c r="PFY9" s="185"/>
      <c r="PFZ9" s="186"/>
      <c r="PGA9" s="185"/>
      <c r="PGB9" s="186"/>
      <c r="PGC9" s="185"/>
      <c r="PGD9" s="186"/>
      <c r="PGE9" s="185"/>
      <c r="PGF9" s="186"/>
      <c r="PGG9" s="185"/>
      <c r="PGH9" s="186"/>
      <c r="PGI9" s="185"/>
      <c r="PGJ9" s="186"/>
      <c r="PGK9" s="185"/>
      <c r="PGL9" s="186"/>
      <c r="PGM9" s="185"/>
      <c r="PGN9" s="186"/>
      <c r="PGO9" s="185"/>
      <c r="PGP9" s="186"/>
      <c r="PGQ9" s="185"/>
      <c r="PGR9" s="186"/>
      <c r="PGS9" s="185"/>
      <c r="PGT9" s="186"/>
      <c r="PGU9" s="185"/>
      <c r="PGV9" s="186"/>
      <c r="PGW9" s="185"/>
      <c r="PGX9" s="186"/>
      <c r="PGY9" s="185"/>
      <c r="PGZ9" s="186"/>
      <c r="PHA9" s="185"/>
      <c r="PHB9" s="186"/>
      <c r="PHC9" s="185"/>
      <c r="PHD9" s="186"/>
      <c r="PHE9" s="185"/>
      <c r="PHF9" s="186"/>
      <c r="PHG9" s="185"/>
      <c r="PHH9" s="186"/>
      <c r="PHI9" s="185"/>
      <c r="PHJ9" s="186"/>
      <c r="PHK9" s="185"/>
      <c r="PHL9" s="186"/>
      <c r="PHM9" s="185"/>
      <c r="PHN9" s="186"/>
      <c r="PHO9" s="185"/>
      <c r="PHP9" s="186"/>
      <c r="PHQ9" s="185"/>
      <c r="PHR9" s="186"/>
      <c r="PHS9" s="185"/>
      <c r="PHT9" s="186"/>
      <c r="PHU9" s="185"/>
      <c r="PHV9" s="186"/>
      <c r="PHW9" s="185"/>
      <c r="PHX9" s="186"/>
      <c r="PHY9" s="185"/>
      <c r="PHZ9" s="186"/>
      <c r="PIA9" s="185"/>
      <c r="PIB9" s="186"/>
      <c r="PIC9" s="185"/>
      <c r="PID9" s="186"/>
      <c r="PIE9" s="185"/>
      <c r="PIF9" s="186"/>
      <c r="PIG9" s="185"/>
      <c r="PIH9" s="186"/>
      <c r="PII9" s="185"/>
      <c r="PIJ9" s="186"/>
      <c r="PIK9" s="185"/>
      <c r="PIL9" s="186"/>
      <c r="PIM9" s="185"/>
      <c r="PIN9" s="186"/>
      <c r="PIO9" s="185"/>
      <c r="PIP9" s="186"/>
      <c r="PIQ9" s="185"/>
      <c r="PIR9" s="186"/>
      <c r="PIS9" s="185"/>
      <c r="PIT9" s="186"/>
      <c r="PIU9" s="185"/>
      <c r="PIV9" s="186"/>
      <c r="PIW9" s="185"/>
      <c r="PIX9" s="186"/>
      <c r="PIY9" s="185"/>
      <c r="PIZ9" s="186"/>
      <c r="PJA9" s="185"/>
      <c r="PJB9" s="186"/>
      <c r="PJC9" s="185"/>
      <c r="PJD9" s="186"/>
      <c r="PJE9" s="185"/>
      <c r="PJF9" s="186"/>
      <c r="PJG9" s="185"/>
      <c r="PJH9" s="186"/>
      <c r="PJI9" s="185"/>
      <c r="PJJ9" s="186"/>
      <c r="PJK9" s="185"/>
      <c r="PJL9" s="186"/>
      <c r="PJM9" s="185"/>
      <c r="PJN9" s="186"/>
      <c r="PJO9" s="185"/>
      <c r="PJP9" s="186"/>
      <c r="PJQ9" s="185"/>
      <c r="PJR9" s="186"/>
      <c r="PJS9" s="185"/>
      <c r="PJT9" s="186"/>
      <c r="PJU9" s="185"/>
      <c r="PJV9" s="186"/>
      <c r="PJW9" s="185"/>
      <c r="PJX9" s="186"/>
      <c r="PJY9" s="185"/>
      <c r="PJZ9" s="186"/>
      <c r="PKA9" s="185"/>
      <c r="PKB9" s="186"/>
      <c r="PKC9" s="185"/>
      <c r="PKD9" s="186"/>
      <c r="PKE9" s="185"/>
      <c r="PKF9" s="186"/>
      <c r="PKG9" s="185"/>
      <c r="PKH9" s="186"/>
      <c r="PKI9" s="185"/>
      <c r="PKJ9" s="186"/>
      <c r="PKK9" s="185"/>
      <c r="PKL9" s="186"/>
      <c r="PKM9" s="185"/>
      <c r="PKN9" s="186"/>
      <c r="PKO9" s="185"/>
      <c r="PKP9" s="186"/>
      <c r="PKQ9" s="185"/>
      <c r="PKR9" s="186"/>
      <c r="PKS9" s="185"/>
      <c r="PKT9" s="186"/>
      <c r="PKU9" s="185"/>
      <c r="PKV9" s="186"/>
      <c r="PKW9" s="185"/>
      <c r="PKX9" s="186"/>
      <c r="PKY9" s="185"/>
      <c r="PKZ9" s="186"/>
      <c r="PLA9" s="185"/>
      <c r="PLB9" s="186"/>
      <c r="PLC9" s="185"/>
      <c r="PLD9" s="186"/>
      <c r="PLE9" s="185"/>
      <c r="PLF9" s="186"/>
      <c r="PLG9" s="185"/>
      <c r="PLH9" s="186"/>
      <c r="PLI9" s="185"/>
      <c r="PLJ9" s="186"/>
      <c r="PLK9" s="185"/>
      <c r="PLL9" s="186"/>
      <c r="PLM9" s="185"/>
      <c r="PLN9" s="186"/>
      <c r="PLO9" s="185"/>
      <c r="PLP9" s="186"/>
      <c r="PLQ9" s="185"/>
      <c r="PLR9" s="186"/>
      <c r="PLS9" s="185"/>
      <c r="PLT9" s="186"/>
      <c r="PLU9" s="185"/>
      <c r="PLV9" s="186"/>
      <c r="PLW9" s="185"/>
      <c r="PLX9" s="186"/>
      <c r="PLY9" s="185"/>
      <c r="PLZ9" s="186"/>
      <c r="PMA9" s="185"/>
      <c r="PMB9" s="186"/>
      <c r="PMC9" s="185"/>
      <c r="PMD9" s="186"/>
      <c r="PME9" s="185"/>
      <c r="PMF9" s="186"/>
      <c r="PMG9" s="185"/>
      <c r="PMH9" s="186"/>
      <c r="PMI9" s="185"/>
      <c r="PMJ9" s="186"/>
      <c r="PMK9" s="185"/>
      <c r="PML9" s="186"/>
      <c r="PMM9" s="185"/>
      <c r="PMN9" s="186"/>
      <c r="PMO9" s="185"/>
      <c r="PMP9" s="186"/>
      <c r="PMQ9" s="185"/>
      <c r="PMR9" s="186"/>
      <c r="PMS9" s="185"/>
      <c r="PMT9" s="186"/>
      <c r="PMU9" s="185"/>
      <c r="PMV9" s="186"/>
      <c r="PMW9" s="185"/>
      <c r="PMX9" s="186"/>
      <c r="PMY9" s="185"/>
      <c r="PMZ9" s="186"/>
      <c r="PNA9" s="185"/>
      <c r="PNB9" s="186"/>
      <c r="PNC9" s="185"/>
      <c r="PND9" s="186"/>
      <c r="PNE9" s="185"/>
      <c r="PNF9" s="186"/>
      <c r="PNG9" s="185"/>
      <c r="PNH9" s="186"/>
      <c r="PNI9" s="185"/>
      <c r="PNJ9" s="186"/>
      <c r="PNK9" s="185"/>
      <c r="PNL9" s="186"/>
      <c r="PNM9" s="185"/>
      <c r="PNN9" s="186"/>
      <c r="PNO9" s="185"/>
      <c r="PNP9" s="186"/>
      <c r="PNQ9" s="185"/>
      <c r="PNR9" s="186"/>
      <c r="PNS9" s="185"/>
      <c r="PNT9" s="186"/>
      <c r="PNU9" s="185"/>
      <c r="PNV9" s="186"/>
      <c r="PNW9" s="185"/>
      <c r="PNX9" s="186"/>
      <c r="PNY9" s="185"/>
      <c r="PNZ9" s="186"/>
      <c r="POA9" s="185"/>
      <c r="POB9" s="186"/>
      <c r="POC9" s="185"/>
      <c r="POD9" s="186"/>
      <c r="POE9" s="185"/>
      <c r="POF9" s="186"/>
      <c r="POG9" s="185"/>
      <c r="POH9" s="186"/>
      <c r="POI9" s="185"/>
      <c r="POJ9" s="186"/>
      <c r="POK9" s="185"/>
      <c r="POL9" s="186"/>
      <c r="POM9" s="185"/>
      <c r="PON9" s="186"/>
      <c r="POO9" s="185"/>
      <c r="POP9" s="186"/>
      <c r="POQ9" s="185"/>
      <c r="POR9" s="186"/>
      <c r="POS9" s="185"/>
      <c r="POT9" s="186"/>
      <c r="POU9" s="185"/>
      <c r="POV9" s="186"/>
      <c r="POW9" s="185"/>
      <c r="POX9" s="186"/>
      <c r="POY9" s="185"/>
      <c r="POZ9" s="186"/>
      <c r="PPA9" s="185"/>
      <c r="PPB9" s="186"/>
      <c r="PPC9" s="185"/>
      <c r="PPD9" s="186"/>
      <c r="PPE9" s="185"/>
      <c r="PPF9" s="186"/>
      <c r="PPG9" s="185"/>
      <c r="PPH9" s="186"/>
      <c r="PPI9" s="185"/>
      <c r="PPJ9" s="186"/>
      <c r="PPK9" s="185"/>
      <c r="PPL9" s="186"/>
      <c r="PPM9" s="185"/>
      <c r="PPN9" s="186"/>
      <c r="PPO9" s="185"/>
      <c r="PPP9" s="186"/>
      <c r="PPQ9" s="185"/>
      <c r="PPR9" s="186"/>
      <c r="PPS9" s="185"/>
      <c r="PPT9" s="186"/>
      <c r="PPU9" s="185"/>
      <c r="PPV9" s="186"/>
      <c r="PPW9" s="185"/>
      <c r="PPX9" s="186"/>
      <c r="PPY9" s="185"/>
      <c r="PPZ9" s="186"/>
      <c r="PQA9" s="185"/>
      <c r="PQB9" s="186"/>
      <c r="PQC9" s="185"/>
      <c r="PQD9" s="186"/>
      <c r="PQE9" s="185"/>
      <c r="PQF9" s="186"/>
      <c r="PQG9" s="185"/>
      <c r="PQH9" s="186"/>
      <c r="PQI9" s="185"/>
      <c r="PQJ9" s="186"/>
      <c r="PQK9" s="185"/>
      <c r="PQL9" s="186"/>
      <c r="PQM9" s="185"/>
      <c r="PQN9" s="186"/>
      <c r="PQO9" s="185"/>
      <c r="PQP9" s="186"/>
      <c r="PQQ9" s="185"/>
      <c r="PQR9" s="186"/>
      <c r="PQS9" s="185"/>
      <c r="PQT9" s="186"/>
      <c r="PQU9" s="185"/>
      <c r="PQV9" s="186"/>
      <c r="PQW9" s="185"/>
      <c r="PQX9" s="186"/>
      <c r="PQY9" s="185"/>
      <c r="PQZ9" s="186"/>
      <c r="PRA9" s="185"/>
      <c r="PRB9" s="186"/>
      <c r="PRC9" s="185"/>
      <c r="PRD9" s="186"/>
      <c r="PRE9" s="185"/>
      <c r="PRF9" s="186"/>
      <c r="PRG9" s="185"/>
      <c r="PRH9" s="186"/>
      <c r="PRI9" s="185"/>
      <c r="PRJ9" s="186"/>
      <c r="PRK9" s="185"/>
      <c r="PRL9" s="186"/>
      <c r="PRM9" s="185"/>
      <c r="PRN9" s="186"/>
      <c r="PRO9" s="185"/>
      <c r="PRP9" s="186"/>
      <c r="PRQ9" s="185"/>
      <c r="PRR9" s="186"/>
      <c r="PRS9" s="185"/>
      <c r="PRT9" s="186"/>
      <c r="PRU9" s="185"/>
      <c r="PRV9" s="186"/>
      <c r="PRW9" s="185"/>
      <c r="PRX9" s="186"/>
      <c r="PRY9" s="185"/>
      <c r="PRZ9" s="186"/>
      <c r="PSA9" s="185"/>
      <c r="PSB9" s="186"/>
      <c r="PSC9" s="185"/>
      <c r="PSD9" s="186"/>
      <c r="PSE9" s="185"/>
      <c r="PSF9" s="186"/>
      <c r="PSG9" s="185"/>
      <c r="PSH9" s="186"/>
      <c r="PSI9" s="185"/>
      <c r="PSJ9" s="186"/>
      <c r="PSK9" s="185"/>
      <c r="PSL9" s="186"/>
      <c r="PSM9" s="185"/>
      <c r="PSN9" s="186"/>
      <c r="PSO9" s="185"/>
      <c r="PSP9" s="186"/>
      <c r="PSQ9" s="185"/>
      <c r="PSR9" s="186"/>
      <c r="PSS9" s="185"/>
      <c r="PST9" s="186"/>
      <c r="PSU9" s="185"/>
      <c r="PSV9" s="186"/>
      <c r="PSW9" s="185"/>
      <c r="PSX9" s="186"/>
      <c r="PSY9" s="185"/>
      <c r="PSZ9" s="186"/>
      <c r="PTA9" s="185"/>
      <c r="PTB9" s="186"/>
      <c r="PTC9" s="185"/>
      <c r="PTD9" s="186"/>
      <c r="PTE9" s="185"/>
      <c r="PTF9" s="186"/>
      <c r="PTG9" s="185"/>
      <c r="PTH9" s="186"/>
      <c r="PTI9" s="185"/>
      <c r="PTJ9" s="186"/>
      <c r="PTK9" s="185"/>
      <c r="PTL9" s="186"/>
      <c r="PTM9" s="185"/>
      <c r="PTN9" s="186"/>
      <c r="PTO9" s="185"/>
      <c r="PTP9" s="186"/>
      <c r="PTQ9" s="185"/>
      <c r="PTR9" s="186"/>
      <c r="PTS9" s="185"/>
      <c r="PTT9" s="186"/>
      <c r="PTU9" s="185"/>
      <c r="PTV9" s="186"/>
      <c r="PTW9" s="185"/>
      <c r="PTX9" s="186"/>
      <c r="PTY9" s="185"/>
      <c r="PTZ9" s="186"/>
      <c r="PUA9" s="185"/>
      <c r="PUB9" s="186"/>
      <c r="PUC9" s="185"/>
      <c r="PUD9" s="186"/>
      <c r="PUE9" s="185"/>
      <c r="PUF9" s="186"/>
      <c r="PUG9" s="185"/>
      <c r="PUH9" s="186"/>
      <c r="PUI9" s="185"/>
      <c r="PUJ9" s="186"/>
      <c r="PUK9" s="185"/>
      <c r="PUL9" s="186"/>
      <c r="PUM9" s="185"/>
      <c r="PUN9" s="186"/>
      <c r="PUO9" s="185"/>
      <c r="PUP9" s="186"/>
      <c r="PUQ9" s="185"/>
      <c r="PUR9" s="186"/>
      <c r="PUS9" s="185"/>
      <c r="PUT9" s="186"/>
      <c r="PUU9" s="185"/>
      <c r="PUV9" s="186"/>
      <c r="PUW9" s="185"/>
      <c r="PUX9" s="186"/>
      <c r="PUY9" s="185"/>
      <c r="PUZ9" s="186"/>
      <c r="PVA9" s="185"/>
      <c r="PVB9" s="186"/>
      <c r="PVC9" s="185"/>
      <c r="PVD9" s="186"/>
      <c r="PVE9" s="185"/>
      <c r="PVF9" s="186"/>
      <c r="PVG9" s="185"/>
      <c r="PVH9" s="186"/>
      <c r="PVI9" s="185"/>
      <c r="PVJ9" s="186"/>
      <c r="PVK9" s="185"/>
      <c r="PVL9" s="186"/>
      <c r="PVM9" s="185"/>
      <c r="PVN9" s="186"/>
      <c r="PVO9" s="185"/>
      <c r="PVP9" s="186"/>
      <c r="PVQ9" s="185"/>
      <c r="PVR9" s="186"/>
      <c r="PVS9" s="185"/>
      <c r="PVT9" s="186"/>
      <c r="PVU9" s="185"/>
      <c r="PVV9" s="186"/>
      <c r="PVW9" s="185"/>
      <c r="PVX9" s="186"/>
      <c r="PVY9" s="185"/>
      <c r="PVZ9" s="186"/>
      <c r="PWA9" s="185"/>
      <c r="PWB9" s="186"/>
      <c r="PWC9" s="185"/>
      <c r="PWD9" s="186"/>
      <c r="PWE9" s="185"/>
      <c r="PWF9" s="186"/>
      <c r="PWG9" s="185"/>
      <c r="PWH9" s="186"/>
      <c r="PWI9" s="185"/>
      <c r="PWJ9" s="186"/>
      <c r="PWK9" s="185"/>
      <c r="PWL9" s="186"/>
      <c r="PWM9" s="185"/>
      <c r="PWN9" s="186"/>
      <c r="PWO9" s="185"/>
      <c r="PWP9" s="186"/>
      <c r="PWQ9" s="185"/>
      <c r="PWR9" s="186"/>
      <c r="PWS9" s="185"/>
      <c r="PWT9" s="186"/>
      <c r="PWU9" s="185"/>
      <c r="PWV9" s="186"/>
      <c r="PWW9" s="185"/>
      <c r="PWX9" s="186"/>
      <c r="PWY9" s="185"/>
      <c r="PWZ9" s="186"/>
      <c r="PXA9" s="185"/>
      <c r="PXB9" s="186"/>
      <c r="PXC9" s="185"/>
      <c r="PXD9" s="186"/>
      <c r="PXE9" s="185"/>
      <c r="PXF9" s="186"/>
      <c r="PXG9" s="185"/>
      <c r="PXH9" s="186"/>
      <c r="PXI9" s="185"/>
      <c r="PXJ9" s="186"/>
      <c r="PXK9" s="185"/>
      <c r="PXL9" s="186"/>
      <c r="PXM9" s="185"/>
      <c r="PXN9" s="186"/>
      <c r="PXO9" s="185"/>
      <c r="PXP9" s="186"/>
      <c r="PXQ9" s="185"/>
      <c r="PXR9" s="186"/>
      <c r="PXS9" s="185"/>
      <c r="PXT9" s="186"/>
      <c r="PXU9" s="185"/>
      <c r="PXV9" s="186"/>
      <c r="PXW9" s="185"/>
      <c r="PXX9" s="186"/>
      <c r="PXY9" s="185"/>
      <c r="PXZ9" s="186"/>
      <c r="PYA9" s="185"/>
      <c r="PYB9" s="186"/>
      <c r="PYC9" s="185"/>
      <c r="PYD9" s="186"/>
      <c r="PYE9" s="185"/>
      <c r="PYF9" s="186"/>
      <c r="PYG9" s="185"/>
      <c r="PYH9" s="186"/>
      <c r="PYI9" s="185"/>
      <c r="PYJ9" s="186"/>
      <c r="PYK9" s="185"/>
      <c r="PYL9" s="186"/>
      <c r="PYM9" s="185"/>
      <c r="PYN9" s="186"/>
      <c r="PYO9" s="185"/>
      <c r="PYP9" s="186"/>
      <c r="PYQ9" s="185"/>
      <c r="PYR9" s="186"/>
      <c r="PYS9" s="185"/>
      <c r="PYT9" s="186"/>
      <c r="PYU9" s="185"/>
      <c r="PYV9" s="186"/>
      <c r="PYW9" s="185"/>
      <c r="PYX9" s="186"/>
      <c r="PYY9" s="185"/>
      <c r="PYZ9" s="186"/>
      <c r="PZA9" s="185"/>
      <c r="PZB9" s="186"/>
      <c r="PZC9" s="185"/>
      <c r="PZD9" s="186"/>
      <c r="PZE9" s="185"/>
      <c r="PZF9" s="186"/>
      <c r="PZG9" s="185"/>
      <c r="PZH9" s="186"/>
      <c r="PZI9" s="185"/>
      <c r="PZJ9" s="186"/>
      <c r="PZK9" s="185"/>
      <c r="PZL9" s="186"/>
      <c r="PZM9" s="185"/>
      <c r="PZN9" s="186"/>
      <c r="PZO9" s="185"/>
      <c r="PZP9" s="186"/>
      <c r="PZQ9" s="185"/>
      <c r="PZR9" s="186"/>
      <c r="PZS9" s="185"/>
      <c r="PZT9" s="186"/>
      <c r="PZU9" s="185"/>
      <c r="PZV9" s="186"/>
      <c r="PZW9" s="185"/>
      <c r="PZX9" s="186"/>
      <c r="PZY9" s="185"/>
      <c r="PZZ9" s="186"/>
      <c r="QAA9" s="185"/>
      <c r="QAB9" s="186"/>
      <c r="QAC9" s="185"/>
      <c r="QAD9" s="186"/>
      <c r="QAE9" s="185"/>
      <c r="QAF9" s="186"/>
      <c r="QAG9" s="185"/>
      <c r="QAH9" s="186"/>
      <c r="QAI9" s="185"/>
      <c r="QAJ9" s="186"/>
      <c r="QAK9" s="185"/>
      <c r="QAL9" s="186"/>
      <c r="QAM9" s="185"/>
      <c r="QAN9" s="186"/>
      <c r="QAO9" s="185"/>
      <c r="QAP9" s="186"/>
      <c r="QAQ9" s="185"/>
      <c r="QAR9" s="186"/>
      <c r="QAS9" s="185"/>
      <c r="QAT9" s="186"/>
      <c r="QAU9" s="185"/>
      <c r="QAV9" s="186"/>
      <c r="QAW9" s="185"/>
      <c r="QAX9" s="186"/>
      <c r="QAY9" s="185"/>
      <c r="QAZ9" s="186"/>
      <c r="QBA9" s="185"/>
      <c r="QBB9" s="186"/>
      <c r="QBC9" s="185"/>
      <c r="QBD9" s="186"/>
      <c r="QBE9" s="185"/>
      <c r="QBF9" s="186"/>
      <c r="QBG9" s="185"/>
      <c r="QBH9" s="186"/>
      <c r="QBI9" s="185"/>
      <c r="QBJ9" s="186"/>
      <c r="QBK9" s="185"/>
      <c r="QBL9" s="186"/>
      <c r="QBM9" s="185"/>
      <c r="QBN9" s="186"/>
      <c r="QBO9" s="185"/>
      <c r="QBP9" s="186"/>
      <c r="QBQ9" s="185"/>
      <c r="QBR9" s="186"/>
      <c r="QBS9" s="185"/>
      <c r="QBT9" s="186"/>
      <c r="QBU9" s="185"/>
      <c r="QBV9" s="186"/>
      <c r="QBW9" s="185"/>
      <c r="QBX9" s="186"/>
      <c r="QBY9" s="185"/>
      <c r="QBZ9" s="186"/>
      <c r="QCA9" s="185"/>
      <c r="QCB9" s="186"/>
      <c r="QCC9" s="185"/>
      <c r="QCD9" s="186"/>
      <c r="QCE9" s="185"/>
      <c r="QCF9" s="186"/>
      <c r="QCG9" s="185"/>
      <c r="QCH9" s="186"/>
      <c r="QCI9" s="185"/>
      <c r="QCJ9" s="186"/>
      <c r="QCK9" s="185"/>
      <c r="QCL9" s="186"/>
      <c r="QCM9" s="185"/>
      <c r="QCN9" s="186"/>
      <c r="QCO9" s="185"/>
      <c r="QCP9" s="186"/>
      <c r="QCQ9" s="185"/>
      <c r="QCR9" s="186"/>
      <c r="QCS9" s="185"/>
      <c r="QCT9" s="186"/>
      <c r="QCU9" s="185"/>
      <c r="QCV9" s="186"/>
      <c r="QCW9" s="185"/>
      <c r="QCX9" s="186"/>
      <c r="QCY9" s="185"/>
      <c r="QCZ9" s="186"/>
      <c r="QDA9" s="185"/>
      <c r="QDB9" s="186"/>
      <c r="QDC9" s="185"/>
      <c r="QDD9" s="186"/>
      <c r="QDE9" s="185"/>
      <c r="QDF9" s="186"/>
      <c r="QDG9" s="185"/>
      <c r="QDH9" s="186"/>
      <c r="QDI9" s="185"/>
      <c r="QDJ9" s="186"/>
      <c r="QDK9" s="185"/>
      <c r="QDL9" s="186"/>
      <c r="QDM9" s="185"/>
      <c r="QDN9" s="186"/>
      <c r="QDO9" s="185"/>
      <c r="QDP9" s="186"/>
      <c r="QDQ9" s="185"/>
      <c r="QDR9" s="186"/>
      <c r="QDS9" s="185"/>
      <c r="QDT9" s="186"/>
      <c r="QDU9" s="185"/>
      <c r="QDV9" s="186"/>
      <c r="QDW9" s="185"/>
      <c r="QDX9" s="186"/>
      <c r="QDY9" s="185"/>
      <c r="QDZ9" s="186"/>
      <c r="QEA9" s="185"/>
      <c r="QEB9" s="186"/>
      <c r="QEC9" s="185"/>
      <c r="QED9" s="186"/>
      <c r="QEE9" s="185"/>
      <c r="QEF9" s="186"/>
      <c r="QEG9" s="185"/>
      <c r="QEH9" s="186"/>
      <c r="QEI9" s="185"/>
      <c r="QEJ9" s="186"/>
      <c r="QEK9" s="185"/>
      <c r="QEL9" s="186"/>
      <c r="QEM9" s="185"/>
      <c r="QEN9" s="186"/>
      <c r="QEO9" s="185"/>
      <c r="QEP9" s="186"/>
      <c r="QEQ9" s="185"/>
      <c r="QER9" s="186"/>
      <c r="QES9" s="185"/>
      <c r="QET9" s="186"/>
      <c r="QEU9" s="185"/>
      <c r="QEV9" s="186"/>
      <c r="QEW9" s="185"/>
      <c r="QEX9" s="186"/>
      <c r="QEY9" s="185"/>
      <c r="QEZ9" s="186"/>
      <c r="QFA9" s="185"/>
      <c r="QFB9" s="186"/>
      <c r="QFC9" s="185"/>
      <c r="QFD9" s="186"/>
      <c r="QFE9" s="185"/>
      <c r="QFF9" s="186"/>
      <c r="QFG9" s="185"/>
      <c r="QFH9" s="186"/>
      <c r="QFI9" s="185"/>
      <c r="QFJ9" s="186"/>
      <c r="QFK9" s="185"/>
      <c r="QFL9" s="186"/>
      <c r="QFM9" s="185"/>
      <c r="QFN9" s="186"/>
      <c r="QFO9" s="185"/>
      <c r="QFP9" s="186"/>
      <c r="QFQ9" s="185"/>
      <c r="QFR9" s="186"/>
      <c r="QFS9" s="185"/>
      <c r="QFT9" s="186"/>
      <c r="QFU9" s="185"/>
      <c r="QFV9" s="186"/>
      <c r="QFW9" s="185"/>
      <c r="QFX9" s="186"/>
      <c r="QFY9" s="185"/>
      <c r="QFZ9" s="186"/>
      <c r="QGA9" s="185"/>
      <c r="QGB9" s="186"/>
      <c r="QGC9" s="185"/>
      <c r="QGD9" s="186"/>
      <c r="QGE9" s="185"/>
      <c r="QGF9" s="186"/>
      <c r="QGG9" s="185"/>
      <c r="QGH9" s="186"/>
      <c r="QGI9" s="185"/>
      <c r="QGJ9" s="186"/>
      <c r="QGK9" s="185"/>
      <c r="QGL9" s="186"/>
      <c r="QGM9" s="185"/>
      <c r="QGN9" s="186"/>
      <c r="QGO9" s="185"/>
      <c r="QGP9" s="186"/>
      <c r="QGQ9" s="185"/>
      <c r="QGR9" s="186"/>
      <c r="QGS9" s="185"/>
      <c r="QGT9" s="186"/>
      <c r="QGU9" s="185"/>
      <c r="QGV9" s="186"/>
      <c r="QGW9" s="185"/>
      <c r="QGX9" s="186"/>
      <c r="QGY9" s="185"/>
      <c r="QGZ9" s="186"/>
      <c r="QHA9" s="185"/>
      <c r="QHB9" s="186"/>
      <c r="QHC9" s="185"/>
      <c r="QHD9" s="186"/>
      <c r="QHE9" s="185"/>
      <c r="QHF9" s="186"/>
      <c r="QHG9" s="185"/>
      <c r="QHH9" s="186"/>
      <c r="QHI9" s="185"/>
      <c r="QHJ9" s="186"/>
      <c r="QHK9" s="185"/>
      <c r="QHL9" s="186"/>
      <c r="QHM9" s="185"/>
      <c r="QHN9" s="186"/>
      <c r="QHO9" s="185"/>
      <c r="QHP9" s="186"/>
      <c r="QHQ9" s="185"/>
      <c r="QHR9" s="186"/>
      <c r="QHS9" s="185"/>
      <c r="QHT9" s="186"/>
      <c r="QHU9" s="185"/>
      <c r="QHV9" s="186"/>
      <c r="QHW9" s="185"/>
      <c r="QHX9" s="186"/>
      <c r="QHY9" s="185"/>
      <c r="QHZ9" s="186"/>
      <c r="QIA9" s="185"/>
      <c r="QIB9" s="186"/>
      <c r="QIC9" s="185"/>
      <c r="QID9" s="186"/>
      <c r="QIE9" s="185"/>
      <c r="QIF9" s="186"/>
      <c r="QIG9" s="185"/>
      <c r="QIH9" s="186"/>
      <c r="QII9" s="185"/>
      <c r="QIJ9" s="186"/>
      <c r="QIK9" s="185"/>
      <c r="QIL9" s="186"/>
      <c r="QIM9" s="185"/>
      <c r="QIN9" s="186"/>
      <c r="QIO9" s="185"/>
      <c r="QIP9" s="186"/>
      <c r="QIQ9" s="185"/>
      <c r="QIR9" s="186"/>
      <c r="QIS9" s="185"/>
      <c r="QIT9" s="186"/>
      <c r="QIU9" s="185"/>
      <c r="QIV9" s="186"/>
      <c r="QIW9" s="185"/>
      <c r="QIX9" s="186"/>
      <c r="QIY9" s="185"/>
      <c r="QIZ9" s="186"/>
      <c r="QJA9" s="185"/>
      <c r="QJB9" s="186"/>
      <c r="QJC9" s="185"/>
      <c r="QJD9" s="186"/>
      <c r="QJE9" s="185"/>
      <c r="QJF9" s="186"/>
      <c r="QJG9" s="185"/>
      <c r="QJH9" s="186"/>
      <c r="QJI9" s="185"/>
      <c r="QJJ9" s="186"/>
      <c r="QJK9" s="185"/>
      <c r="QJL9" s="186"/>
      <c r="QJM9" s="185"/>
      <c r="QJN9" s="186"/>
      <c r="QJO9" s="185"/>
      <c r="QJP9" s="186"/>
      <c r="QJQ9" s="185"/>
      <c r="QJR9" s="186"/>
      <c r="QJS9" s="185"/>
      <c r="QJT9" s="186"/>
      <c r="QJU9" s="185"/>
      <c r="QJV9" s="186"/>
      <c r="QJW9" s="185"/>
      <c r="QJX9" s="186"/>
      <c r="QJY9" s="185"/>
      <c r="QJZ9" s="186"/>
      <c r="QKA9" s="185"/>
      <c r="QKB9" s="186"/>
      <c r="QKC9" s="185"/>
      <c r="QKD9" s="186"/>
      <c r="QKE9" s="185"/>
      <c r="QKF9" s="186"/>
      <c r="QKG9" s="185"/>
      <c r="QKH9" s="186"/>
      <c r="QKI9" s="185"/>
      <c r="QKJ9" s="186"/>
      <c r="QKK9" s="185"/>
      <c r="QKL9" s="186"/>
      <c r="QKM9" s="185"/>
      <c r="QKN9" s="186"/>
      <c r="QKO9" s="185"/>
      <c r="QKP9" s="186"/>
      <c r="QKQ9" s="185"/>
      <c r="QKR9" s="186"/>
      <c r="QKS9" s="185"/>
      <c r="QKT9" s="186"/>
      <c r="QKU9" s="185"/>
      <c r="QKV9" s="186"/>
      <c r="QKW9" s="185"/>
      <c r="QKX9" s="186"/>
      <c r="QKY9" s="185"/>
      <c r="QKZ9" s="186"/>
      <c r="QLA9" s="185"/>
      <c r="QLB9" s="186"/>
      <c r="QLC9" s="185"/>
      <c r="QLD9" s="186"/>
      <c r="QLE9" s="185"/>
      <c r="QLF9" s="186"/>
      <c r="QLG9" s="185"/>
      <c r="QLH9" s="186"/>
      <c r="QLI9" s="185"/>
      <c r="QLJ9" s="186"/>
      <c r="QLK9" s="185"/>
      <c r="QLL9" s="186"/>
      <c r="QLM9" s="185"/>
      <c r="QLN9" s="186"/>
      <c r="QLO9" s="185"/>
      <c r="QLP9" s="186"/>
      <c r="QLQ9" s="185"/>
      <c r="QLR9" s="186"/>
      <c r="QLS9" s="185"/>
      <c r="QLT9" s="186"/>
      <c r="QLU9" s="185"/>
      <c r="QLV9" s="186"/>
      <c r="QLW9" s="185"/>
      <c r="QLX9" s="186"/>
      <c r="QLY9" s="185"/>
      <c r="QLZ9" s="186"/>
      <c r="QMA9" s="185"/>
      <c r="QMB9" s="186"/>
      <c r="QMC9" s="185"/>
      <c r="QMD9" s="186"/>
      <c r="QME9" s="185"/>
      <c r="QMF9" s="186"/>
      <c r="QMG9" s="185"/>
      <c r="QMH9" s="186"/>
      <c r="QMI9" s="185"/>
      <c r="QMJ9" s="186"/>
      <c r="QMK9" s="185"/>
      <c r="QML9" s="186"/>
      <c r="QMM9" s="185"/>
      <c r="QMN9" s="186"/>
      <c r="QMO9" s="185"/>
      <c r="QMP9" s="186"/>
      <c r="QMQ9" s="185"/>
      <c r="QMR9" s="186"/>
      <c r="QMS9" s="185"/>
      <c r="QMT9" s="186"/>
      <c r="QMU9" s="185"/>
      <c r="QMV9" s="186"/>
      <c r="QMW9" s="185"/>
      <c r="QMX9" s="186"/>
      <c r="QMY9" s="185"/>
      <c r="QMZ9" s="186"/>
      <c r="QNA9" s="185"/>
      <c r="QNB9" s="186"/>
      <c r="QNC9" s="185"/>
      <c r="QND9" s="186"/>
      <c r="QNE9" s="185"/>
      <c r="QNF9" s="186"/>
      <c r="QNG9" s="185"/>
      <c r="QNH9" s="186"/>
      <c r="QNI9" s="185"/>
      <c r="QNJ9" s="186"/>
      <c r="QNK9" s="185"/>
      <c r="QNL9" s="186"/>
      <c r="QNM9" s="185"/>
      <c r="QNN9" s="186"/>
      <c r="QNO9" s="185"/>
      <c r="QNP9" s="186"/>
      <c r="QNQ9" s="185"/>
      <c r="QNR9" s="186"/>
      <c r="QNS9" s="185"/>
      <c r="QNT9" s="186"/>
      <c r="QNU9" s="185"/>
      <c r="QNV9" s="186"/>
      <c r="QNW9" s="185"/>
      <c r="QNX9" s="186"/>
      <c r="QNY9" s="185"/>
      <c r="QNZ9" s="186"/>
      <c r="QOA9" s="185"/>
      <c r="QOB9" s="186"/>
      <c r="QOC9" s="185"/>
      <c r="QOD9" s="186"/>
      <c r="QOE9" s="185"/>
      <c r="QOF9" s="186"/>
      <c r="QOG9" s="185"/>
      <c r="QOH9" s="186"/>
      <c r="QOI9" s="185"/>
      <c r="QOJ9" s="186"/>
      <c r="QOK9" s="185"/>
      <c r="QOL9" s="186"/>
      <c r="QOM9" s="185"/>
      <c r="QON9" s="186"/>
      <c r="QOO9" s="185"/>
      <c r="QOP9" s="186"/>
      <c r="QOQ9" s="185"/>
      <c r="QOR9" s="186"/>
      <c r="QOS9" s="185"/>
      <c r="QOT9" s="186"/>
      <c r="QOU9" s="185"/>
      <c r="QOV9" s="186"/>
      <c r="QOW9" s="185"/>
      <c r="QOX9" s="186"/>
      <c r="QOY9" s="185"/>
      <c r="QOZ9" s="186"/>
      <c r="QPA9" s="185"/>
      <c r="QPB9" s="186"/>
      <c r="QPC9" s="185"/>
      <c r="QPD9" s="186"/>
      <c r="QPE9" s="185"/>
      <c r="QPF9" s="186"/>
      <c r="QPG9" s="185"/>
      <c r="QPH9" s="186"/>
      <c r="QPI9" s="185"/>
      <c r="QPJ9" s="186"/>
      <c r="QPK9" s="185"/>
      <c r="QPL9" s="186"/>
      <c r="QPM9" s="185"/>
      <c r="QPN9" s="186"/>
      <c r="QPO9" s="185"/>
      <c r="QPP9" s="186"/>
      <c r="QPQ9" s="185"/>
      <c r="QPR9" s="186"/>
      <c r="QPS9" s="185"/>
      <c r="QPT9" s="186"/>
      <c r="QPU9" s="185"/>
      <c r="QPV9" s="186"/>
      <c r="QPW9" s="185"/>
      <c r="QPX9" s="186"/>
      <c r="QPY9" s="185"/>
      <c r="QPZ9" s="186"/>
      <c r="QQA9" s="185"/>
      <c r="QQB9" s="186"/>
      <c r="QQC9" s="185"/>
      <c r="QQD9" s="186"/>
      <c r="QQE9" s="185"/>
      <c r="QQF9" s="186"/>
      <c r="QQG9" s="185"/>
      <c r="QQH9" s="186"/>
      <c r="QQI9" s="185"/>
      <c r="QQJ9" s="186"/>
      <c r="QQK9" s="185"/>
      <c r="QQL9" s="186"/>
      <c r="QQM9" s="185"/>
      <c r="QQN9" s="186"/>
      <c r="QQO9" s="185"/>
      <c r="QQP9" s="186"/>
      <c r="QQQ9" s="185"/>
      <c r="QQR9" s="186"/>
      <c r="QQS9" s="185"/>
      <c r="QQT9" s="186"/>
      <c r="QQU9" s="185"/>
      <c r="QQV9" s="186"/>
      <c r="QQW9" s="185"/>
      <c r="QQX9" s="186"/>
      <c r="QQY9" s="185"/>
      <c r="QQZ9" s="186"/>
      <c r="QRA9" s="185"/>
      <c r="QRB9" s="186"/>
      <c r="QRC9" s="185"/>
      <c r="QRD9" s="186"/>
      <c r="QRE9" s="185"/>
      <c r="QRF9" s="186"/>
      <c r="QRG9" s="185"/>
      <c r="QRH9" s="186"/>
      <c r="QRI9" s="185"/>
      <c r="QRJ9" s="186"/>
      <c r="QRK9" s="185"/>
      <c r="QRL9" s="186"/>
      <c r="QRM9" s="185"/>
      <c r="QRN9" s="186"/>
      <c r="QRO9" s="185"/>
      <c r="QRP9" s="186"/>
      <c r="QRQ9" s="185"/>
      <c r="QRR9" s="186"/>
      <c r="QRS9" s="185"/>
      <c r="QRT9" s="186"/>
      <c r="QRU9" s="185"/>
      <c r="QRV9" s="186"/>
      <c r="QRW9" s="185"/>
      <c r="QRX9" s="186"/>
      <c r="QRY9" s="185"/>
      <c r="QRZ9" s="186"/>
      <c r="QSA9" s="185"/>
      <c r="QSB9" s="186"/>
      <c r="QSC9" s="185"/>
      <c r="QSD9" s="186"/>
      <c r="QSE9" s="185"/>
      <c r="QSF9" s="186"/>
      <c r="QSG9" s="185"/>
      <c r="QSH9" s="186"/>
      <c r="QSI9" s="185"/>
      <c r="QSJ9" s="186"/>
      <c r="QSK9" s="185"/>
      <c r="QSL9" s="186"/>
      <c r="QSM9" s="185"/>
      <c r="QSN9" s="186"/>
      <c r="QSO9" s="185"/>
      <c r="QSP9" s="186"/>
      <c r="QSQ9" s="185"/>
      <c r="QSR9" s="186"/>
      <c r="QSS9" s="185"/>
      <c r="QST9" s="186"/>
      <c r="QSU9" s="185"/>
      <c r="QSV9" s="186"/>
      <c r="QSW9" s="185"/>
      <c r="QSX9" s="186"/>
      <c r="QSY9" s="185"/>
      <c r="QSZ9" s="186"/>
      <c r="QTA9" s="185"/>
      <c r="QTB9" s="186"/>
      <c r="QTC9" s="185"/>
      <c r="QTD9" s="186"/>
      <c r="QTE9" s="185"/>
      <c r="QTF9" s="186"/>
      <c r="QTG9" s="185"/>
      <c r="QTH9" s="186"/>
      <c r="QTI9" s="185"/>
      <c r="QTJ9" s="186"/>
      <c r="QTK9" s="185"/>
      <c r="QTL9" s="186"/>
      <c r="QTM9" s="185"/>
      <c r="QTN9" s="186"/>
      <c r="QTO9" s="185"/>
      <c r="QTP9" s="186"/>
      <c r="QTQ9" s="185"/>
      <c r="QTR9" s="186"/>
      <c r="QTS9" s="185"/>
      <c r="QTT9" s="186"/>
      <c r="QTU9" s="185"/>
      <c r="QTV9" s="186"/>
      <c r="QTW9" s="185"/>
      <c r="QTX9" s="186"/>
      <c r="QTY9" s="185"/>
      <c r="QTZ9" s="186"/>
      <c r="QUA9" s="185"/>
      <c r="QUB9" s="186"/>
      <c r="QUC9" s="185"/>
      <c r="QUD9" s="186"/>
      <c r="QUE9" s="185"/>
      <c r="QUF9" s="186"/>
      <c r="QUG9" s="185"/>
      <c r="QUH9" s="186"/>
      <c r="QUI9" s="185"/>
      <c r="QUJ9" s="186"/>
      <c r="QUK9" s="185"/>
      <c r="QUL9" s="186"/>
      <c r="QUM9" s="185"/>
      <c r="QUN9" s="186"/>
      <c r="QUO9" s="185"/>
      <c r="QUP9" s="186"/>
      <c r="QUQ9" s="185"/>
      <c r="QUR9" s="186"/>
      <c r="QUS9" s="185"/>
      <c r="QUT9" s="186"/>
      <c r="QUU9" s="185"/>
      <c r="QUV9" s="186"/>
      <c r="QUW9" s="185"/>
      <c r="QUX9" s="186"/>
      <c r="QUY9" s="185"/>
      <c r="QUZ9" s="186"/>
      <c r="QVA9" s="185"/>
      <c r="QVB9" s="186"/>
      <c r="QVC9" s="185"/>
      <c r="QVD9" s="186"/>
      <c r="QVE9" s="185"/>
      <c r="QVF9" s="186"/>
      <c r="QVG9" s="185"/>
      <c r="QVH9" s="186"/>
      <c r="QVI9" s="185"/>
      <c r="QVJ9" s="186"/>
      <c r="QVK9" s="185"/>
      <c r="QVL9" s="186"/>
      <c r="QVM9" s="185"/>
      <c r="QVN9" s="186"/>
      <c r="QVO9" s="185"/>
      <c r="QVP9" s="186"/>
      <c r="QVQ9" s="185"/>
      <c r="QVR9" s="186"/>
      <c r="QVS9" s="185"/>
      <c r="QVT9" s="186"/>
      <c r="QVU9" s="185"/>
      <c r="QVV9" s="186"/>
      <c r="QVW9" s="185"/>
      <c r="QVX9" s="186"/>
      <c r="QVY9" s="185"/>
      <c r="QVZ9" s="186"/>
      <c r="QWA9" s="185"/>
      <c r="QWB9" s="186"/>
      <c r="QWC9" s="185"/>
      <c r="QWD9" s="186"/>
      <c r="QWE9" s="185"/>
      <c r="QWF9" s="186"/>
      <c r="QWG9" s="185"/>
      <c r="QWH9" s="186"/>
      <c r="QWI9" s="185"/>
      <c r="QWJ9" s="186"/>
      <c r="QWK9" s="185"/>
      <c r="QWL9" s="186"/>
      <c r="QWM9" s="185"/>
      <c r="QWN9" s="186"/>
      <c r="QWO9" s="185"/>
      <c r="QWP9" s="186"/>
      <c r="QWQ9" s="185"/>
      <c r="QWR9" s="186"/>
      <c r="QWS9" s="185"/>
      <c r="QWT9" s="186"/>
      <c r="QWU9" s="185"/>
      <c r="QWV9" s="186"/>
      <c r="QWW9" s="185"/>
      <c r="QWX9" s="186"/>
      <c r="QWY9" s="185"/>
      <c r="QWZ9" s="186"/>
      <c r="QXA9" s="185"/>
      <c r="QXB9" s="186"/>
      <c r="QXC9" s="185"/>
      <c r="QXD9" s="186"/>
      <c r="QXE9" s="185"/>
      <c r="QXF9" s="186"/>
      <c r="QXG9" s="185"/>
      <c r="QXH9" s="186"/>
      <c r="QXI9" s="185"/>
      <c r="QXJ9" s="186"/>
      <c r="QXK9" s="185"/>
      <c r="QXL9" s="186"/>
      <c r="QXM9" s="185"/>
      <c r="QXN9" s="186"/>
      <c r="QXO9" s="185"/>
      <c r="QXP9" s="186"/>
      <c r="QXQ9" s="185"/>
      <c r="QXR9" s="186"/>
      <c r="QXS9" s="185"/>
      <c r="QXT9" s="186"/>
      <c r="QXU9" s="185"/>
      <c r="QXV9" s="186"/>
      <c r="QXW9" s="185"/>
      <c r="QXX9" s="186"/>
      <c r="QXY9" s="185"/>
      <c r="QXZ9" s="186"/>
      <c r="QYA9" s="185"/>
      <c r="QYB9" s="186"/>
      <c r="QYC9" s="185"/>
      <c r="QYD9" s="186"/>
      <c r="QYE9" s="185"/>
      <c r="QYF9" s="186"/>
      <c r="QYG9" s="185"/>
      <c r="QYH9" s="186"/>
      <c r="QYI9" s="185"/>
      <c r="QYJ9" s="186"/>
      <c r="QYK9" s="185"/>
      <c r="QYL9" s="186"/>
      <c r="QYM9" s="185"/>
      <c r="QYN9" s="186"/>
      <c r="QYO9" s="185"/>
      <c r="QYP9" s="186"/>
      <c r="QYQ9" s="185"/>
      <c r="QYR9" s="186"/>
      <c r="QYS9" s="185"/>
      <c r="QYT9" s="186"/>
      <c r="QYU9" s="185"/>
      <c r="QYV9" s="186"/>
      <c r="QYW9" s="185"/>
      <c r="QYX9" s="186"/>
      <c r="QYY9" s="185"/>
      <c r="QYZ9" s="186"/>
      <c r="QZA9" s="185"/>
      <c r="QZB9" s="186"/>
      <c r="QZC9" s="185"/>
      <c r="QZD9" s="186"/>
      <c r="QZE9" s="185"/>
      <c r="QZF9" s="186"/>
      <c r="QZG9" s="185"/>
      <c r="QZH9" s="186"/>
      <c r="QZI9" s="185"/>
      <c r="QZJ9" s="186"/>
      <c r="QZK9" s="185"/>
      <c r="QZL9" s="186"/>
      <c r="QZM9" s="185"/>
      <c r="QZN9" s="186"/>
      <c r="QZO9" s="185"/>
      <c r="QZP9" s="186"/>
      <c r="QZQ9" s="185"/>
      <c r="QZR9" s="186"/>
      <c r="QZS9" s="185"/>
      <c r="QZT9" s="186"/>
      <c r="QZU9" s="185"/>
      <c r="QZV9" s="186"/>
      <c r="QZW9" s="185"/>
      <c r="QZX9" s="186"/>
      <c r="QZY9" s="185"/>
      <c r="QZZ9" s="186"/>
      <c r="RAA9" s="185"/>
      <c r="RAB9" s="186"/>
      <c r="RAC9" s="185"/>
      <c r="RAD9" s="186"/>
      <c r="RAE9" s="185"/>
      <c r="RAF9" s="186"/>
      <c r="RAG9" s="185"/>
      <c r="RAH9" s="186"/>
      <c r="RAI9" s="185"/>
      <c r="RAJ9" s="186"/>
      <c r="RAK9" s="185"/>
      <c r="RAL9" s="186"/>
      <c r="RAM9" s="185"/>
      <c r="RAN9" s="186"/>
      <c r="RAO9" s="185"/>
      <c r="RAP9" s="186"/>
      <c r="RAQ9" s="185"/>
      <c r="RAR9" s="186"/>
      <c r="RAS9" s="185"/>
      <c r="RAT9" s="186"/>
      <c r="RAU9" s="185"/>
      <c r="RAV9" s="186"/>
      <c r="RAW9" s="185"/>
      <c r="RAX9" s="186"/>
      <c r="RAY9" s="185"/>
      <c r="RAZ9" s="186"/>
      <c r="RBA9" s="185"/>
      <c r="RBB9" s="186"/>
      <c r="RBC9" s="185"/>
      <c r="RBD9" s="186"/>
      <c r="RBE9" s="185"/>
      <c r="RBF9" s="186"/>
      <c r="RBG9" s="185"/>
      <c r="RBH9" s="186"/>
      <c r="RBI9" s="185"/>
      <c r="RBJ9" s="186"/>
      <c r="RBK9" s="185"/>
      <c r="RBL9" s="186"/>
      <c r="RBM9" s="185"/>
      <c r="RBN9" s="186"/>
      <c r="RBO9" s="185"/>
      <c r="RBP9" s="186"/>
      <c r="RBQ9" s="185"/>
      <c r="RBR9" s="186"/>
      <c r="RBS9" s="185"/>
      <c r="RBT9" s="186"/>
      <c r="RBU9" s="185"/>
      <c r="RBV9" s="186"/>
      <c r="RBW9" s="185"/>
      <c r="RBX9" s="186"/>
      <c r="RBY9" s="185"/>
      <c r="RBZ9" s="186"/>
      <c r="RCA9" s="185"/>
      <c r="RCB9" s="186"/>
      <c r="RCC9" s="185"/>
      <c r="RCD9" s="186"/>
      <c r="RCE9" s="185"/>
      <c r="RCF9" s="186"/>
      <c r="RCG9" s="185"/>
      <c r="RCH9" s="186"/>
      <c r="RCI9" s="185"/>
      <c r="RCJ9" s="186"/>
      <c r="RCK9" s="185"/>
      <c r="RCL9" s="186"/>
      <c r="RCM9" s="185"/>
      <c r="RCN9" s="186"/>
      <c r="RCO9" s="185"/>
      <c r="RCP9" s="186"/>
      <c r="RCQ9" s="185"/>
      <c r="RCR9" s="186"/>
      <c r="RCS9" s="185"/>
      <c r="RCT9" s="186"/>
      <c r="RCU9" s="185"/>
      <c r="RCV9" s="186"/>
      <c r="RCW9" s="185"/>
      <c r="RCX9" s="186"/>
      <c r="RCY9" s="185"/>
      <c r="RCZ9" s="186"/>
      <c r="RDA9" s="185"/>
      <c r="RDB9" s="186"/>
      <c r="RDC9" s="185"/>
      <c r="RDD9" s="186"/>
      <c r="RDE9" s="185"/>
      <c r="RDF9" s="186"/>
      <c r="RDG9" s="185"/>
      <c r="RDH9" s="186"/>
      <c r="RDI9" s="185"/>
      <c r="RDJ9" s="186"/>
      <c r="RDK9" s="185"/>
      <c r="RDL9" s="186"/>
      <c r="RDM9" s="185"/>
      <c r="RDN9" s="186"/>
      <c r="RDO9" s="185"/>
      <c r="RDP9" s="186"/>
      <c r="RDQ9" s="185"/>
      <c r="RDR9" s="186"/>
      <c r="RDS9" s="185"/>
      <c r="RDT9" s="186"/>
      <c r="RDU9" s="185"/>
      <c r="RDV9" s="186"/>
      <c r="RDW9" s="185"/>
      <c r="RDX9" s="186"/>
      <c r="RDY9" s="185"/>
      <c r="RDZ9" s="186"/>
      <c r="REA9" s="185"/>
      <c r="REB9" s="186"/>
      <c r="REC9" s="185"/>
      <c r="RED9" s="186"/>
      <c r="REE9" s="185"/>
      <c r="REF9" s="186"/>
      <c r="REG9" s="185"/>
      <c r="REH9" s="186"/>
      <c r="REI9" s="185"/>
      <c r="REJ9" s="186"/>
      <c r="REK9" s="185"/>
      <c r="REL9" s="186"/>
      <c r="REM9" s="185"/>
      <c r="REN9" s="186"/>
      <c r="REO9" s="185"/>
      <c r="REP9" s="186"/>
      <c r="REQ9" s="185"/>
      <c r="RER9" s="186"/>
      <c r="RES9" s="185"/>
      <c r="RET9" s="186"/>
      <c r="REU9" s="185"/>
      <c r="REV9" s="186"/>
      <c r="REW9" s="185"/>
      <c r="REX9" s="186"/>
      <c r="REY9" s="185"/>
      <c r="REZ9" s="186"/>
      <c r="RFA9" s="185"/>
      <c r="RFB9" s="186"/>
      <c r="RFC9" s="185"/>
      <c r="RFD9" s="186"/>
      <c r="RFE9" s="185"/>
      <c r="RFF9" s="186"/>
      <c r="RFG9" s="185"/>
      <c r="RFH9" s="186"/>
      <c r="RFI9" s="185"/>
      <c r="RFJ9" s="186"/>
      <c r="RFK9" s="185"/>
      <c r="RFL9" s="186"/>
      <c r="RFM9" s="185"/>
      <c r="RFN9" s="186"/>
      <c r="RFO9" s="185"/>
      <c r="RFP9" s="186"/>
      <c r="RFQ9" s="185"/>
      <c r="RFR9" s="186"/>
      <c r="RFS9" s="185"/>
      <c r="RFT9" s="186"/>
      <c r="RFU9" s="185"/>
      <c r="RFV9" s="186"/>
      <c r="RFW9" s="185"/>
      <c r="RFX9" s="186"/>
      <c r="RFY9" s="185"/>
      <c r="RFZ9" s="186"/>
      <c r="RGA9" s="185"/>
      <c r="RGB9" s="186"/>
      <c r="RGC9" s="185"/>
      <c r="RGD9" s="186"/>
      <c r="RGE9" s="185"/>
      <c r="RGF9" s="186"/>
      <c r="RGG9" s="185"/>
      <c r="RGH9" s="186"/>
      <c r="RGI9" s="185"/>
      <c r="RGJ9" s="186"/>
      <c r="RGK9" s="185"/>
      <c r="RGL9" s="186"/>
      <c r="RGM9" s="185"/>
      <c r="RGN9" s="186"/>
      <c r="RGO9" s="185"/>
      <c r="RGP9" s="186"/>
      <c r="RGQ9" s="185"/>
      <c r="RGR9" s="186"/>
      <c r="RGS9" s="185"/>
      <c r="RGT9" s="186"/>
      <c r="RGU9" s="185"/>
      <c r="RGV9" s="186"/>
      <c r="RGW9" s="185"/>
      <c r="RGX9" s="186"/>
      <c r="RGY9" s="185"/>
      <c r="RGZ9" s="186"/>
      <c r="RHA9" s="185"/>
      <c r="RHB9" s="186"/>
      <c r="RHC9" s="185"/>
      <c r="RHD9" s="186"/>
      <c r="RHE9" s="185"/>
      <c r="RHF9" s="186"/>
      <c r="RHG9" s="185"/>
      <c r="RHH9" s="186"/>
      <c r="RHI9" s="185"/>
      <c r="RHJ9" s="186"/>
      <c r="RHK9" s="185"/>
      <c r="RHL9" s="186"/>
      <c r="RHM9" s="185"/>
      <c r="RHN9" s="186"/>
      <c r="RHO9" s="185"/>
      <c r="RHP9" s="186"/>
      <c r="RHQ9" s="185"/>
      <c r="RHR9" s="186"/>
      <c r="RHS9" s="185"/>
      <c r="RHT9" s="186"/>
      <c r="RHU9" s="185"/>
      <c r="RHV9" s="186"/>
      <c r="RHW9" s="185"/>
      <c r="RHX9" s="186"/>
      <c r="RHY9" s="185"/>
      <c r="RHZ9" s="186"/>
      <c r="RIA9" s="185"/>
      <c r="RIB9" s="186"/>
      <c r="RIC9" s="185"/>
      <c r="RID9" s="186"/>
      <c r="RIE9" s="185"/>
      <c r="RIF9" s="186"/>
      <c r="RIG9" s="185"/>
      <c r="RIH9" s="186"/>
      <c r="RII9" s="185"/>
      <c r="RIJ9" s="186"/>
      <c r="RIK9" s="185"/>
      <c r="RIL9" s="186"/>
      <c r="RIM9" s="185"/>
      <c r="RIN9" s="186"/>
      <c r="RIO9" s="185"/>
      <c r="RIP9" s="186"/>
      <c r="RIQ9" s="185"/>
      <c r="RIR9" s="186"/>
      <c r="RIS9" s="185"/>
      <c r="RIT9" s="186"/>
      <c r="RIU9" s="185"/>
      <c r="RIV9" s="186"/>
      <c r="RIW9" s="185"/>
      <c r="RIX9" s="186"/>
      <c r="RIY9" s="185"/>
      <c r="RIZ9" s="186"/>
      <c r="RJA9" s="185"/>
      <c r="RJB9" s="186"/>
      <c r="RJC9" s="185"/>
      <c r="RJD9" s="186"/>
      <c r="RJE9" s="185"/>
      <c r="RJF9" s="186"/>
      <c r="RJG9" s="185"/>
      <c r="RJH9" s="186"/>
      <c r="RJI9" s="185"/>
      <c r="RJJ9" s="186"/>
      <c r="RJK9" s="185"/>
      <c r="RJL9" s="186"/>
      <c r="RJM9" s="185"/>
      <c r="RJN9" s="186"/>
      <c r="RJO9" s="185"/>
      <c r="RJP9" s="186"/>
      <c r="RJQ9" s="185"/>
      <c r="RJR9" s="186"/>
      <c r="RJS9" s="185"/>
      <c r="RJT9" s="186"/>
      <c r="RJU9" s="185"/>
      <c r="RJV9" s="186"/>
      <c r="RJW9" s="185"/>
      <c r="RJX9" s="186"/>
      <c r="RJY9" s="185"/>
      <c r="RJZ9" s="186"/>
      <c r="RKA9" s="185"/>
      <c r="RKB9" s="186"/>
      <c r="RKC9" s="185"/>
      <c r="RKD9" s="186"/>
      <c r="RKE9" s="185"/>
      <c r="RKF9" s="186"/>
      <c r="RKG9" s="185"/>
      <c r="RKH9" s="186"/>
      <c r="RKI9" s="185"/>
      <c r="RKJ9" s="186"/>
      <c r="RKK9" s="185"/>
      <c r="RKL9" s="186"/>
      <c r="RKM9" s="185"/>
      <c r="RKN9" s="186"/>
      <c r="RKO9" s="185"/>
      <c r="RKP9" s="186"/>
      <c r="RKQ9" s="185"/>
      <c r="RKR9" s="186"/>
      <c r="RKS9" s="185"/>
      <c r="RKT9" s="186"/>
      <c r="RKU9" s="185"/>
      <c r="RKV9" s="186"/>
      <c r="RKW9" s="185"/>
      <c r="RKX9" s="186"/>
      <c r="RKY9" s="185"/>
      <c r="RKZ9" s="186"/>
      <c r="RLA9" s="185"/>
      <c r="RLB9" s="186"/>
      <c r="RLC9" s="185"/>
      <c r="RLD9" s="186"/>
      <c r="RLE9" s="185"/>
      <c r="RLF9" s="186"/>
      <c r="RLG9" s="185"/>
      <c r="RLH9" s="186"/>
      <c r="RLI9" s="185"/>
      <c r="RLJ9" s="186"/>
      <c r="RLK9" s="185"/>
      <c r="RLL9" s="186"/>
      <c r="RLM9" s="185"/>
      <c r="RLN9" s="186"/>
      <c r="RLO9" s="185"/>
      <c r="RLP9" s="186"/>
      <c r="RLQ9" s="185"/>
      <c r="RLR9" s="186"/>
      <c r="RLS9" s="185"/>
      <c r="RLT9" s="186"/>
      <c r="RLU9" s="185"/>
      <c r="RLV9" s="186"/>
      <c r="RLW9" s="185"/>
      <c r="RLX9" s="186"/>
      <c r="RLY9" s="185"/>
      <c r="RLZ9" s="186"/>
      <c r="RMA9" s="185"/>
      <c r="RMB9" s="186"/>
      <c r="RMC9" s="185"/>
      <c r="RMD9" s="186"/>
      <c r="RME9" s="185"/>
      <c r="RMF9" s="186"/>
      <c r="RMG9" s="185"/>
      <c r="RMH9" s="186"/>
      <c r="RMI9" s="185"/>
      <c r="RMJ9" s="186"/>
      <c r="RMK9" s="185"/>
      <c r="RML9" s="186"/>
      <c r="RMM9" s="185"/>
      <c r="RMN9" s="186"/>
      <c r="RMO9" s="185"/>
      <c r="RMP9" s="186"/>
      <c r="RMQ9" s="185"/>
      <c r="RMR9" s="186"/>
      <c r="RMS9" s="185"/>
      <c r="RMT9" s="186"/>
      <c r="RMU9" s="185"/>
      <c r="RMV9" s="186"/>
      <c r="RMW9" s="185"/>
      <c r="RMX9" s="186"/>
      <c r="RMY9" s="185"/>
      <c r="RMZ9" s="186"/>
      <c r="RNA9" s="185"/>
      <c r="RNB9" s="186"/>
      <c r="RNC9" s="185"/>
      <c r="RND9" s="186"/>
      <c r="RNE9" s="185"/>
      <c r="RNF9" s="186"/>
      <c r="RNG9" s="185"/>
      <c r="RNH9" s="186"/>
      <c r="RNI9" s="185"/>
      <c r="RNJ9" s="186"/>
      <c r="RNK9" s="185"/>
      <c r="RNL9" s="186"/>
      <c r="RNM9" s="185"/>
      <c r="RNN9" s="186"/>
      <c r="RNO9" s="185"/>
      <c r="RNP9" s="186"/>
      <c r="RNQ9" s="185"/>
      <c r="RNR9" s="186"/>
      <c r="RNS9" s="185"/>
      <c r="RNT9" s="186"/>
      <c r="RNU9" s="185"/>
      <c r="RNV9" s="186"/>
      <c r="RNW9" s="185"/>
      <c r="RNX9" s="186"/>
      <c r="RNY9" s="185"/>
      <c r="RNZ9" s="186"/>
      <c r="ROA9" s="185"/>
      <c r="ROB9" s="186"/>
      <c r="ROC9" s="185"/>
      <c r="ROD9" s="186"/>
      <c r="ROE9" s="185"/>
      <c r="ROF9" s="186"/>
      <c r="ROG9" s="185"/>
      <c r="ROH9" s="186"/>
      <c r="ROI9" s="185"/>
      <c r="ROJ9" s="186"/>
      <c r="ROK9" s="185"/>
      <c r="ROL9" s="186"/>
      <c r="ROM9" s="185"/>
      <c r="RON9" s="186"/>
      <c r="ROO9" s="185"/>
      <c r="ROP9" s="186"/>
      <c r="ROQ9" s="185"/>
      <c r="ROR9" s="186"/>
      <c r="ROS9" s="185"/>
      <c r="ROT9" s="186"/>
      <c r="ROU9" s="185"/>
      <c r="ROV9" s="186"/>
      <c r="ROW9" s="185"/>
      <c r="ROX9" s="186"/>
      <c r="ROY9" s="185"/>
      <c r="ROZ9" s="186"/>
      <c r="RPA9" s="185"/>
      <c r="RPB9" s="186"/>
      <c r="RPC9" s="185"/>
      <c r="RPD9" s="186"/>
      <c r="RPE9" s="185"/>
      <c r="RPF9" s="186"/>
      <c r="RPG9" s="185"/>
      <c r="RPH9" s="186"/>
      <c r="RPI9" s="185"/>
      <c r="RPJ9" s="186"/>
      <c r="RPK9" s="185"/>
      <c r="RPL9" s="186"/>
      <c r="RPM9" s="185"/>
      <c r="RPN9" s="186"/>
      <c r="RPO9" s="185"/>
      <c r="RPP9" s="186"/>
      <c r="RPQ9" s="185"/>
      <c r="RPR9" s="186"/>
      <c r="RPS9" s="185"/>
      <c r="RPT9" s="186"/>
      <c r="RPU9" s="185"/>
      <c r="RPV9" s="186"/>
      <c r="RPW9" s="185"/>
      <c r="RPX9" s="186"/>
      <c r="RPY9" s="185"/>
      <c r="RPZ9" s="186"/>
      <c r="RQA9" s="185"/>
      <c r="RQB9" s="186"/>
      <c r="RQC9" s="185"/>
      <c r="RQD9" s="186"/>
      <c r="RQE9" s="185"/>
      <c r="RQF9" s="186"/>
      <c r="RQG9" s="185"/>
      <c r="RQH9" s="186"/>
      <c r="RQI9" s="185"/>
      <c r="RQJ9" s="186"/>
      <c r="RQK9" s="185"/>
      <c r="RQL9" s="186"/>
      <c r="RQM9" s="185"/>
      <c r="RQN9" s="186"/>
      <c r="RQO9" s="185"/>
      <c r="RQP9" s="186"/>
      <c r="RQQ9" s="185"/>
      <c r="RQR9" s="186"/>
      <c r="RQS9" s="185"/>
      <c r="RQT9" s="186"/>
      <c r="RQU9" s="185"/>
      <c r="RQV9" s="186"/>
      <c r="RQW9" s="185"/>
      <c r="RQX9" s="186"/>
      <c r="RQY9" s="185"/>
      <c r="RQZ9" s="186"/>
      <c r="RRA9" s="185"/>
      <c r="RRB9" s="186"/>
      <c r="RRC9" s="185"/>
      <c r="RRD9" s="186"/>
      <c r="RRE9" s="185"/>
      <c r="RRF9" s="186"/>
      <c r="RRG9" s="185"/>
      <c r="RRH9" s="186"/>
      <c r="RRI9" s="185"/>
      <c r="RRJ9" s="186"/>
      <c r="RRK9" s="185"/>
      <c r="RRL9" s="186"/>
      <c r="RRM9" s="185"/>
      <c r="RRN9" s="186"/>
      <c r="RRO9" s="185"/>
      <c r="RRP9" s="186"/>
      <c r="RRQ9" s="185"/>
      <c r="RRR9" s="186"/>
      <c r="RRS9" s="185"/>
      <c r="RRT9" s="186"/>
      <c r="RRU9" s="185"/>
      <c r="RRV9" s="186"/>
      <c r="RRW9" s="185"/>
      <c r="RRX9" s="186"/>
      <c r="RRY9" s="185"/>
      <c r="RRZ9" s="186"/>
      <c r="RSA9" s="185"/>
      <c r="RSB9" s="186"/>
      <c r="RSC9" s="185"/>
      <c r="RSD9" s="186"/>
      <c r="RSE9" s="185"/>
      <c r="RSF9" s="186"/>
      <c r="RSG9" s="185"/>
      <c r="RSH9" s="186"/>
      <c r="RSI9" s="185"/>
      <c r="RSJ9" s="186"/>
      <c r="RSK9" s="185"/>
      <c r="RSL9" s="186"/>
      <c r="RSM9" s="185"/>
      <c r="RSN9" s="186"/>
      <c r="RSO9" s="185"/>
      <c r="RSP9" s="186"/>
      <c r="RSQ9" s="185"/>
      <c r="RSR9" s="186"/>
      <c r="RSS9" s="185"/>
      <c r="RST9" s="186"/>
      <c r="RSU9" s="185"/>
      <c r="RSV9" s="186"/>
      <c r="RSW9" s="185"/>
      <c r="RSX9" s="186"/>
      <c r="RSY9" s="185"/>
      <c r="RSZ9" s="186"/>
      <c r="RTA9" s="185"/>
      <c r="RTB9" s="186"/>
      <c r="RTC9" s="185"/>
      <c r="RTD9" s="186"/>
      <c r="RTE9" s="185"/>
      <c r="RTF9" s="186"/>
      <c r="RTG9" s="185"/>
      <c r="RTH9" s="186"/>
      <c r="RTI9" s="185"/>
      <c r="RTJ9" s="186"/>
      <c r="RTK9" s="185"/>
      <c r="RTL9" s="186"/>
      <c r="RTM9" s="185"/>
      <c r="RTN9" s="186"/>
      <c r="RTO9" s="185"/>
      <c r="RTP9" s="186"/>
      <c r="RTQ9" s="185"/>
      <c r="RTR9" s="186"/>
      <c r="RTS9" s="185"/>
      <c r="RTT9" s="186"/>
      <c r="RTU9" s="185"/>
      <c r="RTV9" s="186"/>
      <c r="RTW9" s="185"/>
      <c r="RTX9" s="186"/>
      <c r="RTY9" s="185"/>
      <c r="RTZ9" s="186"/>
      <c r="RUA9" s="185"/>
      <c r="RUB9" s="186"/>
      <c r="RUC9" s="185"/>
      <c r="RUD9" s="186"/>
      <c r="RUE9" s="185"/>
      <c r="RUF9" s="186"/>
      <c r="RUG9" s="185"/>
      <c r="RUH9" s="186"/>
      <c r="RUI9" s="185"/>
      <c r="RUJ9" s="186"/>
      <c r="RUK9" s="185"/>
      <c r="RUL9" s="186"/>
      <c r="RUM9" s="185"/>
      <c r="RUN9" s="186"/>
      <c r="RUO9" s="185"/>
      <c r="RUP9" s="186"/>
      <c r="RUQ9" s="185"/>
      <c r="RUR9" s="186"/>
      <c r="RUS9" s="185"/>
      <c r="RUT9" s="186"/>
      <c r="RUU9" s="185"/>
      <c r="RUV9" s="186"/>
      <c r="RUW9" s="185"/>
      <c r="RUX9" s="186"/>
      <c r="RUY9" s="185"/>
      <c r="RUZ9" s="186"/>
      <c r="RVA9" s="185"/>
      <c r="RVB9" s="186"/>
      <c r="RVC9" s="185"/>
      <c r="RVD9" s="186"/>
      <c r="RVE9" s="185"/>
      <c r="RVF9" s="186"/>
      <c r="RVG9" s="185"/>
      <c r="RVH9" s="186"/>
      <c r="RVI9" s="185"/>
      <c r="RVJ9" s="186"/>
      <c r="RVK9" s="185"/>
      <c r="RVL9" s="186"/>
      <c r="RVM9" s="185"/>
      <c r="RVN9" s="186"/>
      <c r="RVO9" s="185"/>
      <c r="RVP9" s="186"/>
      <c r="RVQ9" s="185"/>
      <c r="RVR9" s="186"/>
      <c r="RVS9" s="185"/>
      <c r="RVT9" s="186"/>
      <c r="RVU9" s="185"/>
      <c r="RVV9" s="186"/>
      <c r="RVW9" s="185"/>
      <c r="RVX9" s="186"/>
      <c r="RVY9" s="185"/>
      <c r="RVZ9" s="186"/>
      <c r="RWA9" s="185"/>
      <c r="RWB9" s="186"/>
      <c r="RWC9" s="185"/>
      <c r="RWD9" s="186"/>
      <c r="RWE9" s="185"/>
      <c r="RWF9" s="186"/>
      <c r="RWG9" s="185"/>
      <c r="RWH9" s="186"/>
      <c r="RWI9" s="185"/>
      <c r="RWJ9" s="186"/>
      <c r="RWK9" s="185"/>
      <c r="RWL9" s="186"/>
      <c r="RWM9" s="185"/>
      <c r="RWN9" s="186"/>
      <c r="RWO9" s="185"/>
      <c r="RWP9" s="186"/>
      <c r="RWQ9" s="185"/>
      <c r="RWR9" s="186"/>
      <c r="RWS9" s="185"/>
      <c r="RWT9" s="186"/>
      <c r="RWU9" s="185"/>
      <c r="RWV9" s="186"/>
      <c r="RWW9" s="185"/>
      <c r="RWX9" s="186"/>
      <c r="RWY9" s="185"/>
      <c r="RWZ9" s="186"/>
      <c r="RXA9" s="185"/>
      <c r="RXB9" s="186"/>
      <c r="RXC9" s="185"/>
      <c r="RXD9" s="186"/>
      <c r="RXE9" s="185"/>
      <c r="RXF9" s="186"/>
      <c r="RXG9" s="185"/>
      <c r="RXH9" s="186"/>
      <c r="RXI9" s="185"/>
      <c r="RXJ9" s="186"/>
      <c r="RXK9" s="185"/>
      <c r="RXL9" s="186"/>
      <c r="RXM9" s="185"/>
      <c r="RXN9" s="186"/>
      <c r="RXO9" s="185"/>
      <c r="RXP9" s="186"/>
      <c r="RXQ9" s="185"/>
      <c r="RXR9" s="186"/>
      <c r="RXS9" s="185"/>
      <c r="RXT9" s="186"/>
      <c r="RXU9" s="185"/>
      <c r="RXV9" s="186"/>
      <c r="RXW9" s="185"/>
      <c r="RXX9" s="186"/>
      <c r="RXY9" s="185"/>
      <c r="RXZ9" s="186"/>
      <c r="RYA9" s="185"/>
      <c r="RYB9" s="186"/>
      <c r="RYC9" s="185"/>
      <c r="RYD9" s="186"/>
      <c r="RYE9" s="185"/>
      <c r="RYF9" s="186"/>
      <c r="RYG9" s="185"/>
      <c r="RYH9" s="186"/>
      <c r="RYI9" s="185"/>
      <c r="RYJ9" s="186"/>
      <c r="RYK9" s="185"/>
      <c r="RYL9" s="186"/>
      <c r="RYM9" s="185"/>
      <c r="RYN9" s="186"/>
      <c r="RYO9" s="185"/>
      <c r="RYP9" s="186"/>
      <c r="RYQ9" s="185"/>
      <c r="RYR9" s="186"/>
      <c r="RYS9" s="185"/>
      <c r="RYT9" s="186"/>
      <c r="RYU9" s="185"/>
      <c r="RYV9" s="186"/>
      <c r="RYW9" s="185"/>
      <c r="RYX9" s="186"/>
      <c r="RYY9" s="185"/>
      <c r="RYZ9" s="186"/>
      <c r="RZA9" s="185"/>
      <c r="RZB9" s="186"/>
      <c r="RZC9" s="185"/>
      <c r="RZD9" s="186"/>
      <c r="RZE9" s="185"/>
      <c r="RZF9" s="186"/>
      <c r="RZG9" s="185"/>
      <c r="RZH9" s="186"/>
      <c r="RZI9" s="185"/>
      <c r="RZJ9" s="186"/>
      <c r="RZK9" s="185"/>
      <c r="RZL9" s="186"/>
      <c r="RZM9" s="185"/>
      <c r="RZN9" s="186"/>
      <c r="RZO9" s="185"/>
      <c r="RZP9" s="186"/>
      <c r="RZQ9" s="185"/>
      <c r="RZR9" s="186"/>
      <c r="RZS9" s="185"/>
      <c r="RZT9" s="186"/>
      <c r="RZU9" s="185"/>
      <c r="RZV9" s="186"/>
      <c r="RZW9" s="185"/>
      <c r="RZX9" s="186"/>
      <c r="RZY9" s="185"/>
      <c r="RZZ9" s="186"/>
      <c r="SAA9" s="185"/>
      <c r="SAB9" s="186"/>
      <c r="SAC9" s="185"/>
      <c r="SAD9" s="186"/>
      <c r="SAE9" s="185"/>
      <c r="SAF9" s="186"/>
      <c r="SAG9" s="185"/>
      <c r="SAH9" s="186"/>
      <c r="SAI9" s="185"/>
      <c r="SAJ9" s="186"/>
      <c r="SAK9" s="185"/>
      <c r="SAL9" s="186"/>
      <c r="SAM9" s="185"/>
      <c r="SAN9" s="186"/>
      <c r="SAO9" s="185"/>
      <c r="SAP9" s="186"/>
      <c r="SAQ9" s="185"/>
      <c r="SAR9" s="186"/>
      <c r="SAS9" s="185"/>
      <c r="SAT9" s="186"/>
      <c r="SAU9" s="185"/>
      <c r="SAV9" s="186"/>
      <c r="SAW9" s="185"/>
      <c r="SAX9" s="186"/>
      <c r="SAY9" s="185"/>
      <c r="SAZ9" s="186"/>
      <c r="SBA9" s="185"/>
      <c r="SBB9" s="186"/>
      <c r="SBC9" s="185"/>
      <c r="SBD9" s="186"/>
      <c r="SBE9" s="185"/>
      <c r="SBF9" s="186"/>
      <c r="SBG9" s="185"/>
      <c r="SBH9" s="186"/>
      <c r="SBI9" s="185"/>
      <c r="SBJ9" s="186"/>
      <c r="SBK9" s="185"/>
      <c r="SBL9" s="186"/>
      <c r="SBM9" s="185"/>
      <c r="SBN9" s="186"/>
      <c r="SBO9" s="185"/>
      <c r="SBP9" s="186"/>
      <c r="SBQ9" s="185"/>
      <c r="SBR9" s="186"/>
      <c r="SBS9" s="185"/>
      <c r="SBT9" s="186"/>
      <c r="SBU9" s="185"/>
      <c r="SBV9" s="186"/>
      <c r="SBW9" s="185"/>
      <c r="SBX9" s="186"/>
      <c r="SBY9" s="185"/>
      <c r="SBZ9" s="186"/>
      <c r="SCA9" s="185"/>
      <c r="SCB9" s="186"/>
      <c r="SCC9" s="185"/>
      <c r="SCD9" s="186"/>
      <c r="SCE9" s="185"/>
      <c r="SCF9" s="186"/>
      <c r="SCG9" s="185"/>
      <c r="SCH9" s="186"/>
      <c r="SCI9" s="185"/>
      <c r="SCJ9" s="186"/>
      <c r="SCK9" s="185"/>
      <c r="SCL9" s="186"/>
      <c r="SCM9" s="185"/>
      <c r="SCN9" s="186"/>
      <c r="SCO9" s="185"/>
      <c r="SCP9" s="186"/>
      <c r="SCQ9" s="185"/>
      <c r="SCR9" s="186"/>
      <c r="SCS9" s="185"/>
      <c r="SCT9" s="186"/>
      <c r="SCU9" s="185"/>
      <c r="SCV9" s="186"/>
      <c r="SCW9" s="185"/>
      <c r="SCX9" s="186"/>
      <c r="SCY9" s="185"/>
      <c r="SCZ9" s="186"/>
      <c r="SDA9" s="185"/>
      <c r="SDB9" s="186"/>
      <c r="SDC9" s="185"/>
      <c r="SDD9" s="186"/>
      <c r="SDE9" s="185"/>
      <c r="SDF9" s="186"/>
      <c r="SDG9" s="185"/>
      <c r="SDH9" s="186"/>
      <c r="SDI9" s="185"/>
      <c r="SDJ9" s="186"/>
      <c r="SDK9" s="185"/>
      <c r="SDL9" s="186"/>
      <c r="SDM9" s="185"/>
      <c r="SDN9" s="186"/>
      <c r="SDO9" s="185"/>
      <c r="SDP9" s="186"/>
      <c r="SDQ9" s="185"/>
      <c r="SDR9" s="186"/>
      <c r="SDS9" s="185"/>
      <c r="SDT9" s="186"/>
      <c r="SDU9" s="185"/>
      <c r="SDV9" s="186"/>
      <c r="SDW9" s="185"/>
      <c r="SDX9" s="186"/>
      <c r="SDY9" s="185"/>
      <c r="SDZ9" s="186"/>
      <c r="SEA9" s="185"/>
      <c r="SEB9" s="186"/>
      <c r="SEC9" s="185"/>
      <c r="SED9" s="186"/>
      <c r="SEE9" s="185"/>
      <c r="SEF9" s="186"/>
      <c r="SEG9" s="185"/>
      <c r="SEH9" s="186"/>
      <c r="SEI9" s="185"/>
      <c r="SEJ9" s="186"/>
      <c r="SEK9" s="185"/>
      <c r="SEL9" s="186"/>
      <c r="SEM9" s="185"/>
      <c r="SEN9" s="186"/>
      <c r="SEO9" s="185"/>
      <c r="SEP9" s="186"/>
      <c r="SEQ9" s="185"/>
      <c r="SER9" s="186"/>
      <c r="SES9" s="185"/>
      <c r="SET9" s="186"/>
      <c r="SEU9" s="185"/>
      <c r="SEV9" s="186"/>
      <c r="SEW9" s="185"/>
      <c r="SEX9" s="186"/>
      <c r="SEY9" s="185"/>
      <c r="SEZ9" s="186"/>
      <c r="SFA9" s="185"/>
      <c r="SFB9" s="186"/>
      <c r="SFC9" s="185"/>
      <c r="SFD9" s="186"/>
      <c r="SFE9" s="185"/>
      <c r="SFF9" s="186"/>
      <c r="SFG9" s="185"/>
      <c r="SFH9" s="186"/>
      <c r="SFI9" s="185"/>
      <c r="SFJ9" s="186"/>
      <c r="SFK9" s="185"/>
      <c r="SFL9" s="186"/>
      <c r="SFM9" s="185"/>
      <c r="SFN9" s="186"/>
      <c r="SFO9" s="185"/>
      <c r="SFP9" s="186"/>
      <c r="SFQ9" s="185"/>
      <c r="SFR9" s="186"/>
      <c r="SFS9" s="185"/>
      <c r="SFT9" s="186"/>
      <c r="SFU9" s="185"/>
      <c r="SFV9" s="186"/>
      <c r="SFW9" s="185"/>
      <c r="SFX9" s="186"/>
      <c r="SFY9" s="185"/>
      <c r="SFZ9" s="186"/>
      <c r="SGA9" s="185"/>
      <c r="SGB9" s="186"/>
      <c r="SGC9" s="185"/>
      <c r="SGD9" s="186"/>
      <c r="SGE9" s="185"/>
      <c r="SGF9" s="186"/>
      <c r="SGG9" s="185"/>
      <c r="SGH9" s="186"/>
      <c r="SGI9" s="185"/>
      <c r="SGJ9" s="186"/>
      <c r="SGK9" s="185"/>
      <c r="SGL9" s="186"/>
      <c r="SGM9" s="185"/>
      <c r="SGN9" s="186"/>
      <c r="SGO9" s="185"/>
      <c r="SGP9" s="186"/>
      <c r="SGQ9" s="185"/>
      <c r="SGR9" s="186"/>
      <c r="SGS9" s="185"/>
      <c r="SGT9" s="186"/>
      <c r="SGU9" s="185"/>
      <c r="SGV9" s="186"/>
      <c r="SGW9" s="185"/>
      <c r="SGX9" s="186"/>
      <c r="SGY9" s="185"/>
      <c r="SGZ9" s="186"/>
      <c r="SHA9" s="185"/>
      <c r="SHB9" s="186"/>
      <c r="SHC9" s="185"/>
      <c r="SHD9" s="186"/>
      <c r="SHE9" s="185"/>
      <c r="SHF9" s="186"/>
      <c r="SHG9" s="185"/>
      <c r="SHH9" s="186"/>
      <c r="SHI9" s="185"/>
      <c r="SHJ9" s="186"/>
      <c r="SHK9" s="185"/>
      <c r="SHL9" s="186"/>
      <c r="SHM9" s="185"/>
      <c r="SHN9" s="186"/>
      <c r="SHO9" s="185"/>
      <c r="SHP9" s="186"/>
      <c r="SHQ9" s="185"/>
      <c r="SHR9" s="186"/>
      <c r="SHS9" s="185"/>
      <c r="SHT9" s="186"/>
      <c r="SHU9" s="185"/>
      <c r="SHV9" s="186"/>
      <c r="SHW9" s="185"/>
      <c r="SHX9" s="186"/>
      <c r="SHY9" s="185"/>
      <c r="SHZ9" s="186"/>
      <c r="SIA9" s="185"/>
      <c r="SIB9" s="186"/>
      <c r="SIC9" s="185"/>
      <c r="SID9" s="186"/>
      <c r="SIE9" s="185"/>
      <c r="SIF9" s="186"/>
      <c r="SIG9" s="185"/>
      <c r="SIH9" s="186"/>
      <c r="SII9" s="185"/>
      <c r="SIJ9" s="186"/>
      <c r="SIK9" s="185"/>
      <c r="SIL9" s="186"/>
      <c r="SIM9" s="185"/>
      <c r="SIN9" s="186"/>
      <c r="SIO9" s="185"/>
      <c r="SIP9" s="186"/>
      <c r="SIQ9" s="185"/>
      <c r="SIR9" s="186"/>
      <c r="SIS9" s="185"/>
      <c r="SIT9" s="186"/>
      <c r="SIU9" s="185"/>
      <c r="SIV9" s="186"/>
      <c r="SIW9" s="185"/>
      <c r="SIX9" s="186"/>
      <c r="SIY9" s="185"/>
      <c r="SIZ9" s="186"/>
      <c r="SJA9" s="185"/>
      <c r="SJB9" s="186"/>
      <c r="SJC9" s="185"/>
      <c r="SJD9" s="186"/>
      <c r="SJE9" s="185"/>
      <c r="SJF9" s="186"/>
      <c r="SJG9" s="185"/>
      <c r="SJH9" s="186"/>
      <c r="SJI9" s="185"/>
      <c r="SJJ9" s="186"/>
      <c r="SJK9" s="185"/>
      <c r="SJL9" s="186"/>
      <c r="SJM9" s="185"/>
      <c r="SJN9" s="186"/>
      <c r="SJO9" s="185"/>
      <c r="SJP9" s="186"/>
      <c r="SJQ9" s="185"/>
      <c r="SJR9" s="186"/>
      <c r="SJS9" s="185"/>
      <c r="SJT9" s="186"/>
      <c r="SJU9" s="185"/>
      <c r="SJV9" s="186"/>
      <c r="SJW9" s="185"/>
      <c r="SJX9" s="186"/>
      <c r="SJY9" s="185"/>
      <c r="SJZ9" s="186"/>
      <c r="SKA9" s="185"/>
      <c r="SKB9" s="186"/>
      <c r="SKC9" s="185"/>
      <c r="SKD9" s="186"/>
      <c r="SKE9" s="185"/>
      <c r="SKF9" s="186"/>
      <c r="SKG9" s="185"/>
      <c r="SKH9" s="186"/>
      <c r="SKI9" s="185"/>
      <c r="SKJ9" s="186"/>
      <c r="SKK9" s="185"/>
      <c r="SKL9" s="186"/>
      <c r="SKM9" s="185"/>
      <c r="SKN9" s="186"/>
      <c r="SKO9" s="185"/>
      <c r="SKP9" s="186"/>
      <c r="SKQ9" s="185"/>
      <c r="SKR9" s="186"/>
      <c r="SKS9" s="185"/>
      <c r="SKT9" s="186"/>
      <c r="SKU9" s="185"/>
      <c r="SKV9" s="186"/>
      <c r="SKW9" s="185"/>
      <c r="SKX9" s="186"/>
      <c r="SKY9" s="185"/>
      <c r="SKZ9" s="186"/>
      <c r="SLA9" s="185"/>
      <c r="SLB9" s="186"/>
      <c r="SLC9" s="185"/>
      <c r="SLD9" s="186"/>
      <c r="SLE9" s="185"/>
      <c r="SLF9" s="186"/>
      <c r="SLG9" s="185"/>
      <c r="SLH9" s="186"/>
      <c r="SLI9" s="185"/>
      <c r="SLJ9" s="186"/>
      <c r="SLK9" s="185"/>
      <c r="SLL9" s="186"/>
      <c r="SLM9" s="185"/>
      <c r="SLN9" s="186"/>
      <c r="SLO9" s="185"/>
      <c r="SLP9" s="186"/>
      <c r="SLQ9" s="185"/>
      <c r="SLR9" s="186"/>
      <c r="SLS9" s="185"/>
      <c r="SLT9" s="186"/>
      <c r="SLU9" s="185"/>
      <c r="SLV9" s="186"/>
      <c r="SLW9" s="185"/>
      <c r="SLX9" s="186"/>
      <c r="SLY9" s="185"/>
      <c r="SLZ9" s="186"/>
      <c r="SMA9" s="185"/>
      <c r="SMB9" s="186"/>
      <c r="SMC9" s="185"/>
      <c r="SMD9" s="186"/>
      <c r="SME9" s="185"/>
      <c r="SMF9" s="186"/>
      <c r="SMG9" s="185"/>
      <c r="SMH9" s="186"/>
      <c r="SMI9" s="185"/>
      <c r="SMJ9" s="186"/>
      <c r="SMK9" s="185"/>
      <c r="SML9" s="186"/>
      <c r="SMM9" s="185"/>
      <c r="SMN9" s="186"/>
      <c r="SMO9" s="185"/>
      <c r="SMP9" s="186"/>
      <c r="SMQ9" s="185"/>
      <c r="SMR9" s="186"/>
      <c r="SMS9" s="185"/>
      <c r="SMT9" s="186"/>
      <c r="SMU9" s="185"/>
      <c r="SMV9" s="186"/>
      <c r="SMW9" s="185"/>
      <c r="SMX9" s="186"/>
      <c r="SMY9" s="185"/>
      <c r="SMZ9" s="186"/>
      <c r="SNA9" s="185"/>
      <c r="SNB9" s="186"/>
      <c r="SNC9" s="185"/>
      <c r="SND9" s="186"/>
      <c r="SNE9" s="185"/>
      <c r="SNF9" s="186"/>
      <c r="SNG9" s="185"/>
      <c r="SNH9" s="186"/>
      <c r="SNI9" s="185"/>
      <c r="SNJ9" s="186"/>
      <c r="SNK9" s="185"/>
      <c r="SNL9" s="186"/>
      <c r="SNM9" s="185"/>
      <c r="SNN9" s="186"/>
      <c r="SNO9" s="185"/>
      <c r="SNP9" s="186"/>
      <c r="SNQ9" s="185"/>
      <c r="SNR9" s="186"/>
      <c r="SNS9" s="185"/>
      <c r="SNT9" s="186"/>
      <c r="SNU9" s="185"/>
      <c r="SNV9" s="186"/>
      <c r="SNW9" s="185"/>
      <c r="SNX9" s="186"/>
      <c r="SNY9" s="185"/>
      <c r="SNZ9" s="186"/>
      <c r="SOA9" s="185"/>
      <c r="SOB9" s="186"/>
      <c r="SOC9" s="185"/>
      <c r="SOD9" s="186"/>
      <c r="SOE9" s="185"/>
      <c r="SOF9" s="186"/>
      <c r="SOG9" s="185"/>
      <c r="SOH9" s="186"/>
      <c r="SOI9" s="185"/>
      <c r="SOJ9" s="186"/>
      <c r="SOK9" s="185"/>
      <c r="SOL9" s="186"/>
      <c r="SOM9" s="185"/>
      <c r="SON9" s="186"/>
      <c r="SOO9" s="185"/>
      <c r="SOP9" s="186"/>
      <c r="SOQ9" s="185"/>
      <c r="SOR9" s="186"/>
      <c r="SOS9" s="185"/>
      <c r="SOT9" s="186"/>
      <c r="SOU9" s="185"/>
      <c r="SOV9" s="186"/>
      <c r="SOW9" s="185"/>
      <c r="SOX9" s="186"/>
      <c r="SOY9" s="185"/>
      <c r="SOZ9" s="186"/>
      <c r="SPA9" s="185"/>
      <c r="SPB9" s="186"/>
      <c r="SPC9" s="185"/>
      <c r="SPD9" s="186"/>
      <c r="SPE9" s="185"/>
      <c r="SPF9" s="186"/>
      <c r="SPG9" s="185"/>
      <c r="SPH9" s="186"/>
      <c r="SPI9" s="185"/>
      <c r="SPJ9" s="186"/>
      <c r="SPK9" s="185"/>
      <c r="SPL9" s="186"/>
      <c r="SPM9" s="185"/>
      <c r="SPN9" s="186"/>
      <c r="SPO9" s="185"/>
      <c r="SPP9" s="186"/>
      <c r="SPQ9" s="185"/>
      <c r="SPR9" s="186"/>
      <c r="SPS9" s="185"/>
      <c r="SPT9" s="186"/>
      <c r="SPU9" s="185"/>
      <c r="SPV9" s="186"/>
      <c r="SPW9" s="185"/>
      <c r="SPX9" s="186"/>
      <c r="SPY9" s="185"/>
      <c r="SPZ9" s="186"/>
      <c r="SQA9" s="185"/>
      <c r="SQB9" s="186"/>
      <c r="SQC9" s="185"/>
      <c r="SQD9" s="186"/>
      <c r="SQE9" s="185"/>
      <c r="SQF9" s="186"/>
      <c r="SQG9" s="185"/>
      <c r="SQH9" s="186"/>
      <c r="SQI9" s="185"/>
      <c r="SQJ9" s="186"/>
      <c r="SQK9" s="185"/>
      <c r="SQL9" s="186"/>
      <c r="SQM9" s="185"/>
      <c r="SQN9" s="186"/>
      <c r="SQO9" s="185"/>
      <c r="SQP9" s="186"/>
      <c r="SQQ9" s="185"/>
      <c r="SQR9" s="186"/>
      <c r="SQS9" s="185"/>
      <c r="SQT9" s="186"/>
      <c r="SQU9" s="185"/>
      <c r="SQV9" s="186"/>
      <c r="SQW9" s="185"/>
      <c r="SQX9" s="186"/>
      <c r="SQY9" s="185"/>
      <c r="SQZ9" s="186"/>
      <c r="SRA9" s="185"/>
      <c r="SRB9" s="186"/>
      <c r="SRC9" s="185"/>
      <c r="SRD9" s="186"/>
      <c r="SRE9" s="185"/>
      <c r="SRF9" s="186"/>
      <c r="SRG9" s="185"/>
      <c r="SRH9" s="186"/>
      <c r="SRI9" s="185"/>
      <c r="SRJ9" s="186"/>
      <c r="SRK9" s="185"/>
      <c r="SRL9" s="186"/>
      <c r="SRM9" s="185"/>
      <c r="SRN9" s="186"/>
      <c r="SRO9" s="185"/>
      <c r="SRP9" s="186"/>
      <c r="SRQ9" s="185"/>
      <c r="SRR9" s="186"/>
      <c r="SRS9" s="185"/>
      <c r="SRT9" s="186"/>
      <c r="SRU9" s="185"/>
      <c r="SRV9" s="186"/>
      <c r="SRW9" s="185"/>
      <c r="SRX9" s="186"/>
      <c r="SRY9" s="185"/>
      <c r="SRZ9" s="186"/>
      <c r="SSA9" s="185"/>
      <c r="SSB9" s="186"/>
      <c r="SSC9" s="185"/>
      <c r="SSD9" s="186"/>
      <c r="SSE9" s="185"/>
      <c r="SSF9" s="186"/>
      <c r="SSG9" s="185"/>
      <c r="SSH9" s="186"/>
      <c r="SSI9" s="185"/>
      <c r="SSJ9" s="186"/>
      <c r="SSK9" s="185"/>
      <c r="SSL9" s="186"/>
      <c r="SSM9" s="185"/>
      <c r="SSN9" s="186"/>
      <c r="SSO9" s="185"/>
      <c r="SSP9" s="186"/>
      <c r="SSQ9" s="185"/>
      <c r="SSR9" s="186"/>
      <c r="SSS9" s="185"/>
      <c r="SST9" s="186"/>
      <c r="SSU9" s="185"/>
      <c r="SSV9" s="186"/>
      <c r="SSW9" s="185"/>
      <c r="SSX9" s="186"/>
      <c r="SSY9" s="185"/>
      <c r="SSZ9" s="186"/>
      <c r="STA9" s="185"/>
      <c r="STB9" s="186"/>
      <c r="STC9" s="185"/>
      <c r="STD9" s="186"/>
      <c r="STE9" s="185"/>
      <c r="STF9" s="186"/>
      <c r="STG9" s="185"/>
      <c r="STH9" s="186"/>
      <c r="STI9" s="185"/>
      <c r="STJ9" s="186"/>
      <c r="STK9" s="185"/>
      <c r="STL9" s="186"/>
      <c r="STM9" s="185"/>
      <c r="STN9" s="186"/>
      <c r="STO9" s="185"/>
      <c r="STP9" s="186"/>
      <c r="STQ9" s="185"/>
      <c r="STR9" s="186"/>
      <c r="STS9" s="185"/>
      <c r="STT9" s="186"/>
      <c r="STU9" s="185"/>
      <c r="STV9" s="186"/>
      <c r="STW9" s="185"/>
      <c r="STX9" s="186"/>
      <c r="STY9" s="185"/>
      <c r="STZ9" s="186"/>
      <c r="SUA9" s="185"/>
      <c r="SUB9" s="186"/>
      <c r="SUC9" s="185"/>
      <c r="SUD9" s="186"/>
      <c r="SUE9" s="185"/>
      <c r="SUF9" s="186"/>
      <c r="SUG9" s="185"/>
      <c r="SUH9" s="186"/>
      <c r="SUI9" s="185"/>
      <c r="SUJ9" s="186"/>
      <c r="SUK9" s="185"/>
      <c r="SUL9" s="186"/>
      <c r="SUM9" s="185"/>
      <c r="SUN9" s="186"/>
      <c r="SUO9" s="185"/>
      <c r="SUP9" s="186"/>
      <c r="SUQ9" s="185"/>
      <c r="SUR9" s="186"/>
      <c r="SUS9" s="185"/>
      <c r="SUT9" s="186"/>
      <c r="SUU9" s="185"/>
      <c r="SUV9" s="186"/>
      <c r="SUW9" s="185"/>
      <c r="SUX9" s="186"/>
      <c r="SUY9" s="185"/>
      <c r="SUZ9" s="186"/>
      <c r="SVA9" s="185"/>
      <c r="SVB9" s="186"/>
      <c r="SVC9" s="185"/>
      <c r="SVD9" s="186"/>
      <c r="SVE9" s="185"/>
      <c r="SVF9" s="186"/>
      <c r="SVG9" s="185"/>
      <c r="SVH9" s="186"/>
      <c r="SVI9" s="185"/>
      <c r="SVJ9" s="186"/>
      <c r="SVK9" s="185"/>
      <c r="SVL9" s="186"/>
      <c r="SVM9" s="185"/>
      <c r="SVN9" s="186"/>
      <c r="SVO9" s="185"/>
      <c r="SVP9" s="186"/>
      <c r="SVQ9" s="185"/>
      <c r="SVR9" s="186"/>
      <c r="SVS9" s="185"/>
      <c r="SVT9" s="186"/>
      <c r="SVU9" s="185"/>
      <c r="SVV9" s="186"/>
      <c r="SVW9" s="185"/>
      <c r="SVX9" s="186"/>
      <c r="SVY9" s="185"/>
      <c r="SVZ9" s="186"/>
      <c r="SWA9" s="185"/>
      <c r="SWB9" s="186"/>
      <c r="SWC9" s="185"/>
      <c r="SWD9" s="186"/>
      <c r="SWE9" s="185"/>
      <c r="SWF9" s="186"/>
      <c r="SWG9" s="185"/>
      <c r="SWH9" s="186"/>
      <c r="SWI9" s="185"/>
      <c r="SWJ9" s="186"/>
      <c r="SWK9" s="185"/>
      <c r="SWL9" s="186"/>
      <c r="SWM9" s="185"/>
      <c r="SWN9" s="186"/>
      <c r="SWO9" s="185"/>
      <c r="SWP9" s="186"/>
      <c r="SWQ9" s="185"/>
      <c r="SWR9" s="186"/>
      <c r="SWS9" s="185"/>
      <c r="SWT9" s="186"/>
      <c r="SWU9" s="185"/>
      <c r="SWV9" s="186"/>
      <c r="SWW9" s="185"/>
      <c r="SWX9" s="186"/>
      <c r="SWY9" s="185"/>
      <c r="SWZ9" s="186"/>
      <c r="SXA9" s="185"/>
      <c r="SXB9" s="186"/>
      <c r="SXC9" s="185"/>
      <c r="SXD9" s="186"/>
      <c r="SXE9" s="185"/>
      <c r="SXF9" s="186"/>
      <c r="SXG9" s="185"/>
      <c r="SXH9" s="186"/>
      <c r="SXI9" s="185"/>
      <c r="SXJ9" s="186"/>
      <c r="SXK9" s="185"/>
      <c r="SXL9" s="186"/>
      <c r="SXM9" s="185"/>
      <c r="SXN9" s="186"/>
      <c r="SXO9" s="185"/>
      <c r="SXP9" s="186"/>
      <c r="SXQ9" s="185"/>
      <c r="SXR9" s="186"/>
      <c r="SXS9" s="185"/>
      <c r="SXT9" s="186"/>
      <c r="SXU9" s="185"/>
      <c r="SXV9" s="186"/>
      <c r="SXW9" s="185"/>
      <c r="SXX9" s="186"/>
      <c r="SXY9" s="185"/>
      <c r="SXZ9" s="186"/>
      <c r="SYA9" s="185"/>
      <c r="SYB9" s="186"/>
      <c r="SYC9" s="185"/>
      <c r="SYD9" s="186"/>
      <c r="SYE9" s="185"/>
      <c r="SYF9" s="186"/>
      <c r="SYG9" s="185"/>
      <c r="SYH9" s="186"/>
      <c r="SYI9" s="185"/>
      <c r="SYJ9" s="186"/>
      <c r="SYK9" s="185"/>
      <c r="SYL9" s="186"/>
      <c r="SYM9" s="185"/>
      <c r="SYN9" s="186"/>
      <c r="SYO9" s="185"/>
      <c r="SYP9" s="186"/>
      <c r="SYQ9" s="185"/>
      <c r="SYR9" s="186"/>
      <c r="SYS9" s="185"/>
      <c r="SYT9" s="186"/>
      <c r="SYU9" s="185"/>
      <c r="SYV9" s="186"/>
      <c r="SYW9" s="185"/>
      <c r="SYX9" s="186"/>
      <c r="SYY9" s="185"/>
      <c r="SYZ9" s="186"/>
      <c r="SZA9" s="185"/>
      <c r="SZB9" s="186"/>
      <c r="SZC9" s="185"/>
      <c r="SZD9" s="186"/>
      <c r="SZE9" s="185"/>
      <c r="SZF9" s="186"/>
      <c r="SZG9" s="185"/>
      <c r="SZH9" s="186"/>
      <c r="SZI9" s="185"/>
      <c r="SZJ9" s="186"/>
      <c r="SZK9" s="185"/>
      <c r="SZL9" s="186"/>
      <c r="SZM9" s="185"/>
      <c r="SZN9" s="186"/>
      <c r="SZO9" s="185"/>
      <c r="SZP9" s="186"/>
      <c r="SZQ9" s="185"/>
      <c r="SZR9" s="186"/>
      <c r="SZS9" s="185"/>
      <c r="SZT9" s="186"/>
      <c r="SZU9" s="185"/>
      <c r="SZV9" s="186"/>
      <c r="SZW9" s="185"/>
      <c r="SZX9" s="186"/>
      <c r="SZY9" s="185"/>
      <c r="SZZ9" s="186"/>
      <c r="TAA9" s="185"/>
      <c r="TAB9" s="186"/>
      <c r="TAC9" s="185"/>
      <c r="TAD9" s="186"/>
      <c r="TAE9" s="185"/>
      <c r="TAF9" s="186"/>
      <c r="TAG9" s="185"/>
      <c r="TAH9" s="186"/>
      <c r="TAI9" s="185"/>
      <c r="TAJ9" s="186"/>
      <c r="TAK9" s="185"/>
      <c r="TAL9" s="186"/>
      <c r="TAM9" s="185"/>
      <c r="TAN9" s="186"/>
      <c r="TAO9" s="185"/>
      <c r="TAP9" s="186"/>
      <c r="TAQ9" s="185"/>
      <c r="TAR9" s="186"/>
      <c r="TAS9" s="185"/>
      <c r="TAT9" s="186"/>
      <c r="TAU9" s="185"/>
      <c r="TAV9" s="186"/>
      <c r="TAW9" s="185"/>
      <c r="TAX9" s="186"/>
      <c r="TAY9" s="185"/>
      <c r="TAZ9" s="186"/>
      <c r="TBA9" s="185"/>
      <c r="TBB9" s="186"/>
      <c r="TBC9" s="185"/>
      <c r="TBD9" s="186"/>
      <c r="TBE9" s="185"/>
      <c r="TBF9" s="186"/>
      <c r="TBG9" s="185"/>
      <c r="TBH9" s="186"/>
      <c r="TBI9" s="185"/>
      <c r="TBJ9" s="186"/>
      <c r="TBK9" s="185"/>
      <c r="TBL9" s="186"/>
      <c r="TBM9" s="185"/>
      <c r="TBN9" s="186"/>
      <c r="TBO9" s="185"/>
      <c r="TBP9" s="186"/>
      <c r="TBQ9" s="185"/>
      <c r="TBR9" s="186"/>
      <c r="TBS9" s="185"/>
      <c r="TBT9" s="186"/>
      <c r="TBU9" s="185"/>
      <c r="TBV9" s="186"/>
      <c r="TBW9" s="185"/>
      <c r="TBX9" s="186"/>
      <c r="TBY9" s="185"/>
      <c r="TBZ9" s="186"/>
      <c r="TCA9" s="185"/>
      <c r="TCB9" s="186"/>
      <c r="TCC9" s="185"/>
      <c r="TCD9" s="186"/>
      <c r="TCE9" s="185"/>
      <c r="TCF9" s="186"/>
      <c r="TCG9" s="185"/>
      <c r="TCH9" s="186"/>
      <c r="TCI9" s="185"/>
      <c r="TCJ9" s="186"/>
      <c r="TCK9" s="185"/>
      <c r="TCL9" s="186"/>
      <c r="TCM9" s="185"/>
      <c r="TCN9" s="186"/>
      <c r="TCO9" s="185"/>
      <c r="TCP9" s="186"/>
      <c r="TCQ9" s="185"/>
      <c r="TCR9" s="186"/>
      <c r="TCS9" s="185"/>
      <c r="TCT9" s="186"/>
      <c r="TCU9" s="185"/>
      <c r="TCV9" s="186"/>
      <c r="TCW9" s="185"/>
      <c r="TCX9" s="186"/>
      <c r="TCY9" s="185"/>
      <c r="TCZ9" s="186"/>
      <c r="TDA9" s="185"/>
      <c r="TDB9" s="186"/>
      <c r="TDC9" s="185"/>
      <c r="TDD9" s="186"/>
      <c r="TDE9" s="185"/>
      <c r="TDF9" s="186"/>
      <c r="TDG9" s="185"/>
      <c r="TDH9" s="186"/>
      <c r="TDI9" s="185"/>
      <c r="TDJ9" s="186"/>
      <c r="TDK9" s="185"/>
      <c r="TDL9" s="186"/>
      <c r="TDM9" s="185"/>
      <c r="TDN9" s="186"/>
      <c r="TDO9" s="185"/>
      <c r="TDP9" s="186"/>
      <c r="TDQ9" s="185"/>
      <c r="TDR9" s="186"/>
      <c r="TDS9" s="185"/>
      <c r="TDT9" s="186"/>
      <c r="TDU9" s="185"/>
      <c r="TDV9" s="186"/>
      <c r="TDW9" s="185"/>
      <c r="TDX9" s="186"/>
      <c r="TDY9" s="185"/>
      <c r="TDZ9" s="186"/>
      <c r="TEA9" s="185"/>
      <c r="TEB9" s="186"/>
      <c r="TEC9" s="185"/>
      <c r="TED9" s="186"/>
      <c r="TEE9" s="185"/>
      <c r="TEF9" s="186"/>
      <c r="TEG9" s="185"/>
      <c r="TEH9" s="186"/>
      <c r="TEI9" s="185"/>
      <c r="TEJ9" s="186"/>
      <c r="TEK9" s="185"/>
      <c r="TEL9" s="186"/>
      <c r="TEM9" s="185"/>
      <c r="TEN9" s="186"/>
      <c r="TEO9" s="185"/>
      <c r="TEP9" s="186"/>
      <c r="TEQ9" s="185"/>
      <c r="TER9" s="186"/>
      <c r="TES9" s="185"/>
      <c r="TET9" s="186"/>
      <c r="TEU9" s="185"/>
      <c r="TEV9" s="186"/>
      <c r="TEW9" s="185"/>
      <c r="TEX9" s="186"/>
      <c r="TEY9" s="185"/>
      <c r="TEZ9" s="186"/>
      <c r="TFA9" s="185"/>
      <c r="TFB9" s="186"/>
      <c r="TFC9" s="185"/>
      <c r="TFD9" s="186"/>
      <c r="TFE9" s="185"/>
      <c r="TFF9" s="186"/>
      <c r="TFG9" s="185"/>
      <c r="TFH9" s="186"/>
      <c r="TFI9" s="185"/>
      <c r="TFJ9" s="186"/>
      <c r="TFK9" s="185"/>
      <c r="TFL9" s="186"/>
      <c r="TFM9" s="185"/>
      <c r="TFN9" s="186"/>
      <c r="TFO9" s="185"/>
      <c r="TFP9" s="186"/>
      <c r="TFQ9" s="185"/>
      <c r="TFR9" s="186"/>
      <c r="TFS9" s="185"/>
      <c r="TFT9" s="186"/>
      <c r="TFU9" s="185"/>
      <c r="TFV9" s="186"/>
      <c r="TFW9" s="185"/>
      <c r="TFX9" s="186"/>
      <c r="TFY9" s="185"/>
      <c r="TFZ9" s="186"/>
      <c r="TGA9" s="185"/>
      <c r="TGB9" s="186"/>
      <c r="TGC9" s="185"/>
      <c r="TGD9" s="186"/>
      <c r="TGE9" s="185"/>
      <c r="TGF9" s="186"/>
      <c r="TGG9" s="185"/>
      <c r="TGH9" s="186"/>
      <c r="TGI9" s="185"/>
      <c r="TGJ9" s="186"/>
      <c r="TGK9" s="185"/>
      <c r="TGL9" s="186"/>
      <c r="TGM9" s="185"/>
      <c r="TGN9" s="186"/>
      <c r="TGO9" s="185"/>
      <c r="TGP9" s="186"/>
      <c r="TGQ9" s="185"/>
      <c r="TGR9" s="186"/>
      <c r="TGS9" s="185"/>
      <c r="TGT9" s="186"/>
      <c r="TGU9" s="185"/>
      <c r="TGV9" s="186"/>
      <c r="TGW9" s="185"/>
      <c r="TGX9" s="186"/>
      <c r="TGY9" s="185"/>
      <c r="TGZ9" s="186"/>
      <c r="THA9" s="185"/>
      <c r="THB9" s="186"/>
      <c r="THC9" s="185"/>
      <c r="THD9" s="186"/>
      <c r="THE9" s="185"/>
      <c r="THF9" s="186"/>
      <c r="THG9" s="185"/>
      <c r="THH9" s="186"/>
      <c r="THI9" s="185"/>
      <c r="THJ9" s="186"/>
      <c r="THK9" s="185"/>
      <c r="THL9" s="186"/>
      <c r="THM9" s="185"/>
      <c r="THN9" s="186"/>
      <c r="THO9" s="185"/>
      <c r="THP9" s="186"/>
      <c r="THQ9" s="185"/>
      <c r="THR9" s="186"/>
      <c r="THS9" s="185"/>
      <c r="THT9" s="186"/>
      <c r="THU9" s="185"/>
      <c r="THV9" s="186"/>
      <c r="THW9" s="185"/>
      <c r="THX9" s="186"/>
      <c r="THY9" s="185"/>
      <c r="THZ9" s="186"/>
      <c r="TIA9" s="185"/>
      <c r="TIB9" s="186"/>
      <c r="TIC9" s="185"/>
      <c r="TID9" s="186"/>
      <c r="TIE9" s="185"/>
      <c r="TIF9" s="186"/>
      <c r="TIG9" s="185"/>
      <c r="TIH9" s="186"/>
      <c r="TII9" s="185"/>
      <c r="TIJ9" s="186"/>
      <c r="TIK9" s="185"/>
      <c r="TIL9" s="186"/>
      <c r="TIM9" s="185"/>
      <c r="TIN9" s="186"/>
      <c r="TIO9" s="185"/>
      <c r="TIP9" s="186"/>
      <c r="TIQ9" s="185"/>
      <c r="TIR9" s="186"/>
      <c r="TIS9" s="185"/>
      <c r="TIT9" s="186"/>
      <c r="TIU9" s="185"/>
      <c r="TIV9" s="186"/>
      <c r="TIW9" s="185"/>
      <c r="TIX9" s="186"/>
      <c r="TIY9" s="185"/>
      <c r="TIZ9" s="186"/>
      <c r="TJA9" s="185"/>
      <c r="TJB9" s="186"/>
      <c r="TJC9" s="185"/>
      <c r="TJD9" s="186"/>
      <c r="TJE9" s="185"/>
      <c r="TJF9" s="186"/>
      <c r="TJG9" s="185"/>
      <c r="TJH9" s="186"/>
      <c r="TJI9" s="185"/>
      <c r="TJJ9" s="186"/>
      <c r="TJK9" s="185"/>
      <c r="TJL9" s="186"/>
      <c r="TJM9" s="185"/>
      <c r="TJN9" s="186"/>
      <c r="TJO9" s="185"/>
      <c r="TJP9" s="186"/>
      <c r="TJQ9" s="185"/>
      <c r="TJR9" s="186"/>
      <c r="TJS9" s="185"/>
      <c r="TJT9" s="186"/>
      <c r="TJU9" s="185"/>
      <c r="TJV9" s="186"/>
      <c r="TJW9" s="185"/>
      <c r="TJX9" s="186"/>
      <c r="TJY9" s="185"/>
      <c r="TJZ9" s="186"/>
      <c r="TKA9" s="185"/>
      <c r="TKB9" s="186"/>
      <c r="TKC9" s="185"/>
      <c r="TKD9" s="186"/>
      <c r="TKE9" s="185"/>
      <c r="TKF9" s="186"/>
      <c r="TKG9" s="185"/>
      <c r="TKH9" s="186"/>
      <c r="TKI9" s="185"/>
      <c r="TKJ9" s="186"/>
      <c r="TKK9" s="185"/>
      <c r="TKL9" s="186"/>
      <c r="TKM9" s="185"/>
      <c r="TKN9" s="186"/>
      <c r="TKO9" s="185"/>
      <c r="TKP9" s="186"/>
      <c r="TKQ9" s="185"/>
      <c r="TKR9" s="186"/>
      <c r="TKS9" s="185"/>
      <c r="TKT9" s="186"/>
      <c r="TKU9" s="185"/>
      <c r="TKV9" s="186"/>
      <c r="TKW9" s="185"/>
      <c r="TKX9" s="186"/>
      <c r="TKY9" s="185"/>
      <c r="TKZ9" s="186"/>
      <c r="TLA9" s="185"/>
      <c r="TLB9" s="186"/>
      <c r="TLC9" s="185"/>
      <c r="TLD9" s="186"/>
      <c r="TLE9" s="185"/>
      <c r="TLF9" s="186"/>
      <c r="TLG9" s="185"/>
      <c r="TLH9" s="186"/>
      <c r="TLI9" s="185"/>
      <c r="TLJ9" s="186"/>
      <c r="TLK9" s="185"/>
      <c r="TLL9" s="186"/>
      <c r="TLM9" s="185"/>
      <c r="TLN9" s="186"/>
      <c r="TLO9" s="185"/>
      <c r="TLP9" s="186"/>
      <c r="TLQ9" s="185"/>
      <c r="TLR9" s="186"/>
      <c r="TLS9" s="185"/>
      <c r="TLT9" s="186"/>
      <c r="TLU9" s="185"/>
      <c r="TLV9" s="186"/>
      <c r="TLW9" s="185"/>
      <c r="TLX9" s="186"/>
      <c r="TLY9" s="185"/>
      <c r="TLZ9" s="186"/>
      <c r="TMA9" s="185"/>
      <c r="TMB9" s="186"/>
      <c r="TMC9" s="185"/>
      <c r="TMD9" s="186"/>
      <c r="TME9" s="185"/>
      <c r="TMF9" s="186"/>
      <c r="TMG9" s="185"/>
      <c r="TMH9" s="186"/>
      <c r="TMI9" s="185"/>
      <c r="TMJ9" s="186"/>
      <c r="TMK9" s="185"/>
      <c r="TML9" s="186"/>
      <c r="TMM9" s="185"/>
      <c r="TMN9" s="186"/>
      <c r="TMO9" s="185"/>
      <c r="TMP9" s="186"/>
      <c r="TMQ9" s="185"/>
      <c r="TMR9" s="186"/>
      <c r="TMS9" s="185"/>
      <c r="TMT9" s="186"/>
      <c r="TMU9" s="185"/>
      <c r="TMV9" s="186"/>
      <c r="TMW9" s="185"/>
      <c r="TMX9" s="186"/>
      <c r="TMY9" s="185"/>
      <c r="TMZ9" s="186"/>
      <c r="TNA9" s="185"/>
      <c r="TNB9" s="186"/>
      <c r="TNC9" s="185"/>
      <c r="TND9" s="186"/>
      <c r="TNE9" s="185"/>
      <c r="TNF9" s="186"/>
      <c r="TNG9" s="185"/>
      <c r="TNH9" s="186"/>
      <c r="TNI9" s="185"/>
      <c r="TNJ9" s="186"/>
      <c r="TNK9" s="185"/>
      <c r="TNL9" s="186"/>
      <c r="TNM9" s="185"/>
      <c r="TNN9" s="186"/>
      <c r="TNO9" s="185"/>
      <c r="TNP9" s="186"/>
      <c r="TNQ9" s="185"/>
      <c r="TNR9" s="186"/>
      <c r="TNS9" s="185"/>
      <c r="TNT9" s="186"/>
      <c r="TNU9" s="185"/>
      <c r="TNV9" s="186"/>
      <c r="TNW9" s="185"/>
      <c r="TNX9" s="186"/>
      <c r="TNY9" s="185"/>
      <c r="TNZ9" s="186"/>
      <c r="TOA9" s="185"/>
      <c r="TOB9" s="186"/>
      <c r="TOC9" s="185"/>
      <c r="TOD9" s="186"/>
      <c r="TOE9" s="185"/>
      <c r="TOF9" s="186"/>
      <c r="TOG9" s="185"/>
      <c r="TOH9" s="186"/>
      <c r="TOI9" s="185"/>
      <c r="TOJ9" s="186"/>
      <c r="TOK9" s="185"/>
      <c r="TOL9" s="186"/>
      <c r="TOM9" s="185"/>
      <c r="TON9" s="186"/>
      <c r="TOO9" s="185"/>
      <c r="TOP9" s="186"/>
      <c r="TOQ9" s="185"/>
      <c r="TOR9" s="186"/>
      <c r="TOS9" s="185"/>
      <c r="TOT9" s="186"/>
      <c r="TOU9" s="185"/>
      <c r="TOV9" s="186"/>
      <c r="TOW9" s="185"/>
      <c r="TOX9" s="186"/>
      <c r="TOY9" s="185"/>
      <c r="TOZ9" s="186"/>
      <c r="TPA9" s="185"/>
      <c r="TPB9" s="186"/>
      <c r="TPC9" s="185"/>
      <c r="TPD9" s="186"/>
      <c r="TPE9" s="185"/>
      <c r="TPF9" s="186"/>
      <c r="TPG9" s="185"/>
      <c r="TPH9" s="186"/>
      <c r="TPI9" s="185"/>
      <c r="TPJ9" s="186"/>
      <c r="TPK9" s="185"/>
      <c r="TPL9" s="186"/>
      <c r="TPM9" s="185"/>
      <c r="TPN9" s="186"/>
      <c r="TPO9" s="185"/>
      <c r="TPP9" s="186"/>
      <c r="TPQ9" s="185"/>
      <c r="TPR9" s="186"/>
      <c r="TPS9" s="185"/>
      <c r="TPT9" s="186"/>
      <c r="TPU9" s="185"/>
      <c r="TPV9" s="186"/>
      <c r="TPW9" s="185"/>
      <c r="TPX9" s="186"/>
      <c r="TPY9" s="185"/>
      <c r="TPZ9" s="186"/>
      <c r="TQA9" s="185"/>
      <c r="TQB9" s="186"/>
      <c r="TQC9" s="185"/>
      <c r="TQD9" s="186"/>
      <c r="TQE9" s="185"/>
      <c r="TQF9" s="186"/>
      <c r="TQG9" s="185"/>
      <c r="TQH9" s="186"/>
      <c r="TQI9" s="185"/>
      <c r="TQJ9" s="186"/>
      <c r="TQK9" s="185"/>
      <c r="TQL9" s="186"/>
      <c r="TQM9" s="185"/>
      <c r="TQN9" s="186"/>
      <c r="TQO9" s="185"/>
      <c r="TQP9" s="186"/>
      <c r="TQQ9" s="185"/>
      <c r="TQR9" s="186"/>
      <c r="TQS9" s="185"/>
      <c r="TQT9" s="186"/>
      <c r="TQU9" s="185"/>
      <c r="TQV9" s="186"/>
      <c r="TQW9" s="185"/>
      <c r="TQX9" s="186"/>
      <c r="TQY9" s="185"/>
      <c r="TQZ9" s="186"/>
      <c r="TRA9" s="185"/>
      <c r="TRB9" s="186"/>
      <c r="TRC9" s="185"/>
      <c r="TRD9" s="186"/>
      <c r="TRE9" s="185"/>
      <c r="TRF9" s="186"/>
      <c r="TRG9" s="185"/>
      <c r="TRH9" s="186"/>
      <c r="TRI9" s="185"/>
      <c r="TRJ9" s="186"/>
      <c r="TRK9" s="185"/>
      <c r="TRL9" s="186"/>
      <c r="TRM9" s="185"/>
      <c r="TRN9" s="186"/>
      <c r="TRO9" s="185"/>
      <c r="TRP9" s="186"/>
      <c r="TRQ9" s="185"/>
      <c r="TRR9" s="186"/>
      <c r="TRS9" s="185"/>
      <c r="TRT9" s="186"/>
      <c r="TRU9" s="185"/>
      <c r="TRV9" s="186"/>
      <c r="TRW9" s="185"/>
      <c r="TRX9" s="186"/>
      <c r="TRY9" s="185"/>
      <c r="TRZ9" s="186"/>
      <c r="TSA9" s="185"/>
      <c r="TSB9" s="186"/>
      <c r="TSC9" s="185"/>
      <c r="TSD9" s="186"/>
      <c r="TSE9" s="185"/>
      <c r="TSF9" s="186"/>
      <c r="TSG9" s="185"/>
      <c r="TSH9" s="186"/>
      <c r="TSI9" s="185"/>
      <c r="TSJ9" s="186"/>
      <c r="TSK9" s="185"/>
      <c r="TSL9" s="186"/>
      <c r="TSM9" s="185"/>
      <c r="TSN9" s="186"/>
      <c r="TSO9" s="185"/>
      <c r="TSP9" s="186"/>
      <c r="TSQ9" s="185"/>
      <c r="TSR9" s="186"/>
      <c r="TSS9" s="185"/>
      <c r="TST9" s="186"/>
      <c r="TSU9" s="185"/>
      <c r="TSV9" s="186"/>
      <c r="TSW9" s="185"/>
      <c r="TSX9" s="186"/>
      <c r="TSY9" s="185"/>
      <c r="TSZ9" s="186"/>
      <c r="TTA9" s="185"/>
      <c r="TTB9" s="186"/>
      <c r="TTC9" s="185"/>
      <c r="TTD9" s="186"/>
      <c r="TTE9" s="185"/>
      <c r="TTF9" s="186"/>
      <c r="TTG9" s="185"/>
      <c r="TTH9" s="186"/>
      <c r="TTI9" s="185"/>
      <c r="TTJ9" s="186"/>
      <c r="TTK9" s="185"/>
      <c r="TTL9" s="186"/>
      <c r="TTM9" s="185"/>
      <c r="TTN9" s="186"/>
      <c r="TTO9" s="185"/>
      <c r="TTP9" s="186"/>
      <c r="TTQ9" s="185"/>
      <c r="TTR9" s="186"/>
      <c r="TTS9" s="185"/>
      <c r="TTT9" s="186"/>
      <c r="TTU9" s="185"/>
      <c r="TTV9" s="186"/>
      <c r="TTW9" s="185"/>
      <c r="TTX9" s="186"/>
      <c r="TTY9" s="185"/>
      <c r="TTZ9" s="186"/>
      <c r="TUA9" s="185"/>
      <c r="TUB9" s="186"/>
      <c r="TUC9" s="185"/>
      <c r="TUD9" s="186"/>
      <c r="TUE9" s="185"/>
      <c r="TUF9" s="186"/>
      <c r="TUG9" s="185"/>
      <c r="TUH9" s="186"/>
      <c r="TUI9" s="185"/>
      <c r="TUJ9" s="186"/>
      <c r="TUK9" s="185"/>
      <c r="TUL9" s="186"/>
      <c r="TUM9" s="185"/>
      <c r="TUN9" s="186"/>
      <c r="TUO9" s="185"/>
      <c r="TUP9" s="186"/>
      <c r="TUQ9" s="185"/>
      <c r="TUR9" s="186"/>
      <c r="TUS9" s="185"/>
      <c r="TUT9" s="186"/>
      <c r="TUU9" s="185"/>
      <c r="TUV9" s="186"/>
      <c r="TUW9" s="185"/>
      <c r="TUX9" s="186"/>
      <c r="TUY9" s="185"/>
      <c r="TUZ9" s="186"/>
      <c r="TVA9" s="185"/>
      <c r="TVB9" s="186"/>
      <c r="TVC9" s="185"/>
      <c r="TVD9" s="186"/>
      <c r="TVE9" s="185"/>
      <c r="TVF9" s="186"/>
      <c r="TVG9" s="185"/>
      <c r="TVH9" s="186"/>
      <c r="TVI9" s="185"/>
      <c r="TVJ9" s="186"/>
      <c r="TVK9" s="185"/>
      <c r="TVL9" s="186"/>
      <c r="TVM9" s="185"/>
      <c r="TVN9" s="186"/>
      <c r="TVO9" s="185"/>
      <c r="TVP9" s="186"/>
      <c r="TVQ9" s="185"/>
      <c r="TVR9" s="186"/>
      <c r="TVS9" s="185"/>
      <c r="TVT9" s="186"/>
      <c r="TVU9" s="185"/>
      <c r="TVV9" s="186"/>
      <c r="TVW9" s="185"/>
      <c r="TVX9" s="186"/>
      <c r="TVY9" s="185"/>
      <c r="TVZ9" s="186"/>
      <c r="TWA9" s="185"/>
      <c r="TWB9" s="186"/>
      <c r="TWC9" s="185"/>
      <c r="TWD9" s="186"/>
      <c r="TWE9" s="185"/>
      <c r="TWF9" s="186"/>
      <c r="TWG9" s="185"/>
      <c r="TWH9" s="186"/>
      <c r="TWI9" s="185"/>
      <c r="TWJ9" s="186"/>
      <c r="TWK9" s="185"/>
      <c r="TWL9" s="186"/>
      <c r="TWM9" s="185"/>
      <c r="TWN9" s="186"/>
      <c r="TWO9" s="185"/>
      <c r="TWP9" s="186"/>
      <c r="TWQ9" s="185"/>
      <c r="TWR9" s="186"/>
      <c r="TWS9" s="185"/>
      <c r="TWT9" s="186"/>
      <c r="TWU9" s="185"/>
      <c r="TWV9" s="186"/>
      <c r="TWW9" s="185"/>
      <c r="TWX9" s="186"/>
      <c r="TWY9" s="185"/>
      <c r="TWZ9" s="186"/>
      <c r="TXA9" s="185"/>
      <c r="TXB9" s="186"/>
      <c r="TXC9" s="185"/>
      <c r="TXD9" s="186"/>
      <c r="TXE9" s="185"/>
      <c r="TXF9" s="186"/>
      <c r="TXG9" s="185"/>
      <c r="TXH9" s="186"/>
      <c r="TXI9" s="185"/>
      <c r="TXJ9" s="186"/>
      <c r="TXK9" s="185"/>
      <c r="TXL9" s="186"/>
      <c r="TXM9" s="185"/>
      <c r="TXN9" s="186"/>
      <c r="TXO9" s="185"/>
      <c r="TXP9" s="186"/>
      <c r="TXQ9" s="185"/>
      <c r="TXR9" s="186"/>
      <c r="TXS9" s="185"/>
      <c r="TXT9" s="186"/>
      <c r="TXU9" s="185"/>
      <c r="TXV9" s="186"/>
      <c r="TXW9" s="185"/>
      <c r="TXX9" s="186"/>
      <c r="TXY9" s="185"/>
      <c r="TXZ9" s="186"/>
      <c r="TYA9" s="185"/>
      <c r="TYB9" s="186"/>
      <c r="TYC9" s="185"/>
      <c r="TYD9" s="186"/>
      <c r="TYE9" s="185"/>
      <c r="TYF9" s="186"/>
      <c r="TYG9" s="185"/>
      <c r="TYH9" s="186"/>
      <c r="TYI9" s="185"/>
      <c r="TYJ9" s="186"/>
      <c r="TYK9" s="185"/>
      <c r="TYL9" s="186"/>
      <c r="TYM9" s="185"/>
      <c r="TYN9" s="186"/>
      <c r="TYO9" s="185"/>
      <c r="TYP9" s="186"/>
      <c r="TYQ9" s="185"/>
      <c r="TYR9" s="186"/>
      <c r="TYS9" s="185"/>
      <c r="TYT9" s="186"/>
      <c r="TYU9" s="185"/>
      <c r="TYV9" s="186"/>
      <c r="TYW9" s="185"/>
      <c r="TYX9" s="186"/>
      <c r="TYY9" s="185"/>
      <c r="TYZ9" s="186"/>
      <c r="TZA9" s="185"/>
      <c r="TZB9" s="186"/>
      <c r="TZC9" s="185"/>
      <c r="TZD9" s="186"/>
      <c r="TZE9" s="185"/>
      <c r="TZF9" s="186"/>
      <c r="TZG9" s="185"/>
      <c r="TZH9" s="186"/>
      <c r="TZI9" s="185"/>
      <c r="TZJ9" s="186"/>
      <c r="TZK9" s="185"/>
      <c r="TZL9" s="186"/>
      <c r="TZM9" s="185"/>
      <c r="TZN9" s="186"/>
      <c r="TZO9" s="185"/>
      <c r="TZP9" s="186"/>
      <c r="TZQ9" s="185"/>
      <c r="TZR9" s="186"/>
      <c r="TZS9" s="185"/>
      <c r="TZT9" s="186"/>
      <c r="TZU9" s="185"/>
      <c r="TZV9" s="186"/>
      <c r="TZW9" s="185"/>
      <c r="TZX9" s="186"/>
      <c r="TZY9" s="185"/>
      <c r="TZZ9" s="186"/>
      <c r="UAA9" s="185"/>
      <c r="UAB9" s="186"/>
      <c r="UAC9" s="185"/>
      <c r="UAD9" s="186"/>
      <c r="UAE9" s="185"/>
      <c r="UAF9" s="186"/>
      <c r="UAG9" s="185"/>
      <c r="UAH9" s="186"/>
      <c r="UAI9" s="185"/>
      <c r="UAJ9" s="186"/>
      <c r="UAK9" s="185"/>
      <c r="UAL9" s="186"/>
      <c r="UAM9" s="185"/>
      <c r="UAN9" s="186"/>
      <c r="UAO9" s="185"/>
      <c r="UAP9" s="186"/>
      <c r="UAQ9" s="185"/>
      <c r="UAR9" s="186"/>
      <c r="UAS9" s="185"/>
      <c r="UAT9" s="186"/>
      <c r="UAU9" s="185"/>
      <c r="UAV9" s="186"/>
      <c r="UAW9" s="185"/>
      <c r="UAX9" s="186"/>
      <c r="UAY9" s="185"/>
      <c r="UAZ9" s="186"/>
      <c r="UBA9" s="185"/>
      <c r="UBB9" s="186"/>
      <c r="UBC9" s="185"/>
      <c r="UBD9" s="186"/>
      <c r="UBE9" s="185"/>
      <c r="UBF9" s="186"/>
      <c r="UBG9" s="185"/>
      <c r="UBH9" s="186"/>
      <c r="UBI9" s="185"/>
      <c r="UBJ9" s="186"/>
      <c r="UBK9" s="185"/>
      <c r="UBL9" s="186"/>
      <c r="UBM9" s="185"/>
      <c r="UBN9" s="186"/>
      <c r="UBO9" s="185"/>
      <c r="UBP9" s="186"/>
      <c r="UBQ9" s="185"/>
      <c r="UBR9" s="186"/>
      <c r="UBS9" s="185"/>
      <c r="UBT9" s="186"/>
      <c r="UBU9" s="185"/>
      <c r="UBV9" s="186"/>
      <c r="UBW9" s="185"/>
      <c r="UBX9" s="186"/>
      <c r="UBY9" s="185"/>
      <c r="UBZ9" s="186"/>
      <c r="UCA9" s="185"/>
      <c r="UCB9" s="186"/>
      <c r="UCC9" s="185"/>
      <c r="UCD9" s="186"/>
      <c r="UCE9" s="185"/>
      <c r="UCF9" s="186"/>
      <c r="UCG9" s="185"/>
      <c r="UCH9" s="186"/>
      <c r="UCI9" s="185"/>
      <c r="UCJ9" s="186"/>
      <c r="UCK9" s="185"/>
      <c r="UCL9" s="186"/>
      <c r="UCM9" s="185"/>
      <c r="UCN9" s="186"/>
      <c r="UCO9" s="185"/>
      <c r="UCP9" s="186"/>
      <c r="UCQ9" s="185"/>
      <c r="UCR9" s="186"/>
      <c r="UCS9" s="185"/>
      <c r="UCT9" s="186"/>
      <c r="UCU9" s="185"/>
      <c r="UCV9" s="186"/>
      <c r="UCW9" s="185"/>
      <c r="UCX9" s="186"/>
      <c r="UCY9" s="185"/>
      <c r="UCZ9" s="186"/>
      <c r="UDA9" s="185"/>
      <c r="UDB9" s="186"/>
      <c r="UDC9" s="185"/>
      <c r="UDD9" s="186"/>
      <c r="UDE9" s="185"/>
      <c r="UDF9" s="186"/>
      <c r="UDG9" s="185"/>
      <c r="UDH9" s="186"/>
      <c r="UDI9" s="185"/>
      <c r="UDJ9" s="186"/>
      <c r="UDK9" s="185"/>
      <c r="UDL9" s="186"/>
      <c r="UDM9" s="185"/>
      <c r="UDN9" s="186"/>
      <c r="UDO9" s="185"/>
      <c r="UDP9" s="186"/>
      <c r="UDQ9" s="185"/>
      <c r="UDR9" s="186"/>
      <c r="UDS9" s="185"/>
      <c r="UDT9" s="186"/>
      <c r="UDU9" s="185"/>
      <c r="UDV9" s="186"/>
      <c r="UDW9" s="185"/>
      <c r="UDX9" s="186"/>
      <c r="UDY9" s="185"/>
      <c r="UDZ9" s="186"/>
      <c r="UEA9" s="185"/>
      <c r="UEB9" s="186"/>
      <c r="UEC9" s="185"/>
      <c r="UED9" s="186"/>
      <c r="UEE9" s="185"/>
      <c r="UEF9" s="186"/>
      <c r="UEG9" s="185"/>
      <c r="UEH9" s="186"/>
      <c r="UEI9" s="185"/>
      <c r="UEJ9" s="186"/>
      <c r="UEK9" s="185"/>
      <c r="UEL9" s="186"/>
      <c r="UEM9" s="185"/>
      <c r="UEN9" s="186"/>
      <c r="UEO9" s="185"/>
      <c r="UEP9" s="186"/>
      <c r="UEQ9" s="185"/>
      <c r="UER9" s="186"/>
      <c r="UES9" s="185"/>
      <c r="UET9" s="186"/>
      <c r="UEU9" s="185"/>
      <c r="UEV9" s="186"/>
      <c r="UEW9" s="185"/>
      <c r="UEX9" s="186"/>
      <c r="UEY9" s="185"/>
      <c r="UEZ9" s="186"/>
      <c r="UFA9" s="185"/>
      <c r="UFB9" s="186"/>
      <c r="UFC9" s="185"/>
      <c r="UFD9" s="186"/>
      <c r="UFE9" s="185"/>
      <c r="UFF9" s="186"/>
      <c r="UFG9" s="185"/>
      <c r="UFH9" s="186"/>
      <c r="UFI9" s="185"/>
      <c r="UFJ9" s="186"/>
      <c r="UFK9" s="185"/>
      <c r="UFL9" s="186"/>
      <c r="UFM9" s="185"/>
      <c r="UFN9" s="186"/>
      <c r="UFO9" s="185"/>
      <c r="UFP9" s="186"/>
      <c r="UFQ9" s="185"/>
      <c r="UFR9" s="186"/>
      <c r="UFS9" s="185"/>
      <c r="UFT9" s="186"/>
      <c r="UFU9" s="185"/>
      <c r="UFV9" s="186"/>
      <c r="UFW9" s="185"/>
      <c r="UFX9" s="186"/>
      <c r="UFY9" s="185"/>
      <c r="UFZ9" s="186"/>
      <c r="UGA9" s="185"/>
      <c r="UGB9" s="186"/>
      <c r="UGC9" s="185"/>
      <c r="UGD9" s="186"/>
      <c r="UGE9" s="185"/>
      <c r="UGF9" s="186"/>
      <c r="UGG9" s="185"/>
      <c r="UGH9" s="186"/>
      <c r="UGI9" s="185"/>
      <c r="UGJ9" s="186"/>
      <c r="UGK9" s="185"/>
      <c r="UGL9" s="186"/>
      <c r="UGM9" s="185"/>
      <c r="UGN9" s="186"/>
      <c r="UGO9" s="185"/>
      <c r="UGP9" s="186"/>
      <c r="UGQ9" s="185"/>
      <c r="UGR9" s="186"/>
      <c r="UGS9" s="185"/>
      <c r="UGT9" s="186"/>
      <c r="UGU9" s="185"/>
      <c r="UGV9" s="186"/>
      <c r="UGW9" s="185"/>
      <c r="UGX9" s="186"/>
      <c r="UGY9" s="185"/>
      <c r="UGZ9" s="186"/>
      <c r="UHA9" s="185"/>
      <c r="UHB9" s="186"/>
      <c r="UHC9" s="185"/>
      <c r="UHD9" s="186"/>
      <c r="UHE9" s="185"/>
      <c r="UHF9" s="186"/>
      <c r="UHG9" s="185"/>
      <c r="UHH9" s="186"/>
      <c r="UHI9" s="185"/>
      <c r="UHJ9" s="186"/>
      <c r="UHK9" s="185"/>
      <c r="UHL9" s="186"/>
      <c r="UHM9" s="185"/>
      <c r="UHN9" s="186"/>
      <c r="UHO9" s="185"/>
      <c r="UHP9" s="186"/>
      <c r="UHQ9" s="185"/>
      <c r="UHR9" s="186"/>
      <c r="UHS9" s="185"/>
      <c r="UHT9" s="186"/>
      <c r="UHU9" s="185"/>
      <c r="UHV9" s="186"/>
      <c r="UHW9" s="185"/>
      <c r="UHX9" s="186"/>
      <c r="UHY9" s="185"/>
      <c r="UHZ9" s="186"/>
      <c r="UIA9" s="185"/>
      <c r="UIB9" s="186"/>
      <c r="UIC9" s="185"/>
      <c r="UID9" s="186"/>
      <c r="UIE9" s="185"/>
      <c r="UIF9" s="186"/>
      <c r="UIG9" s="185"/>
      <c r="UIH9" s="186"/>
      <c r="UII9" s="185"/>
      <c r="UIJ9" s="186"/>
      <c r="UIK9" s="185"/>
      <c r="UIL9" s="186"/>
      <c r="UIM9" s="185"/>
      <c r="UIN9" s="186"/>
      <c r="UIO9" s="185"/>
      <c r="UIP9" s="186"/>
      <c r="UIQ9" s="185"/>
      <c r="UIR9" s="186"/>
      <c r="UIS9" s="185"/>
      <c r="UIT9" s="186"/>
      <c r="UIU9" s="185"/>
      <c r="UIV9" s="186"/>
      <c r="UIW9" s="185"/>
      <c r="UIX9" s="186"/>
      <c r="UIY9" s="185"/>
      <c r="UIZ9" s="186"/>
      <c r="UJA9" s="185"/>
      <c r="UJB9" s="186"/>
      <c r="UJC9" s="185"/>
      <c r="UJD9" s="186"/>
      <c r="UJE9" s="185"/>
      <c r="UJF9" s="186"/>
      <c r="UJG9" s="185"/>
      <c r="UJH9" s="186"/>
      <c r="UJI9" s="185"/>
      <c r="UJJ9" s="186"/>
      <c r="UJK9" s="185"/>
      <c r="UJL9" s="186"/>
      <c r="UJM9" s="185"/>
      <c r="UJN9" s="186"/>
      <c r="UJO9" s="185"/>
      <c r="UJP9" s="186"/>
      <c r="UJQ9" s="185"/>
      <c r="UJR9" s="186"/>
      <c r="UJS9" s="185"/>
      <c r="UJT9" s="186"/>
      <c r="UJU9" s="185"/>
      <c r="UJV9" s="186"/>
      <c r="UJW9" s="185"/>
      <c r="UJX9" s="186"/>
      <c r="UJY9" s="185"/>
      <c r="UJZ9" s="186"/>
      <c r="UKA9" s="185"/>
      <c r="UKB9" s="186"/>
      <c r="UKC9" s="185"/>
      <c r="UKD9" s="186"/>
      <c r="UKE9" s="185"/>
      <c r="UKF9" s="186"/>
      <c r="UKG9" s="185"/>
      <c r="UKH9" s="186"/>
      <c r="UKI9" s="185"/>
      <c r="UKJ9" s="186"/>
      <c r="UKK9" s="185"/>
      <c r="UKL9" s="186"/>
      <c r="UKM9" s="185"/>
      <c r="UKN9" s="186"/>
      <c r="UKO9" s="185"/>
      <c r="UKP9" s="186"/>
      <c r="UKQ9" s="185"/>
      <c r="UKR9" s="186"/>
      <c r="UKS9" s="185"/>
      <c r="UKT9" s="186"/>
      <c r="UKU9" s="185"/>
      <c r="UKV9" s="186"/>
      <c r="UKW9" s="185"/>
      <c r="UKX9" s="186"/>
      <c r="UKY9" s="185"/>
      <c r="UKZ9" s="186"/>
      <c r="ULA9" s="185"/>
      <c r="ULB9" s="186"/>
      <c r="ULC9" s="185"/>
      <c r="ULD9" s="186"/>
      <c r="ULE9" s="185"/>
      <c r="ULF9" s="186"/>
      <c r="ULG9" s="185"/>
      <c r="ULH9" s="186"/>
      <c r="ULI9" s="185"/>
      <c r="ULJ9" s="186"/>
      <c r="ULK9" s="185"/>
      <c r="ULL9" s="186"/>
      <c r="ULM9" s="185"/>
      <c r="ULN9" s="186"/>
      <c r="ULO9" s="185"/>
      <c r="ULP9" s="186"/>
      <c r="ULQ9" s="185"/>
      <c r="ULR9" s="186"/>
      <c r="ULS9" s="185"/>
      <c r="ULT9" s="186"/>
      <c r="ULU9" s="185"/>
      <c r="ULV9" s="186"/>
      <c r="ULW9" s="185"/>
      <c r="ULX9" s="186"/>
      <c r="ULY9" s="185"/>
      <c r="ULZ9" s="186"/>
      <c r="UMA9" s="185"/>
      <c r="UMB9" s="186"/>
      <c r="UMC9" s="185"/>
      <c r="UMD9" s="186"/>
      <c r="UME9" s="185"/>
      <c r="UMF9" s="186"/>
      <c r="UMG9" s="185"/>
      <c r="UMH9" s="186"/>
      <c r="UMI9" s="185"/>
      <c r="UMJ9" s="186"/>
      <c r="UMK9" s="185"/>
      <c r="UML9" s="186"/>
      <c r="UMM9" s="185"/>
      <c r="UMN9" s="186"/>
      <c r="UMO9" s="185"/>
      <c r="UMP9" s="186"/>
      <c r="UMQ9" s="185"/>
      <c r="UMR9" s="186"/>
      <c r="UMS9" s="185"/>
      <c r="UMT9" s="186"/>
      <c r="UMU9" s="185"/>
      <c r="UMV9" s="186"/>
      <c r="UMW9" s="185"/>
      <c r="UMX9" s="186"/>
      <c r="UMY9" s="185"/>
      <c r="UMZ9" s="186"/>
      <c r="UNA9" s="185"/>
      <c r="UNB9" s="186"/>
      <c r="UNC9" s="185"/>
      <c r="UND9" s="186"/>
      <c r="UNE9" s="185"/>
      <c r="UNF9" s="186"/>
      <c r="UNG9" s="185"/>
      <c r="UNH9" s="186"/>
      <c r="UNI9" s="185"/>
      <c r="UNJ9" s="186"/>
      <c r="UNK9" s="185"/>
      <c r="UNL9" s="186"/>
      <c r="UNM9" s="185"/>
      <c r="UNN9" s="186"/>
      <c r="UNO9" s="185"/>
      <c r="UNP9" s="186"/>
      <c r="UNQ9" s="185"/>
      <c r="UNR9" s="186"/>
      <c r="UNS9" s="185"/>
      <c r="UNT9" s="186"/>
      <c r="UNU9" s="185"/>
      <c r="UNV9" s="186"/>
      <c r="UNW9" s="185"/>
      <c r="UNX9" s="186"/>
      <c r="UNY9" s="185"/>
      <c r="UNZ9" s="186"/>
      <c r="UOA9" s="185"/>
      <c r="UOB9" s="186"/>
      <c r="UOC9" s="185"/>
      <c r="UOD9" s="186"/>
      <c r="UOE9" s="185"/>
      <c r="UOF9" s="186"/>
      <c r="UOG9" s="185"/>
      <c r="UOH9" s="186"/>
      <c r="UOI9" s="185"/>
      <c r="UOJ9" s="186"/>
      <c r="UOK9" s="185"/>
      <c r="UOL9" s="186"/>
      <c r="UOM9" s="185"/>
      <c r="UON9" s="186"/>
      <c r="UOO9" s="185"/>
      <c r="UOP9" s="186"/>
      <c r="UOQ9" s="185"/>
      <c r="UOR9" s="186"/>
      <c r="UOS9" s="185"/>
      <c r="UOT9" s="186"/>
      <c r="UOU9" s="185"/>
      <c r="UOV9" s="186"/>
      <c r="UOW9" s="185"/>
      <c r="UOX9" s="186"/>
      <c r="UOY9" s="185"/>
      <c r="UOZ9" s="186"/>
      <c r="UPA9" s="185"/>
      <c r="UPB9" s="186"/>
      <c r="UPC9" s="185"/>
      <c r="UPD9" s="186"/>
      <c r="UPE9" s="185"/>
      <c r="UPF9" s="186"/>
      <c r="UPG9" s="185"/>
      <c r="UPH9" s="186"/>
      <c r="UPI9" s="185"/>
      <c r="UPJ9" s="186"/>
      <c r="UPK9" s="185"/>
      <c r="UPL9" s="186"/>
      <c r="UPM9" s="185"/>
      <c r="UPN9" s="186"/>
      <c r="UPO9" s="185"/>
      <c r="UPP9" s="186"/>
      <c r="UPQ9" s="185"/>
      <c r="UPR9" s="186"/>
      <c r="UPS9" s="185"/>
      <c r="UPT9" s="186"/>
      <c r="UPU9" s="185"/>
      <c r="UPV9" s="186"/>
      <c r="UPW9" s="185"/>
      <c r="UPX9" s="186"/>
      <c r="UPY9" s="185"/>
      <c r="UPZ9" s="186"/>
      <c r="UQA9" s="185"/>
      <c r="UQB9" s="186"/>
      <c r="UQC9" s="185"/>
      <c r="UQD9" s="186"/>
      <c r="UQE9" s="185"/>
      <c r="UQF9" s="186"/>
      <c r="UQG9" s="185"/>
      <c r="UQH9" s="186"/>
      <c r="UQI9" s="185"/>
      <c r="UQJ9" s="186"/>
      <c r="UQK9" s="185"/>
      <c r="UQL9" s="186"/>
      <c r="UQM9" s="185"/>
      <c r="UQN9" s="186"/>
      <c r="UQO9" s="185"/>
      <c r="UQP9" s="186"/>
      <c r="UQQ9" s="185"/>
      <c r="UQR9" s="186"/>
      <c r="UQS9" s="185"/>
      <c r="UQT9" s="186"/>
      <c r="UQU9" s="185"/>
      <c r="UQV9" s="186"/>
      <c r="UQW9" s="185"/>
      <c r="UQX9" s="186"/>
      <c r="UQY9" s="185"/>
      <c r="UQZ9" s="186"/>
      <c r="URA9" s="185"/>
      <c r="URB9" s="186"/>
      <c r="URC9" s="185"/>
      <c r="URD9" s="186"/>
      <c r="URE9" s="185"/>
      <c r="URF9" s="186"/>
      <c r="URG9" s="185"/>
      <c r="URH9" s="186"/>
      <c r="URI9" s="185"/>
      <c r="URJ9" s="186"/>
      <c r="URK9" s="185"/>
      <c r="URL9" s="186"/>
      <c r="URM9" s="185"/>
      <c r="URN9" s="186"/>
      <c r="URO9" s="185"/>
      <c r="URP9" s="186"/>
      <c r="URQ9" s="185"/>
      <c r="URR9" s="186"/>
      <c r="URS9" s="185"/>
      <c r="URT9" s="186"/>
      <c r="URU9" s="185"/>
      <c r="URV9" s="186"/>
      <c r="URW9" s="185"/>
      <c r="URX9" s="186"/>
      <c r="URY9" s="185"/>
      <c r="URZ9" s="186"/>
      <c r="USA9" s="185"/>
      <c r="USB9" s="186"/>
      <c r="USC9" s="185"/>
      <c r="USD9" s="186"/>
      <c r="USE9" s="185"/>
      <c r="USF9" s="186"/>
      <c r="USG9" s="185"/>
      <c r="USH9" s="186"/>
      <c r="USI9" s="185"/>
      <c r="USJ9" s="186"/>
      <c r="USK9" s="185"/>
      <c r="USL9" s="186"/>
      <c r="USM9" s="185"/>
      <c r="USN9" s="186"/>
      <c r="USO9" s="185"/>
      <c r="USP9" s="186"/>
      <c r="USQ9" s="185"/>
      <c r="USR9" s="186"/>
      <c r="USS9" s="185"/>
      <c r="UST9" s="186"/>
      <c r="USU9" s="185"/>
      <c r="USV9" s="186"/>
      <c r="USW9" s="185"/>
      <c r="USX9" s="186"/>
      <c r="USY9" s="185"/>
      <c r="USZ9" s="186"/>
      <c r="UTA9" s="185"/>
      <c r="UTB9" s="186"/>
      <c r="UTC9" s="185"/>
      <c r="UTD9" s="186"/>
      <c r="UTE9" s="185"/>
      <c r="UTF9" s="186"/>
      <c r="UTG9" s="185"/>
      <c r="UTH9" s="186"/>
      <c r="UTI9" s="185"/>
      <c r="UTJ9" s="186"/>
      <c r="UTK9" s="185"/>
      <c r="UTL9" s="186"/>
      <c r="UTM9" s="185"/>
      <c r="UTN9" s="186"/>
      <c r="UTO9" s="185"/>
      <c r="UTP9" s="186"/>
      <c r="UTQ9" s="185"/>
      <c r="UTR9" s="186"/>
      <c r="UTS9" s="185"/>
      <c r="UTT9" s="186"/>
      <c r="UTU9" s="185"/>
      <c r="UTV9" s="186"/>
      <c r="UTW9" s="185"/>
      <c r="UTX9" s="186"/>
      <c r="UTY9" s="185"/>
      <c r="UTZ9" s="186"/>
      <c r="UUA9" s="185"/>
      <c r="UUB9" s="186"/>
      <c r="UUC9" s="185"/>
      <c r="UUD9" s="186"/>
      <c r="UUE9" s="185"/>
      <c r="UUF9" s="186"/>
      <c r="UUG9" s="185"/>
      <c r="UUH9" s="186"/>
      <c r="UUI9" s="185"/>
      <c r="UUJ9" s="186"/>
      <c r="UUK9" s="185"/>
      <c r="UUL9" s="186"/>
      <c r="UUM9" s="185"/>
      <c r="UUN9" s="186"/>
      <c r="UUO9" s="185"/>
      <c r="UUP9" s="186"/>
      <c r="UUQ9" s="185"/>
      <c r="UUR9" s="186"/>
      <c r="UUS9" s="185"/>
      <c r="UUT9" s="186"/>
      <c r="UUU9" s="185"/>
      <c r="UUV9" s="186"/>
      <c r="UUW9" s="185"/>
      <c r="UUX9" s="186"/>
      <c r="UUY9" s="185"/>
      <c r="UUZ9" s="186"/>
      <c r="UVA9" s="185"/>
      <c r="UVB9" s="186"/>
      <c r="UVC9" s="185"/>
      <c r="UVD9" s="186"/>
      <c r="UVE9" s="185"/>
      <c r="UVF9" s="186"/>
      <c r="UVG9" s="185"/>
      <c r="UVH9" s="186"/>
      <c r="UVI9" s="185"/>
      <c r="UVJ9" s="186"/>
      <c r="UVK9" s="185"/>
      <c r="UVL9" s="186"/>
      <c r="UVM9" s="185"/>
      <c r="UVN9" s="186"/>
      <c r="UVO9" s="185"/>
      <c r="UVP9" s="186"/>
      <c r="UVQ9" s="185"/>
      <c r="UVR9" s="186"/>
      <c r="UVS9" s="185"/>
      <c r="UVT9" s="186"/>
      <c r="UVU9" s="185"/>
      <c r="UVV9" s="186"/>
      <c r="UVW9" s="185"/>
      <c r="UVX9" s="186"/>
      <c r="UVY9" s="185"/>
      <c r="UVZ9" s="186"/>
      <c r="UWA9" s="185"/>
      <c r="UWB9" s="186"/>
      <c r="UWC9" s="185"/>
      <c r="UWD9" s="186"/>
      <c r="UWE9" s="185"/>
      <c r="UWF9" s="186"/>
      <c r="UWG9" s="185"/>
      <c r="UWH9" s="186"/>
      <c r="UWI9" s="185"/>
      <c r="UWJ9" s="186"/>
      <c r="UWK9" s="185"/>
      <c r="UWL9" s="186"/>
      <c r="UWM9" s="185"/>
      <c r="UWN9" s="186"/>
      <c r="UWO9" s="185"/>
      <c r="UWP9" s="186"/>
      <c r="UWQ9" s="185"/>
      <c r="UWR9" s="186"/>
      <c r="UWS9" s="185"/>
      <c r="UWT9" s="186"/>
      <c r="UWU9" s="185"/>
      <c r="UWV9" s="186"/>
      <c r="UWW9" s="185"/>
      <c r="UWX9" s="186"/>
      <c r="UWY9" s="185"/>
      <c r="UWZ9" s="186"/>
      <c r="UXA9" s="185"/>
      <c r="UXB9" s="186"/>
      <c r="UXC9" s="185"/>
      <c r="UXD9" s="186"/>
      <c r="UXE9" s="185"/>
      <c r="UXF9" s="186"/>
      <c r="UXG9" s="185"/>
      <c r="UXH9" s="186"/>
      <c r="UXI9" s="185"/>
      <c r="UXJ9" s="186"/>
      <c r="UXK9" s="185"/>
      <c r="UXL9" s="186"/>
      <c r="UXM9" s="185"/>
      <c r="UXN9" s="186"/>
      <c r="UXO9" s="185"/>
      <c r="UXP9" s="186"/>
      <c r="UXQ9" s="185"/>
      <c r="UXR9" s="186"/>
      <c r="UXS9" s="185"/>
      <c r="UXT9" s="186"/>
      <c r="UXU9" s="185"/>
      <c r="UXV9" s="186"/>
      <c r="UXW9" s="185"/>
      <c r="UXX9" s="186"/>
      <c r="UXY9" s="185"/>
      <c r="UXZ9" s="186"/>
      <c r="UYA9" s="185"/>
      <c r="UYB9" s="186"/>
      <c r="UYC9" s="185"/>
      <c r="UYD9" s="186"/>
      <c r="UYE9" s="185"/>
      <c r="UYF9" s="186"/>
      <c r="UYG9" s="185"/>
      <c r="UYH9" s="186"/>
      <c r="UYI9" s="185"/>
      <c r="UYJ9" s="186"/>
      <c r="UYK9" s="185"/>
      <c r="UYL9" s="186"/>
      <c r="UYM9" s="185"/>
      <c r="UYN9" s="186"/>
      <c r="UYO9" s="185"/>
      <c r="UYP9" s="186"/>
      <c r="UYQ9" s="185"/>
      <c r="UYR9" s="186"/>
      <c r="UYS9" s="185"/>
      <c r="UYT9" s="186"/>
      <c r="UYU9" s="185"/>
      <c r="UYV9" s="186"/>
      <c r="UYW9" s="185"/>
      <c r="UYX9" s="186"/>
      <c r="UYY9" s="185"/>
      <c r="UYZ9" s="186"/>
      <c r="UZA9" s="185"/>
      <c r="UZB9" s="186"/>
      <c r="UZC9" s="185"/>
      <c r="UZD9" s="186"/>
      <c r="UZE9" s="185"/>
      <c r="UZF9" s="186"/>
      <c r="UZG9" s="185"/>
      <c r="UZH9" s="186"/>
      <c r="UZI9" s="185"/>
      <c r="UZJ9" s="186"/>
      <c r="UZK9" s="185"/>
      <c r="UZL9" s="186"/>
      <c r="UZM9" s="185"/>
      <c r="UZN9" s="186"/>
      <c r="UZO9" s="185"/>
      <c r="UZP9" s="186"/>
      <c r="UZQ9" s="185"/>
      <c r="UZR9" s="186"/>
      <c r="UZS9" s="185"/>
      <c r="UZT9" s="186"/>
      <c r="UZU9" s="185"/>
      <c r="UZV9" s="186"/>
      <c r="UZW9" s="185"/>
      <c r="UZX9" s="186"/>
      <c r="UZY9" s="185"/>
      <c r="UZZ9" s="186"/>
      <c r="VAA9" s="185"/>
      <c r="VAB9" s="186"/>
      <c r="VAC9" s="185"/>
      <c r="VAD9" s="186"/>
      <c r="VAE9" s="185"/>
      <c r="VAF9" s="186"/>
      <c r="VAG9" s="185"/>
      <c r="VAH9" s="186"/>
      <c r="VAI9" s="185"/>
      <c r="VAJ9" s="186"/>
      <c r="VAK9" s="185"/>
      <c r="VAL9" s="186"/>
      <c r="VAM9" s="185"/>
      <c r="VAN9" s="186"/>
      <c r="VAO9" s="185"/>
      <c r="VAP9" s="186"/>
      <c r="VAQ9" s="185"/>
      <c r="VAR9" s="186"/>
      <c r="VAS9" s="185"/>
      <c r="VAT9" s="186"/>
      <c r="VAU9" s="185"/>
      <c r="VAV9" s="186"/>
      <c r="VAW9" s="185"/>
      <c r="VAX9" s="186"/>
      <c r="VAY9" s="185"/>
      <c r="VAZ9" s="186"/>
      <c r="VBA9" s="185"/>
      <c r="VBB9" s="186"/>
      <c r="VBC9" s="185"/>
      <c r="VBD9" s="186"/>
      <c r="VBE9" s="185"/>
      <c r="VBF9" s="186"/>
      <c r="VBG9" s="185"/>
      <c r="VBH9" s="186"/>
      <c r="VBI9" s="185"/>
      <c r="VBJ9" s="186"/>
      <c r="VBK9" s="185"/>
      <c r="VBL9" s="186"/>
      <c r="VBM9" s="185"/>
      <c r="VBN9" s="186"/>
      <c r="VBO9" s="185"/>
      <c r="VBP9" s="186"/>
      <c r="VBQ9" s="185"/>
      <c r="VBR9" s="186"/>
      <c r="VBS9" s="185"/>
      <c r="VBT9" s="186"/>
      <c r="VBU9" s="185"/>
      <c r="VBV9" s="186"/>
      <c r="VBW9" s="185"/>
      <c r="VBX9" s="186"/>
      <c r="VBY9" s="185"/>
      <c r="VBZ9" s="186"/>
      <c r="VCA9" s="185"/>
      <c r="VCB9" s="186"/>
      <c r="VCC9" s="185"/>
      <c r="VCD9" s="186"/>
      <c r="VCE9" s="185"/>
      <c r="VCF9" s="186"/>
      <c r="VCG9" s="185"/>
      <c r="VCH9" s="186"/>
      <c r="VCI9" s="185"/>
      <c r="VCJ9" s="186"/>
      <c r="VCK9" s="185"/>
      <c r="VCL9" s="186"/>
      <c r="VCM9" s="185"/>
      <c r="VCN9" s="186"/>
      <c r="VCO9" s="185"/>
      <c r="VCP9" s="186"/>
      <c r="VCQ9" s="185"/>
      <c r="VCR9" s="186"/>
      <c r="VCS9" s="185"/>
      <c r="VCT9" s="186"/>
      <c r="VCU9" s="185"/>
      <c r="VCV9" s="186"/>
      <c r="VCW9" s="185"/>
      <c r="VCX9" s="186"/>
      <c r="VCY9" s="185"/>
      <c r="VCZ9" s="186"/>
      <c r="VDA9" s="185"/>
      <c r="VDB9" s="186"/>
      <c r="VDC9" s="185"/>
      <c r="VDD9" s="186"/>
      <c r="VDE9" s="185"/>
      <c r="VDF9" s="186"/>
      <c r="VDG9" s="185"/>
      <c r="VDH9" s="186"/>
      <c r="VDI9" s="185"/>
      <c r="VDJ9" s="186"/>
      <c r="VDK9" s="185"/>
      <c r="VDL9" s="186"/>
      <c r="VDM9" s="185"/>
      <c r="VDN9" s="186"/>
      <c r="VDO9" s="185"/>
      <c r="VDP9" s="186"/>
      <c r="VDQ9" s="185"/>
      <c r="VDR9" s="186"/>
      <c r="VDS9" s="185"/>
      <c r="VDT9" s="186"/>
      <c r="VDU9" s="185"/>
      <c r="VDV9" s="186"/>
      <c r="VDW9" s="185"/>
      <c r="VDX9" s="186"/>
      <c r="VDY9" s="185"/>
      <c r="VDZ9" s="186"/>
      <c r="VEA9" s="185"/>
      <c r="VEB9" s="186"/>
      <c r="VEC9" s="185"/>
      <c r="VED9" s="186"/>
      <c r="VEE9" s="185"/>
      <c r="VEF9" s="186"/>
      <c r="VEG9" s="185"/>
      <c r="VEH9" s="186"/>
      <c r="VEI9" s="185"/>
      <c r="VEJ9" s="186"/>
      <c r="VEK9" s="185"/>
      <c r="VEL9" s="186"/>
      <c r="VEM9" s="185"/>
      <c r="VEN9" s="186"/>
      <c r="VEO9" s="185"/>
      <c r="VEP9" s="186"/>
      <c r="VEQ9" s="185"/>
      <c r="VER9" s="186"/>
      <c r="VES9" s="185"/>
      <c r="VET9" s="186"/>
      <c r="VEU9" s="185"/>
      <c r="VEV9" s="186"/>
      <c r="VEW9" s="185"/>
      <c r="VEX9" s="186"/>
      <c r="VEY9" s="185"/>
      <c r="VEZ9" s="186"/>
      <c r="VFA9" s="185"/>
      <c r="VFB9" s="186"/>
      <c r="VFC9" s="185"/>
      <c r="VFD9" s="186"/>
      <c r="VFE9" s="185"/>
      <c r="VFF9" s="186"/>
      <c r="VFG9" s="185"/>
      <c r="VFH9" s="186"/>
      <c r="VFI9" s="185"/>
      <c r="VFJ9" s="186"/>
      <c r="VFK9" s="185"/>
      <c r="VFL9" s="186"/>
      <c r="VFM9" s="185"/>
      <c r="VFN9" s="186"/>
      <c r="VFO9" s="185"/>
      <c r="VFP9" s="186"/>
      <c r="VFQ9" s="185"/>
      <c r="VFR9" s="186"/>
      <c r="VFS9" s="185"/>
      <c r="VFT9" s="186"/>
      <c r="VFU9" s="185"/>
      <c r="VFV9" s="186"/>
      <c r="VFW9" s="185"/>
      <c r="VFX9" s="186"/>
      <c r="VFY9" s="185"/>
      <c r="VFZ9" s="186"/>
      <c r="VGA9" s="185"/>
      <c r="VGB9" s="186"/>
      <c r="VGC9" s="185"/>
      <c r="VGD9" s="186"/>
      <c r="VGE9" s="185"/>
      <c r="VGF9" s="186"/>
      <c r="VGG9" s="185"/>
      <c r="VGH9" s="186"/>
      <c r="VGI9" s="185"/>
      <c r="VGJ9" s="186"/>
      <c r="VGK9" s="185"/>
      <c r="VGL9" s="186"/>
      <c r="VGM9" s="185"/>
      <c r="VGN9" s="186"/>
      <c r="VGO9" s="185"/>
      <c r="VGP9" s="186"/>
      <c r="VGQ9" s="185"/>
      <c r="VGR9" s="186"/>
      <c r="VGS9" s="185"/>
      <c r="VGT9" s="186"/>
      <c r="VGU9" s="185"/>
      <c r="VGV9" s="186"/>
      <c r="VGW9" s="185"/>
      <c r="VGX9" s="186"/>
      <c r="VGY9" s="185"/>
      <c r="VGZ9" s="186"/>
      <c r="VHA9" s="185"/>
      <c r="VHB9" s="186"/>
      <c r="VHC9" s="185"/>
      <c r="VHD9" s="186"/>
      <c r="VHE9" s="185"/>
      <c r="VHF9" s="186"/>
      <c r="VHG9" s="185"/>
      <c r="VHH9" s="186"/>
      <c r="VHI9" s="185"/>
      <c r="VHJ9" s="186"/>
      <c r="VHK9" s="185"/>
      <c r="VHL9" s="186"/>
      <c r="VHM9" s="185"/>
      <c r="VHN9" s="186"/>
      <c r="VHO9" s="185"/>
      <c r="VHP9" s="186"/>
      <c r="VHQ9" s="185"/>
      <c r="VHR9" s="186"/>
      <c r="VHS9" s="185"/>
      <c r="VHT9" s="186"/>
      <c r="VHU9" s="185"/>
      <c r="VHV9" s="186"/>
      <c r="VHW9" s="185"/>
      <c r="VHX9" s="186"/>
      <c r="VHY9" s="185"/>
      <c r="VHZ9" s="186"/>
      <c r="VIA9" s="185"/>
      <c r="VIB9" s="186"/>
      <c r="VIC9" s="185"/>
      <c r="VID9" s="186"/>
      <c r="VIE9" s="185"/>
      <c r="VIF9" s="186"/>
      <c r="VIG9" s="185"/>
      <c r="VIH9" s="186"/>
      <c r="VII9" s="185"/>
      <c r="VIJ9" s="186"/>
      <c r="VIK9" s="185"/>
      <c r="VIL9" s="186"/>
      <c r="VIM9" s="185"/>
      <c r="VIN9" s="186"/>
      <c r="VIO9" s="185"/>
      <c r="VIP9" s="186"/>
      <c r="VIQ9" s="185"/>
      <c r="VIR9" s="186"/>
      <c r="VIS9" s="185"/>
      <c r="VIT9" s="186"/>
      <c r="VIU9" s="185"/>
      <c r="VIV9" s="186"/>
      <c r="VIW9" s="185"/>
      <c r="VIX9" s="186"/>
      <c r="VIY9" s="185"/>
      <c r="VIZ9" s="186"/>
      <c r="VJA9" s="185"/>
      <c r="VJB9" s="186"/>
      <c r="VJC9" s="185"/>
      <c r="VJD9" s="186"/>
      <c r="VJE9" s="185"/>
      <c r="VJF9" s="186"/>
      <c r="VJG9" s="185"/>
      <c r="VJH9" s="186"/>
      <c r="VJI9" s="185"/>
      <c r="VJJ9" s="186"/>
      <c r="VJK9" s="185"/>
      <c r="VJL9" s="186"/>
      <c r="VJM9" s="185"/>
      <c r="VJN9" s="186"/>
      <c r="VJO9" s="185"/>
      <c r="VJP9" s="186"/>
      <c r="VJQ9" s="185"/>
      <c r="VJR9" s="186"/>
      <c r="VJS9" s="185"/>
      <c r="VJT9" s="186"/>
      <c r="VJU9" s="185"/>
      <c r="VJV9" s="186"/>
      <c r="VJW9" s="185"/>
      <c r="VJX9" s="186"/>
      <c r="VJY9" s="185"/>
      <c r="VJZ9" s="186"/>
      <c r="VKA9" s="185"/>
      <c r="VKB9" s="186"/>
      <c r="VKC9" s="185"/>
      <c r="VKD9" s="186"/>
      <c r="VKE9" s="185"/>
      <c r="VKF9" s="186"/>
      <c r="VKG9" s="185"/>
      <c r="VKH9" s="186"/>
      <c r="VKI9" s="185"/>
      <c r="VKJ9" s="186"/>
      <c r="VKK9" s="185"/>
      <c r="VKL9" s="186"/>
      <c r="VKM9" s="185"/>
      <c r="VKN9" s="186"/>
      <c r="VKO9" s="185"/>
      <c r="VKP9" s="186"/>
      <c r="VKQ9" s="185"/>
      <c r="VKR9" s="186"/>
      <c r="VKS9" s="185"/>
      <c r="VKT9" s="186"/>
      <c r="VKU9" s="185"/>
      <c r="VKV9" s="186"/>
      <c r="VKW9" s="185"/>
      <c r="VKX9" s="186"/>
      <c r="VKY9" s="185"/>
      <c r="VKZ9" s="186"/>
      <c r="VLA9" s="185"/>
      <c r="VLB9" s="186"/>
      <c r="VLC9" s="185"/>
      <c r="VLD9" s="186"/>
      <c r="VLE9" s="185"/>
      <c r="VLF9" s="186"/>
      <c r="VLG9" s="185"/>
      <c r="VLH9" s="186"/>
      <c r="VLI9" s="185"/>
      <c r="VLJ9" s="186"/>
      <c r="VLK9" s="185"/>
      <c r="VLL9" s="186"/>
      <c r="VLM9" s="185"/>
      <c r="VLN9" s="186"/>
      <c r="VLO9" s="185"/>
      <c r="VLP9" s="186"/>
      <c r="VLQ9" s="185"/>
      <c r="VLR9" s="186"/>
      <c r="VLS9" s="185"/>
      <c r="VLT9" s="186"/>
      <c r="VLU9" s="185"/>
      <c r="VLV9" s="186"/>
      <c r="VLW9" s="185"/>
      <c r="VLX9" s="186"/>
      <c r="VLY9" s="185"/>
      <c r="VLZ9" s="186"/>
      <c r="VMA9" s="185"/>
      <c r="VMB9" s="186"/>
      <c r="VMC9" s="185"/>
      <c r="VMD9" s="186"/>
      <c r="VME9" s="185"/>
      <c r="VMF9" s="186"/>
      <c r="VMG9" s="185"/>
      <c r="VMH9" s="186"/>
      <c r="VMI9" s="185"/>
      <c r="VMJ9" s="186"/>
      <c r="VMK9" s="185"/>
      <c r="VML9" s="186"/>
      <c r="VMM9" s="185"/>
      <c r="VMN9" s="186"/>
      <c r="VMO9" s="185"/>
      <c r="VMP9" s="186"/>
      <c r="VMQ9" s="185"/>
      <c r="VMR9" s="186"/>
      <c r="VMS9" s="185"/>
      <c r="VMT9" s="186"/>
      <c r="VMU9" s="185"/>
      <c r="VMV9" s="186"/>
      <c r="VMW9" s="185"/>
      <c r="VMX9" s="186"/>
      <c r="VMY9" s="185"/>
      <c r="VMZ9" s="186"/>
      <c r="VNA9" s="185"/>
      <c r="VNB9" s="186"/>
      <c r="VNC9" s="185"/>
      <c r="VND9" s="186"/>
      <c r="VNE9" s="185"/>
      <c r="VNF9" s="186"/>
      <c r="VNG9" s="185"/>
      <c r="VNH9" s="186"/>
      <c r="VNI9" s="185"/>
      <c r="VNJ9" s="186"/>
      <c r="VNK9" s="185"/>
      <c r="VNL9" s="186"/>
      <c r="VNM9" s="185"/>
      <c r="VNN9" s="186"/>
      <c r="VNO9" s="185"/>
      <c r="VNP9" s="186"/>
      <c r="VNQ9" s="185"/>
      <c r="VNR9" s="186"/>
      <c r="VNS9" s="185"/>
      <c r="VNT9" s="186"/>
      <c r="VNU9" s="185"/>
      <c r="VNV9" s="186"/>
      <c r="VNW9" s="185"/>
      <c r="VNX9" s="186"/>
      <c r="VNY9" s="185"/>
      <c r="VNZ9" s="186"/>
      <c r="VOA9" s="185"/>
      <c r="VOB9" s="186"/>
      <c r="VOC9" s="185"/>
      <c r="VOD9" s="186"/>
      <c r="VOE9" s="185"/>
      <c r="VOF9" s="186"/>
      <c r="VOG9" s="185"/>
      <c r="VOH9" s="186"/>
      <c r="VOI9" s="185"/>
      <c r="VOJ9" s="186"/>
      <c r="VOK9" s="185"/>
      <c r="VOL9" s="186"/>
      <c r="VOM9" s="185"/>
      <c r="VON9" s="186"/>
      <c r="VOO9" s="185"/>
      <c r="VOP9" s="186"/>
      <c r="VOQ9" s="185"/>
      <c r="VOR9" s="186"/>
      <c r="VOS9" s="185"/>
      <c r="VOT9" s="186"/>
      <c r="VOU9" s="185"/>
      <c r="VOV9" s="186"/>
      <c r="VOW9" s="185"/>
      <c r="VOX9" s="186"/>
      <c r="VOY9" s="185"/>
      <c r="VOZ9" s="186"/>
      <c r="VPA9" s="185"/>
      <c r="VPB9" s="186"/>
      <c r="VPC9" s="185"/>
      <c r="VPD9" s="186"/>
      <c r="VPE9" s="185"/>
      <c r="VPF9" s="186"/>
      <c r="VPG9" s="185"/>
      <c r="VPH9" s="186"/>
      <c r="VPI9" s="185"/>
      <c r="VPJ9" s="186"/>
      <c r="VPK9" s="185"/>
      <c r="VPL9" s="186"/>
      <c r="VPM9" s="185"/>
      <c r="VPN9" s="186"/>
      <c r="VPO9" s="185"/>
      <c r="VPP9" s="186"/>
      <c r="VPQ9" s="185"/>
      <c r="VPR9" s="186"/>
      <c r="VPS9" s="185"/>
      <c r="VPT9" s="186"/>
      <c r="VPU9" s="185"/>
      <c r="VPV9" s="186"/>
      <c r="VPW9" s="185"/>
      <c r="VPX9" s="186"/>
      <c r="VPY9" s="185"/>
      <c r="VPZ9" s="186"/>
      <c r="VQA9" s="185"/>
      <c r="VQB9" s="186"/>
      <c r="VQC9" s="185"/>
      <c r="VQD9" s="186"/>
      <c r="VQE9" s="185"/>
      <c r="VQF9" s="186"/>
      <c r="VQG9" s="185"/>
      <c r="VQH9" s="186"/>
      <c r="VQI9" s="185"/>
      <c r="VQJ9" s="186"/>
      <c r="VQK9" s="185"/>
      <c r="VQL9" s="186"/>
      <c r="VQM9" s="185"/>
      <c r="VQN9" s="186"/>
      <c r="VQO9" s="185"/>
      <c r="VQP9" s="186"/>
      <c r="VQQ9" s="185"/>
      <c r="VQR9" s="186"/>
      <c r="VQS9" s="185"/>
      <c r="VQT9" s="186"/>
      <c r="VQU9" s="185"/>
      <c r="VQV9" s="186"/>
      <c r="VQW9" s="185"/>
      <c r="VQX9" s="186"/>
      <c r="VQY9" s="185"/>
      <c r="VQZ9" s="186"/>
      <c r="VRA9" s="185"/>
      <c r="VRB9" s="186"/>
      <c r="VRC9" s="185"/>
      <c r="VRD9" s="186"/>
      <c r="VRE9" s="185"/>
      <c r="VRF9" s="186"/>
      <c r="VRG9" s="185"/>
      <c r="VRH9" s="186"/>
      <c r="VRI9" s="185"/>
      <c r="VRJ9" s="186"/>
      <c r="VRK9" s="185"/>
      <c r="VRL9" s="186"/>
      <c r="VRM9" s="185"/>
      <c r="VRN9" s="186"/>
      <c r="VRO9" s="185"/>
      <c r="VRP9" s="186"/>
      <c r="VRQ9" s="185"/>
      <c r="VRR9" s="186"/>
      <c r="VRS9" s="185"/>
      <c r="VRT9" s="186"/>
      <c r="VRU9" s="185"/>
      <c r="VRV9" s="186"/>
      <c r="VRW9" s="185"/>
      <c r="VRX9" s="186"/>
      <c r="VRY9" s="185"/>
      <c r="VRZ9" s="186"/>
      <c r="VSA9" s="185"/>
      <c r="VSB9" s="186"/>
      <c r="VSC9" s="185"/>
      <c r="VSD9" s="186"/>
      <c r="VSE9" s="185"/>
      <c r="VSF9" s="186"/>
      <c r="VSG9" s="185"/>
      <c r="VSH9" s="186"/>
      <c r="VSI9" s="185"/>
      <c r="VSJ9" s="186"/>
      <c r="VSK9" s="185"/>
      <c r="VSL9" s="186"/>
      <c r="VSM9" s="185"/>
      <c r="VSN9" s="186"/>
      <c r="VSO9" s="185"/>
      <c r="VSP9" s="186"/>
      <c r="VSQ9" s="185"/>
      <c r="VSR9" s="186"/>
      <c r="VSS9" s="185"/>
      <c r="VST9" s="186"/>
      <c r="VSU9" s="185"/>
      <c r="VSV9" s="186"/>
      <c r="VSW9" s="185"/>
      <c r="VSX9" s="186"/>
      <c r="VSY9" s="185"/>
      <c r="VSZ9" s="186"/>
      <c r="VTA9" s="185"/>
      <c r="VTB9" s="186"/>
      <c r="VTC9" s="185"/>
      <c r="VTD9" s="186"/>
      <c r="VTE9" s="185"/>
      <c r="VTF9" s="186"/>
      <c r="VTG9" s="185"/>
      <c r="VTH9" s="186"/>
      <c r="VTI9" s="185"/>
      <c r="VTJ9" s="186"/>
      <c r="VTK9" s="185"/>
      <c r="VTL9" s="186"/>
      <c r="VTM9" s="185"/>
      <c r="VTN9" s="186"/>
      <c r="VTO9" s="185"/>
      <c r="VTP9" s="186"/>
      <c r="VTQ9" s="185"/>
      <c r="VTR9" s="186"/>
      <c r="VTS9" s="185"/>
      <c r="VTT9" s="186"/>
      <c r="VTU9" s="185"/>
      <c r="VTV9" s="186"/>
      <c r="VTW9" s="185"/>
      <c r="VTX9" s="186"/>
      <c r="VTY9" s="185"/>
      <c r="VTZ9" s="186"/>
      <c r="VUA9" s="185"/>
      <c r="VUB9" s="186"/>
      <c r="VUC9" s="185"/>
      <c r="VUD9" s="186"/>
      <c r="VUE9" s="185"/>
      <c r="VUF9" s="186"/>
      <c r="VUG9" s="185"/>
      <c r="VUH9" s="186"/>
      <c r="VUI9" s="185"/>
      <c r="VUJ9" s="186"/>
      <c r="VUK9" s="185"/>
      <c r="VUL9" s="186"/>
      <c r="VUM9" s="185"/>
      <c r="VUN9" s="186"/>
      <c r="VUO9" s="185"/>
      <c r="VUP9" s="186"/>
      <c r="VUQ9" s="185"/>
      <c r="VUR9" s="186"/>
      <c r="VUS9" s="185"/>
      <c r="VUT9" s="186"/>
      <c r="VUU9" s="185"/>
      <c r="VUV9" s="186"/>
      <c r="VUW9" s="185"/>
      <c r="VUX9" s="186"/>
      <c r="VUY9" s="185"/>
      <c r="VUZ9" s="186"/>
      <c r="VVA9" s="185"/>
      <c r="VVB9" s="186"/>
      <c r="VVC9" s="185"/>
      <c r="VVD9" s="186"/>
      <c r="VVE9" s="185"/>
      <c r="VVF9" s="186"/>
      <c r="VVG9" s="185"/>
      <c r="VVH9" s="186"/>
      <c r="VVI9" s="185"/>
      <c r="VVJ9" s="186"/>
      <c r="VVK9" s="185"/>
      <c r="VVL9" s="186"/>
      <c r="VVM9" s="185"/>
      <c r="VVN9" s="186"/>
      <c r="VVO9" s="185"/>
      <c r="VVP9" s="186"/>
      <c r="VVQ9" s="185"/>
      <c r="VVR9" s="186"/>
      <c r="VVS9" s="185"/>
      <c r="VVT9" s="186"/>
      <c r="VVU9" s="185"/>
      <c r="VVV9" s="186"/>
      <c r="VVW9" s="185"/>
      <c r="VVX9" s="186"/>
      <c r="VVY9" s="185"/>
      <c r="VVZ9" s="186"/>
      <c r="VWA9" s="185"/>
      <c r="VWB9" s="186"/>
      <c r="VWC9" s="185"/>
      <c r="VWD9" s="186"/>
      <c r="VWE9" s="185"/>
      <c r="VWF9" s="186"/>
      <c r="VWG9" s="185"/>
      <c r="VWH9" s="186"/>
      <c r="VWI9" s="185"/>
      <c r="VWJ9" s="186"/>
      <c r="VWK9" s="185"/>
      <c r="VWL9" s="186"/>
      <c r="VWM9" s="185"/>
      <c r="VWN9" s="186"/>
      <c r="VWO9" s="185"/>
      <c r="VWP9" s="186"/>
      <c r="VWQ9" s="185"/>
      <c r="VWR9" s="186"/>
      <c r="VWS9" s="185"/>
      <c r="VWT9" s="186"/>
      <c r="VWU9" s="185"/>
      <c r="VWV9" s="186"/>
      <c r="VWW9" s="185"/>
      <c r="VWX9" s="186"/>
      <c r="VWY9" s="185"/>
      <c r="VWZ9" s="186"/>
      <c r="VXA9" s="185"/>
      <c r="VXB9" s="186"/>
      <c r="VXC9" s="185"/>
      <c r="VXD9" s="186"/>
      <c r="VXE9" s="185"/>
      <c r="VXF9" s="186"/>
      <c r="VXG9" s="185"/>
      <c r="VXH9" s="186"/>
      <c r="VXI9" s="185"/>
      <c r="VXJ9" s="186"/>
      <c r="VXK9" s="185"/>
      <c r="VXL9" s="186"/>
      <c r="VXM9" s="185"/>
      <c r="VXN9" s="186"/>
      <c r="VXO9" s="185"/>
      <c r="VXP9" s="186"/>
      <c r="VXQ9" s="185"/>
      <c r="VXR9" s="186"/>
      <c r="VXS9" s="185"/>
      <c r="VXT9" s="186"/>
      <c r="VXU9" s="185"/>
      <c r="VXV9" s="186"/>
      <c r="VXW9" s="185"/>
      <c r="VXX9" s="186"/>
      <c r="VXY9" s="185"/>
      <c r="VXZ9" s="186"/>
      <c r="VYA9" s="185"/>
      <c r="VYB9" s="186"/>
      <c r="VYC9" s="185"/>
      <c r="VYD9" s="186"/>
      <c r="VYE9" s="185"/>
      <c r="VYF9" s="186"/>
      <c r="VYG9" s="185"/>
      <c r="VYH9" s="186"/>
      <c r="VYI9" s="185"/>
      <c r="VYJ9" s="186"/>
      <c r="VYK9" s="185"/>
      <c r="VYL9" s="186"/>
      <c r="VYM9" s="185"/>
      <c r="VYN9" s="186"/>
      <c r="VYO9" s="185"/>
      <c r="VYP9" s="186"/>
      <c r="VYQ9" s="185"/>
      <c r="VYR9" s="186"/>
      <c r="VYS9" s="185"/>
      <c r="VYT9" s="186"/>
      <c r="VYU9" s="185"/>
      <c r="VYV9" s="186"/>
      <c r="VYW9" s="185"/>
      <c r="VYX9" s="186"/>
      <c r="VYY9" s="185"/>
      <c r="VYZ9" s="186"/>
      <c r="VZA9" s="185"/>
      <c r="VZB9" s="186"/>
      <c r="VZC9" s="185"/>
      <c r="VZD9" s="186"/>
      <c r="VZE9" s="185"/>
      <c r="VZF9" s="186"/>
      <c r="VZG9" s="185"/>
      <c r="VZH9" s="186"/>
      <c r="VZI9" s="185"/>
      <c r="VZJ9" s="186"/>
      <c r="VZK9" s="185"/>
      <c r="VZL9" s="186"/>
      <c r="VZM9" s="185"/>
      <c r="VZN9" s="186"/>
      <c r="VZO9" s="185"/>
      <c r="VZP9" s="186"/>
      <c r="VZQ9" s="185"/>
      <c r="VZR9" s="186"/>
      <c r="VZS9" s="185"/>
      <c r="VZT9" s="186"/>
      <c r="VZU9" s="185"/>
      <c r="VZV9" s="186"/>
      <c r="VZW9" s="185"/>
      <c r="VZX9" s="186"/>
      <c r="VZY9" s="185"/>
      <c r="VZZ9" s="186"/>
      <c r="WAA9" s="185"/>
      <c r="WAB9" s="186"/>
      <c r="WAC9" s="185"/>
      <c r="WAD9" s="186"/>
      <c r="WAE9" s="185"/>
      <c r="WAF9" s="186"/>
      <c r="WAG9" s="185"/>
      <c r="WAH9" s="186"/>
      <c r="WAI9" s="185"/>
      <c r="WAJ9" s="186"/>
      <c r="WAK9" s="185"/>
      <c r="WAL9" s="186"/>
      <c r="WAM9" s="185"/>
      <c r="WAN9" s="186"/>
      <c r="WAO9" s="185"/>
      <c r="WAP9" s="186"/>
      <c r="WAQ9" s="185"/>
      <c r="WAR9" s="186"/>
      <c r="WAS9" s="185"/>
      <c r="WAT9" s="186"/>
      <c r="WAU9" s="185"/>
      <c r="WAV9" s="186"/>
      <c r="WAW9" s="185"/>
      <c r="WAX9" s="186"/>
      <c r="WAY9" s="185"/>
      <c r="WAZ9" s="186"/>
      <c r="WBA9" s="185"/>
      <c r="WBB9" s="186"/>
      <c r="WBC9" s="185"/>
      <c r="WBD9" s="186"/>
      <c r="WBE9" s="185"/>
      <c r="WBF9" s="186"/>
      <c r="WBG9" s="185"/>
      <c r="WBH9" s="186"/>
      <c r="WBI9" s="185"/>
      <c r="WBJ9" s="186"/>
      <c r="WBK9" s="185"/>
      <c r="WBL9" s="186"/>
      <c r="WBM9" s="185"/>
      <c r="WBN9" s="186"/>
      <c r="WBO9" s="185"/>
      <c r="WBP9" s="186"/>
      <c r="WBQ9" s="185"/>
      <c r="WBR9" s="186"/>
      <c r="WBS9" s="185"/>
      <c r="WBT9" s="186"/>
      <c r="WBU9" s="185"/>
      <c r="WBV9" s="186"/>
      <c r="WBW9" s="185"/>
      <c r="WBX9" s="186"/>
      <c r="WBY9" s="185"/>
      <c r="WBZ9" s="186"/>
      <c r="WCA9" s="185"/>
      <c r="WCB9" s="186"/>
      <c r="WCC9" s="185"/>
      <c r="WCD9" s="186"/>
      <c r="WCE9" s="185"/>
      <c r="WCF9" s="186"/>
      <c r="WCG9" s="185"/>
      <c r="WCH9" s="186"/>
      <c r="WCI9" s="185"/>
      <c r="WCJ9" s="186"/>
      <c r="WCK9" s="185"/>
      <c r="WCL9" s="186"/>
      <c r="WCM9" s="185"/>
      <c r="WCN9" s="186"/>
      <c r="WCO9" s="185"/>
      <c r="WCP9" s="186"/>
      <c r="WCQ9" s="185"/>
      <c r="WCR9" s="186"/>
      <c r="WCS9" s="185"/>
      <c r="WCT9" s="186"/>
      <c r="WCU9" s="185"/>
      <c r="WCV9" s="186"/>
      <c r="WCW9" s="185"/>
      <c r="WCX9" s="186"/>
      <c r="WCY9" s="185"/>
      <c r="WCZ9" s="186"/>
      <c r="WDA9" s="185"/>
      <c r="WDB9" s="186"/>
      <c r="WDC9" s="185"/>
      <c r="WDD9" s="186"/>
      <c r="WDE9" s="185"/>
      <c r="WDF9" s="186"/>
      <c r="WDG9" s="185"/>
      <c r="WDH9" s="186"/>
      <c r="WDI9" s="185"/>
      <c r="WDJ9" s="186"/>
      <c r="WDK9" s="185"/>
      <c r="WDL9" s="186"/>
      <c r="WDM9" s="185"/>
      <c r="WDN9" s="186"/>
      <c r="WDO9" s="185"/>
      <c r="WDP9" s="186"/>
      <c r="WDQ9" s="185"/>
      <c r="WDR9" s="186"/>
      <c r="WDS9" s="185"/>
      <c r="WDT9" s="186"/>
      <c r="WDU9" s="185"/>
      <c r="WDV9" s="186"/>
      <c r="WDW9" s="185"/>
      <c r="WDX9" s="186"/>
      <c r="WDY9" s="185"/>
      <c r="WDZ9" s="186"/>
      <c r="WEA9" s="185"/>
      <c r="WEB9" s="186"/>
      <c r="WEC9" s="185"/>
      <c r="WED9" s="186"/>
      <c r="WEE9" s="185"/>
      <c r="WEF9" s="186"/>
      <c r="WEG9" s="185"/>
      <c r="WEH9" s="186"/>
      <c r="WEI9" s="185"/>
      <c r="WEJ9" s="186"/>
      <c r="WEK9" s="185"/>
      <c r="WEL9" s="186"/>
      <c r="WEM9" s="185"/>
      <c r="WEN9" s="186"/>
      <c r="WEO9" s="185"/>
      <c r="WEP9" s="186"/>
      <c r="WEQ9" s="185"/>
      <c r="WER9" s="186"/>
      <c r="WES9" s="185"/>
      <c r="WET9" s="186"/>
      <c r="WEU9" s="185"/>
      <c r="WEV9" s="186"/>
      <c r="WEW9" s="185"/>
      <c r="WEX9" s="186"/>
      <c r="WEY9" s="185"/>
      <c r="WEZ9" s="186"/>
      <c r="WFA9" s="185"/>
      <c r="WFB9" s="186"/>
      <c r="WFC9" s="185"/>
      <c r="WFD9" s="186"/>
      <c r="WFE9" s="185"/>
      <c r="WFF9" s="186"/>
      <c r="WFG9" s="185"/>
      <c r="WFH9" s="186"/>
      <c r="WFI9" s="185"/>
      <c r="WFJ9" s="186"/>
      <c r="WFK9" s="185"/>
      <c r="WFL9" s="186"/>
      <c r="WFM9" s="185"/>
      <c r="WFN9" s="186"/>
      <c r="WFO9" s="185"/>
      <c r="WFP9" s="186"/>
      <c r="WFQ9" s="185"/>
      <c r="WFR9" s="186"/>
      <c r="WFS9" s="185"/>
      <c r="WFT9" s="186"/>
      <c r="WFU9" s="185"/>
      <c r="WFV9" s="186"/>
      <c r="WFW9" s="185"/>
      <c r="WFX9" s="186"/>
      <c r="WFY9" s="185"/>
      <c r="WFZ9" s="186"/>
      <c r="WGA9" s="185"/>
      <c r="WGB9" s="186"/>
      <c r="WGC9" s="185"/>
      <c r="WGD9" s="186"/>
      <c r="WGE9" s="185"/>
      <c r="WGF9" s="186"/>
      <c r="WGG9" s="185"/>
      <c r="WGH9" s="186"/>
      <c r="WGI9" s="185"/>
      <c r="WGJ9" s="186"/>
      <c r="WGK9" s="185"/>
      <c r="WGL9" s="186"/>
      <c r="WGM9" s="185"/>
      <c r="WGN9" s="186"/>
      <c r="WGO9" s="185"/>
      <c r="WGP9" s="186"/>
      <c r="WGQ9" s="185"/>
      <c r="WGR9" s="186"/>
      <c r="WGS9" s="185"/>
      <c r="WGT9" s="186"/>
      <c r="WGU9" s="185"/>
      <c r="WGV9" s="186"/>
      <c r="WGW9" s="185"/>
      <c r="WGX9" s="186"/>
      <c r="WGY9" s="185"/>
      <c r="WGZ9" s="186"/>
      <c r="WHA9" s="185"/>
      <c r="WHB9" s="186"/>
      <c r="WHC9" s="185"/>
      <c r="WHD9" s="186"/>
      <c r="WHE9" s="185"/>
      <c r="WHF9" s="186"/>
      <c r="WHG9" s="185"/>
      <c r="WHH9" s="186"/>
      <c r="WHI9" s="185"/>
      <c r="WHJ9" s="186"/>
      <c r="WHK9" s="185"/>
      <c r="WHL9" s="186"/>
      <c r="WHM9" s="185"/>
      <c r="WHN9" s="186"/>
      <c r="WHO9" s="185"/>
      <c r="WHP9" s="186"/>
      <c r="WHQ9" s="185"/>
      <c r="WHR9" s="186"/>
      <c r="WHS9" s="185"/>
      <c r="WHT9" s="186"/>
      <c r="WHU9" s="185"/>
      <c r="WHV9" s="186"/>
      <c r="WHW9" s="185"/>
      <c r="WHX9" s="186"/>
      <c r="WHY9" s="185"/>
      <c r="WHZ9" s="186"/>
      <c r="WIA9" s="185"/>
      <c r="WIB9" s="186"/>
      <c r="WIC9" s="185"/>
      <c r="WID9" s="186"/>
      <c r="WIE9" s="185"/>
      <c r="WIF9" s="186"/>
      <c r="WIG9" s="185"/>
      <c r="WIH9" s="186"/>
      <c r="WII9" s="185"/>
      <c r="WIJ9" s="186"/>
      <c r="WIK9" s="185"/>
      <c r="WIL9" s="186"/>
      <c r="WIM9" s="185"/>
      <c r="WIN9" s="186"/>
      <c r="WIO9" s="185"/>
      <c r="WIP9" s="186"/>
      <c r="WIQ9" s="185"/>
      <c r="WIR9" s="186"/>
      <c r="WIS9" s="185"/>
      <c r="WIT9" s="186"/>
      <c r="WIU9" s="185"/>
      <c r="WIV9" s="186"/>
      <c r="WIW9" s="185"/>
      <c r="WIX9" s="186"/>
      <c r="WIY9" s="185"/>
      <c r="WIZ9" s="186"/>
      <c r="WJA9" s="185"/>
      <c r="WJB9" s="186"/>
      <c r="WJC9" s="185"/>
      <c r="WJD9" s="186"/>
      <c r="WJE9" s="185"/>
      <c r="WJF9" s="186"/>
      <c r="WJG9" s="185"/>
      <c r="WJH9" s="186"/>
      <c r="WJI9" s="185"/>
      <c r="WJJ9" s="186"/>
      <c r="WJK9" s="185"/>
      <c r="WJL9" s="186"/>
      <c r="WJM9" s="185"/>
      <c r="WJN9" s="186"/>
      <c r="WJO9" s="185"/>
      <c r="WJP9" s="186"/>
      <c r="WJQ9" s="185"/>
      <c r="WJR9" s="186"/>
      <c r="WJS9" s="185"/>
      <c r="WJT9" s="186"/>
      <c r="WJU9" s="185"/>
      <c r="WJV9" s="186"/>
      <c r="WJW9" s="185"/>
      <c r="WJX9" s="186"/>
      <c r="WJY9" s="185"/>
      <c r="WJZ9" s="186"/>
      <c r="WKA9" s="185"/>
      <c r="WKB9" s="186"/>
      <c r="WKC9" s="185"/>
      <c r="WKD9" s="186"/>
      <c r="WKE9" s="185"/>
      <c r="WKF9" s="186"/>
      <c r="WKG9" s="185"/>
      <c r="WKH9" s="186"/>
      <c r="WKI9" s="185"/>
      <c r="WKJ9" s="186"/>
      <c r="WKK9" s="185"/>
      <c r="WKL9" s="186"/>
      <c r="WKM9" s="185"/>
      <c r="WKN9" s="186"/>
      <c r="WKO9" s="185"/>
      <c r="WKP9" s="186"/>
      <c r="WKQ9" s="185"/>
      <c r="WKR9" s="186"/>
      <c r="WKS9" s="185"/>
      <c r="WKT9" s="186"/>
      <c r="WKU9" s="185"/>
      <c r="WKV9" s="186"/>
      <c r="WKW9" s="185"/>
      <c r="WKX9" s="186"/>
      <c r="WKY9" s="185"/>
      <c r="WKZ9" s="186"/>
      <c r="WLA9" s="185"/>
      <c r="WLB9" s="186"/>
      <c r="WLC9" s="185"/>
      <c r="WLD9" s="186"/>
      <c r="WLE9" s="185"/>
      <c r="WLF9" s="186"/>
      <c r="WLG9" s="185"/>
      <c r="WLH9" s="186"/>
      <c r="WLI9" s="185"/>
      <c r="WLJ9" s="186"/>
      <c r="WLK9" s="185"/>
      <c r="WLL9" s="186"/>
      <c r="WLM9" s="185"/>
      <c r="WLN9" s="186"/>
      <c r="WLO9" s="185"/>
      <c r="WLP9" s="186"/>
      <c r="WLQ9" s="185"/>
      <c r="WLR9" s="186"/>
      <c r="WLS9" s="185"/>
      <c r="WLT9" s="186"/>
      <c r="WLU9" s="185"/>
      <c r="WLV9" s="186"/>
      <c r="WLW9" s="185"/>
      <c r="WLX9" s="186"/>
      <c r="WLY9" s="185"/>
      <c r="WLZ9" s="186"/>
      <c r="WMA9" s="185"/>
      <c r="WMB9" s="186"/>
      <c r="WMC9" s="185"/>
      <c r="WMD9" s="186"/>
      <c r="WME9" s="185"/>
      <c r="WMF9" s="186"/>
      <c r="WMG9" s="185"/>
      <c r="WMH9" s="186"/>
      <c r="WMI9" s="185"/>
      <c r="WMJ9" s="186"/>
      <c r="WMK9" s="185"/>
      <c r="WML9" s="186"/>
      <c r="WMM9" s="185"/>
      <c r="WMN9" s="186"/>
      <c r="WMO9" s="185"/>
      <c r="WMP9" s="186"/>
      <c r="WMQ9" s="185"/>
      <c r="WMR9" s="186"/>
      <c r="WMS9" s="185"/>
      <c r="WMT9" s="186"/>
      <c r="WMU9" s="185"/>
      <c r="WMV9" s="186"/>
      <c r="WMW9" s="185"/>
      <c r="WMX9" s="186"/>
      <c r="WMY9" s="185"/>
      <c r="WMZ9" s="186"/>
      <c r="WNA9" s="185"/>
      <c r="WNB9" s="186"/>
      <c r="WNC9" s="185"/>
      <c r="WND9" s="186"/>
      <c r="WNE9" s="185"/>
      <c r="WNF9" s="186"/>
      <c r="WNG9" s="185"/>
      <c r="WNH9" s="186"/>
      <c r="WNI9" s="185"/>
      <c r="WNJ9" s="186"/>
      <c r="WNK9" s="185"/>
      <c r="WNL9" s="186"/>
      <c r="WNM9" s="185"/>
      <c r="WNN9" s="186"/>
      <c r="WNO9" s="185"/>
      <c r="WNP9" s="186"/>
      <c r="WNQ9" s="185"/>
      <c r="WNR9" s="186"/>
      <c r="WNS9" s="185"/>
      <c r="WNT9" s="186"/>
      <c r="WNU9" s="185"/>
      <c r="WNV9" s="186"/>
      <c r="WNW9" s="185"/>
      <c r="WNX9" s="186"/>
      <c r="WNY9" s="185"/>
      <c r="WNZ9" s="186"/>
      <c r="WOA9" s="185"/>
      <c r="WOB9" s="186"/>
      <c r="WOC9" s="185"/>
      <c r="WOD9" s="186"/>
      <c r="WOE9" s="185"/>
      <c r="WOF9" s="186"/>
      <c r="WOG9" s="185"/>
      <c r="WOH9" s="186"/>
      <c r="WOI9" s="185"/>
      <c r="WOJ9" s="186"/>
      <c r="WOK9" s="185"/>
      <c r="WOL9" s="186"/>
      <c r="WOM9" s="185"/>
      <c r="WON9" s="186"/>
      <c r="WOO9" s="185"/>
      <c r="WOP9" s="186"/>
      <c r="WOQ9" s="185"/>
      <c r="WOR9" s="186"/>
      <c r="WOS9" s="185"/>
      <c r="WOT9" s="186"/>
      <c r="WOU9" s="185"/>
      <c r="WOV9" s="186"/>
      <c r="WOW9" s="185"/>
      <c r="WOX9" s="186"/>
      <c r="WOY9" s="185"/>
      <c r="WOZ9" s="186"/>
      <c r="WPA9" s="185"/>
      <c r="WPB9" s="186"/>
      <c r="WPC9" s="185"/>
      <c r="WPD9" s="186"/>
      <c r="WPE9" s="185"/>
      <c r="WPF9" s="186"/>
      <c r="WPG9" s="185"/>
      <c r="WPH9" s="186"/>
      <c r="WPI9" s="185"/>
      <c r="WPJ9" s="186"/>
      <c r="WPK9" s="185"/>
      <c r="WPL9" s="186"/>
      <c r="WPM9" s="185"/>
      <c r="WPN9" s="186"/>
      <c r="WPO9" s="185"/>
      <c r="WPP9" s="186"/>
      <c r="WPQ9" s="185"/>
      <c r="WPR9" s="186"/>
      <c r="WPS9" s="185"/>
      <c r="WPT9" s="186"/>
      <c r="WPU9" s="185"/>
      <c r="WPV9" s="186"/>
      <c r="WPW9" s="185"/>
      <c r="WPX9" s="186"/>
      <c r="WPY9" s="185"/>
      <c r="WPZ9" s="186"/>
      <c r="WQA9" s="185"/>
      <c r="WQB9" s="186"/>
      <c r="WQC9" s="185"/>
      <c r="WQD9" s="186"/>
      <c r="WQE9" s="185"/>
      <c r="WQF9" s="186"/>
      <c r="WQG9" s="185"/>
      <c r="WQH9" s="186"/>
      <c r="WQI9" s="185"/>
      <c r="WQJ9" s="186"/>
      <c r="WQK9" s="185"/>
      <c r="WQL9" s="186"/>
      <c r="WQM9" s="185"/>
      <c r="WQN9" s="186"/>
      <c r="WQO9" s="185"/>
      <c r="WQP9" s="186"/>
      <c r="WQQ9" s="185"/>
      <c r="WQR9" s="186"/>
      <c r="WQS9" s="185"/>
      <c r="WQT9" s="186"/>
      <c r="WQU9" s="185"/>
      <c r="WQV9" s="186"/>
      <c r="WQW9" s="185"/>
      <c r="WQX9" s="186"/>
      <c r="WQY9" s="185"/>
      <c r="WQZ9" s="186"/>
      <c r="WRA9" s="185"/>
      <c r="WRB9" s="186"/>
      <c r="WRC9" s="185"/>
      <c r="WRD9" s="186"/>
      <c r="WRE9" s="185"/>
      <c r="WRF9" s="186"/>
      <c r="WRG9" s="185"/>
      <c r="WRH9" s="186"/>
      <c r="WRI9" s="185"/>
      <c r="WRJ9" s="186"/>
      <c r="WRK9" s="185"/>
      <c r="WRL9" s="186"/>
      <c r="WRM9" s="185"/>
      <c r="WRN9" s="186"/>
      <c r="WRO9" s="185"/>
      <c r="WRP9" s="186"/>
      <c r="WRQ9" s="185"/>
      <c r="WRR9" s="186"/>
      <c r="WRS9" s="185"/>
      <c r="WRT9" s="186"/>
      <c r="WRU9" s="185"/>
      <c r="WRV9" s="186"/>
      <c r="WRW9" s="185"/>
      <c r="WRX9" s="186"/>
      <c r="WRY9" s="185"/>
      <c r="WRZ9" s="186"/>
      <c r="WSA9" s="185"/>
      <c r="WSB9" s="186"/>
      <c r="WSC9" s="185"/>
      <c r="WSD9" s="186"/>
      <c r="WSE9" s="185"/>
      <c r="WSF9" s="186"/>
      <c r="WSG9" s="185"/>
      <c r="WSH9" s="186"/>
      <c r="WSI9" s="185"/>
      <c r="WSJ9" s="186"/>
      <c r="WSK9" s="185"/>
      <c r="WSL9" s="186"/>
      <c r="WSM9" s="185"/>
      <c r="WSN9" s="186"/>
      <c r="WSO9" s="185"/>
      <c r="WSP9" s="186"/>
      <c r="WSQ9" s="185"/>
      <c r="WSR9" s="186"/>
      <c r="WSS9" s="185"/>
      <c r="WST9" s="186"/>
      <c r="WSU9" s="185"/>
      <c r="WSV9" s="186"/>
      <c r="WSW9" s="185"/>
      <c r="WSX9" s="186"/>
      <c r="WSY9" s="185"/>
      <c r="WSZ9" s="186"/>
      <c r="WTA9" s="185"/>
      <c r="WTB9" s="186"/>
      <c r="WTC9" s="185"/>
      <c r="WTD9" s="186"/>
      <c r="WTE9" s="185"/>
      <c r="WTF9" s="186"/>
      <c r="WTG9" s="185"/>
      <c r="WTH9" s="186"/>
      <c r="WTI9" s="185"/>
      <c r="WTJ9" s="186"/>
      <c r="WTK9" s="185"/>
      <c r="WTL9" s="186"/>
      <c r="WTM9" s="185"/>
      <c r="WTN9" s="186"/>
      <c r="WTO9" s="185"/>
      <c r="WTP9" s="186"/>
      <c r="WTQ9" s="185"/>
      <c r="WTR9" s="186"/>
      <c r="WTS9" s="185"/>
      <c r="WTT9" s="186"/>
      <c r="WTU9" s="185"/>
      <c r="WTV9" s="186"/>
      <c r="WTW9" s="185"/>
      <c r="WTX9" s="186"/>
      <c r="WTY9" s="185"/>
      <c r="WTZ9" s="186"/>
      <c r="WUA9" s="185"/>
      <c r="WUB9" s="186"/>
      <c r="WUC9" s="185"/>
      <c r="WUD9" s="186"/>
      <c r="WUE9" s="185"/>
      <c r="WUF9" s="186"/>
      <c r="WUG9" s="185"/>
      <c r="WUH9" s="186"/>
      <c r="WUI9" s="185"/>
      <c r="WUJ9" s="186"/>
      <c r="WUK9" s="185"/>
      <c r="WUL9" s="186"/>
      <c r="WUM9" s="185"/>
      <c r="WUN9" s="186"/>
      <c r="WUO9" s="185"/>
      <c r="WUP9" s="186"/>
      <c r="WUQ9" s="185"/>
      <c r="WUR9" s="186"/>
      <c r="WUS9" s="185"/>
      <c r="WUT9" s="186"/>
      <c r="WUU9" s="185"/>
      <c r="WUV9" s="186"/>
      <c r="WUW9" s="185"/>
      <c r="WUX9" s="186"/>
      <c r="WUY9" s="185"/>
      <c r="WUZ9" s="186"/>
      <c r="WVA9" s="185"/>
      <c r="WVB9" s="186"/>
      <c r="WVC9" s="185"/>
      <c r="WVD9" s="186"/>
      <c r="WVE9" s="185"/>
      <c r="WVF9" s="186"/>
      <c r="WVG9" s="185"/>
      <c r="WVH9" s="186"/>
      <c r="WVI9" s="185"/>
      <c r="WVJ9" s="186"/>
      <c r="WVK9" s="185"/>
      <c r="WVL9" s="186"/>
      <c r="WVM9" s="185"/>
      <c r="WVN9" s="186"/>
      <c r="WVO9" s="185"/>
      <c r="WVP9" s="186"/>
      <c r="WVQ9" s="185"/>
      <c r="WVR9" s="186"/>
      <c r="WVS9" s="185"/>
      <c r="WVT9" s="186"/>
      <c r="WVU9" s="185"/>
      <c r="WVV9" s="186"/>
      <c r="WVW9" s="185"/>
      <c r="WVX9" s="186"/>
      <c r="WVY9" s="185"/>
      <c r="WVZ9" s="186"/>
      <c r="WWA9" s="185"/>
      <c r="WWB9" s="186"/>
      <c r="WWC9" s="185"/>
      <c r="WWD9" s="186"/>
      <c r="WWE9" s="185"/>
      <c r="WWF9" s="186"/>
      <c r="WWG9" s="185"/>
      <c r="WWH9" s="186"/>
      <c r="WWI9" s="185"/>
      <c r="WWJ9" s="186"/>
      <c r="WWK9" s="185"/>
      <c r="WWL9" s="186"/>
      <c r="WWM9" s="185"/>
      <c r="WWN9" s="186"/>
      <c r="WWO9" s="185"/>
      <c r="WWP9" s="186"/>
      <c r="WWQ9" s="185"/>
      <c r="WWR9" s="186"/>
      <c r="WWS9" s="185"/>
      <c r="WWT9" s="186"/>
      <c r="WWU9" s="185"/>
      <c r="WWV9" s="186"/>
      <c r="WWW9" s="185"/>
      <c r="WWX9" s="186"/>
      <c r="WWY9" s="185"/>
      <c r="WWZ9" s="186"/>
      <c r="WXA9" s="185"/>
      <c r="WXB9" s="186"/>
      <c r="WXC9" s="185"/>
      <c r="WXD9" s="186"/>
      <c r="WXE9" s="185"/>
      <c r="WXF9" s="186"/>
      <c r="WXG9" s="185"/>
      <c r="WXH9" s="186"/>
      <c r="WXI9" s="185"/>
      <c r="WXJ9" s="186"/>
      <c r="WXK9" s="185"/>
      <c r="WXL9" s="186"/>
      <c r="WXM9" s="185"/>
      <c r="WXN9" s="186"/>
      <c r="WXO9" s="185"/>
      <c r="WXP9" s="186"/>
      <c r="WXQ9" s="185"/>
      <c r="WXR9" s="186"/>
      <c r="WXS9" s="185"/>
      <c r="WXT9" s="186"/>
      <c r="WXU9" s="185"/>
      <c r="WXV9" s="186"/>
      <c r="WXW9" s="185"/>
      <c r="WXX9" s="186"/>
      <c r="WXY9" s="185"/>
      <c r="WXZ9" s="186"/>
      <c r="WYA9" s="185"/>
      <c r="WYB9" s="186"/>
      <c r="WYC9" s="185"/>
      <c r="WYD9" s="186"/>
      <c r="WYE9" s="185"/>
      <c r="WYF9" s="186"/>
      <c r="WYG9" s="185"/>
      <c r="WYH9" s="186"/>
      <c r="WYI9" s="185"/>
      <c r="WYJ9" s="186"/>
      <c r="WYK9" s="185"/>
      <c r="WYL9" s="186"/>
      <c r="WYM9" s="185"/>
      <c r="WYN9" s="186"/>
      <c r="WYO9" s="185"/>
      <c r="WYP9" s="186"/>
      <c r="WYQ9" s="185"/>
      <c r="WYR9" s="186"/>
      <c r="WYS9" s="185"/>
      <c r="WYT9" s="186"/>
      <c r="WYU9" s="185"/>
      <c r="WYV9" s="186"/>
      <c r="WYW9" s="185"/>
      <c r="WYX9" s="186"/>
      <c r="WYY9" s="185"/>
      <c r="WYZ9" s="186"/>
      <c r="WZA9" s="185"/>
      <c r="WZB9" s="186"/>
      <c r="WZC9" s="185"/>
      <c r="WZD9" s="186"/>
      <c r="WZE9" s="185"/>
      <c r="WZF9" s="186"/>
      <c r="WZG9" s="185"/>
      <c r="WZH9" s="186"/>
      <c r="WZI9" s="185"/>
      <c r="WZJ9" s="186"/>
      <c r="WZK9" s="185"/>
      <c r="WZL9" s="186"/>
      <c r="WZM9" s="185"/>
      <c r="WZN9" s="186"/>
      <c r="WZO9" s="185"/>
      <c r="WZP9" s="186"/>
      <c r="WZQ9" s="185"/>
      <c r="WZR9" s="186"/>
      <c r="WZS9" s="185"/>
      <c r="WZT9" s="186"/>
      <c r="WZU9" s="185"/>
      <c r="WZV9" s="186"/>
      <c r="WZW9" s="185"/>
      <c r="WZX9" s="186"/>
      <c r="WZY9" s="185"/>
      <c r="WZZ9" s="186"/>
      <c r="XAA9" s="185"/>
      <c r="XAB9" s="186"/>
      <c r="XAC9" s="185"/>
      <c r="XAD9" s="186"/>
      <c r="XAE9" s="185"/>
      <c r="XAF9" s="186"/>
      <c r="XAG9" s="185"/>
      <c r="XAH9" s="186"/>
      <c r="XAI9" s="185"/>
      <c r="XAJ9" s="186"/>
      <c r="XAK9" s="185"/>
      <c r="XAL9" s="186"/>
      <c r="XAM9" s="185"/>
      <c r="XAN9" s="186"/>
      <c r="XAO9" s="185"/>
      <c r="XAP9" s="186"/>
      <c r="XAQ9" s="185"/>
      <c r="XAR9" s="186"/>
      <c r="XAS9" s="185"/>
      <c r="XAT9" s="186"/>
      <c r="XAU9" s="185"/>
      <c r="XAV9" s="186"/>
      <c r="XAW9" s="185"/>
      <c r="XAX9" s="186"/>
      <c r="XAY9" s="185"/>
      <c r="XAZ9" s="186"/>
      <c r="XBA9" s="185"/>
      <c r="XBB9" s="186"/>
      <c r="XBC9" s="185"/>
      <c r="XBD9" s="186"/>
      <c r="XBE9" s="185"/>
      <c r="XBF9" s="186"/>
      <c r="XBG9" s="185"/>
      <c r="XBH9" s="186"/>
      <c r="XBI9" s="185"/>
      <c r="XBJ9" s="186"/>
      <c r="XBK9" s="185"/>
      <c r="XBL9" s="186"/>
      <c r="XBM9" s="185"/>
      <c r="XBN9" s="186"/>
      <c r="XBO9" s="185"/>
      <c r="XBP9" s="186"/>
      <c r="XBQ9" s="185"/>
      <c r="XBR9" s="186"/>
      <c r="XBS9" s="185"/>
      <c r="XBT9" s="186"/>
      <c r="XBU9" s="185"/>
      <c r="XBV9" s="186"/>
      <c r="XBW9" s="185"/>
      <c r="XBX9" s="186"/>
      <c r="XBY9" s="185"/>
      <c r="XBZ9" s="186"/>
      <c r="XCA9" s="185"/>
      <c r="XCB9" s="186"/>
      <c r="XCC9" s="185"/>
      <c r="XCD9" s="186"/>
      <c r="XCE9" s="185"/>
      <c r="XCF9" s="186"/>
      <c r="XCG9" s="185"/>
      <c r="XCH9" s="186"/>
      <c r="XCI9" s="185"/>
      <c r="XCJ9" s="186"/>
      <c r="XCK9" s="185"/>
      <c r="XCL9" s="186"/>
      <c r="XCM9" s="185"/>
      <c r="XCN9" s="186"/>
      <c r="XCO9" s="185"/>
      <c r="XCP9" s="186"/>
      <c r="XCQ9" s="185"/>
      <c r="XCR9" s="186"/>
      <c r="XCS9" s="185"/>
      <c r="XCT9" s="186"/>
      <c r="XCU9" s="185"/>
      <c r="XCV9" s="186"/>
      <c r="XCW9" s="185"/>
      <c r="XCX9" s="186"/>
      <c r="XCY9" s="185"/>
      <c r="XCZ9" s="186"/>
      <c r="XDA9" s="185"/>
      <c r="XDB9" s="186"/>
      <c r="XDC9" s="185"/>
      <c r="XDD9" s="186"/>
      <c r="XDE9" s="185"/>
      <c r="XDF9" s="186"/>
      <c r="XDG9" s="185"/>
      <c r="XDH9" s="186"/>
      <c r="XDI9" s="185"/>
      <c r="XDJ9" s="186"/>
      <c r="XDK9" s="185"/>
      <c r="XDL9" s="186"/>
      <c r="XDM9" s="185"/>
      <c r="XDN9" s="186"/>
      <c r="XDO9" s="185"/>
      <c r="XDP9" s="186"/>
      <c r="XDQ9" s="185"/>
      <c r="XDR9" s="186"/>
      <c r="XDS9" s="185"/>
      <c r="XDT9" s="186"/>
      <c r="XDU9" s="185"/>
      <c r="XDV9" s="186"/>
      <c r="XDW9" s="185"/>
      <c r="XDX9" s="186"/>
      <c r="XDY9" s="185"/>
      <c r="XDZ9" s="186"/>
      <c r="XEA9" s="185"/>
      <c r="XEB9" s="186"/>
      <c r="XEC9" s="185"/>
      <c r="XED9" s="186"/>
      <c r="XEE9" s="185"/>
      <c r="XEF9" s="186"/>
      <c r="XEG9" s="185"/>
      <c r="XEH9" s="186"/>
      <c r="XEI9" s="185"/>
      <c r="XEJ9" s="186"/>
      <c r="XEK9" s="185"/>
      <c r="XEL9" s="186"/>
      <c r="XEM9" s="185"/>
      <c r="XEN9" s="186"/>
      <c r="XEO9" s="185"/>
      <c r="XEP9" s="186"/>
      <c r="XEQ9" s="185"/>
      <c r="XER9" s="186"/>
      <c r="XES9" s="185"/>
      <c r="XET9" s="186"/>
      <c r="XEU9" s="185"/>
      <c r="XEV9" s="186"/>
      <c r="XEW9" s="185"/>
      <c r="XEX9" s="186"/>
      <c r="XEY9" s="185"/>
      <c r="XEZ9" s="186"/>
      <c r="XFA9" s="185"/>
      <c r="XFB9" s="186"/>
      <c r="XFC9" s="185"/>
      <c r="XFD9" s="186"/>
    </row>
    <row r="10" spans="1:16384">
      <c r="A10" s="189" t="s">
        <v>274</v>
      </c>
      <c r="B10" s="203"/>
      <c r="H10" s="190"/>
      <c r="I10" s="190"/>
      <c r="J10" s="190"/>
      <c r="K10" s="190"/>
      <c r="L10" s="190"/>
      <c r="M10" s="190"/>
      <c r="R10" s="190"/>
      <c r="S10" s="190"/>
      <c r="T10" s="190"/>
      <c r="U10" s="190"/>
      <c r="V10" s="190"/>
      <c r="W10" s="190"/>
      <c r="X10" s="190"/>
      <c r="Y10" s="190"/>
      <c r="AB10" s="178"/>
      <c r="AC10" s="178"/>
      <c r="AD10" s="178"/>
      <c r="AE10" s="178"/>
      <c r="AF10" s="178"/>
      <c r="AG10" s="178"/>
    </row>
    <row r="11" spans="1:16384" ht="15.75" thickBot="1">
      <c r="H11" s="190"/>
      <c r="I11" s="190"/>
      <c r="J11" s="190"/>
      <c r="K11" s="190"/>
      <c r="L11" s="190"/>
      <c r="M11" s="190"/>
      <c r="R11" s="190"/>
      <c r="S11" s="190"/>
      <c r="T11" s="190"/>
      <c r="U11" s="190"/>
      <c r="V11" s="190"/>
      <c r="W11" s="190"/>
      <c r="X11" s="190"/>
      <c r="Y11" s="190"/>
      <c r="AB11" s="178"/>
      <c r="AC11" s="178"/>
      <c r="AD11" s="178"/>
      <c r="AE11" s="178"/>
      <c r="AF11" s="178"/>
      <c r="AG11" s="178"/>
    </row>
    <row r="12" spans="1:16384" ht="16.5" thickBot="1">
      <c r="A12" s="66" t="s">
        <v>206</v>
      </c>
      <c r="F12" s="191"/>
      <c r="I12" s="207" t="s">
        <v>438</v>
      </c>
      <c r="J12" s="348">
        <f>'parametri notevoli'!$K$45</f>
        <v>1.0049999999999999</v>
      </c>
    </row>
    <row r="13" spans="1:16384" ht="15.75" thickBot="1">
      <c r="A13" s="192" t="s">
        <v>207</v>
      </c>
      <c r="F13" s="193"/>
      <c r="G13" s="194" t="s">
        <v>117</v>
      </c>
      <c r="H13" s="195"/>
      <c r="I13" s="195"/>
      <c r="J13" s="195"/>
      <c r="K13" s="195"/>
      <c r="L13" s="195"/>
      <c r="M13" s="195"/>
      <c r="N13" s="195"/>
      <c r="O13" s="196"/>
      <c r="Q13" s="194" t="s">
        <v>424</v>
      </c>
      <c r="R13" s="195"/>
      <c r="S13" s="195"/>
      <c r="T13" s="195"/>
      <c r="U13" s="195"/>
      <c r="V13" s="195"/>
      <c r="W13" s="195"/>
      <c r="X13" s="195"/>
      <c r="Y13" s="195"/>
      <c r="Z13" s="195"/>
      <c r="AA13" s="196"/>
    </row>
    <row r="14" spans="1:16384" ht="157.5">
      <c r="A14" s="118" t="s">
        <v>52</v>
      </c>
      <c r="B14" s="118" t="s">
        <v>203</v>
      </c>
      <c r="C14" s="118" t="s">
        <v>62</v>
      </c>
      <c r="D14" s="118" t="s">
        <v>63</v>
      </c>
      <c r="E14" s="118" t="s">
        <v>64</v>
      </c>
      <c r="F14" s="118" t="s">
        <v>122</v>
      </c>
      <c r="G14" s="115" t="s">
        <v>120</v>
      </c>
      <c r="H14" s="124" t="s">
        <v>135</v>
      </c>
      <c r="I14" s="125" t="s">
        <v>144</v>
      </c>
      <c r="J14" s="125" t="s">
        <v>132</v>
      </c>
      <c r="K14" s="125" t="s">
        <v>146</v>
      </c>
      <c r="L14" s="125" t="s">
        <v>149</v>
      </c>
      <c r="M14" s="126" t="s">
        <v>131</v>
      </c>
      <c r="N14" s="127" t="s">
        <v>184</v>
      </c>
      <c r="O14" s="128" t="s">
        <v>183</v>
      </c>
      <c r="Q14" s="115" t="s">
        <v>427</v>
      </c>
      <c r="R14" s="124" t="s">
        <v>428</v>
      </c>
      <c r="S14" s="71" t="s">
        <v>429</v>
      </c>
      <c r="T14" s="125" t="s">
        <v>430</v>
      </c>
      <c r="U14" s="16" t="s">
        <v>431</v>
      </c>
      <c r="V14" s="125" t="s">
        <v>432</v>
      </c>
      <c r="W14" s="125" t="s">
        <v>433</v>
      </c>
      <c r="X14" s="125" t="s">
        <v>434</v>
      </c>
      <c r="Y14" s="126" t="s">
        <v>435</v>
      </c>
      <c r="Z14" s="127" t="s">
        <v>436</v>
      </c>
      <c r="AA14" s="128" t="s">
        <v>437</v>
      </c>
    </row>
    <row r="15" spans="1:16384">
      <c r="A15" s="105" t="s">
        <v>50</v>
      </c>
      <c r="B15" s="72"/>
      <c r="C15" s="116">
        <v>2019</v>
      </c>
      <c r="D15" s="72">
        <v>3178.91</v>
      </c>
      <c r="E15" s="113"/>
      <c r="F15" s="197">
        <f t="shared" ref="F15:F174" si="2">+IF(ISERROR(VLOOKUP($A15,ViteUtili,2,0)),"",VLOOKUP($A15,ViteUtili,2,0))</f>
        <v>8</v>
      </c>
      <c r="G15" s="198">
        <f t="shared" ref="G15:G174" si="3">+IF(ISERROR(VLOOKUP($C15,DeflatoriCK,RIGHT(G$14,4)-2016,0)),"",VLOOKUP($C15,DeflatoriCK,RIGHT(G$14,4)-2016,0))</f>
        <v>1.0069999999999999</v>
      </c>
      <c r="H15" s="199">
        <f t="shared" ref="H15:H126" si="4">+IFERROR(G15*$D15,0)</f>
        <v>3201.1623699999996</v>
      </c>
      <c r="I15" s="199">
        <f t="shared" ref="I15:I126" si="5">+IFERROR(G15*$E15,0)</f>
        <v>0</v>
      </c>
      <c r="J15" s="199">
        <f t="shared" ref="J15:J126" si="6">+IFERROR(IF($F15&gt;0,MAX(0,MIN(H15/$F15,MAX(0,H15))),0),0)</f>
        <v>400.14529624999994</v>
      </c>
      <c r="K15" s="199">
        <f t="shared" ref="K15:K126" si="7">+IFERROR(IF($F15&gt;0,MAX(0,MIN(I15/$F15,MAX(0,I15))),0),0)</f>
        <v>0</v>
      </c>
      <c r="L15" s="199">
        <f t="shared" ref="L15:L126" si="8">+J15-K15</f>
        <v>400.14529624999994</v>
      </c>
      <c r="M15" s="199">
        <f t="shared" ref="M15:M126" si="9">+H15-I15</f>
        <v>3201.1623699999996</v>
      </c>
      <c r="N15" s="72"/>
      <c r="O15" s="199">
        <f>+IFERROR(MIN(N15*(1+MTR!$E$28)*(1+MTR!$D$28),IF($C15&lt;2018,L15+M15*MTR!$D$35,L15+M15*MTR!$E$36)),0)</f>
        <v>0</v>
      </c>
      <c r="Q15" s="199">
        <f t="shared" ref="Q15:Q104" si="10">+IF(ISERROR(VLOOKUP($C15,DeflatoriCK,RIGHT(Q$14,4)-2016,0)),"",VLOOKUP($C15,DeflatoriCK,RIGHT(Q$14,4)-2016,0))</f>
        <v>1.012</v>
      </c>
      <c r="R15" s="199">
        <f t="shared" ref="R15:R16" si="11">+IFERROR(Q15*$D15,0)</f>
        <v>3217.05692</v>
      </c>
      <c r="S15" s="199">
        <f>IFERROR(MIN((J15)*$J$12,R15),"")</f>
        <v>402.1460227312499</v>
      </c>
      <c r="T15" s="199">
        <f t="shared" ref="T15:T16" si="12">+IFERROR(Q15*$E15,0)</f>
        <v>0</v>
      </c>
      <c r="U15" s="199">
        <f>IFERROR(MIN((K15)*$J$12,T15),"")</f>
        <v>0</v>
      </c>
      <c r="V15" s="199">
        <f t="shared" ref="V15:V16" si="13">+IFERROR(IF($F15&gt;0,MAX(0,MIN(R15/$F15,MAX(0,R15))),0),0)</f>
        <v>402.132115</v>
      </c>
      <c r="W15" s="199">
        <f t="shared" ref="W15:W16" si="14">+IFERROR(IF($F15&gt;0,MAX(0,MIN(T15/$F15,MAX(0,T15))),0),0)</f>
        <v>0</v>
      </c>
      <c r="X15" s="199">
        <f t="shared" ref="X15:X16" si="15">+V15-W15</f>
        <v>402.132115</v>
      </c>
      <c r="Y15" s="199">
        <f t="shared" ref="Y15:Y16" si="16">+R15-T15</f>
        <v>3217.05692</v>
      </c>
      <c r="Z15" s="72"/>
      <c r="AA15" s="213">
        <f>+IFERROR(MIN(Z15*(1+MTR!$E$28)*(1+MTR!$F$28),IF(L15&lt;2018,X15+Y15*MTR!$D$35,X15+Y15*MTR!$E$36)),0)</f>
        <v>0</v>
      </c>
    </row>
    <row r="16" spans="1:16384">
      <c r="A16" s="105" t="s">
        <v>50</v>
      </c>
      <c r="B16" s="72"/>
      <c r="C16" s="116">
        <v>2018</v>
      </c>
      <c r="D16" s="72">
        <v>1145</v>
      </c>
      <c r="E16" s="113"/>
      <c r="F16" s="197">
        <f t="shared" si="2"/>
        <v>8</v>
      </c>
      <c r="G16" s="198">
        <f t="shared" si="3"/>
        <v>1.0109999999999999</v>
      </c>
      <c r="H16" s="199">
        <f t="shared" si="4"/>
        <v>1157.5949999999998</v>
      </c>
      <c r="I16" s="199">
        <f t="shared" si="5"/>
        <v>0</v>
      </c>
      <c r="J16" s="199">
        <f t="shared" si="6"/>
        <v>144.69937499999997</v>
      </c>
      <c r="K16" s="199">
        <f t="shared" si="7"/>
        <v>0</v>
      </c>
      <c r="L16" s="199">
        <f t="shared" si="8"/>
        <v>144.69937499999997</v>
      </c>
      <c r="M16" s="199">
        <f t="shared" si="9"/>
        <v>1157.5949999999998</v>
      </c>
      <c r="N16" s="72"/>
      <c r="O16" s="199">
        <f>+IFERROR(MIN(N16*(1+MTR!$E$28)*(1+MTR!$D$28),IF($C16&lt;2018,L16+M16*MTR!$D$35,L16+M16*MTR!$E$36)),0)</f>
        <v>0</v>
      </c>
      <c r="Q16" s="199">
        <f t="shared" si="10"/>
        <v>1.016</v>
      </c>
      <c r="R16" s="199">
        <f t="shared" si="11"/>
        <v>1163.32</v>
      </c>
      <c r="S16" s="199">
        <f t="shared" ref="S16" si="17">IFERROR(MIN((J16)*$J$12,R16),"")</f>
        <v>145.42287187499997</v>
      </c>
      <c r="T16" s="199">
        <f t="shared" si="12"/>
        <v>0</v>
      </c>
      <c r="U16" s="199">
        <f t="shared" ref="U16" si="18">IFERROR(MIN((K16)*$J$12,T16),"")</f>
        <v>0</v>
      </c>
      <c r="V16" s="199">
        <f t="shared" si="13"/>
        <v>145.41499999999999</v>
      </c>
      <c r="W16" s="199">
        <f t="shared" si="14"/>
        <v>0</v>
      </c>
      <c r="X16" s="199">
        <f t="shared" si="15"/>
        <v>145.41499999999999</v>
      </c>
      <c r="Y16" s="199">
        <f t="shared" si="16"/>
        <v>1163.32</v>
      </c>
      <c r="Z16" s="72"/>
      <c r="AA16" s="213">
        <f>+IFERROR(MIN(Z16*(1+MTR!$E$28)*(1+MTR!$F$28),IF(L16&lt;2018,X16+Y16*MTR!$D$35,X16+Y16*MTR!$E$36)),0)</f>
        <v>0</v>
      </c>
    </row>
    <row r="17" spans="1:27">
      <c r="A17" s="105" t="s">
        <v>50</v>
      </c>
      <c r="B17" s="72"/>
      <c r="C17" s="116">
        <v>2018</v>
      </c>
      <c r="D17" s="72">
        <v>25500</v>
      </c>
      <c r="E17" s="113"/>
      <c r="F17" s="197">
        <f t="shared" si="2"/>
        <v>8</v>
      </c>
      <c r="G17" s="198">
        <f t="shared" si="3"/>
        <v>1.0109999999999999</v>
      </c>
      <c r="H17" s="199">
        <f t="shared" si="4"/>
        <v>25780.499999999996</v>
      </c>
      <c r="I17" s="199">
        <f t="shared" si="5"/>
        <v>0</v>
      </c>
      <c r="J17" s="199">
        <f t="shared" si="6"/>
        <v>3222.5624999999995</v>
      </c>
      <c r="K17" s="199">
        <f t="shared" si="7"/>
        <v>0</v>
      </c>
      <c r="L17" s="199">
        <f t="shared" si="8"/>
        <v>3222.5624999999995</v>
      </c>
      <c r="M17" s="199">
        <f t="shared" si="9"/>
        <v>25780.499999999996</v>
      </c>
      <c r="N17" s="72"/>
      <c r="O17" s="199">
        <f>+IFERROR(MIN(N17*(1+MTR!$E$28)*(1+MTR!$D$28),IF($C17&lt;2018,L17+M17*MTR!$D$35,L17+M17*MTR!$E$36)),0)</f>
        <v>0</v>
      </c>
      <c r="Q17" s="199">
        <f t="shared" si="10"/>
        <v>1.016</v>
      </c>
      <c r="R17" s="199">
        <f t="shared" ref="R17:R79" si="19">+IFERROR(Q17*$D17,0)</f>
        <v>25908</v>
      </c>
      <c r="S17" s="199">
        <f t="shared" ref="S17:S79" si="20">IFERROR(MIN((J17)*$J$12,R17),"")</f>
        <v>3238.6753124999991</v>
      </c>
      <c r="T17" s="199">
        <f t="shared" ref="T17:T79" si="21">+IFERROR(Q17*$E17,0)</f>
        <v>0</v>
      </c>
      <c r="U17" s="199">
        <f t="shared" ref="U17:U79" si="22">IFERROR(MIN((K17)*$J$12,T17),"")</f>
        <v>0</v>
      </c>
      <c r="V17" s="199">
        <f t="shared" ref="V17:V79" si="23">+IFERROR(IF($F17&gt;0,MAX(0,MIN(R17/$F17,MAX(0,R17))),0),0)</f>
        <v>3238.5</v>
      </c>
      <c r="W17" s="199">
        <f t="shared" ref="W17:W79" si="24">+IFERROR(IF($F17&gt;0,MAX(0,MIN(T17/$F17,MAX(0,T17))),0),0)</f>
        <v>0</v>
      </c>
      <c r="X17" s="199">
        <f t="shared" ref="X17:X79" si="25">+V17-W17</f>
        <v>3238.5</v>
      </c>
      <c r="Y17" s="199">
        <f t="shared" ref="Y17:Y79" si="26">+R17-T17</f>
        <v>25908</v>
      </c>
      <c r="Z17" s="72"/>
      <c r="AA17" s="213">
        <f>+IFERROR(MIN(Z17*(1+MTR!$E$28)*(1+MTR!$F$28),IF(L17&lt;2018,X17+Y17*MTR!$D$35,X17+Y17*MTR!$E$36)),0)</f>
        <v>0</v>
      </c>
    </row>
    <row r="18" spans="1:27">
      <c r="A18" s="105" t="s">
        <v>50</v>
      </c>
      <c r="B18" s="72"/>
      <c r="C18" s="116">
        <v>2018</v>
      </c>
      <c r="D18" s="72">
        <v>35500</v>
      </c>
      <c r="E18" s="113"/>
      <c r="F18" s="197">
        <f t="shared" si="2"/>
        <v>8</v>
      </c>
      <c r="G18" s="198">
        <f t="shared" si="3"/>
        <v>1.0109999999999999</v>
      </c>
      <c r="H18" s="199">
        <f t="shared" si="4"/>
        <v>35890.5</v>
      </c>
      <c r="I18" s="199">
        <f t="shared" si="5"/>
        <v>0</v>
      </c>
      <c r="J18" s="199">
        <f t="shared" si="6"/>
        <v>4486.3125</v>
      </c>
      <c r="K18" s="199">
        <f t="shared" si="7"/>
        <v>0</v>
      </c>
      <c r="L18" s="199">
        <f t="shared" si="8"/>
        <v>4486.3125</v>
      </c>
      <c r="M18" s="199">
        <f t="shared" si="9"/>
        <v>35890.5</v>
      </c>
      <c r="N18" s="72"/>
      <c r="O18" s="199">
        <f>+IFERROR(MIN(N18*(1+MTR!$E$28)*(1+MTR!$D$28),IF($C18&lt;2018,L18+M18*MTR!$D$35,L18+M18*MTR!$E$36)),0)</f>
        <v>0</v>
      </c>
      <c r="Q18" s="199">
        <f t="shared" si="10"/>
        <v>1.016</v>
      </c>
      <c r="R18" s="199">
        <f t="shared" si="19"/>
        <v>36068</v>
      </c>
      <c r="S18" s="199">
        <f t="shared" si="20"/>
        <v>4508.7440624999999</v>
      </c>
      <c r="T18" s="199">
        <f t="shared" si="21"/>
        <v>0</v>
      </c>
      <c r="U18" s="199">
        <f t="shared" si="22"/>
        <v>0</v>
      </c>
      <c r="V18" s="199">
        <f t="shared" si="23"/>
        <v>4508.5</v>
      </c>
      <c r="W18" s="199">
        <f t="shared" si="24"/>
        <v>0</v>
      </c>
      <c r="X18" s="199">
        <f t="shared" si="25"/>
        <v>4508.5</v>
      </c>
      <c r="Y18" s="199">
        <f t="shared" si="26"/>
        <v>36068</v>
      </c>
      <c r="Z18" s="72"/>
      <c r="AA18" s="213">
        <f>+IFERROR(MIN(Z18*(1+MTR!$E$28)*(1+MTR!$F$28),IF(L18&lt;2018,X18+Y18*MTR!$D$35,X18+Y18*MTR!$E$36)),0)</f>
        <v>0</v>
      </c>
    </row>
    <row r="19" spans="1:27">
      <c r="A19" s="105" t="s">
        <v>50</v>
      </c>
      <c r="B19" s="72"/>
      <c r="C19" s="116">
        <v>2018</v>
      </c>
      <c r="D19" s="72">
        <v>20000</v>
      </c>
      <c r="E19" s="113"/>
      <c r="F19" s="197">
        <f t="shared" si="2"/>
        <v>8</v>
      </c>
      <c r="G19" s="198">
        <f t="shared" si="3"/>
        <v>1.0109999999999999</v>
      </c>
      <c r="H19" s="199">
        <f t="shared" si="4"/>
        <v>20219.999999999996</v>
      </c>
      <c r="I19" s="199">
        <f t="shared" si="5"/>
        <v>0</v>
      </c>
      <c r="J19" s="199">
        <f t="shared" si="6"/>
        <v>2527.4999999999995</v>
      </c>
      <c r="K19" s="199">
        <f t="shared" si="7"/>
        <v>0</v>
      </c>
      <c r="L19" s="199">
        <f t="shared" si="8"/>
        <v>2527.4999999999995</v>
      </c>
      <c r="M19" s="199">
        <f t="shared" si="9"/>
        <v>20219.999999999996</v>
      </c>
      <c r="N19" s="72"/>
      <c r="O19" s="199">
        <f>+IFERROR(MIN(N19*(1+MTR!$E$28)*(1+MTR!$D$28),IF($C19&lt;2018,L19+M19*MTR!$D$35,L19+M19*MTR!$E$36)),0)</f>
        <v>0</v>
      </c>
      <c r="Q19" s="199">
        <f t="shared" si="10"/>
        <v>1.016</v>
      </c>
      <c r="R19" s="199">
        <f t="shared" si="19"/>
        <v>20320</v>
      </c>
      <c r="S19" s="199">
        <f t="shared" si="20"/>
        <v>2540.1374999999994</v>
      </c>
      <c r="T19" s="199">
        <f t="shared" si="21"/>
        <v>0</v>
      </c>
      <c r="U19" s="199">
        <f t="shared" si="22"/>
        <v>0</v>
      </c>
      <c r="V19" s="199">
        <f t="shared" si="23"/>
        <v>2540</v>
      </c>
      <c r="W19" s="199">
        <f t="shared" si="24"/>
        <v>0</v>
      </c>
      <c r="X19" s="199">
        <f t="shared" si="25"/>
        <v>2540</v>
      </c>
      <c r="Y19" s="199">
        <f t="shared" si="26"/>
        <v>20320</v>
      </c>
      <c r="Z19" s="72"/>
      <c r="AA19" s="213">
        <f>+IFERROR(MIN(Z19*(1+MTR!$E$28)*(1+MTR!$F$28),IF(L19&lt;2018,X19+Y19*MTR!$D$35,X19+Y19*MTR!$E$36)),0)</f>
        <v>0</v>
      </c>
    </row>
    <row r="20" spans="1:27">
      <c r="A20" s="105" t="s">
        <v>50</v>
      </c>
      <c r="B20" s="72"/>
      <c r="C20" s="116">
        <v>2019</v>
      </c>
      <c r="D20" s="72">
        <v>405</v>
      </c>
      <c r="E20" s="113"/>
      <c r="F20" s="197">
        <f t="shared" si="2"/>
        <v>8</v>
      </c>
      <c r="G20" s="198">
        <f t="shared" si="3"/>
        <v>1.0069999999999999</v>
      </c>
      <c r="H20" s="199">
        <f t="shared" ref="H20:H40" si="27">+IFERROR(G20*$D20,0)</f>
        <v>407.83499999999998</v>
      </c>
      <c r="I20" s="199">
        <f t="shared" ref="I20:I40" si="28">+IFERROR(G20*$E20,0)</f>
        <v>0</v>
      </c>
      <c r="J20" s="199">
        <f t="shared" ref="J20:J40" si="29">+IFERROR(IF($F20&gt;0,MAX(0,MIN(H20/$F20,MAX(0,H20))),0),0)</f>
        <v>50.979374999999997</v>
      </c>
      <c r="K20" s="199">
        <f t="shared" ref="K20:K40" si="30">+IFERROR(IF($F20&gt;0,MAX(0,MIN(I20/$F20,MAX(0,I20))),0),0)</f>
        <v>0</v>
      </c>
      <c r="L20" s="199">
        <f t="shared" ref="L20:L40" si="31">+J20-K20</f>
        <v>50.979374999999997</v>
      </c>
      <c r="M20" s="199">
        <f t="shared" ref="M20:M40" si="32">+H20-I20</f>
        <v>407.83499999999998</v>
      </c>
      <c r="N20" s="72"/>
      <c r="O20" s="199">
        <f>+IFERROR(MIN(N20*(1+MTR!$E$28)*(1+MTR!$D$28),IF($C20&lt;2018,L20+M20*MTR!$D$35,L20+M20*MTR!$E$36)),0)</f>
        <v>0</v>
      </c>
      <c r="Q20" s="199">
        <f t="shared" si="10"/>
        <v>1.012</v>
      </c>
      <c r="R20" s="199">
        <f t="shared" si="19"/>
        <v>409.86</v>
      </c>
      <c r="S20" s="199">
        <f t="shared" si="20"/>
        <v>51.23427187499999</v>
      </c>
      <c r="T20" s="199">
        <f t="shared" si="21"/>
        <v>0</v>
      </c>
      <c r="U20" s="199">
        <f t="shared" si="22"/>
        <v>0</v>
      </c>
      <c r="V20" s="199">
        <f t="shared" si="23"/>
        <v>51.232500000000002</v>
      </c>
      <c r="W20" s="199">
        <f t="shared" si="24"/>
        <v>0</v>
      </c>
      <c r="X20" s="199">
        <f t="shared" si="25"/>
        <v>51.232500000000002</v>
      </c>
      <c r="Y20" s="199">
        <f t="shared" si="26"/>
        <v>409.86</v>
      </c>
      <c r="Z20" s="72"/>
      <c r="AA20" s="213">
        <f>+IFERROR(MIN(Z20*(1+MTR!$E$28)*(1+MTR!$F$28),IF(L20&lt;2018,X20+Y20*MTR!$D$35,X20+Y20*MTR!$E$36)),0)</f>
        <v>0</v>
      </c>
    </row>
    <row r="21" spans="1:27">
      <c r="A21" s="105" t="s">
        <v>50</v>
      </c>
      <c r="B21" s="72"/>
      <c r="C21" s="116">
        <v>2018</v>
      </c>
      <c r="D21" s="72">
        <v>4000</v>
      </c>
      <c r="E21" s="113"/>
      <c r="F21" s="197">
        <f t="shared" si="2"/>
        <v>8</v>
      </c>
      <c r="G21" s="198">
        <f t="shared" si="3"/>
        <v>1.0109999999999999</v>
      </c>
      <c r="H21" s="199">
        <f t="shared" si="27"/>
        <v>4043.9999999999995</v>
      </c>
      <c r="I21" s="199">
        <f t="shared" si="28"/>
        <v>0</v>
      </c>
      <c r="J21" s="199">
        <f t="shared" si="29"/>
        <v>505.49999999999994</v>
      </c>
      <c r="K21" s="199">
        <f t="shared" si="30"/>
        <v>0</v>
      </c>
      <c r="L21" s="199">
        <f t="shared" si="31"/>
        <v>505.49999999999994</v>
      </c>
      <c r="M21" s="199">
        <f t="shared" si="32"/>
        <v>4043.9999999999995</v>
      </c>
      <c r="N21" s="72"/>
      <c r="O21" s="199">
        <f>+IFERROR(MIN(N21*(1+MTR!$E$28)*(1+MTR!$D$28),IF($C21&lt;2018,L21+M21*MTR!$D$35,L21+M21*MTR!$E$36)),0)</f>
        <v>0</v>
      </c>
      <c r="Q21" s="199">
        <f t="shared" si="10"/>
        <v>1.016</v>
      </c>
      <c r="R21" s="199">
        <f t="shared" si="19"/>
        <v>4064</v>
      </c>
      <c r="S21" s="199">
        <f t="shared" si="20"/>
        <v>508.02749999999986</v>
      </c>
      <c r="T21" s="199">
        <f t="shared" si="21"/>
        <v>0</v>
      </c>
      <c r="U21" s="199">
        <f t="shared" si="22"/>
        <v>0</v>
      </c>
      <c r="V21" s="199">
        <f t="shared" si="23"/>
        <v>508</v>
      </c>
      <c r="W21" s="199">
        <f t="shared" si="24"/>
        <v>0</v>
      </c>
      <c r="X21" s="199">
        <f t="shared" si="25"/>
        <v>508</v>
      </c>
      <c r="Y21" s="199">
        <f t="shared" si="26"/>
        <v>4064</v>
      </c>
      <c r="Z21" s="72"/>
      <c r="AA21" s="213">
        <f>+IFERROR(MIN(Z21*(1+MTR!$E$28)*(1+MTR!$F$28),IF(L21&lt;2018,X21+Y21*MTR!$D$35,X21+Y21*MTR!$E$36)),0)</f>
        <v>0</v>
      </c>
    </row>
    <row r="22" spans="1:27">
      <c r="A22" s="105" t="s">
        <v>125</v>
      </c>
      <c r="B22" s="72"/>
      <c r="C22" s="116">
        <v>2018</v>
      </c>
      <c r="D22" s="72">
        <v>3820</v>
      </c>
      <c r="E22" s="113"/>
      <c r="F22" s="197">
        <f t="shared" si="2"/>
        <v>7</v>
      </c>
      <c r="G22" s="198">
        <f t="shared" si="3"/>
        <v>1.0109999999999999</v>
      </c>
      <c r="H22" s="199">
        <f t="shared" si="27"/>
        <v>3862.0199999999995</v>
      </c>
      <c r="I22" s="199">
        <f t="shared" si="28"/>
        <v>0</v>
      </c>
      <c r="J22" s="199">
        <f t="shared" si="29"/>
        <v>551.71714285714279</v>
      </c>
      <c r="K22" s="199">
        <f t="shared" si="30"/>
        <v>0</v>
      </c>
      <c r="L22" s="199">
        <f t="shared" si="31"/>
        <v>551.71714285714279</v>
      </c>
      <c r="M22" s="199">
        <f t="shared" si="32"/>
        <v>3862.0199999999995</v>
      </c>
      <c r="N22" s="72"/>
      <c r="O22" s="199">
        <f>+IFERROR(MIN(N22*(1+MTR!$E$28)*(1+MTR!$D$28),IF($C22&lt;2018,L22+M22*MTR!$D$35,L22+M22*MTR!$E$36)),0)</f>
        <v>0</v>
      </c>
      <c r="Q22" s="199">
        <f t="shared" si="10"/>
        <v>1.016</v>
      </c>
      <c r="R22" s="199">
        <f t="shared" si="19"/>
        <v>3881.12</v>
      </c>
      <c r="S22" s="199">
        <f t="shared" si="20"/>
        <v>554.47572857142848</v>
      </c>
      <c r="T22" s="199">
        <f t="shared" si="21"/>
        <v>0</v>
      </c>
      <c r="U22" s="199">
        <f t="shared" si="22"/>
        <v>0</v>
      </c>
      <c r="V22" s="199">
        <f t="shared" si="23"/>
        <v>554.4457142857143</v>
      </c>
      <c r="W22" s="199">
        <f t="shared" si="24"/>
        <v>0</v>
      </c>
      <c r="X22" s="199">
        <f t="shared" si="25"/>
        <v>554.4457142857143</v>
      </c>
      <c r="Y22" s="199">
        <f t="shared" si="26"/>
        <v>3881.12</v>
      </c>
      <c r="Z22" s="72"/>
      <c r="AA22" s="213">
        <f>+IFERROR(MIN(Z22*(1+MTR!$E$28)*(1+MTR!$F$28),IF(L22&lt;2018,X22+Y22*MTR!$D$35,X22+Y22*MTR!$E$36)),0)</f>
        <v>0</v>
      </c>
    </row>
    <row r="23" spans="1:27">
      <c r="A23" s="105" t="s">
        <v>125</v>
      </c>
      <c r="B23" s="72"/>
      <c r="C23" s="116">
        <v>2018</v>
      </c>
      <c r="D23" s="72">
        <v>780</v>
      </c>
      <c r="E23" s="113"/>
      <c r="F23" s="197">
        <f t="shared" si="2"/>
        <v>7</v>
      </c>
      <c r="G23" s="198">
        <f t="shared" si="3"/>
        <v>1.0109999999999999</v>
      </c>
      <c r="H23" s="199">
        <f t="shared" si="27"/>
        <v>788.57999999999993</v>
      </c>
      <c r="I23" s="199">
        <f t="shared" si="28"/>
        <v>0</v>
      </c>
      <c r="J23" s="199">
        <f t="shared" si="29"/>
        <v>112.65428571428571</v>
      </c>
      <c r="K23" s="199">
        <f t="shared" si="30"/>
        <v>0</v>
      </c>
      <c r="L23" s="199">
        <f t="shared" si="31"/>
        <v>112.65428571428571</v>
      </c>
      <c r="M23" s="199">
        <f t="shared" si="32"/>
        <v>788.57999999999993</v>
      </c>
      <c r="N23" s="72"/>
      <c r="O23" s="199">
        <f>+IFERROR(MIN(N23*(1+MTR!$E$28)*(1+MTR!$D$28),IF($C23&lt;2018,L23+M23*MTR!$D$35,L23+M23*MTR!$E$36)),0)</f>
        <v>0</v>
      </c>
      <c r="Q23" s="199">
        <f t="shared" si="10"/>
        <v>1.016</v>
      </c>
      <c r="R23" s="199">
        <f t="shared" si="19"/>
        <v>792.48</v>
      </c>
      <c r="S23" s="199">
        <f t="shared" si="20"/>
        <v>113.21755714285712</v>
      </c>
      <c r="T23" s="199">
        <f t="shared" si="21"/>
        <v>0</v>
      </c>
      <c r="U23" s="199">
        <f t="shared" si="22"/>
        <v>0</v>
      </c>
      <c r="V23" s="199">
        <f t="shared" si="23"/>
        <v>113.21142857142857</v>
      </c>
      <c r="W23" s="199">
        <f t="shared" si="24"/>
        <v>0</v>
      </c>
      <c r="X23" s="199">
        <f t="shared" si="25"/>
        <v>113.21142857142857</v>
      </c>
      <c r="Y23" s="199">
        <f t="shared" si="26"/>
        <v>792.48</v>
      </c>
      <c r="Z23" s="72"/>
      <c r="AA23" s="213">
        <f>+IFERROR(MIN(Z23*(1+MTR!$E$28)*(1+MTR!$F$28),IF(L23&lt;2018,X23+Y23*MTR!$D$35,X23+Y23*MTR!$E$36)),0)</f>
        <v>0</v>
      </c>
    </row>
    <row r="24" spans="1:27">
      <c r="A24" s="105" t="s">
        <v>125</v>
      </c>
      <c r="B24" s="72"/>
      <c r="C24" s="116">
        <v>2018</v>
      </c>
      <c r="D24" s="72">
        <v>780</v>
      </c>
      <c r="E24" s="113"/>
      <c r="F24" s="197">
        <f t="shared" si="2"/>
        <v>7</v>
      </c>
      <c r="G24" s="198">
        <f t="shared" si="3"/>
        <v>1.0109999999999999</v>
      </c>
      <c r="H24" s="199">
        <f t="shared" si="27"/>
        <v>788.57999999999993</v>
      </c>
      <c r="I24" s="199">
        <f t="shared" si="28"/>
        <v>0</v>
      </c>
      <c r="J24" s="199">
        <f t="shared" si="29"/>
        <v>112.65428571428571</v>
      </c>
      <c r="K24" s="199">
        <f t="shared" si="30"/>
        <v>0</v>
      </c>
      <c r="L24" s="199">
        <f t="shared" si="31"/>
        <v>112.65428571428571</v>
      </c>
      <c r="M24" s="199">
        <f t="shared" si="32"/>
        <v>788.57999999999993</v>
      </c>
      <c r="N24" s="72"/>
      <c r="O24" s="199">
        <f>+IFERROR(MIN(N24*(1+MTR!$E$28)*(1+MTR!$D$28),IF($C24&lt;2018,L24+M24*MTR!$D$35,L24+M24*MTR!$E$36)),0)</f>
        <v>0</v>
      </c>
      <c r="Q24" s="199">
        <f t="shared" si="10"/>
        <v>1.016</v>
      </c>
      <c r="R24" s="199">
        <f t="shared" si="19"/>
        <v>792.48</v>
      </c>
      <c r="S24" s="199">
        <f t="shared" si="20"/>
        <v>113.21755714285712</v>
      </c>
      <c r="T24" s="199">
        <f t="shared" si="21"/>
        <v>0</v>
      </c>
      <c r="U24" s="199">
        <f t="shared" si="22"/>
        <v>0</v>
      </c>
      <c r="V24" s="199">
        <f t="shared" si="23"/>
        <v>113.21142857142857</v>
      </c>
      <c r="W24" s="199">
        <f t="shared" si="24"/>
        <v>0</v>
      </c>
      <c r="X24" s="199">
        <f t="shared" si="25"/>
        <v>113.21142857142857</v>
      </c>
      <c r="Y24" s="199">
        <f t="shared" si="26"/>
        <v>792.48</v>
      </c>
      <c r="Z24" s="72"/>
      <c r="AA24" s="213">
        <f>+IFERROR(MIN(Z24*(1+MTR!$E$28)*(1+MTR!$F$28),IF(L24&lt;2018,X24+Y24*MTR!$D$35,X24+Y24*MTR!$E$36)),0)</f>
        <v>0</v>
      </c>
    </row>
    <row r="25" spans="1:27">
      <c r="A25" s="105" t="s">
        <v>125</v>
      </c>
      <c r="B25" s="72"/>
      <c r="C25" s="116">
        <v>2018</v>
      </c>
      <c r="D25" s="72">
        <v>780</v>
      </c>
      <c r="E25" s="113"/>
      <c r="F25" s="197">
        <f t="shared" si="2"/>
        <v>7</v>
      </c>
      <c r="G25" s="198">
        <f t="shared" si="3"/>
        <v>1.0109999999999999</v>
      </c>
      <c r="H25" s="199">
        <f t="shared" si="27"/>
        <v>788.57999999999993</v>
      </c>
      <c r="I25" s="199">
        <f t="shared" si="28"/>
        <v>0</v>
      </c>
      <c r="J25" s="199">
        <f t="shared" si="29"/>
        <v>112.65428571428571</v>
      </c>
      <c r="K25" s="199">
        <f t="shared" si="30"/>
        <v>0</v>
      </c>
      <c r="L25" s="199">
        <f t="shared" si="31"/>
        <v>112.65428571428571</v>
      </c>
      <c r="M25" s="199">
        <f t="shared" si="32"/>
        <v>788.57999999999993</v>
      </c>
      <c r="N25" s="72"/>
      <c r="O25" s="199">
        <f>+IFERROR(MIN(N25*(1+MTR!$E$28)*(1+MTR!$D$28),IF($C25&lt;2018,L25+M25*MTR!$D$35,L25+M25*MTR!$E$36)),0)</f>
        <v>0</v>
      </c>
      <c r="Q25" s="199">
        <f t="shared" si="10"/>
        <v>1.016</v>
      </c>
      <c r="R25" s="199">
        <f t="shared" si="19"/>
        <v>792.48</v>
      </c>
      <c r="S25" s="199">
        <f t="shared" si="20"/>
        <v>113.21755714285712</v>
      </c>
      <c r="T25" s="199">
        <f t="shared" si="21"/>
        <v>0</v>
      </c>
      <c r="U25" s="199">
        <f t="shared" si="22"/>
        <v>0</v>
      </c>
      <c r="V25" s="199">
        <f t="shared" si="23"/>
        <v>113.21142857142857</v>
      </c>
      <c r="W25" s="199">
        <f t="shared" si="24"/>
        <v>0</v>
      </c>
      <c r="X25" s="199">
        <f t="shared" si="25"/>
        <v>113.21142857142857</v>
      </c>
      <c r="Y25" s="199">
        <f t="shared" si="26"/>
        <v>792.48</v>
      </c>
      <c r="Z25" s="72"/>
      <c r="AA25" s="213">
        <f>+IFERROR(MIN(Z25*(1+MTR!$E$28)*(1+MTR!$F$28),IF(L25&lt;2018,X25+Y25*MTR!$D$35,X25+Y25*MTR!$E$36)),0)</f>
        <v>0</v>
      </c>
    </row>
    <row r="26" spans="1:27">
      <c r="A26" s="105" t="s">
        <v>125</v>
      </c>
      <c r="B26" s="72"/>
      <c r="C26" s="116">
        <v>2019</v>
      </c>
      <c r="D26" s="72">
        <v>12000</v>
      </c>
      <c r="E26" s="113"/>
      <c r="F26" s="197">
        <f t="shared" si="2"/>
        <v>7</v>
      </c>
      <c r="G26" s="198">
        <f t="shared" si="3"/>
        <v>1.0069999999999999</v>
      </c>
      <c r="H26" s="199">
        <f t="shared" si="27"/>
        <v>12083.999999999998</v>
      </c>
      <c r="I26" s="199">
        <f t="shared" si="28"/>
        <v>0</v>
      </c>
      <c r="J26" s="199">
        <f t="shared" si="29"/>
        <v>1726.285714285714</v>
      </c>
      <c r="K26" s="199">
        <f t="shared" si="30"/>
        <v>0</v>
      </c>
      <c r="L26" s="199">
        <f t="shared" si="31"/>
        <v>1726.285714285714</v>
      </c>
      <c r="M26" s="199">
        <f t="shared" si="32"/>
        <v>12083.999999999998</v>
      </c>
      <c r="N26" s="72"/>
      <c r="O26" s="199">
        <f>+IFERROR(MIN(N26*(1+MTR!$E$28)*(1+MTR!$D$28),IF($C26&lt;2018,L26+M26*MTR!$D$35,L26+M26*MTR!$E$36)),0)</f>
        <v>0</v>
      </c>
      <c r="Q26" s="199">
        <f t="shared" si="10"/>
        <v>1.012</v>
      </c>
      <c r="R26" s="199">
        <f t="shared" si="19"/>
        <v>12144</v>
      </c>
      <c r="S26" s="199">
        <f t="shared" si="20"/>
        <v>1734.9171428571424</v>
      </c>
      <c r="T26" s="199">
        <f t="shared" si="21"/>
        <v>0</v>
      </c>
      <c r="U26" s="199">
        <f t="shared" si="22"/>
        <v>0</v>
      </c>
      <c r="V26" s="199">
        <f t="shared" si="23"/>
        <v>1734.8571428571429</v>
      </c>
      <c r="W26" s="199">
        <f t="shared" si="24"/>
        <v>0</v>
      </c>
      <c r="X26" s="199">
        <f t="shared" si="25"/>
        <v>1734.8571428571429</v>
      </c>
      <c r="Y26" s="199">
        <f t="shared" si="26"/>
        <v>12144</v>
      </c>
      <c r="Z26" s="72"/>
      <c r="AA26" s="213">
        <f>+IFERROR(MIN(Z26*(1+MTR!$E$28)*(1+MTR!$F$28),IF(L26&lt;2018,X26+Y26*MTR!$D$35,X26+Y26*MTR!$E$36)),0)</f>
        <v>0</v>
      </c>
    </row>
    <row r="27" spans="1:27">
      <c r="A27" s="105" t="s">
        <v>125</v>
      </c>
      <c r="B27" s="72"/>
      <c r="C27" s="116">
        <v>2019</v>
      </c>
      <c r="D27" s="72">
        <v>12000</v>
      </c>
      <c r="E27" s="113"/>
      <c r="F27" s="197">
        <f t="shared" si="2"/>
        <v>7</v>
      </c>
      <c r="G27" s="198">
        <f t="shared" si="3"/>
        <v>1.0069999999999999</v>
      </c>
      <c r="H27" s="199">
        <f t="shared" si="27"/>
        <v>12083.999999999998</v>
      </c>
      <c r="I27" s="199">
        <f t="shared" si="28"/>
        <v>0</v>
      </c>
      <c r="J27" s="199">
        <f t="shared" si="29"/>
        <v>1726.285714285714</v>
      </c>
      <c r="K27" s="199">
        <f t="shared" si="30"/>
        <v>0</v>
      </c>
      <c r="L27" s="199">
        <f t="shared" si="31"/>
        <v>1726.285714285714</v>
      </c>
      <c r="M27" s="199">
        <f t="shared" si="32"/>
        <v>12083.999999999998</v>
      </c>
      <c r="N27" s="72"/>
      <c r="O27" s="199">
        <f>+IFERROR(MIN(N27*(1+MTR!$E$28)*(1+MTR!$D$28),IF($C27&lt;2018,L27+M27*MTR!$D$35,L27+M27*MTR!$E$36)),0)</f>
        <v>0</v>
      </c>
      <c r="Q27" s="199">
        <f t="shared" si="10"/>
        <v>1.012</v>
      </c>
      <c r="R27" s="199">
        <f t="shared" si="19"/>
        <v>12144</v>
      </c>
      <c r="S27" s="199">
        <f t="shared" si="20"/>
        <v>1734.9171428571424</v>
      </c>
      <c r="T27" s="199">
        <f t="shared" si="21"/>
        <v>0</v>
      </c>
      <c r="U27" s="199">
        <f t="shared" si="22"/>
        <v>0</v>
      </c>
      <c r="V27" s="199">
        <f t="shared" si="23"/>
        <v>1734.8571428571429</v>
      </c>
      <c r="W27" s="199">
        <f t="shared" si="24"/>
        <v>0</v>
      </c>
      <c r="X27" s="199">
        <f t="shared" si="25"/>
        <v>1734.8571428571429</v>
      </c>
      <c r="Y27" s="199">
        <f t="shared" si="26"/>
        <v>12144</v>
      </c>
      <c r="Z27" s="72"/>
      <c r="AA27" s="213">
        <f>+IFERROR(MIN(Z27*(1+MTR!$E$28)*(1+MTR!$F$28),IF(L27&lt;2018,X27+Y27*MTR!$D$35,X27+Y27*MTR!$E$36)),0)</f>
        <v>0</v>
      </c>
    </row>
    <row r="28" spans="1:27">
      <c r="A28" s="105" t="s">
        <v>110</v>
      </c>
      <c r="B28" s="72"/>
      <c r="C28" s="666">
        <v>2018</v>
      </c>
      <c r="D28" s="665">
        <v>180000</v>
      </c>
      <c r="E28" s="113"/>
      <c r="F28" s="197">
        <f t="shared" si="2"/>
        <v>0</v>
      </c>
      <c r="G28" s="198">
        <f t="shared" si="3"/>
        <v>1.0109999999999999</v>
      </c>
      <c r="H28" s="199">
        <f t="shared" si="27"/>
        <v>181979.99999999997</v>
      </c>
      <c r="I28" s="199">
        <f t="shared" si="28"/>
        <v>0</v>
      </c>
      <c r="J28" s="199">
        <f t="shared" si="29"/>
        <v>0</v>
      </c>
      <c r="K28" s="199">
        <f t="shared" si="30"/>
        <v>0</v>
      </c>
      <c r="L28" s="199">
        <f t="shared" si="31"/>
        <v>0</v>
      </c>
      <c r="M28" s="199">
        <f t="shared" si="32"/>
        <v>181979.99999999997</v>
      </c>
      <c r="N28" s="72"/>
      <c r="O28" s="199">
        <f>+IFERROR(MIN(N28*(1+MTR!$E$28)*(1+MTR!$D$28),IF($C28&lt;2018,L28+M28*MTR!$D$35,L28+M28*MTR!$E$36)),0)</f>
        <v>0</v>
      </c>
      <c r="Q28" s="199">
        <f t="shared" si="10"/>
        <v>1.016</v>
      </c>
      <c r="R28" s="199">
        <f t="shared" si="19"/>
        <v>182880</v>
      </c>
      <c r="S28" s="199">
        <f t="shared" si="20"/>
        <v>0</v>
      </c>
      <c r="T28" s="199">
        <f t="shared" si="21"/>
        <v>0</v>
      </c>
      <c r="U28" s="199">
        <f t="shared" si="22"/>
        <v>0</v>
      </c>
      <c r="V28" s="199">
        <f t="shared" si="23"/>
        <v>0</v>
      </c>
      <c r="W28" s="199">
        <f t="shared" si="24"/>
        <v>0</v>
      </c>
      <c r="X28" s="199">
        <f t="shared" si="25"/>
        <v>0</v>
      </c>
      <c r="Y28" s="199">
        <f t="shared" si="26"/>
        <v>182880</v>
      </c>
      <c r="Z28" s="72"/>
      <c r="AA28" s="213">
        <f>+IFERROR(MIN(Z28*(1+MTR!$E$28)*(1+MTR!$F$28),IF(L28&lt;2018,X28+Y28*MTR!$D$35,X28+Y28*MTR!$E$36)),0)</f>
        <v>0</v>
      </c>
    </row>
    <row r="29" spans="1:27">
      <c r="A29" s="105"/>
      <c r="B29" s="72"/>
      <c r="C29" s="116"/>
      <c r="D29" s="72"/>
      <c r="E29" s="113"/>
      <c r="F29" s="197" t="str">
        <f t="shared" si="2"/>
        <v/>
      </c>
      <c r="G29" s="198" t="str">
        <f t="shared" si="3"/>
        <v/>
      </c>
      <c r="H29" s="199">
        <f t="shared" si="27"/>
        <v>0</v>
      </c>
      <c r="I29" s="199">
        <f t="shared" si="28"/>
        <v>0</v>
      </c>
      <c r="J29" s="199">
        <f t="shared" si="29"/>
        <v>0</v>
      </c>
      <c r="K29" s="199">
        <f t="shared" si="30"/>
        <v>0</v>
      </c>
      <c r="L29" s="199">
        <f t="shared" si="31"/>
        <v>0</v>
      </c>
      <c r="M29" s="199">
        <f t="shared" si="32"/>
        <v>0</v>
      </c>
      <c r="N29" s="72"/>
      <c r="O29" s="199">
        <f>+IFERROR(MIN(N29*(1+MTR!$E$28)*(1+MTR!$D$28),IF($C29&lt;2018,L29+M29*MTR!$D$35,L29+M29*MTR!$E$36)),0)</f>
        <v>0</v>
      </c>
      <c r="Q29" s="199" t="str">
        <f t="shared" si="10"/>
        <v/>
      </c>
      <c r="R29" s="199">
        <f t="shared" si="19"/>
        <v>0</v>
      </c>
      <c r="S29" s="199">
        <f t="shared" si="20"/>
        <v>0</v>
      </c>
      <c r="T29" s="199">
        <f t="shared" si="21"/>
        <v>0</v>
      </c>
      <c r="U29" s="199">
        <f t="shared" si="22"/>
        <v>0</v>
      </c>
      <c r="V29" s="199">
        <f t="shared" si="23"/>
        <v>0</v>
      </c>
      <c r="W29" s="199">
        <f t="shared" si="24"/>
        <v>0</v>
      </c>
      <c r="X29" s="199">
        <f t="shared" si="25"/>
        <v>0</v>
      </c>
      <c r="Y29" s="199">
        <f t="shared" si="26"/>
        <v>0</v>
      </c>
      <c r="Z29" s="72"/>
      <c r="AA29" s="213">
        <f>+IFERROR(MIN(Z29*(1+MTR!$E$28)*(1+MTR!$F$28),IF(L29&lt;2018,X29+Y29*MTR!$D$35,X29+Y29*MTR!$E$36)),0)</f>
        <v>0</v>
      </c>
    </row>
    <row r="30" spans="1:27">
      <c r="A30" s="105"/>
      <c r="B30" s="72"/>
      <c r="C30" s="116"/>
      <c r="D30" s="72"/>
      <c r="E30" s="113"/>
      <c r="F30" s="197" t="str">
        <f t="shared" si="2"/>
        <v/>
      </c>
      <c r="G30" s="198" t="str">
        <f t="shared" si="3"/>
        <v/>
      </c>
      <c r="H30" s="199">
        <f t="shared" si="27"/>
        <v>0</v>
      </c>
      <c r="I30" s="199">
        <f t="shared" si="28"/>
        <v>0</v>
      </c>
      <c r="J30" s="199">
        <f t="shared" si="29"/>
        <v>0</v>
      </c>
      <c r="K30" s="199">
        <f t="shared" si="30"/>
        <v>0</v>
      </c>
      <c r="L30" s="199">
        <f t="shared" si="31"/>
        <v>0</v>
      </c>
      <c r="M30" s="199">
        <f t="shared" si="32"/>
        <v>0</v>
      </c>
      <c r="N30" s="72"/>
      <c r="O30" s="199">
        <f>+IFERROR(MIN(N30*(1+MTR!$E$28)*(1+MTR!$D$28),IF($C30&lt;2018,L30+M30*MTR!$D$35,L30+M30*MTR!$E$36)),0)</f>
        <v>0</v>
      </c>
      <c r="Q30" s="199" t="str">
        <f t="shared" si="10"/>
        <v/>
      </c>
      <c r="R30" s="199">
        <f t="shared" si="19"/>
        <v>0</v>
      </c>
      <c r="S30" s="199">
        <f t="shared" si="20"/>
        <v>0</v>
      </c>
      <c r="T30" s="199">
        <f t="shared" si="21"/>
        <v>0</v>
      </c>
      <c r="U30" s="199">
        <f t="shared" si="22"/>
        <v>0</v>
      </c>
      <c r="V30" s="199">
        <f t="shared" si="23"/>
        <v>0</v>
      </c>
      <c r="W30" s="199">
        <f t="shared" si="24"/>
        <v>0</v>
      </c>
      <c r="X30" s="199">
        <f t="shared" si="25"/>
        <v>0</v>
      </c>
      <c r="Y30" s="199">
        <f t="shared" si="26"/>
        <v>0</v>
      </c>
      <c r="Z30" s="72"/>
      <c r="AA30" s="213">
        <f>+IFERROR(MIN(Z30*(1+MTR!$E$28)*(1+MTR!$F$28),IF(L30&lt;2018,X30+Y30*MTR!$D$35,X30+Y30*MTR!$E$36)),0)</f>
        <v>0</v>
      </c>
    </row>
    <row r="31" spans="1:27">
      <c r="A31" s="105"/>
      <c r="B31" s="72"/>
      <c r="C31" s="116"/>
      <c r="D31" s="72"/>
      <c r="E31" s="113"/>
      <c r="F31" s="197" t="str">
        <f t="shared" si="2"/>
        <v/>
      </c>
      <c r="G31" s="198" t="str">
        <f t="shared" si="3"/>
        <v/>
      </c>
      <c r="H31" s="199">
        <f t="shared" si="27"/>
        <v>0</v>
      </c>
      <c r="I31" s="199">
        <f t="shared" si="28"/>
        <v>0</v>
      </c>
      <c r="J31" s="199">
        <f t="shared" si="29"/>
        <v>0</v>
      </c>
      <c r="K31" s="199">
        <f t="shared" si="30"/>
        <v>0</v>
      </c>
      <c r="L31" s="199">
        <f t="shared" si="31"/>
        <v>0</v>
      </c>
      <c r="M31" s="199">
        <f t="shared" si="32"/>
        <v>0</v>
      </c>
      <c r="N31" s="72"/>
      <c r="O31" s="199">
        <f>+IFERROR(MIN(N31*(1+MTR!$E$28)*(1+MTR!$D$28),IF($C31&lt;2018,L31+M31*MTR!$D$35,L31+M31*MTR!$E$36)),0)</f>
        <v>0</v>
      </c>
      <c r="Q31" s="199" t="str">
        <f t="shared" si="10"/>
        <v/>
      </c>
      <c r="R31" s="199">
        <f t="shared" si="19"/>
        <v>0</v>
      </c>
      <c r="S31" s="199">
        <f t="shared" si="20"/>
        <v>0</v>
      </c>
      <c r="T31" s="199">
        <f t="shared" si="21"/>
        <v>0</v>
      </c>
      <c r="U31" s="199">
        <f t="shared" si="22"/>
        <v>0</v>
      </c>
      <c r="V31" s="199">
        <f t="shared" si="23"/>
        <v>0</v>
      </c>
      <c r="W31" s="199">
        <f t="shared" si="24"/>
        <v>0</v>
      </c>
      <c r="X31" s="199">
        <f t="shared" si="25"/>
        <v>0</v>
      </c>
      <c r="Y31" s="199">
        <f t="shared" si="26"/>
        <v>0</v>
      </c>
      <c r="Z31" s="72"/>
      <c r="AA31" s="213">
        <f>+IFERROR(MIN(Z31*(1+MTR!$E$28)*(1+MTR!$F$28),IF(L31&lt;2018,X31+Y31*MTR!$D$35,X31+Y31*MTR!$E$36)),0)</f>
        <v>0</v>
      </c>
    </row>
    <row r="32" spans="1:27">
      <c r="A32" s="105"/>
      <c r="B32" s="72"/>
      <c r="C32" s="116"/>
      <c r="D32" s="72"/>
      <c r="E32" s="113"/>
      <c r="F32" s="197" t="str">
        <f t="shared" si="2"/>
        <v/>
      </c>
      <c r="G32" s="198" t="str">
        <f t="shared" si="3"/>
        <v/>
      </c>
      <c r="H32" s="199">
        <f t="shared" si="27"/>
        <v>0</v>
      </c>
      <c r="I32" s="199">
        <f t="shared" si="28"/>
        <v>0</v>
      </c>
      <c r="J32" s="199">
        <f t="shared" si="29"/>
        <v>0</v>
      </c>
      <c r="K32" s="199">
        <f t="shared" si="30"/>
        <v>0</v>
      </c>
      <c r="L32" s="199">
        <f t="shared" si="31"/>
        <v>0</v>
      </c>
      <c r="M32" s="199">
        <f t="shared" si="32"/>
        <v>0</v>
      </c>
      <c r="N32" s="72"/>
      <c r="O32" s="199">
        <f>+IFERROR(MIN(N32*(1+MTR!$E$28)*(1+MTR!$D$28),IF($C32&lt;2018,L32+M32*MTR!$D$35,L32+M32*MTR!$E$36)),0)</f>
        <v>0</v>
      </c>
      <c r="Q32" s="199" t="str">
        <f t="shared" si="10"/>
        <v/>
      </c>
      <c r="R32" s="199">
        <f t="shared" si="19"/>
        <v>0</v>
      </c>
      <c r="S32" s="199">
        <f t="shared" si="20"/>
        <v>0</v>
      </c>
      <c r="T32" s="199">
        <f t="shared" si="21"/>
        <v>0</v>
      </c>
      <c r="U32" s="199">
        <f t="shared" si="22"/>
        <v>0</v>
      </c>
      <c r="V32" s="199">
        <f t="shared" si="23"/>
        <v>0</v>
      </c>
      <c r="W32" s="199">
        <f t="shared" si="24"/>
        <v>0</v>
      </c>
      <c r="X32" s="199">
        <f t="shared" si="25"/>
        <v>0</v>
      </c>
      <c r="Y32" s="199">
        <f t="shared" si="26"/>
        <v>0</v>
      </c>
      <c r="Z32" s="72"/>
      <c r="AA32" s="213">
        <f>+IFERROR(MIN(Z32*(1+MTR!$E$28)*(1+MTR!$F$28),IF(L32&lt;2018,X32+Y32*MTR!$D$35,X32+Y32*MTR!$E$36)),0)</f>
        <v>0</v>
      </c>
    </row>
    <row r="33" spans="1:27">
      <c r="A33" s="105"/>
      <c r="B33" s="72"/>
      <c r="C33" s="116"/>
      <c r="D33" s="72"/>
      <c r="E33" s="113"/>
      <c r="F33" s="197" t="str">
        <f t="shared" si="2"/>
        <v/>
      </c>
      <c r="G33" s="198" t="str">
        <f t="shared" si="3"/>
        <v/>
      </c>
      <c r="H33" s="199">
        <f t="shared" si="27"/>
        <v>0</v>
      </c>
      <c r="I33" s="199">
        <f t="shared" si="28"/>
        <v>0</v>
      </c>
      <c r="J33" s="199">
        <f t="shared" si="29"/>
        <v>0</v>
      </c>
      <c r="K33" s="199">
        <f t="shared" si="30"/>
        <v>0</v>
      </c>
      <c r="L33" s="199">
        <f t="shared" si="31"/>
        <v>0</v>
      </c>
      <c r="M33" s="199">
        <f t="shared" si="32"/>
        <v>0</v>
      </c>
      <c r="N33" s="72"/>
      <c r="O33" s="199">
        <f>+IFERROR(MIN(N33*(1+MTR!$E$28)*(1+MTR!$D$28),IF($C33&lt;2018,L33+M33*MTR!$D$35,L33+M33*MTR!$E$36)),0)</f>
        <v>0</v>
      </c>
      <c r="Q33" s="199" t="str">
        <f t="shared" si="10"/>
        <v/>
      </c>
      <c r="R33" s="199">
        <f t="shared" si="19"/>
        <v>0</v>
      </c>
      <c r="S33" s="199">
        <f t="shared" si="20"/>
        <v>0</v>
      </c>
      <c r="T33" s="199">
        <f t="shared" si="21"/>
        <v>0</v>
      </c>
      <c r="U33" s="199">
        <f t="shared" si="22"/>
        <v>0</v>
      </c>
      <c r="V33" s="199">
        <f t="shared" si="23"/>
        <v>0</v>
      </c>
      <c r="W33" s="199">
        <f t="shared" si="24"/>
        <v>0</v>
      </c>
      <c r="X33" s="199">
        <f t="shared" si="25"/>
        <v>0</v>
      </c>
      <c r="Y33" s="199">
        <f t="shared" si="26"/>
        <v>0</v>
      </c>
      <c r="Z33" s="72"/>
      <c r="AA33" s="213">
        <f>+IFERROR(MIN(Z33*(1+MTR!$E$28)*(1+MTR!$F$28),IF(L33&lt;2018,X33+Y33*MTR!$D$35,X33+Y33*MTR!$E$36)),0)</f>
        <v>0</v>
      </c>
    </row>
    <row r="34" spans="1:27">
      <c r="A34" s="105"/>
      <c r="B34" s="72"/>
      <c r="C34" s="116"/>
      <c r="D34" s="72"/>
      <c r="E34" s="113"/>
      <c r="F34" s="197" t="str">
        <f t="shared" si="2"/>
        <v/>
      </c>
      <c r="G34" s="198" t="str">
        <f t="shared" si="3"/>
        <v/>
      </c>
      <c r="H34" s="199">
        <f t="shared" si="27"/>
        <v>0</v>
      </c>
      <c r="I34" s="199">
        <f t="shared" si="28"/>
        <v>0</v>
      </c>
      <c r="J34" s="199">
        <f t="shared" si="29"/>
        <v>0</v>
      </c>
      <c r="K34" s="199">
        <f t="shared" si="30"/>
        <v>0</v>
      </c>
      <c r="L34" s="199">
        <f t="shared" si="31"/>
        <v>0</v>
      </c>
      <c r="M34" s="199">
        <f t="shared" si="32"/>
        <v>0</v>
      </c>
      <c r="N34" s="72"/>
      <c r="O34" s="199">
        <f>+IFERROR(MIN(N34*(1+MTR!$E$28)*(1+MTR!$D$28),IF($C34&lt;2018,L34+M34*MTR!$D$35,L34+M34*MTR!$E$36)),0)</f>
        <v>0</v>
      </c>
      <c r="Q34" s="199" t="str">
        <f t="shared" si="10"/>
        <v/>
      </c>
      <c r="R34" s="199">
        <f t="shared" si="19"/>
        <v>0</v>
      </c>
      <c r="S34" s="199">
        <f t="shared" si="20"/>
        <v>0</v>
      </c>
      <c r="T34" s="199">
        <f t="shared" si="21"/>
        <v>0</v>
      </c>
      <c r="U34" s="199">
        <f t="shared" si="22"/>
        <v>0</v>
      </c>
      <c r="V34" s="199">
        <f t="shared" si="23"/>
        <v>0</v>
      </c>
      <c r="W34" s="199">
        <f t="shared" si="24"/>
        <v>0</v>
      </c>
      <c r="X34" s="199">
        <f t="shared" si="25"/>
        <v>0</v>
      </c>
      <c r="Y34" s="199">
        <f t="shared" si="26"/>
        <v>0</v>
      </c>
      <c r="Z34" s="72"/>
      <c r="AA34" s="213">
        <f>+IFERROR(MIN(Z34*(1+MTR!$E$28)*(1+MTR!$F$28),IF(L34&lt;2018,X34+Y34*MTR!$D$35,X34+Y34*MTR!$E$36)),0)</f>
        <v>0</v>
      </c>
    </row>
    <row r="35" spans="1:27">
      <c r="A35" s="105"/>
      <c r="B35" s="72"/>
      <c r="C35" s="116"/>
      <c r="D35" s="72"/>
      <c r="E35" s="113"/>
      <c r="F35" s="197" t="str">
        <f t="shared" si="2"/>
        <v/>
      </c>
      <c r="G35" s="198" t="str">
        <f t="shared" si="3"/>
        <v/>
      </c>
      <c r="H35" s="199">
        <f t="shared" si="27"/>
        <v>0</v>
      </c>
      <c r="I35" s="199">
        <f t="shared" si="28"/>
        <v>0</v>
      </c>
      <c r="J35" s="199">
        <f t="shared" si="29"/>
        <v>0</v>
      </c>
      <c r="K35" s="199">
        <f t="shared" si="30"/>
        <v>0</v>
      </c>
      <c r="L35" s="199">
        <f t="shared" si="31"/>
        <v>0</v>
      </c>
      <c r="M35" s="199">
        <f t="shared" si="32"/>
        <v>0</v>
      </c>
      <c r="N35" s="72"/>
      <c r="O35" s="199">
        <f>+IFERROR(MIN(N35*(1+MTR!$E$28)*(1+MTR!$D$28),IF($C35&lt;2018,L35+M35*MTR!$D$35,L35+M35*MTR!$E$36)),0)</f>
        <v>0</v>
      </c>
      <c r="Q35" s="199" t="str">
        <f t="shared" si="10"/>
        <v/>
      </c>
      <c r="R35" s="199">
        <f t="shared" si="19"/>
        <v>0</v>
      </c>
      <c r="S35" s="199">
        <f t="shared" si="20"/>
        <v>0</v>
      </c>
      <c r="T35" s="199">
        <f t="shared" si="21"/>
        <v>0</v>
      </c>
      <c r="U35" s="199">
        <f t="shared" si="22"/>
        <v>0</v>
      </c>
      <c r="V35" s="199">
        <f t="shared" si="23"/>
        <v>0</v>
      </c>
      <c r="W35" s="199">
        <f t="shared" si="24"/>
        <v>0</v>
      </c>
      <c r="X35" s="199">
        <f t="shared" si="25"/>
        <v>0</v>
      </c>
      <c r="Y35" s="199">
        <f t="shared" si="26"/>
        <v>0</v>
      </c>
      <c r="Z35" s="72"/>
      <c r="AA35" s="213">
        <f>+IFERROR(MIN(Z35*(1+MTR!$E$28)*(1+MTR!$F$28),IF(L35&lt;2018,X35+Y35*MTR!$D$35,X35+Y35*MTR!$E$36)),0)</f>
        <v>0</v>
      </c>
    </row>
    <row r="36" spans="1:27">
      <c r="A36" s="105"/>
      <c r="B36" s="72"/>
      <c r="C36" s="116"/>
      <c r="D36" s="72"/>
      <c r="E36" s="113"/>
      <c r="F36" s="197" t="str">
        <f t="shared" si="2"/>
        <v/>
      </c>
      <c r="G36" s="198" t="str">
        <f t="shared" si="3"/>
        <v/>
      </c>
      <c r="H36" s="199">
        <f t="shared" si="27"/>
        <v>0</v>
      </c>
      <c r="I36" s="199">
        <f t="shared" si="28"/>
        <v>0</v>
      </c>
      <c r="J36" s="199">
        <f t="shared" si="29"/>
        <v>0</v>
      </c>
      <c r="K36" s="199">
        <f t="shared" si="30"/>
        <v>0</v>
      </c>
      <c r="L36" s="199">
        <f t="shared" si="31"/>
        <v>0</v>
      </c>
      <c r="M36" s="199">
        <f t="shared" si="32"/>
        <v>0</v>
      </c>
      <c r="N36" s="72"/>
      <c r="O36" s="199">
        <f>+IFERROR(MIN(N36*(1+MTR!$E$28)*(1+MTR!$D$28),IF($C36&lt;2018,L36+M36*MTR!$D$35,L36+M36*MTR!$E$36)),0)</f>
        <v>0</v>
      </c>
      <c r="Q36" s="199" t="str">
        <f t="shared" si="10"/>
        <v/>
      </c>
      <c r="R36" s="199">
        <f t="shared" si="19"/>
        <v>0</v>
      </c>
      <c r="S36" s="199">
        <f t="shared" si="20"/>
        <v>0</v>
      </c>
      <c r="T36" s="199">
        <f t="shared" si="21"/>
        <v>0</v>
      </c>
      <c r="U36" s="199">
        <f t="shared" si="22"/>
        <v>0</v>
      </c>
      <c r="V36" s="199">
        <f t="shared" si="23"/>
        <v>0</v>
      </c>
      <c r="W36" s="199">
        <f t="shared" si="24"/>
        <v>0</v>
      </c>
      <c r="X36" s="199">
        <f t="shared" si="25"/>
        <v>0</v>
      </c>
      <c r="Y36" s="199">
        <f t="shared" si="26"/>
        <v>0</v>
      </c>
      <c r="Z36" s="72"/>
      <c r="AA36" s="213">
        <f>+IFERROR(MIN(Z36*(1+MTR!$E$28)*(1+MTR!$F$28),IF(L36&lt;2018,X36+Y36*MTR!$D$35,X36+Y36*MTR!$E$36)),0)</f>
        <v>0</v>
      </c>
    </row>
    <row r="37" spans="1:27">
      <c r="A37" s="105"/>
      <c r="B37" s="72"/>
      <c r="C37" s="116"/>
      <c r="D37" s="72"/>
      <c r="E37" s="113"/>
      <c r="F37" s="197" t="str">
        <f t="shared" si="2"/>
        <v/>
      </c>
      <c r="G37" s="198" t="str">
        <f t="shared" si="3"/>
        <v/>
      </c>
      <c r="H37" s="199">
        <f t="shared" si="27"/>
        <v>0</v>
      </c>
      <c r="I37" s="199">
        <f t="shared" si="28"/>
        <v>0</v>
      </c>
      <c r="J37" s="199">
        <f t="shared" si="29"/>
        <v>0</v>
      </c>
      <c r="K37" s="199">
        <f t="shared" si="30"/>
        <v>0</v>
      </c>
      <c r="L37" s="199">
        <f t="shared" si="31"/>
        <v>0</v>
      </c>
      <c r="M37" s="199">
        <f t="shared" si="32"/>
        <v>0</v>
      </c>
      <c r="N37" s="72"/>
      <c r="O37" s="199">
        <f>+IFERROR(MIN(N37*(1+MTR!$E$28)*(1+MTR!$D$28),IF($C37&lt;2018,L37+M37*MTR!$D$35,L37+M37*MTR!$E$36)),0)</f>
        <v>0</v>
      </c>
      <c r="Q37" s="199" t="str">
        <f t="shared" si="10"/>
        <v/>
      </c>
      <c r="R37" s="199">
        <f t="shared" si="19"/>
        <v>0</v>
      </c>
      <c r="S37" s="199">
        <f t="shared" si="20"/>
        <v>0</v>
      </c>
      <c r="T37" s="199">
        <f t="shared" si="21"/>
        <v>0</v>
      </c>
      <c r="U37" s="199">
        <f t="shared" si="22"/>
        <v>0</v>
      </c>
      <c r="V37" s="199">
        <f t="shared" si="23"/>
        <v>0</v>
      </c>
      <c r="W37" s="199">
        <f t="shared" si="24"/>
        <v>0</v>
      </c>
      <c r="X37" s="199">
        <f t="shared" si="25"/>
        <v>0</v>
      </c>
      <c r="Y37" s="199">
        <f t="shared" si="26"/>
        <v>0</v>
      </c>
      <c r="Z37" s="72"/>
      <c r="AA37" s="213">
        <f>+IFERROR(MIN(Z37*(1+MTR!$E$28)*(1+MTR!$F$28),IF(L37&lt;2018,X37+Y37*MTR!$D$35,X37+Y37*MTR!$E$36)),0)</f>
        <v>0</v>
      </c>
    </row>
    <row r="38" spans="1:27">
      <c r="A38" s="105"/>
      <c r="B38" s="72"/>
      <c r="C38" s="116"/>
      <c r="D38" s="72"/>
      <c r="E38" s="113"/>
      <c r="F38" s="197" t="str">
        <f t="shared" si="2"/>
        <v/>
      </c>
      <c r="G38" s="198" t="str">
        <f t="shared" si="3"/>
        <v/>
      </c>
      <c r="H38" s="199">
        <f t="shared" si="27"/>
        <v>0</v>
      </c>
      <c r="I38" s="199">
        <f t="shared" si="28"/>
        <v>0</v>
      </c>
      <c r="J38" s="199">
        <f t="shared" si="29"/>
        <v>0</v>
      </c>
      <c r="K38" s="199">
        <f t="shared" si="30"/>
        <v>0</v>
      </c>
      <c r="L38" s="199">
        <f t="shared" si="31"/>
        <v>0</v>
      </c>
      <c r="M38" s="199">
        <f t="shared" si="32"/>
        <v>0</v>
      </c>
      <c r="N38" s="72"/>
      <c r="O38" s="199">
        <f>+IFERROR(MIN(N38*(1+MTR!$E$28)*(1+MTR!$D$28),IF($C38&lt;2018,L38+M38*MTR!$D$35,L38+M38*MTR!$E$36)),0)</f>
        <v>0</v>
      </c>
      <c r="Q38" s="199" t="str">
        <f t="shared" si="10"/>
        <v/>
      </c>
      <c r="R38" s="199">
        <f t="shared" si="19"/>
        <v>0</v>
      </c>
      <c r="S38" s="199">
        <f t="shared" si="20"/>
        <v>0</v>
      </c>
      <c r="T38" s="199">
        <f t="shared" si="21"/>
        <v>0</v>
      </c>
      <c r="U38" s="199">
        <f t="shared" si="22"/>
        <v>0</v>
      </c>
      <c r="V38" s="199">
        <f t="shared" si="23"/>
        <v>0</v>
      </c>
      <c r="W38" s="199">
        <f t="shared" si="24"/>
        <v>0</v>
      </c>
      <c r="X38" s="199">
        <f t="shared" si="25"/>
        <v>0</v>
      </c>
      <c r="Y38" s="199">
        <f t="shared" si="26"/>
        <v>0</v>
      </c>
      <c r="Z38" s="72"/>
      <c r="AA38" s="213">
        <f>+IFERROR(MIN(Z38*(1+MTR!$E$28)*(1+MTR!$F$28),IF(L38&lt;2018,X38+Y38*MTR!$D$35,X38+Y38*MTR!$E$36)),0)</f>
        <v>0</v>
      </c>
    </row>
    <row r="39" spans="1:27">
      <c r="A39" s="105"/>
      <c r="B39" s="72"/>
      <c r="C39" s="116"/>
      <c r="D39" s="72"/>
      <c r="E39" s="113"/>
      <c r="F39" s="197" t="str">
        <f t="shared" si="2"/>
        <v/>
      </c>
      <c r="G39" s="198" t="str">
        <f t="shared" si="3"/>
        <v/>
      </c>
      <c r="H39" s="199">
        <f t="shared" si="27"/>
        <v>0</v>
      </c>
      <c r="I39" s="199">
        <f t="shared" si="28"/>
        <v>0</v>
      </c>
      <c r="J39" s="199">
        <f t="shared" si="29"/>
        <v>0</v>
      </c>
      <c r="K39" s="199">
        <f t="shared" si="30"/>
        <v>0</v>
      </c>
      <c r="L39" s="199">
        <f t="shared" si="31"/>
        <v>0</v>
      </c>
      <c r="M39" s="199">
        <f t="shared" si="32"/>
        <v>0</v>
      </c>
      <c r="N39" s="72"/>
      <c r="O39" s="199">
        <f>+IFERROR(MIN(N39*(1+MTR!$E$28)*(1+MTR!$D$28),IF($C39&lt;2018,L39+M39*MTR!$D$35,L39+M39*MTR!$E$36)),0)</f>
        <v>0</v>
      </c>
      <c r="Q39" s="199" t="str">
        <f t="shared" si="10"/>
        <v/>
      </c>
      <c r="R39" s="199">
        <f t="shared" si="19"/>
        <v>0</v>
      </c>
      <c r="S39" s="199">
        <f t="shared" si="20"/>
        <v>0</v>
      </c>
      <c r="T39" s="199">
        <f t="shared" si="21"/>
        <v>0</v>
      </c>
      <c r="U39" s="199">
        <f t="shared" si="22"/>
        <v>0</v>
      </c>
      <c r="V39" s="199">
        <f t="shared" si="23"/>
        <v>0</v>
      </c>
      <c r="W39" s="199">
        <f t="shared" si="24"/>
        <v>0</v>
      </c>
      <c r="X39" s="199">
        <f t="shared" si="25"/>
        <v>0</v>
      </c>
      <c r="Y39" s="199">
        <f t="shared" si="26"/>
        <v>0</v>
      </c>
      <c r="Z39" s="72"/>
      <c r="AA39" s="213">
        <f>+IFERROR(MIN(Z39*(1+MTR!$E$28)*(1+MTR!$F$28),IF(L39&lt;2018,X39+Y39*MTR!$D$35,X39+Y39*MTR!$E$36)),0)</f>
        <v>0</v>
      </c>
    </row>
    <row r="40" spans="1:27">
      <c r="A40" s="105"/>
      <c r="B40" s="72"/>
      <c r="C40" s="116"/>
      <c r="D40" s="72"/>
      <c r="E40" s="113"/>
      <c r="F40" s="197" t="str">
        <f t="shared" si="2"/>
        <v/>
      </c>
      <c r="G40" s="198" t="str">
        <f t="shared" si="3"/>
        <v/>
      </c>
      <c r="H40" s="199">
        <f t="shared" si="27"/>
        <v>0</v>
      </c>
      <c r="I40" s="199">
        <f t="shared" si="28"/>
        <v>0</v>
      </c>
      <c r="J40" s="199">
        <f t="shared" si="29"/>
        <v>0</v>
      </c>
      <c r="K40" s="199">
        <f t="shared" si="30"/>
        <v>0</v>
      </c>
      <c r="L40" s="199">
        <f t="shared" si="31"/>
        <v>0</v>
      </c>
      <c r="M40" s="199">
        <f t="shared" si="32"/>
        <v>0</v>
      </c>
      <c r="N40" s="72"/>
      <c r="O40" s="199">
        <f>+IFERROR(MIN(N40*(1+MTR!$E$28)*(1+MTR!$D$28),IF($C40&lt;2018,L40+M40*MTR!$D$35,L40+M40*MTR!$E$36)),0)</f>
        <v>0</v>
      </c>
      <c r="Q40" s="199" t="str">
        <f t="shared" si="10"/>
        <v/>
      </c>
      <c r="R40" s="199">
        <f t="shared" si="19"/>
        <v>0</v>
      </c>
      <c r="S40" s="199">
        <f t="shared" si="20"/>
        <v>0</v>
      </c>
      <c r="T40" s="199">
        <f t="shared" si="21"/>
        <v>0</v>
      </c>
      <c r="U40" s="199">
        <f t="shared" si="22"/>
        <v>0</v>
      </c>
      <c r="V40" s="199">
        <f t="shared" si="23"/>
        <v>0</v>
      </c>
      <c r="W40" s="199">
        <f t="shared" si="24"/>
        <v>0</v>
      </c>
      <c r="X40" s="199">
        <f t="shared" si="25"/>
        <v>0</v>
      </c>
      <c r="Y40" s="199">
        <f t="shared" si="26"/>
        <v>0</v>
      </c>
      <c r="Z40" s="72"/>
      <c r="AA40" s="213">
        <f>+IFERROR(MIN(Z40*(1+MTR!$E$28)*(1+MTR!$F$28),IF(L40&lt;2018,X40+Y40*MTR!$D$35,X40+Y40*MTR!$E$36)),0)</f>
        <v>0</v>
      </c>
    </row>
    <row r="41" spans="1:27">
      <c r="A41" s="105"/>
      <c r="B41" s="72"/>
      <c r="C41" s="116"/>
      <c r="D41" s="72"/>
      <c r="E41" s="113"/>
      <c r="F41" s="200" t="str">
        <f t="shared" si="2"/>
        <v/>
      </c>
      <c r="G41" s="198" t="str">
        <f t="shared" si="3"/>
        <v/>
      </c>
      <c r="H41" s="199">
        <f>+IFERROR(G41*$D41,0)</f>
        <v>0</v>
      </c>
      <c r="I41" s="199">
        <f>+IFERROR(G41*$E41,0)</f>
        <v>0</v>
      </c>
      <c r="J41" s="199">
        <f>+IFERROR(IF($F41&gt;0,MAX(0,MIN(H41/$F41,MAX(0,H41))),0),0)</f>
        <v>0</v>
      </c>
      <c r="K41" s="199">
        <f>+IFERROR(IF($F41&gt;0,MAX(0,MIN(I41/$F41,MAX(0,I41))),0),0)</f>
        <v>0</v>
      </c>
      <c r="L41" s="199">
        <f>+J41-K41</f>
        <v>0</v>
      </c>
      <c r="M41" s="199">
        <f>+H41-I41</f>
        <v>0</v>
      </c>
      <c r="N41" s="114"/>
      <c r="O41" s="199">
        <f>+IFERROR(MIN(N41*(1+MTR!$E$28)*(1+MTR!$D$28),IF($C41&lt;2018,L41+M41*MTR!$D$35,L41+M41*MTR!$E$36)),0)</f>
        <v>0</v>
      </c>
      <c r="Q41" s="199" t="str">
        <f t="shared" si="10"/>
        <v/>
      </c>
      <c r="R41" s="199">
        <f t="shared" si="19"/>
        <v>0</v>
      </c>
      <c r="S41" s="199">
        <f t="shared" si="20"/>
        <v>0</v>
      </c>
      <c r="T41" s="199">
        <f t="shared" si="21"/>
        <v>0</v>
      </c>
      <c r="U41" s="199">
        <f t="shared" si="22"/>
        <v>0</v>
      </c>
      <c r="V41" s="199">
        <f t="shared" si="23"/>
        <v>0</v>
      </c>
      <c r="W41" s="199">
        <f t="shared" si="24"/>
        <v>0</v>
      </c>
      <c r="X41" s="199">
        <f t="shared" si="25"/>
        <v>0</v>
      </c>
      <c r="Y41" s="199">
        <f t="shared" si="26"/>
        <v>0</v>
      </c>
      <c r="Z41" s="114"/>
      <c r="AA41" s="213">
        <f>+IFERROR(MIN(Z41*(1+MTR!$E$28)*(1+MTR!$F$28),IF(L41&lt;2018,X41+Y41*MTR!$D$35,X41+Y41*MTR!$E$36)),0)</f>
        <v>0</v>
      </c>
    </row>
    <row r="42" spans="1:27">
      <c r="A42" s="105"/>
      <c r="B42" s="72"/>
      <c r="C42" s="116"/>
      <c r="D42" s="72"/>
      <c r="E42" s="113"/>
      <c r="F42" s="197" t="str">
        <f t="shared" si="2"/>
        <v/>
      </c>
      <c r="G42" s="198" t="str">
        <f t="shared" si="3"/>
        <v/>
      </c>
      <c r="H42" s="199">
        <f t="shared" ref="H42:H57" si="33">+IFERROR(G42*$D42,0)</f>
        <v>0</v>
      </c>
      <c r="I42" s="199">
        <f t="shared" ref="I42:I57" si="34">+IFERROR(G42*$E42,0)</f>
        <v>0</v>
      </c>
      <c r="J42" s="199">
        <f t="shared" ref="J42:J57" si="35">+IFERROR(IF($F42&gt;0,MAX(0,MIN(H42/$F42,MAX(0,H42))),0),0)</f>
        <v>0</v>
      </c>
      <c r="K42" s="199">
        <f t="shared" ref="K42:K57" si="36">+IFERROR(IF($F42&gt;0,MAX(0,MIN(I42/$F42,MAX(0,I42))),0),0)</f>
        <v>0</v>
      </c>
      <c r="L42" s="199">
        <f t="shared" ref="L42:L57" si="37">+J42-K42</f>
        <v>0</v>
      </c>
      <c r="M42" s="199">
        <f t="shared" ref="M42:M57" si="38">+H42-I42</f>
        <v>0</v>
      </c>
      <c r="N42" s="72"/>
      <c r="O42" s="199">
        <f>+IFERROR(MIN(N42*(1+MTR!$E$28)*(1+MTR!$D$28),IF($C42&lt;2018,L42+M42*MTR!$D$35,L42+M42*MTR!$E$36)),0)</f>
        <v>0</v>
      </c>
      <c r="Q42" s="199" t="str">
        <f t="shared" si="10"/>
        <v/>
      </c>
      <c r="R42" s="199">
        <f t="shared" si="19"/>
        <v>0</v>
      </c>
      <c r="S42" s="199">
        <f t="shared" si="20"/>
        <v>0</v>
      </c>
      <c r="T42" s="199">
        <f t="shared" si="21"/>
        <v>0</v>
      </c>
      <c r="U42" s="199">
        <f t="shared" si="22"/>
        <v>0</v>
      </c>
      <c r="V42" s="199">
        <f t="shared" si="23"/>
        <v>0</v>
      </c>
      <c r="W42" s="199">
        <f t="shared" si="24"/>
        <v>0</v>
      </c>
      <c r="X42" s="199">
        <f t="shared" si="25"/>
        <v>0</v>
      </c>
      <c r="Y42" s="199">
        <f t="shared" si="26"/>
        <v>0</v>
      </c>
      <c r="Z42" s="72"/>
      <c r="AA42" s="213">
        <f>+IFERROR(MIN(Z42*(1+MTR!$E$28)*(1+MTR!$F$28),IF(L42&lt;2018,X42+Y42*MTR!$D$35,X42+Y42*MTR!$E$36)),0)</f>
        <v>0</v>
      </c>
    </row>
    <row r="43" spans="1:27">
      <c r="A43" s="105"/>
      <c r="B43" s="72"/>
      <c r="C43" s="116"/>
      <c r="D43" s="72"/>
      <c r="E43" s="113"/>
      <c r="F43" s="197" t="str">
        <f t="shared" si="2"/>
        <v/>
      </c>
      <c r="G43" s="198" t="str">
        <f t="shared" si="3"/>
        <v/>
      </c>
      <c r="H43" s="199">
        <f t="shared" si="33"/>
        <v>0</v>
      </c>
      <c r="I43" s="199">
        <f t="shared" si="34"/>
        <v>0</v>
      </c>
      <c r="J43" s="199">
        <f t="shared" si="35"/>
        <v>0</v>
      </c>
      <c r="K43" s="199">
        <f t="shared" si="36"/>
        <v>0</v>
      </c>
      <c r="L43" s="199">
        <f t="shared" si="37"/>
        <v>0</v>
      </c>
      <c r="M43" s="199">
        <f t="shared" si="38"/>
        <v>0</v>
      </c>
      <c r="N43" s="72"/>
      <c r="O43" s="199">
        <f>+IFERROR(MIN(N43*(1+MTR!$E$28)*(1+MTR!$D$28),IF($C43&lt;2018,L43+M43*MTR!$D$35,L43+M43*MTR!$E$36)),0)</f>
        <v>0</v>
      </c>
      <c r="Q43" s="199" t="str">
        <f t="shared" si="10"/>
        <v/>
      </c>
      <c r="R43" s="199">
        <f t="shared" si="19"/>
        <v>0</v>
      </c>
      <c r="S43" s="199">
        <f t="shared" si="20"/>
        <v>0</v>
      </c>
      <c r="T43" s="199">
        <f t="shared" si="21"/>
        <v>0</v>
      </c>
      <c r="U43" s="199">
        <f t="shared" si="22"/>
        <v>0</v>
      </c>
      <c r="V43" s="199">
        <f t="shared" si="23"/>
        <v>0</v>
      </c>
      <c r="W43" s="199">
        <f t="shared" si="24"/>
        <v>0</v>
      </c>
      <c r="X43" s="199">
        <f t="shared" si="25"/>
        <v>0</v>
      </c>
      <c r="Y43" s="199">
        <f t="shared" si="26"/>
        <v>0</v>
      </c>
      <c r="Z43" s="72"/>
      <c r="AA43" s="213">
        <f>+IFERROR(MIN(Z43*(1+MTR!$E$28)*(1+MTR!$F$28),IF(L43&lt;2018,X43+Y43*MTR!$D$35,X43+Y43*MTR!$E$36)),0)</f>
        <v>0</v>
      </c>
    </row>
    <row r="44" spans="1:27">
      <c r="A44" s="105"/>
      <c r="B44" s="72"/>
      <c r="C44" s="116"/>
      <c r="D44" s="72"/>
      <c r="E44" s="113"/>
      <c r="F44" s="197" t="str">
        <f t="shared" si="2"/>
        <v/>
      </c>
      <c r="G44" s="198" t="str">
        <f t="shared" si="3"/>
        <v/>
      </c>
      <c r="H44" s="199">
        <f t="shared" si="33"/>
        <v>0</v>
      </c>
      <c r="I44" s="199">
        <f t="shared" si="34"/>
        <v>0</v>
      </c>
      <c r="J44" s="199">
        <f t="shared" si="35"/>
        <v>0</v>
      </c>
      <c r="K44" s="199">
        <f t="shared" si="36"/>
        <v>0</v>
      </c>
      <c r="L44" s="199">
        <f t="shared" si="37"/>
        <v>0</v>
      </c>
      <c r="M44" s="199">
        <f t="shared" si="38"/>
        <v>0</v>
      </c>
      <c r="N44" s="72"/>
      <c r="O44" s="199">
        <f>+IFERROR(MIN(N44*(1+MTR!$E$28)*(1+MTR!$D$28),IF($C44&lt;2018,L44+M44*MTR!$D$35,L44+M44*MTR!$E$36)),0)</f>
        <v>0</v>
      </c>
      <c r="Q44" s="199" t="str">
        <f t="shared" si="10"/>
        <v/>
      </c>
      <c r="R44" s="199">
        <f t="shared" si="19"/>
        <v>0</v>
      </c>
      <c r="S44" s="199">
        <f t="shared" si="20"/>
        <v>0</v>
      </c>
      <c r="T44" s="199">
        <f t="shared" si="21"/>
        <v>0</v>
      </c>
      <c r="U44" s="199">
        <f t="shared" si="22"/>
        <v>0</v>
      </c>
      <c r="V44" s="199">
        <f t="shared" si="23"/>
        <v>0</v>
      </c>
      <c r="W44" s="199">
        <f t="shared" si="24"/>
        <v>0</v>
      </c>
      <c r="X44" s="199">
        <f t="shared" si="25"/>
        <v>0</v>
      </c>
      <c r="Y44" s="199">
        <f t="shared" si="26"/>
        <v>0</v>
      </c>
      <c r="Z44" s="72"/>
      <c r="AA44" s="213">
        <f>+IFERROR(MIN(Z44*(1+MTR!$E$28)*(1+MTR!$F$28),IF(L44&lt;2018,X44+Y44*MTR!$D$35,X44+Y44*MTR!$E$36)),0)</f>
        <v>0</v>
      </c>
    </row>
    <row r="45" spans="1:27">
      <c r="A45" s="105"/>
      <c r="B45" s="72"/>
      <c r="C45" s="116"/>
      <c r="D45" s="72"/>
      <c r="E45" s="113"/>
      <c r="F45" s="197" t="str">
        <f t="shared" si="2"/>
        <v/>
      </c>
      <c r="G45" s="198" t="str">
        <f t="shared" si="3"/>
        <v/>
      </c>
      <c r="H45" s="199">
        <f t="shared" si="33"/>
        <v>0</v>
      </c>
      <c r="I45" s="199">
        <f t="shared" si="34"/>
        <v>0</v>
      </c>
      <c r="J45" s="199">
        <f t="shared" si="35"/>
        <v>0</v>
      </c>
      <c r="K45" s="199">
        <f t="shared" si="36"/>
        <v>0</v>
      </c>
      <c r="L45" s="199">
        <f t="shared" si="37"/>
        <v>0</v>
      </c>
      <c r="M45" s="199">
        <f t="shared" si="38"/>
        <v>0</v>
      </c>
      <c r="N45" s="72"/>
      <c r="O45" s="199">
        <f>+IFERROR(MIN(N45*(1+MTR!$E$28)*(1+MTR!$D$28),IF($C45&lt;2018,L45+M45*MTR!$D$35,L45+M45*MTR!$E$36)),0)</f>
        <v>0</v>
      </c>
      <c r="Q45" s="199" t="str">
        <f t="shared" si="10"/>
        <v/>
      </c>
      <c r="R45" s="199">
        <f t="shared" si="19"/>
        <v>0</v>
      </c>
      <c r="S45" s="199">
        <f t="shared" si="20"/>
        <v>0</v>
      </c>
      <c r="T45" s="199">
        <f t="shared" si="21"/>
        <v>0</v>
      </c>
      <c r="U45" s="199">
        <f t="shared" si="22"/>
        <v>0</v>
      </c>
      <c r="V45" s="199">
        <f t="shared" si="23"/>
        <v>0</v>
      </c>
      <c r="W45" s="199">
        <f t="shared" si="24"/>
        <v>0</v>
      </c>
      <c r="X45" s="199">
        <f t="shared" si="25"/>
        <v>0</v>
      </c>
      <c r="Y45" s="199">
        <f t="shared" si="26"/>
        <v>0</v>
      </c>
      <c r="Z45" s="72"/>
      <c r="AA45" s="213">
        <f>+IFERROR(MIN(Z45*(1+MTR!$E$28)*(1+MTR!$F$28),IF(L45&lt;2018,X45+Y45*MTR!$D$35,X45+Y45*MTR!$E$36)),0)</f>
        <v>0</v>
      </c>
    </row>
    <row r="46" spans="1:27">
      <c r="A46" s="105"/>
      <c r="B46" s="72"/>
      <c r="C46" s="116"/>
      <c r="D46" s="72"/>
      <c r="E46" s="113"/>
      <c r="F46" s="197" t="str">
        <f t="shared" si="2"/>
        <v/>
      </c>
      <c r="G46" s="198" t="str">
        <f t="shared" si="3"/>
        <v/>
      </c>
      <c r="H46" s="199">
        <f t="shared" si="33"/>
        <v>0</v>
      </c>
      <c r="I46" s="199">
        <f t="shared" si="34"/>
        <v>0</v>
      </c>
      <c r="J46" s="199">
        <f t="shared" si="35"/>
        <v>0</v>
      </c>
      <c r="K46" s="199">
        <f t="shared" si="36"/>
        <v>0</v>
      </c>
      <c r="L46" s="199">
        <f t="shared" si="37"/>
        <v>0</v>
      </c>
      <c r="M46" s="199">
        <f t="shared" si="38"/>
        <v>0</v>
      </c>
      <c r="N46" s="72"/>
      <c r="O46" s="199">
        <f>+IFERROR(MIN(N46*(1+MTR!$E$28)*(1+MTR!$D$28),IF($C46&lt;2018,L46+M46*MTR!$D$35,L46+M46*MTR!$E$36)),0)</f>
        <v>0</v>
      </c>
      <c r="Q46" s="199" t="str">
        <f t="shared" si="10"/>
        <v/>
      </c>
      <c r="R46" s="199">
        <f t="shared" si="19"/>
        <v>0</v>
      </c>
      <c r="S46" s="199">
        <f t="shared" si="20"/>
        <v>0</v>
      </c>
      <c r="T46" s="199">
        <f t="shared" si="21"/>
        <v>0</v>
      </c>
      <c r="U46" s="199">
        <f t="shared" si="22"/>
        <v>0</v>
      </c>
      <c r="V46" s="199">
        <f t="shared" si="23"/>
        <v>0</v>
      </c>
      <c r="W46" s="199">
        <f t="shared" si="24"/>
        <v>0</v>
      </c>
      <c r="X46" s="199">
        <f t="shared" si="25"/>
        <v>0</v>
      </c>
      <c r="Y46" s="199">
        <f t="shared" si="26"/>
        <v>0</v>
      </c>
      <c r="Z46" s="72"/>
      <c r="AA46" s="213">
        <f>+IFERROR(MIN(Z46*(1+MTR!$E$28)*(1+MTR!$F$28),IF(L46&lt;2018,X46+Y46*MTR!$D$35,X46+Y46*MTR!$E$36)),0)</f>
        <v>0</v>
      </c>
    </row>
    <row r="47" spans="1:27">
      <c r="A47" s="105"/>
      <c r="B47" s="72"/>
      <c r="C47" s="116"/>
      <c r="D47" s="72"/>
      <c r="E47" s="113"/>
      <c r="F47" s="197" t="str">
        <f t="shared" si="2"/>
        <v/>
      </c>
      <c r="G47" s="198" t="str">
        <f t="shared" si="3"/>
        <v/>
      </c>
      <c r="H47" s="199">
        <f t="shared" si="33"/>
        <v>0</v>
      </c>
      <c r="I47" s="199">
        <f t="shared" si="34"/>
        <v>0</v>
      </c>
      <c r="J47" s="199">
        <f t="shared" si="35"/>
        <v>0</v>
      </c>
      <c r="K47" s="199">
        <f t="shared" si="36"/>
        <v>0</v>
      </c>
      <c r="L47" s="199">
        <f t="shared" si="37"/>
        <v>0</v>
      </c>
      <c r="M47" s="199">
        <f t="shared" si="38"/>
        <v>0</v>
      </c>
      <c r="N47" s="72"/>
      <c r="O47" s="199">
        <f>+IFERROR(MIN(N47*(1+MTR!$E$28)*(1+MTR!$D$28),IF($C47&lt;2018,L47+M47*MTR!$D$35,L47+M47*MTR!$E$36)),0)</f>
        <v>0</v>
      </c>
      <c r="Q47" s="199" t="str">
        <f t="shared" si="10"/>
        <v/>
      </c>
      <c r="R47" s="199">
        <f t="shared" si="19"/>
        <v>0</v>
      </c>
      <c r="S47" s="199">
        <f t="shared" si="20"/>
        <v>0</v>
      </c>
      <c r="T47" s="199">
        <f t="shared" si="21"/>
        <v>0</v>
      </c>
      <c r="U47" s="199">
        <f t="shared" si="22"/>
        <v>0</v>
      </c>
      <c r="V47" s="199">
        <f t="shared" si="23"/>
        <v>0</v>
      </c>
      <c r="W47" s="199">
        <f t="shared" si="24"/>
        <v>0</v>
      </c>
      <c r="X47" s="199">
        <f t="shared" si="25"/>
        <v>0</v>
      </c>
      <c r="Y47" s="199">
        <f t="shared" si="26"/>
        <v>0</v>
      </c>
      <c r="Z47" s="72"/>
      <c r="AA47" s="213">
        <f>+IFERROR(MIN(Z47*(1+MTR!$E$28)*(1+MTR!$F$28),IF(L47&lt;2018,X47+Y47*MTR!$D$35,X47+Y47*MTR!$E$36)),0)</f>
        <v>0</v>
      </c>
    </row>
    <row r="48" spans="1:27">
      <c r="A48" s="105"/>
      <c r="B48" s="72"/>
      <c r="C48" s="116"/>
      <c r="D48" s="72"/>
      <c r="E48" s="113"/>
      <c r="F48" s="197" t="str">
        <f t="shared" si="2"/>
        <v/>
      </c>
      <c r="G48" s="198" t="str">
        <f t="shared" si="3"/>
        <v/>
      </c>
      <c r="H48" s="199">
        <f t="shared" si="33"/>
        <v>0</v>
      </c>
      <c r="I48" s="199">
        <f t="shared" si="34"/>
        <v>0</v>
      </c>
      <c r="J48" s="199">
        <f t="shared" si="35"/>
        <v>0</v>
      </c>
      <c r="K48" s="199">
        <f t="shared" si="36"/>
        <v>0</v>
      </c>
      <c r="L48" s="199">
        <f t="shared" si="37"/>
        <v>0</v>
      </c>
      <c r="M48" s="199">
        <f t="shared" si="38"/>
        <v>0</v>
      </c>
      <c r="N48" s="72"/>
      <c r="O48" s="199">
        <f>+IFERROR(MIN(N48*(1+MTR!$E$28)*(1+MTR!$D$28),IF($C48&lt;2018,L48+M48*MTR!$D$35,L48+M48*MTR!$E$36)),0)</f>
        <v>0</v>
      </c>
      <c r="Q48" s="199" t="str">
        <f t="shared" si="10"/>
        <v/>
      </c>
      <c r="R48" s="199">
        <f t="shared" si="19"/>
        <v>0</v>
      </c>
      <c r="S48" s="199">
        <f t="shared" si="20"/>
        <v>0</v>
      </c>
      <c r="T48" s="199">
        <f t="shared" si="21"/>
        <v>0</v>
      </c>
      <c r="U48" s="199">
        <f t="shared" si="22"/>
        <v>0</v>
      </c>
      <c r="V48" s="199">
        <f t="shared" si="23"/>
        <v>0</v>
      </c>
      <c r="W48" s="199">
        <f t="shared" si="24"/>
        <v>0</v>
      </c>
      <c r="X48" s="199">
        <f t="shared" si="25"/>
        <v>0</v>
      </c>
      <c r="Y48" s="199">
        <f t="shared" si="26"/>
        <v>0</v>
      </c>
      <c r="Z48" s="72"/>
      <c r="AA48" s="213">
        <f>+IFERROR(MIN(Z48*(1+MTR!$E$28)*(1+MTR!$F$28),IF(L48&lt;2018,X48+Y48*MTR!$D$35,X48+Y48*MTR!$E$36)),0)</f>
        <v>0</v>
      </c>
    </row>
    <row r="49" spans="1:27">
      <c r="A49" s="105"/>
      <c r="B49" s="72"/>
      <c r="C49" s="116"/>
      <c r="D49" s="72"/>
      <c r="E49" s="113"/>
      <c r="F49" s="197" t="str">
        <f t="shared" si="2"/>
        <v/>
      </c>
      <c r="G49" s="198" t="str">
        <f t="shared" si="3"/>
        <v/>
      </c>
      <c r="H49" s="199">
        <f t="shared" si="33"/>
        <v>0</v>
      </c>
      <c r="I49" s="199">
        <f t="shared" si="34"/>
        <v>0</v>
      </c>
      <c r="J49" s="199">
        <f t="shared" si="35"/>
        <v>0</v>
      </c>
      <c r="K49" s="199">
        <f t="shared" si="36"/>
        <v>0</v>
      </c>
      <c r="L49" s="199">
        <f t="shared" si="37"/>
        <v>0</v>
      </c>
      <c r="M49" s="199">
        <f t="shared" si="38"/>
        <v>0</v>
      </c>
      <c r="N49" s="72"/>
      <c r="O49" s="199">
        <f>+IFERROR(MIN(N49*(1+MTR!$E$28)*(1+MTR!$D$28),IF($C49&lt;2018,L49+M49*MTR!$D$35,L49+M49*MTR!$E$36)),0)</f>
        <v>0</v>
      </c>
      <c r="Q49" s="199" t="str">
        <f t="shared" si="10"/>
        <v/>
      </c>
      <c r="R49" s="199">
        <f t="shared" si="19"/>
        <v>0</v>
      </c>
      <c r="S49" s="199">
        <f t="shared" si="20"/>
        <v>0</v>
      </c>
      <c r="T49" s="199">
        <f t="shared" si="21"/>
        <v>0</v>
      </c>
      <c r="U49" s="199">
        <f t="shared" si="22"/>
        <v>0</v>
      </c>
      <c r="V49" s="199">
        <f t="shared" si="23"/>
        <v>0</v>
      </c>
      <c r="W49" s="199">
        <f t="shared" si="24"/>
        <v>0</v>
      </c>
      <c r="X49" s="199">
        <f t="shared" si="25"/>
        <v>0</v>
      </c>
      <c r="Y49" s="199">
        <f t="shared" si="26"/>
        <v>0</v>
      </c>
      <c r="Z49" s="72"/>
      <c r="AA49" s="213">
        <f>+IFERROR(MIN(Z49*(1+MTR!$E$28)*(1+MTR!$F$28),IF(L49&lt;2018,X49+Y49*MTR!$D$35,X49+Y49*MTR!$E$36)),0)</f>
        <v>0</v>
      </c>
    </row>
    <row r="50" spans="1:27">
      <c r="A50" s="105"/>
      <c r="B50" s="72"/>
      <c r="C50" s="116"/>
      <c r="D50" s="72"/>
      <c r="E50" s="113"/>
      <c r="F50" s="197" t="str">
        <f t="shared" si="2"/>
        <v/>
      </c>
      <c r="G50" s="198" t="str">
        <f t="shared" si="3"/>
        <v/>
      </c>
      <c r="H50" s="199">
        <f t="shared" si="33"/>
        <v>0</v>
      </c>
      <c r="I50" s="199">
        <f t="shared" si="34"/>
        <v>0</v>
      </c>
      <c r="J50" s="199">
        <f t="shared" si="35"/>
        <v>0</v>
      </c>
      <c r="K50" s="199">
        <f t="shared" si="36"/>
        <v>0</v>
      </c>
      <c r="L50" s="199">
        <f t="shared" si="37"/>
        <v>0</v>
      </c>
      <c r="M50" s="199">
        <f t="shared" si="38"/>
        <v>0</v>
      </c>
      <c r="N50" s="72"/>
      <c r="O50" s="199">
        <f>+IFERROR(MIN(N50*(1+MTR!$E$28)*(1+MTR!$D$28),IF($C50&lt;2018,L50+M50*MTR!$D$35,L50+M50*MTR!$E$36)),0)</f>
        <v>0</v>
      </c>
      <c r="Q50" s="199" t="str">
        <f t="shared" si="10"/>
        <v/>
      </c>
      <c r="R50" s="199">
        <f t="shared" si="19"/>
        <v>0</v>
      </c>
      <c r="S50" s="199">
        <f t="shared" si="20"/>
        <v>0</v>
      </c>
      <c r="T50" s="199">
        <f t="shared" si="21"/>
        <v>0</v>
      </c>
      <c r="U50" s="199">
        <f t="shared" si="22"/>
        <v>0</v>
      </c>
      <c r="V50" s="199">
        <f t="shared" si="23"/>
        <v>0</v>
      </c>
      <c r="W50" s="199">
        <f t="shared" si="24"/>
        <v>0</v>
      </c>
      <c r="X50" s="199">
        <f t="shared" si="25"/>
        <v>0</v>
      </c>
      <c r="Y50" s="199">
        <f t="shared" si="26"/>
        <v>0</v>
      </c>
      <c r="Z50" s="72"/>
      <c r="AA50" s="213">
        <f>+IFERROR(MIN(Z50*(1+MTR!$E$28)*(1+MTR!$F$28),IF(L50&lt;2018,X50+Y50*MTR!$D$35,X50+Y50*MTR!$E$36)),0)</f>
        <v>0</v>
      </c>
    </row>
    <row r="51" spans="1:27">
      <c r="A51" s="105"/>
      <c r="B51" s="72"/>
      <c r="C51" s="116"/>
      <c r="D51" s="72"/>
      <c r="E51" s="113"/>
      <c r="F51" s="197" t="str">
        <f t="shared" si="2"/>
        <v/>
      </c>
      <c r="G51" s="198" t="str">
        <f t="shared" si="3"/>
        <v/>
      </c>
      <c r="H51" s="199">
        <f t="shared" si="33"/>
        <v>0</v>
      </c>
      <c r="I51" s="199">
        <f t="shared" si="34"/>
        <v>0</v>
      </c>
      <c r="J51" s="199">
        <f t="shared" si="35"/>
        <v>0</v>
      </c>
      <c r="K51" s="199">
        <f t="shared" si="36"/>
        <v>0</v>
      </c>
      <c r="L51" s="199">
        <f t="shared" si="37"/>
        <v>0</v>
      </c>
      <c r="M51" s="199">
        <f t="shared" si="38"/>
        <v>0</v>
      </c>
      <c r="N51" s="72"/>
      <c r="O51" s="199">
        <f>+IFERROR(MIN(N51*(1+MTR!$E$28)*(1+MTR!$D$28),IF($C51&lt;2018,L51+M51*MTR!$D$35,L51+M51*MTR!$E$36)),0)</f>
        <v>0</v>
      </c>
      <c r="Q51" s="199" t="str">
        <f t="shared" si="10"/>
        <v/>
      </c>
      <c r="R51" s="199">
        <f t="shared" si="19"/>
        <v>0</v>
      </c>
      <c r="S51" s="199">
        <f t="shared" si="20"/>
        <v>0</v>
      </c>
      <c r="T51" s="199">
        <f t="shared" si="21"/>
        <v>0</v>
      </c>
      <c r="U51" s="199">
        <f t="shared" si="22"/>
        <v>0</v>
      </c>
      <c r="V51" s="199">
        <f t="shared" si="23"/>
        <v>0</v>
      </c>
      <c r="W51" s="199">
        <f t="shared" si="24"/>
        <v>0</v>
      </c>
      <c r="X51" s="199">
        <f t="shared" si="25"/>
        <v>0</v>
      </c>
      <c r="Y51" s="199">
        <f t="shared" si="26"/>
        <v>0</v>
      </c>
      <c r="Z51" s="72"/>
      <c r="AA51" s="213">
        <f>+IFERROR(MIN(Z51*(1+MTR!$E$28)*(1+MTR!$F$28),IF(L51&lt;2018,X51+Y51*MTR!$D$35,X51+Y51*MTR!$E$36)),0)</f>
        <v>0</v>
      </c>
    </row>
    <row r="52" spans="1:27">
      <c r="A52" s="105"/>
      <c r="B52" s="72"/>
      <c r="C52" s="116"/>
      <c r="D52" s="72"/>
      <c r="E52" s="113"/>
      <c r="F52" s="197" t="str">
        <f t="shared" si="2"/>
        <v/>
      </c>
      <c r="G52" s="198" t="str">
        <f t="shared" si="3"/>
        <v/>
      </c>
      <c r="H52" s="199">
        <f t="shared" si="33"/>
        <v>0</v>
      </c>
      <c r="I52" s="199">
        <f t="shared" si="34"/>
        <v>0</v>
      </c>
      <c r="J52" s="199">
        <f t="shared" si="35"/>
        <v>0</v>
      </c>
      <c r="K52" s="199">
        <f t="shared" si="36"/>
        <v>0</v>
      </c>
      <c r="L52" s="199">
        <f t="shared" si="37"/>
        <v>0</v>
      </c>
      <c r="M52" s="199">
        <f t="shared" si="38"/>
        <v>0</v>
      </c>
      <c r="N52" s="72"/>
      <c r="O52" s="199">
        <f>+IFERROR(MIN(N52*(1+MTR!$E$28)*(1+MTR!$D$28),IF($C52&lt;2018,L52+M52*MTR!$D$35,L52+M52*MTR!$E$36)),0)</f>
        <v>0</v>
      </c>
      <c r="Q52" s="199" t="str">
        <f t="shared" si="10"/>
        <v/>
      </c>
      <c r="R52" s="199">
        <f t="shared" si="19"/>
        <v>0</v>
      </c>
      <c r="S52" s="199">
        <f t="shared" si="20"/>
        <v>0</v>
      </c>
      <c r="T52" s="199">
        <f t="shared" si="21"/>
        <v>0</v>
      </c>
      <c r="U52" s="199">
        <f t="shared" si="22"/>
        <v>0</v>
      </c>
      <c r="V52" s="199">
        <f t="shared" si="23"/>
        <v>0</v>
      </c>
      <c r="W52" s="199">
        <f t="shared" si="24"/>
        <v>0</v>
      </c>
      <c r="X52" s="199">
        <f t="shared" si="25"/>
        <v>0</v>
      </c>
      <c r="Y52" s="199">
        <f t="shared" si="26"/>
        <v>0</v>
      </c>
      <c r="Z52" s="72"/>
      <c r="AA52" s="213">
        <f>+IFERROR(MIN(Z52*(1+MTR!$E$28)*(1+MTR!$F$28),IF(L52&lt;2018,X52+Y52*MTR!$D$35,X52+Y52*MTR!$E$36)),0)</f>
        <v>0</v>
      </c>
    </row>
    <row r="53" spans="1:27">
      <c r="A53" s="105"/>
      <c r="B53" s="72"/>
      <c r="C53" s="116"/>
      <c r="D53" s="72"/>
      <c r="E53" s="113"/>
      <c r="F53" s="197" t="str">
        <f t="shared" si="2"/>
        <v/>
      </c>
      <c r="G53" s="198" t="str">
        <f t="shared" si="3"/>
        <v/>
      </c>
      <c r="H53" s="199">
        <f t="shared" si="33"/>
        <v>0</v>
      </c>
      <c r="I53" s="199">
        <f t="shared" si="34"/>
        <v>0</v>
      </c>
      <c r="J53" s="199">
        <f t="shared" si="35"/>
        <v>0</v>
      </c>
      <c r="K53" s="199">
        <f t="shared" si="36"/>
        <v>0</v>
      </c>
      <c r="L53" s="199">
        <f t="shared" si="37"/>
        <v>0</v>
      </c>
      <c r="M53" s="199">
        <f t="shared" si="38"/>
        <v>0</v>
      </c>
      <c r="N53" s="72"/>
      <c r="O53" s="199">
        <f>+IFERROR(MIN(N53*(1+MTR!$E$28)*(1+MTR!$D$28),IF($C53&lt;2018,L53+M53*MTR!$D$35,L53+M53*MTR!$E$36)),0)</f>
        <v>0</v>
      </c>
      <c r="Q53" s="199" t="str">
        <f t="shared" si="10"/>
        <v/>
      </c>
      <c r="R53" s="199">
        <f t="shared" si="19"/>
        <v>0</v>
      </c>
      <c r="S53" s="199">
        <f t="shared" si="20"/>
        <v>0</v>
      </c>
      <c r="T53" s="199">
        <f t="shared" si="21"/>
        <v>0</v>
      </c>
      <c r="U53" s="199">
        <f t="shared" si="22"/>
        <v>0</v>
      </c>
      <c r="V53" s="199">
        <f t="shared" si="23"/>
        <v>0</v>
      </c>
      <c r="W53" s="199">
        <f t="shared" si="24"/>
        <v>0</v>
      </c>
      <c r="X53" s="199">
        <f t="shared" si="25"/>
        <v>0</v>
      </c>
      <c r="Y53" s="199">
        <f t="shared" si="26"/>
        <v>0</v>
      </c>
      <c r="Z53" s="72"/>
      <c r="AA53" s="213">
        <f>+IFERROR(MIN(Z53*(1+MTR!$E$28)*(1+MTR!$F$28),IF(L53&lt;2018,X53+Y53*MTR!$D$35,X53+Y53*MTR!$E$36)),0)</f>
        <v>0</v>
      </c>
    </row>
    <row r="54" spans="1:27">
      <c r="A54" s="105"/>
      <c r="B54" s="72"/>
      <c r="C54" s="116"/>
      <c r="D54" s="72"/>
      <c r="E54" s="113"/>
      <c r="F54" s="197" t="str">
        <f t="shared" si="2"/>
        <v/>
      </c>
      <c r="G54" s="198" t="str">
        <f t="shared" si="3"/>
        <v/>
      </c>
      <c r="H54" s="199">
        <f t="shared" si="33"/>
        <v>0</v>
      </c>
      <c r="I54" s="199">
        <f t="shared" si="34"/>
        <v>0</v>
      </c>
      <c r="J54" s="199">
        <f t="shared" si="35"/>
        <v>0</v>
      </c>
      <c r="K54" s="199">
        <f t="shared" si="36"/>
        <v>0</v>
      </c>
      <c r="L54" s="199">
        <f t="shared" si="37"/>
        <v>0</v>
      </c>
      <c r="M54" s="199">
        <f t="shared" si="38"/>
        <v>0</v>
      </c>
      <c r="N54" s="72"/>
      <c r="O54" s="199">
        <f>+IFERROR(MIN(N54*(1+MTR!$E$28)*(1+MTR!$D$28),IF($C54&lt;2018,L54+M54*MTR!$D$35,L54+M54*MTR!$E$36)),0)</f>
        <v>0</v>
      </c>
      <c r="Q54" s="199" t="str">
        <f t="shared" si="10"/>
        <v/>
      </c>
      <c r="R54" s="199">
        <f t="shared" si="19"/>
        <v>0</v>
      </c>
      <c r="S54" s="199">
        <f t="shared" si="20"/>
        <v>0</v>
      </c>
      <c r="T54" s="199">
        <f t="shared" si="21"/>
        <v>0</v>
      </c>
      <c r="U54" s="199">
        <f t="shared" si="22"/>
        <v>0</v>
      </c>
      <c r="V54" s="199">
        <f t="shared" si="23"/>
        <v>0</v>
      </c>
      <c r="W54" s="199">
        <f t="shared" si="24"/>
        <v>0</v>
      </c>
      <c r="X54" s="199">
        <f t="shared" si="25"/>
        <v>0</v>
      </c>
      <c r="Y54" s="199">
        <f t="shared" si="26"/>
        <v>0</v>
      </c>
      <c r="Z54" s="72"/>
      <c r="AA54" s="213">
        <f>+IFERROR(MIN(Z54*(1+MTR!$E$28)*(1+MTR!$F$28),IF(L54&lt;2018,X54+Y54*MTR!$D$35,X54+Y54*MTR!$E$36)),0)</f>
        <v>0</v>
      </c>
    </row>
    <row r="55" spans="1:27">
      <c r="A55" s="105"/>
      <c r="B55" s="72"/>
      <c r="C55" s="116"/>
      <c r="D55" s="72"/>
      <c r="E55" s="113"/>
      <c r="F55" s="197" t="str">
        <f t="shared" si="2"/>
        <v/>
      </c>
      <c r="G55" s="198" t="str">
        <f t="shared" si="3"/>
        <v/>
      </c>
      <c r="H55" s="199">
        <f t="shared" si="33"/>
        <v>0</v>
      </c>
      <c r="I55" s="199">
        <f t="shared" si="34"/>
        <v>0</v>
      </c>
      <c r="J55" s="199">
        <f t="shared" si="35"/>
        <v>0</v>
      </c>
      <c r="K55" s="199">
        <f t="shared" si="36"/>
        <v>0</v>
      </c>
      <c r="L55" s="199">
        <f t="shared" si="37"/>
        <v>0</v>
      </c>
      <c r="M55" s="199">
        <f t="shared" si="38"/>
        <v>0</v>
      </c>
      <c r="N55" s="72"/>
      <c r="O55" s="199">
        <f>+IFERROR(MIN(N55*(1+MTR!$E$28)*(1+MTR!$D$28),IF($C55&lt;2018,L55+M55*MTR!$D$35,L55+M55*MTR!$E$36)),0)</f>
        <v>0</v>
      </c>
      <c r="Q55" s="199" t="str">
        <f t="shared" si="10"/>
        <v/>
      </c>
      <c r="R55" s="199">
        <f t="shared" si="19"/>
        <v>0</v>
      </c>
      <c r="S55" s="199">
        <f t="shared" si="20"/>
        <v>0</v>
      </c>
      <c r="T55" s="199">
        <f t="shared" si="21"/>
        <v>0</v>
      </c>
      <c r="U55" s="199">
        <f t="shared" si="22"/>
        <v>0</v>
      </c>
      <c r="V55" s="199">
        <f t="shared" si="23"/>
        <v>0</v>
      </c>
      <c r="W55" s="199">
        <f t="shared" si="24"/>
        <v>0</v>
      </c>
      <c r="X55" s="199">
        <f t="shared" si="25"/>
        <v>0</v>
      </c>
      <c r="Y55" s="199">
        <f t="shared" si="26"/>
        <v>0</v>
      </c>
      <c r="Z55" s="72"/>
      <c r="AA55" s="213">
        <f>+IFERROR(MIN(Z55*(1+MTR!$E$28)*(1+MTR!$F$28),IF(L55&lt;2018,X55+Y55*MTR!$D$35,X55+Y55*MTR!$E$36)),0)</f>
        <v>0</v>
      </c>
    </row>
    <row r="56" spans="1:27">
      <c r="A56" s="105"/>
      <c r="B56" s="72"/>
      <c r="C56" s="116"/>
      <c r="D56" s="72"/>
      <c r="E56" s="113"/>
      <c r="F56" s="197" t="str">
        <f t="shared" si="2"/>
        <v/>
      </c>
      <c r="G56" s="198" t="str">
        <f t="shared" si="3"/>
        <v/>
      </c>
      <c r="H56" s="199">
        <f t="shared" si="33"/>
        <v>0</v>
      </c>
      <c r="I56" s="199">
        <f t="shared" si="34"/>
        <v>0</v>
      </c>
      <c r="J56" s="199">
        <f t="shared" si="35"/>
        <v>0</v>
      </c>
      <c r="K56" s="199">
        <f t="shared" si="36"/>
        <v>0</v>
      </c>
      <c r="L56" s="199">
        <f t="shared" si="37"/>
        <v>0</v>
      </c>
      <c r="M56" s="199">
        <f t="shared" si="38"/>
        <v>0</v>
      </c>
      <c r="N56" s="72"/>
      <c r="O56" s="199">
        <f>+IFERROR(MIN(N56*(1+MTR!$E$28)*(1+MTR!$D$28),IF($C56&lt;2018,L56+M56*MTR!$D$35,L56+M56*MTR!$E$36)),0)</f>
        <v>0</v>
      </c>
      <c r="Q56" s="199" t="str">
        <f t="shared" si="10"/>
        <v/>
      </c>
      <c r="R56" s="199">
        <f t="shared" si="19"/>
        <v>0</v>
      </c>
      <c r="S56" s="199">
        <f t="shared" si="20"/>
        <v>0</v>
      </c>
      <c r="T56" s="199">
        <f t="shared" si="21"/>
        <v>0</v>
      </c>
      <c r="U56" s="199">
        <f t="shared" si="22"/>
        <v>0</v>
      </c>
      <c r="V56" s="199">
        <f t="shared" si="23"/>
        <v>0</v>
      </c>
      <c r="W56" s="199">
        <f t="shared" si="24"/>
        <v>0</v>
      </c>
      <c r="X56" s="199">
        <f t="shared" si="25"/>
        <v>0</v>
      </c>
      <c r="Y56" s="199">
        <f t="shared" si="26"/>
        <v>0</v>
      </c>
      <c r="Z56" s="72"/>
      <c r="AA56" s="213">
        <f>+IFERROR(MIN(Z56*(1+MTR!$E$28)*(1+MTR!$F$28),IF(L56&lt;2018,X56+Y56*MTR!$D$35,X56+Y56*MTR!$E$36)),0)</f>
        <v>0</v>
      </c>
    </row>
    <row r="57" spans="1:27">
      <c r="A57" s="105"/>
      <c r="B57" s="72"/>
      <c r="C57" s="116"/>
      <c r="D57" s="72"/>
      <c r="E57" s="113"/>
      <c r="F57" s="197" t="str">
        <f t="shared" si="2"/>
        <v/>
      </c>
      <c r="G57" s="198" t="str">
        <f t="shared" si="3"/>
        <v/>
      </c>
      <c r="H57" s="199">
        <f t="shared" si="33"/>
        <v>0</v>
      </c>
      <c r="I57" s="199">
        <f t="shared" si="34"/>
        <v>0</v>
      </c>
      <c r="J57" s="199">
        <f t="shared" si="35"/>
        <v>0</v>
      </c>
      <c r="K57" s="199">
        <f t="shared" si="36"/>
        <v>0</v>
      </c>
      <c r="L57" s="199">
        <f t="shared" si="37"/>
        <v>0</v>
      </c>
      <c r="M57" s="199">
        <f t="shared" si="38"/>
        <v>0</v>
      </c>
      <c r="N57" s="72"/>
      <c r="O57" s="199">
        <f>+IFERROR(MIN(N57*(1+MTR!$E$28)*(1+MTR!$D$28),IF($C57&lt;2018,L57+M57*MTR!$D$35,L57+M57*MTR!$E$36)),0)</f>
        <v>0</v>
      </c>
      <c r="Q57" s="199" t="str">
        <f t="shared" si="10"/>
        <v/>
      </c>
      <c r="R57" s="199">
        <f t="shared" si="19"/>
        <v>0</v>
      </c>
      <c r="S57" s="199">
        <f t="shared" si="20"/>
        <v>0</v>
      </c>
      <c r="T57" s="199">
        <f t="shared" si="21"/>
        <v>0</v>
      </c>
      <c r="U57" s="199">
        <f t="shared" si="22"/>
        <v>0</v>
      </c>
      <c r="V57" s="199">
        <f t="shared" si="23"/>
        <v>0</v>
      </c>
      <c r="W57" s="199">
        <f t="shared" si="24"/>
        <v>0</v>
      </c>
      <c r="X57" s="199">
        <f t="shared" si="25"/>
        <v>0</v>
      </c>
      <c r="Y57" s="199">
        <f t="shared" si="26"/>
        <v>0</v>
      </c>
      <c r="Z57" s="72"/>
      <c r="AA57" s="213">
        <f>+IFERROR(MIN(Z57*(1+MTR!$E$28)*(1+MTR!$F$28),IF(L57&lt;2018,X57+Y57*MTR!$D$35,X57+Y57*MTR!$E$36)),0)</f>
        <v>0</v>
      </c>
    </row>
    <row r="58" spans="1:27">
      <c r="A58" s="105"/>
      <c r="B58" s="114"/>
      <c r="C58" s="116"/>
      <c r="D58" s="114"/>
      <c r="E58" s="117"/>
      <c r="F58" s="200" t="str">
        <f t="shared" si="2"/>
        <v/>
      </c>
      <c r="G58" s="198" t="str">
        <f t="shared" si="3"/>
        <v/>
      </c>
      <c r="H58" s="199">
        <f>+IFERROR(G58*$D58,0)</f>
        <v>0</v>
      </c>
      <c r="I58" s="199">
        <f>+IFERROR(G58*$E58,0)</f>
        <v>0</v>
      </c>
      <c r="J58" s="199">
        <f>+IFERROR(IF($F58&gt;0,MAX(0,MIN(H58/$F58,MAX(0,H58))),0),0)</f>
        <v>0</v>
      </c>
      <c r="K58" s="199">
        <f>+IFERROR(IF($F58&gt;0,MAX(0,MIN(I58/$F58,MAX(0,I58))),0),0)</f>
        <v>0</v>
      </c>
      <c r="L58" s="199">
        <f>+J58-K58</f>
        <v>0</v>
      </c>
      <c r="M58" s="199">
        <f>+H58-I58</f>
        <v>0</v>
      </c>
      <c r="N58" s="114"/>
      <c r="O58" s="199">
        <f>+IFERROR(MIN(N58*(1+MTR!$E$28)*(1+MTR!$D$28),IF($C58&lt;2018,L58+M58*MTR!$D$35,L58+M58*MTR!$E$36)),0)</f>
        <v>0</v>
      </c>
      <c r="Q58" s="199" t="str">
        <f t="shared" si="10"/>
        <v/>
      </c>
      <c r="R58" s="199">
        <f t="shared" si="19"/>
        <v>0</v>
      </c>
      <c r="S58" s="199">
        <f t="shared" si="20"/>
        <v>0</v>
      </c>
      <c r="T58" s="199">
        <f t="shared" si="21"/>
        <v>0</v>
      </c>
      <c r="U58" s="199">
        <f t="shared" si="22"/>
        <v>0</v>
      </c>
      <c r="V58" s="199">
        <f t="shared" si="23"/>
        <v>0</v>
      </c>
      <c r="W58" s="199">
        <f t="shared" si="24"/>
        <v>0</v>
      </c>
      <c r="X58" s="199">
        <f t="shared" si="25"/>
        <v>0</v>
      </c>
      <c r="Y58" s="199">
        <f t="shared" si="26"/>
        <v>0</v>
      </c>
      <c r="Z58" s="114"/>
      <c r="AA58" s="213">
        <f>+IFERROR(MIN(Z58*(1+MTR!$E$28)*(1+MTR!$F$28),IF(L58&lt;2018,X58+Y58*MTR!$D$35,X58+Y58*MTR!$E$36)),0)</f>
        <v>0</v>
      </c>
    </row>
    <row r="59" spans="1:27">
      <c r="A59" s="105"/>
      <c r="B59" s="72"/>
      <c r="C59" s="116"/>
      <c r="D59" s="72"/>
      <c r="E59" s="113"/>
      <c r="F59" s="197" t="str">
        <f t="shared" si="2"/>
        <v/>
      </c>
      <c r="G59" s="198" t="str">
        <f t="shared" si="3"/>
        <v/>
      </c>
      <c r="H59" s="199">
        <f t="shared" ref="H59:H74" si="39">+IFERROR(G59*$D59,0)</f>
        <v>0</v>
      </c>
      <c r="I59" s="199">
        <f t="shared" ref="I59:I74" si="40">+IFERROR(G59*$E59,0)</f>
        <v>0</v>
      </c>
      <c r="J59" s="199">
        <f t="shared" ref="J59:J74" si="41">+IFERROR(IF($F59&gt;0,MAX(0,MIN(H59/$F59,MAX(0,H59))),0),0)</f>
        <v>0</v>
      </c>
      <c r="K59" s="199">
        <f t="shared" ref="K59:K74" si="42">+IFERROR(IF($F59&gt;0,MAX(0,MIN(I59/$F59,MAX(0,I59))),0),0)</f>
        <v>0</v>
      </c>
      <c r="L59" s="199">
        <f t="shared" ref="L59:L74" si="43">+J59-K59</f>
        <v>0</v>
      </c>
      <c r="M59" s="199">
        <f t="shared" ref="M59:M74" si="44">+H59-I59</f>
        <v>0</v>
      </c>
      <c r="N59" s="72"/>
      <c r="O59" s="199">
        <f>+IFERROR(MIN(N59*(1+MTR!$E$28)*(1+MTR!$D$28),IF($C59&lt;2018,L59+M59*MTR!$D$35,L59+M59*MTR!$E$36)),0)</f>
        <v>0</v>
      </c>
      <c r="Q59" s="199" t="str">
        <f t="shared" si="10"/>
        <v/>
      </c>
      <c r="R59" s="199">
        <f t="shared" si="19"/>
        <v>0</v>
      </c>
      <c r="S59" s="199">
        <f t="shared" si="20"/>
        <v>0</v>
      </c>
      <c r="T59" s="199">
        <f t="shared" si="21"/>
        <v>0</v>
      </c>
      <c r="U59" s="199">
        <f t="shared" si="22"/>
        <v>0</v>
      </c>
      <c r="V59" s="199">
        <f t="shared" si="23"/>
        <v>0</v>
      </c>
      <c r="W59" s="199">
        <f t="shared" si="24"/>
        <v>0</v>
      </c>
      <c r="X59" s="199">
        <f t="shared" si="25"/>
        <v>0</v>
      </c>
      <c r="Y59" s="199">
        <f t="shared" si="26"/>
        <v>0</v>
      </c>
      <c r="Z59" s="72"/>
      <c r="AA59" s="213">
        <f>+IFERROR(MIN(Z59*(1+MTR!$E$28)*(1+MTR!$F$28),IF(L59&lt;2018,X59+Y59*MTR!$D$35,X59+Y59*MTR!$E$36)),0)</f>
        <v>0</v>
      </c>
    </row>
    <row r="60" spans="1:27">
      <c r="A60" s="105"/>
      <c r="B60" s="72"/>
      <c r="C60" s="116"/>
      <c r="D60" s="72"/>
      <c r="E60" s="113"/>
      <c r="F60" s="197" t="str">
        <f t="shared" si="2"/>
        <v/>
      </c>
      <c r="G60" s="198" t="str">
        <f t="shared" si="3"/>
        <v/>
      </c>
      <c r="H60" s="199">
        <f t="shared" si="39"/>
        <v>0</v>
      </c>
      <c r="I60" s="199">
        <f t="shared" si="40"/>
        <v>0</v>
      </c>
      <c r="J60" s="199">
        <f t="shared" si="41"/>
        <v>0</v>
      </c>
      <c r="K60" s="199">
        <f t="shared" si="42"/>
        <v>0</v>
      </c>
      <c r="L60" s="199">
        <f t="shared" si="43"/>
        <v>0</v>
      </c>
      <c r="M60" s="199">
        <f t="shared" si="44"/>
        <v>0</v>
      </c>
      <c r="N60" s="72"/>
      <c r="O60" s="199">
        <f>+IFERROR(MIN(N60*(1+MTR!$E$28)*(1+MTR!$D$28),IF($C60&lt;2018,L60+M60*MTR!$D$35,L60+M60*MTR!$E$36)),0)</f>
        <v>0</v>
      </c>
      <c r="Q60" s="199" t="str">
        <f t="shared" si="10"/>
        <v/>
      </c>
      <c r="R60" s="199">
        <f t="shared" si="19"/>
        <v>0</v>
      </c>
      <c r="S60" s="199">
        <f t="shared" si="20"/>
        <v>0</v>
      </c>
      <c r="T60" s="199">
        <f t="shared" si="21"/>
        <v>0</v>
      </c>
      <c r="U60" s="199">
        <f t="shared" si="22"/>
        <v>0</v>
      </c>
      <c r="V60" s="199">
        <f t="shared" si="23"/>
        <v>0</v>
      </c>
      <c r="W60" s="199">
        <f t="shared" si="24"/>
        <v>0</v>
      </c>
      <c r="X60" s="199">
        <f t="shared" si="25"/>
        <v>0</v>
      </c>
      <c r="Y60" s="199">
        <f t="shared" si="26"/>
        <v>0</v>
      </c>
      <c r="Z60" s="72"/>
      <c r="AA60" s="213">
        <f>+IFERROR(MIN(Z60*(1+MTR!$E$28)*(1+MTR!$F$28),IF(L60&lt;2018,X60+Y60*MTR!$D$35,X60+Y60*MTR!$E$36)),0)</f>
        <v>0</v>
      </c>
    </row>
    <row r="61" spans="1:27">
      <c r="A61" s="105"/>
      <c r="B61" s="72"/>
      <c r="C61" s="116"/>
      <c r="D61" s="72"/>
      <c r="E61" s="113"/>
      <c r="F61" s="197" t="str">
        <f t="shared" si="2"/>
        <v/>
      </c>
      <c r="G61" s="198" t="str">
        <f t="shared" si="3"/>
        <v/>
      </c>
      <c r="H61" s="199">
        <f t="shared" si="39"/>
        <v>0</v>
      </c>
      <c r="I61" s="199">
        <f t="shared" si="40"/>
        <v>0</v>
      </c>
      <c r="J61" s="199">
        <f t="shared" si="41"/>
        <v>0</v>
      </c>
      <c r="K61" s="199">
        <f t="shared" si="42"/>
        <v>0</v>
      </c>
      <c r="L61" s="199">
        <f t="shared" si="43"/>
        <v>0</v>
      </c>
      <c r="M61" s="199">
        <f t="shared" si="44"/>
        <v>0</v>
      </c>
      <c r="N61" s="72"/>
      <c r="O61" s="199">
        <f>+IFERROR(MIN(N61*(1+MTR!$E$28)*(1+MTR!$D$28),IF($C61&lt;2018,L61+M61*MTR!$D$35,L61+M61*MTR!$E$36)),0)</f>
        <v>0</v>
      </c>
      <c r="Q61" s="199" t="str">
        <f t="shared" si="10"/>
        <v/>
      </c>
      <c r="R61" s="199">
        <f t="shared" si="19"/>
        <v>0</v>
      </c>
      <c r="S61" s="199">
        <f t="shared" si="20"/>
        <v>0</v>
      </c>
      <c r="T61" s="199">
        <f t="shared" si="21"/>
        <v>0</v>
      </c>
      <c r="U61" s="199">
        <f t="shared" si="22"/>
        <v>0</v>
      </c>
      <c r="V61" s="199">
        <f t="shared" si="23"/>
        <v>0</v>
      </c>
      <c r="W61" s="199">
        <f t="shared" si="24"/>
        <v>0</v>
      </c>
      <c r="X61" s="199">
        <f t="shared" si="25"/>
        <v>0</v>
      </c>
      <c r="Y61" s="199">
        <f t="shared" si="26"/>
        <v>0</v>
      </c>
      <c r="Z61" s="72"/>
      <c r="AA61" s="213">
        <f>+IFERROR(MIN(Z61*(1+MTR!$E$28)*(1+MTR!$F$28),IF(L61&lt;2018,X61+Y61*MTR!$D$35,X61+Y61*MTR!$E$36)),0)</f>
        <v>0</v>
      </c>
    </row>
    <row r="62" spans="1:27">
      <c r="A62" s="105"/>
      <c r="B62" s="72"/>
      <c r="C62" s="116"/>
      <c r="D62" s="72"/>
      <c r="E62" s="113"/>
      <c r="F62" s="197" t="str">
        <f t="shared" si="2"/>
        <v/>
      </c>
      <c r="G62" s="198" t="str">
        <f t="shared" si="3"/>
        <v/>
      </c>
      <c r="H62" s="199">
        <f t="shared" si="39"/>
        <v>0</v>
      </c>
      <c r="I62" s="199">
        <f t="shared" si="40"/>
        <v>0</v>
      </c>
      <c r="J62" s="199">
        <f t="shared" si="41"/>
        <v>0</v>
      </c>
      <c r="K62" s="199">
        <f t="shared" si="42"/>
        <v>0</v>
      </c>
      <c r="L62" s="199">
        <f t="shared" si="43"/>
        <v>0</v>
      </c>
      <c r="M62" s="199">
        <f t="shared" si="44"/>
        <v>0</v>
      </c>
      <c r="N62" s="72"/>
      <c r="O62" s="199">
        <f>+IFERROR(MIN(N62*(1+MTR!$E$28)*(1+MTR!$D$28),IF($C62&lt;2018,L62+M62*MTR!$D$35,L62+M62*MTR!$E$36)),0)</f>
        <v>0</v>
      </c>
      <c r="Q62" s="199" t="str">
        <f t="shared" si="10"/>
        <v/>
      </c>
      <c r="R62" s="199">
        <f t="shared" si="19"/>
        <v>0</v>
      </c>
      <c r="S62" s="199">
        <f t="shared" si="20"/>
        <v>0</v>
      </c>
      <c r="T62" s="199">
        <f t="shared" si="21"/>
        <v>0</v>
      </c>
      <c r="U62" s="199">
        <f t="shared" si="22"/>
        <v>0</v>
      </c>
      <c r="V62" s="199">
        <f t="shared" si="23"/>
        <v>0</v>
      </c>
      <c r="W62" s="199">
        <f t="shared" si="24"/>
        <v>0</v>
      </c>
      <c r="X62" s="199">
        <f t="shared" si="25"/>
        <v>0</v>
      </c>
      <c r="Y62" s="199">
        <f t="shared" si="26"/>
        <v>0</v>
      </c>
      <c r="Z62" s="72"/>
      <c r="AA62" s="213">
        <f>+IFERROR(MIN(Z62*(1+MTR!$E$28)*(1+MTR!$F$28),IF(L62&lt;2018,X62+Y62*MTR!$D$35,X62+Y62*MTR!$E$36)),0)</f>
        <v>0</v>
      </c>
    </row>
    <row r="63" spans="1:27">
      <c r="A63" s="105"/>
      <c r="B63" s="72"/>
      <c r="C63" s="116"/>
      <c r="D63" s="72"/>
      <c r="E63" s="113"/>
      <c r="F63" s="197" t="str">
        <f t="shared" si="2"/>
        <v/>
      </c>
      <c r="G63" s="198" t="str">
        <f t="shared" si="3"/>
        <v/>
      </c>
      <c r="H63" s="199">
        <f t="shared" si="39"/>
        <v>0</v>
      </c>
      <c r="I63" s="199">
        <f t="shared" si="40"/>
        <v>0</v>
      </c>
      <c r="J63" s="199">
        <f t="shared" si="41"/>
        <v>0</v>
      </c>
      <c r="K63" s="199">
        <f t="shared" si="42"/>
        <v>0</v>
      </c>
      <c r="L63" s="199">
        <f t="shared" si="43"/>
        <v>0</v>
      </c>
      <c r="M63" s="199">
        <f t="shared" si="44"/>
        <v>0</v>
      </c>
      <c r="N63" s="72"/>
      <c r="O63" s="199">
        <f>+IFERROR(MIN(N63*(1+MTR!$E$28)*(1+MTR!$D$28),IF($C63&lt;2018,L63+M63*MTR!$D$35,L63+M63*MTR!$E$36)),0)</f>
        <v>0</v>
      </c>
      <c r="Q63" s="199" t="str">
        <f t="shared" si="10"/>
        <v/>
      </c>
      <c r="R63" s="199">
        <f t="shared" si="19"/>
        <v>0</v>
      </c>
      <c r="S63" s="199">
        <f t="shared" si="20"/>
        <v>0</v>
      </c>
      <c r="T63" s="199">
        <f t="shared" si="21"/>
        <v>0</v>
      </c>
      <c r="U63" s="199">
        <f t="shared" si="22"/>
        <v>0</v>
      </c>
      <c r="V63" s="199">
        <f t="shared" si="23"/>
        <v>0</v>
      </c>
      <c r="W63" s="199">
        <f t="shared" si="24"/>
        <v>0</v>
      </c>
      <c r="X63" s="199">
        <f t="shared" si="25"/>
        <v>0</v>
      </c>
      <c r="Y63" s="199">
        <f t="shared" si="26"/>
        <v>0</v>
      </c>
      <c r="Z63" s="72"/>
      <c r="AA63" s="213">
        <f>+IFERROR(MIN(Z63*(1+MTR!$E$28)*(1+MTR!$F$28),IF(L63&lt;2018,X63+Y63*MTR!$D$35,X63+Y63*MTR!$E$36)),0)</f>
        <v>0</v>
      </c>
    </row>
    <row r="64" spans="1:27">
      <c r="A64" s="105"/>
      <c r="B64" s="72"/>
      <c r="C64" s="116"/>
      <c r="D64" s="72"/>
      <c r="E64" s="113"/>
      <c r="F64" s="197" t="str">
        <f t="shared" si="2"/>
        <v/>
      </c>
      <c r="G64" s="198" t="str">
        <f t="shared" si="3"/>
        <v/>
      </c>
      <c r="H64" s="199">
        <f t="shared" si="39"/>
        <v>0</v>
      </c>
      <c r="I64" s="199">
        <f t="shared" si="40"/>
        <v>0</v>
      </c>
      <c r="J64" s="199">
        <f t="shared" si="41"/>
        <v>0</v>
      </c>
      <c r="K64" s="199">
        <f t="shared" si="42"/>
        <v>0</v>
      </c>
      <c r="L64" s="199">
        <f t="shared" si="43"/>
        <v>0</v>
      </c>
      <c r="M64" s="199">
        <f t="shared" si="44"/>
        <v>0</v>
      </c>
      <c r="N64" s="72"/>
      <c r="O64" s="199">
        <f>+IFERROR(MIN(N64*(1+MTR!$E$28)*(1+MTR!$D$28),IF($C64&lt;2018,L64+M64*MTR!$D$35,L64+M64*MTR!$E$36)),0)</f>
        <v>0</v>
      </c>
      <c r="Q64" s="199" t="str">
        <f t="shared" si="10"/>
        <v/>
      </c>
      <c r="R64" s="199">
        <f t="shared" si="19"/>
        <v>0</v>
      </c>
      <c r="S64" s="199">
        <f t="shared" si="20"/>
        <v>0</v>
      </c>
      <c r="T64" s="199">
        <f t="shared" si="21"/>
        <v>0</v>
      </c>
      <c r="U64" s="199">
        <f t="shared" si="22"/>
        <v>0</v>
      </c>
      <c r="V64" s="199">
        <f t="shared" si="23"/>
        <v>0</v>
      </c>
      <c r="W64" s="199">
        <f t="shared" si="24"/>
        <v>0</v>
      </c>
      <c r="X64" s="199">
        <f t="shared" si="25"/>
        <v>0</v>
      </c>
      <c r="Y64" s="199">
        <f t="shared" si="26"/>
        <v>0</v>
      </c>
      <c r="Z64" s="72"/>
      <c r="AA64" s="213">
        <f>+IFERROR(MIN(Z64*(1+MTR!$E$28)*(1+MTR!$F$28),IF(L64&lt;2018,X64+Y64*MTR!$D$35,X64+Y64*MTR!$E$36)),0)</f>
        <v>0</v>
      </c>
    </row>
    <row r="65" spans="1:27">
      <c r="A65" s="105"/>
      <c r="B65" s="72"/>
      <c r="C65" s="116"/>
      <c r="D65" s="72"/>
      <c r="E65" s="113"/>
      <c r="F65" s="197" t="str">
        <f t="shared" si="2"/>
        <v/>
      </c>
      <c r="G65" s="198" t="str">
        <f t="shared" si="3"/>
        <v/>
      </c>
      <c r="H65" s="199">
        <f t="shared" si="39"/>
        <v>0</v>
      </c>
      <c r="I65" s="199">
        <f t="shared" si="40"/>
        <v>0</v>
      </c>
      <c r="J65" s="199">
        <f t="shared" si="41"/>
        <v>0</v>
      </c>
      <c r="K65" s="199">
        <f t="shared" si="42"/>
        <v>0</v>
      </c>
      <c r="L65" s="199">
        <f t="shared" si="43"/>
        <v>0</v>
      </c>
      <c r="M65" s="199">
        <f t="shared" si="44"/>
        <v>0</v>
      </c>
      <c r="N65" s="72"/>
      <c r="O65" s="199">
        <f>+IFERROR(MIN(N65*(1+MTR!$E$28)*(1+MTR!$D$28),IF($C65&lt;2018,L65+M65*MTR!$D$35,L65+M65*MTR!$E$36)),0)</f>
        <v>0</v>
      </c>
      <c r="Q65" s="199" t="str">
        <f t="shared" si="10"/>
        <v/>
      </c>
      <c r="R65" s="199">
        <f t="shared" si="19"/>
        <v>0</v>
      </c>
      <c r="S65" s="199">
        <f t="shared" si="20"/>
        <v>0</v>
      </c>
      <c r="T65" s="199">
        <f t="shared" si="21"/>
        <v>0</v>
      </c>
      <c r="U65" s="199">
        <f t="shared" si="22"/>
        <v>0</v>
      </c>
      <c r="V65" s="199">
        <f t="shared" si="23"/>
        <v>0</v>
      </c>
      <c r="W65" s="199">
        <f t="shared" si="24"/>
        <v>0</v>
      </c>
      <c r="X65" s="199">
        <f t="shared" si="25"/>
        <v>0</v>
      </c>
      <c r="Y65" s="199">
        <f t="shared" si="26"/>
        <v>0</v>
      </c>
      <c r="Z65" s="72"/>
      <c r="AA65" s="213">
        <f>+IFERROR(MIN(Z65*(1+MTR!$E$28)*(1+MTR!$F$28),IF(L65&lt;2018,X65+Y65*MTR!$D$35,X65+Y65*MTR!$E$36)),0)</f>
        <v>0</v>
      </c>
    </row>
    <row r="66" spans="1:27">
      <c r="A66" s="105"/>
      <c r="B66" s="72"/>
      <c r="C66" s="116"/>
      <c r="D66" s="72"/>
      <c r="E66" s="113"/>
      <c r="F66" s="197" t="str">
        <f t="shared" si="2"/>
        <v/>
      </c>
      <c r="G66" s="198" t="str">
        <f t="shared" si="3"/>
        <v/>
      </c>
      <c r="H66" s="199">
        <f t="shared" si="39"/>
        <v>0</v>
      </c>
      <c r="I66" s="199">
        <f t="shared" si="40"/>
        <v>0</v>
      </c>
      <c r="J66" s="199">
        <f t="shared" si="41"/>
        <v>0</v>
      </c>
      <c r="K66" s="199">
        <f t="shared" si="42"/>
        <v>0</v>
      </c>
      <c r="L66" s="199">
        <f t="shared" si="43"/>
        <v>0</v>
      </c>
      <c r="M66" s="199">
        <f t="shared" si="44"/>
        <v>0</v>
      </c>
      <c r="N66" s="72"/>
      <c r="O66" s="199">
        <f>+IFERROR(MIN(N66*(1+MTR!$E$28)*(1+MTR!$D$28),IF($C66&lt;2018,L66+M66*MTR!$D$35,L66+M66*MTR!$E$36)),0)</f>
        <v>0</v>
      </c>
      <c r="Q66" s="199" t="str">
        <f t="shared" si="10"/>
        <v/>
      </c>
      <c r="R66" s="199">
        <f t="shared" si="19"/>
        <v>0</v>
      </c>
      <c r="S66" s="199">
        <f t="shared" si="20"/>
        <v>0</v>
      </c>
      <c r="T66" s="199">
        <f t="shared" si="21"/>
        <v>0</v>
      </c>
      <c r="U66" s="199">
        <f t="shared" si="22"/>
        <v>0</v>
      </c>
      <c r="V66" s="199">
        <f t="shared" si="23"/>
        <v>0</v>
      </c>
      <c r="W66" s="199">
        <f t="shared" si="24"/>
        <v>0</v>
      </c>
      <c r="X66" s="199">
        <f t="shared" si="25"/>
        <v>0</v>
      </c>
      <c r="Y66" s="199">
        <f t="shared" si="26"/>
        <v>0</v>
      </c>
      <c r="Z66" s="72"/>
      <c r="AA66" s="213">
        <f>+IFERROR(MIN(Z66*(1+MTR!$E$28)*(1+MTR!$F$28),IF(L66&lt;2018,X66+Y66*MTR!$D$35,X66+Y66*MTR!$E$36)),0)</f>
        <v>0</v>
      </c>
    </row>
    <row r="67" spans="1:27">
      <c r="A67" s="105"/>
      <c r="B67" s="72"/>
      <c r="C67" s="116"/>
      <c r="D67" s="72"/>
      <c r="E67" s="113"/>
      <c r="F67" s="197" t="str">
        <f t="shared" si="2"/>
        <v/>
      </c>
      <c r="G67" s="198" t="str">
        <f t="shared" si="3"/>
        <v/>
      </c>
      <c r="H67" s="199">
        <f t="shared" si="39"/>
        <v>0</v>
      </c>
      <c r="I67" s="199">
        <f t="shared" si="40"/>
        <v>0</v>
      </c>
      <c r="J67" s="199">
        <f t="shared" si="41"/>
        <v>0</v>
      </c>
      <c r="K67" s="199">
        <f t="shared" si="42"/>
        <v>0</v>
      </c>
      <c r="L67" s="199">
        <f t="shared" si="43"/>
        <v>0</v>
      </c>
      <c r="M67" s="199">
        <f t="shared" si="44"/>
        <v>0</v>
      </c>
      <c r="N67" s="72"/>
      <c r="O67" s="199">
        <f>+IFERROR(MIN(N67*(1+MTR!$E$28)*(1+MTR!$D$28),IF($C67&lt;2018,L67+M67*MTR!$D$35,L67+M67*MTR!$E$36)),0)</f>
        <v>0</v>
      </c>
      <c r="Q67" s="199" t="str">
        <f t="shared" si="10"/>
        <v/>
      </c>
      <c r="R67" s="199">
        <f t="shared" si="19"/>
        <v>0</v>
      </c>
      <c r="S67" s="199">
        <f t="shared" si="20"/>
        <v>0</v>
      </c>
      <c r="T67" s="199">
        <f t="shared" si="21"/>
        <v>0</v>
      </c>
      <c r="U67" s="199">
        <f t="shared" si="22"/>
        <v>0</v>
      </c>
      <c r="V67" s="199">
        <f t="shared" si="23"/>
        <v>0</v>
      </c>
      <c r="W67" s="199">
        <f t="shared" si="24"/>
        <v>0</v>
      </c>
      <c r="X67" s="199">
        <f t="shared" si="25"/>
        <v>0</v>
      </c>
      <c r="Y67" s="199">
        <f t="shared" si="26"/>
        <v>0</v>
      </c>
      <c r="Z67" s="72"/>
      <c r="AA67" s="213">
        <f>+IFERROR(MIN(Z67*(1+MTR!$E$28)*(1+MTR!$F$28),IF(L67&lt;2018,X67+Y67*MTR!$D$35,X67+Y67*MTR!$E$36)),0)</f>
        <v>0</v>
      </c>
    </row>
    <row r="68" spans="1:27">
      <c r="A68" s="105"/>
      <c r="B68" s="72"/>
      <c r="C68" s="116"/>
      <c r="D68" s="72"/>
      <c r="E68" s="113"/>
      <c r="F68" s="197" t="str">
        <f t="shared" si="2"/>
        <v/>
      </c>
      <c r="G68" s="198" t="str">
        <f t="shared" si="3"/>
        <v/>
      </c>
      <c r="H68" s="199">
        <f t="shared" si="39"/>
        <v>0</v>
      </c>
      <c r="I68" s="199">
        <f t="shared" si="40"/>
        <v>0</v>
      </c>
      <c r="J68" s="199">
        <f t="shared" si="41"/>
        <v>0</v>
      </c>
      <c r="K68" s="199">
        <f t="shared" si="42"/>
        <v>0</v>
      </c>
      <c r="L68" s="199">
        <f t="shared" si="43"/>
        <v>0</v>
      </c>
      <c r="M68" s="199">
        <f t="shared" si="44"/>
        <v>0</v>
      </c>
      <c r="N68" s="72"/>
      <c r="O68" s="199">
        <f>+IFERROR(MIN(N68*(1+MTR!$E$28)*(1+MTR!$D$28),IF($C68&lt;2018,L68+M68*MTR!$D$35,L68+M68*MTR!$E$36)),0)</f>
        <v>0</v>
      </c>
      <c r="Q68" s="199" t="str">
        <f t="shared" si="10"/>
        <v/>
      </c>
      <c r="R68" s="199">
        <f t="shared" si="19"/>
        <v>0</v>
      </c>
      <c r="S68" s="199">
        <f t="shared" si="20"/>
        <v>0</v>
      </c>
      <c r="T68" s="199">
        <f t="shared" si="21"/>
        <v>0</v>
      </c>
      <c r="U68" s="199">
        <f t="shared" si="22"/>
        <v>0</v>
      </c>
      <c r="V68" s="199">
        <f t="shared" si="23"/>
        <v>0</v>
      </c>
      <c r="W68" s="199">
        <f t="shared" si="24"/>
        <v>0</v>
      </c>
      <c r="X68" s="199">
        <f t="shared" si="25"/>
        <v>0</v>
      </c>
      <c r="Y68" s="199">
        <f t="shared" si="26"/>
        <v>0</v>
      </c>
      <c r="Z68" s="72"/>
      <c r="AA68" s="213">
        <f>+IFERROR(MIN(Z68*(1+MTR!$E$28)*(1+MTR!$F$28),IF(L68&lt;2018,X68+Y68*MTR!$D$35,X68+Y68*MTR!$E$36)),0)</f>
        <v>0</v>
      </c>
    </row>
    <row r="69" spans="1:27">
      <c r="A69" s="105"/>
      <c r="B69" s="72"/>
      <c r="C69" s="116"/>
      <c r="D69" s="72"/>
      <c r="E69" s="113"/>
      <c r="F69" s="197" t="str">
        <f t="shared" si="2"/>
        <v/>
      </c>
      <c r="G69" s="198" t="str">
        <f t="shared" si="3"/>
        <v/>
      </c>
      <c r="H69" s="199">
        <f t="shared" si="39"/>
        <v>0</v>
      </c>
      <c r="I69" s="199">
        <f t="shared" si="40"/>
        <v>0</v>
      </c>
      <c r="J69" s="199">
        <f t="shared" si="41"/>
        <v>0</v>
      </c>
      <c r="K69" s="199">
        <f t="shared" si="42"/>
        <v>0</v>
      </c>
      <c r="L69" s="199">
        <f t="shared" si="43"/>
        <v>0</v>
      </c>
      <c r="M69" s="199">
        <f t="shared" si="44"/>
        <v>0</v>
      </c>
      <c r="N69" s="72"/>
      <c r="O69" s="199">
        <f>+IFERROR(MIN(N69*(1+MTR!$E$28)*(1+MTR!$D$28),IF($C69&lt;2018,L69+M69*MTR!$D$35,L69+M69*MTR!$E$36)),0)</f>
        <v>0</v>
      </c>
      <c r="Q69" s="199" t="str">
        <f t="shared" si="10"/>
        <v/>
      </c>
      <c r="R69" s="199">
        <f t="shared" si="19"/>
        <v>0</v>
      </c>
      <c r="S69" s="199">
        <f t="shared" si="20"/>
        <v>0</v>
      </c>
      <c r="T69" s="199">
        <f t="shared" si="21"/>
        <v>0</v>
      </c>
      <c r="U69" s="199">
        <f t="shared" si="22"/>
        <v>0</v>
      </c>
      <c r="V69" s="199">
        <f t="shared" si="23"/>
        <v>0</v>
      </c>
      <c r="W69" s="199">
        <f t="shared" si="24"/>
        <v>0</v>
      </c>
      <c r="X69" s="199">
        <f t="shared" si="25"/>
        <v>0</v>
      </c>
      <c r="Y69" s="199">
        <f t="shared" si="26"/>
        <v>0</v>
      </c>
      <c r="Z69" s="72"/>
      <c r="AA69" s="213">
        <f>+IFERROR(MIN(Z69*(1+MTR!$E$28)*(1+MTR!$F$28),IF(L69&lt;2018,X69+Y69*MTR!$D$35,X69+Y69*MTR!$E$36)),0)</f>
        <v>0</v>
      </c>
    </row>
    <row r="70" spans="1:27">
      <c r="A70" s="105"/>
      <c r="B70" s="72"/>
      <c r="C70" s="116"/>
      <c r="D70" s="72"/>
      <c r="E70" s="113"/>
      <c r="F70" s="197" t="str">
        <f t="shared" si="2"/>
        <v/>
      </c>
      <c r="G70" s="198" t="str">
        <f t="shared" si="3"/>
        <v/>
      </c>
      <c r="H70" s="199">
        <f t="shared" si="39"/>
        <v>0</v>
      </c>
      <c r="I70" s="199">
        <f t="shared" si="40"/>
        <v>0</v>
      </c>
      <c r="J70" s="199">
        <f t="shared" si="41"/>
        <v>0</v>
      </c>
      <c r="K70" s="199">
        <f t="shared" si="42"/>
        <v>0</v>
      </c>
      <c r="L70" s="199">
        <f t="shared" si="43"/>
        <v>0</v>
      </c>
      <c r="M70" s="199">
        <f t="shared" si="44"/>
        <v>0</v>
      </c>
      <c r="N70" s="72"/>
      <c r="O70" s="199">
        <f>+IFERROR(MIN(N70*(1+MTR!$E$28)*(1+MTR!$D$28),IF($C70&lt;2018,L70+M70*MTR!$D$35,L70+M70*MTR!$E$36)),0)</f>
        <v>0</v>
      </c>
      <c r="Q70" s="199" t="str">
        <f t="shared" si="10"/>
        <v/>
      </c>
      <c r="R70" s="199">
        <f t="shared" si="19"/>
        <v>0</v>
      </c>
      <c r="S70" s="199">
        <f t="shared" si="20"/>
        <v>0</v>
      </c>
      <c r="T70" s="199">
        <f t="shared" si="21"/>
        <v>0</v>
      </c>
      <c r="U70" s="199">
        <f t="shared" si="22"/>
        <v>0</v>
      </c>
      <c r="V70" s="199">
        <f t="shared" si="23"/>
        <v>0</v>
      </c>
      <c r="W70" s="199">
        <f t="shared" si="24"/>
        <v>0</v>
      </c>
      <c r="X70" s="199">
        <f t="shared" si="25"/>
        <v>0</v>
      </c>
      <c r="Y70" s="199">
        <f t="shared" si="26"/>
        <v>0</v>
      </c>
      <c r="Z70" s="72"/>
      <c r="AA70" s="213">
        <f>+IFERROR(MIN(Z70*(1+MTR!$E$28)*(1+MTR!$F$28),IF(L70&lt;2018,X70+Y70*MTR!$D$35,X70+Y70*MTR!$E$36)),0)</f>
        <v>0</v>
      </c>
    </row>
    <row r="71" spans="1:27">
      <c r="A71" s="105"/>
      <c r="B71" s="72"/>
      <c r="C71" s="116"/>
      <c r="D71" s="72"/>
      <c r="E71" s="113"/>
      <c r="F71" s="197" t="str">
        <f t="shared" si="2"/>
        <v/>
      </c>
      <c r="G71" s="198" t="str">
        <f t="shared" si="3"/>
        <v/>
      </c>
      <c r="H71" s="199">
        <f t="shared" si="39"/>
        <v>0</v>
      </c>
      <c r="I71" s="199">
        <f t="shared" si="40"/>
        <v>0</v>
      </c>
      <c r="J71" s="199">
        <f t="shared" si="41"/>
        <v>0</v>
      </c>
      <c r="K71" s="199">
        <f t="shared" si="42"/>
        <v>0</v>
      </c>
      <c r="L71" s="199">
        <f t="shared" si="43"/>
        <v>0</v>
      </c>
      <c r="M71" s="199">
        <f t="shared" si="44"/>
        <v>0</v>
      </c>
      <c r="N71" s="72"/>
      <c r="O71" s="199">
        <f>+IFERROR(MIN(N71*(1+MTR!$E$28)*(1+MTR!$D$28),IF($C71&lt;2018,L71+M71*MTR!$D$35,L71+M71*MTR!$E$36)),0)</f>
        <v>0</v>
      </c>
      <c r="Q71" s="199" t="str">
        <f t="shared" si="10"/>
        <v/>
      </c>
      <c r="R71" s="199">
        <f t="shared" si="19"/>
        <v>0</v>
      </c>
      <c r="S71" s="199">
        <f t="shared" si="20"/>
        <v>0</v>
      </c>
      <c r="T71" s="199">
        <f t="shared" si="21"/>
        <v>0</v>
      </c>
      <c r="U71" s="199">
        <f t="shared" si="22"/>
        <v>0</v>
      </c>
      <c r="V71" s="199">
        <f t="shared" si="23"/>
        <v>0</v>
      </c>
      <c r="W71" s="199">
        <f t="shared" si="24"/>
        <v>0</v>
      </c>
      <c r="X71" s="199">
        <f t="shared" si="25"/>
        <v>0</v>
      </c>
      <c r="Y71" s="199">
        <f t="shared" si="26"/>
        <v>0</v>
      </c>
      <c r="Z71" s="72"/>
      <c r="AA71" s="213">
        <f>+IFERROR(MIN(Z71*(1+MTR!$E$28)*(1+MTR!$F$28),IF(L71&lt;2018,X71+Y71*MTR!$D$35,X71+Y71*MTR!$E$36)),0)</f>
        <v>0</v>
      </c>
    </row>
    <row r="72" spans="1:27">
      <c r="A72" s="105"/>
      <c r="B72" s="72"/>
      <c r="C72" s="116"/>
      <c r="D72" s="72"/>
      <c r="E72" s="113"/>
      <c r="F72" s="197" t="str">
        <f t="shared" si="2"/>
        <v/>
      </c>
      <c r="G72" s="198" t="str">
        <f t="shared" si="3"/>
        <v/>
      </c>
      <c r="H72" s="199">
        <f t="shared" si="39"/>
        <v>0</v>
      </c>
      <c r="I72" s="199">
        <f t="shared" si="40"/>
        <v>0</v>
      </c>
      <c r="J72" s="199">
        <f t="shared" si="41"/>
        <v>0</v>
      </c>
      <c r="K72" s="199">
        <f t="shared" si="42"/>
        <v>0</v>
      </c>
      <c r="L72" s="199">
        <f t="shared" si="43"/>
        <v>0</v>
      </c>
      <c r="M72" s="199">
        <f t="shared" si="44"/>
        <v>0</v>
      </c>
      <c r="N72" s="72"/>
      <c r="O72" s="199">
        <f>+IFERROR(MIN(N72*(1+MTR!$E$28)*(1+MTR!$D$28),IF($C72&lt;2018,L72+M72*MTR!$D$35,L72+M72*MTR!$E$36)),0)</f>
        <v>0</v>
      </c>
      <c r="Q72" s="199" t="str">
        <f t="shared" si="10"/>
        <v/>
      </c>
      <c r="R72" s="199">
        <f t="shared" si="19"/>
        <v>0</v>
      </c>
      <c r="S72" s="199">
        <f t="shared" si="20"/>
        <v>0</v>
      </c>
      <c r="T72" s="199">
        <f t="shared" si="21"/>
        <v>0</v>
      </c>
      <c r="U72" s="199">
        <f t="shared" si="22"/>
        <v>0</v>
      </c>
      <c r="V72" s="199">
        <f t="shared" si="23"/>
        <v>0</v>
      </c>
      <c r="W72" s="199">
        <f t="shared" si="24"/>
        <v>0</v>
      </c>
      <c r="X72" s="199">
        <f t="shared" si="25"/>
        <v>0</v>
      </c>
      <c r="Y72" s="199">
        <f t="shared" si="26"/>
        <v>0</v>
      </c>
      <c r="Z72" s="72"/>
      <c r="AA72" s="213">
        <f>+IFERROR(MIN(Z72*(1+MTR!$E$28)*(1+MTR!$F$28),IF(L72&lt;2018,X72+Y72*MTR!$D$35,X72+Y72*MTR!$E$36)),0)</f>
        <v>0</v>
      </c>
    </row>
    <row r="73" spans="1:27">
      <c r="A73" s="105"/>
      <c r="B73" s="72"/>
      <c r="C73" s="116"/>
      <c r="D73" s="72"/>
      <c r="E73" s="113"/>
      <c r="F73" s="197" t="str">
        <f t="shared" si="2"/>
        <v/>
      </c>
      <c r="G73" s="198" t="str">
        <f t="shared" si="3"/>
        <v/>
      </c>
      <c r="H73" s="199">
        <f t="shared" si="39"/>
        <v>0</v>
      </c>
      <c r="I73" s="199">
        <f t="shared" si="40"/>
        <v>0</v>
      </c>
      <c r="J73" s="199">
        <f t="shared" si="41"/>
        <v>0</v>
      </c>
      <c r="K73" s="199">
        <f t="shared" si="42"/>
        <v>0</v>
      </c>
      <c r="L73" s="199">
        <f t="shared" si="43"/>
        <v>0</v>
      </c>
      <c r="M73" s="199">
        <f t="shared" si="44"/>
        <v>0</v>
      </c>
      <c r="N73" s="72"/>
      <c r="O73" s="199">
        <f>+IFERROR(MIN(N73*(1+MTR!$E$28)*(1+MTR!$D$28),IF($C73&lt;2018,L73+M73*MTR!$D$35,L73+M73*MTR!$E$36)),0)</f>
        <v>0</v>
      </c>
      <c r="Q73" s="199" t="str">
        <f t="shared" si="10"/>
        <v/>
      </c>
      <c r="R73" s="199">
        <f t="shared" si="19"/>
        <v>0</v>
      </c>
      <c r="S73" s="199">
        <f t="shared" si="20"/>
        <v>0</v>
      </c>
      <c r="T73" s="199">
        <f t="shared" si="21"/>
        <v>0</v>
      </c>
      <c r="U73" s="199">
        <f t="shared" si="22"/>
        <v>0</v>
      </c>
      <c r="V73" s="199">
        <f t="shared" si="23"/>
        <v>0</v>
      </c>
      <c r="W73" s="199">
        <f t="shared" si="24"/>
        <v>0</v>
      </c>
      <c r="X73" s="199">
        <f t="shared" si="25"/>
        <v>0</v>
      </c>
      <c r="Y73" s="199">
        <f t="shared" si="26"/>
        <v>0</v>
      </c>
      <c r="Z73" s="72"/>
      <c r="AA73" s="213">
        <f>+IFERROR(MIN(Z73*(1+MTR!$E$28)*(1+MTR!$F$28),IF(L73&lt;2018,X73+Y73*MTR!$D$35,X73+Y73*MTR!$E$36)),0)</f>
        <v>0</v>
      </c>
    </row>
    <row r="74" spans="1:27">
      <c r="A74" s="105"/>
      <c r="B74" s="72"/>
      <c r="C74" s="116"/>
      <c r="D74" s="72"/>
      <c r="E74" s="113"/>
      <c r="F74" s="197" t="str">
        <f t="shared" si="2"/>
        <v/>
      </c>
      <c r="G74" s="198" t="str">
        <f t="shared" si="3"/>
        <v/>
      </c>
      <c r="H74" s="199">
        <f t="shared" si="39"/>
        <v>0</v>
      </c>
      <c r="I74" s="199">
        <f t="shared" si="40"/>
        <v>0</v>
      </c>
      <c r="J74" s="199">
        <f t="shared" si="41"/>
        <v>0</v>
      </c>
      <c r="K74" s="199">
        <f t="shared" si="42"/>
        <v>0</v>
      </c>
      <c r="L74" s="199">
        <f t="shared" si="43"/>
        <v>0</v>
      </c>
      <c r="M74" s="199">
        <f t="shared" si="44"/>
        <v>0</v>
      </c>
      <c r="N74" s="72"/>
      <c r="O74" s="199">
        <f>+IFERROR(MIN(N74*(1+MTR!$E$28)*(1+MTR!$D$28),IF($C74&lt;2018,L74+M74*MTR!$D$35,L74+M74*MTR!$E$36)),0)</f>
        <v>0</v>
      </c>
      <c r="Q74" s="199" t="str">
        <f t="shared" si="10"/>
        <v/>
      </c>
      <c r="R74" s="199">
        <f t="shared" si="19"/>
        <v>0</v>
      </c>
      <c r="S74" s="199">
        <f t="shared" si="20"/>
        <v>0</v>
      </c>
      <c r="T74" s="199">
        <f t="shared" si="21"/>
        <v>0</v>
      </c>
      <c r="U74" s="199">
        <f t="shared" si="22"/>
        <v>0</v>
      </c>
      <c r="V74" s="199">
        <f t="shared" si="23"/>
        <v>0</v>
      </c>
      <c r="W74" s="199">
        <f t="shared" si="24"/>
        <v>0</v>
      </c>
      <c r="X74" s="199">
        <f t="shared" si="25"/>
        <v>0</v>
      </c>
      <c r="Y74" s="199">
        <f t="shared" si="26"/>
        <v>0</v>
      </c>
      <c r="Z74" s="72"/>
      <c r="AA74" s="213">
        <f>+IFERROR(MIN(Z74*(1+MTR!$E$28)*(1+MTR!$F$28),IF(L74&lt;2018,X74+Y74*MTR!$D$35,X74+Y74*MTR!$E$36)),0)</f>
        <v>0</v>
      </c>
    </row>
    <row r="75" spans="1:27">
      <c r="A75" s="105"/>
      <c r="B75" s="114"/>
      <c r="C75" s="116"/>
      <c r="D75" s="114"/>
      <c r="E75" s="117"/>
      <c r="F75" s="200" t="str">
        <f t="shared" si="2"/>
        <v/>
      </c>
      <c r="G75" s="198" t="str">
        <f t="shared" si="3"/>
        <v/>
      </c>
      <c r="H75" s="199">
        <f>+IFERROR(G75*$D75,0)</f>
        <v>0</v>
      </c>
      <c r="I75" s="199">
        <f>+IFERROR(G75*$E75,0)</f>
        <v>0</v>
      </c>
      <c r="J75" s="199">
        <f>+IFERROR(IF($F75&gt;0,MAX(0,MIN(H75/$F75,MAX(0,H75))),0),0)</f>
        <v>0</v>
      </c>
      <c r="K75" s="199">
        <f>+IFERROR(IF($F75&gt;0,MAX(0,MIN(I75/$F75,MAX(0,I75))),0),0)</f>
        <v>0</v>
      </c>
      <c r="L75" s="199">
        <f>+J75-K75</f>
        <v>0</v>
      </c>
      <c r="M75" s="199">
        <f>+H75-I75</f>
        <v>0</v>
      </c>
      <c r="N75" s="114"/>
      <c r="O75" s="199">
        <f>+IFERROR(MIN(N75*(1+MTR!$E$28)*(1+MTR!$D$28),IF($C75&lt;2018,L75+M75*MTR!$D$35,L75+M75*MTR!$E$36)),0)</f>
        <v>0</v>
      </c>
      <c r="Q75" s="199" t="str">
        <f t="shared" si="10"/>
        <v/>
      </c>
      <c r="R75" s="199">
        <f t="shared" si="19"/>
        <v>0</v>
      </c>
      <c r="S75" s="199">
        <f t="shared" si="20"/>
        <v>0</v>
      </c>
      <c r="T75" s="199">
        <f t="shared" si="21"/>
        <v>0</v>
      </c>
      <c r="U75" s="199">
        <f t="shared" si="22"/>
        <v>0</v>
      </c>
      <c r="V75" s="199">
        <f t="shared" si="23"/>
        <v>0</v>
      </c>
      <c r="W75" s="199">
        <f t="shared" si="24"/>
        <v>0</v>
      </c>
      <c r="X75" s="199">
        <f t="shared" si="25"/>
        <v>0</v>
      </c>
      <c r="Y75" s="199">
        <f t="shared" si="26"/>
        <v>0</v>
      </c>
      <c r="Z75" s="114"/>
      <c r="AA75" s="213">
        <f>+IFERROR(MIN(Z75*(1+MTR!$E$28)*(1+MTR!$F$28),IF(L75&lt;2018,X75+Y75*MTR!$D$35,X75+Y75*MTR!$E$36)),0)</f>
        <v>0</v>
      </c>
    </row>
    <row r="76" spans="1:27">
      <c r="A76" s="105"/>
      <c r="B76" s="72"/>
      <c r="C76" s="116"/>
      <c r="D76" s="72"/>
      <c r="E76" s="113"/>
      <c r="F76" s="197" t="str">
        <f t="shared" si="2"/>
        <v/>
      </c>
      <c r="G76" s="198" t="str">
        <f t="shared" si="3"/>
        <v/>
      </c>
      <c r="H76" s="199">
        <f t="shared" ref="H76:H119" si="45">+IFERROR(G76*$D76,0)</f>
        <v>0</v>
      </c>
      <c r="I76" s="199">
        <f t="shared" ref="I76:I119" si="46">+IFERROR(G76*$E76,0)</f>
        <v>0</v>
      </c>
      <c r="J76" s="199">
        <f t="shared" ref="J76:J119" si="47">+IFERROR(IF($F76&gt;0,MAX(0,MIN(H76/$F76,MAX(0,H76))),0),0)</f>
        <v>0</v>
      </c>
      <c r="K76" s="199">
        <f t="shared" ref="K76:K119" si="48">+IFERROR(IF($F76&gt;0,MAX(0,MIN(I76/$F76,MAX(0,I76))),0),0)</f>
        <v>0</v>
      </c>
      <c r="L76" s="199">
        <f t="shared" ref="L76:L119" si="49">+J76-K76</f>
        <v>0</v>
      </c>
      <c r="M76" s="199">
        <f t="shared" ref="M76:M119" si="50">+H76-I76</f>
        <v>0</v>
      </c>
      <c r="N76" s="72"/>
      <c r="O76" s="199">
        <f>+IFERROR(MIN(N76*(1+MTR!$E$28)*(1+MTR!$D$28),IF($C76&lt;2018,L76+M76*MTR!$D$35,L76+M76*MTR!$E$36)),0)</f>
        <v>0</v>
      </c>
      <c r="Q76" s="199" t="str">
        <f t="shared" si="10"/>
        <v/>
      </c>
      <c r="R76" s="199">
        <f t="shared" si="19"/>
        <v>0</v>
      </c>
      <c r="S76" s="199">
        <f t="shared" si="20"/>
        <v>0</v>
      </c>
      <c r="T76" s="199">
        <f t="shared" si="21"/>
        <v>0</v>
      </c>
      <c r="U76" s="199">
        <f t="shared" si="22"/>
        <v>0</v>
      </c>
      <c r="V76" s="199">
        <f t="shared" si="23"/>
        <v>0</v>
      </c>
      <c r="W76" s="199">
        <f t="shared" si="24"/>
        <v>0</v>
      </c>
      <c r="X76" s="199">
        <f t="shared" si="25"/>
        <v>0</v>
      </c>
      <c r="Y76" s="199">
        <f t="shared" si="26"/>
        <v>0</v>
      </c>
      <c r="Z76" s="72"/>
      <c r="AA76" s="213">
        <f>+IFERROR(MIN(Z76*(1+MTR!$E$28)*(1+MTR!$F$28),IF(L76&lt;2018,X76+Y76*MTR!$D$35,X76+Y76*MTR!$E$36)),0)</f>
        <v>0</v>
      </c>
    </row>
    <row r="77" spans="1:27">
      <c r="A77" s="105"/>
      <c r="B77" s="72"/>
      <c r="C77" s="116"/>
      <c r="D77" s="72"/>
      <c r="E77" s="113"/>
      <c r="F77" s="197" t="str">
        <f t="shared" si="2"/>
        <v/>
      </c>
      <c r="G77" s="198" t="str">
        <f t="shared" si="3"/>
        <v/>
      </c>
      <c r="H77" s="199">
        <f t="shared" si="45"/>
        <v>0</v>
      </c>
      <c r="I77" s="199">
        <f t="shared" si="46"/>
        <v>0</v>
      </c>
      <c r="J77" s="199">
        <f t="shared" si="47"/>
        <v>0</v>
      </c>
      <c r="K77" s="199">
        <f t="shared" si="48"/>
        <v>0</v>
      </c>
      <c r="L77" s="199">
        <f t="shared" si="49"/>
        <v>0</v>
      </c>
      <c r="M77" s="199">
        <f t="shared" si="50"/>
        <v>0</v>
      </c>
      <c r="N77" s="72"/>
      <c r="O77" s="199">
        <f>+IFERROR(MIN(N77*(1+MTR!$E$28)*(1+MTR!$D$28),IF($C77&lt;2018,L77+M77*MTR!$D$35,L77+M77*MTR!$E$36)),0)</f>
        <v>0</v>
      </c>
      <c r="Q77" s="199" t="str">
        <f t="shared" si="10"/>
        <v/>
      </c>
      <c r="R77" s="199">
        <f t="shared" si="19"/>
        <v>0</v>
      </c>
      <c r="S77" s="199">
        <f t="shared" si="20"/>
        <v>0</v>
      </c>
      <c r="T77" s="199">
        <f t="shared" si="21"/>
        <v>0</v>
      </c>
      <c r="U77" s="199">
        <f t="shared" si="22"/>
        <v>0</v>
      </c>
      <c r="V77" s="199">
        <f t="shared" si="23"/>
        <v>0</v>
      </c>
      <c r="W77" s="199">
        <f t="shared" si="24"/>
        <v>0</v>
      </c>
      <c r="X77" s="199">
        <f t="shared" si="25"/>
        <v>0</v>
      </c>
      <c r="Y77" s="199">
        <f t="shared" si="26"/>
        <v>0</v>
      </c>
      <c r="Z77" s="72"/>
      <c r="AA77" s="213">
        <f>+IFERROR(MIN(Z77*(1+MTR!$E$28)*(1+MTR!$F$28),IF(L77&lt;2018,X77+Y77*MTR!$D$35,X77+Y77*MTR!$E$36)),0)</f>
        <v>0</v>
      </c>
    </row>
    <row r="78" spans="1:27">
      <c r="A78" s="105"/>
      <c r="B78" s="72"/>
      <c r="C78" s="116"/>
      <c r="D78" s="72"/>
      <c r="E78" s="113"/>
      <c r="F78" s="197" t="str">
        <f t="shared" si="2"/>
        <v/>
      </c>
      <c r="G78" s="198" t="str">
        <f t="shared" si="3"/>
        <v/>
      </c>
      <c r="H78" s="199">
        <f t="shared" si="45"/>
        <v>0</v>
      </c>
      <c r="I78" s="199">
        <f t="shared" si="46"/>
        <v>0</v>
      </c>
      <c r="J78" s="199">
        <f t="shared" si="47"/>
        <v>0</v>
      </c>
      <c r="K78" s="199">
        <f t="shared" si="48"/>
        <v>0</v>
      </c>
      <c r="L78" s="199">
        <f t="shared" si="49"/>
        <v>0</v>
      </c>
      <c r="M78" s="199">
        <f t="shared" si="50"/>
        <v>0</v>
      </c>
      <c r="N78" s="72"/>
      <c r="O78" s="199">
        <f>+IFERROR(MIN(N78*(1+MTR!$E$28)*(1+MTR!$D$28),IF($C78&lt;2018,L78+M78*MTR!$D$35,L78+M78*MTR!$E$36)),0)</f>
        <v>0</v>
      </c>
      <c r="Q78" s="199" t="str">
        <f t="shared" si="10"/>
        <v/>
      </c>
      <c r="R78" s="199">
        <f t="shared" si="19"/>
        <v>0</v>
      </c>
      <c r="S78" s="199">
        <f t="shared" si="20"/>
        <v>0</v>
      </c>
      <c r="T78" s="199">
        <f t="shared" si="21"/>
        <v>0</v>
      </c>
      <c r="U78" s="199">
        <f t="shared" si="22"/>
        <v>0</v>
      </c>
      <c r="V78" s="199">
        <f t="shared" si="23"/>
        <v>0</v>
      </c>
      <c r="W78" s="199">
        <f t="shared" si="24"/>
        <v>0</v>
      </c>
      <c r="X78" s="199">
        <f t="shared" si="25"/>
        <v>0</v>
      </c>
      <c r="Y78" s="199">
        <f t="shared" si="26"/>
        <v>0</v>
      </c>
      <c r="Z78" s="72"/>
      <c r="AA78" s="213">
        <f>+IFERROR(MIN(Z78*(1+MTR!$E$28)*(1+MTR!$F$28),IF(L78&lt;2018,X78+Y78*MTR!$D$35,X78+Y78*MTR!$E$36)),0)</f>
        <v>0</v>
      </c>
    </row>
    <row r="79" spans="1:27">
      <c r="A79" s="105"/>
      <c r="B79" s="72"/>
      <c r="C79" s="116"/>
      <c r="D79" s="72"/>
      <c r="E79" s="113"/>
      <c r="F79" s="197" t="str">
        <f t="shared" si="2"/>
        <v/>
      </c>
      <c r="G79" s="198" t="str">
        <f t="shared" si="3"/>
        <v/>
      </c>
      <c r="H79" s="199">
        <f t="shared" si="45"/>
        <v>0</v>
      </c>
      <c r="I79" s="199">
        <f t="shared" si="46"/>
        <v>0</v>
      </c>
      <c r="J79" s="199">
        <f t="shared" si="47"/>
        <v>0</v>
      </c>
      <c r="K79" s="199">
        <f t="shared" si="48"/>
        <v>0</v>
      </c>
      <c r="L79" s="199">
        <f t="shared" si="49"/>
        <v>0</v>
      </c>
      <c r="M79" s="199">
        <f t="shared" si="50"/>
        <v>0</v>
      </c>
      <c r="N79" s="72"/>
      <c r="O79" s="199">
        <f>+IFERROR(MIN(N79*(1+MTR!$E$28)*(1+MTR!$D$28),IF($C79&lt;2018,L79+M79*MTR!$D$35,L79+M79*MTR!$E$36)),0)</f>
        <v>0</v>
      </c>
      <c r="Q79" s="199" t="str">
        <f t="shared" si="10"/>
        <v/>
      </c>
      <c r="R79" s="199">
        <f t="shared" si="19"/>
        <v>0</v>
      </c>
      <c r="S79" s="199">
        <f t="shared" si="20"/>
        <v>0</v>
      </c>
      <c r="T79" s="199">
        <f t="shared" si="21"/>
        <v>0</v>
      </c>
      <c r="U79" s="199">
        <f t="shared" si="22"/>
        <v>0</v>
      </c>
      <c r="V79" s="199">
        <f t="shared" si="23"/>
        <v>0</v>
      </c>
      <c r="W79" s="199">
        <f t="shared" si="24"/>
        <v>0</v>
      </c>
      <c r="X79" s="199">
        <f t="shared" si="25"/>
        <v>0</v>
      </c>
      <c r="Y79" s="199">
        <f t="shared" si="26"/>
        <v>0</v>
      </c>
      <c r="Z79" s="72"/>
      <c r="AA79" s="213">
        <f>+IFERROR(MIN(Z79*(1+MTR!$E$28)*(1+MTR!$F$28),IF(L79&lt;2018,X79+Y79*MTR!$D$35,X79+Y79*MTR!$E$36)),0)</f>
        <v>0</v>
      </c>
    </row>
    <row r="80" spans="1:27">
      <c r="A80" s="105"/>
      <c r="B80" s="72"/>
      <c r="C80" s="116"/>
      <c r="D80" s="72"/>
      <c r="E80" s="113"/>
      <c r="F80" s="197" t="str">
        <f t="shared" si="2"/>
        <v/>
      </c>
      <c r="G80" s="198" t="str">
        <f t="shared" si="3"/>
        <v/>
      </c>
      <c r="H80" s="199">
        <f t="shared" si="45"/>
        <v>0</v>
      </c>
      <c r="I80" s="199">
        <f t="shared" si="46"/>
        <v>0</v>
      </c>
      <c r="J80" s="199">
        <f t="shared" si="47"/>
        <v>0</v>
      </c>
      <c r="K80" s="199">
        <f t="shared" si="48"/>
        <v>0</v>
      </c>
      <c r="L80" s="199">
        <f t="shared" si="49"/>
        <v>0</v>
      </c>
      <c r="M80" s="199">
        <f t="shared" si="50"/>
        <v>0</v>
      </c>
      <c r="N80" s="72"/>
      <c r="O80" s="199">
        <f>+IFERROR(MIN(N80*(1+MTR!$E$28)*(1+MTR!$D$28),IF($C80&lt;2018,L80+M80*MTR!$D$35,L80+M80*MTR!$E$36)),0)</f>
        <v>0</v>
      </c>
      <c r="Q80" s="199" t="str">
        <f t="shared" si="10"/>
        <v/>
      </c>
      <c r="R80" s="199">
        <f t="shared" ref="R80:R143" si="51">+IFERROR(Q80*$D80,0)</f>
        <v>0</v>
      </c>
      <c r="S80" s="199">
        <f t="shared" ref="S80:S143" si="52">IFERROR(MIN((J80)*$J$12,R80),"")</f>
        <v>0</v>
      </c>
      <c r="T80" s="199">
        <f t="shared" ref="T80:T143" si="53">+IFERROR(Q80*$E80,0)</f>
        <v>0</v>
      </c>
      <c r="U80" s="199">
        <f t="shared" ref="U80:U143" si="54">IFERROR(MIN((K80)*$J$12,T80),"")</f>
        <v>0</v>
      </c>
      <c r="V80" s="199">
        <f t="shared" ref="V80:V143" si="55">+IFERROR(IF($F80&gt;0,MAX(0,MIN(R80/$F80,MAX(0,R80))),0),0)</f>
        <v>0</v>
      </c>
      <c r="W80" s="199">
        <f t="shared" ref="W80:W143" si="56">+IFERROR(IF($F80&gt;0,MAX(0,MIN(T80/$F80,MAX(0,T80))),0),0)</f>
        <v>0</v>
      </c>
      <c r="X80" s="199">
        <f t="shared" ref="X80:X143" si="57">+V80-W80</f>
        <v>0</v>
      </c>
      <c r="Y80" s="199">
        <f t="shared" ref="Y80:Y143" si="58">+R80-T80</f>
        <v>0</v>
      </c>
      <c r="Z80" s="72"/>
      <c r="AA80" s="213">
        <f>+IFERROR(MIN(Z80*(1+MTR!$E$28)*(1+MTR!$F$28),IF(L80&lt;2018,X80+Y80*MTR!$D$35,X80+Y80*MTR!$E$36)),0)</f>
        <v>0</v>
      </c>
    </row>
    <row r="81" spans="1:27">
      <c r="A81" s="105"/>
      <c r="B81" s="72"/>
      <c r="C81" s="116"/>
      <c r="D81" s="72"/>
      <c r="E81" s="113"/>
      <c r="F81" s="197" t="str">
        <f t="shared" si="2"/>
        <v/>
      </c>
      <c r="G81" s="198" t="str">
        <f t="shared" si="3"/>
        <v/>
      </c>
      <c r="H81" s="199">
        <f t="shared" si="45"/>
        <v>0</v>
      </c>
      <c r="I81" s="199">
        <f t="shared" si="46"/>
        <v>0</v>
      </c>
      <c r="J81" s="199">
        <f t="shared" si="47"/>
        <v>0</v>
      </c>
      <c r="K81" s="199">
        <f t="shared" si="48"/>
        <v>0</v>
      </c>
      <c r="L81" s="199">
        <f t="shared" si="49"/>
        <v>0</v>
      </c>
      <c r="M81" s="199">
        <f t="shared" si="50"/>
        <v>0</v>
      </c>
      <c r="N81" s="72"/>
      <c r="O81" s="199">
        <f>+IFERROR(MIN(N81*(1+MTR!$E$28)*(1+MTR!$D$28),IF($C81&lt;2018,L81+M81*MTR!$D$35,L81+M81*MTR!$E$36)),0)</f>
        <v>0</v>
      </c>
      <c r="Q81" s="199" t="str">
        <f t="shared" si="10"/>
        <v/>
      </c>
      <c r="R81" s="199">
        <f t="shared" si="51"/>
        <v>0</v>
      </c>
      <c r="S81" s="199">
        <f t="shared" si="52"/>
        <v>0</v>
      </c>
      <c r="T81" s="199">
        <f t="shared" si="53"/>
        <v>0</v>
      </c>
      <c r="U81" s="199">
        <f t="shared" si="54"/>
        <v>0</v>
      </c>
      <c r="V81" s="199">
        <f t="shared" si="55"/>
        <v>0</v>
      </c>
      <c r="W81" s="199">
        <f t="shared" si="56"/>
        <v>0</v>
      </c>
      <c r="X81" s="199">
        <f t="shared" si="57"/>
        <v>0</v>
      </c>
      <c r="Y81" s="199">
        <f t="shared" si="58"/>
        <v>0</v>
      </c>
      <c r="Z81" s="72"/>
      <c r="AA81" s="213">
        <f>+IFERROR(MIN(Z81*(1+MTR!$E$28)*(1+MTR!$F$28),IF(L81&lt;2018,X81+Y81*MTR!$D$35,X81+Y81*MTR!$E$36)),0)</f>
        <v>0</v>
      </c>
    </row>
    <row r="82" spans="1:27">
      <c r="A82" s="105"/>
      <c r="B82" s="72"/>
      <c r="C82" s="116"/>
      <c r="D82" s="72"/>
      <c r="E82" s="113"/>
      <c r="F82" s="197" t="str">
        <f t="shared" si="2"/>
        <v/>
      </c>
      <c r="G82" s="198" t="str">
        <f t="shared" si="3"/>
        <v/>
      </c>
      <c r="H82" s="199">
        <f t="shared" si="45"/>
        <v>0</v>
      </c>
      <c r="I82" s="199">
        <f t="shared" si="46"/>
        <v>0</v>
      </c>
      <c r="J82" s="199">
        <f t="shared" si="47"/>
        <v>0</v>
      </c>
      <c r="K82" s="199">
        <f t="shared" si="48"/>
        <v>0</v>
      </c>
      <c r="L82" s="199">
        <f t="shared" si="49"/>
        <v>0</v>
      </c>
      <c r="M82" s="199">
        <f t="shared" si="50"/>
        <v>0</v>
      </c>
      <c r="N82" s="72"/>
      <c r="O82" s="199">
        <f>+IFERROR(MIN(N82*(1+MTR!$E$28)*(1+MTR!$D$28),IF($C82&lt;2018,L82+M82*MTR!$D$35,L82+M82*MTR!$E$36)),0)</f>
        <v>0</v>
      </c>
      <c r="Q82" s="199" t="str">
        <f t="shared" si="10"/>
        <v/>
      </c>
      <c r="R82" s="199">
        <f t="shared" si="51"/>
        <v>0</v>
      </c>
      <c r="S82" s="199">
        <f t="shared" si="52"/>
        <v>0</v>
      </c>
      <c r="T82" s="199">
        <f t="shared" si="53"/>
        <v>0</v>
      </c>
      <c r="U82" s="199">
        <f t="shared" si="54"/>
        <v>0</v>
      </c>
      <c r="V82" s="199">
        <f t="shared" si="55"/>
        <v>0</v>
      </c>
      <c r="W82" s="199">
        <f t="shared" si="56"/>
        <v>0</v>
      </c>
      <c r="X82" s="199">
        <f t="shared" si="57"/>
        <v>0</v>
      </c>
      <c r="Y82" s="199">
        <f t="shared" si="58"/>
        <v>0</v>
      </c>
      <c r="Z82" s="72"/>
      <c r="AA82" s="213">
        <f>+IFERROR(MIN(Z82*(1+MTR!$E$28)*(1+MTR!$F$28),IF(L82&lt;2018,X82+Y82*MTR!$D$35,X82+Y82*MTR!$E$36)),0)</f>
        <v>0</v>
      </c>
    </row>
    <row r="83" spans="1:27">
      <c r="A83" s="105"/>
      <c r="B83" s="72"/>
      <c r="C83" s="116"/>
      <c r="D83" s="72"/>
      <c r="E83" s="113"/>
      <c r="F83" s="197" t="str">
        <f t="shared" si="2"/>
        <v/>
      </c>
      <c r="G83" s="198" t="str">
        <f t="shared" si="3"/>
        <v/>
      </c>
      <c r="H83" s="199">
        <f t="shared" si="45"/>
        <v>0</v>
      </c>
      <c r="I83" s="199">
        <f t="shared" si="46"/>
        <v>0</v>
      </c>
      <c r="J83" s="199">
        <f t="shared" si="47"/>
        <v>0</v>
      </c>
      <c r="K83" s="199">
        <f t="shared" si="48"/>
        <v>0</v>
      </c>
      <c r="L83" s="199">
        <f t="shared" si="49"/>
        <v>0</v>
      </c>
      <c r="M83" s="199">
        <f t="shared" si="50"/>
        <v>0</v>
      </c>
      <c r="N83" s="72"/>
      <c r="O83" s="199">
        <f>+IFERROR(MIN(N83*(1+MTR!$E$28)*(1+MTR!$D$28),IF($C83&lt;2018,L83+M83*MTR!$D$35,L83+M83*MTR!$E$36)),0)</f>
        <v>0</v>
      </c>
      <c r="Q83" s="199" t="str">
        <f t="shared" si="10"/>
        <v/>
      </c>
      <c r="R83" s="199">
        <f t="shared" si="51"/>
        <v>0</v>
      </c>
      <c r="S83" s="199">
        <f t="shared" si="52"/>
        <v>0</v>
      </c>
      <c r="T83" s="199">
        <f t="shared" si="53"/>
        <v>0</v>
      </c>
      <c r="U83" s="199">
        <f t="shared" si="54"/>
        <v>0</v>
      </c>
      <c r="V83" s="199">
        <f t="shared" si="55"/>
        <v>0</v>
      </c>
      <c r="W83" s="199">
        <f t="shared" si="56"/>
        <v>0</v>
      </c>
      <c r="X83" s="199">
        <f t="shared" si="57"/>
        <v>0</v>
      </c>
      <c r="Y83" s="199">
        <f t="shared" si="58"/>
        <v>0</v>
      </c>
      <c r="Z83" s="72"/>
      <c r="AA83" s="213">
        <f>+IFERROR(MIN(Z83*(1+MTR!$E$28)*(1+MTR!$F$28),IF(L83&lt;2018,X83+Y83*MTR!$D$35,X83+Y83*MTR!$E$36)),0)</f>
        <v>0</v>
      </c>
    </row>
    <row r="84" spans="1:27">
      <c r="A84" s="105"/>
      <c r="B84" s="72"/>
      <c r="C84" s="116"/>
      <c r="D84" s="72"/>
      <c r="E84" s="113"/>
      <c r="F84" s="197" t="str">
        <f t="shared" si="2"/>
        <v/>
      </c>
      <c r="G84" s="198" t="str">
        <f t="shared" si="3"/>
        <v/>
      </c>
      <c r="H84" s="199">
        <f t="shared" si="45"/>
        <v>0</v>
      </c>
      <c r="I84" s="199">
        <f t="shared" si="46"/>
        <v>0</v>
      </c>
      <c r="J84" s="199">
        <f t="shared" si="47"/>
        <v>0</v>
      </c>
      <c r="K84" s="199">
        <f t="shared" si="48"/>
        <v>0</v>
      </c>
      <c r="L84" s="199">
        <f t="shared" si="49"/>
        <v>0</v>
      </c>
      <c r="M84" s="199">
        <f t="shared" si="50"/>
        <v>0</v>
      </c>
      <c r="N84" s="72"/>
      <c r="O84" s="199">
        <f>+IFERROR(MIN(N84*(1+MTR!$E$28)*(1+MTR!$D$28),IF($C84&lt;2018,L84+M84*MTR!$D$35,L84+M84*MTR!$E$36)),0)</f>
        <v>0</v>
      </c>
      <c r="Q84" s="199" t="str">
        <f t="shared" si="10"/>
        <v/>
      </c>
      <c r="R84" s="199">
        <f t="shared" si="51"/>
        <v>0</v>
      </c>
      <c r="S84" s="199">
        <f t="shared" si="52"/>
        <v>0</v>
      </c>
      <c r="T84" s="199">
        <f t="shared" si="53"/>
        <v>0</v>
      </c>
      <c r="U84" s="199">
        <f t="shared" si="54"/>
        <v>0</v>
      </c>
      <c r="V84" s="199">
        <f t="shared" si="55"/>
        <v>0</v>
      </c>
      <c r="W84" s="199">
        <f t="shared" si="56"/>
        <v>0</v>
      </c>
      <c r="X84" s="199">
        <f t="shared" si="57"/>
        <v>0</v>
      </c>
      <c r="Y84" s="199">
        <f t="shared" si="58"/>
        <v>0</v>
      </c>
      <c r="Z84" s="72"/>
      <c r="AA84" s="213">
        <f>+IFERROR(MIN(Z84*(1+MTR!$E$28)*(1+MTR!$F$28),IF(L84&lt;2018,X84+Y84*MTR!$D$35,X84+Y84*MTR!$E$36)),0)</f>
        <v>0</v>
      </c>
    </row>
    <row r="85" spans="1:27">
      <c r="A85" s="105"/>
      <c r="B85" s="72"/>
      <c r="C85" s="116"/>
      <c r="D85" s="72"/>
      <c r="E85" s="113"/>
      <c r="F85" s="197" t="str">
        <f t="shared" si="2"/>
        <v/>
      </c>
      <c r="G85" s="198" t="str">
        <f t="shared" si="3"/>
        <v/>
      </c>
      <c r="H85" s="199">
        <f t="shared" si="45"/>
        <v>0</v>
      </c>
      <c r="I85" s="199">
        <f t="shared" si="46"/>
        <v>0</v>
      </c>
      <c r="J85" s="199">
        <f t="shared" si="47"/>
        <v>0</v>
      </c>
      <c r="K85" s="199">
        <f t="shared" si="48"/>
        <v>0</v>
      </c>
      <c r="L85" s="199">
        <f t="shared" si="49"/>
        <v>0</v>
      </c>
      <c r="M85" s="199">
        <f t="shared" si="50"/>
        <v>0</v>
      </c>
      <c r="N85" s="72"/>
      <c r="O85" s="199">
        <f>+IFERROR(MIN(N85*(1+MTR!$E$28)*(1+MTR!$D$28),IF($C85&lt;2018,L85+M85*MTR!$D$35,L85+M85*MTR!$E$36)),0)</f>
        <v>0</v>
      </c>
      <c r="Q85" s="199" t="str">
        <f t="shared" si="10"/>
        <v/>
      </c>
      <c r="R85" s="199">
        <f t="shared" si="51"/>
        <v>0</v>
      </c>
      <c r="S85" s="199">
        <f t="shared" si="52"/>
        <v>0</v>
      </c>
      <c r="T85" s="199">
        <f t="shared" si="53"/>
        <v>0</v>
      </c>
      <c r="U85" s="199">
        <f t="shared" si="54"/>
        <v>0</v>
      </c>
      <c r="V85" s="199">
        <f t="shared" si="55"/>
        <v>0</v>
      </c>
      <c r="W85" s="199">
        <f t="shared" si="56"/>
        <v>0</v>
      </c>
      <c r="X85" s="199">
        <f t="shared" si="57"/>
        <v>0</v>
      </c>
      <c r="Y85" s="199">
        <f t="shared" si="58"/>
        <v>0</v>
      </c>
      <c r="Z85" s="72"/>
      <c r="AA85" s="213">
        <f>+IFERROR(MIN(Z85*(1+MTR!$E$28)*(1+MTR!$F$28),IF(L85&lt;2018,X85+Y85*MTR!$D$35,X85+Y85*MTR!$E$36)),0)</f>
        <v>0</v>
      </c>
    </row>
    <row r="86" spans="1:27">
      <c r="A86" s="105"/>
      <c r="B86" s="72"/>
      <c r="C86" s="116"/>
      <c r="D86" s="72"/>
      <c r="E86" s="113"/>
      <c r="F86" s="197" t="str">
        <f t="shared" si="2"/>
        <v/>
      </c>
      <c r="G86" s="198" t="str">
        <f t="shared" si="3"/>
        <v/>
      </c>
      <c r="H86" s="199">
        <f t="shared" si="45"/>
        <v>0</v>
      </c>
      <c r="I86" s="199">
        <f t="shared" si="46"/>
        <v>0</v>
      </c>
      <c r="J86" s="199">
        <f t="shared" si="47"/>
        <v>0</v>
      </c>
      <c r="K86" s="199">
        <f t="shared" si="48"/>
        <v>0</v>
      </c>
      <c r="L86" s="199">
        <f t="shared" si="49"/>
        <v>0</v>
      </c>
      <c r="M86" s="199">
        <f t="shared" si="50"/>
        <v>0</v>
      </c>
      <c r="N86" s="72"/>
      <c r="O86" s="199">
        <f>+IFERROR(MIN(N86*(1+MTR!$E$28)*(1+MTR!$D$28),IF($C86&lt;2018,L86+M86*MTR!$D$35,L86+M86*MTR!$E$36)),0)</f>
        <v>0</v>
      </c>
      <c r="Q86" s="199" t="str">
        <f t="shared" si="10"/>
        <v/>
      </c>
      <c r="R86" s="199">
        <f t="shared" si="51"/>
        <v>0</v>
      </c>
      <c r="S86" s="199">
        <f t="shared" si="52"/>
        <v>0</v>
      </c>
      <c r="T86" s="199">
        <f t="shared" si="53"/>
        <v>0</v>
      </c>
      <c r="U86" s="199">
        <f t="shared" si="54"/>
        <v>0</v>
      </c>
      <c r="V86" s="199">
        <f t="shared" si="55"/>
        <v>0</v>
      </c>
      <c r="W86" s="199">
        <f t="shared" si="56"/>
        <v>0</v>
      </c>
      <c r="X86" s="199">
        <f t="shared" si="57"/>
        <v>0</v>
      </c>
      <c r="Y86" s="199">
        <f t="shared" si="58"/>
        <v>0</v>
      </c>
      <c r="Z86" s="72"/>
      <c r="AA86" s="213">
        <f>+IFERROR(MIN(Z86*(1+MTR!$E$28)*(1+MTR!$F$28),IF(L86&lt;2018,X86+Y86*MTR!$D$35,X86+Y86*MTR!$E$36)),0)</f>
        <v>0</v>
      </c>
    </row>
    <row r="87" spans="1:27">
      <c r="A87" s="105"/>
      <c r="B87" s="72"/>
      <c r="C87" s="116"/>
      <c r="D87" s="72"/>
      <c r="E87" s="113"/>
      <c r="F87" s="197" t="str">
        <f t="shared" si="2"/>
        <v/>
      </c>
      <c r="G87" s="198" t="str">
        <f t="shared" si="3"/>
        <v/>
      </c>
      <c r="H87" s="199">
        <f t="shared" si="45"/>
        <v>0</v>
      </c>
      <c r="I87" s="199">
        <f t="shared" si="46"/>
        <v>0</v>
      </c>
      <c r="J87" s="199">
        <f t="shared" si="47"/>
        <v>0</v>
      </c>
      <c r="K87" s="199">
        <f t="shared" si="48"/>
        <v>0</v>
      </c>
      <c r="L87" s="199">
        <f t="shared" si="49"/>
        <v>0</v>
      </c>
      <c r="M87" s="199">
        <f t="shared" si="50"/>
        <v>0</v>
      </c>
      <c r="N87" s="72"/>
      <c r="O87" s="199">
        <f>+IFERROR(MIN(N87*(1+MTR!$E$28)*(1+MTR!$D$28),IF($C87&lt;2018,L87+M87*MTR!$D$35,L87+M87*MTR!$E$36)),0)</f>
        <v>0</v>
      </c>
      <c r="Q87" s="199" t="str">
        <f t="shared" si="10"/>
        <v/>
      </c>
      <c r="R87" s="199">
        <f t="shared" si="51"/>
        <v>0</v>
      </c>
      <c r="S87" s="199">
        <f t="shared" si="52"/>
        <v>0</v>
      </c>
      <c r="T87" s="199">
        <f t="shared" si="53"/>
        <v>0</v>
      </c>
      <c r="U87" s="199">
        <f t="shared" si="54"/>
        <v>0</v>
      </c>
      <c r="V87" s="199">
        <f t="shared" si="55"/>
        <v>0</v>
      </c>
      <c r="W87" s="199">
        <f t="shared" si="56"/>
        <v>0</v>
      </c>
      <c r="X87" s="199">
        <f t="shared" si="57"/>
        <v>0</v>
      </c>
      <c r="Y87" s="199">
        <f t="shared" si="58"/>
        <v>0</v>
      </c>
      <c r="Z87" s="72"/>
      <c r="AA87" s="213">
        <f>+IFERROR(MIN(Z87*(1+MTR!$E$28)*(1+MTR!$F$28),IF(L87&lt;2018,X87+Y87*MTR!$D$35,X87+Y87*MTR!$E$36)),0)</f>
        <v>0</v>
      </c>
    </row>
    <row r="88" spans="1:27">
      <c r="A88" s="105"/>
      <c r="B88" s="72"/>
      <c r="C88" s="116"/>
      <c r="D88" s="72"/>
      <c r="E88" s="113"/>
      <c r="F88" s="197" t="str">
        <f t="shared" si="2"/>
        <v/>
      </c>
      <c r="G88" s="198" t="str">
        <f t="shared" si="3"/>
        <v/>
      </c>
      <c r="H88" s="199">
        <f t="shared" si="45"/>
        <v>0</v>
      </c>
      <c r="I88" s="199">
        <f t="shared" si="46"/>
        <v>0</v>
      </c>
      <c r="J88" s="199">
        <f t="shared" si="47"/>
        <v>0</v>
      </c>
      <c r="K88" s="199">
        <f t="shared" si="48"/>
        <v>0</v>
      </c>
      <c r="L88" s="199">
        <f t="shared" si="49"/>
        <v>0</v>
      </c>
      <c r="M88" s="199">
        <f t="shared" si="50"/>
        <v>0</v>
      </c>
      <c r="N88" s="72"/>
      <c r="O88" s="199">
        <f>+IFERROR(MIN(N88*(1+MTR!$E$28)*(1+MTR!$D$28),IF($C88&lt;2018,L88+M88*MTR!$D$35,L88+M88*MTR!$E$36)),0)</f>
        <v>0</v>
      </c>
      <c r="Q88" s="199" t="str">
        <f t="shared" si="10"/>
        <v/>
      </c>
      <c r="R88" s="199">
        <f t="shared" si="51"/>
        <v>0</v>
      </c>
      <c r="S88" s="199">
        <f t="shared" si="52"/>
        <v>0</v>
      </c>
      <c r="T88" s="199">
        <f t="shared" si="53"/>
        <v>0</v>
      </c>
      <c r="U88" s="199">
        <f t="shared" si="54"/>
        <v>0</v>
      </c>
      <c r="V88" s="199">
        <f t="shared" si="55"/>
        <v>0</v>
      </c>
      <c r="W88" s="199">
        <f t="shared" si="56"/>
        <v>0</v>
      </c>
      <c r="X88" s="199">
        <f t="shared" si="57"/>
        <v>0</v>
      </c>
      <c r="Y88" s="199">
        <f t="shared" si="58"/>
        <v>0</v>
      </c>
      <c r="Z88" s="72"/>
      <c r="AA88" s="213">
        <f>+IFERROR(MIN(Z88*(1+MTR!$E$28)*(1+MTR!$F$28),IF(L88&lt;2018,X88+Y88*MTR!$D$35,X88+Y88*MTR!$E$36)),0)</f>
        <v>0</v>
      </c>
    </row>
    <row r="89" spans="1:27">
      <c r="A89" s="105"/>
      <c r="B89" s="72"/>
      <c r="C89" s="116"/>
      <c r="D89" s="72"/>
      <c r="E89" s="113"/>
      <c r="F89" s="197" t="str">
        <f t="shared" si="2"/>
        <v/>
      </c>
      <c r="G89" s="198" t="str">
        <f t="shared" si="3"/>
        <v/>
      </c>
      <c r="H89" s="199">
        <f t="shared" si="45"/>
        <v>0</v>
      </c>
      <c r="I89" s="199">
        <f t="shared" si="46"/>
        <v>0</v>
      </c>
      <c r="J89" s="199">
        <f t="shared" si="47"/>
        <v>0</v>
      </c>
      <c r="K89" s="199">
        <f t="shared" si="48"/>
        <v>0</v>
      </c>
      <c r="L89" s="199">
        <f t="shared" si="49"/>
        <v>0</v>
      </c>
      <c r="M89" s="199">
        <f t="shared" si="50"/>
        <v>0</v>
      </c>
      <c r="N89" s="72"/>
      <c r="O89" s="199">
        <f>+IFERROR(MIN(N89*(1+MTR!$E$28)*(1+MTR!$D$28),IF($C89&lt;2018,L89+M89*MTR!$D$35,L89+M89*MTR!$E$36)),0)</f>
        <v>0</v>
      </c>
      <c r="Q89" s="199" t="str">
        <f t="shared" si="10"/>
        <v/>
      </c>
      <c r="R89" s="199">
        <f t="shared" si="51"/>
        <v>0</v>
      </c>
      <c r="S89" s="199">
        <f t="shared" si="52"/>
        <v>0</v>
      </c>
      <c r="T89" s="199">
        <f t="shared" si="53"/>
        <v>0</v>
      </c>
      <c r="U89" s="199">
        <f t="shared" si="54"/>
        <v>0</v>
      </c>
      <c r="V89" s="199">
        <f t="shared" si="55"/>
        <v>0</v>
      </c>
      <c r="W89" s="199">
        <f t="shared" si="56"/>
        <v>0</v>
      </c>
      <c r="X89" s="199">
        <f t="shared" si="57"/>
        <v>0</v>
      </c>
      <c r="Y89" s="199">
        <f t="shared" si="58"/>
        <v>0</v>
      </c>
      <c r="Z89" s="72"/>
      <c r="AA89" s="213">
        <f>+IFERROR(MIN(Z89*(1+MTR!$E$28)*(1+MTR!$F$28),IF(L89&lt;2018,X89+Y89*MTR!$D$35,X89+Y89*MTR!$E$36)),0)</f>
        <v>0</v>
      </c>
    </row>
    <row r="90" spans="1:27">
      <c r="A90" s="105"/>
      <c r="B90" s="72"/>
      <c r="C90" s="116"/>
      <c r="D90" s="72"/>
      <c r="E90" s="113"/>
      <c r="F90" s="197" t="str">
        <f t="shared" si="2"/>
        <v/>
      </c>
      <c r="G90" s="198" t="str">
        <f t="shared" si="3"/>
        <v/>
      </c>
      <c r="H90" s="199">
        <f t="shared" si="45"/>
        <v>0</v>
      </c>
      <c r="I90" s="199">
        <f t="shared" si="46"/>
        <v>0</v>
      </c>
      <c r="J90" s="199">
        <f t="shared" si="47"/>
        <v>0</v>
      </c>
      <c r="K90" s="199">
        <f t="shared" si="48"/>
        <v>0</v>
      </c>
      <c r="L90" s="199">
        <f t="shared" si="49"/>
        <v>0</v>
      </c>
      <c r="M90" s="199">
        <f t="shared" si="50"/>
        <v>0</v>
      </c>
      <c r="N90" s="72"/>
      <c r="O90" s="199">
        <f>+IFERROR(MIN(N90*(1+MTR!$E$28)*(1+MTR!$D$28),IF($C90&lt;2018,L90+M90*MTR!$D$35,L90+M90*MTR!$E$36)),0)</f>
        <v>0</v>
      </c>
      <c r="Q90" s="199" t="str">
        <f t="shared" si="10"/>
        <v/>
      </c>
      <c r="R90" s="199">
        <f t="shared" si="51"/>
        <v>0</v>
      </c>
      <c r="S90" s="199">
        <f t="shared" si="52"/>
        <v>0</v>
      </c>
      <c r="T90" s="199">
        <f t="shared" si="53"/>
        <v>0</v>
      </c>
      <c r="U90" s="199">
        <f t="shared" si="54"/>
        <v>0</v>
      </c>
      <c r="V90" s="199">
        <f t="shared" si="55"/>
        <v>0</v>
      </c>
      <c r="W90" s="199">
        <f t="shared" si="56"/>
        <v>0</v>
      </c>
      <c r="X90" s="199">
        <f t="shared" si="57"/>
        <v>0</v>
      </c>
      <c r="Y90" s="199">
        <f t="shared" si="58"/>
        <v>0</v>
      </c>
      <c r="Z90" s="72"/>
      <c r="AA90" s="213">
        <f>+IFERROR(MIN(Z90*(1+MTR!$E$28)*(1+MTR!$F$28),IF(L90&lt;2018,X90+Y90*MTR!$D$35,X90+Y90*MTR!$E$36)),0)</f>
        <v>0</v>
      </c>
    </row>
    <row r="91" spans="1:27">
      <c r="A91" s="105"/>
      <c r="B91" s="72"/>
      <c r="C91" s="116"/>
      <c r="D91" s="72"/>
      <c r="E91" s="113"/>
      <c r="F91" s="197" t="str">
        <f t="shared" si="2"/>
        <v/>
      </c>
      <c r="G91" s="198" t="str">
        <f t="shared" si="3"/>
        <v/>
      </c>
      <c r="H91" s="199">
        <f t="shared" si="45"/>
        <v>0</v>
      </c>
      <c r="I91" s="199">
        <f t="shared" si="46"/>
        <v>0</v>
      </c>
      <c r="J91" s="199">
        <f t="shared" si="47"/>
        <v>0</v>
      </c>
      <c r="K91" s="199">
        <f t="shared" si="48"/>
        <v>0</v>
      </c>
      <c r="L91" s="199">
        <f t="shared" si="49"/>
        <v>0</v>
      </c>
      <c r="M91" s="199">
        <f t="shared" si="50"/>
        <v>0</v>
      </c>
      <c r="N91" s="72"/>
      <c r="O91" s="199">
        <f>+IFERROR(MIN(N91*(1+MTR!$E$28)*(1+MTR!$D$28),IF($C91&lt;2018,L91+M91*MTR!$D$35,L91+M91*MTR!$E$36)),0)</f>
        <v>0</v>
      </c>
      <c r="Q91" s="199" t="str">
        <f t="shared" si="10"/>
        <v/>
      </c>
      <c r="R91" s="199">
        <f t="shared" si="51"/>
        <v>0</v>
      </c>
      <c r="S91" s="199">
        <f t="shared" si="52"/>
        <v>0</v>
      </c>
      <c r="T91" s="199">
        <f t="shared" si="53"/>
        <v>0</v>
      </c>
      <c r="U91" s="199">
        <f t="shared" si="54"/>
        <v>0</v>
      </c>
      <c r="V91" s="199">
        <f t="shared" si="55"/>
        <v>0</v>
      </c>
      <c r="W91" s="199">
        <f t="shared" si="56"/>
        <v>0</v>
      </c>
      <c r="X91" s="199">
        <f t="shared" si="57"/>
        <v>0</v>
      </c>
      <c r="Y91" s="199">
        <f t="shared" si="58"/>
        <v>0</v>
      </c>
      <c r="Z91" s="72"/>
      <c r="AA91" s="213">
        <f>+IFERROR(MIN(Z91*(1+MTR!$E$28)*(1+MTR!$F$28),IF(L91&lt;2018,X91+Y91*MTR!$D$35,X91+Y91*MTR!$E$36)),0)</f>
        <v>0</v>
      </c>
    </row>
    <row r="92" spans="1:27">
      <c r="A92" s="105"/>
      <c r="B92" s="72"/>
      <c r="C92" s="116"/>
      <c r="D92" s="72"/>
      <c r="E92" s="113"/>
      <c r="F92" s="197" t="str">
        <f t="shared" si="2"/>
        <v/>
      </c>
      <c r="G92" s="198" t="str">
        <f t="shared" si="3"/>
        <v/>
      </c>
      <c r="H92" s="199">
        <f t="shared" si="45"/>
        <v>0</v>
      </c>
      <c r="I92" s="199">
        <f t="shared" si="46"/>
        <v>0</v>
      </c>
      <c r="J92" s="199">
        <f t="shared" si="47"/>
        <v>0</v>
      </c>
      <c r="K92" s="199">
        <f t="shared" si="48"/>
        <v>0</v>
      </c>
      <c r="L92" s="199">
        <f t="shared" si="49"/>
        <v>0</v>
      </c>
      <c r="M92" s="199">
        <f t="shared" si="50"/>
        <v>0</v>
      </c>
      <c r="N92" s="72"/>
      <c r="O92" s="199">
        <f>+IFERROR(MIN(N92*(1+MTR!$E$28)*(1+MTR!$D$28),IF($C92&lt;2018,L92+M92*MTR!$D$35,L92+M92*MTR!$E$36)),0)</f>
        <v>0</v>
      </c>
      <c r="Q92" s="199" t="str">
        <f t="shared" si="10"/>
        <v/>
      </c>
      <c r="R92" s="199">
        <f t="shared" si="51"/>
        <v>0</v>
      </c>
      <c r="S92" s="199">
        <f t="shared" si="52"/>
        <v>0</v>
      </c>
      <c r="T92" s="199">
        <f t="shared" si="53"/>
        <v>0</v>
      </c>
      <c r="U92" s="199">
        <f t="shared" si="54"/>
        <v>0</v>
      </c>
      <c r="V92" s="199">
        <f t="shared" si="55"/>
        <v>0</v>
      </c>
      <c r="W92" s="199">
        <f t="shared" si="56"/>
        <v>0</v>
      </c>
      <c r="X92" s="199">
        <f t="shared" si="57"/>
        <v>0</v>
      </c>
      <c r="Y92" s="199">
        <f t="shared" si="58"/>
        <v>0</v>
      </c>
      <c r="Z92" s="72"/>
      <c r="AA92" s="213">
        <f>+IFERROR(MIN(Z92*(1+MTR!$E$28)*(1+MTR!$F$28),IF(L92&lt;2018,X92+Y92*MTR!$D$35,X92+Y92*MTR!$E$36)),0)</f>
        <v>0</v>
      </c>
    </row>
    <row r="93" spans="1:27">
      <c r="A93" s="105"/>
      <c r="B93" s="72"/>
      <c r="C93" s="116"/>
      <c r="D93" s="72"/>
      <c r="E93" s="113"/>
      <c r="F93" s="197" t="str">
        <f t="shared" si="2"/>
        <v/>
      </c>
      <c r="G93" s="198" t="str">
        <f t="shared" si="3"/>
        <v/>
      </c>
      <c r="H93" s="199">
        <f t="shared" si="45"/>
        <v>0</v>
      </c>
      <c r="I93" s="199">
        <f t="shared" si="46"/>
        <v>0</v>
      </c>
      <c r="J93" s="199">
        <f t="shared" si="47"/>
        <v>0</v>
      </c>
      <c r="K93" s="199">
        <f t="shared" si="48"/>
        <v>0</v>
      </c>
      <c r="L93" s="199">
        <f t="shared" si="49"/>
        <v>0</v>
      </c>
      <c r="M93" s="199">
        <f t="shared" si="50"/>
        <v>0</v>
      </c>
      <c r="N93" s="72"/>
      <c r="O93" s="199">
        <f>+IFERROR(MIN(N93*(1+MTR!$E$28)*(1+MTR!$D$28),IF($C93&lt;2018,L93+M93*MTR!$D$35,L93+M93*MTR!$E$36)),0)</f>
        <v>0</v>
      </c>
      <c r="Q93" s="199" t="str">
        <f t="shared" si="10"/>
        <v/>
      </c>
      <c r="R93" s="199">
        <f t="shared" si="51"/>
        <v>0</v>
      </c>
      <c r="S93" s="199">
        <f t="shared" si="52"/>
        <v>0</v>
      </c>
      <c r="T93" s="199">
        <f t="shared" si="53"/>
        <v>0</v>
      </c>
      <c r="U93" s="199">
        <f t="shared" si="54"/>
        <v>0</v>
      </c>
      <c r="V93" s="199">
        <f t="shared" si="55"/>
        <v>0</v>
      </c>
      <c r="W93" s="199">
        <f t="shared" si="56"/>
        <v>0</v>
      </c>
      <c r="X93" s="199">
        <f t="shared" si="57"/>
        <v>0</v>
      </c>
      <c r="Y93" s="199">
        <f t="shared" si="58"/>
        <v>0</v>
      </c>
      <c r="Z93" s="72"/>
      <c r="AA93" s="213">
        <f>+IFERROR(MIN(Z93*(1+MTR!$E$28)*(1+MTR!$F$28),IF(L93&lt;2018,X93+Y93*MTR!$D$35,X93+Y93*MTR!$E$36)),0)</f>
        <v>0</v>
      </c>
    </row>
    <row r="94" spans="1:27">
      <c r="A94" s="105"/>
      <c r="B94" s="72"/>
      <c r="C94" s="116"/>
      <c r="D94" s="72"/>
      <c r="E94" s="113"/>
      <c r="F94" s="197" t="str">
        <f t="shared" si="2"/>
        <v/>
      </c>
      <c r="G94" s="198" t="str">
        <f t="shared" si="3"/>
        <v/>
      </c>
      <c r="H94" s="199">
        <f t="shared" si="45"/>
        <v>0</v>
      </c>
      <c r="I94" s="199">
        <f t="shared" si="46"/>
        <v>0</v>
      </c>
      <c r="J94" s="199">
        <f t="shared" si="47"/>
        <v>0</v>
      </c>
      <c r="K94" s="199">
        <f t="shared" si="48"/>
        <v>0</v>
      </c>
      <c r="L94" s="199">
        <f t="shared" si="49"/>
        <v>0</v>
      </c>
      <c r="M94" s="199">
        <f t="shared" si="50"/>
        <v>0</v>
      </c>
      <c r="N94" s="72"/>
      <c r="O94" s="199">
        <f>+IFERROR(MIN(N94*(1+MTR!$E$28)*(1+MTR!$D$28),IF($C94&lt;2018,L94+M94*MTR!$D$35,L94+M94*MTR!$E$36)),0)</f>
        <v>0</v>
      </c>
      <c r="Q94" s="199" t="str">
        <f t="shared" si="10"/>
        <v/>
      </c>
      <c r="R94" s="199">
        <f t="shared" si="51"/>
        <v>0</v>
      </c>
      <c r="S94" s="199">
        <f t="shared" si="52"/>
        <v>0</v>
      </c>
      <c r="T94" s="199">
        <f t="shared" si="53"/>
        <v>0</v>
      </c>
      <c r="U94" s="199">
        <f t="shared" si="54"/>
        <v>0</v>
      </c>
      <c r="V94" s="199">
        <f t="shared" si="55"/>
        <v>0</v>
      </c>
      <c r="W94" s="199">
        <f t="shared" si="56"/>
        <v>0</v>
      </c>
      <c r="X94" s="199">
        <f t="shared" si="57"/>
        <v>0</v>
      </c>
      <c r="Y94" s="199">
        <f t="shared" si="58"/>
        <v>0</v>
      </c>
      <c r="Z94" s="72"/>
      <c r="AA94" s="213">
        <f>+IFERROR(MIN(Z94*(1+MTR!$E$28)*(1+MTR!$F$28),IF(L94&lt;2018,X94+Y94*MTR!$D$35,X94+Y94*MTR!$E$36)),0)</f>
        <v>0</v>
      </c>
    </row>
    <row r="95" spans="1:27">
      <c r="A95" s="105"/>
      <c r="B95" s="72"/>
      <c r="C95" s="116"/>
      <c r="D95" s="72"/>
      <c r="E95" s="113"/>
      <c r="F95" s="197" t="str">
        <f t="shared" si="2"/>
        <v/>
      </c>
      <c r="G95" s="198" t="str">
        <f t="shared" si="3"/>
        <v/>
      </c>
      <c r="H95" s="199">
        <f t="shared" si="45"/>
        <v>0</v>
      </c>
      <c r="I95" s="199">
        <f t="shared" si="46"/>
        <v>0</v>
      </c>
      <c r="J95" s="199">
        <f t="shared" si="47"/>
        <v>0</v>
      </c>
      <c r="K95" s="199">
        <f t="shared" si="48"/>
        <v>0</v>
      </c>
      <c r="L95" s="199">
        <f t="shared" si="49"/>
        <v>0</v>
      </c>
      <c r="M95" s="199">
        <f t="shared" si="50"/>
        <v>0</v>
      </c>
      <c r="N95" s="72"/>
      <c r="O95" s="199">
        <f>+IFERROR(MIN(N95*(1+MTR!$E$28)*(1+MTR!$D$28),IF($C95&lt;2018,L95+M95*MTR!$D$35,L95+M95*MTR!$E$36)),0)</f>
        <v>0</v>
      </c>
      <c r="Q95" s="199" t="str">
        <f t="shared" si="10"/>
        <v/>
      </c>
      <c r="R95" s="199">
        <f t="shared" si="51"/>
        <v>0</v>
      </c>
      <c r="S95" s="199">
        <f t="shared" si="52"/>
        <v>0</v>
      </c>
      <c r="T95" s="199">
        <f t="shared" si="53"/>
        <v>0</v>
      </c>
      <c r="U95" s="199">
        <f t="shared" si="54"/>
        <v>0</v>
      </c>
      <c r="V95" s="199">
        <f t="shared" si="55"/>
        <v>0</v>
      </c>
      <c r="W95" s="199">
        <f t="shared" si="56"/>
        <v>0</v>
      </c>
      <c r="X95" s="199">
        <f t="shared" si="57"/>
        <v>0</v>
      </c>
      <c r="Y95" s="199">
        <f t="shared" si="58"/>
        <v>0</v>
      </c>
      <c r="Z95" s="72"/>
      <c r="AA95" s="213">
        <f>+IFERROR(MIN(Z95*(1+MTR!$E$28)*(1+MTR!$F$28),IF(L95&lt;2018,X95+Y95*MTR!$D$35,X95+Y95*MTR!$E$36)),0)</f>
        <v>0</v>
      </c>
    </row>
    <row r="96" spans="1:27">
      <c r="A96" s="105"/>
      <c r="B96" s="72"/>
      <c r="C96" s="116"/>
      <c r="D96" s="72"/>
      <c r="E96" s="113"/>
      <c r="F96" s="197" t="str">
        <f t="shared" si="2"/>
        <v/>
      </c>
      <c r="G96" s="198" t="str">
        <f t="shared" si="3"/>
        <v/>
      </c>
      <c r="H96" s="199">
        <f t="shared" si="45"/>
        <v>0</v>
      </c>
      <c r="I96" s="199">
        <f t="shared" si="46"/>
        <v>0</v>
      </c>
      <c r="J96" s="199">
        <f t="shared" si="47"/>
        <v>0</v>
      </c>
      <c r="K96" s="199">
        <f t="shared" si="48"/>
        <v>0</v>
      </c>
      <c r="L96" s="199">
        <f t="shared" si="49"/>
        <v>0</v>
      </c>
      <c r="M96" s="199">
        <f t="shared" si="50"/>
        <v>0</v>
      </c>
      <c r="N96" s="72"/>
      <c r="O96" s="199">
        <f>+IFERROR(MIN(N96*(1+MTR!$E$28)*(1+MTR!$D$28),IF($C96&lt;2018,L96+M96*MTR!$D$35,L96+M96*MTR!$E$36)),0)</f>
        <v>0</v>
      </c>
      <c r="Q96" s="199" t="str">
        <f t="shared" si="10"/>
        <v/>
      </c>
      <c r="R96" s="199">
        <f t="shared" si="51"/>
        <v>0</v>
      </c>
      <c r="S96" s="199">
        <f t="shared" si="52"/>
        <v>0</v>
      </c>
      <c r="T96" s="199">
        <f t="shared" si="53"/>
        <v>0</v>
      </c>
      <c r="U96" s="199">
        <f t="shared" si="54"/>
        <v>0</v>
      </c>
      <c r="V96" s="199">
        <f t="shared" si="55"/>
        <v>0</v>
      </c>
      <c r="W96" s="199">
        <f t="shared" si="56"/>
        <v>0</v>
      </c>
      <c r="X96" s="199">
        <f t="shared" si="57"/>
        <v>0</v>
      </c>
      <c r="Y96" s="199">
        <f t="shared" si="58"/>
        <v>0</v>
      </c>
      <c r="Z96" s="72"/>
      <c r="AA96" s="213">
        <f>+IFERROR(MIN(Z96*(1+MTR!$E$28)*(1+MTR!$F$28),IF(L96&lt;2018,X96+Y96*MTR!$D$35,X96+Y96*MTR!$E$36)),0)</f>
        <v>0</v>
      </c>
    </row>
    <row r="97" spans="1:27">
      <c r="A97" s="105"/>
      <c r="B97" s="72"/>
      <c r="C97" s="116"/>
      <c r="D97" s="72"/>
      <c r="E97" s="113"/>
      <c r="F97" s="197" t="str">
        <f t="shared" si="2"/>
        <v/>
      </c>
      <c r="G97" s="198" t="str">
        <f t="shared" si="3"/>
        <v/>
      </c>
      <c r="H97" s="199">
        <f t="shared" si="45"/>
        <v>0</v>
      </c>
      <c r="I97" s="199">
        <f t="shared" si="46"/>
        <v>0</v>
      </c>
      <c r="J97" s="199">
        <f t="shared" si="47"/>
        <v>0</v>
      </c>
      <c r="K97" s="199">
        <f t="shared" si="48"/>
        <v>0</v>
      </c>
      <c r="L97" s="199">
        <f t="shared" si="49"/>
        <v>0</v>
      </c>
      <c r="M97" s="199">
        <f t="shared" si="50"/>
        <v>0</v>
      </c>
      <c r="N97" s="72"/>
      <c r="O97" s="199">
        <f>+IFERROR(MIN(N97*(1+MTR!$E$28)*(1+MTR!$D$28),IF($C97&lt;2018,L97+M97*MTR!$D$35,L97+M97*MTR!$E$36)),0)</f>
        <v>0</v>
      </c>
      <c r="Q97" s="199" t="str">
        <f t="shared" si="10"/>
        <v/>
      </c>
      <c r="R97" s="199">
        <f t="shared" si="51"/>
        <v>0</v>
      </c>
      <c r="S97" s="199">
        <f t="shared" si="52"/>
        <v>0</v>
      </c>
      <c r="T97" s="199">
        <f t="shared" si="53"/>
        <v>0</v>
      </c>
      <c r="U97" s="199">
        <f t="shared" si="54"/>
        <v>0</v>
      </c>
      <c r="V97" s="199">
        <f t="shared" si="55"/>
        <v>0</v>
      </c>
      <c r="W97" s="199">
        <f t="shared" si="56"/>
        <v>0</v>
      </c>
      <c r="X97" s="199">
        <f t="shared" si="57"/>
        <v>0</v>
      </c>
      <c r="Y97" s="199">
        <f t="shared" si="58"/>
        <v>0</v>
      </c>
      <c r="Z97" s="72"/>
      <c r="AA97" s="213">
        <f>+IFERROR(MIN(Z97*(1+MTR!$E$28)*(1+MTR!$F$28),IF(L97&lt;2018,X97+Y97*MTR!$D$35,X97+Y97*MTR!$E$36)),0)</f>
        <v>0</v>
      </c>
    </row>
    <row r="98" spans="1:27">
      <c r="A98" s="105"/>
      <c r="B98" s="72"/>
      <c r="C98" s="116"/>
      <c r="D98" s="72"/>
      <c r="E98" s="113"/>
      <c r="F98" s="197" t="str">
        <f t="shared" si="2"/>
        <v/>
      </c>
      <c r="G98" s="198" t="str">
        <f t="shared" si="3"/>
        <v/>
      </c>
      <c r="H98" s="199">
        <f t="shared" si="45"/>
        <v>0</v>
      </c>
      <c r="I98" s="199">
        <f t="shared" si="46"/>
        <v>0</v>
      </c>
      <c r="J98" s="199">
        <f t="shared" si="47"/>
        <v>0</v>
      </c>
      <c r="K98" s="199">
        <f t="shared" si="48"/>
        <v>0</v>
      </c>
      <c r="L98" s="199">
        <f t="shared" si="49"/>
        <v>0</v>
      </c>
      <c r="M98" s="199">
        <f t="shared" si="50"/>
        <v>0</v>
      </c>
      <c r="N98" s="72"/>
      <c r="O98" s="199">
        <f>+IFERROR(MIN(N98*(1+MTR!$E$28)*(1+MTR!$D$28),IF($C98&lt;2018,L98+M98*MTR!$D$35,L98+M98*MTR!$E$36)),0)</f>
        <v>0</v>
      </c>
      <c r="Q98" s="199" t="str">
        <f t="shared" si="10"/>
        <v/>
      </c>
      <c r="R98" s="199">
        <f t="shared" si="51"/>
        <v>0</v>
      </c>
      <c r="S98" s="199">
        <f t="shared" si="52"/>
        <v>0</v>
      </c>
      <c r="T98" s="199">
        <f t="shared" si="53"/>
        <v>0</v>
      </c>
      <c r="U98" s="199">
        <f t="shared" si="54"/>
        <v>0</v>
      </c>
      <c r="V98" s="199">
        <f t="shared" si="55"/>
        <v>0</v>
      </c>
      <c r="W98" s="199">
        <f t="shared" si="56"/>
        <v>0</v>
      </c>
      <c r="X98" s="199">
        <f t="shared" si="57"/>
        <v>0</v>
      </c>
      <c r="Y98" s="199">
        <f t="shared" si="58"/>
        <v>0</v>
      </c>
      <c r="Z98" s="72"/>
      <c r="AA98" s="213">
        <f>+IFERROR(MIN(Z98*(1+MTR!$E$28)*(1+MTR!$F$28),IF(L98&lt;2018,X98+Y98*MTR!$D$35,X98+Y98*MTR!$E$36)),0)</f>
        <v>0</v>
      </c>
    </row>
    <row r="99" spans="1:27">
      <c r="A99" s="105"/>
      <c r="B99" s="72"/>
      <c r="C99" s="116"/>
      <c r="D99" s="72"/>
      <c r="E99" s="113"/>
      <c r="F99" s="197" t="str">
        <f t="shared" si="2"/>
        <v/>
      </c>
      <c r="G99" s="198" t="str">
        <f t="shared" si="3"/>
        <v/>
      </c>
      <c r="H99" s="199">
        <f t="shared" si="45"/>
        <v>0</v>
      </c>
      <c r="I99" s="199">
        <f t="shared" si="46"/>
        <v>0</v>
      </c>
      <c r="J99" s="199">
        <f t="shared" si="47"/>
        <v>0</v>
      </c>
      <c r="K99" s="199">
        <f t="shared" si="48"/>
        <v>0</v>
      </c>
      <c r="L99" s="199">
        <f t="shared" si="49"/>
        <v>0</v>
      </c>
      <c r="M99" s="199">
        <f t="shared" si="50"/>
        <v>0</v>
      </c>
      <c r="N99" s="72"/>
      <c r="O99" s="199">
        <f>+IFERROR(MIN(N99*(1+MTR!$E$28)*(1+MTR!$D$28),IF($C99&lt;2018,L99+M99*MTR!$D$35,L99+M99*MTR!$E$36)),0)</f>
        <v>0</v>
      </c>
      <c r="Q99" s="199" t="str">
        <f t="shared" si="10"/>
        <v/>
      </c>
      <c r="R99" s="199">
        <f t="shared" si="51"/>
        <v>0</v>
      </c>
      <c r="S99" s="199">
        <f t="shared" si="52"/>
        <v>0</v>
      </c>
      <c r="T99" s="199">
        <f t="shared" si="53"/>
        <v>0</v>
      </c>
      <c r="U99" s="199">
        <f t="shared" si="54"/>
        <v>0</v>
      </c>
      <c r="V99" s="199">
        <f t="shared" si="55"/>
        <v>0</v>
      </c>
      <c r="W99" s="199">
        <f t="shared" si="56"/>
        <v>0</v>
      </c>
      <c r="X99" s="199">
        <f t="shared" si="57"/>
        <v>0</v>
      </c>
      <c r="Y99" s="199">
        <f t="shared" si="58"/>
        <v>0</v>
      </c>
      <c r="Z99" s="72"/>
      <c r="AA99" s="213">
        <f>+IFERROR(MIN(Z99*(1+MTR!$E$28)*(1+MTR!$F$28),IF(L99&lt;2018,X99+Y99*MTR!$D$35,X99+Y99*MTR!$E$36)),0)</f>
        <v>0</v>
      </c>
    </row>
    <row r="100" spans="1:27">
      <c r="A100" s="105"/>
      <c r="B100" s="72"/>
      <c r="C100" s="116"/>
      <c r="D100" s="72"/>
      <c r="E100" s="113"/>
      <c r="F100" s="197" t="str">
        <f t="shared" si="2"/>
        <v/>
      </c>
      <c r="G100" s="198" t="str">
        <f t="shared" si="3"/>
        <v/>
      </c>
      <c r="H100" s="199">
        <f t="shared" si="45"/>
        <v>0</v>
      </c>
      <c r="I100" s="199">
        <f t="shared" si="46"/>
        <v>0</v>
      </c>
      <c r="J100" s="199">
        <f t="shared" si="47"/>
        <v>0</v>
      </c>
      <c r="K100" s="199">
        <f t="shared" si="48"/>
        <v>0</v>
      </c>
      <c r="L100" s="199">
        <f t="shared" si="49"/>
        <v>0</v>
      </c>
      <c r="M100" s="199">
        <f t="shared" si="50"/>
        <v>0</v>
      </c>
      <c r="N100" s="72"/>
      <c r="O100" s="199">
        <f>+IFERROR(MIN(N100*(1+MTR!$E$28)*(1+MTR!$D$28),IF($C100&lt;2018,L100+M100*MTR!$D$35,L100+M100*MTR!$E$36)),0)</f>
        <v>0</v>
      </c>
      <c r="Q100" s="199" t="str">
        <f t="shared" si="10"/>
        <v/>
      </c>
      <c r="R100" s="199">
        <f t="shared" si="51"/>
        <v>0</v>
      </c>
      <c r="S100" s="199">
        <f t="shared" si="52"/>
        <v>0</v>
      </c>
      <c r="T100" s="199">
        <f t="shared" si="53"/>
        <v>0</v>
      </c>
      <c r="U100" s="199">
        <f t="shared" si="54"/>
        <v>0</v>
      </c>
      <c r="V100" s="199">
        <f t="shared" si="55"/>
        <v>0</v>
      </c>
      <c r="W100" s="199">
        <f t="shared" si="56"/>
        <v>0</v>
      </c>
      <c r="X100" s="199">
        <f t="shared" si="57"/>
        <v>0</v>
      </c>
      <c r="Y100" s="199">
        <f t="shared" si="58"/>
        <v>0</v>
      </c>
      <c r="Z100" s="72"/>
      <c r="AA100" s="213">
        <f>+IFERROR(MIN(Z100*(1+MTR!$E$28)*(1+MTR!$F$28),IF(L100&lt;2018,X100+Y100*MTR!$D$35,X100+Y100*MTR!$E$36)),0)</f>
        <v>0</v>
      </c>
    </row>
    <row r="101" spans="1:27">
      <c r="A101" s="105"/>
      <c r="B101" s="72"/>
      <c r="C101" s="116"/>
      <c r="D101" s="72"/>
      <c r="E101" s="113"/>
      <c r="F101" s="197" t="str">
        <f t="shared" si="2"/>
        <v/>
      </c>
      <c r="G101" s="198" t="str">
        <f t="shared" si="3"/>
        <v/>
      </c>
      <c r="H101" s="199">
        <f t="shared" si="45"/>
        <v>0</v>
      </c>
      <c r="I101" s="199">
        <f t="shared" si="46"/>
        <v>0</v>
      </c>
      <c r="J101" s="199">
        <f t="shared" si="47"/>
        <v>0</v>
      </c>
      <c r="K101" s="199">
        <f t="shared" si="48"/>
        <v>0</v>
      </c>
      <c r="L101" s="199">
        <f t="shared" si="49"/>
        <v>0</v>
      </c>
      <c r="M101" s="199">
        <f t="shared" si="50"/>
        <v>0</v>
      </c>
      <c r="N101" s="72"/>
      <c r="O101" s="199">
        <f>+IFERROR(MIN(N101*(1+MTR!$E$28)*(1+MTR!$D$28),IF($C101&lt;2018,L101+M101*MTR!$D$35,L101+M101*MTR!$E$36)),0)</f>
        <v>0</v>
      </c>
      <c r="Q101" s="199" t="str">
        <f t="shared" si="10"/>
        <v/>
      </c>
      <c r="R101" s="199">
        <f t="shared" si="51"/>
        <v>0</v>
      </c>
      <c r="S101" s="199">
        <f t="shared" si="52"/>
        <v>0</v>
      </c>
      <c r="T101" s="199">
        <f t="shared" si="53"/>
        <v>0</v>
      </c>
      <c r="U101" s="199">
        <f t="shared" si="54"/>
        <v>0</v>
      </c>
      <c r="V101" s="199">
        <f t="shared" si="55"/>
        <v>0</v>
      </c>
      <c r="W101" s="199">
        <f t="shared" si="56"/>
        <v>0</v>
      </c>
      <c r="X101" s="199">
        <f t="shared" si="57"/>
        <v>0</v>
      </c>
      <c r="Y101" s="199">
        <f t="shared" si="58"/>
        <v>0</v>
      </c>
      <c r="Z101" s="72"/>
      <c r="AA101" s="213">
        <f>+IFERROR(MIN(Z101*(1+MTR!$E$28)*(1+MTR!$F$28),IF(L101&lt;2018,X101+Y101*MTR!$D$35,X101+Y101*MTR!$E$36)),0)</f>
        <v>0</v>
      </c>
    </row>
    <row r="102" spans="1:27">
      <c r="A102" s="105"/>
      <c r="B102" s="72"/>
      <c r="C102" s="116"/>
      <c r="D102" s="72"/>
      <c r="E102" s="113"/>
      <c r="F102" s="197" t="str">
        <f t="shared" si="2"/>
        <v/>
      </c>
      <c r="G102" s="198" t="str">
        <f t="shared" si="3"/>
        <v/>
      </c>
      <c r="H102" s="199">
        <f t="shared" si="45"/>
        <v>0</v>
      </c>
      <c r="I102" s="199">
        <f t="shared" si="46"/>
        <v>0</v>
      </c>
      <c r="J102" s="199">
        <f t="shared" si="47"/>
        <v>0</v>
      </c>
      <c r="K102" s="199">
        <f t="shared" si="48"/>
        <v>0</v>
      </c>
      <c r="L102" s="199">
        <f t="shared" si="49"/>
        <v>0</v>
      </c>
      <c r="M102" s="199">
        <f t="shared" si="50"/>
        <v>0</v>
      </c>
      <c r="N102" s="72"/>
      <c r="O102" s="199">
        <f>+IFERROR(MIN(N102*(1+MTR!$E$28)*(1+MTR!$D$28),IF($C102&lt;2018,L102+M102*MTR!$D$35,L102+M102*MTR!$E$36)),0)</f>
        <v>0</v>
      </c>
      <c r="Q102" s="199" t="str">
        <f t="shared" si="10"/>
        <v/>
      </c>
      <c r="R102" s="199">
        <f t="shared" si="51"/>
        <v>0</v>
      </c>
      <c r="S102" s="199">
        <f t="shared" si="52"/>
        <v>0</v>
      </c>
      <c r="T102" s="199">
        <f t="shared" si="53"/>
        <v>0</v>
      </c>
      <c r="U102" s="199">
        <f t="shared" si="54"/>
        <v>0</v>
      </c>
      <c r="V102" s="199">
        <f t="shared" si="55"/>
        <v>0</v>
      </c>
      <c r="W102" s="199">
        <f t="shared" si="56"/>
        <v>0</v>
      </c>
      <c r="X102" s="199">
        <f t="shared" si="57"/>
        <v>0</v>
      </c>
      <c r="Y102" s="199">
        <f t="shared" si="58"/>
        <v>0</v>
      </c>
      <c r="Z102" s="72"/>
      <c r="AA102" s="213">
        <f>+IFERROR(MIN(Z102*(1+MTR!$E$28)*(1+MTR!$F$28),IF(L102&lt;2018,X102+Y102*MTR!$D$35,X102+Y102*MTR!$E$36)),0)</f>
        <v>0</v>
      </c>
    </row>
    <row r="103" spans="1:27">
      <c r="A103" s="105"/>
      <c r="B103" s="72"/>
      <c r="C103" s="116"/>
      <c r="D103" s="72"/>
      <c r="E103" s="113"/>
      <c r="F103" s="197" t="str">
        <f t="shared" si="2"/>
        <v/>
      </c>
      <c r="G103" s="198" t="str">
        <f t="shared" si="3"/>
        <v/>
      </c>
      <c r="H103" s="199">
        <f t="shared" si="45"/>
        <v>0</v>
      </c>
      <c r="I103" s="199">
        <f t="shared" si="46"/>
        <v>0</v>
      </c>
      <c r="J103" s="199">
        <f t="shared" si="47"/>
        <v>0</v>
      </c>
      <c r="K103" s="199">
        <f t="shared" si="48"/>
        <v>0</v>
      </c>
      <c r="L103" s="199">
        <f t="shared" si="49"/>
        <v>0</v>
      </c>
      <c r="M103" s="199">
        <f t="shared" si="50"/>
        <v>0</v>
      </c>
      <c r="N103" s="72"/>
      <c r="O103" s="199">
        <f>+IFERROR(MIN(N103*(1+MTR!$E$28)*(1+MTR!$D$28),IF($C103&lt;2018,L103+M103*MTR!$D$35,L103+M103*MTR!$E$36)),0)</f>
        <v>0</v>
      </c>
      <c r="Q103" s="199" t="str">
        <f t="shared" si="10"/>
        <v/>
      </c>
      <c r="R103" s="199">
        <f t="shared" si="51"/>
        <v>0</v>
      </c>
      <c r="S103" s="199">
        <f t="shared" si="52"/>
        <v>0</v>
      </c>
      <c r="T103" s="199">
        <f t="shared" si="53"/>
        <v>0</v>
      </c>
      <c r="U103" s="199">
        <f t="shared" si="54"/>
        <v>0</v>
      </c>
      <c r="V103" s="199">
        <f t="shared" si="55"/>
        <v>0</v>
      </c>
      <c r="W103" s="199">
        <f t="shared" si="56"/>
        <v>0</v>
      </c>
      <c r="X103" s="199">
        <f t="shared" si="57"/>
        <v>0</v>
      </c>
      <c r="Y103" s="199">
        <f t="shared" si="58"/>
        <v>0</v>
      </c>
      <c r="Z103" s="72"/>
      <c r="AA103" s="213">
        <f>+IFERROR(MIN(Z103*(1+MTR!$E$28)*(1+MTR!$F$28),IF(L103&lt;2018,X103+Y103*MTR!$D$35,X103+Y103*MTR!$E$36)),0)</f>
        <v>0</v>
      </c>
    </row>
    <row r="104" spans="1:27">
      <c r="A104" s="105"/>
      <c r="B104" s="72"/>
      <c r="C104" s="116"/>
      <c r="D104" s="72"/>
      <c r="E104" s="113"/>
      <c r="F104" s="197" t="str">
        <f t="shared" si="2"/>
        <v/>
      </c>
      <c r="G104" s="198" t="str">
        <f t="shared" si="3"/>
        <v/>
      </c>
      <c r="H104" s="199">
        <f t="shared" si="45"/>
        <v>0</v>
      </c>
      <c r="I104" s="199">
        <f t="shared" si="46"/>
        <v>0</v>
      </c>
      <c r="J104" s="199">
        <f t="shared" si="47"/>
        <v>0</v>
      </c>
      <c r="K104" s="199">
        <f t="shared" si="48"/>
        <v>0</v>
      </c>
      <c r="L104" s="199">
        <f t="shared" si="49"/>
        <v>0</v>
      </c>
      <c r="M104" s="199">
        <f t="shared" si="50"/>
        <v>0</v>
      </c>
      <c r="N104" s="72"/>
      <c r="O104" s="199">
        <f>+IFERROR(MIN(N104*(1+MTR!$E$28)*(1+MTR!$D$28),IF($C104&lt;2018,L104+M104*MTR!$D$35,L104+M104*MTR!$E$36)),0)</f>
        <v>0</v>
      </c>
      <c r="Q104" s="199" t="str">
        <f t="shared" si="10"/>
        <v/>
      </c>
      <c r="R104" s="199">
        <f t="shared" si="51"/>
        <v>0</v>
      </c>
      <c r="S104" s="199">
        <f t="shared" si="52"/>
        <v>0</v>
      </c>
      <c r="T104" s="199">
        <f t="shared" si="53"/>
        <v>0</v>
      </c>
      <c r="U104" s="199">
        <f t="shared" si="54"/>
        <v>0</v>
      </c>
      <c r="V104" s="199">
        <f t="shared" si="55"/>
        <v>0</v>
      </c>
      <c r="W104" s="199">
        <f t="shared" si="56"/>
        <v>0</v>
      </c>
      <c r="X104" s="199">
        <f t="shared" si="57"/>
        <v>0</v>
      </c>
      <c r="Y104" s="199">
        <f t="shared" si="58"/>
        <v>0</v>
      </c>
      <c r="Z104" s="72"/>
      <c r="AA104" s="213">
        <f>+IFERROR(MIN(Z104*(1+MTR!$E$28)*(1+MTR!$F$28),IF(L104&lt;2018,X104+Y104*MTR!$D$35,X104+Y104*MTR!$E$36)),0)</f>
        <v>0</v>
      </c>
    </row>
    <row r="105" spans="1:27">
      <c r="A105" s="105"/>
      <c r="B105" s="72"/>
      <c r="C105" s="116"/>
      <c r="D105" s="72"/>
      <c r="E105" s="113"/>
      <c r="F105" s="197" t="str">
        <f t="shared" si="2"/>
        <v/>
      </c>
      <c r="G105" s="198" t="str">
        <f t="shared" si="3"/>
        <v/>
      </c>
      <c r="H105" s="199">
        <f t="shared" si="45"/>
        <v>0</v>
      </c>
      <c r="I105" s="199">
        <f t="shared" si="46"/>
        <v>0</v>
      </c>
      <c r="J105" s="199">
        <f t="shared" si="47"/>
        <v>0</v>
      </c>
      <c r="K105" s="199">
        <f t="shared" si="48"/>
        <v>0</v>
      </c>
      <c r="L105" s="199">
        <f t="shared" si="49"/>
        <v>0</v>
      </c>
      <c r="M105" s="199">
        <f t="shared" si="50"/>
        <v>0</v>
      </c>
      <c r="N105" s="72"/>
      <c r="O105" s="199">
        <f>+IFERROR(MIN(N105*(1+MTR!$E$28)*(1+MTR!$D$28),IF($C105&lt;2018,L105+M105*MTR!$D$35,L105+M105*MTR!$E$36)),0)</f>
        <v>0</v>
      </c>
      <c r="Q105" s="199" t="str">
        <f t="shared" ref="Q105:Q168" si="59">+IF(ISERROR(VLOOKUP($C105,DeflatoriCK,RIGHT(Q$14,4)-2016,0)),"",VLOOKUP($C105,DeflatoriCK,RIGHT(Q$14,4)-2016,0))</f>
        <v/>
      </c>
      <c r="R105" s="199">
        <f t="shared" si="51"/>
        <v>0</v>
      </c>
      <c r="S105" s="199">
        <f t="shared" si="52"/>
        <v>0</v>
      </c>
      <c r="T105" s="199">
        <f t="shared" si="53"/>
        <v>0</v>
      </c>
      <c r="U105" s="199">
        <f t="shared" si="54"/>
        <v>0</v>
      </c>
      <c r="V105" s="199">
        <f t="shared" si="55"/>
        <v>0</v>
      </c>
      <c r="W105" s="199">
        <f t="shared" si="56"/>
        <v>0</v>
      </c>
      <c r="X105" s="199">
        <f t="shared" si="57"/>
        <v>0</v>
      </c>
      <c r="Y105" s="199">
        <f t="shared" si="58"/>
        <v>0</v>
      </c>
      <c r="Z105" s="72"/>
      <c r="AA105" s="213">
        <f>+IFERROR(MIN(Z105*(1+MTR!$E$28)*(1+MTR!$F$28),IF(L105&lt;2018,X105+Y105*MTR!$D$35,X105+Y105*MTR!$E$36)),0)</f>
        <v>0</v>
      </c>
    </row>
    <row r="106" spans="1:27">
      <c r="A106" s="105"/>
      <c r="B106" s="72"/>
      <c r="C106" s="116"/>
      <c r="D106" s="72"/>
      <c r="E106" s="113"/>
      <c r="F106" s="197" t="str">
        <f t="shared" si="2"/>
        <v/>
      </c>
      <c r="G106" s="198" t="str">
        <f t="shared" si="3"/>
        <v/>
      </c>
      <c r="H106" s="199">
        <f t="shared" si="45"/>
        <v>0</v>
      </c>
      <c r="I106" s="199">
        <f t="shared" si="46"/>
        <v>0</v>
      </c>
      <c r="J106" s="199">
        <f t="shared" si="47"/>
        <v>0</v>
      </c>
      <c r="K106" s="199">
        <f t="shared" si="48"/>
        <v>0</v>
      </c>
      <c r="L106" s="199">
        <f t="shared" si="49"/>
        <v>0</v>
      </c>
      <c r="M106" s="199">
        <f t="shared" si="50"/>
        <v>0</v>
      </c>
      <c r="N106" s="72"/>
      <c r="O106" s="199">
        <f>+IFERROR(MIN(N106*(1+MTR!$E$28)*(1+MTR!$D$28),IF($C106&lt;2018,L106+M106*MTR!$D$35,L106+M106*MTR!$E$36)),0)</f>
        <v>0</v>
      </c>
      <c r="Q106" s="199" t="str">
        <f t="shared" si="59"/>
        <v/>
      </c>
      <c r="R106" s="199">
        <f t="shared" si="51"/>
        <v>0</v>
      </c>
      <c r="S106" s="199">
        <f t="shared" si="52"/>
        <v>0</v>
      </c>
      <c r="T106" s="199">
        <f t="shared" si="53"/>
        <v>0</v>
      </c>
      <c r="U106" s="199">
        <f t="shared" si="54"/>
        <v>0</v>
      </c>
      <c r="V106" s="199">
        <f t="shared" si="55"/>
        <v>0</v>
      </c>
      <c r="W106" s="199">
        <f t="shared" si="56"/>
        <v>0</v>
      </c>
      <c r="X106" s="199">
        <f t="shared" si="57"/>
        <v>0</v>
      </c>
      <c r="Y106" s="199">
        <f t="shared" si="58"/>
        <v>0</v>
      </c>
      <c r="Z106" s="72"/>
      <c r="AA106" s="213">
        <f>+IFERROR(MIN(Z106*(1+MTR!$E$28)*(1+MTR!$F$28),IF(L106&lt;2018,X106+Y106*MTR!$D$35,X106+Y106*MTR!$E$36)),0)</f>
        <v>0</v>
      </c>
    </row>
    <row r="107" spans="1:27">
      <c r="A107" s="105"/>
      <c r="B107" s="72"/>
      <c r="C107" s="116"/>
      <c r="D107" s="72"/>
      <c r="E107" s="113"/>
      <c r="F107" s="197" t="str">
        <f t="shared" si="2"/>
        <v/>
      </c>
      <c r="G107" s="198" t="str">
        <f t="shared" si="3"/>
        <v/>
      </c>
      <c r="H107" s="199">
        <f t="shared" si="45"/>
        <v>0</v>
      </c>
      <c r="I107" s="199">
        <f t="shared" si="46"/>
        <v>0</v>
      </c>
      <c r="J107" s="199">
        <f t="shared" si="47"/>
        <v>0</v>
      </c>
      <c r="K107" s="199">
        <f t="shared" si="48"/>
        <v>0</v>
      </c>
      <c r="L107" s="199">
        <f t="shared" si="49"/>
        <v>0</v>
      </c>
      <c r="M107" s="199">
        <f t="shared" si="50"/>
        <v>0</v>
      </c>
      <c r="N107" s="72"/>
      <c r="O107" s="199">
        <f>+IFERROR(MIN(N107*(1+MTR!$E$28)*(1+MTR!$D$28),IF($C107&lt;2018,L107+M107*MTR!$D$35,L107+M107*MTR!$E$36)),0)</f>
        <v>0</v>
      </c>
      <c r="Q107" s="199" t="str">
        <f t="shared" si="59"/>
        <v/>
      </c>
      <c r="R107" s="199">
        <f t="shared" si="51"/>
        <v>0</v>
      </c>
      <c r="S107" s="199">
        <f t="shared" si="52"/>
        <v>0</v>
      </c>
      <c r="T107" s="199">
        <f t="shared" si="53"/>
        <v>0</v>
      </c>
      <c r="U107" s="199">
        <f t="shared" si="54"/>
        <v>0</v>
      </c>
      <c r="V107" s="199">
        <f t="shared" si="55"/>
        <v>0</v>
      </c>
      <c r="W107" s="199">
        <f t="shared" si="56"/>
        <v>0</v>
      </c>
      <c r="X107" s="199">
        <f t="shared" si="57"/>
        <v>0</v>
      </c>
      <c r="Y107" s="199">
        <f t="shared" si="58"/>
        <v>0</v>
      </c>
      <c r="Z107" s="72"/>
      <c r="AA107" s="213">
        <f>+IFERROR(MIN(Z107*(1+MTR!$E$28)*(1+MTR!$F$28),IF(L107&lt;2018,X107+Y107*MTR!$D$35,X107+Y107*MTR!$E$36)),0)</f>
        <v>0</v>
      </c>
    </row>
    <row r="108" spans="1:27">
      <c r="A108" s="105"/>
      <c r="B108" s="72"/>
      <c r="C108" s="116"/>
      <c r="D108" s="72"/>
      <c r="E108" s="113"/>
      <c r="F108" s="197" t="str">
        <f t="shared" si="2"/>
        <v/>
      </c>
      <c r="G108" s="198" t="str">
        <f t="shared" si="3"/>
        <v/>
      </c>
      <c r="H108" s="199">
        <f t="shared" si="45"/>
        <v>0</v>
      </c>
      <c r="I108" s="199">
        <f t="shared" si="46"/>
        <v>0</v>
      </c>
      <c r="J108" s="199">
        <f t="shared" si="47"/>
        <v>0</v>
      </c>
      <c r="K108" s="199">
        <f t="shared" si="48"/>
        <v>0</v>
      </c>
      <c r="L108" s="199">
        <f t="shared" si="49"/>
        <v>0</v>
      </c>
      <c r="M108" s="199">
        <f t="shared" si="50"/>
        <v>0</v>
      </c>
      <c r="N108" s="72"/>
      <c r="O108" s="199">
        <f>+IFERROR(MIN(N108*(1+MTR!$E$28)*(1+MTR!$D$28),IF($C108&lt;2018,L108+M108*MTR!$D$35,L108+M108*MTR!$E$36)),0)</f>
        <v>0</v>
      </c>
      <c r="Q108" s="199" t="str">
        <f t="shared" si="59"/>
        <v/>
      </c>
      <c r="R108" s="199">
        <f t="shared" si="51"/>
        <v>0</v>
      </c>
      <c r="S108" s="199">
        <f t="shared" si="52"/>
        <v>0</v>
      </c>
      <c r="T108" s="199">
        <f t="shared" si="53"/>
        <v>0</v>
      </c>
      <c r="U108" s="199">
        <f t="shared" si="54"/>
        <v>0</v>
      </c>
      <c r="V108" s="199">
        <f t="shared" si="55"/>
        <v>0</v>
      </c>
      <c r="W108" s="199">
        <f t="shared" si="56"/>
        <v>0</v>
      </c>
      <c r="X108" s="199">
        <f t="shared" si="57"/>
        <v>0</v>
      </c>
      <c r="Y108" s="199">
        <f t="shared" si="58"/>
        <v>0</v>
      </c>
      <c r="Z108" s="72"/>
      <c r="AA108" s="213">
        <f>+IFERROR(MIN(Z108*(1+MTR!$E$28)*(1+MTR!$F$28),IF(L108&lt;2018,X108+Y108*MTR!$D$35,X108+Y108*MTR!$E$36)),0)</f>
        <v>0</v>
      </c>
    </row>
    <row r="109" spans="1:27">
      <c r="A109" s="105"/>
      <c r="B109" s="72"/>
      <c r="C109" s="116"/>
      <c r="D109" s="72"/>
      <c r="E109" s="113"/>
      <c r="F109" s="197" t="str">
        <f t="shared" si="2"/>
        <v/>
      </c>
      <c r="G109" s="198" t="str">
        <f t="shared" si="3"/>
        <v/>
      </c>
      <c r="H109" s="199">
        <f t="shared" si="45"/>
        <v>0</v>
      </c>
      <c r="I109" s="199">
        <f t="shared" si="46"/>
        <v>0</v>
      </c>
      <c r="J109" s="199">
        <f t="shared" si="47"/>
        <v>0</v>
      </c>
      <c r="K109" s="199">
        <f t="shared" si="48"/>
        <v>0</v>
      </c>
      <c r="L109" s="199">
        <f t="shared" si="49"/>
        <v>0</v>
      </c>
      <c r="M109" s="199">
        <f t="shared" si="50"/>
        <v>0</v>
      </c>
      <c r="N109" s="72"/>
      <c r="O109" s="199">
        <f>+IFERROR(MIN(N109*(1+MTR!$E$28)*(1+MTR!$D$28),IF($C109&lt;2018,L109+M109*MTR!$D$35,L109+M109*MTR!$E$36)),0)</f>
        <v>0</v>
      </c>
      <c r="Q109" s="199" t="str">
        <f t="shared" si="59"/>
        <v/>
      </c>
      <c r="R109" s="199">
        <f t="shared" si="51"/>
        <v>0</v>
      </c>
      <c r="S109" s="199">
        <f t="shared" si="52"/>
        <v>0</v>
      </c>
      <c r="T109" s="199">
        <f t="shared" si="53"/>
        <v>0</v>
      </c>
      <c r="U109" s="199">
        <f t="shared" si="54"/>
        <v>0</v>
      </c>
      <c r="V109" s="199">
        <f t="shared" si="55"/>
        <v>0</v>
      </c>
      <c r="W109" s="199">
        <f t="shared" si="56"/>
        <v>0</v>
      </c>
      <c r="X109" s="199">
        <f t="shared" si="57"/>
        <v>0</v>
      </c>
      <c r="Y109" s="199">
        <f t="shared" si="58"/>
        <v>0</v>
      </c>
      <c r="Z109" s="72"/>
      <c r="AA109" s="213">
        <f>+IFERROR(MIN(Z109*(1+MTR!$E$28)*(1+MTR!$F$28),IF(L109&lt;2018,X109+Y109*MTR!$D$35,X109+Y109*MTR!$E$36)),0)</f>
        <v>0</v>
      </c>
    </row>
    <row r="110" spans="1:27">
      <c r="A110" s="105"/>
      <c r="B110" s="72"/>
      <c r="C110" s="116"/>
      <c r="D110" s="72"/>
      <c r="E110" s="113"/>
      <c r="F110" s="197" t="str">
        <f t="shared" si="2"/>
        <v/>
      </c>
      <c r="G110" s="198" t="str">
        <f t="shared" si="3"/>
        <v/>
      </c>
      <c r="H110" s="199">
        <f t="shared" si="45"/>
        <v>0</v>
      </c>
      <c r="I110" s="199">
        <f t="shared" si="46"/>
        <v>0</v>
      </c>
      <c r="J110" s="199">
        <f t="shared" si="47"/>
        <v>0</v>
      </c>
      <c r="K110" s="199">
        <f t="shared" si="48"/>
        <v>0</v>
      </c>
      <c r="L110" s="199">
        <f t="shared" si="49"/>
        <v>0</v>
      </c>
      <c r="M110" s="199">
        <f t="shared" si="50"/>
        <v>0</v>
      </c>
      <c r="N110" s="72"/>
      <c r="O110" s="199">
        <f>+IFERROR(MIN(N110*(1+MTR!$E$28)*(1+MTR!$D$28),IF($C110&lt;2018,L110+M110*MTR!$D$35,L110+M110*MTR!$E$36)),0)</f>
        <v>0</v>
      </c>
      <c r="Q110" s="199" t="str">
        <f t="shared" si="59"/>
        <v/>
      </c>
      <c r="R110" s="199">
        <f t="shared" si="51"/>
        <v>0</v>
      </c>
      <c r="S110" s="199">
        <f t="shared" si="52"/>
        <v>0</v>
      </c>
      <c r="T110" s="199">
        <f t="shared" si="53"/>
        <v>0</v>
      </c>
      <c r="U110" s="199">
        <f t="shared" si="54"/>
        <v>0</v>
      </c>
      <c r="V110" s="199">
        <f t="shared" si="55"/>
        <v>0</v>
      </c>
      <c r="W110" s="199">
        <f t="shared" si="56"/>
        <v>0</v>
      </c>
      <c r="X110" s="199">
        <f t="shared" si="57"/>
        <v>0</v>
      </c>
      <c r="Y110" s="199">
        <f t="shared" si="58"/>
        <v>0</v>
      </c>
      <c r="Z110" s="72"/>
      <c r="AA110" s="213">
        <f>+IFERROR(MIN(Z110*(1+MTR!$E$28)*(1+MTR!$F$28),IF(L110&lt;2018,X110+Y110*MTR!$D$35,X110+Y110*MTR!$E$36)),0)</f>
        <v>0</v>
      </c>
    </row>
    <row r="111" spans="1:27">
      <c r="A111" s="105"/>
      <c r="B111" s="72"/>
      <c r="C111" s="116"/>
      <c r="D111" s="72"/>
      <c r="E111" s="113"/>
      <c r="F111" s="197" t="str">
        <f t="shared" si="2"/>
        <v/>
      </c>
      <c r="G111" s="198" t="str">
        <f t="shared" si="3"/>
        <v/>
      </c>
      <c r="H111" s="199">
        <f t="shared" si="45"/>
        <v>0</v>
      </c>
      <c r="I111" s="199">
        <f t="shared" si="46"/>
        <v>0</v>
      </c>
      <c r="J111" s="199">
        <f t="shared" si="47"/>
        <v>0</v>
      </c>
      <c r="K111" s="199">
        <f t="shared" si="48"/>
        <v>0</v>
      </c>
      <c r="L111" s="199">
        <f t="shared" si="49"/>
        <v>0</v>
      </c>
      <c r="M111" s="199">
        <f t="shared" si="50"/>
        <v>0</v>
      </c>
      <c r="N111" s="72"/>
      <c r="O111" s="199">
        <f>+IFERROR(MIN(N111*(1+MTR!$E$28)*(1+MTR!$D$28),IF($C111&lt;2018,L111+M111*MTR!$D$35,L111+M111*MTR!$E$36)),0)</f>
        <v>0</v>
      </c>
      <c r="Q111" s="199" t="str">
        <f t="shared" si="59"/>
        <v/>
      </c>
      <c r="R111" s="199">
        <f t="shared" si="51"/>
        <v>0</v>
      </c>
      <c r="S111" s="199">
        <f t="shared" si="52"/>
        <v>0</v>
      </c>
      <c r="T111" s="199">
        <f t="shared" si="53"/>
        <v>0</v>
      </c>
      <c r="U111" s="199">
        <f t="shared" si="54"/>
        <v>0</v>
      </c>
      <c r="V111" s="199">
        <f t="shared" si="55"/>
        <v>0</v>
      </c>
      <c r="W111" s="199">
        <f t="shared" si="56"/>
        <v>0</v>
      </c>
      <c r="X111" s="199">
        <f t="shared" si="57"/>
        <v>0</v>
      </c>
      <c r="Y111" s="199">
        <f t="shared" si="58"/>
        <v>0</v>
      </c>
      <c r="Z111" s="72"/>
      <c r="AA111" s="213">
        <f>+IFERROR(MIN(Z111*(1+MTR!$E$28)*(1+MTR!$F$28),IF(L111&lt;2018,X111+Y111*MTR!$D$35,X111+Y111*MTR!$E$36)),0)</f>
        <v>0</v>
      </c>
    </row>
    <row r="112" spans="1:27">
      <c r="A112" s="105"/>
      <c r="B112" s="72"/>
      <c r="C112" s="116"/>
      <c r="D112" s="72"/>
      <c r="E112" s="113"/>
      <c r="F112" s="197" t="str">
        <f t="shared" si="2"/>
        <v/>
      </c>
      <c r="G112" s="198" t="str">
        <f t="shared" si="3"/>
        <v/>
      </c>
      <c r="H112" s="199">
        <f t="shared" si="45"/>
        <v>0</v>
      </c>
      <c r="I112" s="199">
        <f t="shared" si="46"/>
        <v>0</v>
      </c>
      <c r="J112" s="199">
        <f t="shared" si="47"/>
        <v>0</v>
      </c>
      <c r="K112" s="199">
        <f t="shared" si="48"/>
        <v>0</v>
      </c>
      <c r="L112" s="199">
        <f t="shared" si="49"/>
        <v>0</v>
      </c>
      <c r="M112" s="199">
        <f t="shared" si="50"/>
        <v>0</v>
      </c>
      <c r="N112" s="72"/>
      <c r="O112" s="199">
        <f>+IFERROR(MIN(N112*(1+MTR!$E$28)*(1+MTR!$D$28),IF($C112&lt;2018,L112+M112*MTR!$D$35,L112+M112*MTR!$E$36)),0)</f>
        <v>0</v>
      </c>
      <c r="Q112" s="199" t="str">
        <f t="shared" si="59"/>
        <v/>
      </c>
      <c r="R112" s="199">
        <f t="shared" si="51"/>
        <v>0</v>
      </c>
      <c r="S112" s="199">
        <f t="shared" si="52"/>
        <v>0</v>
      </c>
      <c r="T112" s="199">
        <f t="shared" si="53"/>
        <v>0</v>
      </c>
      <c r="U112" s="199">
        <f t="shared" si="54"/>
        <v>0</v>
      </c>
      <c r="V112" s="199">
        <f t="shared" si="55"/>
        <v>0</v>
      </c>
      <c r="W112" s="199">
        <f t="shared" si="56"/>
        <v>0</v>
      </c>
      <c r="X112" s="199">
        <f t="shared" si="57"/>
        <v>0</v>
      </c>
      <c r="Y112" s="199">
        <f t="shared" si="58"/>
        <v>0</v>
      </c>
      <c r="Z112" s="72"/>
      <c r="AA112" s="213">
        <f>+IFERROR(MIN(Z112*(1+MTR!$E$28)*(1+MTR!$F$28),IF(L112&lt;2018,X112+Y112*MTR!$D$35,X112+Y112*MTR!$E$36)),0)</f>
        <v>0</v>
      </c>
    </row>
    <row r="113" spans="1:27">
      <c r="A113" s="105"/>
      <c r="B113" s="72"/>
      <c r="C113" s="116"/>
      <c r="D113" s="72"/>
      <c r="E113" s="113"/>
      <c r="F113" s="197" t="str">
        <f t="shared" si="2"/>
        <v/>
      </c>
      <c r="G113" s="198" t="str">
        <f t="shared" si="3"/>
        <v/>
      </c>
      <c r="H113" s="199">
        <f t="shared" si="45"/>
        <v>0</v>
      </c>
      <c r="I113" s="199">
        <f t="shared" si="46"/>
        <v>0</v>
      </c>
      <c r="J113" s="199">
        <f t="shared" si="47"/>
        <v>0</v>
      </c>
      <c r="K113" s="199">
        <f t="shared" si="48"/>
        <v>0</v>
      </c>
      <c r="L113" s="199">
        <f t="shared" si="49"/>
        <v>0</v>
      </c>
      <c r="M113" s="199">
        <f t="shared" si="50"/>
        <v>0</v>
      </c>
      <c r="N113" s="72"/>
      <c r="O113" s="199">
        <f>+IFERROR(MIN(N113*(1+MTR!$E$28)*(1+MTR!$D$28),IF($C113&lt;2018,L113+M113*MTR!$D$35,L113+M113*MTR!$E$36)),0)</f>
        <v>0</v>
      </c>
      <c r="Q113" s="199" t="str">
        <f t="shared" si="59"/>
        <v/>
      </c>
      <c r="R113" s="199">
        <f t="shared" si="51"/>
        <v>0</v>
      </c>
      <c r="S113" s="199">
        <f t="shared" si="52"/>
        <v>0</v>
      </c>
      <c r="T113" s="199">
        <f t="shared" si="53"/>
        <v>0</v>
      </c>
      <c r="U113" s="199">
        <f t="shared" si="54"/>
        <v>0</v>
      </c>
      <c r="V113" s="199">
        <f t="shared" si="55"/>
        <v>0</v>
      </c>
      <c r="W113" s="199">
        <f t="shared" si="56"/>
        <v>0</v>
      </c>
      <c r="X113" s="199">
        <f t="shared" si="57"/>
        <v>0</v>
      </c>
      <c r="Y113" s="199">
        <f t="shared" si="58"/>
        <v>0</v>
      </c>
      <c r="Z113" s="72"/>
      <c r="AA113" s="213">
        <f>+IFERROR(MIN(Z113*(1+MTR!$E$28)*(1+MTR!$F$28),IF(L113&lt;2018,X113+Y113*MTR!$D$35,X113+Y113*MTR!$E$36)),0)</f>
        <v>0</v>
      </c>
    </row>
    <row r="114" spans="1:27">
      <c r="A114" s="105"/>
      <c r="B114" s="72"/>
      <c r="C114" s="116"/>
      <c r="D114" s="72"/>
      <c r="E114" s="113"/>
      <c r="F114" s="197" t="str">
        <f t="shared" si="2"/>
        <v/>
      </c>
      <c r="G114" s="198" t="str">
        <f t="shared" si="3"/>
        <v/>
      </c>
      <c r="H114" s="199">
        <f t="shared" si="45"/>
        <v>0</v>
      </c>
      <c r="I114" s="199">
        <f t="shared" si="46"/>
        <v>0</v>
      </c>
      <c r="J114" s="199">
        <f t="shared" si="47"/>
        <v>0</v>
      </c>
      <c r="K114" s="199">
        <f t="shared" si="48"/>
        <v>0</v>
      </c>
      <c r="L114" s="199">
        <f t="shared" si="49"/>
        <v>0</v>
      </c>
      <c r="M114" s="199">
        <f t="shared" si="50"/>
        <v>0</v>
      </c>
      <c r="N114" s="72"/>
      <c r="O114" s="199">
        <f>+IFERROR(MIN(N114*(1+MTR!$E$28)*(1+MTR!$D$28),IF($C114&lt;2018,L114+M114*MTR!$D$35,L114+M114*MTR!$E$36)),0)</f>
        <v>0</v>
      </c>
      <c r="Q114" s="199" t="str">
        <f t="shared" si="59"/>
        <v/>
      </c>
      <c r="R114" s="199">
        <f t="shared" si="51"/>
        <v>0</v>
      </c>
      <c r="S114" s="199">
        <f t="shared" si="52"/>
        <v>0</v>
      </c>
      <c r="T114" s="199">
        <f t="shared" si="53"/>
        <v>0</v>
      </c>
      <c r="U114" s="199">
        <f t="shared" si="54"/>
        <v>0</v>
      </c>
      <c r="V114" s="199">
        <f t="shared" si="55"/>
        <v>0</v>
      </c>
      <c r="W114" s="199">
        <f t="shared" si="56"/>
        <v>0</v>
      </c>
      <c r="X114" s="199">
        <f t="shared" si="57"/>
        <v>0</v>
      </c>
      <c r="Y114" s="199">
        <f t="shared" si="58"/>
        <v>0</v>
      </c>
      <c r="Z114" s="72"/>
      <c r="AA114" s="213">
        <f>+IFERROR(MIN(Z114*(1+MTR!$E$28)*(1+MTR!$F$28),IF(L114&lt;2018,X114+Y114*MTR!$D$35,X114+Y114*MTR!$E$36)),0)</f>
        <v>0</v>
      </c>
    </row>
    <row r="115" spans="1:27">
      <c r="A115" s="105"/>
      <c r="B115" s="72"/>
      <c r="C115" s="116"/>
      <c r="D115" s="72"/>
      <c r="E115" s="113"/>
      <c r="F115" s="197" t="str">
        <f t="shared" si="2"/>
        <v/>
      </c>
      <c r="G115" s="198" t="str">
        <f t="shared" si="3"/>
        <v/>
      </c>
      <c r="H115" s="199">
        <f t="shared" si="45"/>
        <v>0</v>
      </c>
      <c r="I115" s="199">
        <f t="shared" si="46"/>
        <v>0</v>
      </c>
      <c r="J115" s="199">
        <f t="shared" si="47"/>
        <v>0</v>
      </c>
      <c r="K115" s="199">
        <f t="shared" si="48"/>
        <v>0</v>
      </c>
      <c r="L115" s="199">
        <f t="shared" si="49"/>
        <v>0</v>
      </c>
      <c r="M115" s="199">
        <f t="shared" si="50"/>
        <v>0</v>
      </c>
      <c r="N115" s="72"/>
      <c r="O115" s="199">
        <f>+IFERROR(MIN(N115*(1+MTR!$E$28)*(1+MTR!$D$28),IF($C115&lt;2018,L115+M115*MTR!$D$35,L115+M115*MTR!$E$36)),0)</f>
        <v>0</v>
      </c>
      <c r="Q115" s="199" t="str">
        <f t="shared" si="59"/>
        <v/>
      </c>
      <c r="R115" s="199">
        <f t="shared" si="51"/>
        <v>0</v>
      </c>
      <c r="S115" s="199">
        <f t="shared" si="52"/>
        <v>0</v>
      </c>
      <c r="T115" s="199">
        <f t="shared" si="53"/>
        <v>0</v>
      </c>
      <c r="U115" s="199">
        <f t="shared" si="54"/>
        <v>0</v>
      </c>
      <c r="V115" s="199">
        <f t="shared" si="55"/>
        <v>0</v>
      </c>
      <c r="W115" s="199">
        <f t="shared" si="56"/>
        <v>0</v>
      </c>
      <c r="X115" s="199">
        <f t="shared" si="57"/>
        <v>0</v>
      </c>
      <c r="Y115" s="199">
        <f t="shared" si="58"/>
        <v>0</v>
      </c>
      <c r="Z115" s="72"/>
      <c r="AA115" s="213">
        <f>+IFERROR(MIN(Z115*(1+MTR!$E$28)*(1+MTR!$F$28),IF(L115&lt;2018,X115+Y115*MTR!$D$35,X115+Y115*MTR!$E$36)),0)</f>
        <v>0</v>
      </c>
    </row>
    <row r="116" spans="1:27">
      <c r="A116" s="105"/>
      <c r="B116" s="72"/>
      <c r="C116" s="116"/>
      <c r="D116" s="72"/>
      <c r="E116" s="113"/>
      <c r="F116" s="197" t="str">
        <f t="shared" si="2"/>
        <v/>
      </c>
      <c r="G116" s="198" t="str">
        <f t="shared" si="3"/>
        <v/>
      </c>
      <c r="H116" s="199">
        <f t="shared" si="45"/>
        <v>0</v>
      </c>
      <c r="I116" s="199">
        <f t="shared" si="46"/>
        <v>0</v>
      </c>
      <c r="J116" s="199">
        <f t="shared" si="47"/>
        <v>0</v>
      </c>
      <c r="K116" s="199">
        <f t="shared" si="48"/>
        <v>0</v>
      </c>
      <c r="L116" s="199">
        <f t="shared" si="49"/>
        <v>0</v>
      </c>
      <c r="M116" s="199">
        <f t="shared" si="50"/>
        <v>0</v>
      </c>
      <c r="N116" s="72"/>
      <c r="O116" s="199">
        <f>+IFERROR(MIN(N116*(1+MTR!$E$28)*(1+MTR!$D$28),IF($C116&lt;2018,L116+M116*MTR!$D$35,L116+M116*MTR!$E$36)),0)</f>
        <v>0</v>
      </c>
      <c r="Q116" s="199" t="str">
        <f t="shared" si="59"/>
        <v/>
      </c>
      <c r="R116" s="199">
        <f t="shared" si="51"/>
        <v>0</v>
      </c>
      <c r="S116" s="199">
        <f t="shared" si="52"/>
        <v>0</v>
      </c>
      <c r="T116" s="199">
        <f t="shared" si="53"/>
        <v>0</v>
      </c>
      <c r="U116" s="199">
        <f t="shared" si="54"/>
        <v>0</v>
      </c>
      <c r="V116" s="199">
        <f t="shared" si="55"/>
        <v>0</v>
      </c>
      <c r="W116" s="199">
        <f t="shared" si="56"/>
        <v>0</v>
      </c>
      <c r="X116" s="199">
        <f t="shared" si="57"/>
        <v>0</v>
      </c>
      <c r="Y116" s="199">
        <f t="shared" si="58"/>
        <v>0</v>
      </c>
      <c r="Z116" s="72"/>
      <c r="AA116" s="213">
        <f>+IFERROR(MIN(Z116*(1+MTR!$E$28)*(1+MTR!$F$28),IF(L116&lt;2018,X116+Y116*MTR!$D$35,X116+Y116*MTR!$E$36)),0)</f>
        <v>0</v>
      </c>
    </row>
    <row r="117" spans="1:27">
      <c r="A117" s="105"/>
      <c r="B117" s="72"/>
      <c r="C117" s="116"/>
      <c r="D117" s="72"/>
      <c r="E117" s="113"/>
      <c r="F117" s="197" t="str">
        <f t="shared" si="2"/>
        <v/>
      </c>
      <c r="G117" s="198" t="str">
        <f t="shared" si="3"/>
        <v/>
      </c>
      <c r="H117" s="199">
        <f t="shared" si="45"/>
        <v>0</v>
      </c>
      <c r="I117" s="199">
        <f t="shared" si="46"/>
        <v>0</v>
      </c>
      <c r="J117" s="199">
        <f t="shared" si="47"/>
        <v>0</v>
      </c>
      <c r="K117" s="199">
        <f t="shared" si="48"/>
        <v>0</v>
      </c>
      <c r="L117" s="199">
        <f t="shared" si="49"/>
        <v>0</v>
      </c>
      <c r="M117" s="199">
        <f t="shared" si="50"/>
        <v>0</v>
      </c>
      <c r="N117" s="72"/>
      <c r="O117" s="199">
        <f>+IFERROR(MIN(N117*(1+MTR!$E$28)*(1+MTR!$D$28),IF($C117&lt;2018,L117+M117*MTR!$D$35,L117+M117*MTR!$E$36)),0)</f>
        <v>0</v>
      </c>
      <c r="Q117" s="199" t="str">
        <f t="shared" si="59"/>
        <v/>
      </c>
      <c r="R117" s="199">
        <f t="shared" si="51"/>
        <v>0</v>
      </c>
      <c r="S117" s="199">
        <f t="shared" si="52"/>
        <v>0</v>
      </c>
      <c r="T117" s="199">
        <f t="shared" si="53"/>
        <v>0</v>
      </c>
      <c r="U117" s="199">
        <f t="shared" si="54"/>
        <v>0</v>
      </c>
      <c r="V117" s="199">
        <f t="shared" si="55"/>
        <v>0</v>
      </c>
      <c r="W117" s="199">
        <f t="shared" si="56"/>
        <v>0</v>
      </c>
      <c r="X117" s="199">
        <f t="shared" si="57"/>
        <v>0</v>
      </c>
      <c r="Y117" s="199">
        <f t="shared" si="58"/>
        <v>0</v>
      </c>
      <c r="Z117" s="72"/>
      <c r="AA117" s="213">
        <f>+IFERROR(MIN(Z117*(1+MTR!$E$28)*(1+MTR!$F$28),IF(L117&lt;2018,X117+Y117*MTR!$D$35,X117+Y117*MTR!$E$36)),0)</f>
        <v>0</v>
      </c>
    </row>
    <row r="118" spans="1:27">
      <c r="A118" s="105"/>
      <c r="B118" s="72"/>
      <c r="C118" s="116"/>
      <c r="D118" s="72"/>
      <c r="E118" s="113"/>
      <c r="F118" s="197" t="str">
        <f t="shared" si="2"/>
        <v/>
      </c>
      <c r="G118" s="198" t="str">
        <f t="shared" si="3"/>
        <v/>
      </c>
      <c r="H118" s="199">
        <f t="shared" si="45"/>
        <v>0</v>
      </c>
      <c r="I118" s="199">
        <f t="shared" si="46"/>
        <v>0</v>
      </c>
      <c r="J118" s="199">
        <f t="shared" si="47"/>
        <v>0</v>
      </c>
      <c r="K118" s="199">
        <f t="shared" si="48"/>
        <v>0</v>
      </c>
      <c r="L118" s="199">
        <f t="shared" si="49"/>
        <v>0</v>
      </c>
      <c r="M118" s="199">
        <f t="shared" si="50"/>
        <v>0</v>
      </c>
      <c r="N118" s="72"/>
      <c r="O118" s="199">
        <f>+IFERROR(MIN(N118*(1+MTR!$E$28)*(1+MTR!$D$28),IF($C118&lt;2018,L118+M118*MTR!$D$35,L118+M118*MTR!$E$36)),0)</f>
        <v>0</v>
      </c>
      <c r="Q118" s="199" t="str">
        <f t="shared" si="59"/>
        <v/>
      </c>
      <c r="R118" s="199">
        <f t="shared" si="51"/>
        <v>0</v>
      </c>
      <c r="S118" s="199">
        <f t="shared" si="52"/>
        <v>0</v>
      </c>
      <c r="T118" s="199">
        <f t="shared" si="53"/>
        <v>0</v>
      </c>
      <c r="U118" s="199">
        <f t="shared" si="54"/>
        <v>0</v>
      </c>
      <c r="V118" s="199">
        <f t="shared" si="55"/>
        <v>0</v>
      </c>
      <c r="W118" s="199">
        <f t="shared" si="56"/>
        <v>0</v>
      </c>
      <c r="X118" s="199">
        <f t="shared" si="57"/>
        <v>0</v>
      </c>
      <c r="Y118" s="199">
        <f t="shared" si="58"/>
        <v>0</v>
      </c>
      <c r="Z118" s="72"/>
      <c r="AA118" s="213">
        <f>+IFERROR(MIN(Z118*(1+MTR!$E$28)*(1+MTR!$F$28),IF(L118&lt;2018,X118+Y118*MTR!$D$35,X118+Y118*MTR!$E$36)),0)</f>
        <v>0</v>
      </c>
    </row>
    <row r="119" spans="1:27">
      <c r="A119" s="105"/>
      <c r="B119" s="72"/>
      <c r="C119" s="116"/>
      <c r="D119" s="72"/>
      <c r="E119" s="113"/>
      <c r="F119" s="197" t="str">
        <f t="shared" si="2"/>
        <v/>
      </c>
      <c r="G119" s="198" t="str">
        <f t="shared" si="3"/>
        <v/>
      </c>
      <c r="H119" s="199">
        <f t="shared" si="45"/>
        <v>0</v>
      </c>
      <c r="I119" s="199">
        <f t="shared" si="46"/>
        <v>0</v>
      </c>
      <c r="J119" s="199">
        <f t="shared" si="47"/>
        <v>0</v>
      </c>
      <c r="K119" s="199">
        <f t="shared" si="48"/>
        <v>0</v>
      </c>
      <c r="L119" s="199">
        <f t="shared" si="49"/>
        <v>0</v>
      </c>
      <c r="M119" s="199">
        <f t="shared" si="50"/>
        <v>0</v>
      </c>
      <c r="N119" s="72"/>
      <c r="O119" s="199">
        <f>+IFERROR(MIN(N119*(1+MTR!$E$28)*(1+MTR!$D$28),IF($C119&lt;2018,L119+M119*MTR!$D$35,L119+M119*MTR!$E$36)),0)</f>
        <v>0</v>
      </c>
      <c r="Q119" s="199" t="str">
        <f t="shared" si="59"/>
        <v/>
      </c>
      <c r="R119" s="199">
        <f t="shared" si="51"/>
        <v>0</v>
      </c>
      <c r="S119" s="199">
        <f t="shared" si="52"/>
        <v>0</v>
      </c>
      <c r="T119" s="199">
        <f t="shared" si="53"/>
        <v>0</v>
      </c>
      <c r="U119" s="199">
        <f t="shared" si="54"/>
        <v>0</v>
      </c>
      <c r="V119" s="199">
        <f t="shared" si="55"/>
        <v>0</v>
      </c>
      <c r="W119" s="199">
        <f t="shared" si="56"/>
        <v>0</v>
      </c>
      <c r="X119" s="199">
        <f t="shared" si="57"/>
        <v>0</v>
      </c>
      <c r="Y119" s="199">
        <f t="shared" si="58"/>
        <v>0</v>
      </c>
      <c r="Z119" s="72"/>
      <c r="AA119" s="213">
        <f>+IFERROR(MIN(Z119*(1+MTR!$E$28)*(1+MTR!$F$28),IF(L119&lt;2018,X119+Y119*MTR!$D$35,X119+Y119*MTR!$E$36)),0)</f>
        <v>0</v>
      </c>
    </row>
    <row r="120" spans="1:27">
      <c r="A120" s="105"/>
      <c r="B120" s="72"/>
      <c r="C120" s="116"/>
      <c r="D120" s="72"/>
      <c r="E120" s="113"/>
      <c r="F120" s="197" t="str">
        <f t="shared" si="2"/>
        <v/>
      </c>
      <c r="G120" s="198" t="str">
        <f t="shared" si="3"/>
        <v/>
      </c>
      <c r="H120" s="199">
        <f t="shared" si="4"/>
        <v>0</v>
      </c>
      <c r="I120" s="199">
        <f t="shared" si="5"/>
        <v>0</v>
      </c>
      <c r="J120" s="199">
        <f t="shared" si="6"/>
        <v>0</v>
      </c>
      <c r="K120" s="199">
        <f t="shared" si="7"/>
        <v>0</v>
      </c>
      <c r="L120" s="199">
        <f t="shared" si="8"/>
        <v>0</v>
      </c>
      <c r="M120" s="199">
        <f t="shared" si="9"/>
        <v>0</v>
      </c>
      <c r="N120" s="72"/>
      <c r="O120" s="199">
        <f>+IFERROR(MIN(N120*(1+MTR!$E$28)*(1+MTR!$D$28),IF($C120&lt;2018,L120+M120*MTR!$D$35,L120+M120*MTR!$E$36)),0)</f>
        <v>0</v>
      </c>
      <c r="Q120" s="199" t="str">
        <f t="shared" si="59"/>
        <v/>
      </c>
      <c r="R120" s="199">
        <f t="shared" si="51"/>
        <v>0</v>
      </c>
      <c r="S120" s="199">
        <f t="shared" si="52"/>
        <v>0</v>
      </c>
      <c r="T120" s="199">
        <f t="shared" si="53"/>
        <v>0</v>
      </c>
      <c r="U120" s="199">
        <f t="shared" si="54"/>
        <v>0</v>
      </c>
      <c r="V120" s="199">
        <f t="shared" si="55"/>
        <v>0</v>
      </c>
      <c r="W120" s="199">
        <f t="shared" si="56"/>
        <v>0</v>
      </c>
      <c r="X120" s="199">
        <f t="shared" si="57"/>
        <v>0</v>
      </c>
      <c r="Y120" s="199">
        <f t="shared" si="58"/>
        <v>0</v>
      </c>
      <c r="Z120" s="72"/>
      <c r="AA120" s="213">
        <f>+IFERROR(MIN(Z120*(1+MTR!$E$28)*(1+MTR!$F$28),IF(L120&lt;2018,X120+Y120*MTR!$D$35,X120+Y120*MTR!$E$36)),0)</f>
        <v>0</v>
      </c>
    </row>
    <row r="121" spans="1:27">
      <c r="A121" s="105"/>
      <c r="B121" s="72"/>
      <c r="C121" s="116"/>
      <c r="D121" s="72"/>
      <c r="E121" s="113"/>
      <c r="F121" s="197" t="str">
        <f t="shared" si="2"/>
        <v/>
      </c>
      <c r="G121" s="198" t="str">
        <f t="shared" si="3"/>
        <v/>
      </c>
      <c r="H121" s="199">
        <f t="shared" si="4"/>
        <v>0</v>
      </c>
      <c r="I121" s="199">
        <f t="shared" si="5"/>
        <v>0</v>
      </c>
      <c r="J121" s="199">
        <f t="shared" si="6"/>
        <v>0</v>
      </c>
      <c r="K121" s="199">
        <f t="shared" si="7"/>
        <v>0</v>
      </c>
      <c r="L121" s="199">
        <f t="shared" si="8"/>
        <v>0</v>
      </c>
      <c r="M121" s="199">
        <f t="shared" si="9"/>
        <v>0</v>
      </c>
      <c r="N121" s="72"/>
      <c r="O121" s="199">
        <f>+IFERROR(MIN(N121*(1+MTR!$E$28)*(1+MTR!$D$28),IF($C121&lt;2018,L121+M121*MTR!$D$35,L121+M121*MTR!$E$36)),0)</f>
        <v>0</v>
      </c>
      <c r="Q121" s="199" t="str">
        <f t="shared" si="59"/>
        <v/>
      </c>
      <c r="R121" s="199">
        <f t="shared" si="51"/>
        <v>0</v>
      </c>
      <c r="S121" s="199">
        <f t="shared" si="52"/>
        <v>0</v>
      </c>
      <c r="T121" s="199">
        <f t="shared" si="53"/>
        <v>0</v>
      </c>
      <c r="U121" s="199">
        <f t="shared" si="54"/>
        <v>0</v>
      </c>
      <c r="V121" s="199">
        <f t="shared" si="55"/>
        <v>0</v>
      </c>
      <c r="W121" s="199">
        <f t="shared" si="56"/>
        <v>0</v>
      </c>
      <c r="X121" s="199">
        <f t="shared" si="57"/>
        <v>0</v>
      </c>
      <c r="Y121" s="199">
        <f t="shared" si="58"/>
        <v>0</v>
      </c>
      <c r="Z121" s="72"/>
      <c r="AA121" s="213">
        <f>+IFERROR(MIN(Z121*(1+MTR!$E$28)*(1+MTR!$F$28),IF(L121&lt;2018,X121+Y121*MTR!$D$35,X121+Y121*MTR!$E$36)),0)</f>
        <v>0</v>
      </c>
    </row>
    <row r="122" spans="1:27">
      <c r="A122" s="105"/>
      <c r="B122" s="72"/>
      <c r="C122" s="116"/>
      <c r="D122" s="72"/>
      <c r="E122" s="113"/>
      <c r="F122" s="197" t="str">
        <f t="shared" si="2"/>
        <v/>
      </c>
      <c r="G122" s="198" t="str">
        <f t="shared" si="3"/>
        <v/>
      </c>
      <c r="H122" s="199">
        <f t="shared" si="4"/>
        <v>0</v>
      </c>
      <c r="I122" s="199">
        <f t="shared" si="5"/>
        <v>0</v>
      </c>
      <c r="J122" s="199">
        <f t="shared" si="6"/>
        <v>0</v>
      </c>
      <c r="K122" s="199">
        <f t="shared" si="7"/>
        <v>0</v>
      </c>
      <c r="L122" s="199">
        <f t="shared" si="8"/>
        <v>0</v>
      </c>
      <c r="M122" s="199">
        <f t="shared" si="9"/>
        <v>0</v>
      </c>
      <c r="N122" s="72"/>
      <c r="O122" s="199">
        <f>+IFERROR(MIN(N122*(1+MTR!$E$28)*(1+MTR!$D$28),IF($C122&lt;2018,L122+M122*MTR!$D$35,L122+M122*MTR!$E$36)),0)</f>
        <v>0</v>
      </c>
      <c r="Q122" s="199" t="str">
        <f t="shared" si="59"/>
        <v/>
      </c>
      <c r="R122" s="199">
        <f t="shared" si="51"/>
        <v>0</v>
      </c>
      <c r="S122" s="199">
        <f t="shared" si="52"/>
        <v>0</v>
      </c>
      <c r="T122" s="199">
        <f t="shared" si="53"/>
        <v>0</v>
      </c>
      <c r="U122" s="199">
        <f t="shared" si="54"/>
        <v>0</v>
      </c>
      <c r="V122" s="199">
        <f t="shared" si="55"/>
        <v>0</v>
      </c>
      <c r="W122" s="199">
        <f t="shared" si="56"/>
        <v>0</v>
      </c>
      <c r="X122" s="199">
        <f t="shared" si="57"/>
        <v>0</v>
      </c>
      <c r="Y122" s="199">
        <f t="shared" si="58"/>
        <v>0</v>
      </c>
      <c r="Z122" s="72"/>
      <c r="AA122" s="213">
        <f>+IFERROR(MIN(Z122*(1+MTR!$E$28)*(1+MTR!$F$28),IF(L122&lt;2018,X122+Y122*MTR!$D$35,X122+Y122*MTR!$E$36)),0)</f>
        <v>0</v>
      </c>
    </row>
    <row r="123" spans="1:27">
      <c r="A123" s="105"/>
      <c r="B123" s="72"/>
      <c r="C123" s="116"/>
      <c r="D123" s="72"/>
      <c r="E123" s="113"/>
      <c r="F123" s="197" t="str">
        <f t="shared" si="2"/>
        <v/>
      </c>
      <c r="G123" s="198" t="str">
        <f t="shared" si="3"/>
        <v/>
      </c>
      <c r="H123" s="199">
        <f t="shared" si="4"/>
        <v>0</v>
      </c>
      <c r="I123" s="199">
        <f t="shared" si="5"/>
        <v>0</v>
      </c>
      <c r="J123" s="199">
        <f t="shared" si="6"/>
        <v>0</v>
      </c>
      <c r="K123" s="199">
        <f t="shared" si="7"/>
        <v>0</v>
      </c>
      <c r="L123" s="199">
        <f t="shared" si="8"/>
        <v>0</v>
      </c>
      <c r="M123" s="199">
        <f t="shared" si="9"/>
        <v>0</v>
      </c>
      <c r="N123" s="72"/>
      <c r="O123" s="199">
        <f>+IFERROR(MIN(N123*(1+MTR!$E$28)*(1+MTR!$D$28),IF($C123&lt;2018,L123+M123*MTR!$D$35,L123+M123*MTR!$E$36)),0)</f>
        <v>0</v>
      </c>
      <c r="Q123" s="199" t="str">
        <f t="shared" si="59"/>
        <v/>
      </c>
      <c r="R123" s="199">
        <f t="shared" si="51"/>
        <v>0</v>
      </c>
      <c r="S123" s="199">
        <f t="shared" si="52"/>
        <v>0</v>
      </c>
      <c r="T123" s="199">
        <f t="shared" si="53"/>
        <v>0</v>
      </c>
      <c r="U123" s="199">
        <f t="shared" si="54"/>
        <v>0</v>
      </c>
      <c r="V123" s="199">
        <f t="shared" si="55"/>
        <v>0</v>
      </c>
      <c r="W123" s="199">
        <f t="shared" si="56"/>
        <v>0</v>
      </c>
      <c r="X123" s="199">
        <f t="shared" si="57"/>
        <v>0</v>
      </c>
      <c r="Y123" s="199">
        <f t="shared" si="58"/>
        <v>0</v>
      </c>
      <c r="Z123" s="72"/>
      <c r="AA123" s="213">
        <f>+IFERROR(MIN(Z123*(1+MTR!$E$28)*(1+MTR!$F$28),IF(L123&lt;2018,X123+Y123*MTR!$D$35,X123+Y123*MTR!$E$36)),0)</f>
        <v>0</v>
      </c>
    </row>
    <row r="124" spans="1:27">
      <c r="A124" s="105"/>
      <c r="B124" s="72"/>
      <c r="C124" s="116"/>
      <c r="D124" s="72"/>
      <c r="E124" s="113"/>
      <c r="F124" s="197" t="str">
        <f t="shared" si="2"/>
        <v/>
      </c>
      <c r="G124" s="198" t="str">
        <f t="shared" si="3"/>
        <v/>
      </c>
      <c r="H124" s="199">
        <f t="shared" si="4"/>
        <v>0</v>
      </c>
      <c r="I124" s="199">
        <f t="shared" si="5"/>
        <v>0</v>
      </c>
      <c r="J124" s="199">
        <f t="shared" si="6"/>
        <v>0</v>
      </c>
      <c r="K124" s="199">
        <f t="shared" si="7"/>
        <v>0</v>
      </c>
      <c r="L124" s="199">
        <f t="shared" si="8"/>
        <v>0</v>
      </c>
      <c r="M124" s="199">
        <f t="shared" si="9"/>
        <v>0</v>
      </c>
      <c r="N124" s="72"/>
      <c r="O124" s="199">
        <f>+IFERROR(MIN(N124*(1+MTR!$E$28)*(1+MTR!$D$28),IF($C124&lt;2018,L124+M124*MTR!$D$35,L124+M124*MTR!$E$36)),0)</f>
        <v>0</v>
      </c>
      <c r="Q124" s="199" t="str">
        <f t="shared" si="59"/>
        <v/>
      </c>
      <c r="R124" s="199">
        <f t="shared" si="51"/>
        <v>0</v>
      </c>
      <c r="S124" s="199">
        <f t="shared" si="52"/>
        <v>0</v>
      </c>
      <c r="T124" s="199">
        <f t="shared" si="53"/>
        <v>0</v>
      </c>
      <c r="U124" s="199">
        <f t="shared" si="54"/>
        <v>0</v>
      </c>
      <c r="V124" s="199">
        <f t="shared" si="55"/>
        <v>0</v>
      </c>
      <c r="W124" s="199">
        <f t="shared" si="56"/>
        <v>0</v>
      </c>
      <c r="X124" s="199">
        <f t="shared" si="57"/>
        <v>0</v>
      </c>
      <c r="Y124" s="199">
        <f t="shared" si="58"/>
        <v>0</v>
      </c>
      <c r="Z124" s="72"/>
      <c r="AA124" s="213">
        <f>+IFERROR(MIN(Z124*(1+MTR!$E$28)*(1+MTR!$F$28),IF(L124&lt;2018,X124+Y124*MTR!$D$35,X124+Y124*MTR!$E$36)),0)</f>
        <v>0</v>
      </c>
    </row>
    <row r="125" spans="1:27">
      <c r="A125" s="105"/>
      <c r="B125" s="72"/>
      <c r="C125" s="116"/>
      <c r="D125" s="72"/>
      <c r="E125" s="113"/>
      <c r="F125" s="197" t="str">
        <f t="shared" si="2"/>
        <v/>
      </c>
      <c r="G125" s="198" t="str">
        <f t="shared" si="3"/>
        <v/>
      </c>
      <c r="H125" s="199">
        <f t="shared" si="4"/>
        <v>0</v>
      </c>
      <c r="I125" s="199">
        <f t="shared" si="5"/>
        <v>0</v>
      </c>
      <c r="J125" s="199">
        <f t="shared" si="6"/>
        <v>0</v>
      </c>
      <c r="K125" s="199">
        <f t="shared" si="7"/>
        <v>0</v>
      </c>
      <c r="L125" s="199">
        <f t="shared" si="8"/>
        <v>0</v>
      </c>
      <c r="M125" s="199">
        <f t="shared" si="9"/>
        <v>0</v>
      </c>
      <c r="N125" s="72"/>
      <c r="O125" s="199">
        <f>+IFERROR(MIN(N125*(1+MTR!$E$28)*(1+MTR!$D$28),IF($C125&lt;2018,L125+M125*MTR!$D$35,L125+M125*MTR!$E$36)),0)</f>
        <v>0</v>
      </c>
      <c r="Q125" s="199" t="str">
        <f t="shared" si="59"/>
        <v/>
      </c>
      <c r="R125" s="199">
        <f t="shared" si="51"/>
        <v>0</v>
      </c>
      <c r="S125" s="199">
        <f t="shared" si="52"/>
        <v>0</v>
      </c>
      <c r="T125" s="199">
        <f t="shared" si="53"/>
        <v>0</v>
      </c>
      <c r="U125" s="199">
        <f t="shared" si="54"/>
        <v>0</v>
      </c>
      <c r="V125" s="199">
        <f t="shared" si="55"/>
        <v>0</v>
      </c>
      <c r="W125" s="199">
        <f t="shared" si="56"/>
        <v>0</v>
      </c>
      <c r="X125" s="199">
        <f t="shared" si="57"/>
        <v>0</v>
      </c>
      <c r="Y125" s="199">
        <f t="shared" si="58"/>
        <v>0</v>
      </c>
      <c r="Z125" s="72"/>
      <c r="AA125" s="213">
        <f>+IFERROR(MIN(Z125*(1+MTR!$E$28)*(1+MTR!$F$28),IF(L125&lt;2018,X125+Y125*MTR!$D$35,X125+Y125*MTR!$E$36)),0)</f>
        <v>0</v>
      </c>
    </row>
    <row r="126" spans="1:27">
      <c r="A126" s="105"/>
      <c r="B126" s="72"/>
      <c r="C126" s="116"/>
      <c r="D126" s="72"/>
      <c r="E126" s="113"/>
      <c r="F126" s="197" t="str">
        <f t="shared" si="2"/>
        <v/>
      </c>
      <c r="G126" s="198" t="str">
        <f t="shared" si="3"/>
        <v/>
      </c>
      <c r="H126" s="199">
        <f t="shared" si="4"/>
        <v>0</v>
      </c>
      <c r="I126" s="199">
        <f t="shared" si="5"/>
        <v>0</v>
      </c>
      <c r="J126" s="199">
        <f t="shared" si="6"/>
        <v>0</v>
      </c>
      <c r="K126" s="199">
        <f t="shared" si="7"/>
        <v>0</v>
      </c>
      <c r="L126" s="199">
        <f t="shared" si="8"/>
        <v>0</v>
      </c>
      <c r="M126" s="199">
        <f t="shared" si="9"/>
        <v>0</v>
      </c>
      <c r="N126" s="72"/>
      <c r="O126" s="199">
        <f>+IFERROR(MIN(N126*(1+MTR!$E$28)*(1+MTR!$D$28),IF($C126&lt;2018,L126+M126*MTR!$D$35,L126+M126*MTR!$E$36)),0)</f>
        <v>0</v>
      </c>
      <c r="Q126" s="199" t="str">
        <f t="shared" si="59"/>
        <v/>
      </c>
      <c r="R126" s="199">
        <f t="shared" si="51"/>
        <v>0</v>
      </c>
      <c r="S126" s="199">
        <f t="shared" si="52"/>
        <v>0</v>
      </c>
      <c r="T126" s="199">
        <f t="shared" si="53"/>
        <v>0</v>
      </c>
      <c r="U126" s="199">
        <f t="shared" si="54"/>
        <v>0</v>
      </c>
      <c r="V126" s="199">
        <f t="shared" si="55"/>
        <v>0</v>
      </c>
      <c r="W126" s="199">
        <f t="shared" si="56"/>
        <v>0</v>
      </c>
      <c r="X126" s="199">
        <f t="shared" si="57"/>
        <v>0</v>
      </c>
      <c r="Y126" s="199">
        <f t="shared" si="58"/>
        <v>0</v>
      </c>
      <c r="Z126" s="72"/>
      <c r="AA126" s="213">
        <f>+IFERROR(MIN(Z126*(1+MTR!$E$28)*(1+MTR!$F$28),IF(L126&lt;2018,X126+Y126*MTR!$D$35,X126+Y126*MTR!$E$36)),0)</f>
        <v>0</v>
      </c>
    </row>
    <row r="127" spans="1:27">
      <c r="A127" s="105"/>
      <c r="B127" s="72"/>
      <c r="C127" s="116"/>
      <c r="D127" s="72"/>
      <c r="E127" s="113"/>
      <c r="F127" s="197" t="str">
        <f t="shared" si="2"/>
        <v/>
      </c>
      <c r="G127" s="198" t="str">
        <f t="shared" si="3"/>
        <v/>
      </c>
      <c r="H127" s="199">
        <f t="shared" ref="H127:H132" si="60">+IFERROR(G127*$D127,0)</f>
        <v>0</v>
      </c>
      <c r="I127" s="199">
        <f t="shared" ref="I127:I132" si="61">+IFERROR(G127*$E127,0)</f>
        <v>0</v>
      </c>
      <c r="J127" s="199">
        <f t="shared" ref="J127:J132" si="62">+IFERROR(IF($F127&gt;0,MAX(0,MIN(H127/$F127,MAX(0,H127))),0),0)</f>
        <v>0</v>
      </c>
      <c r="K127" s="199">
        <f t="shared" ref="K127:K132" si="63">+IFERROR(IF($F127&gt;0,MAX(0,MIN(I127/$F127,MAX(0,I127))),0),0)</f>
        <v>0</v>
      </c>
      <c r="L127" s="199">
        <f t="shared" ref="L127:L132" si="64">+J127-K127</f>
        <v>0</v>
      </c>
      <c r="M127" s="199">
        <f t="shared" ref="M127:M132" si="65">+H127-I127</f>
        <v>0</v>
      </c>
      <c r="N127" s="72"/>
      <c r="O127" s="199">
        <f>+IFERROR(MIN(N127*(1+MTR!$E$28)*(1+MTR!$D$28),IF($C127&lt;2018,L127+M127*MTR!$D$35,L127+M127*MTR!$E$36)),0)</f>
        <v>0</v>
      </c>
      <c r="Q127" s="199" t="str">
        <f t="shared" si="59"/>
        <v/>
      </c>
      <c r="R127" s="199">
        <f t="shared" si="51"/>
        <v>0</v>
      </c>
      <c r="S127" s="199">
        <f t="shared" si="52"/>
        <v>0</v>
      </c>
      <c r="T127" s="199">
        <f t="shared" si="53"/>
        <v>0</v>
      </c>
      <c r="U127" s="199">
        <f t="shared" si="54"/>
        <v>0</v>
      </c>
      <c r="V127" s="199">
        <f t="shared" si="55"/>
        <v>0</v>
      </c>
      <c r="W127" s="199">
        <f t="shared" si="56"/>
        <v>0</v>
      </c>
      <c r="X127" s="199">
        <f t="shared" si="57"/>
        <v>0</v>
      </c>
      <c r="Y127" s="199">
        <f t="shared" si="58"/>
        <v>0</v>
      </c>
      <c r="Z127" s="72"/>
      <c r="AA127" s="213">
        <f>+IFERROR(MIN(Z127*(1+MTR!$E$28)*(1+MTR!$F$28),IF(L127&lt;2018,X127+Y127*MTR!$D$35,X127+Y127*MTR!$E$36)),0)</f>
        <v>0</v>
      </c>
    </row>
    <row r="128" spans="1:27">
      <c r="A128" s="105"/>
      <c r="B128" s="72"/>
      <c r="C128" s="116"/>
      <c r="D128" s="72"/>
      <c r="E128" s="113"/>
      <c r="F128" s="197" t="str">
        <f t="shared" si="2"/>
        <v/>
      </c>
      <c r="G128" s="198" t="str">
        <f t="shared" si="3"/>
        <v/>
      </c>
      <c r="H128" s="199">
        <f t="shared" si="60"/>
        <v>0</v>
      </c>
      <c r="I128" s="199">
        <f t="shared" si="61"/>
        <v>0</v>
      </c>
      <c r="J128" s="199">
        <f t="shared" si="62"/>
        <v>0</v>
      </c>
      <c r="K128" s="199">
        <f t="shared" si="63"/>
        <v>0</v>
      </c>
      <c r="L128" s="199">
        <f t="shared" si="64"/>
        <v>0</v>
      </c>
      <c r="M128" s="199">
        <f t="shared" si="65"/>
        <v>0</v>
      </c>
      <c r="N128" s="72"/>
      <c r="O128" s="199">
        <f>+IFERROR(MIN(N128*(1+MTR!$E$28)*(1+MTR!$D$28),IF($C128&lt;2018,L128+M128*MTR!$D$35,L128+M128*MTR!$E$36)),0)</f>
        <v>0</v>
      </c>
      <c r="Q128" s="199" t="str">
        <f t="shared" si="59"/>
        <v/>
      </c>
      <c r="R128" s="199">
        <f t="shared" si="51"/>
        <v>0</v>
      </c>
      <c r="S128" s="199">
        <f t="shared" si="52"/>
        <v>0</v>
      </c>
      <c r="T128" s="199">
        <f t="shared" si="53"/>
        <v>0</v>
      </c>
      <c r="U128" s="199">
        <f t="shared" si="54"/>
        <v>0</v>
      </c>
      <c r="V128" s="199">
        <f t="shared" si="55"/>
        <v>0</v>
      </c>
      <c r="W128" s="199">
        <f t="shared" si="56"/>
        <v>0</v>
      </c>
      <c r="X128" s="199">
        <f t="shared" si="57"/>
        <v>0</v>
      </c>
      <c r="Y128" s="199">
        <f t="shared" si="58"/>
        <v>0</v>
      </c>
      <c r="Z128" s="72"/>
      <c r="AA128" s="213">
        <f>+IFERROR(MIN(Z128*(1+MTR!$E$28)*(1+MTR!$F$28),IF(L128&lt;2018,X128+Y128*MTR!$D$35,X128+Y128*MTR!$E$36)),0)</f>
        <v>0</v>
      </c>
    </row>
    <row r="129" spans="1:27">
      <c r="A129" s="105"/>
      <c r="B129" s="72"/>
      <c r="C129" s="116"/>
      <c r="D129" s="72"/>
      <c r="E129" s="113"/>
      <c r="F129" s="197" t="str">
        <f t="shared" si="2"/>
        <v/>
      </c>
      <c r="G129" s="198" t="str">
        <f t="shared" si="3"/>
        <v/>
      </c>
      <c r="H129" s="199">
        <f t="shared" si="60"/>
        <v>0</v>
      </c>
      <c r="I129" s="199">
        <f t="shared" si="61"/>
        <v>0</v>
      </c>
      <c r="J129" s="199">
        <f t="shared" si="62"/>
        <v>0</v>
      </c>
      <c r="K129" s="199">
        <f t="shared" si="63"/>
        <v>0</v>
      </c>
      <c r="L129" s="199">
        <f t="shared" si="64"/>
        <v>0</v>
      </c>
      <c r="M129" s="199">
        <f t="shared" si="65"/>
        <v>0</v>
      </c>
      <c r="N129" s="72"/>
      <c r="O129" s="199">
        <f>+IFERROR(MIN(N129*(1+MTR!$E$28)*(1+MTR!$D$28),IF($C129&lt;2018,L129+M129*MTR!$D$35,L129+M129*MTR!$E$36)),0)</f>
        <v>0</v>
      </c>
      <c r="Q129" s="199" t="str">
        <f t="shared" si="59"/>
        <v/>
      </c>
      <c r="R129" s="199">
        <f t="shared" si="51"/>
        <v>0</v>
      </c>
      <c r="S129" s="199">
        <f t="shared" si="52"/>
        <v>0</v>
      </c>
      <c r="T129" s="199">
        <f t="shared" si="53"/>
        <v>0</v>
      </c>
      <c r="U129" s="199">
        <f t="shared" si="54"/>
        <v>0</v>
      </c>
      <c r="V129" s="199">
        <f t="shared" si="55"/>
        <v>0</v>
      </c>
      <c r="W129" s="199">
        <f t="shared" si="56"/>
        <v>0</v>
      </c>
      <c r="X129" s="199">
        <f t="shared" si="57"/>
        <v>0</v>
      </c>
      <c r="Y129" s="199">
        <f t="shared" si="58"/>
        <v>0</v>
      </c>
      <c r="Z129" s="72"/>
      <c r="AA129" s="213">
        <f>+IFERROR(MIN(Z129*(1+MTR!$E$28)*(1+MTR!$F$28),IF(L129&lt;2018,X129+Y129*MTR!$D$35,X129+Y129*MTR!$E$36)),0)</f>
        <v>0</v>
      </c>
    </row>
    <row r="130" spans="1:27">
      <c r="A130" s="105"/>
      <c r="B130" s="72"/>
      <c r="C130" s="116"/>
      <c r="D130" s="72"/>
      <c r="E130" s="113"/>
      <c r="F130" s="197" t="str">
        <f t="shared" si="2"/>
        <v/>
      </c>
      <c r="G130" s="198" t="str">
        <f t="shared" si="3"/>
        <v/>
      </c>
      <c r="H130" s="199">
        <f t="shared" si="60"/>
        <v>0</v>
      </c>
      <c r="I130" s="199">
        <f t="shared" si="61"/>
        <v>0</v>
      </c>
      <c r="J130" s="199">
        <f t="shared" si="62"/>
        <v>0</v>
      </c>
      <c r="K130" s="199">
        <f t="shared" si="63"/>
        <v>0</v>
      </c>
      <c r="L130" s="199">
        <f t="shared" si="64"/>
        <v>0</v>
      </c>
      <c r="M130" s="199">
        <f t="shared" si="65"/>
        <v>0</v>
      </c>
      <c r="N130" s="72"/>
      <c r="O130" s="199">
        <f>+IFERROR(MIN(N130*(1+MTR!$E$28)*(1+MTR!$D$28),IF($C130&lt;2018,L130+M130*MTR!$D$35,L130+M130*MTR!$E$36)),0)</f>
        <v>0</v>
      </c>
      <c r="Q130" s="199" t="str">
        <f t="shared" si="59"/>
        <v/>
      </c>
      <c r="R130" s="199">
        <f t="shared" si="51"/>
        <v>0</v>
      </c>
      <c r="S130" s="199">
        <f t="shared" si="52"/>
        <v>0</v>
      </c>
      <c r="T130" s="199">
        <f t="shared" si="53"/>
        <v>0</v>
      </c>
      <c r="U130" s="199">
        <f t="shared" si="54"/>
        <v>0</v>
      </c>
      <c r="V130" s="199">
        <f t="shared" si="55"/>
        <v>0</v>
      </c>
      <c r="W130" s="199">
        <f t="shared" si="56"/>
        <v>0</v>
      </c>
      <c r="X130" s="199">
        <f t="shared" si="57"/>
        <v>0</v>
      </c>
      <c r="Y130" s="199">
        <f t="shared" si="58"/>
        <v>0</v>
      </c>
      <c r="Z130" s="72"/>
      <c r="AA130" s="213">
        <f>+IFERROR(MIN(Z130*(1+MTR!$E$28)*(1+MTR!$F$28),IF(L130&lt;2018,X130+Y130*MTR!$D$35,X130+Y130*MTR!$E$36)),0)</f>
        <v>0</v>
      </c>
    </row>
    <row r="131" spans="1:27">
      <c r="A131" s="105"/>
      <c r="B131" s="72"/>
      <c r="C131" s="116"/>
      <c r="D131" s="72"/>
      <c r="E131" s="113"/>
      <c r="F131" s="197" t="str">
        <f t="shared" si="2"/>
        <v/>
      </c>
      <c r="G131" s="198" t="str">
        <f t="shared" si="3"/>
        <v/>
      </c>
      <c r="H131" s="199">
        <f t="shared" si="60"/>
        <v>0</v>
      </c>
      <c r="I131" s="199">
        <f t="shared" si="61"/>
        <v>0</v>
      </c>
      <c r="J131" s="199">
        <f t="shared" si="62"/>
        <v>0</v>
      </c>
      <c r="K131" s="199">
        <f t="shared" si="63"/>
        <v>0</v>
      </c>
      <c r="L131" s="199">
        <f t="shared" si="64"/>
        <v>0</v>
      </c>
      <c r="M131" s="199">
        <f t="shared" si="65"/>
        <v>0</v>
      </c>
      <c r="N131" s="72"/>
      <c r="O131" s="199">
        <f>+IFERROR(MIN(N131*(1+MTR!$E$28)*(1+MTR!$D$28),IF($C131&lt;2018,L131+M131*MTR!$D$35,L131+M131*MTR!$E$36)),0)</f>
        <v>0</v>
      </c>
      <c r="Q131" s="199" t="str">
        <f t="shared" si="59"/>
        <v/>
      </c>
      <c r="R131" s="199">
        <f t="shared" si="51"/>
        <v>0</v>
      </c>
      <c r="S131" s="199">
        <f t="shared" si="52"/>
        <v>0</v>
      </c>
      <c r="T131" s="199">
        <f t="shared" si="53"/>
        <v>0</v>
      </c>
      <c r="U131" s="199">
        <f t="shared" si="54"/>
        <v>0</v>
      </c>
      <c r="V131" s="199">
        <f t="shared" si="55"/>
        <v>0</v>
      </c>
      <c r="W131" s="199">
        <f t="shared" si="56"/>
        <v>0</v>
      </c>
      <c r="X131" s="199">
        <f t="shared" si="57"/>
        <v>0</v>
      </c>
      <c r="Y131" s="199">
        <f t="shared" si="58"/>
        <v>0</v>
      </c>
      <c r="Z131" s="72"/>
      <c r="AA131" s="213">
        <f>+IFERROR(MIN(Z131*(1+MTR!$E$28)*(1+MTR!$F$28),IF(L131&lt;2018,X131+Y131*MTR!$D$35,X131+Y131*MTR!$E$36)),0)</f>
        <v>0</v>
      </c>
    </row>
    <row r="132" spans="1:27">
      <c r="A132" s="105"/>
      <c r="B132" s="72"/>
      <c r="C132" s="116"/>
      <c r="D132" s="72"/>
      <c r="E132" s="113"/>
      <c r="F132" s="197" t="str">
        <f t="shared" si="2"/>
        <v/>
      </c>
      <c r="G132" s="198" t="str">
        <f t="shared" si="3"/>
        <v/>
      </c>
      <c r="H132" s="199">
        <f t="shared" si="60"/>
        <v>0</v>
      </c>
      <c r="I132" s="199">
        <f t="shared" si="61"/>
        <v>0</v>
      </c>
      <c r="J132" s="199">
        <f t="shared" si="62"/>
        <v>0</v>
      </c>
      <c r="K132" s="199">
        <f t="shared" si="63"/>
        <v>0</v>
      </c>
      <c r="L132" s="199">
        <f t="shared" si="64"/>
        <v>0</v>
      </c>
      <c r="M132" s="199">
        <f t="shared" si="65"/>
        <v>0</v>
      </c>
      <c r="N132" s="72"/>
      <c r="O132" s="199">
        <f>+IFERROR(MIN(N132*(1+MTR!$E$28)*(1+MTR!$D$28),IF($C132&lt;2018,L132+M132*MTR!$D$35,L132+M132*MTR!$E$36)),0)</f>
        <v>0</v>
      </c>
      <c r="Q132" s="199" t="str">
        <f t="shared" si="59"/>
        <v/>
      </c>
      <c r="R132" s="199">
        <f t="shared" si="51"/>
        <v>0</v>
      </c>
      <c r="S132" s="199">
        <f t="shared" si="52"/>
        <v>0</v>
      </c>
      <c r="T132" s="199">
        <f t="shared" si="53"/>
        <v>0</v>
      </c>
      <c r="U132" s="199">
        <f t="shared" si="54"/>
        <v>0</v>
      </c>
      <c r="V132" s="199">
        <f t="shared" si="55"/>
        <v>0</v>
      </c>
      <c r="W132" s="199">
        <f t="shared" si="56"/>
        <v>0</v>
      </c>
      <c r="X132" s="199">
        <f t="shared" si="57"/>
        <v>0</v>
      </c>
      <c r="Y132" s="199">
        <f t="shared" si="58"/>
        <v>0</v>
      </c>
      <c r="Z132" s="72"/>
      <c r="AA132" s="213">
        <f>+IFERROR(MIN(Z132*(1+MTR!$E$28)*(1+MTR!$F$28),IF(L132&lt;2018,X132+Y132*MTR!$D$35,X132+Y132*MTR!$E$36)),0)</f>
        <v>0</v>
      </c>
    </row>
    <row r="133" spans="1:27">
      <c r="A133" s="105"/>
      <c r="B133" s="72"/>
      <c r="C133" s="116"/>
      <c r="D133" s="72"/>
      <c r="E133" s="113"/>
      <c r="F133" s="197" t="str">
        <f t="shared" si="2"/>
        <v/>
      </c>
      <c r="G133" s="198" t="str">
        <f t="shared" si="3"/>
        <v/>
      </c>
      <c r="H133" s="199">
        <f t="shared" ref="H133:H140" si="66">+IFERROR(G133*$D133,0)</f>
        <v>0</v>
      </c>
      <c r="I133" s="199">
        <f t="shared" ref="I133:I140" si="67">+IFERROR(G133*$E133,0)</f>
        <v>0</v>
      </c>
      <c r="J133" s="199">
        <f t="shared" ref="J133:J140" si="68">+IFERROR(IF($F133&gt;0,MAX(0,MIN(H133/$F133,MAX(0,H133))),0),0)</f>
        <v>0</v>
      </c>
      <c r="K133" s="199">
        <f t="shared" ref="K133:K140" si="69">+IFERROR(IF($F133&gt;0,MAX(0,MIN(I133/$F133,MAX(0,I133))),0),0)</f>
        <v>0</v>
      </c>
      <c r="L133" s="199">
        <f t="shared" ref="L133:L140" si="70">+J133-K133</f>
        <v>0</v>
      </c>
      <c r="M133" s="199">
        <f t="shared" ref="M133:M140" si="71">+H133-I133</f>
        <v>0</v>
      </c>
      <c r="N133" s="72"/>
      <c r="O133" s="199">
        <f>+IFERROR(MIN(N133*(1+MTR!$E$28)*(1+MTR!$D$28),IF($C133&lt;2018,L133+M133*MTR!$D$35,L133+M133*MTR!$E$36)),0)</f>
        <v>0</v>
      </c>
      <c r="Q133" s="199" t="str">
        <f t="shared" si="59"/>
        <v/>
      </c>
      <c r="R133" s="199">
        <f t="shared" si="51"/>
        <v>0</v>
      </c>
      <c r="S133" s="199">
        <f t="shared" si="52"/>
        <v>0</v>
      </c>
      <c r="T133" s="199">
        <f t="shared" si="53"/>
        <v>0</v>
      </c>
      <c r="U133" s="199">
        <f t="shared" si="54"/>
        <v>0</v>
      </c>
      <c r="V133" s="199">
        <f t="shared" si="55"/>
        <v>0</v>
      </c>
      <c r="W133" s="199">
        <f t="shared" si="56"/>
        <v>0</v>
      </c>
      <c r="X133" s="199">
        <f t="shared" si="57"/>
        <v>0</v>
      </c>
      <c r="Y133" s="199">
        <f t="shared" si="58"/>
        <v>0</v>
      </c>
      <c r="Z133" s="72"/>
      <c r="AA133" s="213">
        <f>+IFERROR(MIN(Z133*(1+MTR!$E$28)*(1+MTR!$F$28),IF(L133&lt;2018,X133+Y133*MTR!$D$35,X133+Y133*MTR!$E$36)),0)</f>
        <v>0</v>
      </c>
    </row>
    <row r="134" spans="1:27">
      <c r="A134" s="105"/>
      <c r="B134" s="72"/>
      <c r="C134" s="116"/>
      <c r="D134" s="72"/>
      <c r="E134" s="113"/>
      <c r="F134" s="197" t="str">
        <f t="shared" si="2"/>
        <v/>
      </c>
      <c r="G134" s="198" t="str">
        <f t="shared" si="3"/>
        <v/>
      </c>
      <c r="H134" s="199">
        <f t="shared" si="66"/>
        <v>0</v>
      </c>
      <c r="I134" s="199">
        <f t="shared" si="67"/>
        <v>0</v>
      </c>
      <c r="J134" s="199">
        <f t="shared" si="68"/>
        <v>0</v>
      </c>
      <c r="K134" s="199">
        <f t="shared" si="69"/>
        <v>0</v>
      </c>
      <c r="L134" s="199">
        <f t="shared" si="70"/>
        <v>0</v>
      </c>
      <c r="M134" s="199">
        <f t="shared" si="71"/>
        <v>0</v>
      </c>
      <c r="N134" s="72"/>
      <c r="O134" s="199">
        <f>+IFERROR(MIN(N134*(1+MTR!$E$28)*(1+MTR!$D$28),IF($C134&lt;2018,L134+M134*MTR!$D$35,L134+M134*MTR!$E$36)),0)</f>
        <v>0</v>
      </c>
      <c r="Q134" s="199" t="str">
        <f t="shared" si="59"/>
        <v/>
      </c>
      <c r="R134" s="199">
        <f t="shared" si="51"/>
        <v>0</v>
      </c>
      <c r="S134" s="199">
        <f t="shared" si="52"/>
        <v>0</v>
      </c>
      <c r="T134" s="199">
        <f t="shared" si="53"/>
        <v>0</v>
      </c>
      <c r="U134" s="199">
        <f t="shared" si="54"/>
        <v>0</v>
      </c>
      <c r="V134" s="199">
        <f t="shared" si="55"/>
        <v>0</v>
      </c>
      <c r="W134" s="199">
        <f t="shared" si="56"/>
        <v>0</v>
      </c>
      <c r="X134" s="199">
        <f t="shared" si="57"/>
        <v>0</v>
      </c>
      <c r="Y134" s="199">
        <f t="shared" si="58"/>
        <v>0</v>
      </c>
      <c r="Z134" s="72"/>
      <c r="AA134" s="213">
        <f>+IFERROR(MIN(Z134*(1+MTR!$E$28)*(1+MTR!$F$28),IF(L134&lt;2018,X134+Y134*MTR!$D$35,X134+Y134*MTR!$E$36)),0)</f>
        <v>0</v>
      </c>
    </row>
    <row r="135" spans="1:27">
      <c r="A135" s="105"/>
      <c r="B135" s="72"/>
      <c r="C135" s="116"/>
      <c r="D135" s="72"/>
      <c r="E135" s="113"/>
      <c r="F135" s="197" t="str">
        <f t="shared" si="2"/>
        <v/>
      </c>
      <c r="G135" s="198" t="str">
        <f t="shared" si="3"/>
        <v/>
      </c>
      <c r="H135" s="199">
        <f t="shared" si="66"/>
        <v>0</v>
      </c>
      <c r="I135" s="199">
        <f t="shared" si="67"/>
        <v>0</v>
      </c>
      <c r="J135" s="199">
        <f t="shared" si="68"/>
        <v>0</v>
      </c>
      <c r="K135" s="199">
        <f t="shared" si="69"/>
        <v>0</v>
      </c>
      <c r="L135" s="199">
        <f t="shared" si="70"/>
        <v>0</v>
      </c>
      <c r="M135" s="199">
        <f t="shared" si="71"/>
        <v>0</v>
      </c>
      <c r="N135" s="72"/>
      <c r="O135" s="199">
        <f>+IFERROR(MIN(N135*(1+MTR!$E$28)*(1+MTR!$D$28),IF($C135&lt;2018,L135+M135*MTR!$D$35,L135+M135*MTR!$E$36)),0)</f>
        <v>0</v>
      </c>
      <c r="Q135" s="199" t="str">
        <f t="shared" si="59"/>
        <v/>
      </c>
      <c r="R135" s="199">
        <f t="shared" si="51"/>
        <v>0</v>
      </c>
      <c r="S135" s="199">
        <f t="shared" si="52"/>
        <v>0</v>
      </c>
      <c r="T135" s="199">
        <f t="shared" si="53"/>
        <v>0</v>
      </c>
      <c r="U135" s="199">
        <f t="shared" si="54"/>
        <v>0</v>
      </c>
      <c r="V135" s="199">
        <f t="shared" si="55"/>
        <v>0</v>
      </c>
      <c r="W135" s="199">
        <f t="shared" si="56"/>
        <v>0</v>
      </c>
      <c r="X135" s="199">
        <f t="shared" si="57"/>
        <v>0</v>
      </c>
      <c r="Y135" s="199">
        <f t="shared" si="58"/>
        <v>0</v>
      </c>
      <c r="Z135" s="72"/>
      <c r="AA135" s="213">
        <f>+IFERROR(MIN(Z135*(1+MTR!$E$28)*(1+MTR!$F$28),IF(L135&lt;2018,X135+Y135*MTR!$D$35,X135+Y135*MTR!$E$36)),0)</f>
        <v>0</v>
      </c>
    </row>
    <row r="136" spans="1:27">
      <c r="A136" s="105"/>
      <c r="B136" s="72"/>
      <c r="C136" s="116"/>
      <c r="D136" s="72"/>
      <c r="E136" s="113"/>
      <c r="F136" s="197" t="str">
        <f t="shared" si="2"/>
        <v/>
      </c>
      <c r="G136" s="198" t="str">
        <f t="shared" si="3"/>
        <v/>
      </c>
      <c r="H136" s="199">
        <f t="shared" si="66"/>
        <v>0</v>
      </c>
      <c r="I136" s="199">
        <f t="shared" si="67"/>
        <v>0</v>
      </c>
      <c r="J136" s="199">
        <f t="shared" si="68"/>
        <v>0</v>
      </c>
      <c r="K136" s="199">
        <f t="shared" si="69"/>
        <v>0</v>
      </c>
      <c r="L136" s="199">
        <f t="shared" si="70"/>
        <v>0</v>
      </c>
      <c r="M136" s="199">
        <f t="shared" si="71"/>
        <v>0</v>
      </c>
      <c r="N136" s="72"/>
      <c r="O136" s="199">
        <f>+IFERROR(MIN(N136*(1+MTR!$E$28)*(1+MTR!$D$28),IF($C136&lt;2018,L136+M136*MTR!$D$35,L136+M136*MTR!$E$36)),0)</f>
        <v>0</v>
      </c>
      <c r="Q136" s="199" t="str">
        <f t="shared" si="59"/>
        <v/>
      </c>
      <c r="R136" s="199">
        <f t="shared" si="51"/>
        <v>0</v>
      </c>
      <c r="S136" s="199">
        <f t="shared" si="52"/>
        <v>0</v>
      </c>
      <c r="T136" s="199">
        <f t="shared" si="53"/>
        <v>0</v>
      </c>
      <c r="U136" s="199">
        <f t="shared" si="54"/>
        <v>0</v>
      </c>
      <c r="V136" s="199">
        <f t="shared" si="55"/>
        <v>0</v>
      </c>
      <c r="W136" s="199">
        <f t="shared" si="56"/>
        <v>0</v>
      </c>
      <c r="X136" s="199">
        <f t="shared" si="57"/>
        <v>0</v>
      </c>
      <c r="Y136" s="199">
        <f t="shared" si="58"/>
        <v>0</v>
      </c>
      <c r="Z136" s="72"/>
      <c r="AA136" s="213">
        <f>+IFERROR(MIN(Z136*(1+MTR!$E$28)*(1+MTR!$F$28),IF(L136&lt;2018,X136+Y136*MTR!$D$35,X136+Y136*MTR!$E$36)),0)</f>
        <v>0</v>
      </c>
    </row>
    <row r="137" spans="1:27">
      <c r="A137" s="105"/>
      <c r="B137" s="72"/>
      <c r="C137" s="116"/>
      <c r="D137" s="72"/>
      <c r="E137" s="113"/>
      <c r="F137" s="197" t="str">
        <f t="shared" si="2"/>
        <v/>
      </c>
      <c r="G137" s="198" t="str">
        <f t="shared" si="3"/>
        <v/>
      </c>
      <c r="H137" s="199">
        <f t="shared" si="66"/>
        <v>0</v>
      </c>
      <c r="I137" s="199">
        <f t="shared" si="67"/>
        <v>0</v>
      </c>
      <c r="J137" s="199">
        <f t="shared" si="68"/>
        <v>0</v>
      </c>
      <c r="K137" s="199">
        <f t="shared" si="69"/>
        <v>0</v>
      </c>
      <c r="L137" s="199">
        <f t="shared" si="70"/>
        <v>0</v>
      </c>
      <c r="M137" s="199">
        <f t="shared" si="71"/>
        <v>0</v>
      </c>
      <c r="N137" s="72"/>
      <c r="O137" s="199">
        <f>+IFERROR(MIN(N137*(1+MTR!$E$28)*(1+MTR!$D$28),IF($C137&lt;2018,L137+M137*MTR!$D$35,L137+M137*MTR!$E$36)),0)</f>
        <v>0</v>
      </c>
      <c r="Q137" s="199" t="str">
        <f t="shared" si="59"/>
        <v/>
      </c>
      <c r="R137" s="199">
        <f t="shared" si="51"/>
        <v>0</v>
      </c>
      <c r="S137" s="199">
        <f t="shared" si="52"/>
        <v>0</v>
      </c>
      <c r="T137" s="199">
        <f t="shared" si="53"/>
        <v>0</v>
      </c>
      <c r="U137" s="199">
        <f t="shared" si="54"/>
        <v>0</v>
      </c>
      <c r="V137" s="199">
        <f t="shared" si="55"/>
        <v>0</v>
      </c>
      <c r="W137" s="199">
        <f t="shared" si="56"/>
        <v>0</v>
      </c>
      <c r="X137" s="199">
        <f t="shared" si="57"/>
        <v>0</v>
      </c>
      <c r="Y137" s="199">
        <f t="shared" si="58"/>
        <v>0</v>
      </c>
      <c r="Z137" s="72"/>
      <c r="AA137" s="213">
        <f>+IFERROR(MIN(Z137*(1+MTR!$E$28)*(1+MTR!$F$28),IF(L137&lt;2018,X137+Y137*MTR!$D$35,X137+Y137*MTR!$E$36)),0)</f>
        <v>0</v>
      </c>
    </row>
    <row r="138" spans="1:27">
      <c r="A138" s="105"/>
      <c r="B138" s="72"/>
      <c r="C138" s="116"/>
      <c r="D138" s="72"/>
      <c r="E138" s="113"/>
      <c r="F138" s="197" t="str">
        <f t="shared" si="2"/>
        <v/>
      </c>
      <c r="G138" s="198" t="str">
        <f t="shared" si="3"/>
        <v/>
      </c>
      <c r="H138" s="199">
        <f t="shared" si="66"/>
        <v>0</v>
      </c>
      <c r="I138" s="199">
        <f t="shared" si="67"/>
        <v>0</v>
      </c>
      <c r="J138" s="199">
        <f t="shared" si="68"/>
        <v>0</v>
      </c>
      <c r="K138" s="199">
        <f t="shared" si="69"/>
        <v>0</v>
      </c>
      <c r="L138" s="199">
        <f t="shared" si="70"/>
        <v>0</v>
      </c>
      <c r="M138" s="199">
        <f t="shared" si="71"/>
        <v>0</v>
      </c>
      <c r="N138" s="72"/>
      <c r="O138" s="199">
        <f>+IFERROR(MIN(N138*(1+MTR!$E$28)*(1+MTR!$D$28),IF($C138&lt;2018,L138+M138*MTR!$D$35,L138+M138*MTR!$E$36)),0)</f>
        <v>0</v>
      </c>
      <c r="Q138" s="199" t="str">
        <f t="shared" si="59"/>
        <v/>
      </c>
      <c r="R138" s="199">
        <f t="shared" si="51"/>
        <v>0</v>
      </c>
      <c r="S138" s="199">
        <f t="shared" si="52"/>
        <v>0</v>
      </c>
      <c r="T138" s="199">
        <f t="shared" si="53"/>
        <v>0</v>
      </c>
      <c r="U138" s="199">
        <f t="shared" si="54"/>
        <v>0</v>
      </c>
      <c r="V138" s="199">
        <f t="shared" si="55"/>
        <v>0</v>
      </c>
      <c r="W138" s="199">
        <f t="shared" si="56"/>
        <v>0</v>
      </c>
      <c r="X138" s="199">
        <f t="shared" si="57"/>
        <v>0</v>
      </c>
      <c r="Y138" s="199">
        <f t="shared" si="58"/>
        <v>0</v>
      </c>
      <c r="Z138" s="72"/>
      <c r="AA138" s="213">
        <f>+IFERROR(MIN(Z138*(1+MTR!$E$28)*(1+MTR!$F$28),IF(L138&lt;2018,X138+Y138*MTR!$D$35,X138+Y138*MTR!$E$36)),0)</f>
        <v>0</v>
      </c>
    </row>
    <row r="139" spans="1:27">
      <c r="A139" s="105"/>
      <c r="B139" s="72"/>
      <c r="C139" s="116"/>
      <c r="D139" s="72"/>
      <c r="E139" s="113"/>
      <c r="F139" s="197" t="str">
        <f t="shared" si="2"/>
        <v/>
      </c>
      <c r="G139" s="198" t="str">
        <f t="shared" si="3"/>
        <v/>
      </c>
      <c r="H139" s="199">
        <f t="shared" si="66"/>
        <v>0</v>
      </c>
      <c r="I139" s="199">
        <f t="shared" si="67"/>
        <v>0</v>
      </c>
      <c r="J139" s="199">
        <f t="shared" si="68"/>
        <v>0</v>
      </c>
      <c r="K139" s="199">
        <f t="shared" si="69"/>
        <v>0</v>
      </c>
      <c r="L139" s="199">
        <f t="shared" si="70"/>
        <v>0</v>
      </c>
      <c r="M139" s="199">
        <f t="shared" si="71"/>
        <v>0</v>
      </c>
      <c r="N139" s="72"/>
      <c r="O139" s="199">
        <f>+IFERROR(MIN(N139*(1+MTR!$E$28)*(1+MTR!$D$28),IF($C139&lt;2018,L139+M139*MTR!$D$35,L139+M139*MTR!$E$36)),0)</f>
        <v>0</v>
      </c>
      <c r="Q139" s="199" t="str">
        <f t="shared" si="59"/>
        <v/>
      </c>
      <c r="R139" s="199">
        <f t="shared" si="51"/>
        <v>0</v>
      </c>
      <c r="S139" s="199">
        <f t="shared" si="52"/>
        <v>0</v>
      </c>
      <c r="T139" s="199">
        <f t="shared" si="53"/>
        <v>0</v>
      </c>
      <c r="U139" s="199">
        <f t="shared" si="54"/>
        <v>0</v>
      </c>
      <c r="V139" s="199">
        <f t="shared" si="55"/>
        <v>0</v>
      </c>
      <c r="W139" s="199">
        <f t="shared" si="56"/>
        <v>0</v>
      </c>
      <c r="X139" s="199">
        <f t="shared" si="57"/>
        <v>0</v>
      </c>
      <c r="Y139" s="199">
        <f t="shared" si="58"/>
        <v>0</v>
      </c>
      <c r="Z139" s="72"/>
      <c r="AA139" s="213">
        <f>+IFERROR(MIN(Z139*(1+MTR!$E$28)*(1+MTR!$F$28),IF(L139&lt;2018,X139+Y139*MTR!$D$35,X139+Y139*MTR!$E$36)),0)</f>
        <v>0</v>
      </c>
    </row>
    <row r="140" spans="1:27">
      <c r="A140" s="105"/>
      <c r="B140" s="72"/>
      <c r="C140" s="116"/>
      <c r="D140" s="72"/>
      <c r="E140" s="113"/>
      <c r="F140" s="197" t="str">
        <f t="shared" si="2"/>
        <v/>
      </c>
      <c r="G140" s="198" t="str">
        <f t="shared" si="3"/>
        <v/>
      </c>
      <c r="H140" s="199">
        <f t="shared" si="66"/>
        <v>0</v>
      </c>
      <c r="I140" s="199">
        <f t="shared" si="67"/>
        <v>0</v>
      </c>
      <c r="J140" s="199">
        <f t="shared" si="68"/>
        <v>0</v>
      </c>
      <c r="K140" s="199">
        <f t="shared" si="69"/>
        <v>0</v>
      </c>
      <c r="L140" s="199">
        <f t="shared" si="70"/>
        <v>0</v>
      </c>
      <c r="M140" s="199">
        <f t="shared" si="71"/>
        <v>0</v>
      </c>
      <c r="N140" s="72"/>
      <c r="O140" s="199">
        <f>+IFERROR(MIN(N140*(1+MTR!$E$28)*(1+MTR!$D$28),IF($C140&lt;2018,L140+M140*MTR!$D$35,L140+M140*MTR!$E$36)),0)</f>
        <v>0</v>
      </c>
      <c r="Q140" s="199" t="str">
        <f t="shared" si="59"/>
        <v/>
      </c>
      <c r="R140" s="199">
        <f t="shared" si="51"/>
        <v>0</v>
      </c>
      <c r="S140" s="199">
        <f t="shared" si="52"/>
        <v>0</v>
      </c>
      <c r="T140" s="199">
        <f t="shared" si="53"/>
        <v>0</v>
      </c>
      <c r="U140" s="199">
        <f t="shared" si="54"/>
        <v>0</v>
      </c>
      <c r="V140" s="199">
        <f t="shared" si="55"/>
        <v>0</v>
      </c>
      <c r="W140" s="199">
        <f t="shared" si="56"/>
        <v>0</v>
      </c>
      <c r="X140" s="199">
        <f t="shared" si="57"/>
        <v>0</v>
      </c>
      <c r="Y140" s="199">
        <f t="shared" si="58"/>
        <v>0</v>
      </c>
      <c r="Z140" s="72"/>
      <c r="AA140" s="213">
        <f>+IFERROR(MIN(Z140*(1+MTR!$E$28)*(1+MTR!$F$28),IF(L140&lt;2018,X140+Y140*MTR!$D$35,X140+Y140*MTR!$E$36)),0)</f>
        <v>0</v>
      </c>
    </row>
    <row r="141" spans="1:27">
      <c r="A141" s="105"/>
      <c r="B141" s="114"/>
      <c r="C141" s="116"/>
      <c r="D141" s="114"/>
      <c r="E141" s="117"/>
      <c r="F141" s="200" t="str">
        <f t="shared" si="2"/>
        <v/>
      </c>
      <c r="G141" s="198" t="str">
        <f t="shared" si="3"/>
        <v/>
      </c>
      <c r="H141" s="199">
        <f>+IFERROR(G141*$D141,0)</f>
        <v>0</v>
      </c>
      <c r="I141" s="199">
        <f>+IFERROR(G141*$E141,0)</f>
        <v>0</v>
      </c>
      <c r="J141" s="199">
        <f>+IFERROR(IF($F141&gt;0,MAX(0,MIN(H141/$F141,MAX(0,H141))),0),0)</f>
        <v>0</v>
      </c>
      <c r="K141" s="199">
        <f>+IFERROR(IF($F141&gt;0,MAX(0,MIN(I141/$F141,MAX(0,I141))),0),0)</f>
        <v>0</v>
      </c>
      <c r="L141" s="199">
        <f>+J141-K141</f>
        <v>0</v>
      </c>
      <c r="M141" s="199">
        <f>+H141-I141</f>
        <v>0</v>
      </c>
      <c r="N141" s="114"/>
      <c r="O141" s="199">
        <f>+IFERROR(MIN(N141*(1+MTR!$E$28)*(1+MTR!$D$28),IF($C141&lt;2018,L141+M141*MTR!$D$35,L141+M141*MTR!$E$36)),0)</f>
        <v>0</v>
      </c>
      <c r="Q141" s="199" t="str">
        <f t="shared" si="59"/>
        <v/>
      </c>
      <c r="R141" s="199">
        <f t="shared" si="51"/>
        <v>0</v>
      </c>
      <c r="S141" s="199">
        <f t="shared" si="52"/>
        <v>0</v>
      </c>
      <c r="T141" s="199">
        <f t="shared" si="53"/>
        <v>0</v>
      </c>
      <c r="U141" s="199">
        <f t="shared" si="54"/>
        <v>0</v>
      </c>
      <c r="V141" s="199">
        <f t="shared" si="55"/>
        <v>0</v>
      </c>
      <c r="W141" s="199">
        <f t="shared" si="56"/>
        <v>0</v>
      </c>
      <c r="X141" s="199">
        <f t="shared" si="57"/>
        <v>0</v>
      </c>
      <c r="Y141" s="199">
        <f t="shared" si="58"/>
        <v>0</v>
      </c>
      <c r="Z141" s="114"/>
      <c r="AA141" s="213">
        <f>+IFERROR(MIN(Z141*(1+MTR!$E$28)*(1+MTR!$F$28),IF(L141&lt;2018,X141+Y141*MTR!$D$35,X141+Y141*MTR!$E$36)),0)</f>
        <v>0</v>
      </c>
    </row>
    <row r="142" spans="1:27">
      <c r="A142" s="105"/>
      <c r="B142" s="72"/>
      <c r="C142" s="116"/>
      <c r="D142" s="72"/>
      <c r="E142" s="113"/>
      <c r="F142" s="197" t="str">
        <f t="shared" si="2"/>
        <v/>
      </c>
      <c r="G142" s="198" t="str">
        <f t="shared" si="3"/>
        <v/>
      </c>
      <c r="H142" s="199">
        <f t="shared" ref="H142:H149" si="72">+IFERROR(G142*$D142,0)</f>
        <v>0</v>
      </c>
      <c r="I142" s="199">
        <f t="shared" ref="I142:I149" si="73">+IFERROR(G142*$E142,0)</f>
        <v>0</v>
      </c>
      <c r="J142" s="199">
        <f t="shared" ref="J142:J149" si="74">+IFERROR(IF($F142&gt;0,MAX(0,MIN(H142/$F142,MAX(0,H142))),0),0)</f>
        <v>0</v>
      </c>
      <c r="K142" s="199">
        <f t="shared" ref="K142:K149" si="75">+IFERROR(IF($F142&gt;0,MAX(0,MIN(I142/$F142,MAX(0,I142))),0),0)</f>
        <v>0</v>
      </c>
      <c r="L142" s="199">
        <f t="shared" ref="L142:L149" si="76">+J142-K142</f>
        <v>0</v>
      </c>
      <c r="M142" s="199">
        <f t="shared" ref="M142:M149" si="77">+H142-I142</f>
        <v>0</v>
      </c>
      <c r="N142" s="72"/>
      <c r="O142" s="199">
        <f>+IFERROR(MIN(N142*(1+MTR!$E$28)*(1+MTR!$D$28),IF($C142&lt;2018,L142+M142*MTR!$D$35,L142+M142*MTR!$E$36)),0)</f>
        <v>0</v>
      </c>
      <c r="Q142" s="199" t="str">
        <f t="shared" si="59"/>
        <v/>
      </c>
      <c r="R142" s="199">
        <f t="shared" si="51"/>
        <v>0</v>
      </c>
      <c r="S142" s="199">
        <f t="shared" si="52"/>
        <v>0</v>
      </c>
      <c r="T142" s="199">
        <f t="shared" si="53"/>
        <v>0</v>
      </c>
      <c r="U142" s="199">
        <f t="shared" si="54"/>
        <v>0</v>
      </c>
      <c r="V142" s="199">
        <f t="shared" si="55"/>
        <v>0</v>
      </c>
      <c r="W142" s="199">
        <f t="shared" si="56"/>
        <v>0</v>
      </c>
      <c r="X142" s="199">
        <f t="shared" si="57"/>
        <v>0</v>
      </c>
      <c r="Y142" s="199">
        <f t="shared" si="58"/>
        <v>0</v>
      </c>
      <c r="Z142" s="72"/>
      <c r="AA142" s="213">
        <f>+IFERROR(MIN(Z142*(1+MTR!$E$28)*(1+MTR!$F$28),IF(L142&lt;2018,X142+Y142*MTR!$D$35,X142+Y142*MTR!$E$36)),0)</f>
        <v>0</v>
      </c>
    </row>
    <row r="143" spans="1:27">
      <c r="A143" s="105"/>
      <c r="B143" s="72"/>
      <c r="C143" s="116"/>
      <c r="D143" s="72"/>
      <c r="E143" s="113"/>
      <c r="F143" s="197" t="str">
        <f t="shared" si="2"/>
        <v/>
      </c>
      <c r="G143" s="198" t="str">
        <f t="shared" si="3"/>
        <v/>
      </c>
      <c r="H143" s="199">
        <f t="shared" si="72"/>
        <v>0</v>
      </c>
      <c r="I143" s="199">
        <f t="shared" si="73"/>
        <v>0</v>
      </c>
      <c r="J143" s="199">
        <f t="shared" si="74"/>
        <v>0</v>
      </c>
      <c r="K143" s="199">
        <f t="shared" si="75"/>
        <v>0</v>
      </c>
      <c r="L143" s="199">
        <f t="shared" si="76"/>
        <v>0</v>
      </c>
      <c r="M143" s="199">
        <f t="shared" si="77"/>
        <v>0</v>
      </c>
      <c r="N143" s="72"/>
      <c r="O143" s="199">
        <f>+IFERROR(MIN(N143*(1+MTR!$E$28)*(1+MTR!$D$28),IF($C143&lt;2018,L143+M143*MTR!$D$35,L143+M143*MTR!$E$36)),0)</f>
        <v>0</v>
      </c>
      <c r="Q143" s="199" t="str">
        <f t="shared" si="59"/>
        <v/>
      </c>
      <c r="R143" s="199">
        <f t="shared" si="51"/>
        <v>0</v>
      </c>
      <c r="S143" s="199">
        <f t="shared" si="52"/>
        <v>0</v>
      </c>
      <c r="T143" s="199">
        <f t="shared" si="53"/>
        <v>0</v>
      </c>
      <c r="U143" s="199">
        <f t="shared" si="54"/>
        <v>0</v>
      </c>
      <c r="V143" s="199">
        <f t="shared" si="55"/>
        <v>0</v>
      </c>
      <c r="W143" s="199">
        <f t="shared" si="56"/>
        <v>0</v>
      </c>
      <c r="X143" s="199">
        <f t="shared" si="57"/>
        <v>0</v>
      </c>
      <c r="Y143" s="199">
        <f t="shared" si="58"/>
        <v>0</v>
      </c>
      <c r="Z143" s="72"/>
      <c r="AA143" s="213">
        <f>+IFERROR(MIN(Z143*(1+MTR!$E$28)*(1+MTR!$F$28),IF(L143&lt;2018,X143+Y143*MTR!$D$35,X143+Y143*MTR!$E$36)),0)</f>
        <v>0</v>
      </c>
    </row>
    <row r="144" spans="1:27">
      <c r="A144" s="105"/>
      <c r="B144" s="72"/>
      <c r="C144" s="116"/>
      <c r="D144" s="72"/>
      <c r="E144" s="113"/>
      <c r="F144" s="197" t="str">
        <f t="shared" si="2"/>
        <v/>
      </c>
      <c r="G144" s="198" t="str">
        <f t="shared" si="3"/>
        <v/>
      </c>
      <c r="H144" s="199">
        <f t="shared" si="72"/>
        <v>0</v>
      </c>
      <c r="I144" s="199">
        <f t="shared" si="73"/>
        <v>0</v>
      </c>
      <c r="J144" s="199">
        <f t="shared" si="74"/>
        <v>0</v>
      </c>
      <c r="K144" s="199">
        <f t="shared" si="75"/>
        <v>0</v>
      </c>
      <c r="L144" s="199">
        <f t="shared" si="76"/>
        <v>0</v>
      </c>
      <c r="M144" s="199">
        <f t="shared" si="77"/>
        <v>0</v>
      </c>
      <c r="N144" s="72"/>
      <c r="O144" s="199">
        <f>+IFERROR(MIN(N144*(1+MTR!$E$28)*(1+MTR!$D$28),IF($C144&lt;2018,L144+M144*MTR!$D$35,L144+M144*MTR!$E$36)),0)</f>
        <v>0</v>
      </c>
      <c r="Q144" s="199" t="str">
        <f t="shared" si="59"/>
        <v/>
      </c>
      <c r="R144" s="199">
        <f t="shared" ref="R144:R207" si="78">+IFERROR(Q144*$D144,0)</f>
        <v>0</v>
      </c>
      <c r="S144" s="199">
        <f t="shared" ref="S144:S207" si="79">IFERROR(MIN((J144)*$J$12,R144),"")</f>
        <v>0</v>
      </c>
      <c r="T144" s="199">
        <f t="shared" ref="T144:T207" si="80">+IFERROR(Q144*$E144,0)</f>
        <v>0</v>
      </c>
      <c r="U144" s="199">
        <f t="shared" ref="U144:U207" si="81">IFERROR(MIN((K144)*$J$12,T144),"")</f>
        <v>0</v>
      </c>
      <c r="V144" s="199">
        <f t="shared" ref="V144:V207" si="82">+IFERROR(IF($F144&gt;0,MAX(0,MIN(R144/$F144,MAX(0,R144))),0),0)</f>
        <v>0</v>
      </c>
      <c r="W144" s="199">
        <f t="shared" ref="W144:W207" si="83">+IFERROR(IF($F144&gt;0,MAX(0,MIN(T144/$F144,MAX(0,T144))),0),0)</f>
        <v>0</v>
      </c>
      <c r="X144" s="199">
        <f t="shared" ref="X144:X207" si="84">+V144-W144</f>
        <v>0</v>
      </c>
      <c r="Y144" s="199">
        <f t="shared" ref="Y144:Y207" si="85">+R144-T144</f>
        <v>0</v>
      </c>
      <c r="Z144" s="72"/>
      <c r="AA144" s="213">
        <f>+IFERROR(MIN(Z144*(1+MTR!$E$28)*(1+MTR!$F$28),IF(L144&lt;2018,X144+Y144*MTR!$D$35,X144+Y144*MTR!$E$36)),0)</f>
        <v>0</v>
      </c>
    </row>
    <row r="145" spans="1:27">
      <c r="A145" s="105"/>
      <c r="B145" s="72"/>
      <c r="C145" s="116"/>
      <c r="D145" s="72"/>
      <c r="E145" s="113"/>
      <c r="F145" s="197" t="str">
        <f t="shared" si="2"/>
        <v/>
      </c>
      <c r="G145" s="198" t="str">
        <f t="shared" si="3"/>
        <v/>
      </c>
      <c r="H145" s="199">
        <f t="shared" si="72"/>
        <v>0</v>
      </c>
      <c r="I145" s="199">
        <f t="shared" si="73"/>
        <v>0</v>
      </c>
      <c r="J145" s="199">
        <f t="shared" si="74"/>
        <v>0</v>
      </c>
      <c r="K145" s="199">
        <f t="shared" si="75"/>
        <v>0</v>
      </c>
      <c r="L145" s="199">
        <f t="shared" si="76"/>
        <v>0</v>
      </c>
      <c r="M145" s="199">
        <f t="shared" si="77"/>
        <v>0</v>
      </c>
      <c r="N145" s="72"/>
      <c r="O145" s="199">
        <f>+IFERROR(MIN(N145*(1+MTR!$E$28)*(1+MTR!$D$28),IF($C145&lt;2018,L145+M145*MTR!$D$35,L145+M145*MTR!$E$36)),0)</f>
        <v>0</v>
      </c>
      <c r="Q145" s="199" t="str">
        <f t="shared" si="59"/>
        <v/>
      </c>
      <c r="R145" s="199">
        <f t="shared" si="78"/>
        <v>0</v>
      </c>
      <c r="S145" s="199">
        <f t="shared" si="79"/>
        <v>0</v>
      </c>
      <c r="T145" s="199">
        <f t="shared" si="80"/>
        <v>0</v>
      </c>
      <c r="U145" s="199">
        <f t="shared" si="81"/>
        <v>0</v>
      </c>
      <c r="V145" s="199">
        <f t="shared" si="82"/>
        <v>0</v>
      </c>
      <c r="W145" s="199">
        <f t="shared" si="83"/>
        <v>0</v>
      </c>
      <c r="X145" s="199">
        <f t="shared" si="84"/>
        <v>0</v>
      </c>
      <c r="Y145" s="199">
        <f t="shared" si="85"/>
        <v>0</v>
      </c>
      <c r="Z145" s="72"/>
      <c r="AA145" s="213">
        <f>+IFERROR(MIN(Z145*(1+MTR!$E$28)*(1+MTR!$F$28),IF(L145&lt;2018,X145+Y145*MTR!$D$35,X145+Y145*MTR!$E$36)),0)</f>
        <v>0</v>
      </c>
    </row>
    <row r="146" spans="1:27">
      <c r="A146" s="105"/>
      <c r="B146" s="72"/>
      <c r="C146" s="116"/>
      <c r="D146" s="72"/>
      <c r="E146" s="113"/>
      <c r="F146" s="197" t="str">
        <f t="shared" si="2"/>
        <v/>
      </c>
      <c r="G146" s="198" t="str">
        <f t="shared" si="3"/>
        <v/>
      </c>
      <c r="H146" s="199">
        <f t="shared" si="72"/>
        <v>0</v>
      </c>
      <c r="I146" s="199">
        <f t="shared" si="73"/>
        <v>0</v>
      </c>
      <c r="J146" s="199">
        <f t="shared" si="74"/>
        <v>0</v>
      </c>
      <c r="K146" s="199">
        <f t="shared" si="75"/>
        <v>0</v>
      </c>
      <c r="L146" s="199">
        <f t="shared" si="76"/>
        <v>0</v>
      </c>
      <c r="M146" s="199">
        <f t="shared" si="77"/>
        <v>0</v>
      </c>
      <c r="N146" s="72"/>
      <c r="O146" s="199">
        <f>+IFERROR(MIN(N146*(1+MTR!$E$28)*(1+MTR!$D$28),IF($C146&lt;2018,L146+M146*MTR!$D$35,L146+M146*MTR!$E$36)),0)</f>
        <v>0</v>
      </c>
      <c r="Q146" s="199" t="str">
        <f t="shared" si="59"/>
        <v/>
      </c>
      <c r="R146" s="199">
        <f t="shared" si="78"/>
        <v>0</v>
      </c>
      <c r="S146" s="199">
        <f t="shared" si="79"/>
        <v>0</v>
      </c>
      <c r="T146" s="199">
        <f t="shared" si="80"/>
        <v>0</v>
      </c>
      <c r="U146" s="199">
        <f t="shared" si="81"/>
        <v>0</v>
      </c>
      <c r="V146" s="199">
        <f t="shared" si="82"/>
        <v>0</v>
      </c>
      <c r="W146" s="199">
        <f t="shared" si="83"/>
        <v>0</v>
      </c>
      <c r="X146" s="199">
        <f t="shared" si="84"/>
        <v>0</v>
      </c>
      <c r="Y146" s="199">
        <f t="shared" si="85"/>
        <v>0</v>
      </c>
      <c r="Z146" s="72"/>
      <c r="AA146" s="213">
        <f>+IFERROR(MIN(Z146*(1+MTR!$E$28)*(1+MTR!$F$28),IF(L146&lt;2018,X146+Y146*MTR!$D$35,X146+Y146*MTR!$E$36)),0)</f>
        <v>0</v>
      </c>
    </row>
    <row r="147" spans="1:27">
      <c r="A147" s="105"/>
      <c r="B147" s="72"/>
      <c r="C147" s="116"/>
      <c r="D147" s="72"/>
      <c r="E147" s="113"/>
      <c r="F147" s="197" t="str">
        <f t="shared" si="2"/>
        <v/>
      </c>
      <c r="G147" s="198" t="str">
        <f t="shared" si="3"/>
        <v/>
      </c>
      <c r="H147" s="199">
        <f t="shared" si="72"/>
        <v>0</v>
      </c>
      <c r="I147" s="199">
        <f t="shared" si="73"/>
        <v>0</v>
      </c>
      <c r="J147" s="199">
        <f t="shared" si="74"/>
        <v>0</v>
      </c>
      <c r="K147" s="199">
        <f t="shared" si="75"/>
        <v>0</v>
      </c>
      <c r="L147" s="199">
        <f t="shared" si="76"/>
        <v>0</v>
      </c>
      <c r="M147" s="199">
        <f t="shared" si="77"/>
        <v>0</v>
      </c>
      <c r="N147" s="72"/>
      <c r="O147" s="199">
        <f>+IFERROR(MIN(N147*(1+MTR!$E$28)*(1+MTR!$D$28),IF($C147&lt;2018,L147+M147*MTR!$D$35,L147+M147*MTR!$E$36)),0)</f>
        <v>0</v>
      </c>
      <c r="Q147" s="199" t="str">
        <f t="shared" si="59"/>
        <v/>
      </c>
      <c r="R147" s="199">
        <f t="shared" si="78"/>
        <v>0</v>
      </c>
      <c r="S147" s="199">
        <f t="shared" si="79"/>
        <v>0</v>
      </c>
      <c r="T147" s="199">
        <f t="shared" si="80"/>
        <v>0</v>
      </c>
      <c r="U147" s="199">
        <f t="shared" si="81"/>
        <v>0</v>
      </c>
      <c r="V147" s="199">
        <f t="shared" si="82"/>
        <v>0</v>
      </c>
      <c r="W147" s="199">
        <f t="shared" si="83"/>
        <v>0</v>
      </c>
      <c r="X147" s="199">
        <f t="shared" si="84"/>
        <v>0</v>
      </c>
      <c r="Y147" s="199">
        <f t="shared" si="85"/>
        <v>0</v>
      </c>
      <c r="Z147" s="72"/>
      <c r="AA147" s="213">
        <f>+IFERROR(MIN(Z147*(1+MTR!$E$28)*(1+MTR!$F$28),IF(L147&lt;2018,X147+Y147*MTR!$D$35,X147+Y147*MTR!$E$36)),0)</f>
        <v>0</v>
      </c>
    </row>
    <row r="148" spans="1:27">
      <c r="A148" s="105"/>
      <c r="B148" s="72"/>
      <c r="C148" s="116"/>
      <c r="D148" s="72"/>
      <c r="E148" s="113"/>
      <c r="F148" s="197" t="str">
        <f t="shared" si="2"/>
        <v/>
      </c>
      <c r="G148" s="198" t="str">
        <f t="shared" si="3"/>
        <v/>
      </c>
      <c r="H148" s="199">
        <f t="shared" si="72"/>
        <v>0</v>
      </c>
      <c r="I148" s="199">
        <f t="shared" si="73"/>
        <v>0</v>
      </c>
      <c r="J148" s="199">
        <f t="shared" si="74"/>
        <v>0</v>
      </c>
      <c r="K148" s="199">
        <f t="shared" si="75"/>
        <v>0</v>
      </c>
      <c r="L148" s="199">
        <f t="shared" si="76"/>
        <v>0</v>
      </c>
      <c r="M148" s="199">
        <f t="shared" si="77"/>
        <v>0</v>
      </c>
      <c r="N148" s="72"/>
      <c r="O148" s="199">
        <f>+IFERROR(MIN(N148*(1+MTR!$E$28)*(1+MTR!$D$28),IF($C148&lt;2018,L148+M148*MTR!$D$35,L148+M148*MTR!$E$36)),0)</f>
        <v>0</v>
      </c>
      <c r="Q148" s="199" t="str">
        <f t="shared" si="59"/>
        <v/>
      </c>
      <c r="R148" s="199">
        <f t="shared" si="78"/>
        <v>0</v>
      </c>
      <c r="S148" s="199">
        <f t="shared" si="79"/>
        <v>0</v>
      </c>
      <c r="T148" s="199">
        <f t="shared" si="80"/>
        <v>0</v>
      </c>
      <c r="U148" s="199">
        <f t="shared" si="81"/>
        <v>0</v>
      </c>
      <c r="V148" s="199">
        <f t="shared" si="82"/>
        <v>0</v>
      </c>
      <c r="W148" s="199">
        <f t="shared" si="83"/>
        <v>0</v>
      </c>
      <c r="X148" s="199">
        <f t="shared" si="84"/>
        <v>0</v>
      </c>
      <c r="Y148" s="199">
        <f t="shared" si="85"/>
        <v>0</v>
      </c>
      <c r="Z148" s="72"/>
      <c r="AA148" s="213">
        <f>+IFERROR(MIN(Z148*(1+MTR!$E$28)*(1+MTR!$F$28),IF(L148&lt;2018,X148+Y148*MTR!$D$35,X148+Y148*MTR!$E$36)),0)</f>
        <v>0</v>
      </c>
    </row>
    <row r="149" spans="1:27">
      <c r="A149" s="105"/>
      <c r="B149" s="72"/>
      <c r="C149" s="116"/>
      <c r="D149" s="72"/>
      <c r="E149" s="113"/>
      <c r="F149" s="197" t="str">
        <f t="shared" si="2"/>
        <v/>
      </c>
      <c r="G149" s="198" t="str">
        <f t="shared" si="3"/>
        <v/>
      </c>
      <c r="H149" s="199">
        <f t="shared" si="72"/>
        <v>0</v>
      </c>
      <c r="I149" s="199">
        <f t="shared" si="73"/>
        <v>0</v>
      </c>
      <c r="J149" s="199">
        <f t="shared" si="74"/>
        <v>0</v>
      </c>
      <c r="K149" s="199">
        <f t="shared" si="75"/>
        <v>0</v>
      </c>
      <c r="L149" s="199">
        <f t="shared" si="76"/>
        <v>0</v>
      </c>
      <c r="M149" s="199">
        <f t="shared" si="77"/>
        <v>0</v>
      </c>
      <c r="N149" s="72"/>
      <c r="O149" s="199">
        <f>+IFERROR(MIN(N149*(1+MTR!$E$28)*(1+MTR!$D$28),IF($C149&lt;2018,L149+M149*MTR!$D$35,L149+M149*MTR!$E$36)),0)</f>
        <v>0</v>
      </c>
      <c r="Q149" s="199" t="str">
        <f t="shared" si="59"/>
        <v/>
      </c>
      <c r="R149" s="199">
        <f t="shared" si="78"/>
        <v>0</v>
      </c>
      <c r="S149" s="199">
        <f t="shared" si="79"/>
        <v>0</v>
      </c>
      <c r="T149" s="199">
        <f t="shared" si="80"/>
        <v>0</v>
      </c>
      <c r="U149" s="199">
        <f t="shared" si="81"/>
        <v>0</v>
      </c>
      <c r="V149" s="199">
        <f t="shared" si="82"/>
        <v>0</v>
      </c>
      <c r="W149" s="199">
        <f t="shared" si="83"/>
        <v>0</v>
      </c>
      <c r="X149" s="199">
        <f t="shared" si="84"/>
        <v>0</v>
      </c>
      <c r="Y149" s="199">
        <f t="shared" si="85"/>
        <v>0</v>
      </c>
      <c r="Z149" s="72"/>
      <c r="AA149" s="213">
        <f>+IFERROR(MIN(Z149*(1+MTR!$E$28)*(1+MTR!$F$28),IF(L149&lt;2018,X149+Y149*MTR!$D$35,X149+Y149*MTR!$E$36)),0)</f>
        <v>0</v>
      </c>
    </row>
    <row r="150" spans="1:27">
      <c r="A150" s="105"/>
      <c r="B150" s="72"/>
      <c r="C150" s="116"/>
      <c r="D150" s="72"/>
      <c r="E150" s="113"/>
      <c r="F150" s="197" t="str">
        <f t="shared" si="2"/>
        <v/>
      </c>
      <c r="G150" s="198" t="str">
        <f t="shared" si="3"/>
        <v/>
      </c>
      <c r="H150" s="199">
        <f t="shared" ref="H150:H157" si="86">+IFERROR(G150*$D150,0)</f>
        <v>0</v>
      </c>
      <c r="I150" s="199">
        <f t="shared" ref="I150:I157" si="87">+IFERROR(G150*$E150,0)</f>
        <v>0</v>
      </c>
      <c r="J150" s="199">
        <f t="shared" ref="J150:J157" si="88">+IFERROR(IF($F150&gt;0,MAX(0,MIN(H150/$F150,MAX(0,H150))),0),0)</f>
        <v>0</v>
      </c>
      <c r="K150" s="199">
        <f t="shared" ref="K150:K157" si="89">+IFERROR(IF($F150&gt;0,MAX(0,MIN(I150/$F150,MAX(0,I150))),0),0)</f>
        <v>0</v>
      </c>
      <c r="L150" s="199">
        <f t="shared" ref="L150:L157" si="90">+J150-K150</f>
        <v>0</v>
      </c>
      <c r="M150" s="199">
        <f t="shared" ref="M150:M157" si="91">+H150-I150</f>
        <v>0</v>
      </c>
      <c r="N150" s="72"/>
      <c r="O150" s="199">
        <f>+IFERROR(MIN(N150*(1+MTR!$E$28)*(1+MTR!$D$28),IF($C150&lt;2018,L150+M150*MTR!$D$35,L150+M150*MTR!$E$36)),0)</f>
        <v>0</v>
      </c>
      <c r="Q150" s="199" t="str">
        <f t="shared" si="59"/>
        <v/>
      </c>
      <c r="R150" s="199">
        <f t="shared" si="78"/>
        <v>0</v>
      </c>
      <c r="S150" s="199">
        <f t="shared" si="79"/>
        <v>0</v>
      </c>
      <c r="T150" s="199">
        <f t="shared" si="80"/>
        <v>0</v>
      </c>
      <c r="U150" s="199">
        <f t="shared" si="81"/>
        <v>0</v>
      </c>
      <c r="V150" s="199">
        <f t="shared" si="82"/>
        <v>0</v>
      </c>
      <c r="W150" s="199">
        <f t="shared" si="83"/>
        <v>0</v>
      </c>
      <c r="X150" s="199">
        <f t="shared" si="84"/>
        <v>0</v>
      </c>
      <c r="Y150" s="199">
        <f t="shared" si="85"/>
        <v>0</v>
      </c>
      <c r="Z150" s="72"/>
      <c r="AA150" s="213">
        <f>+IFERROR(MIN(Z150*(1+MTR!$E$28)*(1+MTR!$F$28),IF(L150&lt;2018,X150+Y150*MTR!$D$35,X150+Y150*MTR!$E$36)),0)</f>
        <v>0</v>
      </c>
    </row>
    <row r="151" spans="1:27">
      <c r="A151" s="105"/>
      <c r="B151" s="72"/>
      <c r="C151" s="116"/>
      <c r="D151" s="72"/>
      <c r="E151" s="113"/>
      <c r="F151" s="197" t="str">
        <f t="shared" si="2"/>
        <v/>
      </c>
      <c r="G151" s="198" t="str">
        <f t="shared" si="3"/>
        <v/>
      </c>
      <c r="H151" s="199">
        <f t="shared" si="86"/>
        <v>0</v>
      </c>
      <c r="I151" s="199">
        <f t="shared" si="87"/>
        <v>0</v>
      </c>
      <c r="J151" s="199">
        <f t="shared" si="88"/>
        <v>0</v>
      </c>
      <c r="K151" s="199">
        <f t="shared" si="89"/>
        <v>0</v>
      </c>
      <c r="L151" s="199">
        <f t="shared" si="90"/>
        <v>0</v>
      </c>
      <c r="M151" s="199">
        <f t="shared" si="91"/>
        <v>0</v>
      </c>
      <c r="N151" s="72"/>
      <c r="O151" s="199">
        <f>+IFERROR(MIN(N151*(1+MTR!$E$28)*(1+MTR!$D$28),IF($C151&lt;2018,L151+M151*MTR!$D$35,L151+M151*MTR!$E$36)),0)</f>
        <v>0</v>
      </c>
      <c r="Q151" s="199" t="str">
        <f t="shared" si="59"/>
        <v/>
      </c>
      <c r="R151" s="199">
        <f t="shared" si="78"/>
        <v>0</v>
      </c>
      <c r="S151" s="199">
        <f t="shared" si="79"/>
        <v>0</v>
      </c>
      <c r="T151" s="199">
        <f t="shared" si="80"/>
        <v>0</v>
      </c>
      <c r="U151" s="199">
        <f t="shared" si="81"/>
        <v>0</v>
      </c>
      <c r="V151" s="199">
        <f t="shared" si="82"/>
        <v>0</v>
      </c>
      <c r="W151" s="199">
        <f t="shared" si="83"/>
        <v>0</v>
      </c>
      <c r="X151" s="199">
        <f t="shared" si="84"/>
        <v>0</v>
      </c>
      <c r="Y151" s="199">
        <f t="shared" si="85"/>
        <v>0</v>
      </c>
      <c r="Z151" s="72"/>
      <c r="AA151" s="213">
        <f>+IFERROR(MIN(Z151*(1+MTR!$E$28)*(1+MTR!$F$28),IF(L151&lt;2018,X151+Y151*MTR!$D$35,X151+Y151*MTR!$E$36)),0)</f>
        <v>0</v>
      </c>
    </row>
    <row r="152" spans="1:27">
      <c r="A152" s="105"/>
      <c r="B152" s="72"/>
      <c r="C152" s="116"/>
      <c r="D152" s="72"/>
      <c r="E152" s="113"/>
      <c r="F152" s="197" t="str">
        <f t="shared" si="2"/>
        <v/>
      </c>
      <c r="G152" s="198" t="str">
        <f t="shared" si="3"/>
        <v/>
      </c>
      <c r="H152" s="199">
        <f t="shared" si="86"/>
        <v>0</v>
      </c>
      <c r="I152" s="199">
        <f t="shared" si="87"/>
        <v>0</v>
      </c>
      <c r="J152" s="199">
        <f t="shared" si="88"/>
        <v>0</v>
      </c>
      <c r="K152" s="199">
        <f t="shared" si="89"/>
        <v>0</v>
      </c>
      <c r="L152" s="199">
        <f t="shared" si="90"/>
        <v>0</v>
      </c>
      <c r="M152" s="199">
        <f t="shared" si="91"/>
        <v>0</v>
      </c>
      <c r="N152" s="72"/>
      <c r="O152" s="199">
        <f>+IFERROR(MIN(N152*(1+MTR!$E$28)*(1+MTR!$D$28),IF($C152&lt;2018,L152+M152*MTR!$D$35,L152+M152*MTR!$E$36)),0)</f>
        <v>0</v>
      </c>
      <c r="Q152" s="199" t="str">
        <f t="shared" si="59"/>
        <v/>
      </c>
      <c r="R152" s="199">
        <f t="shared" si="78"/>
        <v>0</v>
      </c>
      <c r="S152" s="199">
        <f t="shared" si="79"/>
        <v>0</v>
      </c>
      <c r="T152" s="199">
        <f t="shared" si="80"/>
        <v>0</v>
      </c>
      <c r="U152" s="199">
        <f t="shared" si="81"/>
        <v>0</v>
      </c>
      <c r="V152" s="199">
        <f t="shared" si="82"/>
        <v>0</v>
      </c>
      <c r="W152" s="199">
        <f t="shared" si="83"/>
        <v>0</v>
      </c>
      <c r="X152" s="199">
        <f t="shared" si="84"/>
        <v>0</v>
      </c>
      <c r="Y152" s="199">
        <f t="shared" si="85"/>
        <v>0</v>
      </c>
      <c r="Z152" s="72"/>
      <c r="AA152" s="213">
        <f>+IFERROR(MIN(Z152*(1+MTR!$E$28)*(1+MTR!$F$28),IF(L152&lt;2018,X152+Y152*MTR!$D$35,X152+Y152*MTR!$E$36)),0)</f>
        <v>0</v>
      </c>
    </row>
    <row r="153" spans="1:27">
      <c r="A153" s="105"/>
      <c r="B153" s="72"/>
      <c r="C153" s="116"/>
      <c r="D153" s="72"/>
      <c r="E153" s="113"/>
      <c r="F153" s="197" t="str">
        <f t="shared" si="2"/>
        <v/>
      </c>
      <c r="G153" s="198" t="str">
        <f t="shared" si="3"/>
        <v/>
      </c>
      <c r="H153" s="199">
        <f t="shared" si="86"/>
        <v>0</v>
      </c>
      <c r="I153" s="199">
        <f t="shared" si="87"/>
        <v>0</v>
      </c>
      <c r="J153" s="199">
        <f t="shared" si="88"/>
        <v>0</v>
      </c>
      <c r="K153" s="199">
        <f t="shared" si="89"/>
        <v>0</v>
      </c>
      <c r="L153" s="199">
        <f t="shared" si="90"/>
        <v>0</v>
      </c>
      <c r="M153" s="199">
        <f t="shared" si="91"/>
        <v>0</v>
      </c>
      <c r="N153" s="72"/>
      <c r="O153" s="199">
        <f>+IFERROR(MIN(N153*(1+MTR!$E$28)*(1+MTR!$D$28),IF($C153&lt;2018,L153+M153*MTR!$D$35,L153+M153*MTR!$E$36)),0)</f>
        <v>0</v>
      </c>
      <c r="Q153" s="199" t="str">
        <f t="shared" si="59"/>
        <v/>
      </c>
      <c r="R153" s="199">
        <f t="shared" si="78"/>
        <v>0</v>
      </c>
      <c r="S153" s="199">
        <f t="shared" si="79"/>
        <v>0</v>
      </c>
      <c r="T153" s="199">
        <f t="shared" si="80"/>
        <v>0</v>
      </c>
      <c r="U153" s="199">
        <f t="shared" si="81"/>
        <v>0</v>
      </c>
      <c r="V153" s="199">
        <f t="shared" si="82"/>
        <v>0</v>
      </c>
      <c r="W153" s="199">
        <f t="shared" si="83"/>
        <v>0</v>
      </c>
      <c r="X153" s="199">
        <f t="shared" si="84"/>
        <v>0</v>
      </c>
      <c r="Y153" s="199">
        <f t="shared" si="85"/>
        <v>0</v>
      </c>
      <c r="Z153" s="72"/>
      <c r="AA153" s="213">
        <f>+IFERROR(MIN(Z153*(1+MTR!$E$28)*(1+MTR!$F$28),IF(L153&lt;2018,X153+Y153*MTR!$D$35,X153+Y153*MTR!$E$36)),0)</f>
        <v>0</v>
      </c>
    </row>
    <row r="154" spans="1:27">
      <c r="A154" s="105"/>
      <c r="B154" s="72"/>
      <c r="C154" s="116"/>
      <c r="D154" s="72"/>
      <c r="E154" s="113"/>
      <c r="F154" s="197" t="str">
        <f t="shared" si="2"/>
        <v/>
      </c>
      <c r="G154" s="198" t="str">
        <f t="shared" si="3"/>
        <v/>
      </c>
      <c r="H154" s="199">
        <f t="shared" si="86"/>
        <v>0</v>
      </c>
      <c r="I154" s="199">
        <f t="shared" si="87"/>
        <v>0</v>
      </c>
      <c r="J154" s="199">
        <f t="shared" si="88"/>
        <v>0</v>
      </c>
      <c r="K154" s="199">
        <f t="shared" si="89"/>
        <v>0</v>
      </c>
      <c r="L154" s="199">
        <f t="shared" si="90"/>
        <v>0</v>
      </c>
      <c r="M154" s="199">
        <f t="shared" si="91"/>
        <v>0</v>
      </c>
      <c r="N154" s="72"/>
      <c r="O154" s="199">
        <f>+IFERROR(MIN(N154*(1+MTR!$E$28)*(1+MTR!$D$28),IF($C154&lt;2018,L154+M154*MTR!$D$35,L154+M154*MTR!$E$36)),0)</f>
        <v>0</v>
      </c>
      <c r="Q154" s="199" t="str">
        <f t="shared" si="59"/>
        <v/>
      </c>
      <c r="R154" s="199">
        <f t="shared" si="78"/>
        <v>0</v>
      </c>
      <c r="S154" s="199">
        <f t="shared" si="79"/>
        <v>0</v>
      </c>
      <c r="T154" s="199">
        <f t="shared" si="80"/>
        <v>0</v>
      </c>
      <c r="U154" s="199">
        <f t="shared" si="81"/>
        <v>0</v>
      </c>
      <c r="V154" s="199">
        <f t="shared" si="82"/>
        <v>0</v>
      </c>
      <c r="W154" s="199">
        <f t="shared" si="83"/>
        <v>0</v>
      </c>
      <c r="X154" s="199">
        <f t="shared" si="84"/>
        <v>0</v>
      </c>
      <c r="Y154" s="199">
        <f t="shared" si="85"/>
        <v>0</v>
      </c>
      <c r="Z154" s="72"/>
      <c r="AA154" s="213">
        <f>+IFERROR(MIN(Z154*(1+MTR!$E$28)*(1+MTR!$F$28),IF(L154&lt;2018,X154+Y154*MTR!$D$35,X154+Y154*MTR!$E$36)),0)</f>
        <v>0</v>
      </c>
    </row>
    <row r="155" spans="1:27">
      <c r="A155" s="105"/>
      <c r="B155" s="72"/>
      <c r="C155" s="116"/>
      <c r="D155" s="72"/>
      <c r="E155" s="113"/>
      <c r="F155" s="197" t="str">
        <f t="shared" si="2"/>
        <v/>
      </c>
      <c r="G155" s="198" t="str">
        <f t="shared" si="3"/>
        <v/>
      </c>
      <c r="H155" s="199">
        <f t="shared" si="86"/>
        <v>0</v>
      </c>
      <c r="I155" s="199">
        <f t="shared" si="87"/>
        <v>0</v>
      </c>
      <c r="J155" s="199">
        <f t="shared" si="88"/>
        <v>0</v>
      </c>
      <c r="K155" s="199">
        <f t="shared" si="89"/>
        <v>0</v>
      </c>
      <c r="L155" s="199">
        <f t="shared" si="90"/>
        <v>0</v>
      </c>
      <c r="M155" s="199">
        <f t="shared" si="91"/>
        <v>0</v>
      </c>
      <c r="N155" s="72"/>
      <c r="O155" s="199">
        <f>+IFERROR(MIN(N155*(1+MTR!$E$28)*(1+MTR!$D$28),IF($C155&lt;2018,L155+M155*MTR!$D$35,L155+M155*MTR!$E$36)),0)</f>
        <v>0</v>
      </c>
      <c r="Q155" s="199" t="str">
        <f t="shared" si="59"/>
        <v/>
      </c>
      <c r="R155" s="199">
        <f t="shared" si="78"/>
        <v>0</v>
      </c>
      <c r="S155" s="199">
        <f t="shared" si="79"/>
        <v>0</v>
      </c>
      <c r="T155" s="199">
        <f t="shared" si="80"/>
        <v>0</v>
      </c>
      <c r="U155" s="199">
        <f t="shared" si="81"/>
        <v>0</v>
      </c>
      <c r="V155" s="199">
        <f t="shared" si="82"/>
        <v>0</v>
      </c>
      <c r="W155" s="199">
        <f t="shared" si="83"/>
        <v>0</v>
      </c>
      <c r="X155" s="199">
        <f t="shared" si="84"/>
        <v>0</v>
      </c>
      <c r="Y155" s="199">
        <f t="shared" si="85"/>
        <v>0</v>
      </c>
      <c r="Z155" s="72"/>
      <c r="AA155" s="213">
        <f>+IFERROR(MIN(Z155*(1+MTR!$E$28)*(1+MTR!$F$28),IF(L155&lt;2018,X155+Y155*MTR!$D$35,X155+Y155*MTR!$E$36)),0)</f>
        <v>0</v>
      </c>
    </row>
    <row r="156" spans="1:27">
      <c r="A156" s="105"/>
      <c r="B156" s="72"/>
      <c r="C156" s="116"/>
      <c r="D156" s="72"/>
      <c r="E156" s="113"/>
      <c r="F156" s="197" t="str">
        <f t="shared" si="2"/>
        <v/>
      </c>
      <c r="G156" s="198" t="str">
        <f t="shared" si="3"/>
        <v/>
      </c>
      <c r="H156" s="199">
        <f t="shared" si="86"/>
        <v>0</v>
      </c>
      <c r="I156" s="199">
        <f t="shared" si="87"/>
        <v>0</v>
      </c>
      <c r="J156" s="199">
        <f t="shared" si="88"/>
        <v>0</v>
      </c>
      <c r="K156" s="199">
        <f t="shared" si="89"/>
        <v>0</v>
      </c>
      <c r="L156" s="199">
        <f t="shared" si="90"/>
        <v>0</v>
      </c>
      <c r="M156" s="199">
        <f t="shared" si="91"/>
        <v>0</v>
      </c>
      <c r="N156" s="72"/>
      <c r="O156" s="199">
        <f>+IFERROR(MIN(N156*(1+MTR!$E$28)*(1+MTR!$D$28),IF($C156&lt;2018,L156+M156*MTR!$D$35,L156+M156*MTR!$E$36)),0)</f>
        <v>0</v>
      </c>
      <c r="Q156" s="199" t="str">
        <f t="shared" si="59"/>
        <v/>
      </c>
      <c r="R156" s="199">
        <f t="shared" si="78"/>
        <v>0</v>
      </c>
      <c r="S156" s="199">
        <f t="shared" si="79"/>
        <v>0</v>
      </c>
      <c r="T156" s="199">
        <f t="shared" si="80"/>
        <v>0</v>
      </c>
      <c r="U156" s="199">
        <f t="shared" si="81"/>
        <v>0</v>
      </c>
      <c r="V156" s="199">
        <f t="shared" si="82"/>
        <v>0</v>
      </c>
      <c r="W156" s="199">
        <f t="shared" si="83"/>
        <v>0</v>
      </c>
      <c r="X156" s="199">
        <f t="shared" si="84"/>
        <v>0</v>
      </c>
      <c r="Y156" s="199">
        <f t="shared" si="85"/>
        <v>0</v>
      </c>
      <c r="Z156" s="72"/>
      <c r="AA156" s="213">
        <f>+IFERROR(MIN(Z156*(1+MTR!$E$28)*(1+MTR!$F$28),IF(L156&lt;2018,X156+Y156*MTR!$D$35,X156+Y156*MTR!$E$36)),0)</f>
        <v>0</v>
      </c>
    </row>
    <row r="157" spans="1:27">
      <c r="A157" s="105"/>
      <c r="B157" s="72"/>
      <c r="C157" s="116"/>
      <c r="D157" s="72"/>
      <c r="E157" s="113"/>
      <c r="F157" s="197" t="str">
        <f t="shared" si="2"/>
        <v/>
      </c>
      <c r="G157" s="198" t="str">
        <f t="shared" si="3"/>
        <v/>
      </c>
      <c r="H157" s="199">
        <f t="shared" si="86"/>
        <v>0</v>
      </c>
      <c r="I157" s="199">
        <f t="shared" si="87"/>
        <v>0</v>
      </c>
      <c r="J157" s="199">
        <f t="shared" si="88"/>
        <v>0</v>
      </c>
      <c r="K157" s="199">
        <f t="shared" si="89"/>
        <v>0</v>
      </c>
      <c r="L157" s="199">
        <f t="shared" si="90"/>
        <v>0</v>
      </c>
      <c r="M157" s="199">
        <f t="shared" si="91"/>
        <v>0</v>
      </c>
      <c r="N157" s="72"/>
      <c r="O157" s="199">
        <f>+IFERROR(MIN(N157*(1+MTR!$E$28)*(1+MTR!$D$28),IF($C157&lt;2018,L157+M157*MTR!$D$35,L157+M157*MTR!$E$36)),0)</f>
        <v>0</v>
      </c>
      <c r="Q157" s="199" t="str">
        <f t="shared" si="59"/>
        <v/>
      </c>
      <c r="R157" s="199">
        <f t="shared" si="78"/>
        <v>0</v>
      </c>
      <c r="S157" s="199">
        <f t="shared" si="79"/>
        <v>0</v>
      </c>
      <c r="T157" s="199">
        <f t="shared" si="80"/>
        <v>0</v>
      </c>
      <c r="U157" s="199">
        <f t="shared" si="81"/>
        <v>0</v>
      </c>
      <c r="V157" s="199">
        <f t="shared" si="82"/>
        <v>0</v>
      </c>
      <c r="W157" s="199">
        <f t="shared" si="83"/>
        <v>0</v>
      </c>
      <c r="X157" s="199">
        <f t="shared" si="84"/>
        <v>0</v>
      </c>
      <c r="Y157" s="199">
        <f t="shared" si="85"/>
        <v>0</v>
      </c>
      <c r="Z157" s="72"/>
      <c r="AA157" s="213">
        <f>+IFERROR(MIN(Z157*(1+MTR!$E$28)*(1+MTR!$F$28),IF(L157&lt;2018,X157+Y157*MTR!$D$35,X157+Y157*MTR!$E$36)),0)</f>
        <v>0</v>
      </c>
    </row>
    <row r="158" spans="1:27">
      <c r="A158" s="105"/>
      <c r="B158" s="114"/>
      <c r="C158" s="116"/>
      <c r="D158" s="114"/>
      <c r="E158" s="117"/>
      <c r="F158" s="200" t="str">
        <f t="shared" si="2"/>
        <v/>
      </c>
      <c r="G158" s="198" t="str">
        <f t="shared" si="3"/>
        <v/>
      </c>
      <c r="H158" s="199">
        <f>+IFERROR(G158*$D158,0)</f>
        <v>0</v>
      </c>
      <c r="I158" s="199">
        <f>+IFERROR(G158*$E158,0)</f>
        <v>0</v>
      </c>
      <c r="J158" s="199">
        <f>+IFERROR(IF($F158&gt;0,MAX(0,MIN(H158/$F158,MAX(0,H158))),0),0)</f>
        <v>0</v>
      </c>
      <c r="K158" s="199">
        <f>+IFERROR(IF($F158&gt;0,MAX(0,MIN(I158/$F158,MAX(0,I158))),0),0)</f>
        <v>0</v>
      </c>
      <c r="L158" s="199">
        <f>+J158-K158</f>
        <v>0</v>
      </c>
      <c r="M158" s="199">
        <f>+H158-I158</f>
        <v>0</v>
      </c>
      <c r="N158" s="114"/>
      <c r="O158" s="199">
        <f>+IFERROR(MIN(N158*(1+MTR!$E$28)*(1+MTR!$D$28),IF($C158&lt;2018,L158+M158*MTR!$D$35,L158+M158*MTR!$E$36)),0)</f>
        <v>0</v>
      </c>
      <c r="Q158" s="199" t="str">
        <f t="shared" si="59"/>
        <v/>
      </c>
      <c r="R158" s="199">
        <f t="shared" si="78"/>
        <v>0</v>
      </c>
      <c r="S158" s="199">
        <f t="shared" si="79"/>
        <v>0</v>
      </c>
      <c r="T158" s="199">
        <f t="shared" si="80"/>
        <v>0</v>
      </c>
      <c r="U158" s="199">
        <f t="shared" si="81"/>
        <v>0</v>
      </c>
      <c r="V158" s="199">
        <f t="shared" si="82"/>
        <v>0</v>
      </c>
      <c r="W158" s="199">
        <f t="shared" si="83"/>
        <v>0</v>
      </c>
      <c r="X158" s="199">
        <f t="shared" si="84"/>
        <v>0</v>
      </c>
      <c r="Y158" s="199">
        <f t="shared" si="85"/>
        <v>0</v>
      </c>
      <c r="Z158" s="114"/>
      <c r="AA158" s="213">
        <f>+IFERROR(MIN(Z158*(1+MTR!$E$28)*(1+MTR!$F$28),IF(L158&lt;2018,X158+Y158*MTR!$D$35,X158+Y158*MTR!$E$36)),0)</f>
        <v>0</v>
      </c>
    </row>
    <row r="159" spans="1:27">
      <c r="A159" s="105"/>
      <c r="B159" s="72"/>
      <c r="C159" s="116"/>
      <c r="D159" s="72"/>
      <c r="E159" s="113"/>
      <c r="F159" s="197" t="str">
        <f t="shared" si="2"/>
        <v/>
      </c>
      <c r="G159" s="198" t="str">
        <f t="shared" si="3"/>
        <v/>
      </c>
      <c r="H159" s="199">
        <f t="shared" ref="H159:H166" si="92">+IFERROR(G159*$D159,0)</f>
        <v>0</v>
      </c>
      <c r="I159" s="199">
        <f t="shared" ref="I159:I166" si="93">+IFERROR(G159*$E159,0)</f>
        <v>0</v>
      </c>
      <c r="J159" s="199">
        <f t="shared" ref="J159:J166" si="94">+IFERROR(IF($F159&gt;0,MAX(0,MIN(H159/$F159,MAX(0,H159))),0),0)</f>
        <v>0</v>
      </c>
      <c r="K159" s="199">
        <f t="shared" ref="K159:K166" si="95">+IFERROR(IF($F159&gt;0,MAX(0,MIN(I159/$F159,MAX(0,I159))),0),0)</f>
        <v>0</v>
      </c>
      <c r="L159" s="199">
        <f t="shared" ref="L159:L166" si="96">+J159-K159</f>
        <v>0</v>
      </c>
      <c r="M159" s="199">
        <f t="shared" ref="M159:M166" si="97">+H159-I159</f>
        <v>0</v>
      </c>
      <c r="N159" s="72"/>
      <c r="O159" s="199">
        <f>+IFERROR(MIN(N159*(1+MTR!$E$28)*(1+MTR!$D$28),IF($C159&lt;2018,L159+M159*MTR!$D$35,L159+M159*MTR!$E$36)),0)</f>
        <v>0</v>
      </c>
      <c r="Q159" s="199" t="str">
        <f t="shared" si="59"/>
        <v/>
      </c>
      <c r="R159" s="199">
        <f t="shared" si="78"/>
        <v>0</v>
      </c>
      <c r="S159" s="199">
        <f t="shared" si="79"/>
        <v>0</v>
      </c>
      <c r="T159" s="199">
        <f t="shared" si="80"/>
        <v>0</v>
      </c>
      <c r="U159" s="199">
        <f t="shared" si="81"/>
        <v>0</v>
      </c>
      <c r="V159" s="199">
        <f t="shared" si="82"/>
        <v>0</v>
      </c>
      <c r="W159" s="199">
        <f t="shared" si="83"/>
        <v>0</v>
      </c>
      <c r="X159" s="199">
        <f t="shared" si="84"/>
        <v>0</v>
      </c>
      <c r="Y159" s="199">
        <f t="shared" si="85"/>
        <v>0</v>
      </c>
      <c r="Z159" s="72"/>
      <c r="AA159" s="213">
        <f>+IFERROR(MIN(Z159*(1+MTR!$E$28)*(1+MTR!$F$28),IF(L159&lt;2018,X159+Y159*MTR!$D$35,X159+Y159*MTR!$E$36)),0)</f>
        <v>0</v>
      </c>
    </row>
    <row r="160" spans="1:27">
      <c r="A160" s="105"/>
      <c r="B160" s="72"/>
      <c r="C160" s="116"/>
      <c r="D160" s="72"/>
      <c r="E160" s="113"/>
      <c r="F160" s="197" t="str">
        <f t="shared" si="2"/>
        <v/>
      </c>
      <c r="G160" s="198" t="str">
        <f t="shared" si="3"/>
        <v/>
      </c>
      <c r="H160" s="199">
        <f t="shared" si="92"/>
        <v>0</v>
      </c>
      <c r="I160" s="199">
        <f t="shared" si="93"/>
        <v>0</v>
      </c>
      <c r="J160" s="199">
        <f t="shared" si="94"/>
        <v>0</v>
      </c>
      <c r="K160" s="199">
        <f t="shared" si="95"/>
        <v>0</v>
      </c>
      <c r="L160" s="199">
        <f t="shared" si="96"/>
        <v>0</v>
      </c>
      <c r="M160" s="199">
        <f t="shared" si="97"/>
        <v>0</v>
      </c>
      <c r="N160" s="72"/>
      <c r="O160" s="199">
        <f>+IFERROR(MIN(N160*(1+MTR!$E$28)*(1+MTR!$D$28),IF($C160&lt;2018,L160+M160*MTR!$D$35,L160+M160*MTR!$E$36)),0)</f>
        <v>0</v>
      </c>
      <c r="Q160" s="199" t="str">
        <f t="shared" si="59"/>
        <v/>
      </c>
      <c r="R160" s="199">
        <f t="shared" si="78"/>
        <v>0</v>
      </c>
      <c r="S160" s="199">
        <f t="shared" si="79"/>
        <v>0</v>
      </c>
      <c r="T160" s="199">
        <f t="shared" si="80"/>
        <v>0</v>
      </c>
      <c r="U160" s="199">
        <f t="shared" si="81"/>
        <v>0</v>
      </c>
      <c r="V160" s="199">
        <f t="shared" si="82"/>
        <v>0</v>
      </c>
      <c r="W160" s="199">
        <f t="shared" si="83"/>
        <v>0</v>
      </c>
      <c r="X160" s="199">
        <f t="shared" si="84"/>
        <v>0</v>
      </c>
      <c r="Y160" s="199">
        <f t="shared" si="85"/>
        <v>0</v>
      </c>
      <c r="Z160" s="72"/>
      <c r="AA160" s="213">
        <f>+IFERROR(MIN(Z160*(1+MTR!$E$28)*(1+MTR!$F$28),IF(L160&lt;2018,X160+Y160*MTR!$D$35,X160+Y160*MTR!$E$36)),0)</f>
        <v>0</v>
      </c>
    </row>
    <row r="161" spans="1:27">
      <c r="A161" s="105"/>
      <c r="B161" s="72"/>
      <c r="C161" s="116"/>
      <c r="D161" s="72"/>
      <c r="E161" s="113"/>
      <c r="F161" s="197" t="str">
        <f t="shared" si="2"/>
        <v/>
      </c>
      <c r="G161" s="198" t="str">
        <f t="shared" si="3"/>
        <v/>
      </c>
      <c r="H161" s="199">
        <f t="shared" si="92"/>
        <v>0</v>
      </c>
      <c r="I161" s="199">
        <f t="shared" si="93"/>
        <v>0</v>
      </c>
      <c r="J161" s="199">
        <f t="shared" si="94"/>
        <v>0</v>
      </c>
      <c r="K161" s="199">
        <f t="shared" si="95"/>
        <v>0</v>
      </c>
      <c r="L161" s="199">
        <f t="shared" si="96"/>
        <v>0</v>
      </c>
      <c r="M161" s="199">
        <f t="shared" si="97"/>
        <v>0</v>
      </c>
      <c r="N161" s="72"/>
      <c r="O161" s="199">
        <f>+IFERROR(MIN(N161*(1+MTR!$E$28)*(1+MTR!$D$28),IF($C161&lt;2018,L161+M161*MTR!$D$35,L161+M161*MTR!$E$36)),0)</f>
        <v>0</v>
      </c>
      <c r="Q161" s="199" t="str">
        <f t="shared" si="59"/>
        <v/>
      </c>
      <c r="R161" s="199">
        <f t="shared" si="78"/>
        <v>0</v>
      </c>
      <c r="S161" s="199">
        <f t="shared" si="79"/>
        <v>0</v>
      </c>
      <c r="T161" s="199">
        <f t="shared" si="80"/>
        <v>0</v>
      </c>
      <c r="U161" s="199">
        <f t="shared" si="81"/>
        <v>0</v>
      </c>
      <c r="V161" s="199">
        <f t="shared" si="82"/>
        <v>0</v>
      </c>
      <c r="W161" s="199">
        <f t="shared" si="83"/>
        <v>0</v>
      </c>
      <c r="X161" s="199">
        <f t="shared" si="84"/>
        <v>0</v>
      </c>
      <c r="Y161" s="199">
        <f t="shared" si="85"/>
        <v>0</v>
      </c>
      <c r="Z161" s="72"/>
      <c r="AA161" s="213">
        <f>+IFERROR(MIN(Z161*(1+MTR!$E$28)*(1+MTR!$F$28),IF(L161&lt;2018,X161+Y161*MTR!$D$35,X161+Y161*MTR!$E$36)),0)</f>
        <v>0</v>
      </c>
    </row>
    <row r="162" spans="1:27">
      <c r="A162" s="105"/>
      <c r="B162" s="72"/>
      <c r="C162" s="116"/>
      <c r="D162" s="72"/>
      <c r="E162" s="113"/>
      <c r="F162" s="197" t="str">
        <f t="shared" si="2"/>
        <v/>
      </c>
      <c r="G162" s="198" t="str">
        <f t="shared" si="3"/>
        <v/>
      </c>
      <c r="H162" s="199">
        <f t="shared" si="92"/>
        <v>0</v>
      </c>
      <c r="I162" s="199">
        <f t="shared" si="93"/>
        <v>0</v>
      </c>
      <c r="J162" s="199">
        <f t="shared" si="94"/>
        <v>0</v>
      </c>
      <c r="K162" s="199">
        <f t="shared" si="95"/>
        <v>0</v>
      </c>
      <c r="L162" s="199">
        <f t="shared" si="96"/>
        <v>0</v>
      </c>
      <c r="M162" s="199">
        <f t="shared" si="97"/>
        <v>0</v>
      </c>
      <c r="N162" s="72"/>
      <c r="O162" s="199">
        <f>+IFERROR(MIN(N162*(1+MTR!$E$28)*(1+MTR!$D$28),IF($C162&lt;2018,L162+M162*MTR!$D$35,L162+M162*MTR!$E$36)),0)</f>
        <v>0</v>
      </c>
      <c r="Q162" s="199" t="str">
        <f t="shared" si="59"/>
        <v/>
      </c>
      <c r="R162" s="199">
        <f t="shared" si="78"/>
        <v>0</v>
      </c>
      <c r="S162" s="199">
        <f t="shared" si="79"/>
        <v>0</v>
      </c>
      <c r="T162" s="199">
        <f t="shared" si="80"/>
        <v>0</v>
      </c>
      <c r="U162" s="199">
        <f t="shared" si="81"/>
        <v>0</v>
      </c>
      <c r="V162" s="199">
        <f t="shared" si="82"/>
        <v>0</v>
      </c>
      <c r="W162" s="199">
        <f t="shared" si="83"/>
        <v>0</v>
      </c>
      <c r="X162" s="199">
        <f t="shared" si="84"/>
        <v>0</v>
      </c>
      <c r="Y162" s="199">
        <f t="shared" si="85"/>
        <v>0</v>
      </c>
      <c r="Z162" s="72"/>
      <c r="AA162" s="213">
        <f>+IFERROR(MIN(Z162*(1+MTR!$E$28)*(1+MTR!$F$28),IF(L162&lt;2018,X162+Y162*MTR!$D$35,X162+Y162*MTR!$E$36)),0)</f>
        <v>0</v>
      </c>
    </row>
    <row r="163" spans="1:27">
      <c r="A163" s="105"/>
      <c r="B163" s="72"/>
      <c r="C163" s="116"/>
      <c r="D163" s="72"/>
      <c r="E163" s="113"/>
      <c r="F163" s="197" t="str">
        <f t="shared" si="2"/>
        <v/>
      </c>
      <c r="G163" s="198" t="str">
        <f t="shared" si="3"/>
        <v/>
      </c>
      <c r="H163" s="199">
        <f t="shared" si="92"/>
        <v>0</v>
      </c>
      <c r="I163" s="199">
        <f t="shared" si="93"/>
        <v>0</v>
      </c>
      <c r="J163" s="199">
        <f t="shared" si="94"/>
        <v>0</v>
      </c>
      <c r="K163" s="199">
        <f t="shared" si="95"/>
        <v>0</v>
      </c>
      <c r="L163" s="199">
        <f t="shared" si="96"/>
        <v>0</v>
      </c>
      <c r="M163" s="199">
        <f t="shared" si="97"/>
        <v>0</v>
      </c>
      <c r="N163" s="72"/>
      <c r="O163" s="199">
        <f>+IFERROR(MIN(N163*(1+MTR!$E$28)*(1+MTR!$D$28),IF($C163&lt;2018,L163+M163*MTR!$D$35,L163+M163*MTR!$E$36)),0)</f>
        <v>0</v>
      </c>
      <c r="Q163" s="199" t="str">
        <f t="shared" si="59"/>
        <v/>
      </c>
      <c r="R163" s="199">
        <f t="shared" si="78"/>
        <v>0</v>
      </c>
      <c r="S163" s="199">
        <f t="shared" si="79"/>
        <v>0</v>
      </c>
      <c r="T163" s="199">
        <f t="shared" si="80"/>
        <v>0</v>
      </c>
      <c r="U163" s="199">
        <f t="shared" si="81"/>
        <v>0</v>
      </c>
      <c r="V163" s="199">
        <f t="shared" si="82"/>
        <v>0</v>
      </c>
      <c r="W163" s="199">
        <f t="shared" si="83"/>
        <v>0</v>
      </c>
      <c r="X163" s="199">
        <f t="shared" si="84"/>
        <v>0</v>
      </c>
      <c r="Y163" s="199">
        <f t="shared" si="85"/>
        <v>0</v>
      </c>
      <c r="Z163" s="72"/>
      <c r="AA163" s="213">
        <f>+IFERROR(MIN(Z163*(1+MTR!$E$28)*(1+MTR!$F$28),IF(L163&lt;2018,X163+Y163*MTR!$D$35,X163+Y163*MTR!$E$36)),0)</f>
        <v>0</v>
      </c>
    </row>
    <row r="164" spans="1:27">
      <c r="A164" s="105"/>
      <c r="B164" s="72"/>
      <c r="C164" s="116"/>
      <c r="D164" s="72"/>
      <c r="E164" s="113"/>
      <c r="F164" s="197" t="str">
        <f t="shared" si="2"/>
        <v/>
      </c>
      <c r="G164" s="198" t="str">
        <f t="shared" si="3"/>
        <v/>
      </c>
      <c r="H164" s="199">
        <f t="shared" si="92"/>
        <v>0</v>
      </c>
      <c r="I164" s="199">
        <f t="shared" si="93"/>
        <v>0</v>
      </c>
      <c r="J164" s="199">
        <f t="shared" si="94"/>
        <v>0</v>
      </c>
      <c r="K164" s="199">
        <f t="shared" si="95"/>
        <v>0</v>
      </c>
      <c r="L164" s="199">
        <f t="shared" si="96"/>
        <v>0</v>
      </c>
      <c r="M164" s="199">
        <f t="shared" si="97"/>
        <v>0</v>
      </c>
      <c r="N164" s="72"/>
      <c r="O164" s="199">
        <f>+IFERROR(MIN(N164*(1+MTR!$E$28)*(1+MTR!$D$28),IF($C164&lt;2018,L164+M164*MTR!$D$35,L164+M164*MTR!$E$36)),0)</f>
        <v>0</v>
      </c>
      <c r="Q164" s="199" t="str">
        <f t="shared" si="59"/>
        <v/>
      </c>
      <c r="R164" s="199">
        <f t="shared" si="78"/>
        <v>0</v>
      </c>
      <c r="S164" s="199">
        <f t="shared" si="79"/>
        <v>0</v>
      </c>
      <c r="T164" s="199">
        <f t="shared" si="80"/>
        <v>0</v>
      </c>
      <c r="U164" s="199">
        <f t="shared" si="81"/>
        <v>0</v>
      </c>
      <c r="V164" s="199">
        <f t="shared" si="82"/>
        <v>0</v>
      </c>
      <c r="W164" s="199">
        <f t="shared" si="83"/>
        <v>0</v>
      </c>
      <c r="X164" s="199">
        <f t="shared" si="84"/>
        <v>0</v>
      </c>
      <c r="Y164" s="199">
        <f t="shared" si="85"/>
        <v>0</v>
      </c>
      <c r="Z164" s="72"/>
      <c r="AA164" s="213">
        <f>+IFERROR(MIN(Z164*(1+MTR!$E$28)*(1+MTR!$F$28),IF(L164&lt;2018,X164+Y164*MTR!$D$35,X164+Y164*MTR!$E$36)),0)</f>
        <v>0</v>
      </c>
    </row>
    <row r="165" spans="1:27">
      <c r="A165" s="105"/>
      <c r="B165" s="72"/>
      <c r="C165" s="116"/>
      <c r="D165" s="72"/>
      <c r="E165" s="113"/>
      <c r="F165" s="197" t="str">
        <f t="shared" si="2"/>
        <v/>
      </c>
      <c r="G165" s="198" t="str">
        <f t="shared" si="3"/>
        <v/>
      </c>
      <c r="H165" s="199">
        <f t="shared" si="92"/>
        <v>0</v>
      </c>
      <c r="I165" s="199">
        <f t="shared" si="93"/>
        <v>0</v>
      </c>
      <c r="J165" s="199">
        <f t="shared" si="94"/>
        <v>0</v>
      </c>
      <c r="K165" s="199">
        <f t="shared" si="95"/>
        <v>0</v>
      </c>
      <c r="L165" s="199">
        <f t="shared" si="96"/>
        <v>0</v>
      </c>
      <c r="M165" s="199">
        <f t="shared" si="97"/>
        <v>0</v>
      </c>
      <c r="N165" s="72"/>
      <c r="O165" s="199">
        <f>+IFERROR(MIN(N165*(1+MTR!$E$28)*(1+MTR!$D$28),IF($C165&lt;2018,L165+M165*MTR!$D$35,L165+M165*MTR!$E$36)),0)</f>
        <v>0</v>
      </c>
      <c r="Q165" s="199" t="str">
        <f t="shared" si="59"/>
        <v/>
      </c>
      <c r="R165" s="199">
        <f t="shared" si="78"/>
        <v>0</v>
      </c>
      <c r="S165" s="199">
        <f t="shared" si="79"/>
        <v>0</v>
      </c>
      <c r="T165" s="199">
        <f t="shared" si="80"/>
        <v>0</v>
      </c>
      <c r="U165" s="199">
        <f t="shared" si="81"/>
        <v>0</v>
      </c>
      <c r="V165" s="199">
        <f t="shared" si="82"/>
        <v>0</v>
      </c>
      <c r="W165" s="199">
        <f t="shared" si="83"/>
        <v>0</v>
      </c>
      <c r="X165" s="199">
        <f t="shared" si="84"/>
        <v>0</v>
      </c>
      <c r="Y165" s="199">
        <f t="shared" si="85"/>
        <v>0</v>
      </c>
      <c r="Z165" s="72"/>
      <c r="AA165" s="213">
        <f>+IFERROR(MIN(Z165*(1+MTR!$E$28)*(1+MTR!$F$28),IF(L165&lt;2018,X165+Y165*MTR!$D$35,X165+Y165*MTR!$E$36)),0)</f>
        <v>0</v>
      </c>
    </row>
    <row r="166" spans="1:27">
      <c r="A166" s="105"/>
      <c r="B166" s="72"/>
      <c r="C166" s="116"/>
      <c r="D166" s="72"/>
      <c r="E166" s="113"/>
      <c r="F166" s="197" t="str">
        <f t="shared" si="2"/>
        <v/>
      </c>
      <c r="G166" s="198" t="str">
        <f t="shared" si="3"/>
        <v/>
      </c>
      <c r="H166" s="199">
        <f t="shared" si="92"/>
        <v>0</v>
      </c>
      <c r="I166" s="199">
        <f t="shared" si="93"/>
        <v>0</v>
      </c>
      <c r="J166" s="199">
        <f t="shared" si="94"/>
        <v>0</v>
      </c>
      <c r="K166" s="199">
        <f t="shared" si="95"/>
        <v>0</v>
      </c>
      <c r="L166" s="199">
        <f t="shared" si="96"/>
        <v>0</v>
      </c>
      <c r="M166" s="199">
        <f t="shared" si="97"/>
        <v>0</v>
      </c>
      <c r="N166" s="72"/>
      <c r="O166" s="199">
        <f>+IFERROR(MIN(N166*(1+MTR!$E$28)*(1+MTR!$D$28),IF($C166&lt;2018,L166+M166*MTR!$D$35,L166+M166*MTR!$E$36)),0)</f>
        <v>0</v>
      </c>
      <c r="Q166" s="199" t="str">
        <f t="shared" si="59"/>
        <v/>
      </c>
      <c r="R166" s="199">
        <f t="shared" si="78"/>
        <v>0</v>
      </c>
      <c r="S166" s="199">
        <f t="shared" si="79"/>
        <v>0</v>
      </c>
      <c r="T166" s="199">
        <f t="shared" si="80"/>
        <v>0</v>
      </c>
      <c r="U166" s="199">
        <f t="shared" si="81"/>
        <v>0</v>
      </c>
      <c r="V166" s="199">
        <f t="shared" si="82"/>
        <v>0</v>
      </c>
      <c r="W166" s="199">
        <f t="shared" si="83"/>
        <v>0</v>
      </c>
      <c r="X166" s="199">
        <f t="shared" si="84"/>
        <v>0</v>
      </c>
      <c r="Y166" s="199">
        <f t="shared" si="85"/>
        <v>0</v>
      </c>
      <c r="Z166" s="72"/>
      <c r="AA166" s="213">
        <f>+IFERROR(MIN(Z166*(1+MTR!$E$28)*(1+MTR!$F$28),IF(L166&lt;2018,X166+Y166*MTR!$D$35,X166+Y166*MTR!$E$36)),0)</f>
        <v>0</v>
      </c>
    </row>
    <row r="167" spans="1:27">
      <c r="A167" s="105"/>
      <c r="B167" s="72"/>
      <c r="C167" s="116"/>
      <c r="D167" s="72"/>
      <c r="E167" s="113"/>
      <c r="F167" s="197" t="str">
        <f t="shared" si="2"/>
        <v/>
      </c>
      <c r="G167" s="198" t="str">
        <f t="shared" si="3"/>
        <v/>
      </c>
      <c r="H167" s="199">
        <f t="shared" ref="H167:H174" si="98">+IFERROR(G167*$D167,0)</f>
        <v>0</v>
      </c>
      <c r="I167" s="199">
        <f t="shared" ref="I167:I174" si="99">+IFERROR(G167*$E167,0)</f>
        <v>0</v>
      </c>
      <c r="J167" s="199">
        <f t="shared" ref="J167:J174" si="100">+IFERROR(IF($F167&gt;0,MAX(0,MIN(H167/$F167,MAX(0,H167))),0),0)</f>
        <v>0</v>
      </c>
      <c r="K167" s="199">
        <f t="shared" ref="K167:K174" si="101">+IFERROR(IF($F167&gt;0,MAX(0,MIN(I167/$F167,MAX(0,I167))),0),0)</f>
        <v>0</v>
      </c>
      <c r="L167" s="199">
        <f t="shared" ref="L167:L174" si="102">+J167-K167</f>
        <v>0</v>
      </c>
      <c r="M167" s="199">
        <f t="shared" ref="M167:M174" si="103">+H167-I167</f>
        <v>0</v>
      </c>
      <c r="N167" s="72"/>
      <c r="O167" s="199">
        <f>+IFERROR(MIN(N167*(1+MTR!$E$28)*(1+MTR!$D$28),IF($C167&lt;2018,L167+M167*MTR!$D$35,L167+M167*MTR!$E$36)),0)</f>
        <v>0</v>
      </c>
      <c r="Q167" s="199" t="str">
        <f t="shared" si="59"/>
        <v/>
      </c>
      <c r="R167" s="199">
        <f t="shared" si="78"/>
        <v>0</v>
      </c>
      <c r="S167" s="199">
        <f t="shared" si="79"/>
        <v>0</v>
      </c>
      <c r="T167" s="199">
        <f t="shared" si="80"/>
        <v>0</v>
      </c>
      <c r="U167" s="199">
        <f t="shared" si="81"/>
        <v>0</v>
      </c>
      <c r="V167" s="199">
        <f t="shared" si="82"/>
        <v>0</v>
      </c>
      <c r="W167" s="199">
        <f t="shared" si="83"/>
        <v>0</v>
      </c>
      <c r="X167" s="199">
        <f t="shared" si="84"/>
        <v>0</v>
      </c>
      <c r="Y167" s="199">
        <f t="shared" si="85"/>
        <v>0</v>
      </c>
      <c r="Z167" s="72"/>
      <c r="AA167" s="213">
        <f>+IFERROR(MIN(Z167*(1+MTR!$E$28)*(1+MTR!$F$28),IF(L167&lt;2018,X167+Y167*MTR!$D$35,X167+Y167*MTR!$E$36)),0)</f>
        <v>0</v>
      </c>
    </row>
    <row r="168" spans="1:27">
      <c r="A168" s="105"/>
      <c r="B168" s="72"/>
      <c r="C168" s="116"/>
      <c r="D168" s="72"/>
      <c r="E168" s="113"/>
      <c r="F168" s="197" t="str">
        <f t="shared" si="2"/>
        <v/>
      </c>
      <c r="G168" s="198" t="str">
        <f t="shared" si="3"/>
        <v/>
      </c>
      <c r="H168" s="199">
        <f t="shared" si="98"/>
        <v>0</v>
      </c>
      <c r="I168" s="199">
        <f t="shared" si="99"/>
        <v>0</v>
      </c>
      <c r="J168" s="199">
        <f t="shared" si="100"/>
        <v>0</v>
      </c>
      <c r="K168" s="199">
        <f t="shared" si="101"/>
        <v>0</v>
      </c>
      <c r="L168" s="199">
        <f t="shared" si="102"/>
        <v>0</v>
      </c>
      <c r="M168" s="199">
        <f t="shared" si="103"/>
        <v>0</v>
      </c>
      <c r="N168" s="72"/>
      <c r="O168" s="199">
        <f>+IFERROR(MIN(N168*(1+MTR!$E$28)*(1+MTR!$D$28),IF($C168&lt;2018,L168+M168*MTR!$D$35,L168+M168*MTR!$E$36)),0)</f>
        <v>0</v>
      </c>
      <c r="Q168" s="199" t="str">
        <f t="shared" si="59"/>
        <v/>
      </c>
      <c r="R168" s="199">
        <f t="shared" si="78"/>
        <v>0</v>
      </c>
      <c r="S168" s="199">
        <f t="shared" si="79"/>
        <v>0</v>
      </c>
      <c r="T168" s="199">
        <f t="shared" si="80"/>
        <v>0</v>
      </c>
      <c r="U168" s="199">
        <f t="shared" si="81"/>
        <v>0</v>
      </c>
      <c r="V168" s="199">
        <f t="shared" si="82"/>
        <v>0</v>
      </c>
      <c r="W168" s="199">
        <f t="shared" si="83"/>
        <v>0</v>
      </c>
      <c r="X168" s="199">
        <f t="shared" si="84"/>
        <v>0</v>
      </c>
      <c r="Y168" s="199">
        <f t="shared" si="85"/>
        <v>0</v>
      </c>
      <c r="Z168" s="72"/>
      <c r="AA168" s="213">
        <f>+IFERROR(MIN(Z168*(1+MTR!$E$28)*(1+MTR!$F$28),IF(L168&lt;2018,X168+Y168*MTR!$D$35,X168+Y168*MTR!$E$36)),0)</f>
        <v>0</v>
      </c>
    </row>
    <row r="169" spans="1:27">
      <c r="A169" s="105"/>
      <c r="B169" s="72"/>
      <c r="C169" s="116"/>
      <c r="D169" s="72"/>
      <c r="E169" s="113"/>
      <c r="F169" s="197" t="str">
        <f t="shared" si="2"/>
        <v/>
      </c>
      <c r="G169" s="198" t="str">
        <f t="shared" si="3"/>
        <v/>
      </c>
      <c r="H169" s="199">
        <f t="shared" si="98"/>
        <v>0</v>
      </c>
      <c r="I169" s="199">
        <f t="shared" si="99"/>
        <v>0</v>
      </c>
      <c r="J169" s="199">
        <f t="shared" si="100"/>
        <v>0</v>
      </c>
      <c r="K169" s="199">
        <f t="shared" si="101"/>
        <v>0</v>
      </c>
      <c r="L169" s="199">
        <f t="shared" si="102"/>
        <v>0</v>
      </c>
      <c r="M169" s="199">
        <f t="shared" si="103"/>
        <v>0</v>
      </c>
      <c r="N169" s="72"/>
      <c r="O169" s="199">
        <f>+IFERROR(MIN(N169*(1+MTR!$E$28)*(1+MTR!$D$28),IF($C169&lt;2018,L169+M169*MTR!$D$35,L169+M169*MTR!$E$36)),0)</f>
        <v>0</v>
      </c>
      <c r="Q169" s="199" t="str">
        <f t="shared" ref="Q169:Q232" si="104">+IF(ISERROR(VLOOKUP($C169,DeflatoriCK,RIGHT(Q$14,4)-2016,0)),"",VLOOKUP($C169,DeflatoriCK,RIGHT(Q$14,4)-2016,0))</f>
        <v/>
      </c>
      <c r="R169" s="199">
        <f t="shared" si="78"/>
        <v>0</v>
      </c>
      <c r="S169" s="199">
        <f t="shared" si="79"/>
        <v>0</v>
      </c>
      <c r="T169" s="199">
        <f t="shared" si="80"/>
        <v>0</v>
      </c>
      <c r="U169" s="199">
        <f t="shared" si="81"/>
        <v>0</v>
      </c>
      <c r="V169" s="199">
        <f t="shared" si="82"/>
        <v>0</v>
      </c>
      <c r="W169" s="199">
        <f t="shared" si="83"/>
        <v>0</v>
      </c>
      <c r="X169" s="199">
        <f t="shared" si="84"/>
        <v>0</v>
      </c>
      <c r="Y169" s="199">
        <f t="shared" si="85"/>
        <v>0</v>
      </c>
      <c r="Z169" s="72"/>
      <c r="AA169" s="213">
        <f>+IFERROR(MIN(Z169*(1+MTR!$E$28)*(1+MTR!$F$28),IF(L169&lt;2018,X169+Y169*MTR!$D$35,X169+Y169*MTR!$E$36)),0)</f>
        <v>0</v>
      </c>
    </row>
    <row r="170" spans="1:27">
      <c r="A170" s="105"/>
      <c r="B170" s="72"/>
      <c r="C170" s="116"/>
      <c r="D170" s="72"/>
      <c r="E170" s="113"/>
      <c r="F170" s="197" t="str">
        <f t="shared" si="2"/>
        <v/>
      </c>
      <c r="G170" s="198" t="str">
        <f t="shared" si="3"/>
        <v/>
      </c>
      <c r="H170" s="199">
        <f t="shared" si="98"/>
        <v>0</v>
      </c>
      <c r="I170" s="199">
        <f t="shared" si="99"/>
        <v>0</v>
      </c>
      <c r="J170" s="199">
        <f t="shared" si="100"/>
        <v>0</v>
      </c>
      <c r="K170" s="199">
        <f t="shared" si="101"/>
        <v>0</v>
      </c>
      <c r="L170" s="199">
        <f t="shared" si="102"/>
        <v>0</v>
      </c>
      <c r="M170" s="199">
        <f t="shared" si="103"/>
        <v>0</v>
      </c>
      <c r="N170" s="72"/>
      <c r="O170" s="199">
        <f>+IFERROR(MIN(N170*(1+MTR!$E$28)*(1+MTR!$D$28),IF($C170&lt;2018,L170+M170*MTR!$D$35,L170+M170*MTR!$E$36)),0)</f>
        <v>0</v>
      </c>
      <c r="Q170" s="199" t="str">
        <f t="shared" si="104"/>
        <v/>
      </c>
      <c r="R170" s="199">
        <f t="shared" si="78"/>
        <v>0</v>
      </c>
      <c r="S170" s="199">
        <f t="shared" si="79"/>
        <v>0</v>
      </c>
      <c r="T170" s="199">
        <f t="shared" si="80"/>
        <v>0</v>
      </c>
      <c r="U170" s="199">
        <f t="shared" si="81"/>
        <v>0</v>
      </c>
      <c r="V170" s="199">
        <f t="shared" si="82"/>
        <v>0</v>
      </c>
      <c r="W170" s="199">
        <f t="shared" si="83"/>
        <v>0</v>
      </c>
      <c r="X170" s="199">
        <f t="shared" si="84"/>
        <v>0</v>
      </c>
      <c r="Y170" s="199">
        <f t="shared" si="85"/>
        <v>0</v>
      </c>
      <c r="Z170" s="72"/>
      <c r="AA170" s="213">
        <f>+IFERROR(MIN(Z170*(1+MTR!$E$28)*(1+MTR!$F$28),IF(L170&lt;2018,X170+Y170*MTR!$D$35,X170+Y170*MTR!$E$36)),0)</f>
        <v>0</v>
      </c>
    </row>
    <row r="171" spans="1:27">
      <c r="A171" s="105"/>
      <c r="B171" s="72"/>
      <c r="C171" s="116"/>
      <c r="D171" s="72"/>
      <c r="E171" s="113"/>
      <c r="F171" s="197" t="str">
        <f t="shared" si="2"/>
        <v/>
      </c>
      <c r="G171" s="198" t="str">
        <f t="shared" si="3"/>
        <v/>
      </c>
      <c r="H171" s="199">
        <f t="shared" si="98"/>
        <v>0</v>
      </c>
      <c r="I171" s="199">
        <f t="shared" si="99"/>
        <v>0</v>
      </c>
      <c r="J171" s="199">
        <f t="shared" si="100"/>
        <v>0</v>
      </c>
      <c r="K171" s="199">
        <f t="shared" si="101"/>
        <v>0</v>
      </c>
      <c r="L171" s="199">
        <f t="shared" si="102"/>
        <v>0</v>
      </c>
      <c r="M171" s="199">
        <f t="shared" si="103"/>
        <v>0</v>
      </c>
      <c r="N171" s="72"/>
      <c r="O171" s="199">
        <f>+IFERROR(MIN(N171*(1+MTR!$E$28)*(1+MTR!$D$28),IF($C171&lt;2018,L171+M171*MTR!$D$35,L171+M171*MTR!$E$36)),0)</f>
        <v>0</v>
      </c>
      <c r="Q171" s="199" t="str">
        <f t="shared" si="104"/>
        <v/>
      </c>
      <c r="R171" s="199">
        <f t="shared" si="78"/>
        <v>0</v>
      </c>
      <c r="S171" s="199">
        <f t="shared" si="79"/>
        <v>0</v>
      </c>
      <c r="T171" s="199">
        <f t="shared" si="80"/>
        <v>0</v>
      </c>
      <c r="U171" s="199">
        <f t="shared" si="81"/>
        <v>0</v>
      </c>
      <c r="V171" s="199">
        <f t="shared" si="82"/>
        <v>0</v>
      </c>
      <c r="W171" s="199">
        <f t="shared" si="83"/>
        <v>0</v>
      </c>
      <c r="X171" s="199">
        <f t="shared" si="84"/>
        <v>0</v>
      </c>
      <c r="Y171" s="199">
        <f t="shared" si="85"/>
        <v>0</v>
      </c>
      <c r="Z171" s="72"/>
      <c r="AA171" s="213">
        <f>+IFERROR(MIN(Z171*(1+MTR!$E$28)*(1+MTR!$F$28),IF(L171&lt;2018,X171+Y171*MTR!$D$35,X171+Y171*MTR!$E$36)),0)</f>
        <v>0</v>
      </c>
    </row>
    <row r="172" spans="1:27">
      <c r="A172" s="105"/>
      <c r="B172" s="72"/>
      <c r="C172" s="116"/>
      <c r="D172" s="72"/>
      <c r="E172" s="113"/>
      <c r="F172" s="197" t="str">
        <f t="shared" si="2"/>
        <v/>
      </c>
      <c r="G172" s="198" t="str">
        <f t="shared" si="3"/>
        <v/>
      </c>
      <c r="H172" s="199">
        <f t="shared" si="98"/>
        <v>0</v>
      </c>
      <c r="I172" s="199">
        <f t="shared" si="99"/>
        <v>0</v>
      </c>
      <c r="J172" s="199">
        <f t="shared" si="100"/>
        <v>0</v>
      </c>
      <c r="K172" s="199">
        <f t="shared" si="101"/>
        <v>0</v>
      </c>
      <c r="L172" s="199">
        <f t="shared" si="102"/>
        <v>0</v>
      </c>
      <c r="M172" s="199">
        <f t="shared" si="103"/>
        <v>0</v>
      </c>
      <c r="N172" s="72"/>
      <c r="O172" s="199">
        <f>+IFERROR(MIN(N172*(1+MTR!$E$28)*(1+MTR!$D$28),IF($C172&lt;2018,L172+M172*MTR!$D$35,L172+M172*MTR!$E$36)),0)</f>
        <v>0</v>
      </c>
      <c r="Q172" s="199" t="str">
        <f t="shared" si="104"/>
        <v/>
      </c>
      <c r="R172" s="199">
        <f t="shared" si="78"/>
        <v>0</v>
      </c>
      <c r="S172" s="199">
        <f t="shared" si="79"/>
        <v>0</v>
      </c>
      <c r="T172" s="199">
        <f t="shared" si="80"/>
        <v>0</v>
      </c>
      <c r="U172" s="199">
        <f t="shared" si="81"/>
        <v>0</v>
      </c>
      <c r="V172" s="199">
        <f t="shared" si="82"/>
        <v>0</v>
      </c>
      <c r="W172" s="199">
        <f t="shared" si="83"/>
        <v>0</v>
      </c>
      <c r="X172" s="199">
        <f t="shared" si="84"/>
        <v>0</v>
      </c>
      <c r="Y172" s="199">
        <f t="shared" si="85"/>
        <v>0</v>
      </c>
      <c r="Z172" s="72"/>
      <c r="AA172" s="213">
        <f>+IFERROR(MIN(Z172*(1+MTR!$E$28)*(1+MTR!$F$28),IF(L172&lt;2018,X172+Y172*MTR!$D$35,X172+Y172*MTR!$E$36)),0)</f>
        <v>0</v>
      </c>
    </row>
    <row r="173" spans="1:27">
      <c r="A173" s="105"/>
      <c r="B173" s="72"/>
      <c r="C173" s="116"/>
      <c r="D173" s="72"/>
      <c r="E173" s="113"/>
      <c r="F173" s="197" t="str">
        <f t="shared" si="2"/>
        <v/>
      </c>
      <c r="G173" s="198" t="str">
        <f t="shared" si="3"/>
        <v/>
      </c>
      <c r="H173" s="199">
        <f t="shared" si="98"/>
        <v>0</v>
      </c>
      <c r="I173" s="199">
        <f t="shared" si="99"/>
        <v>0</v>
      </c>
      <c r="J173" s="199">
        <f t="shared" si="100"/>
        <v>0</v>
      </c>
      <c r="K173" s="199">
        <f t="shared" si="101"/>
        <v>0</v>
      </c>
      <c r="L173" s="199">
        <f t="shared" si="102"/>
        <v>0</v>
      </c>
      <c r="M173" s="199">
        <f t="shared" si="103"/>
        <v>0</v>
      </c>
      <c r="N173" s="72"/>
      <c r="O173" s="199">
        <f>+IFERROR(MIN(N173*(1+MTR!$E$28)*(1+MTR!$D$28),IF($C173&lt;2018,L173+M173*MTR!$D$35,L173+M173*MTR!$E$36)),0)</f>
        <v>0</v>
      </c>
      <c r="Q173" s="199" t="str">
        <f t="shared" si="104"/>
        <v/>
      </c>
      <c r="R173" s="199">
        <f t="shared" si="78"/>
        <v>0</v>
      </c>
      <c r="S173" s="199">
        <f t="shared" si="79"/>
        <v>0</v>
      </c>
      <c r="T173" s="199">
        <f t="shared" si="80"/>
        <v>0</v>
      </c>
      <c r="U173" s="199">
        <f t="shared" si="81"/>
        <v>0</v>
      </c>
      <c r="V173" s="199">
        <f t="shared" si="82"/>
        <v>0</v>
      </c>
      <c r="W173" s="199">
        <f t="shared" si="83"/>
        <v>0</v>
      </c>
      <c r="X173" s="199">
        <f t="shared" si="84"/>
        <v>0</v>
      </c>
      <c r="Y173" s="199">
        <f t="shared" si="85"/>
        <v>0</v>
      </c>
      <c r="Z173" s="72"/>
      <c r="AA173" s="213">
        <f>+IFERROR(MIN(Z173*(1+MTR!$E$28)*(1+MTR!$F$28),IF(L173&lt;2018,X173+Y173*MTR!$D$35,X173+Y173*MTR!$E$36)),0)</f>
        <v>0</v>
      </c>
    </row>
    <row r="174" spans="1:27">
      <c r="A174" s="105"/>
      <c r="B174" s="72"/>
      <c r="C174" s="116"/>
      <c r="D174" s="72"/>
      <c r="E174" s="113"/>
      <c r="F174" s="197" t="str">
        <f t="shared" si="2"/>
        <v/>
      </c>
      <c r="G174" s="198" t="str">
        <f t="shared" si="3"/>
        <v/>
      </c>
      <c r="H174" s="199">
        <f t="shared" si="98"/>
        <v>0</v>
      </c>
      <c r="I174" s="199">
        <f t="shared" si="99"/>
        <v>0</v>
      </c>
      <c r="J174" s="199">
        <f t="shared" si="100"/>
        <v>0</v>
      </c>
      <c r="K174" s="199">
        <f t="shared" si="101"/>
        <v>0</v>
      </c>
      <c r="L174" s="199">
        <f t="shared" si="102"/>
        <v>0</v>
      </c>
      <c r="M174" s="199">
        <f t="shared" si="103"/>
        <v>0</v>
      </c>
      <c r="N174" s="72"/>
      <c r="O174" s="199">
        <f>+IFERROR(MIN(N174*(1+MTR!$E$28)*(1+MTR!$D$28),IF($C174&lt;2018,L174+M174*MTR!$D$35,L174+M174*MTR!$E$36)),0)</f>
        <v>0</v>
      </c>
      <c r="Q174" s="199" t="str">
        <f t="shared" si="104"/>
        <v/>
      </c>
      <c r="R174" s="199">
        <f t="shared" si="78"/>
        <v>0</v>
      </c>
      <c r="S174" s="199">
        <f t="shared" si="79"/>
        <v>0</v>
      </c>
      <c r="T174" s="199">
        <f t="shared" si="80"/>
        <v>0</v>
      </c>
      <c r="U174" s="199">
        <f t="shared" si="81"/>
        <v>0</v>
      </c>
      <c r="V174" s="199">
        <f t="shared" si="82"/>
        <v>0</v>
      </c>
      <c r="W174" s="199">
        <f t="shared" si="83"/>
        <v>0</v>
      </c>
      <c r="X174" s="199">
        <f t="shared" si="84"/>
        <v>0</v>
      </c>
      <c r="Y174" s="199">
        <f t="shared" si="85"/>
        <v>0</v>
      </c>
      <c r="Z174" s="72"/>
      <c r="AA174" s="213">
        <f>+IFERROR(MIN(Z174*(1+MTR!$E$28)*(1+MTR!$F$28),IF(L174&lt;2018,X174+Y174*MTR!$D$35,X174+Y174*MTR!$E$36)),0)</f>
        <v>0</v>
      </c>
    </row>
    <row r="175" spans="1:27">
      <c r="A175" s="105"/>
      <c r="B175" s="114"/>
      <c r="C175" s="116"/>
      <c r="D175" s="114"/>
      <c r="E175" s="117"/>
      <c r="F175" s="200" t="str">
        <f t="shared" ref="F175:F601" si="105">+IF(ISERROR(VLOOKUP($A175,ViteUtili,2,0)),"",VLOOKUP($A175,ViteUtili,2,0))</f>
        <v/>
      </c>
      <c r="G175" s="198" t="str">
        <f t="shared" ref="G175:G601" si="106">+IF(ISERROR(VLOOKUP($C175,DeflatoriCK,RIGHT(G$14,4)-2016,0)),"",VLOOKUP($C175,DeflatoriCK,RIGHT(G$14,4)-2016,0))</f>
        <v/>
      </c>
      <c r="H175" s="199">
        <f>+IFERROR(G175*$D175,0)</f>
        <v>0</v>
      </c>
      <c r="I175" s="199">
        <f>+IFERROR(G175*$E175,0)</f>
        <v>0</v>
      </c>
      <c r="J175" s="199">
        <f>+IFERROR(IF($F175&gt;0,MAX(0,MIN(H175/$F175,MAX(0,H175))),0),0)</f>
        <v>0</v>
      </c>
      <c r="K175" s="199">
        <f>+IFERROR(IF($F175&gt;0,MAX(0,MIN(I175/$F175,MAX(0,I175))),0),0)</f>
        <v>0</v>
      </c>
      <c r="L175" s="199">
        <f>+J175-K175</f>
        <v>0</v>
      </c>
      <c r="M175" s="199">
        <f>+H175-I175</f>
        <v>0</v>
      </c>
      <c r="N175" s="114"/>
      <c r="O175" s="199">
        <f>+IFERROR(MIN(N175*(1+MTR!$E$28)*(1+MTR!$D$28),IF($C175&lt;2018,L175+M175*MTR!$D$35,L175+M175*MTR!$E$36)),0)</f>
        <v>0</v>
      </c>
      <c r="Q175" s="199" t="str">
        <f t="shared" si="104"/>
        <v/>
      </c>
      <c r="R175" s="199">
        <f t="shared" si="78"/>
        <v>0</v>
      </c>
      <c r="S175" s="199">
        <f t="shared" si="79"/>
        <v>0</v>
      </c>
      <c r="T175" s="199">
        <f t="shared" si="80"/>
        <v>0</v>
      </c>
      <c r="U175" s="199">
        <f t="shared" si="81"/>
        <v>0</v>
      </c>
      <c r="V175" s="199">
        <f t="shared" si="82"/>
        <v>0</v>
      </c>
      <c r="W175" s="199">
        <f t="shared" si="83"/>
        <v>0</v>
      </c>
      <c r="X175" s="199">
        <f t="shared" si="84"/>
        <v>0</v>
      </c>
      <c r="Y175" s="199">
        <f t="shared" si="85"/>
        <v>0</v>
      </c>
      <c r="Z175" s="114"/>
      <c r="AA175" s="213">
        <f>+IFERROR(MIN(Z175*(1+MTR!$E$28)*(1+MTR!$F$28),IF(L175&lt;2018,X175+Y175*MTR!$D$35,X175+Y175*MTR!$E$36)),0)</f>
        <v>0</v>
      </c>
    </row>
    <row r="176" spans="1:27">
      <c r="A176" s="105"/>
      <c r="B176" s="72"/>
      <c r="C176" s="116"/>
      <c r="D176" s="72"/>
      <c r="E176" s="113"/>
      <c r="F176" s="197" t="str">
        <f t="shared" si="105"/>
        <v/>
      </c>
      <c r="G176" s="198" t="str">
        <f t="shared" si="106"/>
        <v/>
      </c>
      <c r="H176" s="199">
        <f t="shared" ref="H176:H553" si="107">+IFERROR(G176*$D176,0)</f>
        <v>0</v>
      </c>
      <c r="I176" s="199">
        <f t="shared" ref="I176:I553" si="108">+IFERROR(G176*$E176,0)</f>
        <v>0</v>
      </c>
      <c r="J176" s="199">
        <f t="shared" ref="J176:J553" si="109">+IFERROR(IF($F176&gt;0,MAX(0,MIN(H176/$F176,MAX(0,H176))),0),0)</f>
        <v>0</v>
      </c>
      <c r="K176" s="199">
        <f t="shared" ref="K176:K553" si="110">+IFERROR(IF($F176&gt;0,MAX(0,MIN(I176/$F176,MAX(0,I176))),0),0)</f>
        <v>0</v>
      </c>
      <c r="L176" s="199">
        <f t="shared" ref="L176:L553" si="111">+J176-K176</f>
        <v>0</v>
      </c>
      <c r="M176" s="199">
        <f t="shared" ref="M176:M553" si="112">+H176-I176</f>
        <v>0</v>
      </c>
      <c r="N176" s="72"/>
      <c r="O176" s="199">
        <f>+IFERROR(MIN(N176*(1+MTR!$E$28)*(1+MTR!$D$28),IF($C176&lt;2018,L176+M176*MTR!$D$35,L176+M176*MTR!$E$36)),0)</f>
        <v>0</v>
      </c>
      <c r="Q176" s="199" t="str">
        <f t="shared" si="104"/>
        <v/>
      </c>
      <c r="R176" s="199">
        <f t="shared" si="78"/>
        <v>0</v>
      </c>
      <c r="S176" s="199">
        <f t="shared" si="79"/>
        <v>0</v>
      </c>
      <c r="T176" s="199">
        <f t="shared" si="80"/>
        <v>0</v>
      </c>
      <c r="U176" s="199">
        <f t="shared" si="81"/>
        <v>0</v>
      </c>
      <c r="V176" s="199">
        <f t="shared" si="82"/>
        <v>0</v>
      </c>
      <c r="W176" s="199">
        <f t="shared" si="83"/>
        <v>0</v>
      </c>
      <c r="X176" s="199">
        <f t="shared" si="84"/>
        <v>0</v>
      </c>
      <c r="Y176" s="199">
        <f t="shared" si="85"/>
        <v>0</v>
      </c>
      <c r="Z176" s="72"/>
      <c r="AA176" s="213">
        <f>+IFERROR(MIN(Z176*(1+MTR!$E$28)*(1+MTR!$F$28),IF(L176&lt;2018,X176+Y176*MTR!$D$35,X176+Y176*MTR!$E$36)),0)</f>
        <v>0</v>
      </c>
    </row>
    <row r="177" spans="1:27">
      <c r="A177" s="105"/>
      <c r="B177" s="72"/>
      <c r="C177" s="116"/>
      <c r="D177" s="72"/>
      <c r="E177" s="113"/>
      <c r="F177" s="197" t="str">
        <f t="shared" si="105"/>
        <v/>
      </c>
      <c r="G177" s="198" t="str">
        <f t="shared" si="106"/>
        <v/>
      </c>
      <c r="H177" s="199">
        <f t="shared" si="107"/>
        <v>0</v>
      </c>
      <c r="I177" s="199">
        <f t="shared" si="108"/>
        <v>0</v>
      </c>
      <c r="J177" s="199">
        <f t="shared" si="109"/>
        <v>0</v>
      </c>
      <c r="K177" s="199">
        <f t="shared" si="110"/>
        <v>0</v>
      </c>
      <c r="L177" s="199">
        <f t="shared" si="111"/>
        <v>0</v>
      </c>
      <c r="M177" s="199">
        <f t="shared" si="112"/>
        <v>0</v>
      </c>
      <c r="N177" s="72"/>
      <c r="O177" s="199">
        <f>+IFERROR(MIN(N177*(1+MTR!$E$28)*(1+MTR!$D$28),IF($C177&lt;2018,L177+M177*MTR!$D$35,L177+M177*MTR!$E$36)),0)</f>
        <v>0</v>
      </c>
      <c r="Q177" s="199" t="str">
        <f t="shared" si="104"/>
        <v/>
      </c>
      <c r="R177" s="199">
        <f t="shared" si="78"/>
        <v>0</v>
      </c>
      <c r="S177" s="199">
        <f t="shared" si="79"/>
        <v>0</v>
      </c>
      <c r="T177" s="199">
        <f t="shared" si="80"/>
        <v>0</v>
      </c>
      <c r="U177" s="199">
        <f t="shared" si="81"/>
        <v>0</v>
      </c>
      <c r="V177" s="199">
        <f t="shared" si="82"/>
        <v>0</v>
      </c>
      <c r="W177" s="199">
        <f t="shared" si="83"/>
        <v>0</v>
      </c>
      <c r="X177" s="199">
        <f t="shared" si="84"/>
        <v>0</v>
      </c>
      <c r="Y177" s="199">
        <f t="shared" si="85"/>
        <v>0</v>
      </c>
      <c r="Z177" s="72"/>
      <c r="AA177" s="213">
        <f>+IFERROR(MIN(Z177*(1+MTR!$E$28)*(1+MTR!$F$28),IF(L177&lt;2018,X177+Y177*MTR!$D$35,X177+Y177*MTR!$E$36)),0)</f>
        <v>0</v>
      </c>
    </row>
    <row r="178" spans="1:27">
      <c r="A178" s="105"/>
      <c r="B178" s="72"/>
      <c r="C178" s="116"/>
      <c r="D178" s="72"/>
      <c r="E178" s="113"/>
      <c r="F178" s="197" t="str">
        <f t="shared" si="105"/>
        <v/>
      </c>
      <c r="G178" s="198" t="str">
        <f t="shared" si="106"/>
        <v/>
      </c>
      <c r="H178" s="199">
        <f t="shared" si="107"/>
        <v>0</v>
      </c>
      <c r="I178" s="199">
        <f t="shared" si="108"/>
        <v>0</v>
      </c>
      <c r="J178" s="199">
        <f t="shared" si="109"/>
        <v>0</v>
      </c>
      <c r="K178" s="199">
        <f t="shared" si="110"/>
        <v>0</v>
      </c>
      <c r="L178" s="199">
        <f t="shared" si="111"/>
        <v>0</v>
      </c>
      <c r="M178" s="199">
        <f t="shared" si="112"/>
        <v>0</v>
      </c>
      <c r="N178" s="72"/>
      <c r="O178" s="199">
        <f>+IFERROR(MIN(N178*(1+MTR!$E$28)*(1+MTR!$D$28),IF($C178&lt;2018,L178+M178*MTR!$D$35,L178+M178*MTR!$E$36)),0)</f>
        <v>0</v>
      </c>
      <c r="Q178" s="199" t="str">
        <f t="shared" si="104"/>
        <v/>
      </c>
      <c r="R178" s="199">
        <f t="shared" si="78"/>
        <v>0</v>
      </c>
      <c r="S178" s="199">
        <f t="shared" si="79"/>
        <v>0</v>
      </c>
      <c r="T178" s="199">
        <f t="shared" si="80"/>
        <v>0</v>
      </c>
      <c r="U178" s="199">
        <f t="shared" si="81"/>
        <v>0</v>
      </c>
      <c r="V178" s="199">
        <f t="shared" si="82"/>
        <v>0</v>
      </c>
      <c r="W178" s="199">
        <f t="shared" si="83"/>
        <v>0</v>
      </c>
      <c r="X178" s="199">
        <f t="shared" si="84"/>
        <v>0</v>
      </c>
      <c r="Y178" s="199">
        <f t="shared" si="85"/>
        <v>0</v>
      </c>
      <c r="Z178" s="72"/>
      <c r="AA178" s="213">
        <f>+IFERROR(MIN(Z178*(1+MTR!$E$28)*(1+MTR!$F$28),IF(L178&lt;2018,X178+Y178*MTR!$D$35,X178+Y178*MTR!$E$36)),0)</f>
        <v>0</v>
      </c>
    </row>
    <row r="179" spans="1:27">
      <c r="A179" s="105"/>
      <c r="B179" s="72"/>
      <c r="C179" s="116"/>
      <c r="D179" s="72"/>
      <c r="E179" s="113"/>
      <c r="F179" s="197" t="str">
        <f t="shared" si="105"/>
        <v/>
      </c>
      <c r="G179" s="198" t="str">
        <f t="shared" si="106"/>
        <v/>
      </c>
      <c r="H179" s="199">
        <f t="shared" si="107"/>
        <v>0</v>
      </c>
      <c r="I179" s="199">
        <f t="shared" si="108"/>
        <v>0</v>
      </c>
      <c r="J179" s="199">
        <f t="shared" si="109"/>
        <v>0</v>
      </c>
      <c r="K179" s="199">
        <f t="shared" si="110"/>
        <v>0</v>
      </c>
      <c r="L179" s="199">
        <f t="shared" si="111"/>
        <v>0</v>
      </c>
      <c r="M179" s="199">
        <f t="shared" si="112"/>
        <v>0</v>
      </c>
      <c r="N179" s="72"/>
      <c r="O179" s="199">
        <f>+IFERROR(MIN(N179*(1+MTR!$E$28)*(1+MTR!$D$28),IF($C179&lt;2018,L179+M179*MTR!$D$35,L179+M179*MTR!$E$36)),0)</f>
        <v>0</v>
      </c>
      <c r="Q179" s="199" t="str">
        <f t="shared" si="104"/>
        <v/>
      </c>
      <c r="R179" s="199">
        <f t="shared" si="78"/>
        <v>0</v>
      </c>
      <c r="S179" s="199">
        <f t="shared" si="79"/>
        <v>0</v>
      </c>
      <c r="T179" s="199">
        <f t="shared" si="80"/>
        <v>0</v>
      </c>
      <c r="U179" s="199">
        <f t="shared" si="81"/>
        <v>0</v>
      </c>
      <c r="V179" s="199">
        <f t="shared" si="82"/>
        <v>0</v>
      </c>
      <c r="W179" s="199">
        <f t="shared" si="83"/>
        <v>0</v>
      </c>
      <c r="X179" s="199">
        <f t="shared" si="84"/>
        <v>0</v>
      </c>
      <c r="Y179" s="199">
        <f t="shared" si="85"/>
        <v>0</v>
      </c>
      <c r="Z179" s="72"/>
      <c r="AA179" s="213">
        <f>+IFERROR(MIN(Z179*(1+MTR!$E$28)*(1+MTR!$F$28),IF(L179&lt;2018,X179+Y179*MTR!$D$35,X179+Y179*MTR!$E$36)),0)</f>
        <v>0</v>
      </c>
    </row>
    <row r="180" spans="1:27">
      <c r="A180" s="105"/>
      <c r="B180" s="72"/>
      <c r="C180" s="116"/>
      <c r="D180" s="72"/>
      <c r="E180" s="113"/>
      <c r="F180" s="197" t="str">
        <f t="shared" si="105"/>
        <v/>
      </c>
      <c r="G180" s="198" t="str">
        <f t="shared" si="106"/>
        <v/>
      </c>
      <c r="H180" s="199">
        <f t="shared" si="107"/>
        <v>0</v>
      </c>
      <c r="I180" s="199">
        <f t="shared" si="108"/>
        <v>0</v>
      </c>
      <c r="J180" s="199">
        <f t="shared" si="109"/>
        <v>0</v>
      </c>
      <c r="K180" s="199">
        <f t="shared" si="110"/>
        <v>0</v>
      </c>
      <c r="L180" s="199">
        <f t="shared" si="111"/>
        <v>0</v>
      </c>
      <c r="M180" s="199">
        <f t="shared" si="112"/>
        <v>0</v>
      </c>
      <c r="N180" s="72"/>
      <c r="O180" s="199">
        <f>+IFERROR(MIN(N180*(1+MTR!$E$28)*(1+MTR!$D$28),IF($C180&lt;2018,L180+M180*MTR!$D$35,L180+M180*MTR!$E$36)),0)</f>
        <v>0</v>
      </c>
      <c r="Q180" s="199" t="str">
        <f t="shared" si="104"/>
        <v/>
      </c>
      <c r="R180" s="199">
        <f t="shared" si="78"/>
        <v>0</v>
      </c>
      <c r="S180" s="199">
        <f t="shared" si="79"/>
        <v>0</v>
      </c>
      <c r="T180" s="199">
        <f t="shared" si="80"/>
        <v>0</v>
      </c>
      <c r="U180" s="199">
        <f t="shared" si="81"/>
        <v>0</v>
      </c>
      <c r="V180" s="199">
        <f t="shared" si="82"/>
        <v>0</v>
      </c>
      <c r="W180" s="199">
        <f t="shared" si="83"/>
        <v>0</v>
      </c>
      <c r="X180" s="199">
        <f t="shared" si="84"/>
        <v>0</v>
      </c>
      <c r="Y180" s="199">
        <f t="shared" si="85"/>
        <v>0</v>
      </c>
      <c r="Z180" s="72"/>
      <c r="AA180" s="213">
        <f>+IFERROR(MIN(Z180*(1+MTR!$E$28)*(1+MTR!$F$28),IF(L180&lt;2018,X180+Y180*MTR!$D$35,X180+Y180*MTR!$E$36)),0)</f>
        <v>0</v>
      </c>
    </row>
    <row r="181" spans="1:27">
      <c r="A181" s="105"/>
      <c r="B181" s="72"/>
      <c r="C181" s="116"/>
      <c r="D181" s="72"/>
      <c r="E181" s="113"/>
      <c r="F181" s="197" t="str">
        <f t="shared" si="105"/>
        <v/>
      </c>
      <c r="G181" s="198" t="str">
        <f t="shared" si="106"/>
        <v/>
      </c>
      <c r="H181" s="199">
        <f t="shared" si="107"/>
        <v>0</v>
      </c>
      <c r="I181" s="199">
        <f t="shared" si="108"/>
        <v>0</v>
      </c>
      <c r="J181" s="199">
        <f t="shared" si="109"/>
        <v>0</v>
      </c>
      <c r="K181" s="199">
        <f t="shared" si="110"/>
        <v>0</v>
      </c>
      <c r="L181" s="199">
        <f t="shared" si="111"/>
        <v>0</v>
      </c>
      <c r="M181" s="199">
        <f t="shared" si="112"/>
        <v>0</v>
      </c>
      <c r="N181" s="72"/>
      <c r="O181" s="199">
        <f>+IFERROR(MIN(N181*(1+MTR!$E$28)*(1+MTR!$D$28),IF($C181&lt;2018,L181+M181*MTR!$D$35,L181+M181*MTR!$E$36)),0)</f>
        <v>0</v>
      </c>
      <c r="Q181" s="199" t="str">
        <f t="shared" si="104"/>
        <v/>
      </c>
      <c r="R181" s="199">
        <f t="shared" si="78"/>
        <v>0</v>
      </c>
      <c r="S181" s="199">
        <f t="shared" si="79"/>
        <v>0</v>
      </c>
      <c r="T181" s="199">
        <f t="shared" si="80"/>
        <v>0</v>
      </c>
      <c r="U181" s="199">
        <f t="shared" si="81"/>
        <v>0</v>
      </c>
      <c r="V181" s="199">
        <f t="shared" si="82"/>
        <v>0</v>
      </c>
      <c r="W181" s="199">
        <f t="shared" si="83"/>
        <v>0</v>
      </c>
      <c r="X181" s="199">
        <f t="shared" si="84"/>
        <v>0</v>
      </c>
      <c r="Y181" s="199">
        <f t="shared" si="85"/>
        <v>0</v>
      </c>
      <c r="Z181" s="72"/>
      <c r="AA181" s="213">
        <f>+IFERROR(MIN(Z181*(1+MTR!$E$28)*(1+MTR!$F$28),IF(L181&lt;2018,X181+Y181*MTR!$D$35,X181+Y181*MTR!$E$36)),0)</f>
        <v>0</v>
      </c>
    </row>
    <row r="182" spans="1:27">
      <c r="A182" s="105"/>
      <c r="B182" s="72"/>
      <c r="C182" s="116"/>
      <c r="D182" s="72"/>
      <c r="E182" s="113"/>
      <c r="F182" s="197" t="str">
        <f t="shared" si="105"/>
        <v/>
      </c>
      <c r="G182" s="198" t="str">
        <f t="shared" si="106"/>
        <v/>
      </c>
      <c r="H182" s="199">
        <f t="shared" si="107"/>
        <v>0</v>
      </c>
      <c r="I182" s="199">
        <f t="shared" si="108"/>
        <v>0</v>
      </c>
      <c r="J182" s="199">
        <f t="shared" si="109"/>
        <v>0</v>
      </c>
      <c r="K182" s="199">
        <f t="shared" si="110"/>
        <v>0</v>
      </c>
      <c r="L182" s="199">
        <f t="shared" si="111"/>
        <v>0</v>
      </c>
      <c r="M182" s="199">
        <f t="shared" si="112"/>
        <v>0</v>
      </c>
      <c r="N182" s="72"/>
      <c r="O182" s="199">
        <f>+IFERROR(MIN(N182*(1+MTR!$E$28)*(1+MTR!$D$28),IF($C182&lt;2018,L182+M182*MTR!$D$35,L182+M182*MTR!$E$36)),0)</f>
        <v>0</v>
      </c>
      <c r="Q182" s="199" t="str">
        <f t="shared" si="104"/>
        <v/>
      </c>
      <c r="R182" s="199">
        <f t="shared" si="78"/>
        <v>0</v>
      </c>
      <c r="S182" s="199">
        <f t="shared" si="79"/>
        <v>0</v>
      </c>
      <c r="T182" s="199">
        <f t="shared" si="80"/>
        <v>0</v>
      </c>
      <c r="U182" s="199">
        <f t="shared" si="81"/>
        <v>0</v>
      </c>
      <c r="V182" s="199">
        <f t="shared" si="82"/>
        <v>0</v>
      </c>
      <c r="W182" s="199">
        <f t="shared" si="83"/>
        <v>0</v>
      </c>
      <c r="X182" s="199">
        <f t="shared" si="84"/>
        <v>0</v>
      </c>
      <c r="Y182" s="199">
        <f t="shared" si="85"/>
        <v>0</v>
      </c>
      <c r="Z182" s="72"/>
      <c r="AA182" s="213">
        <f>+IFERROR(MIN(Z182*(1+MTR!$E$28)*(1+MTR!$F$28),IF(L182&lt;2018,X182+Y182*MTR!$D$35,X182+Y182*MTR!$E$36)),0)</f>
        <v>0</v>
      </c>
    </row>
    <row r="183" spans="1:27">
      <c r="A183" s="105"/>
      <c r="B183" s="72"/>
      <c r="C183" s="116"/>
      <c r="D183" s="72"/>
      <c r="E183" s="113"/>
      <c r="F183" s="197" t="str">
        <f t="shared" si="105"/>
        <v/>
      </c>
      <c r="G183" s="198" t="str">
        <f t="shared" si="106"/>
        <v/>
      </c>
      <c r="H183" s="199">
        <f t="shared" si="107"/>
        <v>0</v>
      </c>
      <c r="I183" s="199">
        <f t="shared" si="108"/>
        <v>0</v>
      </c>
      <c r="J183" s="199">
        <f t="shared" si="109"/>
        <v>0</v>
      </c>
      <c r="K183" s="199">
        <f t="shared" si="110"/>
        <v>0</v>
      </c>
      <c r="L183" s="199">
        <f t="shared" si="111"/>
        <v>0</v>
      </c>
      <c r="M183" s="199">
        <f t="shared" si="112"/>
        <v>0</v>
      </c>
      <c r="N183" s="72"/>
      <c r="O183" s="199">
        <f>+IFERROR(MIN(N183*(1+MTR!$E$28)*(1+MTR!$D$28),IF($C183&lt;2018,L183+M183*MTR!$D$35,L183+M183*MTR!$E$36)),0)</f>
        <v>0</v>
      </c>
      <c r="Q183" s="199" t="str">
        <f t="shared" si="104"/>
        <v/>
      </c>
      <c r="R183" s="199">
        <f t="shared" si="78"/>
        <v>0</v>
      </c>
      <c r="S183" s="199">
        <f t="shared" si="79"/>
        <v>0</v>
      </c>
      <c r="T183" s="199">
        <f t="shared" si="80"/>
        <v>0</v>
      </c>
      <c r="U183" s="199">
        <f t="shared" si="81"/>
        <v>0</v>
      </c>
      <c r="V183" s="199">
        <f t="shared" si="82"/>
        <v>0</v>
      </c>
      <c r="W183" s="199">
        <f t="shared" si="83"/>
        <v>0</v>
      </c>
      <c r="X183" s="199">
        <f t="shared" si="84"/>
        <v>0</v>
      </c>
      <c r="Y183" s="199">
        <f t="shared" si="85"/>
        <v>0</v>
      </c>
      <c r="Z183" s="72"/>
      <c r="AA183" s="213">
        <f>+IFERROR(MIN(Z183*(1+MTR!$E$28)*(1+MTR!$F$28),IF(L183&lt;2018,X183+Y183*MTR!$D$35,X183+Y183*MTR!$E$36)),0)</f>
        <v>0</v>
      </c>
    </row>
    <row r="184" spans="1:27">
      <c r="A184" s="105"/>
      <c r="B184" s="72"/>
      <c r="C184" s="116"/>
      <c r="D184" s="72"/>
      <c r="E184" s="113"/>
      <c r="F184" s="197" t="str">
        <f t="shared" si="105"/>
        <v/>
      </c>
      <c r="G184" s="198" t="str">
        <f t="shared" si="106"/>
        <v/>
      </c>
      <c r="H184" s="199">
        <f t="shared" si="107"/>
        <v>0</v>
      </c>
      <c r="I184" s="199">
        <f t="shared" si="108"/>
        <v>0</v>
      </c>
      <c r="J184" s="199">
        <f t="shared" si="109"/>
        <v>0</v>
      </c>
      <c r="K184" s="199">
        <f t="shared" si="110"/>
        <v>0</v>
      </c>
      <c r="L184" s="199">
        <f t="shared" si="111"/>
        <v>0</v>
      </c>
      <c r="M184" s="199">
        <f t="shared" si="112"/>
        <v>0</v>
      </c>
      <c r="N184" s="72"/>
      <c r="O184" s="199">
        <f>+IFERROR(MIN(N184*(1+MTR!$E$28)*(1+MTR!$D$28),IF($C184&lt;2018,L184+M184*MTR!$D$35,L184+M184*MTR!$E$36)),0)</f>
        <v>0</v>
      </c>
      <c r="Q184" s="199" t="str">
        <f t="shared" si="104"/>
        <v/>
      </c>
      <c r="R184" s="199">
        <f t="shared" si="78"/>
        <v>0</v>
      </c>
      <c r="S184" s="199">
        <f t="shared" si="79"/>
        <v>0</v>
      </c>
      <c r="T184" s="199">
        <f t="shared" si="80"/>
        <v>0</v>
      </c>
      <c r="U184" s="199">
        <f t="shared" si="81"/>
        <v>0</v>
      </c>
      <c r="V184" s="199">
        <f t="shared" si="82"/>
        <v>0</v>
      </c>
      <c r="W184" s="199">
        <f t="shared" si="83"/>
        <v>0</v>
      </c>
      <c r="X184" s="199">
        <f t="shared" si="84"/>
        <v>0</v>
      </c>
      <c r="Y184" s="199">
        <f t="shared" si="85"/>
        <v>0</v>
      </c>
      <c r="Z184" s="72"/>
      <c r="AA184" s="213">
        <f>+IFERROR(MIN(Z184*(1+MTR!$E$28)*(1+MTR!$F$28),IF(L184&lt;2018,X184+Y184*MTR!$D$35,X184+Y184*MTR!$E$36)),0)</f>
        <v>0</v>
      </c>
    </row>
    <row r="185" spans="1:27">
      <c r="A185" s="105"/>
      <c r="B185" s="72"/>
      <c r="C185" s="116"/>
      <c r="D185" s="72"/>
      <c r="E185" s="113"/>
      <c r="F185" s="197" t="str">
        <f t="shared" si="105"/>
        <v/>
      </c>
      <c r="G185" s="198" t="str">
        <f t="shared" si="106"/>
        <v/>
      </c>
      <c r="H185" s="199">
        <f t="shared" si="107"/>
        <v>0</v>
      </c>
      <c r="I185" s="199">
        <f t="shared" si="108"/>
        <v>0</v>
      </c>
      <c r="J185" s="199">
        <f t="shared" si="109"/>
        <v>0</v>
      </c>
      <c r="K185" s="199">
        <f t="shared" si="110"/>
        <v>0</v>
      </c>
      <c r="L185" s="199">
        <f t="shared" si="111"/>
        <v>0</v>
      </c>
      <c r="M185" s="199">
        <f t="shared" si="112"/>
        <v>0</v>
      </c>
      <c r="N185" s="72"/>
      <c r="O185" s="199">
        <f>+IFERROR(MIN(N185*(1+MTR!$E$28)*(1+MTR!$D$28),IF($C185&lt;2018,L185+M185*MTR!$D$35,L185+M185*MTR!$E$36)),0)</f>
        <v>0</v>
      </c>
      <c r="Q185" s="199" t="str">
        <f t="shared" si="104"/>
        <v/>
      </c>
      <c r="R185" s="199">
        <f t="shared" si="78"/>
        <v>0</v>
      </c>
      <c r="S185" s="199">
        <f t="shared" si="79"/>
        <v>0</v>
      </c>
      <c r="T185" s="199">
        <f t="shared" si="80"/>
        <v>0</v>
      </c>
      <c r="U185" s="199">
        <f t="shared" si="81"/>
        <v>0</v>
      </c>
      <c r="V185" s="199">
        <f t="shared" si="82"/>
        <v>0</v>
      </c>
      <c r="W185" s="199">
        <f t="shared" si="83"/>
        <v>0</v>
      </c>
      <c r="X185" s="199">
        <f t="shared" si="84"/>
        <v>0</v>
      </c>
      <c r="Y185" s="199">
        <f t="shared" si="85"/>
        <v>0</v>
      </c>
      <c r="Z185" s="72"/>
      <c r="AA185" s="213">
        <f>+IFERROR(MIN(Z185*(1+MTR!$E$28)*(1+MTR!$F$28),IF(L185&lt;2018,X185+Y185*MTR!$D$35,X185+Y185*MTR!$E$36)),0)</f>
        <v>0</v>
      </c>
    </row>
    <row r="186" spans="1:27">
      <c r="A186" s="105"/>
      <c r="B186" s="72"/>
      <c r="C186" s="116"/>
      <c r="D186" s="72"/>
      <c r="E186" s="113"/>
      <c r="F186" s="197" t="str">
        <f t="shared" si="105"/>
        <v/>
      </c>
      <c r="G186" s="198" t="str">
        <f t="shared" si="106"/>
        <v/>
      </c>
      <c r="H186" s="199">
        <f t="shared" si="107"/>
        <v>0</v>
      </c>
      <c r="I186" s="199">
        <f t="shared" si="108"/>
        <v>0</v>
      </c>
      <c r="J186" s="199">
        <f t="shared" si="109"/>
        <v>0</v>
      </c>
      <c r="K186" s="199">
        <f t="shared" si="110"/>
        <v>0</v>
      </c>
      <c r="L186" s="199">
        <f t="shared" si="111"/>
        <v>0</v>
      </c>
      <c r="M186" s="199">
        <f t="shared" si="112"/>
        <v>0</v>
      </c>
      <c r="N186" s="72"/>
      <c r="O186" s="199">
        <f>+IFERROR(MIN(N186*(1+MTR!$E$28)*(1+MTR!$D$28),IF($C186&lt;2018,L186+M186*MTR!$D$35,L186+M186*MTR!$E$36)),0)</f>
        <v>0</v>
      </c>
      <c r="Q186" s="199" t="str">
        <f t="shared" si="104"/>
        <v/>
      </c>
      <c r="R186" s="199">
        <f t="shared" si="78"/>
        <v>0</v>
      </c>
      <c r="S186" s="199">
        <f t="shared" si="79"/>
        <v>0</v>
      </c>
      <c r="T186" s="199">
        <f t="shared" si="80"/>
        <v>0</v>
      </c>
      <c r="U186" s="199">
        <f t="shared" si="81"/>
        <v>0</v>
      </c>
      <c r="V186" s="199">
        <f t="shared" si="82"/>
        <v>0</v>
      </c>
      <c r="W186" s="199">
        <f t="shared" si="83"/>
        <v>0</v>
      </c>
      <c r="X186" s="199">
        <f t="shared" si="84"/>
        <v>0</v>
      </c>
      <c r="Y186" s="199">
        <f t="shared" si="85"/>
        <v>0</v>
      </c>
      <c r="Z186" s="72"/>
      <c r="AA186" s="213">
        <f>+IFERROR(MIN(Z186*(1+MTR!$E$28)*(1+MTR!$F$28),IF(L186&lt;2018,X186+Y186*MTR!$D$35,X186+Y186*MTR!$E$36)),0)</f>
        <v>0</v>
      </c>
    </row>
    <row r="187" spans="1:27">
      <c r="A187" s="105"/>
      <c r="B187" s="72"/>
      <c r="C187" s="116"/>
      <c r="D187" s="72"/>
      <c r="E187" s="113"/>
      <c r="F187" s="197" t="str">
        <f t="shared" si="105"/>
        <v/>
      </c>
      <c r="G187" s="198" t="str">
        <f t="shared" si="106"/>
        <v/>
      </c>
      <c r="H187" s="199">
        <f t="shared" si="107"/>
        <v>0</v>
      </c>
      <c r="I187" s="199">
        <f t="shared" si="108"/>
        <v>0</v>
      </c>
      <c r="J187" s="199">
        <f t="shared" si="109"/>
        <v>0</v>
      </c>
      <c r="K187" s="199">
        <f t="shared" si="110"/>
        <v>0</v>
      </c>
      <c r="L187" s="199">
        <f t="shared" si="111"/>
        <v>0</v>
      </c>
      <c r="M187" s="199">
        <f t="shared" si="112"/>
        <v>0</v>
      </c>
      <c r="N187" s="72"/>
      <c r="O187" s="199">
        <f>+IFERROR(MIN(N187*(1+MTR!$E$28)*(1+MTR!$D$28),IF($C187&lt;2018,L187+M187*MTR!$D$35,L187+M187*MTR!$E$36)),0)</f>
        <v>0</v>
      </c>
      <c r="Q187" s="199" t="str">
        <f t="shared" si="104"/>
        <v/>
      </c>
      <c r="R187" s="199">
        <f t="shared" si="78"/>
        <v>0</v>
      </c>
      <c r="S187" s="199">
        <f t="shared" si="79"/>
        <v>0</v>
      </c>
      <c r="T187" s="199">
        <f t="shared" si="80"/>
        <v>0</v>
      </c>
      <c r="U187" s="199">
        <f t="shared" si="81"/>
        <v>0</v>
      </c>
      <c r="V187" s="199">
        <f t="shared" si="82"/>
        <v>0</v>
      </c>
      <c r="W187" s="199">
        <f t="shared" si="83"/>
        <v>0</v>
      </c>
      <c r="X187" s="199">
        <f t="shared" si="84"/>
        <v>0</v>
      </c>
      <c r="Y187" s="199">
        <f t="shared" si="85"/>
        <v>0</v>
      </c>
      <c r="Z187" s="72"/>
      <c r="AA187" s="213">
        <f>+IFERROR(MIN(Z187*(1+MTR!$E$28)*(1+MTR!$F$28),IF(L187&lt;2018,X187+Y187*MTR!$D$35,X187+Y187*MTR!$E$36)),0)</f>
        <v>0</v>
      </c>
    </row>
    <row r="188" spans="1:27">
      <c r="A188" s="105"/>
      <c r="B188" s="72"/>
      <c r="C188" s="116"/>
      <c r="D188" s="72"/>
      <c r="E188" s="113"/>
      <c r="F188" s="197" t="str">
        <f t="shared" si="105"/>
        <v/>
      </c>
      <c r="G188" s="198" t="str">
        <f t="shared" si="106"/>
        <v/>
      </c>
      <c r="H188" s="199">
        <f t="shared" si="107"/>
        <v>0</v>
      </c>
      <c r="I188" s="199">
        <f t="shared" si="108"/>
        <v>0</v>
      </c>
      <c r="J188" s="199">
        <f t="shared" si="109"/>
        <v>0</v>
      </c>
      <c r="K188" s="199">
        <f t="shared" si="110"/>
        <v>0</v>
      </c>
      <c r="L188" s="199">
        <f t="shared" si="111"/>
        <v>0</v>
      </c>
      <c r="M188" s="199">
        <f t="shared" si="112"/>
        <v>0</v>
      </c>
      <c r="N188" s="72"/>
      <c r="O188" s="199">
        <f>+IFERROR(MIN(N188*(1+MTR!$E$28)*(1+MTR!$D$28),IF($C188&lt;2018,L188+M188*MTR!$D$35,L188+M188*MTR!$E$36)),0)</f>
        <v>0</v>
      </c>
      <c r="Q188" s="199" t="str">
        <f t="shared" si="104"/>
        <v/>
      </c>
      <c r="R188" s="199">
        <f t="shared" si="78"/>
        <v>0</v>
      </c>
      <c r="S188" s="199">
        <f t="shared" si="79"/>
        <v>0</v>
      </c>
      <c r="T188" s="199">
        <f t="shared" si="80"/>
        <v>0</v>
      </c>
      <c r="U188" s="199">
        <f t="shared" si="81"/>
        <v>0</v>
      </c>
      <c r="V188" s="199">
        <f t="shared" si="82"/>
        <v>0</v>
      </c>
      <c r="W188" s="199">
        <f t="shared" si="83"/>
        <v>0</v>
      </c>
      <c r="X188" s="199">
        <f t="shared" si="84"/>
        <v>0</v>
      </c>
      <c r="Y188" s="199">
        <f t="shared" si="85"/>
        <v>0</v>
      </c>
      <c r="Z188" s="72"/>
      <c r="AA188" s="213">
        <f>+IFERROR(MIN(Z188*(1+MTR!$E$28)*(1+MTR!$F$28),IF(L188&lt;2018,X188+Y188*MTR!$D$35,X188+Y188*MTR!$E$36)),0)</f>
        <v>0</v>
      </c>
    </row>
    <row r="189" spans="1:27">
      <c r="A189" s="105"/>
      <c r="B189" s="72"/>
      <c r="C189" s="116"/>
      <c r="D189" s="72"/>
      <c r="E189" s="113"/>
      <c r="F189" s="197" t="str">
        <f t="shared" si="105"/>
        <v/>
      </c>
      <c r="G189" s="198" t="str">
        <f t="shared" si="106"/>
        <v/>
      </c>
      <c r="H189" s="199">
        <f t="shared" si="107"/>
        <v>0</v>
      </c>
      <c r="I189" s="199">
        <f t="shared" si="108"/>
        <v>0</v>
      </c>
      <c r="J189" s="199">
        <f t="shared" si="109"/>
        <v>0</v>
      </c>
      <c r="K189" s="199">
        <f t="shared" si="110"/>
        <v>0</v>
      </c>
      <c r="L189" s="199">
        <f t="shared" si="111"/>
        <v>0</v>
      </c>
      <c r="M189" s="199">
        <f t="shared" si="112"/>
        <v>0</v>
      </c>
      <c r="N189" s="72"/>
      <c r="O189" s="199">
        <f>+IFERROR(MIN(N189*(1+MTR!$E$28)*(1+MTR!$D$28),IF($C189&lt;2018,L189+M189*MTR!$D$35,L189+M189*MTR!$E$36)),0)</f>
        <v>0</v>
      </c>
      <c r="Q189" s="199" t="str">
        <f t="shared" si="104"/>
        <v/>
      </c>
      <c r="R189" s="199">
        <f t="shared" si="78"/>
        <v>0</v>
      </c>
      <c r="S189" s="199">
        <f t="shared" si="79"/>
        <v>0</v>
      </c>
      <c r="T189" s="199">
        <f t="shared" si="80"/>
        <v>0</v>
      </c>
      <c r="U189" s="199">
        <f t="shared" si="81"/>
        <v>0</v>
      </c>
      <c r="V189" s="199">
        <f t="shared" si="82"/>
        <v>0</v>
      </c>
      <c r="W189" s="199">
        <f t="shared" si="83"/>
        <v>0</v>
      </c>
      <c r="X189" s="199">
        <f t="shared" si="84"/>
        <v>0</v>
      </c>
      <c r="Y189" s="199">
        <f t="shared" si="85"/>
        <v>0</v>
      </c>
      <c r="Z189" s="72"/>
      <c r="AA189" s="213">
        <f>+IFERROR(MIN(Z189*(1+MTR!$E$28)*(1+MTR!$F$28),IF(L189&lt;2018,X189+Y189*MTR!$D$35,X189+Y189*MTR!$E$36)),0)</f>
        <v>0</v>
      </c>
    </row>
    <row r="190" spans="1:27">
      <c r="A190" s="105"/>
      <c r="B190" s="72"/>
      <c r="C190" s="116"/>
      <c r="D190" s="72"/>
      <c r="E190" s="113"/>
      <c r="F190" s="197" t="str">
        <f t="shared" si="105"/>
        <v/>
      </c>
      <c r="G190" s="198" t="str">
        <f t="shared" si="106"/>
        <v/>
      </c>
      <c r="H190" s="199">
        <f t="shared" si="107"/>
        <v>0</v>
      </c>
      <c r="I190" s="199">
        <f t="shared" si="108"/>
        <v>0</v>
      </c>
      <c r="J190" s="199">
        <f t="shared" si="109"/>
        <v>0</v>
      </c>
      <c r="K190" s="199">
        <f t="shared" si="110"/>
        <v>0</v>
      </c>
      <c r="L190" s="199">
        <f t="shared" si="111"/>
        <v>0</v>
      </c>
      <c r="M190" s="199">
        <f t="shared" si="112"/>
        <v>0</v>
      </c>
      <c r="N190" s="72"/>
      <c r="O190" s="199">
        <f>+IFERROR(MIN(N190*(1+MTR!$E$28)*(1+MTR!$D$28),IF($C190&lt;2018,L190+M190*MTR!$D$35,L190+M190*MTR!$E$36)),0)</f>
        <v>0</v>
      </c>
      <c r="Q190" s="199" t="str">
        <f t="shared" si="104"/>
        <v/>
      </c>
      <c r="R190" s="199">
        <f t="shared" si="78"/>
        <v>0</v>
      </c>
      <c r="S190" s="199">
        <f t="shared" si="79"/>
        <v>0</v>
      </c>
      <c r="T190" s="199">
        <f t="shared" si="80"/>
        <v>0</v>
      </c>
      <c r="U190" s="199">
        <f t="shared" si="81"/>
        <v>0</v>
      </c>
      <c r="V190" s="199">
        <f t="shared" si="82"/>
        <v>0</v>
      </c>
      <c r="W190" s="199">
        <f t="shared" si="83"/>
        <v>0</v>
      </c>
      <c r="X190" s="199">
        <f t="shared" si="84"/>
        <v>0</v>
      </c>
      <c r="Y190" s="199">
        <f t="shared" si="85"/>
        <v>0</v>
      </c>
      <c r="Z190" s="72"/>
      <c r="AA190" s="213">
        <f>+IFERROR(MIN(Z190*(1+MTR!$E$28)*(1+MTR!$F$28),IF(L190&lt;2018,X190+Y190*MTR!$D$35,X190+Y190*MTR!$E$36)),0)</f>
        <v>0</v>
      </c>
    </row>
    <row r="191" spans="1:27">
      <c r="A191" s="105"/>
      <c r="B191" s="72"/>
      <c r="C191" s="116"/>
      <c r="D191" s="72"/>
      <c r="E191" s="113"/>
      <c r="F191" s="197" t="str">
        <f t="shared" si="105"/>
        <v/>
      </c>
      <c r="G191" s="198" t="str">
        <f t="shared" si="106"/>
        <v/>
      </c>
      <c r="H191" s="199">
        <f t="shared" si="107"/>
        <v>0</v>
      </c>
      <c r="I191" s="199">
        <f t="shared" si="108"/>
        <v>0</v>
      </c>
      <c r="J191" s="199">
        <f t="shared" si="109"/>
        <v>0</v>
      </c>
      <c r="K191" s="199">
        <f t="shared" si="110"/>
        <v>0</v>
      </c>
      <c r="L191" s="199">
        <f t="shared" si="111"/>
        <v>0</v>
      </c>
      <c r="M191" s="199">
        <f t="shared" si="112"/>
        <v>0</v>
      </c>
      <c r="N191" s="72"/>
      <c r="O191" s="199">
        <f>+IFERROR(MIN(N191*(1+MTR!$E$28)*(1+MTR!$D$28),IF($C191&lt;2018,L191+M191*MTR!$D$35,L191+M191*MTR!$E$36)),0)</f>
        <v>0</v>
      </c>
      <c r="Q191" s="199" t="str">
        <f t="shared" si="104"/>
        <v/>
      </c>
      <c r="R191" s="199">
        <f t="shared" si="78"/>
        <v>0</v>
      </c>
      <c r="S191" s="199">
        <f t="shared" si="79"/>
        <v>0</v>
      </c>
      <c r="T191" s="199">
        <f t="shared" si="80"/>
        <v>0</v>
      </c>
      <c r="U191" s="199">
        <f t="shared" si="81"/>
        <v>0</v>
      </c>
      <c r="V191" s="199">
        <f t="shared" si="82"/>
        <v>0</v>
      </c>
      <c r="W191" s="199">
        <f t="shared" si="83"/>
        <v>0</v>
      </c>
      <c r="X191" s="199">
        <f t="shared" si="84"/>
        <v>0</v>
      </c>
      <c r="Y191" s="199">
        <f t="shared" si="85"/>
        <v>0</v>
      </c>
      <c r="Z191" s="72"/>
      <c r="AA191" s="213">
        <f>+IFERROR(MIN(Z191*(1+MTR!$E$28)*(1+MTR!$F$28),IF(L191&lt;2018,X191+Y191*MTR!$D$35,X191+Y191*MTR!$E$36)),0)</f>
        <v>0</v>
      </c>
    </row>
    <row r="192" spans="1:27">
      <c r="A192" s="105"/>
      <c r="B192" s="72"/>
      <c r="C192" s="116"/>
      <c r="D192" s="72"/>
      <c r="E192" s="113"/>
      <c r="F192" s="197" t="str">
        <f t="shared" si="105"/>
        <v/>
      </c>
      <c r="G192" s="198" t="str">
        <f t="shared" si="106"/>
        <v/>
      </c>
      <c r="H192" s="199">
        <f t="shared" si="107"/>
        <v>0</v>
      </c>
      <c r="I192" s="199">
        <f t="shared" si="108"/>
        <v>0</v>
      </c>
      <c r="J192" s="199">
        <f t="shared" si="109"/>
        <v>0</v>
      </c>
      <c r="K192" s="199">
        <f t="shared" si="110"/>
        <v>0</v>
      </c>
      <c r="L192" s="199">
        <f t="shared" si="111"/>
        <v>0</v>
      </c>
      <c r="M192" s="199">
        <f t="shared" si="112"/>
        <v>0</v>
      </c>
      <c r="N192" s="72"/>
      <c r="O192" s="199">
        <f>+IFERROR(MIN(N192*(1+MTR!$E$28)*(1+MTR!$D$28),IF($C192&lt;2018,L192+M192*MTR!$D$35,L192+M192*MTR!$E$36)),0)</f>
        <v>0</v>
      </c>
      <c r="Q192" s="199" t="str">
        <f t="shared" si="104"/>
        <v/>
      </c>
      <c r="R192" s="199">
        <f t="shared" si="78"/>
        <v>0</v>
      </c>
      <c r="S192" s="199">
        <f t="shared" si="79"/>
        <v>0</v>
      </c>
      <c r="T192" s="199">
        <f t="shared" si="80"/>
        <v>0</v>
      </c>
      <c r="U192" s="199">
        <f t="shared" si="81"/>
        <v>0</v>
      </c>
      <c r="V192" s="199">
        <f t="shared" si="82"/>
        <v>0</v>
      </c>
      <c r="W192" s="199">
        <f t="shared" si="83"/>
        <v>0</v>
      </c>
      <c r="X192" s="199">
        <f t="shared" si="84"/>
        <v>0</v>
      </c>
      <c r="Y192" s="199">
        <f t="shared" si="85"/>
        <v>0</v>
      </c>
      <c r="Z192" s="72"/>
      <c r="AA192" s="213">
        <f>+IFERROR(MIN(Z192*(1+MTR!$E$28)*(1+MTR!$F$28),IF(L192&lt;2018,X192+Y192*MTR!$D$35,X192+Y192*MTR!$E$36)),0)</f>
        <v>0</v>
      </c>
    </row>
    <row r="193" spans="1:27">
      <c r="A193" s="105"/>
      <c r="B193" s="72"/>
      <c r="C193" s="116"/>
      <c r="D193" s="72"/>
      <c r="E193" s="113"/>
      <c r="F193" s="197" t="str">
        <f t="shared" si="105"/>
        <v/>
      </c>
      <c r="G193" s="198" t="str">
        <f t="shared" si="106"/>
        <v/>
      </c>
      <c r="H193" s="199">
        <f t="shared" si="107"/>
        <v>0</v>
      </c>
      <c r="I193" s="199">
        <f t="shared" si="108"/>
        <v>0</v>
      </c>
      <c r="J193" s="199">
        <f t="shared" si="109"/>
        <v>0</v>
      </c>
      <c r="K193" s="199">
        <f t="shared" si="110"/>
        <v>0</v>
      </c>
      <c r="L193" s="199">
        <f t="shared" si="111"/>
        <v>0</v>
      </c>
      <c r="M193" s="199">
        <f t="shared" si="112"/>
        <v>0</v>
      </c>
      <c r="N193" s="72"/>
      <c r="O193" s="199">
        <f>+IFERROR(MIN(N193*(1+MTR!$E$28)*(1+MTR!$D$28),IF($C193&lt;2018,L193+M193*MTR!$D$35,L193+M193*MTR!$E$36)),0)</f>
        <v>0</v>
      </c>
      <c r="Q193" s="199" t="str">
        <f t="shared" si="104"/>
        <v/>
      </c>
      <c r="R193" s="199">
        <f t="shared" si="78"/>
        <v>0</v>
      </c>
      <c r="S193" s="199">
        <f t="shared" si="79"/>
        <v>0</v>
      </c>
      <c r="T193" s="199">
        <f t="shared" si="80"/>
        <v>0</v>
      </c>
      <c r="U193" s="199">
        <f t="shared" si="81"/>
        <v>0</v>
      </c>
      <c r="V193" s="199">
        <f t="shared" si="82"/>
        <v>0</v>
      </c>
      <c r="W193" s="199">
        <f t="shared" si="83"/>
        <v>0</v>
      </c>
      <c r="X193" s="199">
        <f t="shared" si="84"/>
        <v>0</v>
      </c>
      <c r="Y193" s="199">
        <f t="shared" si="85"/>
        <v>0</v>
      </c>
      <c r="Z193" s="72"/>
      <c r="AA193" s="213">
        <f>+IFERROR(MIN(Z193*(1+MTR!$E$28)*(1+MTR!$F$28),IF(L193&lt;2018,X193+Y193*MTR!$D$35,X193+Y193*MTR!$E$36)),0)</f>
        <v>0</v>
      </c>
    </row>
    <row r="194" spans="1:27">
      <c r="A194" s="105"/>
      <c r="B194" s="72"/>
      <c r="C194" s="116"/>
      <c r="D194" s="72"/>
      <c r="E194" s="113"/>
      <c r="F194" s="197" t="str">
        <f t="shared" si="105"/>
        <v/>
      </c>
      <c r="G194" s="198" t="str">
        <f t="shared" si="106"/>
        <v/>
      </c>
      <c r="H194" s="199">
        <f t="shared" si="107"/>
        <v>0</v>
      </c>
      <c r="I194" s="199">
        <f t="shared" si="108"/>
        <v>0</v>
      </c>
      <c r="J194" s="199">
        <f t="shared" si="109"/>
        <v>0</v>
      </c>
      <c r="K194" s="199">
        <f t="shared" si="110"/>
        <v>0</v>
      </c>
      <c r="L194" s="199">
        <f t="shared" si="111"/>
        <v>0</v>
      </c>
      <c r="M194" s="199">
        <f t="shared" si="112"/>
        <v>0</v>
      </c>
      <c r="N194" s="72"/>
      <c r="O194" s="199">
        <f>+IFERROR(MIN(N194*(1+MTR!$E$28)*(1+MTR!$D$28),IF($C194&lt;2018,L194+M194*MTR!$D$35,L194+M194*MTR!$E$36)),0)</f>
        <v>0</v>
      </c>
      <c r="Q194" s="199" t="str">
        <f t="shared" si="104"/>
        <v/>
      </c>
      <c r="R194" s="199">
        <f t="shared" si="78"/>
        <v>0</v>
      </c>
      <c r="S194" s="199">
        <f t="shared" si="79"/>
        <v>0</v>
      </c>
      <c r="T194" s="199">
        <f t="shared" si="80"/>
        <v>0</v>
      </c>
      <c r="U194" s="199">
        <f t="shared" si="81"/>
        <v>0</v>
      </c>
      <c r="V194" s="199">
        <f t="shared" si="82"/>
        <v>0</v>
      </c>
      <c r="W194" s="199">
        <f t="shared" si="83"/>
        <v>0</v>
      </c>
      <c r="X194" s="199">
        <f t="shared" si="84"/>
        <v>0</v>
      </c>
      <c r="Y194" s="199">
        <f t="shared" si="85"/>
        <v>0</v>
      </c>
      <c r="Z194" s="72"/>
      <c r="AA194" s="213">
        <f>+IFERROR(MIN(Z194*(1+MTR!$E$28)*(1+MTR!$F$28),IF(L194&lt;2018,X194+Y194*MTR!$D$35,X194+Y194*MTR!$E$36)),0)</f>
        <v>0</v>
      </c>
    </row>
    <row r="195" spans="1:27">
      <c r="A195" s="105"/>
      <c r="B195" s="72"/>
      <c r="C195" s="116"/>
      <c r="D195" s="72"/>
      <c r="E195" s="113"/>
      <c r="F195" s="197" t="str">
        <f t="shared" si="105"/>
        <v/>
      </c>
      <c r="G195" s="198" t="str">
        <f t="shared" si="106"/>
        <v/>
      </c>
      <c r="H195" s="199">
        <f t="shared" si="107"/>
        <v>0</v>
      </c>
      <c r="I195" s="199">
        <f t="shared" si="108"/>
        <v>0</v>
      </c>
      <c r="J195" s="199">
        <f t="shared" si="109"/>
        <v>0</v>
      </c>
      <c r="K195" s="199">
        <f t="shared" si="110"/>
        <v>0</v>
      </c>
      <c r="L195" s="199">
        <f t="shared" si="111"/>
        <v>0</v>
      </c>
      <c r="M195" s="199">
        <f t="shared" si="112"/>
        <v>0</v>
      </c>
      <c r="N195" s="72"/>
      <c r="O195" s="199">
        <f>+IFERROR(MIN(N195*(1+MTR!$E$28)*(1+MTR!$D$28),IF($C195&lt;2018,L195+M195*MTR!$D$35,L195+M195*MTR!$E$36)),0)</f>
        <v>0</v>
      </c>
      <c r="Q195" s="199" t="str">
        <f t="shared" si="104"/>
        <v/>
      </c>
      <c r="R195" s="199">
        <f t="shared" si="78"/>
        <v>0</v>
      </c>
      <c r="S195" s="199">
        <f t="shared" si="79"/>
        <v>0</v>
      </c>
      <c r="T195" s="199">
        <f t="shared" si="80"/>
        <v>0</v>
      </c>
      <c r="U195" s="199">
        <f t="shared" si="81"/>
        <v>0</v>
      </c>
      <c r="V195" s="199">
        <f t="shared" si="82"/>
        <v>0</v>
      </c>
      <c r="W195" s="199">
        <f t="shared" si="83"/>
        <v>0</v>
      </c>
      <c r="X195" s="199">
        <f t="shared" si="84"/>
        <v>0</v>
      </c>
      <c r="Y195" s="199">
        <f t="shared" si="85"/>
        <v>0</v>
      </c>
      <c r="Z195" s="72"/>
      <c r="AA195" s="213">
        <f>+IFERROR(MIN(Z195*(1+MTR!$E$28)*(1+MTR!$F$28),IF(L195&lt;2018,X195+Y195*MTR!$D$35,X195+Y195*MTR!$E$36)),0)</f>
        <v>0</v>
      </c>
    </row>
    <row r="196" spans="1:27">
      <c r="A196" s="105"/>
      <c r="B196" s="72"/>
      <c r="C196" s="116"/>
      <c r="D196" s="72"/>
      <c r="E196" s="113"/>
      <c r="F196" s="197" t="str">
        <f t="shared" si="105"/>
        <v/>
      </c>
      <c r="G196" s="198" t="str">
        <f t="shared" si="106"/>
        <v/>
      </c>
      <c r="H196" s="199">
        <f t="shared" si="107"/>
        <v>0</v>
      </c>
      <c r="I196" s="199">
        <f t="shared" si="108"/>
        <v>0</v>
      </c>
      <c r="J196" s="199">
        <f t="shared" si="109"/>
        <v>0</v>
      </c>
      <c r="K196" s="199">
        <f t="shared" si="110"/>
        <v>0</v>
      </c>
      <c r="L196" s="199">
        <f t="shared" si="111"/>
        <v>0</v>
      </c>
      <c r="M196" s="199">
        <f t="shared" si="112"/>
        <v>0</v>
      </c>
      <c r="N196" s="72"/>
      <c r="O196" s="199">
        <f>+IFERROR(MIN(N196*(1+MTR!$E$28)*(1+MTR!$D$28),IF($C196&lt;2018,L196+M196*MTR!$D$35,L196+M196*MTR!$E$36)),0)</f>
        <v>0</v>
      </c>
      <c r="Q196" s="199" t="str">
        <f t="shared" si="104"/>
        <v/>
      </c>
      <c r="R196" s="199">
        <f t="shared" si="78"/>
        <v>0</v>
      </c>
      <c r="S196" s="199">
        <f t="shared" si="79"/>
        <v>0</v>
      </c>
      <c r="T196" s="199">
        <f t="shared" si="80"/>
        <v>0</v>
      </c>
      <c r="U196" s="199">
        <f t="shared" si="81"/>
        <v>0</v>
      </c>
      <c r="V196" s="199">
        <f t="shared" si="82"/>
        <v>0</v>
      </c>
      <c r="W196" s="199">
        <f t="shared" si="83"/>
        <v>0</v>
      </c>
      <c r="X196" s="199">
        <f t="shared" si="84"/>
        <v>0</v>
      </c>
      <c r="Y196" s="199">
        <f t="shared" si="85"/>
        <v>0</v>
      </c>
      <c r="Z196" s="72"/>
      <c r="AA196" s="213">
        <f>+IFERROR(MIN(Z196*(1+MTR!$E$28)*(1+MTR!$F$28),IF(L196&lt;2018,X196+Y196*MTR!$D$35,X196+Y196*MTR!$E$36)),0)</f>
        <v>0</v>
      </c>
    </row>
    <row r="197" spans="1:27">
      <c r="A197" s="105"/>
      <c r="B197" s="72"/>
      <c r="C197" s="116"/>
      <c r="D197" s="72"/>
      <c r="E197" s="113"/>
      <c r="F197" s="197" t="str">
        <f t="shared" si="105"/>
        <v/>
      </c>
      <c r="G197" s="198" t="str">
        <f t="shared" si="106"/>
        <v/>
      </c>
      <c r="H197" s="199">
        <f t="shared" si="107"/>
        <v>0</v>
      </c>
      <c r="I197" s="199">
        <f t="shared" si="108"/>
        <v>0</v>
      </c>
      <c r="J197" s="199">
        <f t="shared" si="109"/>
        <v>0</v>
      </c>
      <c r="K197" s="199">
        <f t="shared" si="110"/>
        <v>0</v>
      </c>
      <c r="L197" s="199">
        <f t="shared" si="111"/>
        <v>0</v>
      </c>
      <c r="M197" s="199">
        <f t="shared" si="112"/>
        <v>0</v>
      </c>
      <c r="N197" s="72"/>
      <c r="O197" s="199">
        <f>+IFERROR(MIN(N197*(1+MTR!$E$28)*(1+MTR!$D$28),IF($C197&lt;2018,L197+M197*MTR!$D$35,L197+M197*MTR!$E$36)),0)</f>
        <v>0</v>
      </c>
      <c r="Q197" s="199" t="str">
        <f t="shared" si="104"/>
        <v/>
      </c>
      <c r="R197" s="199">
        <f t="shared" si="78"/>
        <v>0</v>
      </c>
      <c r="S197" s="199">
        <f t="shared" si="79"/>
        <v>0</v>
      </c>
      <c r="T197" s="199">
        <f t="shared" si="80"/>
        <v>0</v>
      </c>
      <c r="U197" s="199">
        <f t="shared" si="81"/>
        <v>0</v>
      </c>
      <c r="V197" s="199">
        <f t="shared" si="82"/>
        <v>0</v>
      </c>
      <c r="W197" s="199">
        <f t="shared" si="83"/>
        <v>0</v>
      </c>
      <c r="X197" s="199">
        <f t="shared" si="84"/>
        <v>0</v>
      </c>
      <c r="Y197" s="199">
        <f t="shared" si="85"/>
        <v>0</v>
      </c>
      <c r="Z197" s="72"/>
      <c r="AA197" s="213">
        <f>+IFERROR(MIN(Z197*(1+MTR!$E$28)*(1+MTR!$F$28),IF(L197&lt;2018,X197+Y197*MTR!$D$35,X197+Y197*MTR!$E$36)),0)</f>
        <v>0</v>
      </c>
    </row>
    <row r="198" spans="1:27">
      <c r="A198" s="105"/>
      <c r="B198" s="72"/>
      <c r="C198" s="116"/>
      <c r="D198" s="72"/>
      <c r="E198" s="113"/>
      <c r="F198" s="197" t="str">
        <f t="shared" si="105"/>
        <v/>
      </c>
      <c r="G198" s="198" t="str">
        <f t="shared" si="106"/>
        <v/>
      </c>
      <c r="H198" s="199">
        <f t="shared" si="107"/>
        <v>0</v>
      </c>
      <c r="I198" s="199">
        <f t="shared" si="108"/>
        <v>0</v>
      </c>
      <c r="J198" s="199">
        <f t="shared" si="109"/>
        <v>0</v>
      </c>
      <c r="K198" s="199">
        <f t="shared" si="110"/>
        <v>0</v>
      </c>
      <c r="L198" s="199">
        <f t="shared" si="111"/>
        <v>0</v>
      </c>
      <c r="M198" s="199">
        <f t="shared" si="112"/>
        <v>0</v>
      </c>
      <c r="N198" s="72"/>
      <c r="O198" s="199">
        <f>+IFERROR(MIN(N198*(1+MTR!$E$28)*(1+MTR!$D$28),IF($C198&lt;2018,L198+M198*MTR!$D$35,L198+M198*MTR!$E$36)),0)</f>
        <v>0</v>
      </c>
      <c r="Q198" s="199" t="str">
        <f t="shared" si="104"/>
        <v/>
      </c>
      <c r="R198" s="199">
        <f t="shared" si="78"/>
        <v>0</v>
      </c>
      <c r="S198" s="199">
        <f t="shared" si="79"/>
        <v>0</v>
      </c>
      <c r="T198" s="199">
        <f t="shared" si="80"/>
        <v>0</v>
      </c>
      <c r="U198" s="199">
        <f t="shared" si="81"/>
        <v>0</v>
      </c>
      <c r="V198" s="199">
        <f t="shared" si="82"/>
        <v>0</v>
      </c>
      <c r="W198" s="199">
        <f t="shared" si="83"/>
        <v>0</v>
      </c>
      <c r="X198" s="199">
        <f t="shared" si="84"/>
        <v>0</v>
      </c>
      <c r="Y198" s="199">
        <f t="shared" si="85"/>
        <v>0</v>
      </c>
      <c r="Z198" s="72"/>
      <c r="AA198" s="213">
        <f>+IFERROR(MIN(Z198*(1+MTR!$E$28)*(1+MTR!$F$28),IF(L198&lt;2018,X198+Y198*MTR!$D$35,X198+Y198*MTR!$E$36)),0)</f>
        <v>0</v>
      </c>
    </row>
    <row r="199" spans="1:27">
      <c r="A199" s="105"/>
      <c r="B199" s="72"/>
      <c r="C199" s="116"/>
      <c r="D199" s="72"/>
      <c r="E199" s="113"/>
      <c r="F199" s="197" t="str">
        <f t="shared" si="105"/>
        <v/>
      </c>
      <c r="G199" s="198" t="str">
        <f t="shared" si="106"/>
        <v/>
      </c>
      <c r="H199" s="199">
        <f t="shared" si="107"/>
        <v>0</v>
      </c>
      <c r="I199" s="199">
        <f t="shared" si="108"/>
        <v>0</v>
      </c>
      <c r="J199" s="199">
        <f t="shared" si="109"/>
        <v>0</v>
      </c>
      <c r="K199" s="199">
        <f t="shared" si="110"/>
        <v>0</v>
      </c>
      <c r="L199" s="199">
        <f t="shared" si="111"/>
        <v>0</v>
      </c>
      <c r="M199" s="199">
        <f t="shared" si="112"/>
        <v>0</v>
      </c>
      <c r="N199" s="72"/>
      <c r="O199" s="199">
        <f>+IFERROR(MIN(N199*(1+MTR!$E$28)*(1+MTR!$D$28),IF($C199&lt;2018,L199+M199*MTR!$D$35,L199+M199*MTR!$E$36)),0)</f>
        <v>0</v>
      </c>
      <c r="Q199" s="199" t="str">
        <f t="shared" si="104"/>
        <v/>
      </c>
      <c r="R199" s="199">
        <f t="shared" si="78"/>
        <v>0</v>
      </c>
      <c r="S199" s="199">
        <f t="shared" si="79"/>
        <v>0</v>
      </c>
      <c r="T199" s="199">
        <f t="shared" si="80"/>
        <v>0</v>
      </c>
      <c r="U199" s="199">
        <f t="shared" si="81"/>
        <v>0</v>
      </c>
      <c r="V199" s="199">
        <f t="shared" si="82"/>
        <v>0</v>
      </c>
      <c r="W199" s="199">
        <f t="shared" si="83"/>
        <v>0</v>
      </c>
      <c r="X199" s="199">
        <f t="shared" si="84"/>
        <v>0</v>
      </c>
      <c r="Y199" s="199">
        <f t="shared" si="85"/>
        <v>0</v>
      </c>
      <c r="Z199" s="72"/>
      <c r="AA199" s="213">
        <f>+IFERROR(MIN(Z199*(1+MTR!$E$28)*(1+MTR!$F$28),IF(L199&lt;2018,X199+Y199*MTR!$D$35,X199+Y199*MTR!$E$36)),0)</f>
        <v>0</v>
      </c>
    </row>
    <row r="200" spans="1:27">
      <c r="A200" s="105"/>
      <c r="B200" s="72"/>
      <c r="C200" s="116"/>
      <c r="D200" s="72"/>
      <c r="E200" s="113"/>
      <c r="F200" s="197" t="str">
        <f t="shared" si="105"/>
        <v/>
      </c>
      <c r="G200" s="198" t="str">
        <f t="shared" si="106"/>
        <v/>
      </c>
      <c r="H200" s="199">
        <f t="shared" si="107"/>
        <v>0</v>
      </c>
      <c r="I200" s="199">
        <f t="shared" si="108"/>
        <v>0</v>
      </c>
      <c r="J200" s="199">
        <f t="shared" si="109"/>
        <v>0</v>
      </c>
      <c r="K200" s="199">
        <f t="shared" si="110"/>
        <v>0</v>
      </c>
      <c r="L200" s="199">
        <f t="shared" si="111"/>
        <v>0</v>
      </c>
      <c r="M200" s="199">
        <f t="shared" si="112"/>
        <v>0</v>
      </c>
      <c r="N200" s="72"/>
      <c r="O200" s="199">
        <f>+IFERROR(MIN(N200*(1+MTR!$E$28)*(1+MTR!$D$28),IF($C200&lt;2018,L200+M200*MTR!$D$35,L200+M200*MTR!$E$36)),0)</f>
        <v>0</v>
      </c>
      <c r="Q200" s="199" t="str">
        <f t="shared" si="104"/>
        <v/>
      </c>
      <c r="R200" s="199">
        <f t="shared" si="78"/>
        <v>0</v>
      </c>
      <c r="S200" s="199">
        <f t="shared" si="79"/>
        <v>0</v>
      </c>
      <c r="T200" s="199">
        <f t="shared" si="80"/>
        <v>0</v>
      </c>
      <c r="U200" s="199">
        <f t="shared" si="81"/>
        <v>0</v>
      </c>
      <c r="V200" s="199">
        <f t="shared" si="82"/>
        <v>0</v>
      </c>
      <c r="W200" s="199">
        <f t="shared" si="83"/>
        <v>0</v>
      </c>
      <c r="X200" s="199">
        <f t="shared" si="84"/>
        <v>0</v>
      </c>
      <c r="Y200" s="199">
        <f t="shared" si="85"/>
        <v>0</v>
      </c>
      <c r="Z200" s="72"/>
      <c r="AA200" s="213">
        <f>+IFERROR(MIN(Z200*(1+MTR!$E$28)*(1+MTR!$F$28),IF(L200&lt;2018,X200+Y200*MTR!$D$35,X200+Y200*MTR!$E$36)),0)</f>
        <v>0</v>
      </c>
    </row>
    <row r="201" spans="1:27">
      <c r="A201" s="105"/>
      <c r="B201" s="72"/>
      <c r="C201" s="116"/>
      <c r="D201" s="72"/>
      <c r="E201" s="113"/>
      <c r="F201" s="197" t="str">
        <f t="shared" si="105"/>
        <v/>
      </c>
      <c r="G201" s="198" t="str">
        <f t="shared" si="106"/>
        <v/>
      </c>
      <c r="H201" s="199">
        <f t="shared" si="107"/>
        <v>0</v>
      </c>
      <c r="I201" s="199">
        <f t="shared" si="108"/>
        <v>0</v>
      </c>
      <c r="J201" s="199">
        <f t="shared" si="109"/>
        <v>0</v>
      </c>
      <c r="K201" s="199">
        <f t="shared" si="110"/>
        <v>0</v>
      </c>
      <c r="L201" s="199">
        <f t="shared" si="111"/>
        <v>0</v>
      </c>
      <c r="M201" s="199">
        <f t="shared" si="112"/>
        <v>0</v>
      </c>
      <c r="N201" s="72"/>
      <c r="O201" s="199">
        <f>+IFERROR(MIN(N201*(1+MTR!$E$28)*(1+MTR!$D$28),IF($C201&lt;2018,L201+M201*MTR!$D$35,L201+M201*MTR!$E$36)),0)</f>
        <v>0</v>
      </c>
      <c r="Q201" s="199" t="str">
        <f t="shared" si="104"/>
        <v/>
      </c>
      <c r="R201" s="199">
        <f t="shared" si="78"/>
        <v>0</v>
      </c>
      <c r="S201" s="199">
        <f t="shared" si="79"/>
        <v>0</v>
      </c>
      <c r="T201" s="199">
        <f t="shared" si="80"/>
        <v>0</v>
      </c>
      <c r="U201" s="199">
        <f t="shared" si="81"/>
        <v>0</v>
      </c>
      <c r="V201" s="199">
        <f t="shared" si="82"/>
        <v>0</v>
      </c>
      <c r="W201" s="199">
        <f t="shared" si="83"/>
        <v>0</v>
      </c>
      <c r="X201" s="199">
        <f t="shared" si="84"/>
        <v>0</v>
      </c>
      <c r="Y201" s="199">
        <f t="shared" si="85"/>
        <v>0</v>
      </c>
      <c r="Z201" s="72"/>
      <c r="AA201" s="213">
        <f>+IFERROR(MIN(Z201*(1+MTR!$E$28)*(1+MTR!$F$28),IF(L201&lt;2018,X201+Y201*MTR!$D$35,X201+Y201*MTR!$E$36)),0)</f>
        <v>0</v>
      </c>
    </row>
    <row r="202" spans="1:27">
      <c r="A202" s="105"/>
      <c r="B202" s="72"/>
      <c r="C202" s="116"/>
      <c r="D202" s="72"/>
      <c r="E202" s="113"/>
      <c r="F202" s="197" t="str">
        <f t="shared" si="105"/>
        <v/>
      </c>
      <c r="G202" s="198" t="str">
        <f t="shared" si="106"/>
        <v/>
      </c>
      <c r="H202" s="199">
        <f t="shared" si="107"/>
        <v>0</v>
      </c>
      <c r="I202" s="199">
        <f t="shared" si="108"/>
        <v>0</v>
      </c>
      <c r="J202" s="199">
        <f t="shared" si="109"/>
        <v>0</v>
      </c>
      <c r="K202" s="199">
        <f t="shared" si="110"/>
        <v>0</v>
      </c>
      <c r="L202" s="199">
        <f t="shared" si="111"/>
        <v>0</v>
      </c>
      <c r="M202" s="199">
        <f t="shared" si="112"/>
        <v>0</v>
      </c>
      <c r="N202" s="72"/>
      <c r="O202" s="199">
        <f>+IFERROR(MIN(N202*(1+MTR!$E$28)*(1+MTR!$D$28),IF($C202&lt;2018,L202+M202*MTR!$D$35,L202+M202*MTR!$E$36)),0)</f>
        <v>0</v>
      </c>
      <c r="Q202" s="199" t="str">
        <f t="shared" si="104"/>
        <v/>
      </c>
      <c r="R202" s="199">
        <f t="shared" si="78"/>
        <v>0</v>
      </c>
      <c r="S202" s="199">
        <f t="shared" si="79"/>
        <v>0</v>
      </c>
      <c r="T202" s="199">
        <f t="shared" si="80"/>
        <v>0</v>
      </c>
      <c r="U202" s="199">
        <f t="shared" si="81"/>
        <v>0</v>
      </c>
      <c r="V202" s="199">
        <f t="shared" si="82"/>
        <v>0</v>
      </c>
      <c r="W202" s="199">
        <f t="shared" si="83"/>
        <v>0</v>
      </c>
      <c r="X202" s="199">
        <f t="shared" si="84"/>
        <v>0</v>
      </c>
      <c r="Y202" s="199">
        <f t="shared" si="85"/>
        <v>0</v>
      </c>
      <c r="Z202" s="72"/>
      <c r="AA202" s="213">
        <f>+IFERROR(MIN(Z202*(1+MTR!$E$28)*(1+MTR!$F$28),IF(L202&lt;2018,X202+Y202*MTR!$D$35,X202+Y202*MTR!$E$36)),0)</f>
        <v>0</v>
      </c>
    </row>
    <row r="203" spans="1:27">
      <c r="A203" s="105"/>
      <c r="B203" s="72"/>
      <c r="C203" s="116"/>
      <c r="D203" s="72"/>
      <c r="E203" s="113"/>
      <c r="F203" s="197" t="str">
        <f t="shared" si="105"/>
        <v/>
      </c>
      <c r="G203" s="198" t="str">
        <f t="shared" si="106"/>
        <v/>
      </c>
      <c r="H203" s="199">
        <f t="shared" si="107"/>
        <v>0</v>
      </c>
      <c r="I203" s="199">
        <f t="shared" si="108"/>
        <v>0</v>
      </c>
      <c r="J203" s="199">
        <f t="shared" si="109"/>
        <v>0</v>
      </c>
      <c r="K203" s="199">
        <f t="shared" si="110"/>
        <v>0</v>
      </c>
      <c r="L203" s="199">
        <f t="shared" si="111"/>
        <v>0</v>
      </c>
      <c r="M203" s="199">
        <f t="shared" si="112"/>
        <v>0</v>
      </c>
      <c r="N203" s="72"/>
      <c r="O203" s="199">
        <f>+IFERROR(MIN(N203*(1+MTR!$E$28)*(1+MTR!$D$28),IF($C203&lt;2018,L203+M203*MTR!$D$35,L203+M203*MTR!$E$36)),0)</f>
        <v>0</v>
      </c>
      <c r="Q203" s="199" t="str">
        <f t="shared" si="104"/>
        <v/>
      </c>
      <c r="R203" s="199">
        <f t="shared" si="78"/>
        <v>0</v>
      </c>
      <c r="S203" s="199">
        <f t="shared" si="79"/>
        <v>0</v>
      </c>
      <c r="T203" s="199">
        <f t="shared" si="80"/>
        <v>0</v>
      </c>
      <c r="U203" s="199">
        <f t="shared" si="81"/>
        <v>0</v>
      </c>
      <c r="V203" s="199">
        <f t="shared" si="82"/>
        <v>0</v>
      </c>
      <c r="W203" s="199">
        <f t="shared" si="83"/>
        <v>0</v>
      </c>
      <c r="X203" s="199">
        <f t="shared" si="84"/>
        <v>0</v>
      </c>
      <c r="Y203" s="199">
        <f t="shared" si="85"/>
        <v>0</v>
      </c>
      <c r="Z203" s="72"/>
      <c r="AA203" s="213">
        <f>+IFERROR(MIN(Z203*(1+MTR!$E$28)*(1+MTR!$F$28),IF(L203&lt;2018,X203+Y203*MTR!$D$35,X203+Y203*MTR!$E$36)),0)</f>
        <v>0</v>
      </c>
    </row>
    <row r="204" spans="1:27">
      <c r="A204" s="105"/>
      <c r="B204" s="72"/>
      <c r="C204" s="116"/>
      <c r="D204" s="72"/>
      <c r="E204" s="113"/>
      <c r="F204" s="197" t="str">
        <f t="shared" si="105"/>
        <v/>
      </c>
      <c r="G204" s="198" t="str">
        <f t="shared" si="106"/>
        <v/>
      </c>
      <c r="H204" s="199">
        <f t="shared" si="107"/>
        <v>0</v>
      </c>
      <c r="I204" s="199">
        <f t="shared" si="108"/>
        <v>0</v>
      </c>
      <c r="J204" s="199">
        <f t="shared" si="109"/>
        <v>0</v>
      </c>
      <c r="K204" s="199">
        <f t="shared" si="110"/>
        <v>0</v>
      </c>
      <c r="L204" s="199">
        <f t="shared" si="111"/>
        <v>0</v>
      </c>
      <c r="M204" s="199">
        <f t="shared" si="112"/>
        <v>0</v>
      </c>
      <c r="N204" s="72"/>
      <c r="O204" s="199">
        <f>+IFERROR(MIN(N204*(1+MTR!$E$28)*(1+MTR!$D$28),IF($C204&lt;2018,L204+M204*MTR!$D$35,L204+M204*MTR!$E$36)),0)</f>
        <v>0</v>
      </c>
      <c r="Q204" s="199" t="str">
        <f t="shared" si="104"/>
        <v/>
      </c>
      <c r="R204" s="199">
        <f t="shared" si="78"/>
        <v>0</v>
      </c>
      <c r="S204" s="199">
        <f t="shared" si="79"/>
        <v>0</v>
      </c>
      <c r="T204" s="199">
        <f t="shared" si="80"/>
        <v>0</v>
      </c>
      <c r="U204" s="199">
        <f t="shared" si="81"/>
        <v>0</v>
      </c>
      <c r="V204" s="199">
        <f t="shared" si="82"/>
        <v>0</v>
      </c>
      <c r="W204" s="199">
        <f t="shared" si="83"/>
        <v>0</v>
      </c>
      <c r="X204" s="199">
        <f t="shared" si="84"/>
        <v>0</v>
      </c>
      <c r="Y204" s="199">
        <f t="shared" si="85"/>
        <v>0</v>
      </c>
      <c r="Z204" s="72"/>
      <c r="AA204" s="213">
        <f>+IFERROR(MIN(Z204*(1+MTR!$E$28)*(1+MTR!$F$28),IF(L204&lt;2018,X204+Y204*MTR!$D$35,X204+Y204*MTR!$E$36)),0)</f>
        <v>0</v>
      </c>
    </row>
    <row r="205" spans="1:27">
      <c r="A205" s="105"/>
      <c r="B205" s="72"/>
      <c r="C205" s="116"/>
      <c r="D205" s="72"/>
      <c r="E205" s="113"/>
      <c r="F205" s="197" t="str">
        <f t="shared" si="105"/>
        <v/>
      </c>
      <c r="G205" s="198" t="str">
        <f t="shared" si="106"/>
        <v/>
      </c>
      <c r="H205" s="199">
        <f t="shared" si="107"/>
        <v>0</v>
      </c>
      <c r="I205" s="199">
        <f t="shared" si="108"/>
        <v>0</v>
      </c>
      <c r="J205" s="199">
        <f t="shared" si="109"/>
        <v>0</v>
      </c>
      <c r="K205" s="199">
        <f t="shared" si="110"/>
        <v>0</v>
      </c>
      <c r="L205" s="199">
        <f t="shared" si="111"/>
        <v>0</v>
      </c>
      <c r="M205" s="199">
        <f t="shared" si="112"/>
        <v>0</v>
      </c>
      <c r="N205" s="72"/>
      <c r="O205" s="199">
        <f>+IFERROR(MIN(N205*(1+MTR!$E$28)*(1+MTR!$D$28),IF($C205&lt;2018,L205+M205*MTR!$D$35,L205+M205*MTR!$E$36)),0)</f>
        <v>0</v>
      </c>
      <c r="Q205" s="199" t="str">
        <f t="shared" si="104"/>
        <v/>
      </c>
      <c r="R205" s="199">
        <f t="shared" si="78"/>
        <v>0</v>
      </c>
      <c r="S205" s="199">
        <f t="shared" si="79"/>
        <v>0</v>
      </c>
      <c r="T205" s="199">
        <f t="shared" si="80"/>
        <v>0</v>
      </c>
      <c r="U205" s="199">
        <f t="shared" si="81"/>
        <v>0</v>
      </c>
      <c r="V205" s="199">
        <f t="shared" si="82"/>
        <v>0</v>
      </c>
      <c r="W205" s="199">
        <f t="shared" si="83"/>
        <v>0</v>
      </c>
      <c r="X205" s="199">
        <f t="shared" si="84"/>
        <v>0</v>
      </c>
      <c r="Y205" s="199">
        <f t="shared" si="85"/>
        <v>0</v>
      </c>
      <c r="Z205" s="72"/>
      <c r="AA205" s="213">
        <f>+IFERROR(MIN(Z205*(1+MTR!$E$28)*(1+MTR!$F$28),IF(L205&lt;2018,X205+Y205*MTR!$D$35,X205+Y205*MTR!$E$36)),0)</f>
        <v>0</v>
      </c>
    </row>
    <row r="206" spans="1:27">
      <c r="A206" s="105"/>
      <c r="B206" s="72"/>
      <c r="C206" s="116"/>
      <c r="D206" s="72"/>
      <c r="E206" s="113"/>
      <c r="F206" s="197" t="str">
        <f t="shared" si="105"/>
        <v/>
      </c>
      <c r="G206" s="198" t="str">
        <f t="shared" si="106"/>
        <v/>
      </c>
      <c r="H206" s="199">
        <f t="shared" si="107"/>
        <v>0</v>
      </c>
      <c r="I206" s="199">
        <f t="shared" si="108"/>
        <v>0</v>
      </c>
      <c r="J206" s="199">
        <f t="shared" si="109"/>
        <v>0</v>
      </c>
      <c r="K206" s="199">
        <f t="shared" si="110"/>
        <v>0</v>
      </c>
      <c r="L206" s="199">
        <f t="shared" si="111"/>
        <v>0</v>
      </c>
      <c r="M206" s="199">
        <f t="shared" si="112"/>
        <v>0</v>
      </c>
      <c r="N206" s="72"/>
      <c r="O206" s="199">
        <f>+IFERROR(MIN(N206*(1+MTR!$E$28)*(1+MTR!$D$28),IF($C206&lt;2018,L206+M206*MTR!$D$35,L206+M206*MTR!$E$36)),0)</f>
        <v>0</v>
      </c>
      <c r="Q206" s="199" t="str">
        <f t="shared" si="104"/>
        <v/>
      </c>
      <c r="R206" s="199">
        <f t="shared" si="78"/>
        <v>0</v>
      </c>
      <c r="S206" s="199">
        <f t="shared" si="79"/>
        <v>0</v>
      </c>
      <c r="T206" s="199">
        <f t="shared" si="80"/>
        <v>0</v>
      </c>
      <c r="U206" s="199">
        <f t="shared" si="81"/>
        <v>0</v>
      </c>
      <c r="V206" s="199">
        <f t="shared" si="82"/>
        <v>0</v>
      </c>
      <c r="W206" s="199">
        <f t="shared" si="83"/>
        <v>0</v>
      </c>
      <c r="X206" s="199">
        <f t="shared" si="84"/>
        <v>0</v>
      </c>
      <c r="Y206" s="199">
        <f t="shared" si="85"/>
        <v>0</v>
      </c>
      <c r="Z206" s="72"/>
      <c r="AA206" s="213">
        <f>+IFERROR(MIN(Z206*(1+MTR!$E$28)*(1+MTR!$F$28),IF(L206&lt;2018,X206+Y206*MTR!$D$35,X206+Y206*MTR!$E$36)),0)</f>
        <v>0</v>
      </c>
    </row>
    <row r="207" spans="1:27">
      <c r="A207" s="105"/>
      <c r="B207" s="72"/>
      <c r="C207" s="116"/>
      <c r="D207" s="72"/>
      <c r="E207" s="113"/>
      <c r="F207" s="197" t="str">
        <f t="shared" si="105"/>
        <v/>
      </c>
      <c r="G207" s="198" t="str">
        <f t="shared" si="106"/>
        <v/>
      </c>
      <c r="H207" s="199">
        <f t="shared" si="107"/>
        <v>0</v>
      </c>
      <c r="I207" s="199">
        <f t="shared" si="108"/>
        <v>0</v>
      </c>
      <c r="J207" s="199">
        <f t="shared" si="109"/>
        <v>0</v>
      </c>
      <c r="K207" s="199">
        <f t="shared" si="110"/>
        <v>0</v>
      </c>
      <c r="L207" s="199">
        <f t="shared" si="111"/>
        <v>0</v>
      </c>
      <c r="M207" s="199">
        <f t="shared" si="112"/>
        <v>0</v>
      </c>
      <c r="N207" s="72"/>
      <c r="O207" s="199">
        <f>+IFERROR(MIN(N207*(1+MTR!$E$28)*(1+MTR!$D$28),IF($C207&lt;2018,L207+M207*MTR!$D$35,L207+M207*MTR!$E$36)),0)</f>
        <v>0</v>
      </c>
      <c r="Q207" s="199" t="str">
        <f t="shared" si="104"/>
        <v/>
      </c>
      <c r="R207" s="199">
        <f t="shared" si="78"/>
        <v>0</v>
      </c>
      <c r="S207" s="199">
        <f t="shared" si="79"/>
        <v>0</v>
      </c>
      <c r="T207" s="199">
        <f t="shared" si="80"/>
        <v>0</v>
      </c>
      <c r="U207" s="199">
        <f t="shared" si="81"/>
        <v>0</v>
      </c>
      <c r="V207" s="199">
        <f t="shared" si="82"/>
        <v>0</v>
      </c>
      <c r="W207" s="199">
        <f t="shared" si="83"/>
        <v>0</v>
      </c>
      <c r="X207" s="199">
        <f t="shared" si="84"/>
        <v>0</v>
      </c>
      <c r="Y207" s="199">
        <f t="shared" si="85"/>
        <v>0</v>
      </c>
      <c r="Z207" s="72"/>
      <c r="AA207" s="213">
        <f>+IFERROR(MIN(Z207*(1+MTR!$E$28)*(1+MTR!$F$28),IF(L207&lt;2018,X207+Y207*MTR!$D$35,X207+Y207*MTR!$E$36)),0)</f>
        <v>0</v>
      </c>
    </row>
    <row r="208" spans="1:27">
      <c r="A208" s="105"/>
      <c r="B208" s="72"/>
      <c r="C208" s="116"/>
      <c r="D208" s="72"/>
      <c r="E208" s="113"/>
      <c r="F208" s="197" t="str">
        <f t="shared" si="105"/>
        <v/>
      </c>
      <c r="G208" s="198" t="str">
        <f t="shared" si="106"/>
        <v/>
      </c>
      <c r="H208" s="199">
        <f t="shared" si="107"/>
        <v>0</v>
      </c>
      <c r="I208" s="199">
        <f t="shared" si="108"/>
        <v>0</v>
      </c>
      <c r="J208" s="199">
        <f t="shared" si="109"/>
        <v>0</v>
      </c>
      <c r="K208" s="199">
        <f t="shared" si="110"/>
        <v>0</v>
      </c>
      <c r="L208" s="199">
        <f t="shared" si="111"/>
        <v>0</v>
      </c>
      <c r="M208" s="199">
        <f t="shared" si="112"/>
        <v>0</v>
      </c>
      <c r="N208" s="72"/>
      <c r="O208" s="199">
        <f>+IFERROR(MIN(N208*(1+MTR!$E$28)*(1+MTR!$D$28),IF($C208&lt;2018,L208+M208*MTR!$D$35,L208+M208*MTR!$E$36)),0)</f>
        <v>0</v>
      </c>
      <c r="Q208" s="199" t="str">
        <f t="shared" si="104"/>
        <v/>
      </c>
      <c r="R208" s="199">
        <f t="shared" ref="R208:R271" si="113">+IFERROR(Q208*$D208,0)</f>
        <v>0</v>
      </c>
      <c r="S208" s="199">
        <f t="shared" ref="S208:S271" si="114">IFERROR(MIN((J208)*$J$12,R208),"")</f>
        <v>0</v>
      </c>
      <c r="T208" s="199">
        <f t="shared" ref="T208:T271" si="115">+IFERROR(Q208*$E208,0)</f>
        <v>0</v>
      </c>
      <c r="U208" s="199">
        <f t="shared" ref="U208:U271" si="116">IFERROR(MIN((K208)*$J$12,T208),"")</f>
        <v>0</v>
      </c>
      <c r="V208" s="199">
        <f t="shared" ref="V208:V271" si="117">+IFERROR(IF($F208&gt;0,MAX(0,MIN(R208/$F208,MAX(0,R208))),0),0)</f>
        <v>0</v>
      </c>
      <c r="W208" s="199">
        <f t="shared" ref="W208:W271" si="118">+IFERROR(IF($F208&gt;0,MAX(0,MIN(T208/$F208,MAX(0,T208))),0),0)</f>
        <v>0</v>
      </c>
      <c r="X208" s="199">
        <f t="shared" ref="X208:X271" si="119">+V208-W208</f>
        <v>0</v>
      </c>
      <c r="Y208" s="199">
        <f t="shared" ref="Y208:Y271" si="120">+R208-T208</f>
        <v>0</v>
      </c>
      <c r="Z208" s="72"/>
      <c r="AA208" s="213">
        <f>+IFERROR(MIN(Z208*(1+MTR!$E$28)*(1+MTR!$F$28),IF(L208&lt;2018,X208+Y208*MTR!$D$35,X208+Y208*MTR!$E$36)),0)</f>
        <v>0</v>
      </c>
    </row>
    <row r="209" spans="1:27">
      <c r="A209" s="105"/>
      <c r="B209" s="72"/>
      <c r="C209" s="116"/>
      <c r="D209" s="72"/>
      <c r="E209" s="113"/>
      <c r="F209" s="197" t="str">
        <f t="shared" si="105"/>
        <v/>
      </c>
      <c r="G209" s="198" t="str">
        <f t="shared" si="106"/>
        <v/>
      </c>
      <c r="H209" s="199">
        <f t="shared" si="107"/>
        <v>0</v>
      </c>
      <c r="I209" s="199">
        <f t="shared" si="108"/>
        <v>0</v>
      </c>
      <c r="J209" s="199">
        <f t="shared" si="109"/>
        <v>0</v>
      </c>
      <c r="K209" s="199">
        <f t="shared" si="110"/>
        <v>0</v>
      </c>
      <c r="L209" s="199">
        <f t="shared" si="111"/>
        <v>0</v>
      </c>
      <c r="M209" s="199">
        <f t="shared" si="112"/>
        <v>0</v>
      </c>
      <c r="N209" s="72"/>
      <c r="O209" s="199">
        <f>+IFERROR(MIN(N209*(1+MTR!$E$28)*(1+MTR!$D$28),IF($C209&lt;2018,L209+M209*MTR!$D$35,L209+M209*MTR!$E$36)),0)</f>
        <v>0</v>
      </c>
      <c r="Q209" s="199" t="str">
        <f t="shared" si="104"/>
        <v/>
      </c>
      <c r="R209" s="199">
        <f t="shared" si="113"/>
        <v>0</v>
      </c>
      <c r="S209" s="199">
        <f t="shared" si="114"/>
        <v>0</v>
      </c>
      <c r="T209" s="199">
        <f t="shared" si="115"/>
        <v>0</v>
      </c>
      <c r="U209" s="199">
        <f t="shared" si="116"/>
        <v>0</v>
      </c>
      <c r="V209" s="199">
        <f t="shared" si="117"/>
        <v>0</v>
      </c>
      <c r="W209" s="199">
        <f t="shared" si="118"/>
        <v>0</v>
      </c>
      <c r="X209" s="199">
        <f t="shared" si="119"/>
        <v>0</v>
      </c>
      <c r="Y209" s="199">
        <f t="shared" si="120"/>
        <v>0</v>
      </c>
      <c r="Z209" s="72"/>
      <c r="AA209" s="213">
        <f>+IFERROR(MIN(Z209*(1+MTR!$E$28)*(1+MTR!$F$28),IF(L209&lt;2018,X209+Y209*MTR!$D$35,X209+Y209*MTR!$E$36)),0)</f>
        <v>0</v>
      </c>
    </row>
    <row r="210" spans="1:27">
      <c r="A210" s="105"/>
      <c r="B210" s="72"/>
      <c r="C210" s="116"/>
      <c r="D210" s="72"/>
      <c r="E210" s="113"/>
      <c r="F210" s="197" t="str">
        <f t="shared" si="105"/>
        <v/>
      </c>
      <c r="G210" s="198" t="str">
        <f t="shared" si="106"/>
        <v/>
      </c>
      <c r="H210" s="199">
        <f t="shared" si="107"/>
        <v>0</v>
      </c>
      <c r="I210" s="199">
        <f t="shared" si="108"/>
        <v>0</v>
      </c>
      <c r="J210" s="199">
        <f t="shared" si="109"/>
        <v>0</v>
      </c>
      <c r="K210" s="199">
        <f t="shared" si="110"/>
        <v>0</v>
      </c>
      <c r="L210" s="199">
        <f t="shared" si="111"/>
        <v>0</v>
      </c>
      <c r="M210" s="199">
        <f t="shared" si="112"/>
        <v>0</v>
      </c>
      <c r="N210" s="72"/>
      <c r="O210" s="199">
        <f>+IFERROR(MIN(N210*(1+MTR!$E$28)*(1+MTR!$D$28),IF($C210&lt;2018,L210+M210*MTR!$D$35,L210+M210*MTR!$E$36)),0)</f>
        <v>0</v>
      </c>
      <c r="Q210" s="199" t="str">
        <f t="shared" si="104"/>
        <v/>
      </c>
      <c r="R210" s="199">
        <f t="shared" si="113"/>
        <v>0</v>
      </c>
      <c r="S210" s="199">
        <f t="shared" si="114"/>
        <v>0</v>
      </c>
      <c r="T210" s="199">
        <f t="shared" si="115"/>
        <v>0</v>
      </c>
      <c r="U210" s="199">
        <f t="shared" si="116"/>
        <v>0</v>
      </c>
      <c r="V210" s="199">
        <f t="shared" si="117"/>
        <v>0</v>
      </c>
      <c r="W210" s="199">
        <f t="shared" si="118"/>
        <v>0</v>
      </c>
      <c r="X210" s="199">
        <f t="shared" si="119"/>
        <v>0</v>
      </c>
      <c r="Y210" s="199">
        <f t="shared" si="120"/>
        <v>0</v>
      </c>
      <c r="Z210" s="72"/>
      <c r="AA210" s="213">
        <f>+IFERROR(MIN(Z210*(1+MTR!$E$28)*(1+MTR!$F$28),IF(L210&lt;2018,X210+Y210*MTR!$D$35,X210+Y210*MTR!$E$36)),0)</f>
        <v>0</v>
      </c>
    </row>
    <row r="211" spans="1:27">
      <c r="A211" s="105"/>
      <c r="B211" s="72"/>
      <c r="C211" s="116"/>
      <c r="D211" s="72"/>
      <c r="E211" s="113"/>
      <c r="F211" s="197" t="str">
        <f t="shared" si="105"/>
        <v/>
      </c>
      <c r="G211" s="198" t="str">
        <f t="shared" si="106"/>
        <v/>
      </c>
      <c r="H211" s="199">
        <f t="shared" si="107"/>
        <v>0</v>
      </c>
      <c r="I211" s="199">
        <f t="shared" si="108"/>
        <v>0</v>
      </c>
      <c r="J211" s="199">
        <f t="shared" si="109"/>
        <v>0</v>
      </c>
      <c r="K211" s="199">
        <f t="shared" si="110"/>
        <v>0</v>
      </c>
      <c r="L211" s="199">
        <f t="shared" si="111"/>
        <v>0</v>
      </c>
      <c r="M211" s="199">
        <f t="shared" si="112"/>
        <v>0</v>
      </c>
      <c r="N211" s="72"/>
      <c r="O211" s="199">
        <f>+IFERROR(MIN(N211*(1+MTR!$E$28)*(1+MTR!$D$28),IF($C211&lt;2018,L211+M211*MTR!$D$35,L211+M211*MTR!$E$36)),0)</f>
        <v>0</v>
      </c>
      <c r="Q211" s="199" t="str">
        <f t="shared" si="104"/>
        <v/>
      </c>
      <c r="R211" s="199">
        <f t="shared" si="113"/>
        <v>0</v>
      </c>
      <c r="S211" s="199">
        <f t="shared" si="114"/>
        <v>0</v>
      </c>
      <c r="T211" s="199">
        <f t="shared" si="115"/>
        <v>0</v>
      </c>
      <c r="U211" s="199">
        <f t="shared" si="116"/>
        <v>0</v>
      </c>
      <c r="V211" s="199">
        <f t="shared" si="117"/>
        <v>0</v>
      </c>
      <c r="W211" s="199">
        <f t="shared" si="118"/>
        <v>0</v>
      </c>
      <c r="X211" s="199">
        <f t="shared" si="119"/>
        <v>0</v>
      </c>
      <c r="Y211" s="199">
        <f t="shared" si="120"/>
        <v>0</v>
      </c>
      <c r="Z211" s="72"/>
      <c r="AA211" s="213">
        <f>+IFERROR(MIN(Z211*(1+MTR!$E$28)*(1+MTR!$F$28),IF(L211&lt;2018,X211+Y211*MTR!$D$35,X211+Y211*MTR!$E$36)),0)</f>
        <v>0</v>
      </c>
    </row>
    <row r="212" spans="1:27">
      <c r="A212" s="105"/>
      <c r="B212" s="72"/>
      <c r="C212" s="116"/>
      <c r="D212" s="72"/>
      <c r="E212" s="113"/>
      <c r="F212" s="197" t="str">
        <f t="shared" si="105"/>
        <v/>
      </c>
      <c r="G212" s="198" t="str">
        <f t="shared" si="106"/>
        <v/>
      </c>
      <c r="H212" s="199">
        <f t="shared" si="107"/>
        <v>0</v>
      </c>
      <c r="I212" s="199">
        <f t="shared" si="108"/>
        <v>0</v>
      </c>
      <c r="J212" s="199">
        <f t="shared" si="109"/>
        <v>0</v>
      </c>
      <c r="K212" s="199">
        <f t="shared" si="110"/>
        <v>0</v>
      </c>
      <c r="L212" s="199">
        <f t="shared" si="111"/>
        <v>0</v>
      </c>
      <c r="M212" s="199">
        <f t="shared" si="112"/>
        <v>0</v>
      </c>
      <c r="N212" s="72"/>
      <c r="O212" s="199">
        <f>+IFERROR(MIN(N212*(1+MTR!$E$28)*(1+MTR!$D$28),IF($C212&lt;2018,L212+M212*MTR!$D$35,L212+M212*MTR!$E$36)),0)</f>
        <v>0</v>
      </c>
      <c r="Q212" s="199" t="str">
        <f t="shared" si="104"/>
        <v/>
      </c>
      <c r="R212" s="199">
        <f t="shared" si="113"/>
        <v>0</v>
      </c>
      <c r="S212" s="199">
        <f t="shared" si="114"/>
        <v>0</v>
      </c>
      <c r="T212" s="199">
        <f t="shared" si="115"/>
        <v>0</v>
      </c>
      <c r="U212" s="199">
        <f t="shared" si="116"/>
        <v>0</v>
      </c>
      <c r="V212" s="199">
        <f t="shared" si="117"/>
        <v>0</v>
      </c>
      <c r="W212" s="199">
        <f t="shared" si="118"/>
        <v>0</v>
      </c>
      <c r="X212" s="199">
        <f t="shared" si="119"/>
        <v>0</v>
      </c>
      <c r="Y212" s="199">
        <f t="shared" si="120"/>
        <v>0</v>
      </c>
      <c r="Z212" s="72"/>
      <c r="AA212" s="213">
        <f>+IFERROR(MIN(Z212*(1+MTR!$E$28)*(1+MTR!$F$28),IF(L212&lt;2018,X212+Y212*MTR!$D$35,X212+Y212*MTR!$E$36)),0)</f>
        <v>0</v>
      </c>
    </row>
    <row r="213" spans="1:27">
      <c r="A213" s="105"/>
      <c r="B213" s="72"/>
      <c r="C213" s="116"/>
      <c r="D213" s="72"/>
      <c r="E213" s="113"/>
      <c r="F213" s="197" t="str">
        <f t="shared" si="105"/>
        <v/>
      </c>
      <c r="G213" s="198" t="str">
        <f t="shared" si="106"/>
        <v/>
      </c>
      <c r="H213" s="199">
        <f t="shared" si="107"/>
        <v>0</v>
      </c>
      <c r="I213" s="199">
        <f t="shared" si="108"/>
        <v>0</v>
      </c>
      <c r="J213" s="199">
        <f t="shared" si="109"/>
        <v>0</v>
      </c>
      <c r="K213" s="199">
        <f t="shared" si="110"/>
        <v>0</v>
      </c>
      <c r="L213" s="199">
        <f t="shared" si="111"/>
        <v>0</v>
      </c>
      <c r="M213" s="199">
        <f t="shared" si="112"/>
        <v>0</v>
      </c>
      <c r="N213" s="72"/>
      <c r="O213" s="199">
        <f>+IFERROR(MIN(N213*(1+MTR!$E$28)*(1+MTR!$D$28),IF($C213&lt;2018,L213+M213*MTR!$D$35,L213+M213*MTR!$E$36)),0)</f>
        <v>0</v>
      </c>
      <c r="Q213" s="199" t="str">
        <f t="shared" si="104"/>
        <v/>
      </c>
      <c r="R213" s="199">
        <f t="shared" si="113"/>
        <v>0</v>
      </c>
      <c r="S213" s="199">
        <f t="shared" si="114"/>
        <v>0</v>
      </c>
      <c r="T213" s="199">
        <f t="shared" si="115"/>
        <v>0</v>
      </c>
      <c r="U213" s="199">
        <f t="shared" si="116"/>
        <v>0</v>
      </c>
      <c r="V213" s="199">
        <f t="shared" si="117"/>
        <v>0</v>
      </c>
      <c r="W213" s="199">
        <f t="shared" si="118"/>
        <v>0</v>
      </c>
      <c r="X213" s="199">
        <f t="shared" si="119"/>
        <v>0</v>
      </c>
      <c r="Y213" s="199">
        <f t="shared" si="120"/>
        <v>0</v>
      </c>
      <c r="Z213" s="72"/>
      <c r="AA213" s="213">
        <f>+IFERROR(MIN(Z213*(1+MTR!$E$28)*(1+MTR!$F$28),IF(L213&lt;2018,X213+Y213*MTR!$D$35,X213+Y213*MTR!$E$36)),0)</f>
        <v>0</v>
      </c>
    </row>
    <row r="214" spans="1:27">
      <c r="A214" s="105"/>
      <c r="B214" s="72"/>
      <c r="C214" s="116"/>
      <c r="D214" s="72"/>
      <c r="E214" s="113"/>
      <c r="F214" s="197" t="str">
        <f t="shared" si="105"/>
        <v/>
      </c>
      <c r="G214" s="198" t="str">
        <f t="shared" si="106"/>
        <v/>
      </c>
      <c r="H214" s="199">
        <f t="shared" si="107"/>
        <v>0</v>
      </c>
      <c r="I214" s="199">
        <f t="shared" si="108"/>
        <v>0</v>
      </c>
      <c r="J214" s="199">
        <f t="shared" si="109"/>
        <v>0</v>
      </c>
      <c r="K214" s="199">
        <f t="shared" si="110"/>
        <v>0</v>
      </c>
      <c r="L214" s="199">
        <f t="shared" si="111"/>
        <v>0</v>
      </c>
      <c r="M214" s="199">
        <f t="shared" si="112"/>
        <v>0</v>
      </c>
      <c r="N214" s="72"/>
      <c r="O214" s="199">
        <f>+IFERROR(MIN(N214*(1+MTR!$E$28)*(1+MTR!$D$28),IF($C214&lt;2018,L214+M214*MTR!$D$35,L214+M214*MTR!$E$36)),0)</f>
        <v>0</v>
      </c>
      <c r="Q214" s="199" t="str">
        <f t="shared" si="104"/>
        <v/>
      </c>
      <c r="R214" s="199">
        <f t="shared" si="113"/>
        <v>0</v>
      </c>
      <c r="S214" s="199">
        <f t="shared" si="114"/>
        <v>0</v>
      </c>
      <c r="T214" s="199">
        <f t="shared" si="115"/>
        <v>0</v>
      </c>
      <c r="U214" s="199">
        <f t="shared" si="116"/>
        <v>0</v>
      </c>
      <c r="V214" s="199">
        <f t="shared" si="117"/>
        <v>0</v>
      </c>
      <c r="W214" s="199">
        <f t="shared" si="118"/>
        <v>0</v>
      </c>
      <c r="X214" s="199">
        <f t="shared" si="119"/>
        <v>0</v>
      </c>
      <c r="Y214" s="199">
        <f t="shared" si="120"/>
        <v>0</v>
      </c>
      <c r="Z214" s="72"/>
      <c r="AA214" s="213">
        <f>+IFERROR(MIN(Z214*(1+MTR!$E$28)*(1+MTR!$F$28),IF(L214&lt;2018,X214+Y214*MTR!$D$35,X214+Y214*MTR!$E$36)),0)</f>
        <v>0</v>
      </c>
    </row>
    <row r="215" spans="1:27">
      <c r="A215" s="105"/>
      <c r="B215" s="72"/>
      <c r="C215" s="116"/>
      <c r="D215" s="72"/>
      <c r="E215" s="113"/>
      <c r="F215" s="197" t="str">
        <f t="shared" si="105"/>
        <v/>
      </c>
      <c r="G215" s="198" t="str">
        <f t="shared" si="106"/>
        <v/>
      </c>
      <c r="H215" s="199">
        <f t="shared" si="107"/>
        <v>0</v>
      </c>
      <c r="I215" s="199">
        <f t="shared" si="108"/>
        <v>0</v>
      </c>
      <c r="J215" s="199">
        <f t="shared" si="109"/>
        <v>0</v>
      </c>
      <c r="K215" s="199">
        <f t="shared" si="110"/>
        <v>0</v>
      </c>
      <c r="L215" s="199">
        <f t="shared" si="111"/>
        <v>0</v>
      </c>
      <c r="M215" s="199">
        <f t="shared" si="112"/>
        <v>0</v>
      </c>
      <c r="N215" s="72"/>
      <c r="O215" s="199">
        <f>+IFERROR(MIN(N215*(1+MTR!$E$28)*(1+MTR!$D$28),IF($C215&lt;2018,L215+M215*MTR!$D$35,L215+M215*MTR!$E$36)),0)</f>
        <v>0</v>
      </c>
      <c r="Q215" s="199" t="str">
        <f t="shared" si="104"/>
        <v/>
      </c>
      <c r="R215" s="199">
        <f t="shared" si="113"/>
        <v>0</v>
      </c>
      <c r="S215" s="199">
        <f t="shared" si="114"/>
        <v>0</v>
      </c>
      <c r="T215" s="199">
        <f t="shared" si="115"/>
        <v>0</v>
      </c>
      <c r="U215" s="199">
        <f t="shared" si="116"/>
        <v>0</v>
      </c>
      <c r="V215" s="199">
        <f t="shared" si="117"/>
        <v>0</v>
      </c>
      <c r="W215" s="199">
        <f t="shared" si="118"/>
        <v>0</v>
      </c>
      <c r="X215" s="199">
        <f t="shared" si="119"/>
        <v>0</v>
      </c>
      <c r="Y215" s="199">
        <f t="shared" si="120"/>
        <v>0</v>
      </c>
      <c r="Z215" s="72"/>
      <c r="AA215" s="213">
        <f>+IFERROR(MIN(Z215*(1+MTR!$E$28)*(1+MTR!$F$28),IF(L215&lt;2018,X215+Y215*MTR!$D$35,X215+Y215*MTR!$E$36)),0)</f>
        <v>0</v>
      </c>
    </row>
    <row r="216" spans="1:27">
      <c r="A216" s="105"/>
      <c r="B216" s="72"/>
      <c r="C216" s="116"/>
      <c r="D216" s="72"/>
      <c r="E216" s="113"/>
      <c r="F216" s="197" t="str">
        <f t="shared" si="105"/>
        <v/>
      </c>
      <c r="G216" s="198" t="str">
        <f t="shared" si="106"/>
        <v/>
      </c>
      <c r="H216" s="199">
        <f t="shared" si="107"/>
        <v>0</v>
      </c>
      <c r="I216" s="199">
        <f t="shared" si="108"/>
        <v>0</v>
      </c>
      <c r="J216" s="199">
        <f t="shared" si="109"/>
        <v>0</v>
      </c>
      <c r="K216" s="199">
        <f t="shared" si="110"/>
        <v>0</v>
      </c>
      <c r="L216" s="199">
        <f t="shared" si="111"/>
        <v>0</v>
      </c>
      <c r="M216" s="199">
        <f t="shared" si="112"/>
        <v>0</v>
      </c>
      <c r="N216" s="72"/>
      <c r="O216" s="199">
        <f>+IFERROR(MIN(N216*(1+MTR!$E$28)*(1+MTR!$D$28),IF($C216&lt;2018,L216+M216*MTR!$D$35,L216+M216*MTR!$E$36)),0)</f>
        <v>0</v>
      </c>
      <c r="Q216" s="199" t="str">
        <f t="shared" si="104"/>
        <v/>
      </c>
      <c r="R216" s="199">
        <f t="shared" si="113"/>
        <v>0</v>
      </c>
      <c r="S216" s="199">
        <f t="shared" si="114"/>
        <v>0</v>
      </c>
      <c r="T216" s="199">
        <f t="shared" si="115"/>
        <v>0</v>
      </c>
      <c r="U216" s="199">
        <f t="shared" si="116"/>
        <v>0</v>
      </c>
      <c r="V216" s="199">
        <f t="shared" si="117"/>
        <v>0</v>
      </c>
      <c r="W216" s="199">
        <f t="shared" si="118"/>
        <v>0</v>
      </c>
      <c r="X216" s="199">
        <f t="shared" si="119"/>
        <v>0</v>
      </c>
      <c r="Y216" s="199">
        <f t="shared" si="120"/>
        <v>0</v>
      </c>
      <c r="Z216" s="72"/>
      <c r="AA216" s="213">
        <f>+IFERROR(MIN(Z216*(1+MTR!$E$28)*(1+MTR!$F$28),IF(L216&lt;2018,X216+Y216*MTR!$D$35,X216+Y216*MTR!$E$36)),0)</f>
        <v>0</v>
      </c>
    </row>
    <row r="217" spans="1:27">
      <c r="A217" s="105"/>
      <c r="B217" s="72"/>
      <c r="C217" s="116"/>
      <c r="D217" s="72"/>
      <c r="E217" s="113"/>
      <c r="F217" s="197" t="str">
        <f t="shared" si="105"/>
        <v/>
      </c>
      <c r="G217" s="198" t="str">
        <f t="shared" si="106"/>
        <v/>
      </c>
      <c r="H217" s="199">
        <f t="shared" si="107"/>
        <v>0</v>
      </c>
      <c r="I217" s="199">
        <f t="shared" si="108"/>
        <v>0</v>
      </c>
      <c r="J217" s="199">
        <f t="shared" si="109"/>
        <v>0</v>
      </c>
      <c r="K217" s="199">
        <f t="shared" si="110"/>
        <v>0</v>
      </c>
      <c r="L217" s="199">
        <f t="shared" si="111"/>
        <v>0</v>
      </c>
      <c r="M217" s="199">
        <f t="shared" si="112"/>
        <v>0</v>
      </c>
      <c r="N217" s="72"/>
      <c r="O217" s="199">
        <f>+IFERROR(MIN(N217*(1+MTR!$E$28)*(1+MTR!$D$28),IF($C217&lt;2018,L217+M217*MTR!$D$35,L217+M217*MTR!$E$36)),0)</f>
        <v>0</v>
      </c>
      <c r="Q217" s="199" t="str">
        <f t="shared" si="104"/>
        <v/>
      </c>
      <c r="R217" s="199">
        <f t="shared" si="113"/>
        <v>0</v>
      </c>
      <c r="S217" s="199">
        <f t="shared" si="114"/>
        <v>0</v>
      </c>
      <c r="T217" s="199">
        <f t="shared" si="115"/>
        <v>0</v>
      </c>
      <c r="U217" s="199">
        <f t="shared" si="116"/>
        <v>0</v>
      </c>
      <c r="V217" s="199">
        <f t="shared" si="117"/>
        <v>0</v>
      </c>
      <c r="W217" s="199">
        <f t="shared" si="118"/>
        <v>0</v>
      </c>
      <c r="X217" s="199">
        <f t="shared" si="119"/>
        <v>0</v>
      </c>
      <c r="Y217" s="199">
        <f t="shared" si="120"/>
        <v>0</v>
      </c>
      <c r="Z217" s="72"/>
      <c r="AA217" s="213">
        <f>+IFERROR(MIN(Z217*(1+MTR!$E$28)*(1+MTR!$F$28),IF(L217&lt;2018,X217+Y217*MTR!$D$35,X217+Y217*MTR!$E$36)),0)</f>
        <v>0</v>
      </c>
    </row>
    <row r="218" spans="1:27">
      <c r="A218" s="105"/>
      <c r="B218" s="72"/>
      <c r="C218" s="116"/>
      <c r="D218" s="72"/>
      <c r="E218" s="113"/>
      <c r="F218" s="197" t="str">
        <f t="shared" si="105"/>
        <v/>
      </c>
      <c r="G218" s="198" t="str">
        <f t="shared" si="106"/>
        <v/>
      </c>
      <c r="H218" s="199">
        <f t="shared" si="107"/>
        <v>0</v>
      </c>
      <c r="I218" s="199">
        <f t="shared" si="108"/>
        <v>0</v>
      </c>
      <c r="J218" s="199">
        <f t="shared" si="109"/>
        <v>0</v>
      </c>
      <c r="K218" s="199">
        <f t="shared" si="110"/>
        <v>0</v>
      </c>
      <c r="L218" s="199">
        <f t="shared" si="111"/>
        <v>0</v>
      </c>
      <c r="M218" s="199">
        <f t="shared" si="112"/>
        <v>0</v>
      </c>
      <c r="N218" s="72"/>
      <c r="O218" s="199">
        <f>+IFERROR(MIN(N218*(1+MTR!$E$28)*(1+MTR!$D$28),IF($C218&lt;2018,L218+M218*MTR!$D$35,L218+M218*MTR!$E$36)),0)</f>
        <v>0</v>
      </c>
      <c r="Q218" s="199" t="str">
        <f t="shared" si="104"/>
        <v/>
      </c>
      <c r="R218" s="199">
        <f t="shared" si="113"/>
        <v>0</v>
      </c>
      <c r="S218" s="199">
        <f t="shared" si="114"/>
        <v>0</v>
      </c>
      <c r="T218" s="199">
        <f t="shared" si="115"/>
        <v>0</v>
      </c>
      <c r="U218" s="199">
        <f t="shared" si="116"/>
        <v>0</v>
      </c>
      <c r="V218" s="199">
        <f t="shared" si="117"/>
        <v>0</v>
      </c>
      <c r="W218" s="199">
        <f t="shared" si="118"/>
        <v>0</v>
      </c>
      <c r="X218" s="199">
        <f t="shared" si="119"/>
        <v>0</v>
      </c>
      <c r="Y218" s="199">
        <f t="shared" si="120"/>
        <v>0</v>
      </c>
      <c r="Z218" s="72"/>
      <c r="AA218" s="213">
        <f>+IFERROR(MIN(Z218*(1+MTR!$E$28)*(1+MTR!$F$28),IF(L218&lt;2018,X218+Y218*MTR!$D$35,X218+Y218*MTR!$E$36)),0)</f>
        <v>0</v>
      </c>
    </row>
    <row r="219" spans="1:27">
      <c r="A219" s="105"/>
      <c r="B219" s="72"/>
      <c r="C219" s="116"/>
      <c r="D219" s="72"/>
      <c r="E219" s="113"/>
      <c r="F219" s="197" t="str">
        <f t="shared" si="105"/>
        <v/>
      </c>
      <c r="G219" s="198" t="str">
        <f t="shared" si="106"/>
        <v/>
      </c>
      <c r="H219" s="199">
        <f t="shared" si="107"/>
        <v>0</v>
      </c>
      <c r="I219" s="199">
        <f t="shared" si="108"/>
        <v>0</v>
      </c>
      <c r="J219" s="199">
        <f t="shared" si="109"/>
        <v>0</v>
      </c>
      <c r="K219" s="199">
        <f t="shared" si="110"/>
        <v>0</v>
      </c>
      <c r="L219" s="199">
        <f t="shared" si="111"/>
        <v>0</v>
      </c>
      <c r="M219" s="199">
        <f t="shared" si="112"/>
        <v>0</v>
      </c>
      <c r="N219" s="72"/>
      <c r="O219" s="199">
        <f>+IFERROR(MIN(N219*(1+MTR!$E$28)*(1+MTR!$D$28),IF($C219&lt;2018,L219+M219*MTR!$D$35,L219+M219*MTR!$E$36)),0)</f>
        <v>0</v>
      </c>
      <c r="Q219" s="199" t="str">
        <f t="shared" si="104"/>
        <v/>
      </c>
      <c r="R219" s="199">
        <f t="shared" si="113"/>
        <v>0</v>
      </c>
      <c r="S219" s="199">
        <f t="shared" si="114"/>
        <v>0</v>
      </c>
      <c r="T219" s="199">
        <f t="shared" si="115"/>
        <v>0</v>
      </c>
      <c r="U219" s="199">
        <f t="shared" si="116"/>
        <v>0</v>
      </c>
      <c r="V219" s="199">
        <f t="shared" si="117"/>
        <v>0</v>
      </c>
      <c r="W219" s="199">
        <f t="shared" si="118"/>
        <v>0</v>
      </c>
      <c r="X219" s="199">
        <f t="shared" si="119"/>
        <v>0</v>
      </c>
      <c r="Y219" s="199">
        <f t="shared" si="120"/>
        <v>0</v>
      </c>
      <c r="Z219" s="72"/>
      <c r="AA219" s="213">
        <f>+IFERROR(MIN(Z219*(1+MTR!$E$28)*(1+MTR!$F$28),IF(L219&lt;2018,X219+Y219*MTR!$D$35,X219+Y219*MTR!$E$36)),0)</f>
        <v>0</v>
      </c>
    </row>
    <row r="220" spans="1:27">
      <c r="A220" s="105"/>
      <c r="B220" s="72"/>
      <c r="C220" s="116"/>
      <c r="D220" s="72"/>
      <c r="E220" s="113"/>
      <c r="F220" s="197" t="str">
        <f t="shared" si="105"/>
        <v/>
      </c>
      <c r="G220" s="198" t="str">
        <f t="shared" si="106"/>
        <v/>
      </c>
      <c r="H220" s="199">
        <f t="shared" ref="H220:H255" si="121">+IFERROR(G220*$D220,0)</f>
        <v>0</v>
      </c>
      <c r="I220" s="199">
        <f t="shared" ref="I220:I255" si="122">+IFERROR(G220*$E220,0)</f>
        <v>0</v>
      </c>
      <c r="J220" s="199">
        <f t="shared" ref="J220:J255" si="123">+IFERROR(IF($F220&gt;0,MAX(0,MIN(H220/$F220,MAX(0,H220))),0),0)</f>
        <v>0</v>
      </c>
      <c r="K220" s="199">
        <f t="shared" ref="K220:K255" si="124">+IFERROR(IF($F220&gt;0,MAX(0,MIN(I220/$F220,MAX(0,I220))),0),0)</f>
        <v>0</v>
      </c>
      <c r="L220" s="199">
        <f t="shared" ref="L220:L255" si="125">+J220-K220</f>
        <v>0</v>
      </c>
      <c r="M220" s="199">
        <f t="shared" ref="M220:M255" si="126">+H220-I220</f>
        <v>0</v>
      </c>
      <c r="N220" s="72"/>
      <c r="O220" s="199">
        <f>+IFERROR(MIN(N220*(1+MTR!$E$28)*(1+MTR!$D$28),IF($C220&lt;2018,L220+M220*MTR!$D$35,L220+M220*MTR!$E$36)),0)</f>
        <v>0</v>
      </c>
      <c r="Q220" s="199" t="str">
        <f t="shared" si="104"/>
        <v/>
      </c>
      <c r="R220" s="199">
        <f t="shared" si="113"/>
        <v>0</v>
      </c>
      <c r="S220" s="199">
        <f t="shared" si="114"/>
        <v>0</v>
      </c>
      <c r="T220" s="199">
        <f t="shared" si="115"/>
        <v>0</v>
      </c>
      <c r="U220" s="199">
        <f t="shared" si="116"/>
        <v>0</v>
      </c>
      <c r="V220" s="199">
        <f t="shared" si="117"/>
        <v>0</v>
      </c>
      <c r="W220" s="199">
        <f t="shared" si="118"/>
        <v>0</v>
      </c>
      <c r="X220" s="199">
        <f t="shared" si="119"/>
        <v>0</v>
      </c>
      <c r="Y220" s="199">
        <f t="shared" si="120"/>
        <v>0</v>
      </c>
      <c r="Z220" s="72"/>
      <c r="AA220" s="213">
        <f>+IFERROR(MIN(Z220*(1+MTR!$E$28)*(1+MTR!$F$28),IF(L220&lt;2018,X220+Y220*MTR!$D$35,X220+Y220*MTR!$E$36)),0)</f>
        <v>0</v>
      </c>
    </row>
    <row r="221" spans="1:27">
      <c r="A221" s="105"/>
      <c r="B221" s="72"/>
      <c r="C221" s="116"/>
      <c r="D221" s="72"/>
      <c r="E221" s="113"/>
      <c r="F221" s="197" t="str">
        <f t="shared" si="105"/>
        <v/>
      </c>
      <c r="G221" s="198" t="str">
        <f t="shared" si="106"/>
        <v/>
      </c>
      <c r="H221" s="199">
        <f t="shared" si="121"/>
        <v>0</v>
      </c>
      <c r="I221" s="199">
        <f t="shared" si="122"/>
        <v>0</v>
      </c>
      <c r="J221" s="199">
        <f t="shared" si="123"/>
        <v>0</v>
      </c>
      <c r="K221" s="199">
        <f t="shared" si="124"/>
        <v>0</v>
      </c>
      <c r="L221" s="199">
        <f t="shared" si="125"/>
        <v>0</v>
      </c>
      <c r="M221" s="199">
        <f t="shared" si="126"/>
        <v>0</v>
      </c>
      <c r="N221" s="72"/>
      <c r="O221" s="199">
        <f>+IFERROR(MIN(N221*(1+MTR!$E$28)*(1+MTR!$D$28),IF($C221&lt;2018,L221+M221*MTR!$D$35,L221+M221*MTR!$E$36)),0)</f>
        <v>0</v>
      </c>
      <c r="Q221" s="199" t="str">
        <f t="shared" si="104"/>
        <v/>
      </c>
      <c r="R221" s="199">
        <f t="shared" si="113"/>
        <v>0</v>
      </c>
      <c r="S221" s="199">
        <f t="shared" si="114"/>
        <v>0</v>
      </c>
      <c r="T221" s="199">
        <f t="shared" si="115"/>
        <v>0</v>
      </c>
      <c r="U221" s="199">
        <f t="shared" si="116"/>
        <v>0</v>
      </c>
      <c r="V221" s="199">
        <f t="shared" si="117"/>
        <v>0</v>
      </c>
      <c r="W221" s="199">
        <f t="shared" si="118"/>
        <v>0</v>
      </c>
      <c r="X221" s="199">
        <f t="shared" si="119"/>
        <v>0</v>
      </c>
      <c r="Y221" s="199">
        <f t="shared" si="120"/>
        <v>0</v>
      </c>
      <c r="Z221" s="72"/>
      <c r="AA221" s="213">
        <f>+IFERROR(MIN(Z221*(1+MTR!$E$28)*(1+MTR!$F$28),IF(L221&lt;2018,X221+Y221*MTR!$D$35,X221+Y221*MTR!$E$36)),0)</f>
        <v>0</v>
      </c>
    </row>
    <row r="222" spans="1:27">
      <c r="A222" s="105"/>
      <c r="B222" s="72"/>
      <c r="C222" s="116"/>
      <c r="D222" s="72"/>
      <c r="E222" s="113"/>
      <c r="F222" s="197" t="str">
        <f t="shared" si="105"/>
        <v/>
      </c>
      <c r="G222" s="198" t="str">
        <f t="shared" si="106"/>
        <v/>
      </c>
      <c r="H222" s="199">
        <f t="shared" si="121"/>
        <v>0</v>
      </c>
      <c r="I222" s="199">
        <f t="shared" si="122"/>
        <v>0</v>
      </c>
      <c r="J222" s="199">
        <f t="shared" si="123"/>
        <v>0</v>
      </c>
      <c r="K222" s="199">
        <f t="shared" si="124"/>
        <v>0</v>
      </c>
      <c r="L222" s="199">
        <f t="shared" si="125"/>
        <v>0</v>
      </c>
      <c r="M222" s="199">
        <f t="shared" si="126"/>
        <v>0</v>
      </c>
      <c r="N222" s="72"/>
      <c r="O222" s="199">
        <f>+IFERROR(MIN(N222*(1+MTR!$E$28)*(1+MTR!$D$28),IF($C222&lt;2018,L222+M222*MTR!$D$35,L222+M222*MTR!$E$36)),0)</f>
        <v>0</v>
      </c>
      <c r="Q222" s="199" t="str">
        <f t="shared" si="104"/>
        <v/>
      </c>
      <c r="R222" s="199">
        <f t="shared" si="113"/>
        <v>0</v>
      </c>
      <c r="S222" s="199">
        <f t="shared" si="114"/>
        <v>0</v>
      </c>
      <c r="T222" s="199">
        <f t="shared" si="115"/>
        <v>0</v>
      </c>
      <c r="U222" s="199">
        <f t="shared" si="116"/>
        <v>0</v>
      </c>
      <c r="V222" s="199">
        <f t="shared" si="117"/>
        <v>0</v>
      </c>
      <c r="W222" s="199">
        <f t="shared" si="118"/>
        <v>0</v>
      </c>
      <c r="X222" s="199">
        <f t="shared" si="119"/>
        <v>0</v>
      </c>
      <c r="Y222" s="199">
        <f t="shared" si="120"/>
        <v>0</v>
      </c>
      <c r="Z222" s="72"/>
      <c r="AA222" s="213">
        <f>+IFERROR(MIN(Z222*(1+MTR!$E$28)*(1+MTR!$F$28),IF(L222&lt;2018,X222+Y222*MTR!$D$35,X222+Y222*MTR!$E$36)),0)</f>
        <v>0</v>
      </c>
    </row>
    <row r="223" spans="1:27">
      <c r="A223" s="105"/>
      <c r="B223" s="72"/>
      <c r="C223" s="116"/>
      <c r="D223" s="72"/>
      <c r="E223" s="113"/>
      <c r="F223" s="197" t="str">
        <f t="shared" si="105"/>
        <v/>
      </c>
      <c r="G223" s="198" t="str">
        <f t="shared" si="106"/>
        <v/>
      </c>
      <c r="H223" s="199">
        <f t="shared" si="121"/>
        <v>0</v>
      </c>
      <c r="I223" s="199">
        <f t="shared" si="122"/>
        <v>0</v>
      </c>
      <c r="J223" s="199">
        <f t="shared" si="123"/>
        <v>0</v>
      </c>
      <c r="K223" s="199">
        <f t="shared" si="124"/>
        <v>0</v>
      </c>
      <c r="L223" s="199">
        <f t="shared" si="125"/>
        <v>0</v>
      </c>
      <c r="M223" s="199">
        <f t="shared" si="126"/>
        <v>0</v>
      </c>
      <c r="N223" s="72"/>
      <c r="O223" s="199">
        <f>+IFERROR(MIN(N223*(1+MTR!$E$28)*(1+MTR!$D$28),IF($C223&lt;2018,L223+M223*MTR!$D$35,L223+M223*MTR!$E$36)),0)</f>
        <v>0</v>
      </c>
      <c r="Q223" s="199" t="str">
        <f t="shared" si="104"/>
        <v/>
      </c>
      <c r="R223" s="199">
        <f t="shared" si="113"/>
        <v>0</v>
      </c>
      <c r="S223" s="199">
        <f t="shared" si="114"/>
        <v>0</v>
      </c>
      <c r="T223" s="199">
        <f t="shared" si="115"/>
        <v>0</v>
      </c>
      <c r="U223" s="199">
        <f t="shared" si="116"/>
        <v>0</v>
      </c>
      <c r="V223" s="199">
        <f t="shared" si="117"/>
        <v>0</v>
      </c>
      <c r="W223" s="199">
        <f t="shared" si="118"/>
        <v>0</v>
      </c>
      <c r="X223" s="199">
        <f t="shared" si="119"/>
        <v>0</v>
      </c>
      <c r="Y223" s="199">
        <f t="shared" si="120"/>
        <v>0</v>
      </c>
      <c r="Z223" s="72"/>
      <c r="AA223" s="213">
        <f>+IFERROR(MIN(Z223*(1+MTR!$E$28)*(1+MTR!$F$28),IF(L223&lt;2018,X223+Y223*MTR!$D$35,X223+Y223*MTR!$E$36)),0)</f>
        <v>0</v>
      </c>
    </row>
    <row r="224" spans="1:27">
      <c r="A224" s="105"/>
      <c r="B224" s="72"/>
      <c r="C224" s="116"/>
      <c r="D224" s="72"/>
      <c r="E224" s="113"/>
      <c r="F224" s="197" t="str">
        <f t="shared" si="105"/>
        <v/>
      </c>
      <c r="G224" s="198" t="str">
        <f t="shared" si="106"/>
        <v/>
      </c>
      <c r="H224" s="199">
        <f t="shared" si="121"/>
        <v>0</v>
      </c>
      <c r="I224" s="199">
        <f t="shared" si="122"/>
        <v>0</v>
      </c>
      <c r="J224" s="199">
        <f t="shared" si="123"/>
        <v>0</v>
      </c>
      <c r="K224" s="199">
        <f t="shared" si="124"/>
        <v>0</v>
      </c>
      <c r="L224" s="199">
        <f t="shared" si="125"/>
        <v>0</v>
      </c>
      <c r="M224" s="199">
        <f t="shared" si="126"/>
        <v>0</v>
      </c>
      <c r="N224" s="72"/>
      <c r="O224" s="199">
        <f>+IFERROR(MIN(N224*(1+MTR!$E$28)*(1+MTR!$D$28),IF($C224&lt;2018,L224+M224*MTR!$D$35,L224+M224*MTR!$E$36)),0)</f>
        <v>0</v>
      </c>
      <c r="Q224" s="199" t="str">
        <f t="shared" si="104"/>
        <v/>
      </c>
      <c r="R224" s="199">
        <f t="shared" si="113"/>
        <v>0</v>
      </c>
      <c r="S224" s="199">
        <f t="shared" si="114"/>
        <v>0</v>
      </c>
      <c r="T224" s="199">
        <f t="shared" si="115"/>
        <v>0</v>
      </c>
      <c r="U224" s="199">
        <f t="shared" si="116"/>
        <v>0</v>
      </c>
      <c r="V224" s="199">
        <f t="shared" si="117"/>
        <v>0</v>
      </c>
      <c r="W224" s="199">
        <f t="shared" si="118"/>
        <v>0</v>
      </c>
      <c r="X224" s="199">
        <f t="shared" si="119"/>
        <v>0</v>
      </c>
      <c r="Y224" s="199">
        <f t="shared" si="120"/>
        <v>0</v>
      </c>
      <c r="Z224" s="72"/>
      <c r="AA224" s="213">
        <f>+IFERROR(MIN(Z224*(1+MTR!$E$28)*(1+MTR!$F$28),IF(L224&lt;2018,X224+Y224*MTR!$D$35,X224+Y224*MTR!$E$36)),0)</f>
        <v>0</v>
      </c>
    </row>
    <row r="225" spans="1:27">
      <c r="A225" s="105"/>
      <c r="B225" s="72"/>
      <c r="C225" s="116"/>
      <c r="D225" s="72"/>
      <c r="E225" s="113"/>
      <c r="F225" s="197" t="str">
        <f t="shared" si="105"/>
        <v/>
      </c>
      <c r="G225" s="198" t="str">
        <f t="shared" si="106"/>
        <v/>
      </c>
      <c r="H225" s="199">
        <f t="shared" si="121"/>
        <v>0</v>
      </c>
      <c r="I225" s="199">
        <f t="shared" si="122"/>
        <v>0</v>
      </c>
      <c r="J225" s="199">
        <f t="shared" si="123"/>
        <v>0</v>
      </c>
      <c r="K225" s="199">
        <f t="shared" si="124"/>
        <v>0</v>
      </c>
      <c r="L225" s="199">
        <f t="shared" si="125"/>
        <v>0</v>
      </c>
      <c r="M225" s="199">
        <f t="shared" si="126"/>
        <v>0</v>
      </c>
      <c r="N225" s="72"/>
      <c r="O225" s="199">
        <f>+IFERROR(MIN(N225*(1+MTR!$E$28)*(1+MTR!$D$28),IF($C225&lt;2018,L225+M225*MTR!$D$35,L225+M225*MTR!$E$36)),0)</f>
        <v>0</v>
      </c>
      <c r="Q225" s="199" t="str">
        <f t="shared" si="104"/>
        <v/>
      </c>
      <c r="R225" s="199">
        <f t="shared" si="113"/>
        <v>0</v>
      </c>
      <c r="S225" s="199">
        <f t="shared" si="114"/>
        <v>0</v>
      </c>
      <c r="T225" s="199">
        <f t="shared" si="115"/>
        <v>0</v>
      </c>
      <c r="U225" s="199">
        <f t="shared" si="116"/>
        <v>0</v>
      </c>
      <c r="V225" s="199">
        <f t="shared" si="117"/>
        <v>0</v>
      </c>
      <c r="W225" s="199">
        <f t="shared" si="118"/>
        <v>0</v>
      </c>
      <c r="X225" s="199">
        <f t="shared" si="119"/>
        <v>0</v>
      </c>
      <c r="Y225" s="199">
        <f t="shared" si="120"/>
        <v>0</v>
      </c>
      <c r="Z225" s="72"/>
      <c r="AA225" s="213">
        <f>+IFERROR(MIN(Z225*(1+MTR!$E$28)*(1+MTR!$F$28),IF(L225&lt;2018,X225+Y225*MTR!$D$35,X225+Y225*MTR!$E$36)),0)</f>
        <v>0</v>
      </c>
    </row>
    <row r="226" spans="1:27">
      <c r="A226" s="105"/>
      <c r="B226" s="72"/>
      <c r="C226" s="116"/>
      <c r="D226" s="72"/>
      <c r="E226" s="113"/>
      <c r="F226" s="197" t="str">
        <f t="shared" si="105"/>
        <v/>
      </c>
      <c r="G226" s="198" t="str">
        <f t="shared" si="106"/>
        <v/>
      </c>
      <c r="H226" s="199">
        <f t="shared" si="121"/>
        <v>0</v>
      </c>
      <c r="I226" s="199">
        <f t="shared" si="122"/>
        <v>0</v>
      </c>
      <c r="J226" s="199">
        <f t="shared" si="123"/>
        <v>0</v>
      </c>
      <c r="K226" s="199">
        <f t="shared" si="124"/>
        <v>0</v>
      </c>
      <c r="L226" s="199">
        <f t="shared" si="125"/>
        <v>0</v>
      </c>
      <c r="M226" s="199">
        <f t="shared" si="126"/>
        <v>0</v>
      </c>
      <c r="N226" s="72"/>
      <c r="O226" s="199">
        <f>+IFERROR(MIN(N226*(1+MTR!$E$28)*(1+MTR!$D$28),IF($C226&lt;2018,L226+M226*MTR!$D$35,L226+M226*MTR!$E$36)),0)</f>
        <v>0</v>
      </c>
      <c r="Q226" s="199" t="str">
        <f t="shared" si="104"/>
        <v/>
      </c>
      <c r="R226" s="199">
        <f t="shared" si="113"/>
        <v>0</v>
      </c>
      <c r="S226" s="199">
        <f t="shared" si="114"/>
        <v>0</v>
      </c>
      <c r="T226" s="199">
        <f t="shared" si="115"/>
        <v>0</v>
      </c>
      <c r="U226" s="199">
        <f t="shared" si="116"/>
        <v>0</v>
      </c>
      <c r="V226" s="199">
        <f t="shared" si="117"/>
        <v>0</v>
      </c>
      <c r="W226" s="199">
        <f t="shared" si="118"/>
        <v>0</v>
      </c>
      <c r="X226" s="199">
        <f t="shared" si="119"/>
        <v>0</v>
      </c>
      <c r="Y226" s="199">
        <f t="shared" si="120"/>
        <v>0</v>
      </c>
      <c r="Z226" s="72"/>
      <c r="AA226" s="213">
        <f>+IFERROR(MIN(Z226*(1+MTR!$E$28)*(1+MTR!$F$28),IF(L226&lt;2018,X226+Y226*MTR!$D$35,X226+Y226*MTR!$E$36)),0)</f>
        <v>0</v>
      </c>
    </row>
    <row r="227" spans="1:27">
      <c r="A227" s="105"/>
      <c r="B227" s="72"/>
      <c r="C227" s="116"/>
      <c r="D227" s="72"/>
      <c r="E227" s="113"/>
      <c r="F227" s="197" t="str">
        <f t="shared" si="105"/>
        <v/>
      </c>
      <c r="G227" s="198" t="str">
        <f t="shared" si="106"/>
        <v/>
      </c>
      <c r="H227" s="199">
        <f t="shared" si="121"/>
        <v>0</v>
      </c>
      <c r="I227" s="199">
        <f t="shared" si="122"/>
        <v>0</v>
      </c>
      <c r="J227" s="199">
        <f t="shared" si="123"/>
        <v>0</v>
      </c>
      <c r="K227" s="199">
        <f t="shared" si="124"/>
        <v>0</v>
      </c>
      <c r="L227" s="199">
        <f t="shared" si="125"/>
        <v>0</v>
      </c>
      <c r="M227" s="199">
        <f t="shared" si="126"/>
        <v>0</v>
      </c>
      <c r="N227" s="72"/>
      <c r="O227" s="199">
        <f>+IFERROR(MIN(N227*(1+MTR!$E$28)*(1+MTR!$D$28),IF($C227&lt;2018,L227+M227*MTR!$D$35,L227+M227*MTR!$E$36)),0)</f>
        <v>0</v>
      </c>
      <c r="Q227" s="199" t="str">
        <f t="shared" si="104"/>
        <v/>
      </c>
      <c r="R227" s="199">
        <f t="shared" si="113"/>
        <v>0</v>
      </c>
      <c r="S227" s="199">
        <f t="shared" si="114"/>
        <v>0</v>
      </c>
      <c r="T227" s="199">
        <f t="shared" si="115"/>
        <v>0</v>
      </c>
      <c r="U227" s="199">
        <f t="shared" si="116"/>
        <v>0</v>
      </c>
      <c r="V227" s="199">
        <f t="shared" si="117"/>
        <v>0</v>
      </c>
      <c r="W227" s="199">
        <f t="shared" si="118"/>
        <v>0</v>
      </c>
      <c r="X227" s="199">
        <f t="shared" si="119"/>
        <v>0</v>
      </c>
      <c r="Y227" s="199">
        <f t="shared" si="120"/>
        <v>0</v>
      </c>
      <c r="Z227" s="72"/>
      <c r="AA227" s="213">
        <f>+IFERROR(MIN(Z227*(1+MTR!$E$28)*(1+MTR!$F$28),IF(L227&lt;2018,X227+Y227*MTR!$D$35,X227+Y227*MTR!$E$36)),0)</f>
        <v>0</v>
      </c>
    </row>
    <row r="228" spans="1:27">
      <c r="A228" s="105"/>
      <c r="B228" s="72"/>
      <c r="C228" s="116"/>
      <c r="D228" s="72"/>
      <c r="E228" s="113"/>
      <c r="F228" s="197" t="str">
        <f t="shared" si="105"/>
        <v/>
      </c>
      <c r="G228" s="198" t="str">
        <f t="shared" si="106"/>
        <v/>
      </c>
      <c r="H228" s="199">
        <f t="shared" si="121"/>
        <v>0</v>
      </c>
      <c r="I228" s="199">
        <f t="shared" si="122"/>
        <v>0</v>
      </c>
      <c r="J228" s="199">
        <f t="shared" si="123"/>
        <v>0</v>
      </c>
      <c r="K228" s="199">
        <f t="shared" si="124"/>
        <v>0</v>
      </c>
      <c r="L228" s="199">
        <f t="shared" si="125"/>
        <v>0</v>
      </c>
      <c r="M228" s="199">
        <f t="shared" si="126"/>
        <v>0</v>
      </c>
      <c r="N228" s="72"/>
      <c r="O228" s="199">
        <f>+IFERROR(MIN(N228*(1+MTR!$E$28)*(1+MTR!$D$28),IF($C228&lt;2018,L228+M228*MTR!$D$35,L228+M228*MTR!$E$36)),0)</f>
        <v>0</v>
      </c>
      <c r="Q228" s="199" t="str">
        <f t="shared" si="104"/>
        <v/>
      </c>
      <c r="R228" s="199">
        <f t="shared" si="113"/>
        <v>0</v>
      </c>
      <c r="S228" s="199">
        <f t="shared" si="114"/>
        <v>0</v>
      </c>
      <c r="T228" s="199">
        <f t="shared" si="115"/>
        <v>0</v>
      </c>
      <c r="U228" s="199">
        <f t="shared" si="116"/>
        <v>0</v>
      </c>
      <c r="V228" s="199">
        <f t="shared" si="117"/>
        <v>0</v>
      </c>
      <c r="W228" s="199">
        <f t="shared" si="118"/>
        <v>0</v>
      </c>
      <c r="X228" s="199">
        <f t="shared" si="119"/>
        <v>0</v>
      </c>
      <c r="Y228" s="199">
        <f t="shared" si="120"/>
        <v>0</v>
      </c>
      <c r="Z228" s="72"/>
      <c r="AA228" s="213">
        <f>+IFERROR(MIN(Z228*(1+MTR!$E$28)*(1+MTR!$F$28),IF(L228&lt;2018,X228+Y228*MTR!$D$35,X228+Y228*MTR!$E$36)),0)</f>
        <v>0</v>
      </c>
    </row>
    <row r="229" spans="1:27">
      <c r="A229" s="105"/>
      <c r="B229" s="72"/>
      <c r="C229" s="116"/>
      <c r="D229" s="72"/>
      <c r="E229" s="113"/>
      <c r="F229" s="197" t="str">
        <f t="shared" si="105"/>
        <v/>
      </c>
      <c r="G229" s="198" t="str">
        <f t="shared" si="106"/>
        <v/>
      </c>
      <c r="H229" s="199">
        <f t="shared" si="121"/>
        <v>0</v>
      </c>
      <c r="I229" s="199">
        <f t="shared" si="122"/>
        <v>0</v>
      </c>
      <c r="J229" s="199">
        <f t="shared" si="123"/>
        <v>0</v>
      </c>
      <c r="K229" s="199">
        <f t="shared" si="124"/>
        <v>0</v>
      </c>
      <c r="L229" s="199">
        <f t="shared" si="125"/>
        <v>0</v>
      </c>
      <c r="M229" s="199">
        <f t="shared" si="126"/>
        <v>0</v>
      </c>
      <c r="N229" s="72"/>
      <c r="O229" s="199">
        <f>+IFERROR(MIN(N229*(1+MTR!$E$28)*(1+MTR!$D$28),IF($C229&lt;2018,L229+M229*MTR!$D$35,L229+M229*MTR!$E$36)),0)</f>
        <v>0</v>
      </c>
      <c r="Q229" s="199" t="str">
        <f t="shared" si="104"/>
        <v/>
      </c>
      <c r="R229" s="199">
        <f t="shared" si="113"/>
        <v>0</v>
      </c>
      <c r="S229" s="199">
        <f t="shared" si="114"/>
        <v>0</v>
      </c>
      <c r="T229" s="199">
        <f t="shared" si="115"/>
        <v>0</v>
      </c>
      <c r="U229" s="199">
        <f t="shared" si="116"/>
        <v>0</v>
      </c>
      <c r="V229" s="199">
        <f t="shared" si="117"/>
        <v>0</v>
      </c>
      <c r="W229" s="199">
        <f t="shared" si="118"/>
        <v>0</v>
      </c>
      <c r="X229" s="199">
        <f t="shared" si="119"/>
        <v>0</v>
      </c>
      <c r="Y229" s="199">
        <f t="shared" si="120"/>
        <v>0</v>
      </c>
      <c r="Z229" s="72"/>
      <c r="AA229" s="213">
        <f>+IFERROR(MIN(Z229*(1+MTR!$E$28)*(1+MTR!$F$28),IF(L229&lt;2018,X229+Y229*MTR!$D$35,X229+Y229*MTR!$E$36)),0)</f>
        <v>0</v>
      </c>
    </row>
    <row r="230" spans="1:27">
      <c r="A230" s="105"/>
      <c r="B230" s="72"/>
      <c r="C230" s="116"/>
      <c r="D230" s="72"/>
      <c r="E230" s="113"/>
      <c r="F230" s="197" t="str">
        <f t="shared" si="105"/>
        <v/>
      </c>
      <c r="G230" s="198" t="str">
        <f t="shared" si="106"/>
        <v/>
      </c>
      <c r="H230" s="199">
        <f t="shared" si="121"/>
        <v>0</v>
      </c>
      <c r="I230" s="199">
        <f t="shared" si="122"/>
        <v>0</v>
      </c>
      <c r="J230" s="199">
        <f t="shared" si="123"/>
        <v>0</v>
      </c>
      <c r="K230" s="199">
        <f t="shared" si="124"/>
        <v>0</v>
      </c>
      <c r="L230" s="199">
        <f t="shared" si="125"/>
        <v>0</v>
      </c>
      <c r="M230" s="199">
        <f t="shared" si="126"/>
        <v>0</v>
      </c>
      <c r="N230" s="72"/>
      <c r="O230" s="199">
        <f>+IFERROR(MIN(N230*(1+MTR!$E$28)*(1+MTR!$D$28),IF($C230&lt;2018,L230+M230*MTR!$D$35,L230+M230*MTR!$E$36)),0)</f>
        <v>0</v>
      </c>
      <c r="Q230" s="199" t="str">
        <f t="shared" si="104"/>
        <v/>
      </c>
      <c r="R230" s="199">
        <f t="shared" si="113"/>
        <v>0</v>
      </c>
      <c r="S230" s="199">
        <f t="shared" si="114"/>
        <v>0</v>
      </c>
      <c r="T230" s="199">
        <f t="shared" si="115"/>
        <v>0</v>
      </c>
      <c r="U230" s="199">
        <f t="shared" si="116"/>
        <v>0</v>
      </c>
      <c r="V230" s="199">
        <f t="shared" si="117"/>
        <v>0</v>
      </c>
      <c r="W230" s="199">
        <f t="shared" si="118"/>
        <v>0</v>
      </c>
      <c r="X230" s="199">
        <f t="shared" si="119"/>
        <v>0</v>
      </c>
      <c r="Y230" s="199">
        <f t="shared" si="120"/>
        <v>0</v>
      </c>
      <c r="Z230" s="72"/>
      <c r="AA230" s="213">
        <f>+IFERROR(MIN(Z230*(1+MTR!$E$28)*(1+MTR!$F$28),IF(L230&lt;2018,X230+Y230*MTR!$D$35,X230+Y230*MTR!$E$36)),0)</f>
        <v>0</v>
      </c>
    </row>
    <row r="231" spans="1:27">
      <c r="A231" s="105"/>
      <c r="B231" s="72"/>
      <c r="C231" s="116"/>
      <c r="D231" s="72"/>
      <c r="E231" s="113"/>
      <c r="F231" s="197" t="str">
        <f t="shared" si="105"/>
        <v/>
      </c>
      <c r="G231" s="198" t="str">
        <f t="shared" si="106"/>
        <v/>
      </c>
      <c r="H231" s="199">
        <f t="shared" si="121"/>
        <v>0</v>
      </c>
      <c r="I231" s="199">
        <f t="shared" si="122"/>
        <v>0</v>
      </c>
      <c r="J231" s="199">
        <f t="shared" si="123"/>
        <v>0</v>
      </c>
      <c r="K231" s="199">
        <f t="shared" si="124"/>
        <v>0</v>
      </c>
      <c r="L231" s="199">
        <f t="shared" si="125"/>
        <v>0</v>
      </c>
      <c r="M231" s="199">
        <f t="shared" si="126"/>
        <v>0</v>
      </c>
      <c r="N231" s="72"/>
      <c r="O231" s="199">
        <f>+IFERROR(MIN(N231*(1+MTR!$E$28)*(1+MTR!$D$28),IF($C231&lt;2018,L231+M231*MTR!$D$35,L231+M231*MTR!$E$36)),0)</f>
        <v>0</v>
      </c>
      <c r="Q231" s="199" t="str">
        <f t="shared" si="104"/>
        <v/>
      </c>
      <c r="R231" s="199">
        <f t="shared" si="113"/>
        <v>0</v>
      </c>
      <c r="S231" s="199">
        <f t="shared" si="114"/>
        <v>0</v>
      </c>
      <c r="T231" s="199">
        <f t="shared" si="115"/>
        <v>0</v>
      </c>
      <c r="U231" s="199">
        <f t="shared" si="116"/>
        <v>0</v>
      </c>
      <c r="V231" s="199">
        <f t="shared" si="117"/>
        <v>0</v>
      </c>
      <c r="W231" s="199">
        <f t="shared" si="118"/>
        <v>0</v>
      </c>
      <c r="X231" s="199">
        <f t="shared" si="119"/>
        <v>0</v>
      </c>
      <c r="Y231" s="199">
        <f t="shared" si="120"/>
        <v>0</v>
      </c>
      <c r="Z231" s="72"/>
      <c r="AA231" s="213">
        <f>+IFERROR(MIN(Z231*(1+MTR!$E$28)*(1+MTR!$F$28),IF(L231&lt;2018,X231+Y231*MTR!$D$35,X231+Y231*MTR!$E$36)),0)</f>
        <v>0</v>
      </c>
    </row>
    <row r="232" spans="1:27">
      <c r="A232" s="105"/>
      <c r="B232" s="72"/>
      <c r="C232" s="116"/>
      <c r="D232" s="72"/>
      <c r="E232" s="113"/>
      <c r="F232" s="197" t="str">
        <f t="shared" si="105"/>
        <v/>
      </c>
      <c r="G232" s="198" t="str">
        <f t="shared" si="106"/>
        <v/>
      </c>
      <c r="H232" s="199">
        <f t="shared" si="121"/>
        <v>0</v>
      </c>
      <c r="I232" s="199">
        <f t="shared" si="122"/>
        <v>0</v>
      </c>
      <c r="J232" s="199">
        <f t="shared" si="123"/>
        <v>0</v>
      </c>
      <c r="K232" s="199">
        <f t="shared" si="124"/>
        <v>0</v>
      </c>
      <c r="L232" s="199">
        <f t="shared" si="125"/>
        <v>0</v>
      </c>
      <c r="M232" s="199">
        <f t="shared" si="126"/>
        <v>0</v>
      </c>
      <c r="N232" s="72"/>
      <c r="O232" s="199">
        <f>+IFERROR(MIN(N232*(1+MTR!$E$28)*(1+MTR!$D$28),IF($C232&lt;2018,L232+M232*MTR!$D$35,L232+M232*MTR!$E$36)),0)</f>
        <v>0</v>
      </c>
      <c r="Q232" s="199" t="str">
        <f t="shared" si="104"/>
        <v/>
      </c>
      <c r="R232" s="199">
        <f t="shared" si="113"/>
        <v>0</v>
      </c>
      <c r="S232" s="199">
        <f t="shared" si="114"/>
        <v>0</v>
      </c>
      <c r="T232" s="199">
        <f t="shared" si="115"/>
        <v>0</v>
      </c>
      <c r="U232" s="199">
        <f t="shared" si="116"/>
        <v>0</v>
      </c>
      <c r="V232" s="199">
        <f t="shared" si="117"/>
        <v>0</v>
      </c>
      <c r="W232" s="199">
        <f t="shared" si="118"/>
        <v>0</v>
      </c>
      <c r="X232" s="199">
        <f t="shared" si="119"/>
        <v>0</v>
      </c>
      <c r="Y232" s="199">
        <f t="shared" si="120"/>
        <v>0</v>
      </c>
      <c r="Z232" s="72"/>
      <c r="AA232" s="213">
        <f>+IFERROR(MIN(Z232*(1+MTR!$E$28)*(1+MTR!$F$28),IF(L232&lt;2018,X232+Y232*MTR!$D$35,X232+Y232*MTR!$E$36)),0)</f>
        <v>0</v>
      </c>
    </row>
    <row r="233" spans="1:27">
      <c r="A233" s="105"/>
      <c r="B233" s="72"/>
      <c r="C233" s="116"/>
      <c r="D233" s="72"/>
      <c r="E233" s="113"/>
      <c r="F233" s="197" t="str">
        <f t="shared" si="105"/>
        <v/>
      </c>
      <c r="G233" s="198" t="str">
        <f t="shared" si="106"/>
        <v/>
      </c>
      <c r="H233" s="199">
        <f t="shared" si="121"/>
        <v>0</v>
      </c>
      <c r="I233" s="199">
        <f t="shared" si="122"/>
        <v>0</v>
      </c>
      <c r="J233" s="199">
        <f t="shared" si="123"/>
        <v>0</v>
      </c>
      <c r="K233" s="199">
        <f t="shared" si="124"/>
        <v>0</v>
      </c>
      <c r="L233" s="199">
        <f t="shared" si="125"/>
        <v>0</v>
      </c>
      <c r="M233" s="199">
        <f t="shared" si="126"/>
        <v>0</v>
      </c>
      <c r="N233" s="72"/>
      <c r="O233" s="199">
        <f>+IFERROR(MIN(N233*(1+MTR!$E$28)*(1+MTR!$D$28),IF($C233&lt;2018,L233+M233*MTR!$D$35,L233+M233*MTR!$E$36)),0)</f>
        <v>0</v>
      </c>
      <c r="Q233" s="199" t="str">
        <f t="shared" ref="Q233:Q296" si="127">+IF(ISERROR(VLOOKUP($C233,DeflatoriCK,RIGHT(Q$14,4)-2016,0)),"",VLOOKUP($C233,DeflatoriCK,RIGHT(Q$14,4)-2016,0))</f>
        <v/>
      </c>
      <c r="R233" s="199">
        <f t="shared" si="113"/>
        <v>0</v>
      </c>
      <c r="S233" s="199">
        <f t="shared" si="114"/>
        <v>0</v>
      </c>
      <c r="T233" s="199">
        <f t="shared" si="115"/>
        <v>0</v>
      </c>
      <c r="U233" s="199">
        <f t="shared" si="116"/>
        <v>0</v>
      </c>
      <c r="V233" s="199">
        <f t="shared" si="117"/>
        <v>0</v>
      </c>
      <c r="W233" s="199">
        <f t="shared" si="118"/>
        <v>0</v>
      </c>
      <c r="X233" s="199">
        <f t="shared" si="119"/>
        <v>0</v>
      </c>
      <c r="Y233" s="199">
        <f t="shared" si="120"/>
        <v>0</v>
      </c>
      <c r="Z233" s="72"/>
      <c r="AA233" s="213">
        <f>+IFERROR(MIN(Z233*(1+MTR!$E$28)*(1+MTR!$F$28),IF(L233&lt;2018,X233+Y233*MTR!$D$35,X233+Y233*MTR!$E$36)),0)</f>
        <v>0</v>
      </c>
    </row>
    <row r="234" spans="1:27">
      <c r="A234" s="105"/>
      <c r="B234" s="72"/>
      <c r="C234" s="116"/>
      <c r="D234" s="72"/>
      <c r="E234" s="113"/>
      <c r="F234" s="197" t="str">
        <f t="shared" si="105"/>
        <v/>
      </c>
      <c r="G234" s="198" t="str">
        <f t="shared" si="106"/>
        <v/>
      </c>
      <c r="H234" s="199">
        <f t="shared" si="121"/>
        <v>0</v>
      </c>
      <c r="I234" s="199">
        <f t="shared" si="122"/>
        <v>0</v>
      </c>
      <c r="J234" s="199">
        <f t="shared" si="123"/>
        <v>0</v>
      </c>
      <c r="K234" s="199">
        <f t="shared" si="124"/>
        <v>0</v>
      </c>
      <c r="L234" s="199">
        <f t="shared" si="125"/>
        <v>0</v>
      </c>
      <c r="M234" s="199">
        <f t="shared" si="126"/>
        <v>0</v>
      </c>
      <c r="N234" s="72"/>
      <c r="O234" s="199">
        <f>+IFERROR(MIN(N234*(1+MTR!$E$28)*(1+MTR!$D$28),IF($C234&lt;2018,L234+M234*MTR!$D$35,L234+M234*MTR!$E$36)),0)</f>
        <v>0</v>
      </c>
      <c r="Q234" s="199" t="str">
        <f t="shared" si="127"/>
        <v/>
      </c>
      <c r="R234" s="199">
        <f t="shared" si="113"/>
        <v>0</v>
      </c>
      <c r="S234" s="199">
        <f t="shared" si="114"/>
        <v>0</v>
      </c>
      <c r="T234" s="199">
        <f t="shared" si="115"/>
        <v>0</v>
      </c>
      <c r="U234" s="199">
        <f t="shared" si="116"/>
        <v>0</v>
      </c>
      <c r="V234" s="199">
        <f t="shared" si="117"/>
        <v>0</v>
      </c>
      <c r="W234" s="199">
        <f t="shared" si="118"/>
        <v>0</v>
      </c>
      <c r="X234" s="199">
        <f t="shared" si="119"/>
        <v>0</v>
      </c>
      <c r="Y234" s="199">
        <f t="shared" si="120"/>
        <v>0</v>
      </c>
      <c r="Z234" s="72"/>
      <c r="AA234" s="213">
        <f>+IFERROR(MIN(Z234*(1+MTR!$E$28)*(1+MTR!$F$28),IF(L234&lt;2018,X234+Y234*MTR!$D$35,X234+Y234*MTR!$E$36)),0)</f>
        <v>0</v>
      </c>
    </row>
    <row r="235" spans="1:27">
      <c r="A235" s="105"/>
      <c r="B235" s="72"/>
      <c r="C235" s="116"/>
      <c r="D235" s="72"/>
      <c r="E235" s="113"/>
      <c r="F235" s="197" t="str">
        <f t="shared" si="105"/>
        <v/>
      </c>
      <c r="G235" s="198" t="str">
        <f t="shared" si="106"/>
        <v/>
      </c>
      <c r="H235" s="199">
        <f t="shared" si="121"/>
        <v>0</v>
      </c>
      <c r="I235" s="199">
        <f t="shared" si="122"/>
        <v>0</v>
      </c>
      <c r="J235" s="199">
        <f t="shared" si="123"/>
        <v>0</v>
      </c>
      <c r="K235" s="199">
        <f t="shared" si="124"/>
        <v>0</v>
      </c>
      <c r="L235" s="199">
        <f t="shared" si="125"/>
        <v>0</v>
      </c>
      <c r="M235" s="199">
        <f t="shared" si="126"/>
        <v>0</v>
      </c>
      <c r="N235" s="72"/>
      <c r="O235" s="199">
        <f>+IFERROR(MIN(N235*(1+MTR!$E$28)*(1+MTR!$D$28),IF($C235&lt;2018,L235+M235*MTR!$D$35,L235+M235*MTR!$E$36)),0)</f>
        <v>0</v>
      </c>
      <c r="Q235" s="199" t="str">
        <f t="shared" si="127"/>
        <v/>
      </c>
      <c r="R235" s="199">
        <f t="shared" si="113"/>
        <v>0</v>
      </c>
      <c r="S235" s="199">
        <f t="shared" si="114"/>
        <v>0</v>
      </c>
      <c r="T235" s="199">
        <f t="shared" si="115"/>
        <v>0</v>
      </c>
      <c r="U235" s="199">
        <f t="shared" si="116"/>
        <v>0</v>
      </c>
      <c r="V235" s="199">
        <f t="shared" si="117"/>
        <v>0</v>
      </c>
      <c r="W235" s="199">
        <f t="shared" si="118"/>
        <v>0</v>
      </c>
      <c r="X235" s="199">
        <f t="shared" si="119"/>
        <v>0</v>
      </c>
      <c r="Y235" s="199">
        <f t="shared" si="120"/>
        <v>0</v>
      </c>
      <c r="Z235" s="72"/>
      <c r="AA235" s="213">
        <f>+IFERROR(MIN(Z235*(1+MTR!$E$28)*(1+MTR!$F$28),IF(L235&lt;2018,X235+Y235*MTR!$D$35,X235+Y235*MTR!$E$36)),0)</f>
        <v>0</v>
      </c>
    </row>
    <row r="236" spans="1:27">
      <c r="A236" s="105"/>
      <c r="B236" s="72"/>
      <c r="C236" s="116"/>
      <c r="D236" s="72"/>
      <c r="E236" s="113"/>
      <c r="F236" s="197" t="str">
        <f t="shared" si="105"/>
        <v/>
      </c>
      <c r="G236" s="198" t="str">
        <f t="shared" si="106"/>
        <v/>
      </c>
      <c r="H236" s="199">
        <f t="shared" si="121"/>
        <v>0</v>
      </c>
      <c r="I236" s="199">
        <f t="shared" si="122"/>
        <v>0</v>
      </c>
      <c r="J236" s="199">
        <f t="shared" si="123"/>
        <v>0</v>
      </c>
      <c r="K236" s="199">
        <f t="shared" si="124"/>
        <v>0</v>
      </c>
      <c r="L236" s="199">
        <f t="shared" si="125"/>
        <v>0</v>
      </c>
      <c r="M236" s="199">
        <f t="shared" si="126"/>
        <v>0</v>
      </c>
      <c r="N236" s="72"/>
      <c r="O236" s="199">
        <f>+IFERROR(MIN(N236*(1+MTR!$E$28)*(1+MTR!$D$28),IF($C236&lt;2018,L236+M236*MTR!$D$35,L236+M236*MTR!$E$36)),0)</f>
        <v>0</v>
      </c>
      <c r="Q236" s="199" t="str">
        <f t="shared" si="127"/>
        <v/>
      </c>
      <c r="R236" s="199">
        <f t="shared" si="113"/>
        <v>0</v>
      </c>
      <c r="S236" s="199">
        <f t="shared" si="114"/>
        <v>0</v>
      </c>
      <c r="T236" s="199">
        <f t="shared" si="115"/>
        <v>0</v>
      </c>
      <c r="U236" s="199">
        <f t="shared" si="116"/>
        <v>0</v>
      </c>
      <c r="V236" s="199">
        <f t="shared" si="117"/>
        <v>0</v>
      </c>
      <c r="W236" s="199">
        <f t="shared" si="118"/>
        <v>0</v>
      </c>
      <c r="X236" s="199">
        <f t="shared" si="119"/>
        <v>0</v>
      </c>
      <c r="Y236" s="199">
        <f t="shared" si="120"/>
        <v>0</v>
      </c>
      <c r="Z236" s="72"/>
      <c r="AA236" s="213">
        <f>+IFERROR(MIN(Z236*(1+MTR!$E$28)*(1+MTR!$F$28),IF(L236&lt;2018,X236+Y236*MTR!$D$35,X236+Y236*MTR!$E$36)),0)</f>
        <v>0</v>
      </c>
    </row>
    <row r="237" spans="1:27">
      <c r="A237" s="105"/>
      <c r="B237" s="72"/>
      <c r="C237" s="116"/>
      <c r="D237" s="72"/>
      <c r="E237" s="113"/>
      <c r="F237" s="197" t="str">
        <f t="shared" si="105"/>
        <v/>
      </c>
      <c r="G237" s="198" t="str">
        <f t="shared" si="106"/>
        <v/>
      </c>
      <c r="H237" s="199">
        <f t="shared" si="121"/>
        <v>0</v>
      </c>
      <c r="I237" s="199">
        <f t="shared" si="122"/>
        <v>0</v>
      </c>
      <c r="J237" s="199">
        <f t="shared" si="123"/>
        <v>0</v>
      </c>
      <c r="K237" s="199">
        <f t="shared" si="124"/>
        <v>0</v>
      </c>
      <c r="L237" s="199">
        <f t="shared" si="125"/>
        <v>0</v>
      </c>
      <c r="M237" s="199">
        <f t="shared" si="126"/>
        <v>0</v>
      </c>
      <c r="N237" s="72"/>
      <c r="O237" s="199">
        <f>+IFERROR(MIN(N237*(1+MTR!$E$28)*(1+MTR!$D$28),IF($C237&lt;2018,L237+M237*MTR!$D$35,L237+M237*MTR!$E$36)),0)</f>
        <v>0</v>
      </c>
      <c r="Q237" s="199" t="str">
        <f t="shared" si="127"/>
        <v/>
      </c>
      <c r="R237" s="199">
        <f t="shared" si="113"/>
        <v>0</v>
      </c>
      <c r="S237" s="199">
        <f t="shared" si="114"/>
        <v>0</v>
      </c>
      <c r="T237" s="199">
        <f t="shared" si="115"/>
        <v>0</v>
      </c>
      <c r="U237" s="199">
        <f t="shared" si="116"/>
        <v>0</v>
      </c>
      <c r="V237" s="199">
        <f t="shared" si="117"/>
        <v>0</v>
      </c>
      <c r="W237" s="199">
        <f t="shared" si="118"/>
        <v>0</v>
      </c>
      <c r="X237" s="199">
        <f t="shared" si="119"/>
        <v>0</v>
      </c>
      <c r="Y237" s="199">
        <f t="shared" si="120"/>
        <v>0</v>
      </c>
      <c r="Z237" s="72"/>
      <c r="AA237" s="213">
        <f>+IFERROR(MIN(Z237*(1+MTR!$E$28)*(1+MTR!$F$28),IF(L237&lt;2018,X237+Y237*MTR!$D$35,X237+Y237*MTR!$E$36)),0)</f>
        <v>0</v>
      </c>
    </row>
    <row r="238" spans="1:27">
      <c r="A238" s="105"/>
      <c r="B238" s="72"/>
      <c r="C238" s="116"/>
      <c r="D238" s="72"/>
      <c r="E238" s="113"/>
      <c r="F238" s="197" t="str">
        <f t="shared" si="105"/>
        <v/>
      </c>
      <c r="G238" s="198" t="str">
        <f t="shared" si="106"/>
        <v/>
      </c>
      <c r="H238" s="199">
        <f t="shared" si="121"/>
        <v>0</v>
      </c>
      <c r="I238" s="199">
        <f t="shared" si="122"/>
        <v>0</v>
      </c>
      <c r="J238" s="199">
        <f t="shared" si="123"/>
        <v>0</v>
      </c>
      <c r="K238" s="199">
        <f t="shared" si="124"/>
        <v>0</v>
      </c>
      <c r="L238" s="199">
        <f t="shared" si="125"/>
        <v>0</v>
      </c>
      <c r="M238" s="199">
        <f t="shared" si="126"/>
        <v>0</v>
      </c>
      <c r="N238" s="72"/>
      <c r="O238" s="199">
        <f>+IFERROR(MIN(N238*(1+MTR!$E$28)*(1+MTR!$D$28),IF($C238&lt;2018,L238+M238*MTR!$D$35,L238+M238*MTR!$E$36)),0)</f>
        <v>0</v>
      </c>
      <c r="Q238" s="199" t="str">
        <f t="shared" si="127"/>
        <v/>
      </c>
      <c r="R238" s="199">
        <f t="shared" si="113"/>
        <v>0</v>
      </c>
      <c r="S238" s="199">
        <f t="shared" si="114"/>
        <v>0</v>
      </c>
      <c r="T238" s="199">
        <f t="shared" si="115"/>
        <v>0</v>
      </c>
      <c r="U238" s="199">
        <f t="shared" si="116"/>
        <v>0</v>
      </c>
      <c r="V238" s="199">
        <f t="shared" si="117"/>
        <v>0</v>
      </c>
      <c r="W238" s="199">
        <f t="shared" si="118"/>
        <v>0</v>
      </c>
      <c r="X238" s="199">
        <f t="shared" si="119"/>
        <v>0</v>
      </c>
      <c r="Y238" s="199">
        <f t="shared" si="120"/>
        <v>0</v>
      </c>
      <c r="Z238" s="72"/>
      <c r="AA238" s="213">
        <f>+IFERROR(MIN(Z238*(1+MTR!$E$28)*(1+MTR!$F$28),IF(L238&lt;2018,X238+Y238*MTR!$D$35,X238+Y238*MTR!$E$36)),0)</f>
        <v>0</v>
      </c>
    </row>
    <row r="239" spans="1:27">
      <c r="A239" s="105"/>
      <c r="B239" s="72"/>
      <c r="C239" s="116"/>
      <c r="D239" s="72"/>
      <c r="E239" s="113"/>
      <c r="F239" s="197" t="str">
        <f t="shared" si="105"/>
        <v/>
      </c>
      <c r="G239" s="198" t="str">
        <f t="shared" si="106"/>
        <v/>
      </c>
      <c r="H239" s="199">
        <f t="shared" si="121"/>
        <v>0</v>
      </c>
      <c r="I239" s="199">
        <f t="shared" si="122"/>
        <v>0</v>
      </c>
      <c r="J239" s="199">
        <f t="shared" si="123"/>
        <v>0</v>
      </c>
      <c r="K239" s="199">
        <f t="shared" si="124"/>
        <v>0</v>
      </c>
      <c r="L239" s="199">
        <f t="shared" si="125"/>
        <v>0</v>
      </c>
      <c r="M239" s="199">
        <f t="shared" si="126"/>
        <v>0</v>
      </c>
      <c r="N239" s="72"/>
      <c r="O239" s="199">
        <f>+IFERROR(MIN(N239*(1+MTR!$E$28)*(1+MTR!$D$28),IF($C239&lt;2018,L239+M239*MTR!$D$35,L239+M239*MTR!$E$36)),0)</f>
        <v>0</v>
      </c>
      <c r="Q239" s="199" t="str">
        <f t="shared" si="127"/>
        <v/>
      </c>
      <c r="R239" s="199">
        <f t="shared" si="113"/>
        <v>0</v>
      </c>
      <c r="S239" s="199">
        <f t="shared" si="114"/>
        <v>0</v>
      </c>
      <c r="T239" s="199">
        <f t="shared" si="115"/>
        <v>0</v>
      </c>
      <c r="U239" s="199">
        <f t="shared" si="116"/>
        <v>0</v>
      </c>
      <c r="V239" s="199">
        <f t="shared" si="117"/>
        <v>0</v>
      </c>
      <c r="W239" s="199">
        <f t="shared" si="118"/>
        <v>0</v>
      </c>
      <c r="X239" s="199">
        <f t="shared" si="119"/>
        <v>0</v>
      </c>
      <c r="Y239" s="199">
        <f t="shared" si="120"/>
        <v>0</v>
      </c>
      <c r="Z239" s="72"/>
      <c r="AA239" s="213">
        <f>+IFERROR(MIN(Z239*(1+MTR!$E$28)*(1+MTR!$F$28),IF(L239&lt;2018,X239+Y239*MTR!$D$35,X239+Y239*MTR!$E$36)),0)</f>
        <v>0</v>
      </c>
    </row>
    <row r="240" spans="1:27">
      <c r="A240" s="105"/>
      <c r="B240" s="72"/>
      <c r="C240" s="116"/>
      <c r="D240" s="72"/>
      <c r="E240" s="113"/>
      <c r="F240" s="197" t="str">
        <f t="shared" si="105"/>
        <v/>
      </c>
      <c r="G240" s="198" t="str">
        <f t="shared" si="106"/>
        <v/>
      </c>
      <c r="H240" s="199">
        <f t="shared" si="121"/>
        <v>0</v>
      </c>
      <c r="I240" s="199">
        <f t="shared" si="122"/>
        <v>0</v>
      </c>
      <c r="J240" s="199">
        <f t="shared" si="123"/>
        <v>0</v>
      </c>
      <c r="K240" s="199">
        <f t="shared" si="124"/>
        <v>0</v>
      </c>
      <c r="L240" s="199">
        <f t="shared" si="125"/>
        <v>0</v>
      </c>
      <c r="M240" s="199">
        <f t="shared" si="126"/>
        <v>0</v>
      </c>
      <c r="N240" s="72"/>
      <c r="O240" s="199">
        <f>+IFERROR(MIN(N240*(1+MTR!$E$28)*(1+MTR!$D$28),IF($C240&lt;2018,L240+M240*MTR!$D$35,L240+M240*MTR!$E$36)),0)</f>
        <v>0</v>
      </c>
      <c r="Q240" s="199" t="str">
        <f t="shared" si="127"/>
        <v/>
      </c>
      <c r="R240" s="199">
        <f t="shared" si="113"/>
        <v>0</v>
      </c>
      <c r="S240" s="199">
        <f t="shared" si="114"/>
        <v>0</v>
      </c>
      <c r="T240" s="199">
        <f t="shared" si="115"/>
        <v>0</v>
      </c>
      <c r="U240" s="199">
        <f t="shared" si="116"/>
        <v>0</v>
      </c>
      <c r="V240" s="199">
        <f t="shared" si="117"/>
        <v>0</v>
      </c>
      <c r="W240" s="199">
        <f t="shared" si="118"/>
        <v>0</v>
      </c>
      <c r="X240" s="199">
        <f t="shared" si="119"/>
        <v>0</v>
      </c>
      <c r="Y240" s="199">
        <f t="shared" si="120"/>
        <v>0</v>
      </c>
      <c r="Z240" s="72"/>
      <c r="AA240" s="213">
        <f>+IFERROR(MIN(Z240*(1+MTR!$E$28)*(1+MTR!$F$28),IF(L240&lt;2018,X240+Y240*MTR!$D$35,X240+Y240*MTR!$E$36)),0)</f>
        <v>0</v>
      </c>
    </row>
    <row r="241" spans="1:27">
      <c r="A241" s="105"/>
      <c r="B241" s="72"/>
      <c r="C241" s="116"/>
      <c r="D241" s="72"/>
      <c r="E241" s="113"/>
      <c r="F241" s="197" t="str">
        <f t="shared" si="105"/>
        <v/>
      </c>
      <c r="G241" s="198" t="str">
        <f t="shared" si="106"/>
        <v/>
      </c>
      <c r="H241" s="199">
        <f t="shared" si="121"/>
        <v>0</v>
      </c>
      <c r="I241" s="199">
        <f t="shared" si="122"/>
        <v>0</v>
      </c>
      <c r="J241" s="199">
        <f t="shared" si="123"/>
        <v>0</v>
      </c>
      <c r="K241" s="199">
        <f t="shared" si="124"/>
        <v>0</v>
      </c>
      <c r="L241" s="199">
        <f t="shared" si="125"/>
        <v>0</v>
      </c>
      <c r="M241" s="199">
        <f t="shared" si="126"/>
        <v>0</v>
      </c>
      <c r="N241" s="72"/>
      <c r="O241" s="199">
        <f>+IFERROR(MIN(N241*(1+MTR!$E$28)*(1+MTR!$D$28),IF($C241&lt;2018,L241+M241*MTR!$D$35,L241+M241*MTR!$E$36)),0)</f>
        <v>0</v>
      </c>
      <c r="Q241" s="199" t="str">
        <f t="shared" si="127"/>
        <v/>
      </c>
      <c r="R241" s="199">
        <f t="shared" si="113"/>
        <v>0</v>
      </c>
      <c r="S241" s="199">
        <f t="shared" si="114"/>
        <v>0</v>
      </c>
      <c r="T241" s="199">
        <f t="shared" si="115"/>
        <v>0</v>
      </c>
      <c r="U241" s="199">
        <f t="shared" si="116"/>
        <v>0</v>
      </c>
      <c r="V241" s="199">
        <f t="shared" si="117"/>
        <v>0</v>
      </c>
      <c r="W241" s="199">
        <f t="shared" si="118"/>
        <v>0</v>
      </c>
      <c r="X241" s="199">
        <f t="shared" si="119"/>
        <v>0</v>
      </c>
      <c r="Y241" s="199">
        <f t="shared" si="120"/>
        <v>0</v>
      </c>
      <c r="Z241" s="72"/>
      <c r="AA241" s="213">
        <f>+IFERROR(MIN(Z241*(1+MTR!$E$28)*(1+MTR!$F$28),IF(L241&lt;2018,X241+Y241*MTR!$D$35,X241+Y241*MTR!$E$36)),0)</f>
        <v>0</v>
      </c>
    </row>
    <row r="242" spans="1:27">
      <c r="A242" s="105"/>
      <c r="B242" s="72"/>
      <c r="C242" s="116"/>
      <c r="D242" s="72"/>
      <c r="E242" s="113"/>
      <c r="F242" s="197" t="str">
        <f t="shared" si="105"/>
        <v/>
      </c>
      <c r="G242" s="198" t="str">
        <f t="shared" si="106"/>
        <v/>
      </c>
      <c r="H242" s="199">
        <f t="shared" si="121"/>
        <v>0</v>
      </c>
      <c r="I242" s="199">
        <f t="shared" si="122"/>
        <v>0</v>
      </c>
      <c r="J242" s="199">
        <f t="shared" si="123"/>
        <v>0</v>
      </c>
      <c r="K242" s="199">
        <f t="shared" si="124"/>
        <v>0</v>
      </c>
      <c r="L242" s="199">
        <f t="shared" si="125"/>
        <v>0</v>
      </c>
      <c r="M242" s="199">
        <f t="shared" si="126"/>
        <v>0</v>
      </c>
      <c r="N242" s="72"/>
      <c r="O242" s="199">
        <f>+IFERROR(MIN(N242*(1+MTR!$E$28)*(1+MTR!$D$28),IF($C242&lt;2018,L242+M242*MTR!$D$35,L242+M242*MTR!$E$36)),0)</f>
        <v>0</v>
      </c>
      <c r="Q242" s="199" t="str">
        <f t="shared" si="127"/>
        <v/>
      </c>
      <c r="R242" s="199">
        <f t="shared" si="113"/>
        <v>0</v>
      </c>
      <c r="S242" s="199">
        <f t="shared" si="114"/>
        <v>0</v>
      </c>
      <c r="T242" s="199">
        <f t="shared" si="115"/>
        <v>0</v>
      </c>
      <c r="U242" s="199">
        <f t="shared" si="116"/>
        <v>0</v>
      </c>
      <c r="V242" s="199">
        <f t="shared" si="117"/>
        <v>0</v>
      </c>
      <c r="W242" s="199">
        <f t="shared" si="118"/>
        <v>0</v>
      </c>
      <c r="X242" s="199">
        <f t="shared" si="119"/>
        <v>0</v>
      </c>
      <c r="Y242" s="199">
        <f t="shared" si="120"/>
        <v>0</v>
      </c>
      <c r="Z242" s="72"/>
      <c r="AA242" s="213">
        <f>+IFERROR(MIN(Z242*(1+MTR!$E$28)*(1+MTR!$F$28),IF(L242&lt;2018,X242+Y242*MTR!$D$35,X242+Y242*MTR!$E$36)),0)</f>
        <v>0</v>
      </c>
    </row>
    <row r="243" spans="1:27">
      <c r="A243" s="105"/>
      <c r="B243" s="72"/>
      <c r="C243" s="116"/>
      <c r="D243" s="72"/>
      <c r="E243" s="113"/>
      <c r="F243" s="197" t="str">
        <f t="shared" si="105"/>
        <v/>
      </c>
      <c r="G243" s="198" t="str">
        <f t="shared" si="106"/>
        <v/>
      </c>
      <c r="H243" s="199">
        <f t="shared" si="121"/>
        <v>0</v>
      </c>
      <c r="I243" s="199">
        <f t="shared" si="122"/>
        <v>0</v>
      </c>
      <c r="J243" s="199">
        <f t="shared" si="123"/>
        <v>0</v>
      </c>
      <c r="K243" s="199">
        <f t="shared" si="124"/>
        <v>0</v>
      </c>
      <c r="L243" s="199">
        <f t="shared" si="125"/>
        <v>0</v>
      </c>
      <c r="M243" s="199">
        <f t="shared" si="126"/>
        <v>0</v>
      </c>
      <c r="N243" s="72"/>
      <c r="O243" s="199">
        <f>+IFERROR(MIN(N243*(1+MTR!$E$28)*(1+MTR!$D$28),IF($C243&lt;2018,L243+M243*MTR!$D$35,L243+M243*MTR!$E$36)),0)</f>
        <v>0</v>
      </c>
      <c r="Q243" s="199" t="str">
        <f t="shared" si="127"/>
        <v/>
      </c>
      <c r="R243" s="199">
        <f t="shared" si="113"/>
        <v>0</v>
      </c>
      <c r="S243" s="199">
        <f t="shared" si="114"/>
        <v>0</v>
      </c>
      <c r="T243" s="199">
        <f t="shared" si="115"/>
        <v>0</v>
      </c>
      <c r="U243" s="199">
        <f t="shared" si="116"/>
        <v>0</v>
      </c>
      <c r="V243" s="199">
        <f t="shared" si="117"/>
        <v>0</v>
      </c>
      <c r="W243" s="199">
        <f t="shared" si="118"/>
        <v>0</v>
      </c>
      <c r="X243" s="199">
        <f t="shared" si="119"/>
        <v>0</v>
      </c>
      <c r="Y243" s="199">
        <f t="shared" si="120"/>
        <v>0</v>
      </c>
      <c r="Z243" s="72"/>
      <c r="AA243" s="213">
        <f>+IFERROR(MIN(Z243*(1+MTR!$E$28)*(1+MTR!$F$28),IF(L243&lt;2018,X243+Y243*MTR!$D$35,X243+Y243*MTR!$E$36)),0)</f>
        <v>0</v>
      </c>
    </row>
    <row r="244" spans="1:27">
      <c r="A244" s="105"/>
      <c r="B244" s="72"/>
      <c r="C244" s="116"/>
      <c r="D244" s="72"/>
      <c r="E244" s="113"/>
      <c r="F244" s="197" t="str">
        <f t="shared" si="105"/>
        <v/>
      </c>
      <c r="G244" s="198" t="str">
        <f t="shared" si="106"/>
        <v/>
      </c>
      <c r="H244" s="199">
        <f t="shared" si="121"/>
        <v>0</v>
      </c>
      <c r="I244" s="199">
        <f t="shared" si="122"/>
        <v>0</v>
      </c>
      <c r="J244" s="199">
        <f t="shared" si="123"/>
        <v>0</v>
      </c>
      <c r="K244" s="199">
        <f t="shared" si="124"/>
        <v>0</v>
      </c>
      <c r="L244" s="199">
        <f t="shared" si="125"/>
        <v>0</v>
      </c>
      <c r="M244" s="199">
        <f t="shared" si="126"/>
        <v>0</v>
      </c>
      <c r="N244" s="72"/>
      <c r="O244" s="199">
        <f>+IFERROR(MIN(N244*(1+MTR!$E$28)*(1+MTR!$D$28),IF($C244&lt;2018,L244+M244*MTR!$D$35,L244+M244*MTR!$E$36)),0)</f>
        <v>0</v>
      </c>
      <c r="Q244" s="199" t="str">
        <f t="shared" si="127"/>
        <v/>
      </c>
      <c r="R244" s="199">
        <f t="shared" si="113"/>
        <v>0</v>
      </c>
      <c r="S244" s="199">
        <f t="shared" si="114"/>
        <v>0</v>
      </c>
      <c r="T244" s="199">
        <f t="shared" si="115"/>
        <v>0</v>
      </c>
      <c r="U244" s="199">
        <f t="shared" si="116"/>
        <v>0</v>
      </c>
      <c r="V244" s="199">
        <f t="shared" si="117"/>
        <v>0</v>
      </c>
      <c r="W244" s="199">
        <f t="shared" si="118"/>
        <v>0</v>
      </c>
      <c r="X244" s="199">
        <f t="shared" si="119"/>
        <v>0</v>
      </c>
      <c r="Y244" s="199">
        <f t="shared" si="120"/>
        <v>0</v>
      </c>
      <c r="Z244" s="72"/>
      <c r="AA244" s="213">
        <f>+IFERROR(MIN(Z244*(1+MTR!$E$28)*(1+MTR!$F$28),IF(L244&lt;2018,X244+Y244*MTR!$D$35,X244+Y244*MTR!$E$36)),0)</f>
        <v>0</v>
      </c>
    </row>
    <row r="245" spans="1:27">
      <c r="A245" s="105"/>
      <c r="B245" s="72"/>
      <c r="C245" s="116"/>
      <c r="D245" s="72"/>
      <c r="E245" s="113"/>
      <c r="F245" s="197" t="str">
        <f t="shared" si="105"/>
        <v/>
      </c>
      <c r="G245" s="198" t="str">
        <f t="shared" si="106"/>
        <v/>
      </c>
      <c r="H245" s="199">
        <f t="shared" si="121"/>
        <v>0</v>
      </c>
      <c r="I245" s="199">
        <f t="shared" si="122"/>
        <v>0</v>
      </c>
      <c r="J245" s="199">
        <f t="shared" si="123"/>
        <v>0</v>
      </c>
      <c r="K245" s="199">
        <f t="shared" si="124"/>
        <v>0</v>
      </c>
      <c r="L245" s="199">
        <f t="shared" si="125"/>
        <v>0</v>
      </c>
      <c r="M245" s="199">
        <f t="shared" si="126"/>
        <v>0</v>
      </c>
      <c r="N245" s="72"/>
      <c r="O245" s="199">
        <f>+IFERROR(MIN(N245*(1+MTR!$E$28)*(1+MTR!$D$28),IF($C245&lt;2018,L245+M245*MTR!$D$35,L245+M245*MTR!$E$36)),0)</f>
        <v>0</v>
      </c>
      <c r="Q245" s="199" t="str">
        <f t="shared" si="127"/>
        <v/>
      </c>
      <c r="R245" s="199">
        <f t="shared" si="113"/>
        <v>0</v>
      </c>
      <c r="S245" s="199">
        <f t="shared" si="114"/>
        <v>0</v>
      </c>
      <c r="T245" s="199">
        <f t="shared" si="115"/>
        <v>0</v>
      </c>
      <c r="U245" s="199">
        <f t="shared" si="116"/>
        <v>0</v>
      </c>
      <c r="V245" s="199">
        <f t="shared" si="117"/>
        <v>0</v>
      </c>
      <c r="W245" s="199">
        <f t="shared" si="118"/>
        <v>0</v>
      </c>
      <c r="X245" s="199">
        <f t="shared" si="119"/>
        <v>0</v>
      </c>
      <c r="Y245" s="199">
        <f t="shared" si="120"/>
        <v>0</v>
      </c>
      <c r="Z245" s="72"/>
      <c r="AA245" s="213">
        <f>+IFERROR(MIN(Z245*(1+MTR!$E$28)*(1+MTR!$F$28),IF(L245&lt;2018,X245+Y245*MTR!$D$35,X245+Y245*MTR!$E$36)),0)</f>
        <v>0</v>
      </c>
    </row>
    <row r="246" spans="1:27">
      <c r="A246" s="105"/>
      <c r="B246" s="72"/>
      <c r="C246" s="116"/>
      <c r="D246" s="72"/>
      <c r="E246" s="113"/>
      <c r="F246" s="197" t="str">
        <f t="shared" si="105"/>
        <v/>
      </c>
      <c r="G246" s="198" t="str">
        <f t="shared" si="106"/>
        <v/>
      </c>
      <c r="H246" s="199">
        <f t="shared" si="121"/>
        <v>0</v>
      </c>
      <c r="I246" s="199">
        <f t="shared" si="122"/>
        <v>0</v>
      </c>
      <c r="J246" s="199">
        <f t="shared" si="123"/>
        <v>0</v>
      </c>
      <c r="K246" s="199">
        <f t="shared" si="124"/>
        <v>0</v>
      </c>
      <c r="L246" s="199">
        <f t="shared" si="125"/>
        <v>0</v>
      </c>
      <c r="M246" s="199">
        <f t="shared" si="126"/>
        <v>0</v>
      </c>
      <c r="N246" s="72"/>
      <c r="O246" s="199">
        <f>+IFERROR(MIN(N246*(1+MTR!$E$28)*(1+MTR!$D$28),IF($C246&lt;2018,L246+M246*MTR!$D$35,L246+M246*MTR!$E$36)),0)</f>
        <v>0</v>
      </c>
      <c r="Q246" s="199" t="str">
        <f t="shared" si="127"/>
        <v/>
      </c>
      <c r="R246" s="199">
        <f t="shared" si="113"/>
        <v>0</v>
      </c>
      <c r="S246" s="199">
        <f t="shared" si="114"/>
        <v>0</v>
      </c>
      <c r="T246" s="199">
        <f t="shared" si="115"/>
        <v>0</v>
      </c>
      <c r="U246" s="199">
        <f t="shared" si="116"/>
        <v>0</v>
      </c>
      <c r="V246" s="199">
        <f t="shared" si="117"/>
        <v>0</v>
      </c>
      <c r="W246" s="199">
        <f t="shared" si="118"/>
        <v>0</v>
      </c>
      <c r="X246" s="199">
        <f t="shared" si="119"/>
        <v>0</v>
      </c>
      <c r="Y246" s="199">
        <f t="shared" si="120"/>
        <v>0</v>
      </c>
      <c r="Z246" s="72"/>
      <c r="AA246" s="213">
        <f>+IFERROR(MIN(Z246*(1+MTR!$E$28)*(1+MTR!$F$28),IF(L246&lt;2018,X246+Y246*MTR!$D$35,X246+Y246*MTR!$E$36)),0)</f>
        <v>0</v>
      </c>
    </row>
    <row r="247" spans="1:27">
      <c r="A247" s="105"/>
      <c r="B247" s="72"/>
      <c r="C247" s="116"/>
      <c r="D247" s="72"/>
      <c r="E247" s="113"/>
      <c r="F247" s="197" t="str">
        <f t="shared" si="105"/>
        <v/>
      </c>
      <c r="G247" s="198" t="str">
        <f t="shared" si="106"/>
        <v/>
      </c>
      <c r="H247" s="199">
        <f t="shared" si="121"/>
        <v>0</v>
      </c>
      <c r="I247" s="199">
        <f t="shared" si="122"/>
        <v>0</v>
      </c>
      <c r="J247" s="199">
        <f t="shared" si="123"/>
        <v>0</v>
      </c>
      <c r="K247" s="199">
        <f t="shared" si="124"/>
        <v>0</v>
      </c>
      <c r="L247" s="199">
        <f t="shared" si="125"/>
        <v>0</v>
      </c>
      <c r="M247" s="199">
        <f t="shared" si="126"/>
        <v>0</v>
      </c>
      <c r="N247" s="72"/>
      <c r="O247" s="199">
        <f>+IFERROR(MIN(N247*(1+MTR!$E$28)*(1+MTR!$D$28),IF($C247&lt;2018,L247+M247*MTR!$D$35,L247+M247*MTR!$E$36)),0)</f>
        <v>0</v>
      </c>
      <c r="Q247" s="199" t="str">
        <f t="shared" si="127"/>
        <v/>
      </c>
      <c r="R247" s="199">
        <f t="shared" si="113"/>
        <v>0</v>
      </c>
      <c r="S247" s="199">
        <f t="shared" si="114"/>
        <v>0</v>
      </c>
      <c r="T247" s="199">
        <f t="shared" si="115"/>
        <v>0</v>
      </c>
      <c r="U247" s="199">
        <f t="shared" si="116"/>
        <v>0</v>
      </c>
      <c r="V247" s="199">
        <f t="shared" si="117"/>
        <v>0</v>
      </c>
      <c r="W247" s="199">
        <f t="shared" si="118"/>
        <v>0</v>
      </c>
      <c r="X247" s="199">
        <f t="shared" si="119"/>
        <v>0</v>
      </c>
      <c r="Y247" s="199">
        <f t="shared" si="120"/>
        <v>0</v>
      </c>
      <c r="Z247" s="72"/>
      <c r="AA247" s="213">
        <f>+IFERROR(MIN(Z247*(1+MTR!$E$28)*(1+MTR!$F$28),IF(L247&lt;2018,X247+Y247*MTR!$D$35,X247+Y247*MTR!$E$36)),0)</f>
        <v>0</v>
      </c>
    </row>
    <row r="248" spans="1:27">
      <c r="A248" s="105"/>
      <c r="B248" s="72"/>
      <c r="C248" s="116"/>
      <c r="D248" s="72"/>
      <c r="E248" s="113"/>
      <c r="F248" s="197" t="str">
        <f t="shared" si="105"/>
        <v/>
      </c>
      <c r="G248" s="198" t="str">
        <f t="shared" si="106"/>
        <v/>
      </c>
      <c r="H248" s="199">
        <f t="shared" si="121"/>
        <v>0</v>
      </c>
      <c r="I248" s="199">
        <f t="shared" si="122"/>
        <v>0</v>
      </c>
      <c r="J248" s="199">
        <f t="shared" si="123"/>
        <v>0</v>
      </c>
      <c r="K248" s="199">
        <f t="shared" si="124"/>
        <v>0</v>
      </c>
      <c r="L248" s="199">
        <f t="shared" si="125"/>
        <v>0</v>
      </c>
      <c r="M248" s="199">
        <f t="shared" si="126"/>
        <v>0</v>
      </c>
      <c r="N248" s="72"/>
      <c r="O248" s="199">
        <f>+IFERROR(MIN(N248*(1+MTR!$E$28)*(1+MTR!$D$28),IF($C248&lt;2018,L248+M248*MTR!$D$35,L248+M248*MTR!$E$36)),0)</f>
        <v>0</v>
      </c>
      <c r="Q248" s="199" t="str">
        <f t="shared" si="127"/>
        <v/>
      </c>
      <c r="R248" s="199">
        <f t="shared" si="113"/>
        <v>0</v>
      </c>
      <c r="S248" s="199">
        <f t="shared" si="114"/>
        <v>0</v>
      </c>
      <c r="T248" s="199">
        <f t="shared" si="115"/>
        <v>0</v>
      </c>
      <c r="U248" s="199">
        <f t="shared" si="116"/>
        <v>0</v>
      </c>
      <c r="V248" s="199">
        <f t="shared" si="117"/>
        <v>0</v>
      </c>
      <c r="W248" s="199">
        <f t="shared" si="118"/>
        <v>0</v>
      </c>
      <c r="X248" s="199">
        <f t="shared" si="119"/>
        <v>0</v>
      </c>
      <c r="Y248" s="199">
        <f t="shared" si="120"/>
        <v>0</v>
      </c>
      <c r="Z248" s="72"/>
      <c r="AA248" s="213">
        <f>+IFERROR(MIN(Z248*(1+MTR!$E$28)*(1+MTR!$F$28),IF(L248&lt;2018,X248+Y248*MTR!$D$35,X248+Y248*MTR!$E$36)),0)</f>
        <v>0</v>
      </c>
    </row>
    <row r="249" spans="1:27">
      <c r="A249" s="105"/>
      <c r="B249" s="72"/>
      <c r="C249" s="116"/>
      <c r="D249" s="72"/>
      <c r="E249" s="113"/>
      <c r="F249" s="197" t="str">
        <f t="shared" si="105"/>
        <v/>
      </c>
      <c r="G249" s="198" t="str">
        <f t="shared" si="106"/>
        <v/>
      </c>
      <c r="H249" s="199">
        <f t="shared" si="121"/>
        <v>0</v>
      </c>
      <c r="I249" s="199">
        <f t="shared" si="122"/>
        <v>0</v>
      </c>
      <c r="J249" s="199">
        <f t="shared" si="123"/>
        <v>0</v>
      </c>
      <c r="K249" s="199">
        <f t="shared" si="124"/>
        <v>0</v>
      </c>
      <c r="L249" s="199">
        <f t="shared" si="125"/>
        <v>0</v>
      </c>
      <c r="M249" s="199">
        <f t="shared" si="126"/>
        <v>0</v>
      </c>
      <c r="N249" s="72"/>
      <c r="O249" s="199">
        <f>+IFERROR(MIN(N249*(1+MTR!$E$28)*(1+MTR!$D$28),IF($C249&lt;2018,L249+M249*MTR!$D$35,L249+M249*MTR!$E$36)),0)</f>
        <v>0</v>
      </c>
      <c r="Q249" s="199" t="str">
        <f t="shared" si="127"/>
        <v/>
      </c>
      <c r="R249" s="199">
        <f t="shared" si="113"/>
        <v>0</v>
      </c>
      <c r="S249" s="199">
        <f t="shared" si="114"/>
        <v>0</v>
      </c>
      <c r="T249" s="199">
        <f t="shared" si="115"/>
        <v>0</v>
      </c>
      <c r="U249" s="199">
        <f t="shared" si="116"/>
        <v>0</v>
      </c>
      <c r="V249" s="199">
        <f t="shared" si="117"/>
        <v>0</v>
      </c>
      <c r="W249" s="199">
        <f t="shared" si="118"/>
        <v>0</v>
      </c>
      <c r="X249" s="199">
        <f t="shared" si="119"/>
        <v>0</v>
      </c>
      <c r="Y249" s="199">
        <f t="shared" si="120"/>
        <v>0</v>
      </c>
      <c r="Z249" s="72"/>
      <c r="AA249" s="213">
        <f>+IFERROR(MIN(Z249*(1+MTR!$E$28)*(1+MTR!$F$28),IF(L249&lt;2018,X249+Y249*MTR!$D$35,X249+Y249*MTR!$E$36)),0)</f>
        <v>0</v>
      </c>
    </row>
    <row r="250" spans="1:27">
      <c r="A250" s="105"/>
      <c r="B250" s="72"/>
      <c r="C250" s="116"/>
      <c r="D250" s="72"/>
      <c r="E250" s="113"/>
      <c r="F250" s="197" t="str">
        <f t="shared" si="105"/>
        <v/>
      </c>
      <c r="G250" s="198" t="str">
        <f t="shared" si="106"/>
        <v/>
      </c>
      <c r="H250" s="199">
        <f t="shared" si="121"/>
        <v>0</v>
      </c>
      <c r="I250" s="199">
        <f t="shared" si="122"/>
        <v>0</v>
      </c>
      <c r="J250" s="199">
        <f t="shared" si="123"/>
        <v>0</v>
      </c>
      <c r="K250" s="199">
        <f t="shared" si="124"/>
        <v>0</v>
      </c>
      <c r="L250" s="199">
        <f t="shared" si="125"/>
        <v>0</v>
      </c>
      <c r="M250" s="199">
        <f t="shared" si="126"/>
        <v>0</v>
      </c>
      <c r="N250" s="72"/>
      <c r="O250" s="199">
        <f>+IFERROR(MIN(N250*(1+MTR!$E$28)*(1+MTR!$D$28),IF($C250&lt;2018,L250+M250*MTR!$D$35,L250+M250*MTR!$E$36)),0)</f>
        <v>0</v>
      </c>
      <c r="Q250" s="199" t="str">
        <f t="shared" si="127"/>
        <v/>
      </c>
      <c r="R250" s="199">
        <f t="shared" si="113"/>
        <v>0</v>
      </c>
      <c r="S250" s="199">
        <f t="shared" si="114"/>
        <v>0</v>
      </c>
      <c r="T250" s="199">
        <f t="shared" si="115"/>
        <v>0</v>
      </c>
      <c r="U250" s="199">
        <f t="shared" si="116"/>
        <v>0</v>
      </c>
      <c r="V250" s="199">
        <f t="shared" si="117"/>
        <v>0</v>
      </c>
      <c r="W250" s="199">
        <f t="shared" si="118"/>
        <v>0</v>
      </c>
      <c r="X250" s="199">
        <f t="shared" si="119"/>
        <v>0</v>
      </c>
      <c r="Y250" s="199">
        <f t="shared" si="120"/>
        <v>0</v>
      </c>
      <c r="Z250" s="72"/>
      <c r="AA250" s="213">
        <f>+IFERROR(MIN(Z250*(1+MTR!$E$28)*(1+MTR!$F$28),IF(L250&lt;2018,X250+Y250*MTR!$D$35,X250+Y250*MTR!$E$36)),0)</f>
        <v>0</v>
      </c>
    </row>
    <row r="251" spans="1:27">
      <c r="A251" s="105"/>
      <c r="B251" s="72"/>
      <c r="C251" s="116"/>
      <c r="D251" s="72"/>
      <c r="E251" s="113"/>
      <c r="F251" s="197" t="str">
        <f t="shared" si="105"/>
        <v/>
      </c>
      <c r="G251" s="198" t="str">
        <f t="shared" si="106"/>
        <v/>
      </c>
      <c r="H251" s="199">
        <f t="shared" si="121"/>
        <v>0</v>
      </c>
      <c r="I251" s="199">
        <f t="shared" si="122"/>
        <v>0</v>
      </c>
      <c r="J251" s="199">
        <f t="shared" si="123"/>
        <v>0</v>
      </c>
      <c r="K251" s="199">
        <f t="shared" si="124"/>
        <v>0</v>
      </c>
      <c r="L251" s="199">
        <f t="shared" si="125"/>
        <v>0</v>
      </c>
      <c r="M251" s="199">
        <f t="shared" si="126"/>
        <v>0</v>
      </c>
      <c r="N251" s="72"/>
      <c r="O251" s="199">
        <f>+IFERROR(MIN(N251*(1+MTR!$E$28)*(1+MTR!$D$28),IF($C251&lt;2018,L251+M251*MTR!$D$35,L251+M251*MTR!$E$36)),0)</f>
        <v>0</v>
      </c>
      <c r="Q251" s="199" t="str">
        <f t="shared" si="127"/>
        <v/>
      </c>
      <c r="R251" s="199">
        <f t="shared" si="113"/>
        <v>0</v>
      </c>
      <c r="S251" s="199">
        <f t="shared" si="114"/>
        <v>0</v>
      </c>
      <c r="T251" s="199">
        <f t="shared" si="115"/>
        <v>0</v>
      </c>
      <c r="U251" s="199">
        <f t="shared" si="116"/>
        <v>0</v>
      </c>
      <c r="V251" s="199">
        <f t="shared" si="117"/>
        <v>0</v>
      </c>
      <c r="W251" s="199">
        <f t="shared" si="118"/>
        <v>0</v>
      </c>
      <c r="X251" s="199">
        <f t="shared" si="119"/>
        <v>0</v>
      </c>
      <c r="Y251" s="199">
        <f t="shared" si="120"/>
        <v>0</v>
      </c>
      <c r="Z251" s="72"/>
      <c r="AA251" s="213">
        <f>+IFERROR(MIN(Z251*(1+MTR!$E$28)*(1+MTR!$F$28),IF(L251&lt;2018,X251+Y251*MTR!$D$35,X251+Y251*MTR!$E$36)),0)</f>
        <v>0</v>
      </c>
    </row>
    <row r="252" spans="1:27">
      <c r="A252" s="105"/>
      <c r="B252" s="72"/>
      <c r="C252" s="116"/>
      <c r="D252" s="72"/>
      <c r="E252" s="113"/>
      <c r="F252" s="197" t="str">
        <f t="shared" si="105"/>
        <v/>
      </c>
      <c r="G252" s="198" t="str">
        <f t="shared" si="106"/>
        <v/>
      </c>
      <c r="H252" s="199">
        <f t="shared" si="121"/>
        <v>0</v>
      </c>
      <c r="I252" s="199">
        <f t="shared" si="122"/>
        <v>0</v>
      </c>
      <c r="J252" s="199">
        <f t="shared" si="123"/>
        <v>0</v>
      </c>
      <c r="K252" s="199">
        <f t="shared" si="124"/>
        <v>0</v>
      </c>
      <c r="L252" s="199">
        <f t="shared" si="125"/>
        <v>0</v>
      </c>
      <c r="M252" s="199">
        <f t="shared" si="126"/>
        <v>0</v>
      </c>
      <c r="N252" s="72"/>
      <c r="O252" s="199">
        <f>+IFERROR(MIN(N252*(1+MTR!$E$28)*(1+MTR!$D$28),IF($C252&lt;2018,L252+M252*MTR!$D$35,L252+M252*MTR!$E$36)),0)</f>
        <v>0</v>
      </c>
      <c r="Q252" s="199" t="str">
        <f t="shared" si="127"/>
        <v/>
      </c>
      <c r="R252" s="199">
        <f t="shared" si="113"/>
        <v>0</v>
      </c>
      <c r="S252" s="199">
        <f t="shared" si="114"/>
        <v>0</v>
      </c>
      <c r="T252" s="199">
        <f t="shared" si="115"/>
        <v>0</v>
      </c>
      <c r="U252" s="199">
        <f t="shared" si="116"/>
        <v>0</v>
      </c>
      <c r="V252" s="199">
        <f t="shared" si="117"/>
        <v>0</v>
      </c>
      <c r="W252" s="199">
        <f t="shared" si="118"/>
        <v>0</v>
      </c>
      <c r="X252" s="199">
        <f t="shared" si="119"/>
        <v>0</v>
      </c>
      <c r="Y252" s="199">
        <f t="shared" si="120"/>
        <v>0</v>
      </c>
      <c r="Z252" s="72"/>
      <c r="AA252" s="213">
        <f>+IFERROR(MIN(Z252*(1+MTR!$E$28)*(1+MTR!$F$28),IF(L252&lt;2018,X252+Y252*MTR!$D$35,X252+Y252*MTR!$E$36)),0)</f>
        <v>0</v>
      </c>
    </row>
    <row r="253" spans="1:27">
      <c r="A253" s="105"/>
      <c r="B253" s="72"/>
      <c r="C253" s="116"/>
      <c r="D253" s="72"/>
      <c r="E253" s="113"/>
      <c r="F253" s="197" t="str">
        <f t="shared" si="105"/>
        <v/>
      </c>
      <c r="G253" s="198" t="str">
        <f t="shared" si="106"/>
        <v/>
      </c>
      <c r="H253" s="199">
        <f t="shared" si="121"/>
        <v>0</v>
      </c>
      <c r="I253" s="199">
        <f t="shared" si="122"/>
        <v>0</v>
      </c>
      <c r="J253" s="199">
        <f t="shared" si="123"/>
        <v>0</v>
      </c>
      <c r="K253" s="199">
        <f t="shared" si="124"/>
        <v>0</v>
      </c>
      <c r="L253" s="199">
        <f t="shared" si="125"/>
        <v>0</v>
      </c>
      <c r="M253" s="199">
        <f t="shared" si="126"/>
        <v>0</v>
      </c>
      <c r="N253" s="72"/>
      <c r="O253" s="199">
        <f>+IFERROR(MIN(N253*(1+MTR!$E$28)*(1+MTR!$D$28),IF($C253&lt;2018,L253+M253*MTR!$D$35,L253+M253*MTR!$E$36)),0)</f>
        <v>0</v>
      </c>
      <c r="Q253" s="199" t="str">
        <f t="shared" si="127"/>
        <v/>
      </c>
      <c r="R253" s="199">
        <f t="shared" si="113"/>
        <v>0</v>
      </c>
      <c r="S253" s="199">
        <f t="shared" si="114"/>
        <v>0</v>
      </c>
      <c r="T253" s="199">
        <f t="shared" si="115"/>
        <v>0</v>
      </c>
      <c r="U253" s="199">
        <f t="shared" si="116"/>
        <v>0</v>
      </c>
      <c r="V253" s="199">
        <f t="shared" si="117"/>
        <v>0</v>
      </c>
      <c r="W253" s="199">
        <f t="shared" si="118"/>
        <v>0</v>
      </c>
      <c r="X253" s="199">
        <f t="shared" si="119"/>
        <v>0</v>
      </c>
      <c r="Y253" s="199">
        <f t="shared" si="120"/>
        <v>0</v>
      </c>
      <c r="Z253" s="72"/>
      <c r="AA253" s="213">
        <f>+IFERROR(MIN(Z253*(1+MTR!$E$28)*(1+MTR!$F$28),IF(L253&lt;2018,X253+Y253*MTR!$D$35,X253+Y253*MTR!$E$36)),0)</f>
        <v>0</v>
      </c>
    </row>
    <row r="254" spans="1:27">
      <c r="A254" s="105"/>
      <c r="B254" s="72"/>
      <c r="C254" s="116"/>
      <c r="D254" s="72"/>
      <c r="E254" s="113"/>
      <c r="F254" s="197" t="str">
        <f t="shared" si="105"/>
        <v/>
      </c>
      <c r="G254" s="198" t="str">
        <f t="shared" si="106"/>
        <v/>
      </c>
      <c r="H254" s="199">
        <f t="shared" si="121"/>
        <v>0</v>
      </c>
      <c r="I254" s="199">
        <f t="shared" si="122"/>
        <v>0</v>
      </c>
      <c r="J254" s="199">
        <f t="shared" si="123"/>
        <v>0</v>
      </c>
      <c r="K254" s="199">
        <f t="shared" si="124"/>
        <v>0</v>
      </c>
      <c r="L254" s="199">
        <f t="shared" si="125"/>
        <v>0</v>
      </c>
      <c r="M254" s="199">
        <f t="shared" si="126"/>
        <v>0</v>
      </c>
      <c r="N254" s="72"/>
      <c r="O254" s="199">
        <f>+IFERROR(MIN(N254*(1+MTR!$E$28)*(1+MTR!$D$28),IF($C254&lt;2018,L254+M254*MTR!$D$35,L254+M254*MTR!$E$36)),0)</f>
        <v>0</v>
      </c>
      <c r="Q254" s="199" t="str">
        <f t="shared" si="127"/>
        <v/>
      </c>
      <c r="R254" s="199">
        <f t="shared" si="113"/>
        <v>0</v>
      </c>
      <c r="S254" s="199">
        <f t="shared" si="114"/>
        <v>0</v>
      </c>
      <c r="T254" s="199">
        <f t="shared" si="115"/>
        <v>0</v>
      </c>
      <c r="U254" s="199">
        <f t="shared" si="116"/>
        <v>0</v>
      </c>
      <c r="V254" s="199">
        <f t="shared" si="117"/>
        <v>0</v>
      </c>
      <c r="W254" s="199">
        <f t="shared" si="118"/>
        <v>0</v>
      </c>
      <c r="X254" s="199">
        <f t="shared" si="119"/>
        <v>0</v>
      </c>
      <c r="Y254" s="199">
        <f t="shared" si="120"/>
        <v>0</v>
      </c>
      <c r="Z254" s="72"/>
      <c r="AA254" s="213">
        <f>+IFERROR(MIN(Z254*(1+MTR!$E$28)*(1+MTR!$F$28),IF(L254&lt;2018,X254+Y254*MTR!$D$35,X254+Y254*MTR!$E$36)),0)</f>
        <v>0</v>
      </c>
    </row>
    <row r="255" spans="1:27">
      <c r="A255" s="105"/>
      <c r="B255" s="72"/>
      <c r="C255" s="116"/>
      <c r="D255" s="72"/>
      <c r="E255" s="113"/>
      <c r="F255" s="197" t="str">
        <f t="shared" si="105"/>
        <v/>
      </c>
      <c r="G255" s="198" t="str">
        <f t="shared" si="106"/>
        <v/>
      </c>
      <c r="H255" s="199">
        <f t="shared" si="121"/>
        <v>0</v>
      </c>
      <c r="I255" s="199">
        <f t="shared" si="122"/>
        <v>0</v>
      </c>
      <c r="J255" s="199">
        <f t="shared" si="123"/>
        <v>0</v>
      </c>
      <c r="K255" s="199">
        <f t="shared" si="124"/>
        <v>0</v>
      </c>
      <c r="L255" s="199">
        <f t="shared" si="125"/>
        <v>0</v>
      </c>
      <c r="M255" s="199">
        <f t="shared" si="126"/>
        <v>0</v>
      </c>
      <c r="N255" s="72"/>
      <c r="O255" s="199">
        <f>+IFERROR(MIN(N255*(1+MTR!$E$28)*(1+MTR!$D$28),IF($C255&lt;2018,L255+M255*MTR!$D$35,L255+M255*MTR!$E$36)),0)</f>
        <v>0</v>
      </c>
      <c r="Q255" s="199" t="str">
        <f t="shared" si="127"/>
        <v/>
      </c>
      <c r="R255" s="199">
        <f t="shared" si="113"/>
        <v>0</v>
      </c>
      <c r="S255" s="199">
        <f t="shared" si="114"/>
        <v>0</v>
      </c>
      <c r="T255" s="199">
        <f t="shared" si="115"/>
        <v>0</v>
      </c>
      <c r="U255" s="199">
        <f t="shared" si="116"/>
        <v>0</v>
      </c>
      <c r="V255" s="199">
        <f t="shared" si="117"/>
        <v>0</v>
      </c>
      <c r="W255" s="199">
        <f t="shared" si="118"/>
        <v>0</v>
      </c>
      <c r="X255" s="199">
        <f t="shared" si="119"/>
        <v>0</v>
      </c>
      <c r="Y255" s="199">
        <f t="shared" si="120"/>
        <v>0</v>
      </c>
      <c r="Z255" s="72"/>
      <c r="AA255" s="213">
        <f>+IFERROR(MIN(Z255*(1+MTR!$E$28)*(1+MTR!$F$28),IF(L255&lt;2018,X255+Y255*MTR!$D$35,X255+Y255*MTR!$E$36)),0)</f>
        <v>0</v>
      </c>
    </row>
    <row r="256" spans="1:27">
      <c r="A256" s="105"/>
      <c r="B256" s="72"/>
      <c r="C256" s="116"/>
      <c r="D256" s="72"/>
      <c r="E256" s="113"/>
      <c r="F256" s="197" t="str">
        <f t="shared" si="105"/>
        <v/>
      </c>
      <c r="G256" s="198" t="str">
        <f t="shared" si="106"/>
        <v/>
      </c>
      <c r="H256" s="199">
        <f t="shared" si="107"/>
        <v>0</v>
      </c>
      <c r="I256" s="199">
        <f t="shared" si="108"/>
        <v>0</v>
      </c>
      <c r="J256" s="199">
        <f t="shared" si="109"/>
        <v>0</v>
      </c>
      <c r="K256" s="199">
        <f t="shared" si="110"/>
        <v>0</v>
      </c>
      <c r="L256" s="199">
        <f t="shared" si="111"/>
        <v>0</v>
      </c>
      <c r="M256" s="199">
        <f t="shared" si="112"/>
        <v>0</v>
      </c>
      <c r="N256" s="72"/>
      <c r="O256" s="199">
        <f>+IFERROR(MIN(N256*(1+MTR!$E$28)*(1+MTR!$D$28),IF($C256&lt;2018,L256+M256*MTR!$D$35,L256+M256*MTR!$E$36)),0)</f>
        <v>0</v>
      </c>
      <c r="Q256" s="199" t="str">
        <f t="shared" si="127"/>
        <v/>
      </c>
      <c r="R256" s="199">
        <f t="shared" si="113"/>
        <v>0</v>
      </c>
      <c r="S256" s="199">
        <f t="shared" si="114"/>
        <v>0</v>
      </c>
      <c r="T256" s="199">
        <f t="shared" si="115"/>
        <v>0</v>
      </c>
      <c r="U256" s="199">
        <f t="shared" si="116"/>
        <v>0</v>
      </c>
      <c r="V256" s="199">
        <f t="shared" si="117"/>
        <v>0</v>
      </c>
      <c r="W256" s="199">
        <f t="shared" si="118"/>
        <v>0</v>
      </c>
      <c r="X256" s="199">
        <f t="shared" si="119"/>
        <v>0</v>
      </c>
      <c r="Y256" s="199">
        <f t="shared" si="120"/>
        <v>0</v>
      </c>
      <c r="Z256" s="72"/>
      <c r="AA256" s="213">
        <f>+IFERROR(MIN(Z256*(1+MTR!$E$28)*(1+MTR!$F$28),IF(L256&lt;2018,X256+Y256*MTR!$D$35,X256+Y256*MTR!$E$36)),0)</f>
        <v>0</v>
      </c>
    </row>
    <row r="257" spans="1:27">
      <c r="A257" s="105"/>
      <c r="B257" s="72"/>
      <c r="C257" s="116"/>
      <c r="D257" s="72"/>
      <c r="E257" s="113"/>
      <c r="F257" s="197" t="str">
        <f t="shared" si="105"/>
        <v/>
      </c>
      <c r="G257" s="198" t="str">
        <f t="shared" si="106"/>
        <v/>
      </c>
      <c r="H257" s="199">
        <f t="shared" si="107"/>
        <v>0</v>
      </c>
      <c r="I257" s="199">
        <f t="shared" si="108"/>
        <v>0</v>
      </c>
      <c r="J257" s="199">
        <f t="shared" si="109"/>
        <v>0</v>
      </c>
      <c r="K257" s="199">
        <f t="shared" si="110"/>
        <v>0</v>
      </c>
      <c r="L257" s="199">
        <f t="shared" si="111"/>
        <v>0</v>
      </c>
      <c r="M257" s="199">
        <f t="shared" si="112"/>
        <v>0</v>
      </c>
      <c r="N257" s="72"/>
      <c r="O257" s="199">
        <f>+IFERROR(MIN(N257*(1+MTR!$E$28)*(1+MTR!$D$28),IF($C257&lt;2018,L257+M257*MTR!$D$35,L257+M257*MTR!$E$36)),0)</f>
        <v>0</v>
      </c>
      <c r="Q257" s="199" t="str">
        <f t="shared" si="127"/>
        <v/>
      </c>
      <c r="R257" s="199">
        <f t="shared" si="113"/>
        <v>0</v>
      </c>
      <c r="S257" s="199">
        <f t="shared" si="114"/>
        <v>0</v>
      </c>
      <c r="T257" s="199">
        <f t="shared" si="115"/>
        <v>0</v>
      </c>
      <c r="U257" s="199">
        <f t="shared" si="116"/>
        <v>0</v>
      </c>
      <c r="V257" s="199">
        <f t="shared" si="117"/>
        <v>0</v>
      </c>
      <c r="W257" s="199">
        <f t="shared" si="118"/>
        <v>0</v>
      </c>
      <c r="X257" s="199">
        <f t="shared" si="119"/>
        <v>0</v>
      </c>
      <c r="Y257" s="199">
        <f t="shared" si="120"/>
        <v>0</v>
      </c>
      <c r="Z257" s="72"/>
      <c r="AA257" s="213">
        <f>+IFERROR(MIN(Z257*(1+MTR!$E$28)*(1+MTR!$F$28),IF(L257&lt;2018,X257+Y257*MTR!$D$35,X257+Y257*MTR!$E$36)),0)</f>
        <v>0</v>
      </c>
    </row>
    <row r="258" spans="1:27">
      <c r="A258" s="105"/>
      <c r="B258" s="72"/>
      <c r="C258" s="116"/>
      <c r="D258" s="72"/>
      <c r="E258" s="113"/>
      <c r="F258" s="197" t="str">
        <f t="shared" si="105"/>
        <v/>
      </c>
      <c r="G258" s="198" t="str">
        <f t="shared" si="106"/>
        <v/>
      </c>
      <c r="H258" s="199">
        <f t="shared" si="107"/>
        <v>0</v>
      </c>
      <c r="I258" s="199">
        <f t="shared" si="108"/>
        <v>0</v>
      </c>
      <c r="J258" s="199">
        <f t="shared" si="109"/>
        <v>0</v>
      </c>
      <c r="K258" s="199">
        <f t="shared" si="110"/>
        <v>0</v>
      </c>
      <c r="L258" s="199">
        <f t="shared" si="111"/>
        <v>0</v>
      </c>
      <c r="M258" s="199">
        <f t="shared" si="112"/>
        <v>0</v>
      </c>
      <c r="N258" s="72"/>
      <c r="O258" s="199">
        <f>+IFERROR(MIN(N258*(1+MTR!$E$28)*(1+MTR!$D$28),IF($C258&lt;2018,L258+M258*MTR!$D$35,L258+M258*MTR!$E$36)),0)</f>
        <v>0</v>
      </c>
      <c r="Q258" s="199" t="str">
        <f t="shared" si="127"/>
        <v/>
      </c>
      <c r="R258" s="199">
        <f t="shared" si="113"/>
        <v>0</v>
      </c>
      <c r="S258" s="199">
        <f t="shared" si="114"/>
        <v>0</v>
      </c>
      <c r="T258" s="199">
        <f t="shared" si="115"/>
        <v>0</v>
      </c>
      <c r="U258" s="199">
        <f t="shared" si="116"/>
        <v>0</v>
      </c>
      <c r="V258" s="199">
        <f t="shared" si="117"/>
        <v>0</v>
      </c>
      <c r="W258" s="199">
        <f t="shared" si="118"/>
        <v>0</v>
      </c>
      <c r="X258" s="199">
        <f t="shared" si="119"/>
        <v>0</v>
      </c>
      <c r="Y258" s="199">
        <f t="shared" si="120"/>
        <v>0</v>
      </c>
      <c r="Z258" s="72"/>
      <c r="AA258" s="213">
        <f>+IFERROR(MIN(Z258*(1+MTR!$E$28)*(1+MTR!$F$28),IF(L258&lt;2018,X258+Y258*MTR!$D$35,X258+Y258*MTR!$E$36)),0)</f>
        <v>0</v>
      </c>
    </row>
    <row r="259" spans="1:27">
      <c r="A259" s="105"/>
      <c r="B259" s="72"/>
      <c r="C259" s="116"/>
      <c r="D259" s="72"/>
      <c r="E259" s="113"/>
      <c r="F259" s="197" t="str">
        <f t="shared" si="105"/>
        <v/>
      </c>
      <c r="G259" s="198" t="str">
        <f t="shared" si="106"/>
        <v/>
      </c>
      <c r="H259" s="199">
        <f t="shared" si="107"/>
        <v>0</v>
      </c>
      <c r="I259" s="199">
        <f t="shared" si="108"/>
        <v>0</v>
      </c>
      <c r="J259" s="199">
        <f t="shared" si="109"/>
        <v>0</v>
      </c>
      <c r="K259" s="199">
        <f t="shared" si="110"/>
        <v>0</v>
      </c>
      <c r="L259" s="199">
        <f t="shared" si="111"/>
        <v>0</v>
      </c>
      <c r="M259" s="199">
        <f t="shared" si="112"/>
        <v>0</v>
      </c>
      <c r="N259" s="72"/>
      <c r="O259" s="199">
        <f>+IFERROR(MIN(N259*(1+MTR!$E$28)*(1+MTR!$D$28),IF($C259&lt;2018,L259+M259*MTR!$D$35,L259+M259*MTR!$E$36)),0)</f>
        <v>0</v>
      </c>
      <c r="Q259" s="199" t="str">
        <f t="shared" si="127"/>
        <v/>
      </c>
      <c r="R259" s="199">
        <f t="shared" si="113"/>
        <v>0</v>
      </c>
      <c r="S259" s="199">
        <f t="shared" si="114"/>
        <v>0</v>
      </c>
      <c r="T259" s="199">
        <f t="shared" si="115"/>
        <v>0</v>
      </c>
      <c r="U259" s="199">
        <f t="shared" si="116"/>
        <v>0</v>
      </c>
      <c r="V259" s="199">
        <f t="shared" si="117"/>
        <v>0</v>
      </c>
      <c r="W259" s="199">
        <f t="shared" si="118"/>
        <v>0</v>
      </c>
      <c r="X259" s="199">
        <f t="shared" si="119"/>
        <v>0</v>
      </c>
      <c r="Y259" s="199">
        <f t="shared" si="120"/>
        <v>0</v>
      </c>
      <c r="Z259" s="72"/>
      <c r="AA259" s="213">
        <f>+IFERROR(MIN(Z259*(1+MTR!$E$28)*(1+MTR!$F$28),IF(L259&lt;2018,X259+Y259*MTR!$D$35,X259+Y259*MTR!$E$36)),0)</f>
        <v>0</v>
      </c>
    </row>
    <row r="260" spans="1:27">
      <c r="A260" s="105"/>
      <c r="B260" s="72"/>
      <c r="C260" s="116"/>
      <c r="D260" s="72"/>
      <c r="E260" s="113"/>
      <c r="F260" s="197" t="str">
        <f t="shared" si="105"/>
        <v/>
      </c>
      <c r="G260" s="198" t="str">
        <f t="shared" si="106"/>
        <v/>
      </c>
      <c r="H260" s="199">
        <f t="shared" si="107"/>
        <v>0</v>
      </c>
      <c r="I260" s="199">
        <f t="shared" si="108"/>
        <v>0</v>
      </c>
      <c r="J260" s="199">
        <f t="shared" si="109"/>
        <v>0</v>
      </c>
      <c r="K260" s="199">
        <f t="shared" si="110"/>
        <v>0</v>
      </c>
      <c r="L260" s="199">
        <f t="shared" si="111"/>
        <v>0</v>
      </c>
      <c r="M260" s="199">
        <f t="shared" si="112"/>
        <v>0</v>
      </c>
      <c r="N260" s="72"/>
      <c r="O260" s="199">
        <f>+IFERROR(MIN(N260*(1+MTR!$E$28)*(1+MTR!$D$28),IF($C260&lt;2018,L260+M260*MTR!$D$35,L260+M260*MTR!$E$36)),0)</f>
        <v>0</v>
      </c>
      <c r="Q260" s="199" t="str">
        <f t="shared" si="127"/>
        <v/>
      </c>
      <c r="R260" s="199">
        <f t="shared" si="113"/>
        <v>0</v>
      </c>
      <c r="S260" s="199">
        <f t="shared" si="114"/>
        <v>0</v>
      </c>
      <c r="T260" s="199">
        <f t="shared" si="115"/>
        <v>0</v>
      </c>
      <c r="U260" s="199">
        <f t="shared" si="116"/>
        <v>0</v>
      </c>
      <c r="V260" s="199">
        <f t="shared" si="117"/>
        <v>0</v>
      </c>
      <c r="W260" s="199">
        <f t="shared" si="118"/>
        <v>0</v>
      </c>
      <c r="X260" s="199">
        <f t="shared" si="119"/>
        <v>0</v>
      </c>
      <c r="Y260" s="199">
        <f t="shared" si="120"/>
        <v>0</v>
      </c>
      <c r="Z260" s="72"/>
      <c r="AA260" s="213">
        <f>+IFERROR(MIN(Z260*(1+MTR!$E$28)*(1+MTR!$F$28),IF(L260&lt;2018,X260+Y260*MTR!$D$35,X260+Y260*MTR!$E$36)),0)</f>
        <v>0</v>
      </c>
    </row>
    <row r="261" spans="1:27">
      <c r="A261" s="105"/>
      <c r="B261" s="72"/>
      <c r="C261" s="116"/>
      <c r="D261" s="72"/>
      <c r="E261" s="113"/>
      <c r="F261" s="197" t="str">
        <f t="shared" si="105"/>
        <v/>
      </c>
      <c r="G261" s="198" t="str">
        <f t="shared" si="106"/>
        <v/>
      </c>
      <c r="H261" s="199">
        <f t="shared" si="107"/>
        <v>0</v>
      </c>
      <c r="I261" s="199">
        <f t="shared" si="108"/>
        <v>0</v>
      </c>
      <c r="J261" s="199">
        <f t="shared" si="109"/>
        <v>0</v>
      </c>
      <c r="K261" s="199">
        <f t="shared" si="110"/>
        <v>0</v>
      </c>
      <c r="L261" s="199">
        <f t="shared" si="111"/>
        <v>0</v>
      </c>
      <c r="M261" s="199">
        <f t="shared" si="112"/>
        <v>0</v>
      </c>
      <c r="N261" s="72"/>
      <c r="O261" s="199">
        <f>+IFERROR(MIN(N261*(1+MTR!$E$28)*(1+MTR!$D$28),IF($C261&lt;2018,L261+M261*MTR!$D$35,L261+M261*MTR!$E$36)),0)</f>
        <v>0</v>
      </c>
      <c r="Q261" s="199" t="str">
        <f t="shared" si="127"/>
        <v/>
      </c>
      <c r="R261" s="199">
        <f t="shared" si="113"/>
        <v>0</v>
      </c>
      <c r="S261" s="199">
        <f t="shared" si="114"/>
        <v>0</v>
      </c>
      <c r="T261" s="199">
        <f t="shared" si="115"/>
        <v>0</v>
      </c>
      <c r="U261" s="199">
        <f t="shared" si="116"/>
        <v>0</v>
      </c>
      <c r="V261" s="199">
        <f t="shared" si="117"/>
        <v>0</v>
      </c>
      <c r="W261" s="199">
        <f t="shared" si="118"/>
        <v>0</v>
      </c>
      <c r="X261" s="199">
        <f t="shared" si="119"/>
        <v>0</v>
      </c>
      <c r="Y261" s="199">
        <f t="shared" si="120"/>
        <v>0</v>
      </c>
      <c r="Z261" s="72"/>
      <c r="AA261" s="213">
        <f>+IFERROR(MIN(Z261*(1+MTR!$E$28)*(1+MTR!$F$28),IF(L261&lt;2018,X261+Y261*MTR!$D$35,X261+Y261*MTR!$E$36)),0)</f>
        <v>0</v>
      </c>
    </row>
    <row r="262" spans="1:27">
      <c r="A262" s="105"/>
      <c r="B262" s="72"/>
      <c r="C262" s="116"/>
      <c r="D262" s="72"/>
      <c r="E262" s="113"/>
      <c r="F262" s="197" t="str">
        <f t="shared" si="105"/>
        <v/>
      </c>
      <c r="G262" s="198" t="str">
        <f t="shared" si="106"/>
        <v/>
      </c>
      <c r="H262" s="199">
        <f t="shared" si="107"/>
        <v>0</v>
      </c>
      <c r="I262" s="199">
        <f t="shared" si="108"/>
        <v>0</v>
      </c>
      <c r="J262" s="199">
        <f t="shared" si="109"/>
        <v>0</v>
      </c>
      <c r="K262" s="199">
        <f t="shared" si="110"/>
        <v>0</v>
      </c>
      <c r="L262" s="199">
        <f t="shared" si="111"/>
        <v>0</v>
      </c>
      <c r="M262" s="199">
        <f t="shared" si="112"/>
        <v>0</v>
      </c>
      <c r="N262" s="72"/>
      <c r="O262" s="199">
        <f>+IFERROR(MIN(N262*(1+MTR!$E$28)*(1+MTR!$D$28),IF($C262&lt;2018,L262+M262*MTR!$D$35,L262+M262*MTR!$E$36)),0)</f>
        <v>0</v>
      </c>
      <c r="Q262" s="199" t="str">
        <f t="shared" si="127"/>
        <v/>
      </c>
      <c r="R262" s="199">
        <f t="shared" si="113"/>
        <v>0</v>
      </c>
      <c r="S262" s="199">
        <f t="shared" si="114"/>
        <v>0</v>
      </c>
      <c r="T262" s="199">
        <f t="shared" si="115"/>
        <v>0</v>
      </c>
      <c r="U262" s="199">
        <f t="shared" si="116"/>
        <v>0</v>
      </c>
      <c r="V262" s="199">
        <f t="shared" si="117"/>
        <v>0</v>
      </c>
      <c r="W262" s="199">
        <f t="shared" si="118"/>
        <v>0</v>
      </c>
      <c r="X262" s="199">
        <f t="shared" si="119"/>
        <v>0</v>
      </c>
      <c r="Y262" s="199">
        <f t="shared" si="120"/>
        <v>0</v>
      </c>
      <c r="Z262" s="72"/>
      <c r="AA262" s="213">
        <f>+IFERROR(MIN(Z262*(1+MTR!$E$28)*(1+MTR!$F$28),IF(L262&lt;2018,X262+Y262*MTR!$D$35,X262+Y262*MTR!$E$36)),0)</f>
        <v>0</v>
      </c>
    </row>
    <row r="263" spans="1:27">
      <c r="A263" s="105"/>
      <c r="B263" s="72"/>
      <c r="C263" s="116"/>
      <c r="D263" s="72"/>
      <c r="E263" s="113"/>
      <c r="F263" s="197" t="str">
        <f t="shared" si="105"/>
        <v/>
      </c>
      <c r="G263" s="198" t="str">
        <f t="shared" si="106"/>
        <v/>
      </c>
      <c r="H263" s="199">
        <f t="shared" si="107"/>
        <v>0</v>
      </c>
      <c r="I263" s="199">
        <f t="shared" si="108"/>
        <v>0</v>
      </c>
      <c r="J263" s="199">
        <f t="shared" si="109"/>
        <v>0</v>
      </c>
      <c r="K263" s="199">
        <f t="shared" si="110"/>
        <v>0</v>
      </c>
      <c r="L263" s="199">
        <f t="shared" si="111"/>
        <v>0</v>
      </c>
      <c r="M263" s="199">
        <f t="shared" si="112"/>
        <v>0</v>
      </c>
      <c r="N263" s="72"/>
      <c r="O263" s="199">
        <f>+IFERROR(MIN(N263*(1+MTR!$E$28)*(1+MTR!$D$28),IF($C263&lt;2018,L263+M263*MTR!$D$35,L263+M263*MTR!$E$36)),0)</f>
        <v>0</v>
      </c>
      <c r="Q263" s="199" t="str">
        <f t="shared" si="127"/>
        <v/>
      </c>
      <c r="R263" s="199">
        <f t="shared" si="113"/>
        <v>0</v>
      </c>
      <c r="S263" s="199">
        <f t="shared" si="114"/>
        <v>0</v>
      </c>
      <c r="T263" s="199">
        <f t="shared" si="115"/>
        <v>0</v>
      </c>
      <c r="U263" s="199">
        <f t="shared" si="116"/>
        <v>0</v>
      </c>
      <c r="V263" s="199">
        <f t="shared" si="117"/>
        <v>0</v>
      </c>
      <c r="W263" s="199">
        <f t="shared" si="118"/>
        <v>0</v>
      </c>
      <c r="X263" s="199">
        <f t="shared" si="119"/>
        <v>0</v>
      </c>
      <c r="Y263" s="199">
        <f t="shared" si="120"/>
        <v>0</v>
      </c>
      <c r="Z263" s="72"/>
      <c r="AA263" s="213">
        <f>+IFERROR(MIN(Z263*(1+MTR!$E$28)*(1+MTR!$F$28),IF(L263&lt;2018,X263+Y263*MTR!$D$35,X263+Y263*MTR!$E$36)),0)</f>
        <v>0</v>
      </c>
    </row>
    <row r="264" spans="1:27">
      <c r="A264" s="105"/>
      <c r="B264" s="72"/>
      <c r="C264" s="116"/>
      <c r="D264" s="72"/>
      <c r="E264" s="113"/>
      <c r="F264" s="197" t="str">
        <f t="shared" si="105"/>
        <v/>
      </c>
      <c r="G264" s="198" t="str">
        <f t="shared" si="106"/>
        <v/>
      </c>
      <c r="H264" s="199">
        <f t="shared" si="107"/>
        <v>0</v>
      </c>
      <c r="I264" s="199">
        <f t="shared" si="108"/>
        <v>0</v>
      </c>
      <c r="J264" s="199">
        <f t="shared" si="109"/>
        <v>0</v>
      </c>
      <c r="K264" s="199">
        <f t="shared" si="110"/>
        <v>0</v>
      </c>
      <c r="L264" s="199">
        <f t="shared" si="111"/>
        <v>0</v>
      </c>
      <c r="M264" s="199">
        <f t="shared" si="112"/>
        <v>0</v>
      </c>
      <c r="N264" s="72"/>
      <c r="O264" s="199">
        <f>+IFERROR(MIN(N264*(1+MTR!$E$28)*(1+MTR!$D$28),IF($C264&lt;2018,L264+M264*MTR!$D$35,L264+M264*MTR!$E$36)),0)</f>
        <v>0</v>
      </c>
      <c r="Q264" s="199" t="str">
        <f t="shared" si="127"/>
        <v/>
      </c>
      <c r="R264" s="199">
        <f t="shared" si="113"/>
        <v>0</v>
      </c>
      <c r="S264" s="199">
        <f t="shared" si="114"/>
        <v>0</v>
      </c>
      <c r="T264" s="199">
        <f t="shared" si="115"/>
        <v>0</v>
      </c>
      <c r="U264" s="199">
        <f t="shared" si="116"/>
        <v>0</v>
      </c>
      <c r="V264" s="199">
        <f t="shared" si="117"/>
        <v>0</v>
      </c>
      <c r="W264" s="199">
        <f t="shared" si="118"/>
        <v>0</v>
      </c>
      <c r="X264" s="199">
        <f t="shared" si="119"/>
        <v>0</v>
      </c>
      <c r="Y264" s="199">
        <f t="shared" si="120"/>
        <v>0</v>
      </c>
      <c r="Z264" s="72"/>
      <c r="AA264" s="213">
        <f>+IFERROR(MIN(Z264*(1+MTR!$E$28)*(1+MTR!$F$28),IF(L264&lt;2018,X264+Y264*MTR!$D$35,X264+Y264*MTR!$E$36)),0)</f>
        <v>0</v>
      </c>
    </row>
    <row r="265" spans="1:27">
      <c r="A265" s="105"/>
      <c r="B265" s="72"/>
      <c r="C265" s="116"/>
      <c r="D265" s="72"/>
      <c r="E265" s="113"/>
      <c r="F265" s="197" t="str">
        <f t="shared" si="105"/>
        <v/>
      </c>
      <c r="G265" s="198" t="str">
        <f t="shared" si="106"/>
        <v/>
      </c>
      <c r="H265" s="199">
        <f t="shared" si="107"/>
        <v>0</v>
      </c>
      <c r="I265" s="199">
        <f t="shared" si="108"/>
        <v>0</v>
      </c>
      <c r="J265" s="199">
        <f t="shared" si="109"/>
        <v>0</v>
      </c>
      <c r="K265" s="199">
        <f t="shared" si="110"/>
        <v>0</v>
      </c>
      <c r="L265" s="199">
        <f t="shared" si="111"/>
        <v>0</v>
      </c>
      <c r="M265" s="199">
        <f t="shared" si="112"/>
        <v>0</v>
      </c>
      <c r="N265" s="72"/>
      <c r="O265" s="199">
        <f>+IFERROR(MIN(N265*(1+MTR!$E$28)*(1+MTR!$D$28),IF($C265&lt;2018,L265+M265*MTR!$D$35,L265+M265*MTR!$E$36)),0)</f>
        <v>0</v>
      </c>
      <c r="Q265" s="199" t="str">
        <f t="shared" si="127"/>
        <v/>
      </c>
      <c r="R265" s="199">
        <f t="shared" si="113"/>
        <v>0</v>
      </c>
      <c r="S265" s="199">
        <f t="shared" si="114"/>
        <v>0</v>
      </c>
      <c r="T265" s="199">
        <f t="shared" si="115"/>
        <v>0</v>
      </c>
      <c r="U265" s="199">
        <f t="shared" si="116"/>
        <v>0</v>
      </c>
      <c r="V265" s="199">
        <f t="shared" si="117"/>
        <v>0</v>
      </c>
      <c r="W265" s="199">
        <f t="shared" si="118"/>
        <v>0</v>
      </c>
      <c r="X265" s="199">
        <f t="shared" si="119"/>
        <v>0</v>
      </c>
      <c r="Y265" s="199">
        <f t="shared" si="120"/>
        <v>0</v>
      </c>
      <c r="Z265" s="72"/>
      <c r="AA265" s="213">
        <f>+IFERROR(MIN(Z265*(1+MTR!$E$28)*(1+MTR!$F$28),IF(L265&lt;2018,X265+Y265*MTR!$D$35,X265+Y265*MTR!$E$36)),0)</f>
        <v>0</v>
      </c>
    </row>
    <row r="266" spans="1:27">
      <c r="A266" s="105"/>
      <c r="B266" s="72"/>
      <c r="C266" s="116"/>
      <c r="D266" s="72"/>
      <c r="E266" s="113"/>
      <c r="F266" s="197" t="str">
        <f t="shared" si="105"/>
        <v/>
      </c>
      <c r="G266" s="198" t="str">
        <f t="shared" si="106"/>
        <v/>
      </c>
      <c r="H266" s="199">
        <f t="shared" si="107"/>
        <v>0</v>
      </c>
      <c r="I266" s="199">
        <f t="shared" si="108"/>
        <v>0</v>
      </c>
      <c r="J266" s="199">
        <f t="shared" si="109"/>
        <v>0</v>
      </c>
      <c r="K266" s="199">
        <f t="shared" si="110"/>
        <v>0</v>
      </c>
      <c r="L266" s="199">
        <f t="shared" si="111"/>
        <v>0</v>
      </c>
      <c r="M266" s="199">
        <f t="shared" si="112"/>
        <v>0</v>
      </c>
      <c r="N266" s="72"/>
      <c r="O266" s="199">
        <f>+IFERROR(MIN(N266*(1+MTR!$E$28)*(1+MTR!$D$28),IF($C266&lt;2018,L266+M266*MTR!$D$35,L266+M266*MTR!$E$36)),0)</f>
        <v>0</v>
      </c>
      <c r="Q266" s="199" t="str">
        <f t="shared" si="127"/>
        <v/>
      </c>
      <c r="R266" s="199">
        <f t="shared" si="113"/>
        <v>0</v>
      </c>
      <c r="S266" s="199">
        <f t="shared" si="114"/>
        <v>0</v>
      </c>
      <c r="T266" s="199">
        <f t="shared" si="115"/>
        <v>0</v>
      </c>
      <c r="U266" s="199">
        <f t="shared" si="116"/>
        <v>0</v>
      </c>
      <c r="V266" s="199">
        <f t="shared" si="117"/>
        <v>0</v>
      </c>
      <c r="W266" s="199">
        <f t="shared" si="118"/>
        <v>0</v>
      </c>
      <c r="X266" s="199">
        <f t="shared" si="119"/>
        <v>0</v>
      </c>
      <c r="Y266" s="199">
        <f t="shared" si="120"/>
        <v>0</v>
      </c>
      <c r="Z266" s="72"/>
      <c r="AA266" s="213">
        <f>+IFERROR(MIN(Z266*(1+MTR!$E$28)*(1+MTR!$F$28),IF(L266&lt;2018,X266+Y266*MTR!$D$35,X266+Y266*MTR!$E$36)),0)</f>
        <v>0</v>
      </c>
    </row>
    <row r="267" spans="1:27">
      <c r="A267" s="105"/>
      <c r="B267" s="72"/>
      <c r="C267" s="116"/>
      <c r="D267" s="72"/>
      <c r="E267" s="113"/>
      <c r="F267" s="197" t="str">
        <f t="shared" si="105"/>
        <v/>
      </c>
      <c r="G267" s="198" t="str">
        <f t="shared" si="106"/>
        <v/>
      </c>
      <c r="H267" s="199">
        <f t="shared" si="107"/>
        <v>0</v>
      </c>
      <c r="I267" s="199">
        <f t="shared" si="108"/>
        <v>0</v>
      </c>
      <c r="J267" s="199">
        <f t="shared" si="109"/>
        <v>0</v>
      </c>
      <c r="K267" s="199">
        <f t="shared" si="110"/>
        <v>0</v>
      </c>
      <c r="L267" s="199">
        <f t="shared" si="111"/>
        <v>0</v>
      </c>
      <c r="M267" s="199">
        <f t="shared" si="112"/>
        <v>0</v>
      </c>
      <c r="N267" s="72"/>
      <c r="O267" s="199">
        <f>+IFERROR(MIN(N267*(1+MTR!$E$28)*(1+MTR!$D$28),IF($C267&lt;2018,L267+M267*MTR!$D$35,L267+M267*MTR!$E$36)),0)</f>
        <v>0</v>
      </c>
      <c r="Q267" s="199" t="str">
        <f t="shared" si="127"/>
        <v/>
      </c>
      <c r="R267" s="199">
        <f t="shared" si="113"/>
        <v>0</v>
      </c>
      <c r="S267" s="199">
        <f t="shared" si="114"/>
        <v>0</v>
      </c>
      <c r="T267" s="199">
        <f t="shared" si="115"/>
        <v>0</v>
      </c>
      <c r="U267" s="199">
        <f t="shared" si="116"/>
        <v>0</v>
      </c>
      <c r="V267" s="199">
        <f t="shared" si="117"/>
        <v>0</v>
      </c>
      <c r="W267" s="199">
        <f t="shared" si="118"/>
        <v>0</v>
      </c>
      <c r="X267" s="199">
        <f t="shared" si="119"/>
        <v>0</v>
      </c>
      <c r="Y267" s="199">
        <f t="shared" si="120"/>
        <v>0</v>
      </c>
      <c r="Z267" s="72"/>
      <c r="AA267" s="213">
        <f>+IFERROR(MIN(Z267*(1+MTR!$E$28)*(1+MTR!$F$28),IF(L267&lt;2018,X267+Y267*MTR!$D$35,X267+Y267*MTR!$E$36)),0)</f>
        <v>0</v>
      </c>
    </row>
    <row r="268" spans="1:27">
      <c r="A268" s="105"/>
      <c r="B268" s="72"/>
      <c r="C268" s="116"/>
      <c r="D268" s="72"/>
      <c r="E268" s="113"/>
      <c r="F268" s="197" t="str">
        <f t="shared" si="105"/>
        <v/>
      </c>
      <c r="G268" s="198" t="str">
        <f t="shared" si="106"/>
        <v/>
      </c>
      <c r="H268" s="199">
        <f t="shared" si="107"/>
        <v>0</v>
      </c>
      <c r="I268" s="199">
        <f t="shared" si="108"/>
        <v>0</v>
      </c>
      <c r="J268" s="199">
        <f t="shared" si="109"/>
        <v>0</v>
      </c>
      <c r="K268" s="199">
        <f t="shared" si="110"/>
        <v>0</v>
      </c>
      <c r="L268" s="199">
        <f t="shared" si="111"/>
        <v>0</v>
      </c>
      <c r="M268" s="199">
        <f t="shared" si="112"/>
        <v>0</v>
      </c>
      <c r="N268" s="72"/>
      <c r="O268" s="199">
        <f>+IFERROR(MIN(N268*(1+MTR!$E$28)*(1+MTR!$D$28),IF($C268&lt;2018,L268+M268*MTR!$D$35,L268+M268*MTR!$E$36)),0)</f>
        <v>0</v>
      </c>
      <c r="Q268" s="199" t="str">
        <f t="shared" si="127"/>
        <v/>
      </c>
      <c r="R268" s="199">
        <f t="shared" si="113"/>
        <v>0</v>
      </c>
      <c r="S268" s="199">
        <f t="shared" si="114"/>
        <v>0</v>
      </c>
      <c r="T268" s="199">
        <f t="shared" si="115"/>
        <v>0</v>
      </c>
      <c r="U268" s="199">
        <f t="shared" si="116"/>
        <v>0</v>
      </c>
      <c r="V268" s="199">
        <f t="shared" si="117"/>
        <v>0</v>
      </c>
      <c r="W268" s="199">
        <f t="shared" si="118"/>
        <v>0</v>
      </c>
      <c r="X268" s="199">
        <f t="shared" si="119"/>
        <v>0</v>
      </c>
      <c r="Y268" s="199">
        <f t="shared" si="120"/>
        <v>0</v>
      </c>
      <c r="Z268" s="72"/>
      <c r="AA268" s="213">
        <f>+IFERROR(MIN(Z268*(1+MTR!$E$28)*(1+MTR!$F$28),IF(L268&lt;2018,X268+Y268*MTR!$D$35,X268+Y268*MTR!$E$36)),0)</f>
        <v>0</v>
      </c>
    </row>
    <row r="269" spans="1:27">
      <c r="A269" s="105"/>
      <c r="B269" s="72"/>
      <c r="C269" s="116"/>
      <c r="D269" s="72"/>
      <c r="E269" s="113"/>
      <c r="F269" s="197" t="str">
        <f t="shared" si="105"/>
        <v/>
      </c>
      <c r="G269" s="198" t="str">
        <f t="shared" si="106"/>
        <v/>
      </c>
      <c r="H269" s="199">
        <f t="shared" si="107"/>
        <v>0</v>
      </c>
      <c r="I269" s="199">
        <f t="shared" si="108"/>
        <v>0</v>
      </c>
      <c r="J269" s="199">
        <f t="shared" si="109"/>
        <v>0</v>
      </c>
      <c r="K269" s="199">
        <f t="shared" si="110"/>
        <v>0</v>
      </c>
      <c r="L269" s="199">
        <f t="shared" si="111"/>
        <v>0</v>
      </c>
      <c r="M269" s="199">
        <f t="shared" si="112"/>
        <v>0</v>
      </c>
      <c r="N269" s="72"/>
      <c r="O269" s="199">
        <f>+IFERROR(MIN(N269*(1+MTR!$E$28)*(1+MTR!$D$28),IF($C269&lt;2018,L269+M269*MTR!$D$35,L269+M269*MTR!$E$36)),0)</f>
        <v>0</v>
      </c>
      <c r="Q269" s="199" t="str">
        <f t="shared" si="127"/>
        <v/>
      </c>
      <c r="R269" s="199">
        <f t="shared" si="113"/>
        <v>0</v>
      </c>
      <c r="S269" s="199">
        <f t="shared" si="114"/>
        <v>0</v>
      </c>
      <c r="T269" s="199">
        <f t="shared" si="115"/>
        <v>0</v>
      </c>
      <c r="U269" s="199">
        <f t="shared" si="116"/>
        <v>0</v>
      </c>
      <c r="V269" s="199">
        <f t="shared" si="117"/>
        <v>0</v>
      </c>
      <c r="W269" s="199">
        <f t="shared" si="118"/>
        <v>0</v>
      </c>
      <c r="X269" s="199">
        <f t="shared" si="119"/>
        <v>0</v>
      </c>
      <c r="Y269" s="199">
        <f t="shared" si="120"/>
        <v>0</v>
      </c>
      <c r="Z269" s="72"/>
      <c r="AA269" s="213">
        <f>+IFERROR(MIN(Z269*(1+MTR!$E$28)*(1+MTR!$F$28),IF(L269&lt;2018,X269+Y269*MTR!$D$35,X269+Y269*MTR!$E$36)),0)</f>
        <v>0</v>
      </c>
    </row>
    <row r="270" spans="1:27">
      <c r="A270" s="105"/>
      <c r="B270" s="72"/>
      <c r="C270" s="116"/>
      <c r="D270" s="72"/>
      <c r="E270" s="113"/>
      <c r="F270" s="197" t="str">
        <f t="shared" si="105"/>
        <v/>
      </c>
      <c r="G270" s="198" t="str">
        <f t="shared" si="106"/>
        <v/>
      </c>
      <c r="H270" s="199">
        <f t="shared" si="107"/>
        <v>0</v>
      </c>
      <c r="I270" s="199">
        <f t="shared" si="108"/>
        <v>0</v>
      </c>
      <c r="J270" s="199">
        <f t="shared" si="109"/>
        <v>0</v>
      </c>
      <c r="K270" s="199">
        <f t="shared" si="110"/>
        <v>0</v>
      </c>
      <c r="L270" s="199">
        <f t="shared" si="111"/>
        <v>0</v>
      </c>
      <c r="M270" s="199">
        <f t="shared" si="112"/>
        <v>0</v>
      </c>
      <c r="N270" s="72"/>
      <c r="O270" s="199">
        <f>+IFERROR(MIN(N270*(1+MTR!$E$28)*(1+MTR!$D$28),IF($C270&lt;2018,L270+M270*MTR!$D$35,L270+M270*MTR!$E$36)),0)</f>
        <v>0</v>
      </c>
      <c r="Q270" s="199" t="str">
        <f t="shared" si="127"/>
        <v/>
      </c>
      <c r="R270" s="199">
        <f t="shared" si="113"/>
        <v>0</v>
      </c>
      <c r="S270" s="199">
        <f t="shared" si="114"/>
        <v>0</v>
      </c>
      <c r="T270" s="199">
        <f t="shared" si="115"/>
        <v>0</v>
      </c>
      <c r="U270" s="199">
        <f t="shared" si="116"/>
        <v>0</v>
      </c>
      <c r="V270" s="199">
        <f t="shared" si="117"/>
        <v>0</v>
      </c>
      <c r="W270" s="199">
        <f t="shared" si="118"/>
        <v>0</v>
      </c>
      <c r="X270" s="199">
        <f t="shared" si="119"/>
        <v>0</v>
      </c>
      <c r="Y270" s="199">
        <f t="shared" si="120"/>
        <v>0</v>
      </c>
      <c r="Z270" s="72"/>
      <c r="AA270" s="213">
        <f>+IFERROR(MIN(Z270*(1+MTR!$E$28)*(1+MTR!$F$28),IF(L270&lt;2018,X270+Y270*MTR!$D$35,X270+Y270*MTR!$E$36)),0)</f>
        <v>0</v>
      </c>
    </row>
    <row r="271" spans="1:27">
      <c r="A271" s="105"/>
      <c r="B271" s="72"/>
      <c r="C271" s="116"/>
      <c r="D271" s="72"/>
      <c r="E271" s="113"/>
      <c r="F271" s="197" t="str">
        <f t="shared" si="105"/>
        <v/>
      </c>
      <c r="G271" s="198" t="str">
        <f t="shared" si="106"/>
        <v/>
      </c>
      <c r="H271" s="199">
        <f t="shared" si="107"/>
        <v>0</v>
      </c>
      <c r="I271" s="199">
        <f t="shared" si="108"/>
        <v>0</v>
      </c>
      <c r="J271" s="199">
        <f t="shared" si="109"/>
        <v>0</v>
      </c>
      <c r="K271" s="199">
        <f t="shared" si="110"/>
        <v>0</v>
      </c>
      <c r="L271" s="199">
        <f t="shared" si="111"/>
        <v>0</v>
      </c>
      <c r="M271" s="199">
        <f t="shared" si="112"/>
        <v>0</v>
      </c>
      <c r="N271" s="72"/>
      <c r="O271" s="199">
        <f>+IFERROR(MIN(N271*(1+MTR!$E$28)*(1+MTR!$D$28),IF($C271&lt;2018,L271+M271*MTR!$D$35,L271+M271*MTR!$E$36)),0)</f>
        <v>0</v>
      </c>
      <c r="Q271" s="199" t="str">
        <f t="shared" si="127"/>
        <v/>
      </c>
      <c r="R271" s="199">
        <f t="shared" si="113"/>
        <v>0</v>
      </c>
      <c r="S271" s="199">
        <f t="shared" si="114"/>
        <v>0</v>
      </c>
      <c r="T271" s="199">
        <f t="shared" si="115"/>
        <v>0</v>
      </c>
      <c r="U271" s="199">
        <f t="shared" si="116"/>
        <v>0</v>
      </c>
      <c r="V271" s="199">
        <f t="shared" si="117"/>
        <v>0</v>
      </c>
      <c r="W271" s="199">
        <f t="shared" si="118"/>
        <v>0</v>
      </c>
      <c r="X271" s="199">
        <f t="shared" si="119"/>
        <v>0</v>
      </c>
      <c r="Y271" s="199">
        <f t="shared" si="120"/>
        <v>0</v>
      </c>
      <c r="Z271" s="72"/>
      <c r="AA271" s="213">
        <f>+IFERROR(MIN(Z271*(1+MTR!$E$28)*(1+MTR!$F$28),IF(L271&lt;2018,X271+Y271*MTR!$D$35,X271+Y271*MTR!$E$36)),0)</f>
        <v>0</v>
      </c>
    </row>
    <row r="272" spans="1:27">
      <c r="A272" s="105"/>
      <c r="B272" s="72"/>
      <c r="C272" s="116"/>
      <c r="D272" s="72"/>
      <c r="E272" s="113"/>
      <c r="F272" s="197" t="str">
        <f t="shared" si="105"/>
        <v/>
      </c>
      <c r="G272" s="198" t="str">
        <f t="shared" si="106"/>
        <v/>
      </c>
      <c r="H272" s="199">
        <f t="shared" si="107"/>
        <v>0</v>
      </c>
      <c r="I272" s="199">
        <f t="shared" si="108"/>
        <v>0</v>
      </c>
      <c r="J272" s="199">
        <f t="shared" si="109"/>
        <v>0</v>
      </c>
      <c r="K272" s="199">
        <f t="shared" si="110"/>
        <v>0</v>
      </c>
      <c r="L272" s="199">
        <f t="shared" si="111"/>
        <v>0</v>
      </c>
      <c r="M272" s="199">
        <f t="shared" si="112"/>
        <v>0</v>
      </c>
      <c r="N272" s="72"/>
      <c r="O272" s="199">
        <f>+IFERROR(MIN(N272*(1+MTR!$E$28)*(1+MTR!$D$28),IF($C272&lt;2018,L272+M272*MTR!$D$35,L272+M272*MTR!$E$36)),0)</f>
        <v>0</v>
      </c>
      <c r="Q272" s="199" t="str">
        <f t="shared" si="127"/>
        <v/>
      </c>
      <c r="R272" s="199">
        <f t="shared" ref="R272:R335" si="128">+IFERROR(Q272*$D272,0)</f>
        <v>0</v>
      </c>
      <c r="S272" s="199">
        <f t="shared" ref="S272:S335" si="129">IFERROR(MIN((J272)*$J$12,R272),"")</f>
        <v>0</v>
      </c>
      <c r="T272" s="199">
        <f t="shared" ref="T272:T335" si="130">+IFERROR(Q272*$E272,0)</f>
        <v>0</v>
      </c>
      <c r="U272" s="199">
        <f t="shared" ref="U272:U335" si="131">IFERROR(MIN((K272)*$J$12,T272),"")</f>
        <v>0</v>
      </c>
      <c r="V272" s="199">
        <f t="shared" ref="V272:V335" si="132">+IFERROR(IF($F272&gt;0,MAX(0,MIN(R272/$F272,MAX(0,R272))),0),0)</f>
        <v>0</v>
      </c>
      <c r="W272" s="199">
        <f t="shared" ref="W272:W335" si="133">+IFERROR(IF($F272&gt;0,MAX(0,MIN(T272/$F272,MAX(0,T272))),0),0)</f>
        <v>0</v>
      </c>
      <c r="X272" s="199">
        <f t="shared" ref="X272:X335" si="134">+V272-W272</f>
        <v>0</v>
      </c>
      <c r="Y272" s="199">
        <f t="shared" ref="Y272:Y335" si="135">+R272-T272</f>
        <v>0</v>
      </c>
      <c r="Z272" s="72"/>
      <c r="AA272" s="213">
        <f>+IFERROR(MIN(Z272*(1+MTR!$E$28)*(1+MTR!$F$28),IF(L272&lt;2018,X272+Y272*MTR!$D$35,X272+Y272*MTR!$E$36)),0)</f>
        <v>0</v>
      </c>
    </row>
    <row r="273" spans="1:27">
      <c r="A273" s="105"/>
      <c r="B273" s="72"/>
      <c r="C273" s="116"/>
      <c r="D273" s="72"/>
      <c r="E273" s="113"/>
      <c r="F273" s="197" t="str">
        <f t="shared" si="105"/>
        <v/>
      </c>
      <c r="G273" s="198" t="str">
        <f t="shared" si="106"/>
        <v/>
      </c>
      <c r="H273" s="199">
        <f t="shared" si="107"/>
        <v>0</v>
      </c>
      <c r="I273" s="199">
        <f t="shared" si="108"/>
        <v>0</v>
      </c>
      <c r="J273" s="199">
        <f t="shared" si="109"/>
        <v>0</v>
      </c>
      <c r="K273" s="199">
        <f t="shared" si="110"/>
        <v>0</v>
      </c>
      <c r="L273" s="199">
        <f t="shared" si="111"/>
        <v>0</v>
      </c>
      <c r="M273" s="199">
        <f t="shared" si="112"/>
        <v>0</v>
      </c>
      <c r="N273" s="72"/>
      <c r="O273" s="199">
        <f>+IFERROR(MIN(N273*(1+MTR!$E$28)*(1+MTR!$D$28),IF($C273&lt;2018,L273+M273*MTR!$D$35,L273+M273*MTR!$E$36)),0)</f>
        <v>0</v>
      </c>
      <c r="Q273" s="199" t="str">
        <f t="shared" si="127"/>
        <v/>
      </c>
      <c r="R273" s="199">
        <f t="shared" si="128"/>
        <v>0</v>
      </c>
      <c r="S273" s="199">
        <f t="shared" si="129"/>
        <v>0</v>
      </c>
      <c r="T273" s="199">
        <f t="shared" si="130"/>
        <v>0</v>
      </c>
      <c r="U273" s="199">
        <f t="shared" si="131"/>
        <v>0</v>
      </c>
      <c r="V273" s="199">
        <f t="shared" si="132"/>
        <v>0</v>
      </c>
      <c r="W273" s="199">
        <f t="shared" si="133"/>
        <v>0</v>
      </c>
      <c r="X273" s="199">
        <f t="shared" si="134"/>
        <v>0</v>
      </c>
      <c r="Y273" s="199">
        <f t="shared" si="135"/>
        <v>0</v>
      </c>
      <c r="Z273" s="72"/>
      <c r="AA273" s="213">
        <f>+IFERROR(MIN(Z273*(1+MTR!$E$28)*(1+MTR!$F$28),IF(L273&lt;2018,X273+Y273*MTR!$D$35,X273+Y273*MTR!$E$36)),0)</f>
        <v>0</v>
      </c>
    </row>
    <row r="274" spans="1:27">
      <c r="A274" s="105"/>
      <c r="B274" s="72"/>
      <c r="C274" s="116"/>
      <c r="D274" s="72"/>
      <c r="E274" s="113"/>
      <c r="F274" s="197" t="str">
        <f t="shared" si="105"/>
        <v/>
      </c>
      <c r="G274" s="198" t="str">
        <f t="shared" si="106"/>
        <v/>
      </c>
      <c r="H274" s="199">
        <f t="shared" si="107"/>
        <v>0</v>
      </c>
      <c r="I274" s="199">
        <f t="shared" si="108"/>
        <v>0</v>
      </c>
      <c r="J274" s="199">
        <f t="shared" si="109"/>
        <v>0</v>
      </c>
      <c r="K274" s="199">
        <f t="shared" si="110"/>
        <v>0</v>
      </c>
      <c r="L274" s="199">
        <f t="shared" si="111"/>
        <v>0</v>
      </c>
      <c r="M274" s="199">
        <f t="shared" si="112"/>
        <v>0</v>
      </c>
      <c r="N274" s="72"/>
      <c r="O274" s="199">
        <f>+IFERROR(MIN(N274*(1+MTR!$E$28)*(1+MTR!$D$28),IF($C274&lt;2018,L274+M274*MTR!$D$35,L274+M274*MTR!$E$36)),0)</f>
        <v>0</v>
      </c>
      <c r="Q274" s="199" t="str">
        <f t="shared" si="127"/>
        <v/>
      </c>
      <c r="R274" s="199">
        <f t="shared" si="128"/>
        <v>0</v>
      </c>
      <c r="S274" s="199">
        <f t="shared" si="129"/>
        <v>0</v>
      </c>
      <c r="T274" s="199">
        <f t="shared" si="130"/>
        <v>0</v>
      </c>
      <c r="U274" s="199">
        <f t="shared" si="131"/>
        <v>0</v>
      </c>
      <c r="V274" s="199">
        <f t="shared" si="132"/>
        <v>0</v>
      </c>
      <c r="W274" s="199">
        <f t="shared" si="133"/>
        <v>0</v>
      </c>
      <c r="X274" s="199">
        <f t="shared" si="134"/>
        <v>0</v>
      </c>
      <c r="Y274" s="199">
        <f t="shared" si="135"/>
        <v>0</v>
      </c>
      <c r="Z274" s="72"/>
      <c r="AA274" s="213">
        <f>+IFERROR(MIN(Z274*(1+MTR!$E$28)*(1+MTR!$F$28),IF(L274&lt;2018,X274+Y274*MTR!$D$35,X274+Y274*MTR!$E$36)),0)</f>
        <v>0</v>
      </c>
    </row>
    <row r="275" spans="1:27">
      <c r="A275" s="105"/>
      <c r="B275" s="72"/>
      <c r="C275" s="116"/>
      <c r="D275" s="72"/>
      <c r="E275" s="113"/>
      <c r="F275" s="197" t="str">
        <f t="shared" si="105"/>
        <v/>
      </c>
      <c r="G275" s="198" t="str">
        <f t="shared" si="106"/>
        <v/>
      </c>
      <c r="H275" s="199">
        <f t="shared" si="107"/>
        <v>0</v>
      </c>
      <c r="I275" s="199">
        <f t="shared" si="108"/>
        <v>0</v>
      </c>
      <c r="J275" s="199">
        <f t="shared" si="109"/>
        <v>0</v>
      </c>
      <c r="K275" s="199">
        <f t="shared" si="110"/>
        <v>0</v>
      </c>
      <c r="L275" s="199">
        <f t="shared" si="111"/>
        <v>0</v>
      </c>
      <c r="M275" s="199">
        <f t="shared" si="112"/>
        <v>0</v>
      </c>
      <c r="N275" s="72"/>
      <c r="O275" s="199">
        <f>+IFERROR(MIN(N275*(1+MTR!$E$28)*(1+MTR!$D$28),IF($C275&lt;2018,L275+M275*MTR!$D$35,L275+M275*MTR!$E$36)),0)</f>
        <v>0</v>
      </c>
      <c r="Q275" s="199" t="str">
        <f t="shared" si="127"/>
        <v/>
      </c>
      <c r="R275" s="199">
        <f t="shared" si="128"/>
        <v>0</v>
      </c>
      <c r="S275" s="199">
        <f t="shared" si="129"/>
        <v>0</v>
      </c>
      <c r="T275" s="199">
        <f t="shared" si="130"/>
        <v>0</v>
      </c>
      <c r="U275" s="199">
        <f t="shared" si="131"/>
        <v>0</v>
      </c>
      <c r="V275" s="199">
        <f t="shared" si="132"/>
        <v>0</v>
      </c>
      <c r="W275" s="199">
        <f t="shared" si="133"/>
        <v>0</v>
      </c>
      <c r="X275" s="199">
        <f t="shared" si="134"/>
        <v>0</v>
      </c>
      <c r="Y275" s="199">
        <f t="shared" si="135"/>
        <v>0</v>
      </c>
      <c r="Z275" s="72"/>
      <c r="AA275" s="213">
        <f>+IFERROR(MIN(Z275*(1+MTR!$E$28)*(1+MTR!$F$28),IF(L275&lt;2018,X275+Y275*MTR!$D$35,X275+Y275*MTR!$E$36)),0)</f>
        <v>0</v>
      </c>
    </row>
    <row r="276" spans="1:27">
      <c r="A276" s="105"/>
      <c r="B276" s="72"/>
      <c r="C276" s="116"/>
      <c r="D276" s="72"/>
      <c r="E276" s="113"/>
      <c r="F276" s="197" t="str">
        <f t="shared" si="105"/>
        <v/>
      </c>
      <c r="G276" s="198" t="str">
        <f t="shared" si="106"/>
        <v/>
      </c>
      <c r="H276" s="199">
        <f t="shared" si="107"/>
        <v>0</v>
      </c>
      <c r="I276" s="199">
        <f t="shared" si="108"/>
        <v>0</v>
      </c>
      <c r="J276" s="199">
        <f t="shared" si="109"/>
        <v>0</v>
      </c>
      <c r="K276" s="199">
        <f t="shared" si="110"/>
        <v>0</v>
      </c>
      <c r="L276" s="199">
        <f t="shared" si="111"/>
        <v>0</v>
      </c>
      <c r="M276" s="199">
        <f t="shared" si="112"/>
        <v>0</v>
      </c>
      <c r="N276" s="72"/>
      <c r="O276" s="199">
        <f>+IFERROR(MIN(N276*(1+MTR!$E$28)*(1+MTR!$D$28),IF($C276&lt;2018,L276+M276*MTR!$D$35,L276+M276*MTR!$E$36)),0)</f>
        <v>0</v>
      </c>
      <c r="Q276" s="199" t="str">
        <f t="shared" si="127"/>
        <v/>
      </c>
      <c r="R276" s="199">
        <f t="shared" si="128"/>
        <v>0</v>
      </c>
      <c r="S276" s="199">
        <f t="shared" si="129"/>
        <v>0</v>
      </c>
      <c r="T276" s="199">
        <f t="shared" si="130"/>
        <v>0</v>
      </c>
      <c r="U276" s="199">
        <f t="shared" si="131"/>
        <v>0</v>
      </c>
      <c r="V276" s="199">
        <f t="shared" si="132"/>
        <v>0</v>
      </c>
      <c r="W276" s="199">
        <f t="shared" si="133"/>
        <v>0</v>
      </c>
      <c r="X276" s="199">
        <f t="shared" si="134"/>
        <v>0</v>
      </c>
      <c r="Y276" s="199">
        <f t="shared" si="135"/>
        <v>0</v>
      </c>
      <c r="Z276" s="72"/>
      <c r="AA276" s="213">
        <f>+IFERROR(MIN(Z276*(1+MTR!$E$28)*(1+MTR!$F$28),IF(L276&lt;2018,X276+Y276*MTR!$D$35,X276+Y276*MTR!$E$36)),0)</f>
        <v>0</v>
      </c>
    </row>
    <row r="277" spans="1:27">
      <c r="A277" s="105"/>
      <c r="B277" s="72"/>
      <c r="C277" s="116"/>
      <c r="D277" s="72"/>
      <c r="E277" s="113"/>
      <c r="F277" s="197" t="str">
        <f t="shared" ref="F277:F327" si="136">+IF(ISERROR(VLOOKUP($A277,ViteUtili,2,0)),"",VLOOKUP($A277,ViteUtili,2,0))</f>
        <v/>
      </c>
      <c r="G277" s="198" t="str">
        <f t="shared" ref="G277:G327" si="137">+IF(ISERROR(VLOOKUP($C277,DeflatoriCK,RIGHT(G$14,4)-2016,0)),"",VLOOKUP($C277,DeflatoriCK,RIGHT(G$14,4)-2016,0))</f>
        <v/>
      </c>
      <c r="H277" s="199">
        <f t="shared" ref="H277:H327" si="138">+IFERROR(G277*$D277,0)</f>
        <v>0</v>
      </c>
      <c r="I277" s="199">
        <f t="shared" ref="I277:I327" si="139">+IFERROR(G277*$E277,0)</f>
        <v>0</v>
      </c>
      <c r="J277" s="199">
        <f t="shared" ref="J277:J327" si="140">+IFERROR(IF($F277&gt;0,MAX(0,MIN(H277/$F277,MAX(0,H277))),0),0)</f>
        <v>0</v>
      </c>
      <c r="K277" s="199">
        <f t="shared" ref="K277:K327" si="141">+IFERROR(IF($F277&gt;0,MAX(0,MIN(I277/$F277,MAX(0,I277))),0),0)</f>
        <v>0</v>
      </c>
      <c r="L277" s="199">
        <f t="shared" ref="L277:L327" si="142">+J277-K277</f>
        <v>0</v>
      </c>
      <c r="M277" s="199">
        <f t="shared" ref="M277:M327" si="143">+H277-I277</f>
        <v>0</v>
      </c>
      <c r="N277" s="72"/>
      <c r="O277" s="199">
        <f>+IFERROR(MIN(N277*(1+MTR!$E$28)*(1+MTR!$D$28),IF($C277&lt;2018,L277+M277*MTR!$D$35,L277+M277*MTR!$E$36)),0)</f>
        <v>0</v>
      </c>
      <c r="Q277" s="199" t="str">
        <f t="shared" si="127"/>
        <v/>
      </c>
      <c r="R277" s="199">
        <f t="shared" si="128"/>
        <v>0</v>
      </c>
      <c r="S277" s="199">
        <f t="shared" si="129"/>
        <v>0</v>
      </c>
      <c r="T277" s="199">
        <f t="shared" si="130"/>
        <v>0</v>
      </c>
      <c r="U277" s="199">
        <f t="shared" si="131"/>
        <v>0</v>
      </c>
      <c r="V277" s="199">
        <f t="shared" si="132"/>
        <v>0</v>
      </c>
      <c r="W277" s="199">
        <f t="shared" si="133"/>
        <v>0</v>
      </c>
      <c r="X277" s="199">
        <f t="shared" si="134"/>
        <v>0</v>
      </c>
      <c r="Y277" s="199">
        <f t="shared" si="135"/>
        <v>0</v>
      </c>
      <c r="Z277" s="72"/>
      <c r="AA277" s="213">
        <f>+IFERROR(MIN(Z277*(1+MTR!$E$28)*(1+MTR!$F$28),IF(L277&lt;2018,X277+Y277*MTR!$D$35,X277+Y277*MTR!$E$36)),0)</f>
        <v>0</v>
      </c>
    </row>
    <row r="278" spans="1:27">
      <c r="A278" s="105"/>
      <c r="B278" s="72"/>
      <c r="C278" s="116"/>
      <c r="D278" s="72"/>
      <c r="E278" s="113"/>
      <c r="F278" s="197" t="str">
        <f t="shared" si="136"/>
        <v/>
      </c>
      <c r="G278" s="198" t="str">
        <f t="shared" si="137"/>
        <v/>
      </c>
      <c r="H278" s="199">
        <f t="shared" si="138"/>
        <v>0</v>
      </c>
      <c r="I278" s="199">
        <f t="shared" si="139"/>
        <v>0</v>
      </c>
      <c r="J278" s="199">
        <f t="shared" si="140"/>
        <v>0</v>
      </c>
      <c r="K278" s="199">
        <f t="shared" si="141"/>
        <v>0</v>
      </c>
      <c r="L278" s="199">
        <f t="shared" si="142"/>
        <v>0</v>
      </c>
      <c r="M278" s="199">
        <f t="shared" si="143"/>
        <v>0</v>
      </c>
      <c r="N278" s="72"/>
      <c r="O278" s="199">
        <f>+IFERROR(MIN(N278*(1+MTR!$E$28)*(1+MTR!$D$28),IF($C278&lt;2018,L278+M278*MTR!$D$35,L278+M278*MTR!$E$36)),0)</f>
        <v>0</v>
      </c>
      <c r="Q278" s="199" t="str">
        <f t="shared" si="127"/>
        <v/>
      </c>
      <c r="R278" s="199">
        <f t="shared" si="128"/>
        <v>0</v>
      </c>
      <c r="S278" s="199">
        <f t="shared" si="129"/>
        <v>0</v>
      </c>
      <c r="T278" s="199">
        <f t="shared" si="130"/>
        <v>0</v>
      </c>
      <c r="U278" s="199">
        <f t="shared" si="131"/>
        <v>0</v>
      </c>
      <c r="V278" s="199">
        <f t="shared" si="132"/>
        <v>0</v>
      </c>
      <c r="W278" s="199">
        <f t="shared" si="133"/>
        <v>0</v>
      </c>
      <c r="X278" s="199">
        <f t="shared" si="134"/>
        <v>0</v>
      </c>
      <c r="Y278" s="199">
        <f t="shared" si="135"/>
        <v>0</v>
      </c>
      <c r="Z278" s="72"/>
      <c r="AA278" s="213">
        <f>+IFERROR(MIN(Z278*(1+MTR!$E$28)*(1+MTR!$F$28),IF(L278&lt;2018,X278+Y278*MTR!$D$35,X278+Y278*MTR!$E$36)),0)</f>
        <v>0</v>
      </c>
    </row>
    <row r="279" spans="1:27">
      <c r="A279" s="105"/>
      <c r="B279" s="72"/>
      <c r="C279" s="116"/>
      <c r="D279" s="72"/>
      <c r="E279" s="113"/>
      <c r="F279" s="197" t="str">
        <f t="shared" si="136"/>
        <v/>
      </c>
      <c r="G279" s="198" t="str">
        <f t="shared" si="137"/>
        <v/>
      </c>
      <c r="H279" s="199">
        <f t="shared" si="138"/>
        <v>0</v>
      </c>
      <c r="I279" s="199">
        <f t="shared" si="139"/>
        <v>0</v>
      </c>
      <c r="J279" s="199">
        <f t="shared" si="140"/>
        <v>0</v>
      </c>
      <c r="K279" s="199">
        <f t="shared" si="141"/>
        <v>0</v>
      </c>
      <c r="L279" s="199">
        <f t="shared" si="142"/>
        <v>0</v>
      </c>
      <c r="M279" s="199">
        <f t="shared" si="143"/>
        <v>0</v>
      </c>
      <c r="N279" s="72"/>
      <c r="O279" s="199">
        <f>+IFERROR(MIN(N279*(1+MTR!$E$28)*(1+MTR!$D$28),IF($C279&lt;2018,L279+M279*MTR!$D$35,L279+M279*MTR!$E$36)),0)</f>
        <v>0</v>
      </c>
      <c r="Q279" s="199" t="str">
        <f t="shared" si="127"/>
        <v/>
      </c>
      <c r="R279" s="199">
        <f t="shared" si="128"/>
        <v>0</v>
      </c>
      <c r="S279" s="199">
        <f t="shared" si="129"/>
        <v>0</v>
      </c>
      <c r="T279" s="199">
        <f t="shared" si="130"/>
        <v>0</v>
      </c>
      <c r="U279" s="199">
        <f t="shared" si="131"/>
        <v>0</v>
      </c>
      <c r="V279" s="199">
        <f t="shared" si="132"/>
        <v>0</v>
      </c>
      <c r="W279" s="199">
        <f t="shared" si="133"/>
        <v>0</v>
      </c>
      <c r="X279" s="199">
        <f t="shared" si="134"/>
        <v>0</v>
      </c>
      <c r="Y279" s="199">
        <f t="shared" si="135"/>
        <v>0</v>
      </c>
      <c r="Z279" s="72"/>
      <c r="AA279" s="213">
        <f>+IFERROR(MIN(Z279*(1+MTR!$E$28)*(1+MTR!$F$28),IF(L279&lt;2018,X279+Y279*MTR!$D$35,X279+Y279*MTR!$E$36)),0)</f>
        <v>0</v>
      </c>
    </row>
    <row r="280" spans="1:27">
      <c r="A280" s="105"/>
      <c r="B280" s="72"/>
      <c r="C280" s="116"/>
      <c r="D280" s="72"/>
      <c r="E280" s="113"/>
      <c r="F280" s="197" t="str">
        <f t="shared" si="136"/>
        <v/>
      </c>
      <c r="G280" s="198" t="str">
        <f t="shared" si="137"/>
        <v/>
      </c>
      <c r="H280" s="199">
        <f t="shared" si="138"/>
        <v>0</v>
      </c>
      <c r="I280" s="199">
        <f t="shared" si="139"/>
        <v>0</v>
      </c>
      <c r="J280" s="199">
        <f t="shared" si="140"/>
        <v>0</v>
      </c>
      <c r="K280" s="199">
        <f t="shared" si="141"/>
        <v>0</v>
      </c>
      <c r="L280" s="199">
        <f t="shared" si="142"/>
        <v>0</v>
      </c>
      <c r="M280" s="199">
        <f t="shared" si="143"/>
        <v>0</v>
      </c>
      <c r="N280" s="72"/>
      <c r="O280" s="199">
        <f>+IFERROR(MIN(N280*(1+MTR!$E$28)*(1+MTR!$D$28),IF($C280&lt;2018,L280+M280*MTR!$D$35,L280+M280*MTR!$E$36)),0)</f>
        <v>0</v>
      </c>
      <c r="Q280" s="199" t="str">
        <f t="shared" si="127"/>
        <v/>
      </c>
      <c r="R280" s="199">
        <f t="shared" si="128"/>
        <v>0</v>
      </c>
      <c r="S280" s="199">
        <f t="shared" si="129"/>
        <v>0</v>
      </c>
      <c r="T280" s="199">
        <f t="shared" si="130"/>
        <v>0</v>
      </c>
      <c r="U280" s="199">
        <f t="shared" si="131"/>
        <v>0</v>
      </c>
      <c r="V280" s="199">
        <f t="shared" si="132"/>
        <v>0</v>
      </c>
      <c r="W280" s="199">
        <f t="shared" si="133"/>
        <v>0</v>
      </c>
      <c r="X280" s="199">
        <f t="shared" si="134"/>
        <v>0</v>
      </c>
      <c r="Y280" s="199">
        <f t="shared" si="135"/>
        <v>0</v>
      </c>
      <c r="Z280" s="72"/>
      <c r="AA280" s="213">
        <f>+IFERROR(MIN(Z280*(1+MTR!$E$28)*(1+MTR!$F$28),IF(L280&lt;2018,X280+Y280*MTR!$D$35,X280+Y280*MTR!$E$36)),0)</f>
        <v>0</v>
      </c>
    </row>
    <row r="281" spans="1:27">
      <c r="A281" s="105"/>
      <c r="B281" s="72"/>
      <c r="C281" s="116"/>
      <c r="D281" s="72"/>
      <c r="E281" s="113"/>
      <c r="F281" s="197" t="str">
        <f t="shared" si="136"/>
        <v/>
      </c>
      <c r="G281" s="198" t="str">
        <f t="shared" si="137"/>
        <v/>
      </c>
      <c r="H281" s="199">
        <f t="shared" si="138"/>
        <v>0</v>
      </c>
      <c r="I281" s="199">
        <f t="shared" si="139"/>
        <v>0</v>
      </c>
      <c r="J281" s="199">
        <f t="shared" si="140"/>
        <v>0</v>
      </c>
      <c r="K281" s="199">
        <f t="shared" si="141"/>
        <v>0</v>
      </c>
      <c r="L281" s="199">
        <f t="shared" si="142"/>
        <v>0</v>
      </c>
      <c r="M281" s="199">
        <f t="shared" si="143"/>
        <v>0</v>
      </c>
      <c r="N281" s="72"/>
      <c r="O281" s="199">
        <f>+IFERROR(MIN(N281*(1+MTR!$E$28)*(1+MTR!$D$28),IF($C281&lt;2018,L281+M281*MTR!$D$35,L281+M281*MTR!$E$36)),0)</f>
        <v>0</v>
      </c>
      <c r="Q281" s="199" t="str">
        <f t="shared" si="127"/>
        <v/>
      </c>
      <c r="R281" s="199">
        <f t="shared" si="128"/>
        <v>0</v>
      </c>
      <c r="S281" s="199">
        <f t="shared" si="129"/>
        <v>0</v>
      </c>
      <c r="T281" s="199">
        <f t="shared" si="130"/>
        <v>0</v>
      </c>
      <c r="U281" s="199">
        <f t="shared" si="131"/>
        <v>0</v>
      </c>
      <c r="V281" s="199">
        <f t="shared" si="132"/>
        <v>0</v>
      </c>
      <c r="W281" s="199">
        <f t="shared" si="133"/>
        <v>0</v>
      </c>
      <c r="X281" s="199">
        <f t="shared" si="134"/>
        <v>0</v>
      </c>
      <c r="Y281" s="199">
        <f t="shared" si="135"/>
        <v>0</v>
      </c>
      <c r="Z281" s="72"/>
      <c r="AA281" s="213">
        <f>+IFERROR(MIN(Z281*(1+MTR!$E$28)*(1+MTR!$F$28),IF(L281&lt;2018,X281+Y281*MTR!$D$35,X281+Y281*MTR!$E$36)),0)</f>
        <v>0</v>
      </c>
    </row>
    <row r="282" spans="1:27">
      <c r="A282" s="105"/>
      <c r="B282" s="72"/>
      <c r="C282" s="116"/>
      <c r="D282" s="72"/>
      <c r="E282" s="113"/>
      <c r="F282" s="197" t="str">
        <f t="shared" si="136"/>
        <v/>
      </c>
      <c r="G282" s="198" t="str">
        <f t="shared" si="137"/>
        <v/>
      </c>
      <c r="H282" s="199">
        <f t="shared" si="138"/>
        <v>0</v>
      </c>
      <c r="I282" s="199">
        <f t="shared" si="139"/>
        <v>0</v>
      </c>
      <c r="J282" s="199">
        <f t="shared" si="140"/>
        <v>0</v>
      </c>
      <c r="K282" s="199">
        <f t="shared" si="141"/>
        <v>0</v>
      </c>
      <c r="L282" s="199">
        <f t="shared" si="142"/>
        <v>0</v>
      </c>
      <c r="M282" s="199">
        <f t="shared" si="143"/>
        <v>0</v>
      </c>
      <c r="N282" s="72"/>
      <c r="O282" s="199">
        <f>+IFERROR(MIN(N282*(1+MTR!$E$28)*(1+MTR!$D$28),IF($C282&lt;2018,L282+M282*MTR!$D$35,L282+M282*MTR!$E$36)),0)</f>
        <v>0</v>
      </c>
      <c r="Q282" s="199" t="str">
        <f t="shared" si="127"/>
        <v/>
      </c>
      <c r="R282" s="199">
        <f t="shared" si="128"/>
        <v>0</v>
      </c>
      <c r="S282" s="199">
        <f t="shared" si="129"/>
        <v>0</v>
      </c>
      <c r="T282" s="199">
        <f t="shared" si="130"/>
        <v>0</v>
      </c>
      <c r="U282" s="199">
        <f t="shared" si="131"/>
        <v>0</v>
      </c>
      <c r="V282" s="199">
        <f t="shared" si="132"/>
        <v>0</v>
      </c>
      <c r="W282" s="199">
        <f t="shared" si="133"/>
        <v>0</v>
      </c>
      <c r="X282" s="199">
        <f t="shared" si="134"/>
        <v>0</v>
      </c>
      <c r="Y282" s="199">
        <f t="shared" si="135"/>
        <v>0</v>
      </c>
      <c r="Z282" s="72"/>
      <c r="AA282" s="213">
        <f>+IFERROR(MIN(Z282*(1+MTR!$E$28)*(1+MTR!$F$28),IF(L282&lt;2018,X282+Y282*MTR!$D$35,X282+Y282*MTR!$E$36)),0)</f>
        <v>0</v>
      </c>
    </row>
    <row r="283" spans="1:27">
      <c r="A283" s="105"/>
      <c r="B283" s="72"/>
      <c r="C283" s="116"/>
      <c r="D283" s="72"/>
      <c r="E283" s="113"/>
      <c r="F283" s="197" t="str">
        <f t="shared" si="136"/>
        <v/>
      </c>
      <c r="G283" s="198" t="str">
        <f t="shared" si="137"/>
        <v/>
      </c>
      <c r="H283" s="199">
        <f t="shared" si="138"/>
        <v>0</v>
      </c>
      <c r="I283" s="199">
        <f t="shared" si="139"/>
        <v>0</v>
      </c>
      <c r="J283" s="199">
        <f t="shared" si="140"/>
        <v>0</v>
      </c>
      <c r="K283" s="199">
        <f t="shared" si="141"/>
        <v>0</v>
      </c>
      <c r="L283" s="199">
        <f t="shared" si="142"/>
        <v>0</v>
      </c>
      <c r="M283" s="199">
        <f t="shared" si="143"/>
        <v>0</v>
      </c>
      <c r="N283" s="72"/>
      <c r="O283" s="199">
        <f>+IFERROR(MIN(N283*(1+MTR!$E$28)*(1+MTR!$D$28),IF($C283&lt;2018,L283+M283*MTR!$D$35,L283+M283*MTR!$E$36)),0)</f>
        <v>0</v>
      </c>
      <c r="Q283" s="199" t="str">
        <f t="shared" si="127"/>
        <v/>
      </c>
      <c r="R283" s="199">
        <f t="shared" si="128"/>
        <v>0</v>
      </c>
      <c r="S283" s="199">
        <f t="shared" si="129"/>
        <v>0</v>
      </c>
      <c r="T283" s="199">
        <f t="shared" si="130"/>
        <v>0</v>
      </c>
      <c r="U283" s="199">
        <f t="shared" si="131"/>
        <v>0</v>
      </c>
      <c r="V283" s="199">
        <f t="shared" si="132"/>
        <v>0</v>
      </c>
      <c r="W283" s="199">
        <f t="shared" si="133"/>
        <v>0</v>
      </c>
      <c r="X283" s="199">
        <f t="shared" si="134"/>
        <v>0</v>
      </c>
      <c r="Y283" s="199">
        <f t="shared" si="135"/>
        <v>0</v>
      </c>
      <c r="Z283" s="72"/>
      <c r="AA283" s="213">
        <f>+IFERROR(MIN(Z283*(1+MTR!$E$28)*(1+MTR!$F$28),IF(L283&lt;2018,X283+Y283*MTR!$D$35,X283+Y283*MTR!$E$36)),0)</f>
        <v>0</v>
      </c>
    </row>
    <row r="284" spans="1:27">
      <c r="A284" s="105"/>
      <c r="B284" s="72"/>
      <c r="C284" s="116"/>
      <c r="D284" s="72"/>
      <c r="E284" s="113"/>
      <c r="F284" s="197" t="str">
        <f t="shared" si="136"/>
        <v/>
      </c>
      <c r="G284" s="198" t="str">
        <f t="shared" si="137"/>
        <v/>
      </c>
      <c r="H284" s="199">
        <f t="shared" si="138"/>
        <v>0</v>
      </c>
      <c r="I284" s="199">
        <f t="shared" si="139"/>
        <v>0</v>
      </c>
      <c r="J284" s="199">
        <f t="shared" si="140"/>
        <v>0</v>
      </c>
      <c r="K284" s="199">
        <f t="shared" si="141"/>
        <v>0</v>
      </c>
      <c r="L284" s="199">
        <f t="shared" si="142"/>
        <v>0</v>
      </c>
      <c r="M284" s="199">
        <f t="shared" si="143"/>
        <v>0</v>
      </c>
      <c r="N284" s="72"/>
      <c r="O284" s="199">
        <f>+IFERROR(MIN(N284*(1+MTR!$E$28)*(1+MTR!$D$28),IF($C284&lt;2018,L284+M284*MTR!$D$35,L284+M284*MTR!$E$36)),0)</f>
        <v>0</v>
      </c>
      <c r="Q284" s="199" t="str">
        <f t="shared" si="127"/>
        <v/>
      </c>
      <c r="R284" s="199">
        <f t="shared" si="128"/>
        <v>0</v>
      </c>
      <c r="S284" s="199">
        <f t="shared" si="129"/>
        <v>0</v>
      </c>
      <c r="T284" s="199">
        <f t="shared" si="130"/>
        <v>0</v>
      </c>
      <c r="U284" s="199">
        <f t="shared" si="131"/>
        <v>0</v>
      </c>
      <c r="V284" s="199">
        <f t="shared" si="132"/>
        <v>0</v>
      </c>
      <c r="W284" s="199">
        <f t="shared" si="133"/>
        <v>0</v>
      </c>
      <c r="X284" s="199">
        <f t="shared" si="134"/>
        <v>0</v>
      </c>
      <c r="Y284" s="199">
        <f t="shared" si="135"/>
        <v>0</v>
      </c>
      <c r="Z284" s="72"/>
      <c r="AA284" s="213">
        <f>+IFERROR(MIN(Z284*(1+MTR!$E$28)*(1+MTR!$F$28),IF(L284&lt;2018,X284+Y284*MTR!$D$35,X284+Y284*MTR!$E$36)),0)</f>
        <v>0</v>
      </c>
    </row>
    <row r="285" spans="1:27">
      <c r="A285" s="105"/>
      <c r="B285" s="72"/>
      <c r="C285" s="116"/>
      <c r="D285" s="72"/>
      <c r="E285" s="113"/>
      <c r="F285" s="197" t="str">
        <f t="shared" si="136"/>
        <v/>
      </c>
      <c r="G285" s="198" t="str">
        <f t="shared" si="137"/>
        <v/>
      </c>
      <c r="H285" s="199">
        <f t="shared" si="138"/>
        <v>0</v>
      </c>
      <c r="I285" s="199">
        <f t="shared" si="139"/>
        <v>0</v>
      </c>
      <c r="J285" s="199">
        <f t="shared" si="140"/>
        <v>0</v>
      </c>
      <c r="K285" s="199">
        <f t="shared" si="141"/>
        <v>0</v>
      </c>
      <c r="L285" s="199">
        <f t="shared" si="142"/>
        <v>0</v>
      </c>
      <c r="M285" s="199">
        <f t="shared" si="143"/>
        <v>0</v>
      </c>
      <c r="N285" s="72"/>
      <c r="O285" s="199">
        <f>+IFERROR(MIN(N285*(1+MTR!$E$28)*(1+MTR!$D$28),IF($C285&lt;2018,L285+M285*MTR!$D$35,L285+M285*MTR!$E$36)),0)</f>
        <v>0</v>
      </c>
      <c r="Q285" s="199" t="str">
        <f t="shared" si="127"/>
        <v/>
      </c>
      <c r="R285" s="199">
        <f t="shared" si="128"/>
        <v>0</v>
      </c>
      <c r="S285" s="199">
        <f t="shared" si="129"/>
        <v>0</v>
      </c>
      <c r="T285" s="199">
        <f t="shared" si="130"/>
        <v>0</v>
      </c>
      <c r="U285" s="199">
        <f t="shared" si="131"/>
        <v>0</v>
      </c>
      <c r="V285" s="199">
        <f t="shared" si="132"/>
        <v>0</v>
      </c>
      <c r="W285" s="199">
        <f t="shared" si="133"/>
        <v>0</v>
      </c>
      <c r="X285" s="199">
        <f t="shared" si="134"/>
        <v>0</v>
      </c>
      <c r="Y285" s="199">
        <f t="shared" si="135"/>
        <v>0</v>
      </c>
      <c r="Z285" s="72"/>
      <c r="AA285" s="213">
        <f>+IFERROR(MIN(Z285*(1+MTR!$E$28)*(1+MTR!$F$28),IF(L285&lt;2018,X285+Y285*MTR!$D$35,X285+Y285*MTR!$E$36)),0)</f>
        <v>0</v>
      </c>
    </row>
    <row r="286" spans="1:27">
      <c r="A286" s="105"/>
      <c r="B286" s="72"/>
      <c r="C286" s="116"/>
      <c r="D286" s="72"/>
      <c r="E286" s="113"/>
      <c r="F286" s="197" t="str">
        <f t="shared" si="136"/>
        <v/>
      </c>
      <c r="G286" s="198" t="str">
        <f t="shared" si="137"/>
        <v/>
      </c>
      <c r="H286" s="199">
        <f t="shared" si="138"/>
        <v>0</v>
      </c>
      <c r="I286" s="199">
        <f t="shared" si="139"/>
        <v>0</v>
      </c>
      <c r="J286" s="199">
        <f t="shared" si="140"/>
        <v>0</v>
      </c>
      <c r="K286" s="199">
        <f t="shared" si="141"/>
        <v>0</v>
      </c>
      <c r="L286" s="199">
        <f t="shared" si="142"/>
        <v>0</v>
      </c>
      <c r="M286" s="199">
        <f t="shared" si="143"/>
        <v>0</v>
      </c>
      <c r="N286" s="72"/>
      <c r="O286" s="199">
        <f>+IFERROR(MIN(N286*(1+MTR!$E$28)*(1+MTR!$D$28),IF($C286&lt;2018,L286+M286*MTR!$D$35,L286+M286*MTR!$E$36)),0)</f>
        <v>0</v>
      </c>
      <c r="Q286" s="199" t="str">
        <f t="shared" si="127"/>
        <v/>
      </c>
      <c r="R286" s="199">
        <f t="shared" si="128"/>
        <v>0</v>
      </c>
      <c r="S286" s="199">
        <f t="shared" si="129"/>
        <v>0</v>
      </c>
      <c r="T286" s="199">
        <f t="shared" si="130"/>
        <v>0</v>
      </c>
      <c r="U286" s="199">
        <f t="shared" si="131"/>
        <v>0</v>
      </c>
      <c r="V286" s="199">
        <f t="shared" si="132"/>
        <v>0</v>
      </c>
      <c r="W286" s="199">
        <f t="shared" si="133"/>
        <v>0</v>
      </c>
      <c r="X286" s="199">
        <f t="shared" si="134"/>
        <v>0</v>
      </c>
      <c r="Y286" s="199">
        <f t="shared" si="135"/>
        <v>0</v>
      </c>
      <c r="Z286" s="72"/>
      <c r="AA286" s="213">
        <f>+IFERROR(MIN(Z286*(1+MTR!$E$28)*(1+MTR!$F$28),IF(L286&lt;2018,X286+Y286*MTR!$D$35,X286+Y286*MTR!$E$36)),0)</f>
        <v>0</v>
      </c>
    </row>
    <row r="287" spans="1:27">
      <c r="A287" s="105"/>
      <c r="B287" s="72"/>
      <c r="C287" s="116"/>
      <c r="D287" s="72"/>
      <c r="E287" s="113"/>
      <c r="F287" s="197" t="str">
        <f t="shared" si="136"/>
        <v/>
      </c>
      <c r="G287" s="198" t="str">
        <f t="shared" si="137"/>
        <v/>
      </c>
      <c r="H287" s="199">
        <f t="shared" si="138"/>
        <v>0</v>
      </c>
      <c r="I287" s="199">
        <f t="shared" si="139"/>
        <v>0</v>
      </c>
      <c r="J287" s="199">
        <f t="shared" si="140"/>
        <v>0</v>
      </c>
      <c r="K287" s="199">
        <f t="shared" si="141"/>
        <v>0</v>
      </c>
      <c r="L287" s="199">
        <f t="shared" si="142"/>
        <v>0</v>
      </c>
      <c r="M287" s="199">
        <f t="shared" si="143"/>
        <v>0</v>
      </c>
      <c r="N287" s="72"/>
      <c r="O287" s="199">
        <f>+IFERROR(MIN(N287*(1+MTR!$E$28)*(1+MTR!$D$28),IF($C287&lt;2018,L287+M287*MTR!$D$35,L287+M287*MTR!$E$36)),0)</f>
        <v>0</v>
      </c>
      <c r="Q287" s="199" t="str">
        <f t="shared" si="127"/>
        <v/>
      </c>
      <c r="R287" s="199">
        <f t="shared" si="128"/>
        <v>0</v>
      </c>
      <c r="S287" s="199">
        <f t="shared" si="129"/>
        <v>0</v>
      </c>
      <c r="T287" s="199">
        <f t="shared" si="130"/>
        <v>0</v>
      </c>
      <c r="U287" s="199">
        <f t="shared" si="131"/>
        <v>0</v>
      </c>
      <c r="V287" s="199">
        <f t="shared" si="132"/>
        <v>0</v>
      </c>
      <c r="W287" s="199">
        <f t="shared" si="133"/>
        <v>0</v>
      </c>
      <c r="X287" s="199">
        <f t="shared" si="134"/>
        <v>0</v>
      </c>
      <c r="Y287" s="199">
        <f t="shared" si="135"/>
        <v>0</v>
      </c>
      <c r="Z287" s="72"/>
      <c r="AA287" s="213">
        <f>+IFERROR(MIN(Z287*(1+MTR!$E$28)*(1+MTR!$F$28),IF(L287&lt;2018,X287+Y287*MTR!$D$35,X287+Y287*MTR!$E$36)),0)</f>
        <v>0</v>
      </c>
    </row>
    <row r="288" spans="1:27">
      <c r="A288" s="105"/>
      <c r="B288" s="72"/>
      <c r="C288" s="116"/>
      <c r="D288" s="72"/>
      <c r="E288" s="113"/>
      <c r="F288" s="197" t="str">
        <f t="shared" si="136"/>
        <v/>
      </c>
      <c r="G288" s="198" t="str">
        <f t="shared" si="137"/>
        <v/>
      </c>
      <c r="H288" s="199">
        <f t="shared" si="138"/>
        <v>0</v>
      </c>
      <c r="I288" s="199">
        <f t="shared" si="139"/>
        <v>0</v>
      </c>
      <c r="J288" s="199">
        <f t="shared" si="140"/>
        <v>0</v>
      </c>
      <c r="K288" s="199">
        <f t="shared" si="141"/>
        <v>0</v>
      </c>
      <c r="L288" s="199">
        <f t="shared" si="142"/>
        <v>0</v>
      </c>
      <c r="M288" s="199">
        <f t="shared" si="143"/>
        <v>0</v>
      </c>
      <c r="N288" s="72"/>
      <c r="O288" s="199">
        <f>+IFERROR(MIN(N288*(1+MTR!$E$28)*(1+MTR!$D$28),IF($C288&lt;2018,L288+M288*MTR!$D$35,L288+M288*MTR!$E$36)),0)</f>
        <v>0</v>
      </c>
      <c r="Q288" s="199" t="str">
        <f t="shared" si="127"/>
        <v/>
      </c>
      <c r="R288" s="199">
        <f t="shared" si="128"/>
        <v>0</v>
      </c>
      <c r="S288" s="199">
        <f t="shared" si="129"/>
        <v>0</v>
      </c>
      <c r="T288" s="199">
        <f t="shared" si="130"/>
        <v>0</v>
      </c>
      <c r="U288" s="199">
        <f t="shared" si="131"/>
        <v>0</v>
      </c>
      <c r="V288" s="199">
        <f t="shared" si="132"/>
        <v>0</v>
      </c>
      <c r="W288" s="199">
        <f t="shared" si="133"/>
        <v>0</v>
      </c>
      <c r="X288" s="199">
        <f t="shared" si="134"/>
        <v>0</v>
      </c>
      <c r="Y288" s="199">
        <f t="shared" si="135"/>
        <v>0</v>
      </c>
      <c r="Z288" s="72"/>
      <c r="AA288" s="213">
        <f>+IFERROR(MIN(Z288*(1+MTR!$E$28)*(1+MTR!$F$28),IF(L288&lt;2018,X288+Y288*MTR!$D$35,X288+Y288*MTR!$E$36)),0)</f>
        <v>0</v>
      </c>
    </row>
    <row r="289" spans="1:27">
      <c r="A289" s="105"/>
      <c r="B289" s="72"/>
      <c r="C289" s="116"/>
      <c r="D289" s="72"/>
      <c r="E289" s="113"/>
      <c r="F289" s="197" t="str">
        <f t="shared" si="136"/>
        <v/>
      </c>
      <c r="G289" s="198" t="str">
        <f t="shared" si="137"/>
        <v/>
      </c>
      <c r="H289" s="199">
        <f t="shared" si="138"/>
        <v>0</v>
      </c>
      <c r="I289" s="199">
        <f t="shared" si="139"/>
        <v>0</v>
      </c>
      <c r="J289" s="199">
        <f t="shared" si="140"/>
        <v>0</v>
      </c>
      <c r="K289" s="199">
        <f t="shared" si="141"/>
        <v>0</v>
      </c>
      <c r="L289" s="199">
        <f t="shared" si="142"/>
        <v>0</v>
      </c>
      <c r="M289" s="199">
        <f t="shared" si="143"/>
        <v>0</v>
      </c>
      <c r="N289" s="72"/>
      <c r="O289" s="199">
        <f>+IFERROR(MIN(N289*(1+MTR!$E$28)*(1+MTR!$D$28),IF($C289&lt;2018,L289+M289*MTR!$D$35,L289+M289*MTR!$E$36)),0)</f>
        <v>0</v>
      </c>
      <c r="Q289" s="199" t="str">
        <f t="shared" si="127"/>
        <v/>
      </c>
      <c r="R289" s="199">
        <f t="shared" si="128"/>
        <v>0</v>
      </c>
      <c r="S289" s="199">
        <f t="shared" si="129"/>
        <v>0</v>
      </c>
      <c r="T289" s="199">
        <f t="shared" si="130"/>
        <v>0</v>
      </c>
      <c r="U289" s="199">
        <f t="shared" si="131"/>
        <v>0</v>
      </c>
      <c r="V289" s="199">
        <f t="shared" si="132"/>
        <v>0</v>
      </c>
      <c r="W289" s="199">
        <f t="shared" si="133"/>
        <v>0</v>
      </c>
      <c r="X289" s="199">
        <f t="shared" si="134"/>
        <v>0</v>
      </c>
      <c r="Y289" s="199">
        <f t="shared" si="135"/>
        <v>0</v>
      </c>
      <c r="Z289" s="72"/>
      <c r="AA289" s="213">
        <f>+IFERROR(MIN(Z289*(1+MTR!$E$28)*(1+MTR!$F$28),IF(L289&lt;2018,X289+Y289*MTR!$D$35,X289+Y289*MTR!$E$36)),0)</f>
        <v>0</v>
      </c>
    </row>
    <row r="290" spans="1:27">
      <c r="A290" s="105"/>
      <c r="B290" s="72"/>
      <c r="C290" s="116"/>
      <c r="D290" s="72"/>
      <c r="E290" s="113"/>
      <c r="F290" s="197" t="str">
        <f t="shared" si="136"/>
        <v/>
      </c>
      <c r="G290" s="198" t="str">
        <f t="shared" si="137"/>
        <v/>
      </c>
      <c r="H290" s="199">
        <f t="shared" si="138"/>
        <v>0</v>
      </c>
      <c r="I290" s="199">
        <f t="shared" si="139"/>
        <v>0</v>
      </c>
      <c r="J290" s="199">
        <f t="shared" si="140"/>
        <v>0</v>
      </c>
      <c r="K290" s="199">
        <f t="shared" si="141"/>
        <v>0</v>
      </c>
      <c r="L290" s="199">
        <f t="shared" si="142"/>
        <v>0</v>
      </c>
      <c r="M290" s="199">
        <f t="shared" si="143"/>
        <v>0</v>
      </c>
      <c r="N290" s="72"/>
      <c r="O290" s="199">
        <f>+IFERROR(MIN(N290*(1+MTR!$E$28)*(1+MTR!$D$28),IF($C290&lt;2018,L290+M290*MTR!$D$35,L290+M290*MTR!$E$36)),0)</f>
        <v>0</v>
      </c>
      <c r="Q290" s="199" t="str">
        <f t="shared" si="127"/>
        <v/>
      </c>
      <c r="R290" s="199">
        <f t="shared" si="128"/>
        <v>0</v>
      </c>
      <c r="S290" s="199">
        <f t="shared" si="129"/>
        <v>0</v>
      </c>
      <c r="T290" s="199">
        <f t="shared" si="130"/>
        <v>0</v>
      </c>
      <c r="U290" s="199">
        <f t="shared" si="131"/>
        <v>0</v>
      </c>
      <c r="V290" s="199">
        <f t="shared" si="132"/>
        <v>0</v>
      </c>
      <c r="W290" s="199">
        <f t="shared" si="133"/>
        <v>0</v>
      </c>
      <c r="X290" s="199">
        <f t="shared" si="134"/>
        <v>0</v>
      </c>
      <c r="Y290" s="199">
        <f t="shared" si="135"/>
        <v>0</v>
      </c>
      <c r="Z290" s="72"/>
      <c r="AA290" s="213">
        <f>+IFERROR(MIN(Z290*(1+MTR!$E$28)*(1+MTR!$F$28),IF(L290&lt;2018,X290+Y290*MTR!$D$35,X290+Y290*MTR!$E$36)),0)</f>
        <v>0</v>
      </c>
    </row>
    <row r="291" spans="1:27">
      <c r="A291" s="105"/>
      <c r="B291" s="72"/>
      <c r="C291" s="116"/>
      <c r="D291" s="72"/>
      <c r="E291" s="113"/>
      <c r="F291" s="197" t="str">
        <f t="shared" si="136"/>
        <v/>
      </c>
      <c r="G291" s="198" t="str">
        <f t="shared" si="137"/>
        <v/>
      </c>
      <c r="H291" s="199">
        <f t="shared" si="138"/>
        <v>0</v>
      </c>
      <c r="I291" s="199">
        <f t="shared" si="139"/>
        <v>0</v>
      </c>
      <c r="J291" s="199">
        <f t="shared" si="140"/>
        <v>0</v>
      </c>
      <c r="K291" s="199">
        <f t="shared" si="141"/>
        <v>0</v>
      </c>
      <c r="L291" s="199">
        <f t="shared" si="142"/>
        <v>0</v>
      </c>
      <c r="M291" s="199">
        <f t="shared" si="143"/>
        <v>0</v>
      </c>
      <c r="N291" s="72"/>
      <c r="O291" s="199">
        <f>+IFERROR(MIN(N291*(1+MTR!$E$28)*(1+MTR!$D$28),IF($C291&lt;2018,L291+M291*MTR!$D$35,L291+M291*MTR!$E$36)),0)</f>
        <v>0</v>
      </c>
      <c r="Q291" s="199" t="str">
        <f t="shared" si="127"/>
        <v/>
      </c>
      <c r="R291" s="199">
        <f t="shared" si="128"/>
        <v>0</v>
      </c>
      <c r="S291" s="199">
        <f t="shared" si="129"/>
        <v>0</v>
      </c>
      <c r="T291" s="199">
        <f t="shared" si="130"/>
        <v>0</v>
      </c>
      <c r="U291" s="199">
        <f t="shared" si="131"/>
        <v>0</v>
      </c>
      <c r="V291" s="199">
        <f t="shared" si="132"/>
        <v>0</v>
      </c>
      <c r="W291" s="199">
        <f t="shared" si="133"/>
        <v>0</v>
      </c>
      <c r="X291" s="199">
        <f t="shared" si="134"/>
        <v>0</v>
      </c>
      <c r="Y291" s="199">
        <f t="shared" si="135"/>
        <v>0</v>
      </c>
      <c r="Z291" s="72"/>
      <c r="AA291" s="213">
        <f>+IFERROR(MIN(Z291*(1+MTR!$E$28)*(1+MTR!$F$28),IF(L291&lt;2018,X291+Y291*MTR!$D$35,X291+Y291*MTR!$E$36)),0)</f>
        <v>0</v>
      </c>
    </row>
    <row r="292" spans="1:27">
      <c r="A292" s="105"/>
      <c r="B292" s="72"/>
      <c r="C292" s="116"/>
      <c r="D292" s="72"/>
      <c r="E292" s="113"/>
      <c r="F292" s="197" t="str">
        <f t="shared" si="136"/>
        <v/>
      </c>
      <c r="G292" s="198" t="str">
        <f t="shared" si="137"/>
        <v/>
      </c>
      <c r="H292" s="199">
        <f t="shared" si="138"/>
        <v>0</v>
      </c>
      <c r="I292" s="199">
        <f t="shared" si="139"/>
        <v>0</v>
      </c>
      <c r="J292" s="199">
        <f t="shared" si="140"/>
        <v>0</v>
      </c>
      <c r="K292" s="199">
        <f t="shared" si="141"/>
        <v>0</v>
      </c>
      <c r="L292" s="199">
        <f t="shared" si="142"/>
        <v>0</v>
      </c>
      <c r="M292" s="199">
        <f t="shared" si="143"/>
        <v>0</v>
      </c>
      <c r="N292" s="72"/>
      <c r="O292" s="199">
        <f>+IFERROR(MIN(N292*(1+MTR!$E$28)*(1+MTR!$D$28),IF($C292&lt;2018,L292+M292*MTR!$D$35,L292+M292*MTR!$E$36)),0)</f>
        <v>0</v>
      </c>
      <c r="Q292" s="199" t="str">
        <f t="shared" si="127"/>
        <v/>
      </c>
      <c r="R292" s="199">
        <f t="shared" si="128"/>
        <v>0</v>
      </c>
      <c r="S292" s="199">
        <f t="shared" si="129"/>
        <v>0</v>
      </c>
      <c r="T292" s="199">
        <f t="shared" si="130"/>
        <v>0</v>
      </c>
      <c r="U292" s="199">
        <f t="shared" si="131"/>
        <v>0</v>
      </c>
      <c r="V292" s="199">
        <f t="shared" si="132"/>
        <v>0</v>
      </c>
      <c r="W292" s="199">
        <f t="shared" si="133"/>
        <v>0</v>
      </c>
      <c r="X292" s="199">
        <f t="shared" si="134"/>
        <v>0</v>
      </c>
      <c r="Y292" s="199">
        <f t="shared" si="135"/>
        <v>0</v>
      </c>
      <c r="Z292" s="72"/>
      <c r="AA292" s="213">
        <f>+IFERROR(MIN(Z292*(1+MTR!$E$28)*(1+MTR!$F$28),IF(L292&lt;2018,X292+Y292*MTR!$D$35,X292+Y292*MTR!$E$36)),0)</f>
        <v>0</v>
      </c>
    </row>
    <row r="293" spans="1:27">
      <c r="A293" s="105"/>
      <c r="B293" s="72"/>
      <c r="C293" s="116"/>
      <c r="D293" s="72"/>
      <c r="E293" s="113"/>
      <c r="F293" s="197" t="str">
        <f t="shared" si="136"/>
        <v/>
      </c>
      <c r="G293" s="198" t="str">
        <f t="shared" si="137"/>
        <v/>
      </c>
      <c r="H293" s="199">
        <f t="shared" si="138"/>
        <v>0</v>
      </c>
      <c r="I293" s="199">
        <f t="shared" si="139"/>
        <v>0</v>
      </c>
      <c r="J293" s="199">
        <f t="shared" si="140"/>
        <v>0</v>
      </c>
      <c r="K293" s="199">
        <f t="shared" si="141"/>
        <v>0</v>
      </c>
      <c r="L293" s="199">
        <f t="shared" si="142"/>
        <v>0</v>
      </c>
      <c r="M293" s="199">
        <f t="shared" si="143"/>
        <v>0</v>
      </c>
      <c r="N293" s="72"/>
      <c r="O293" s="199">
        <f>+IFERROR(MIN(N293*(1+MTR!$E$28)*(1+MTR!$D$28),IF($C293&lt;2018,L293+M293*MTR!$D$35,L293+M293*MTR!$E$36)),0)</f>
        <v>0</v>
      </c>
      <c r="Q293" s="199" t="str">
        <f t="shared" si="127"/>
        <v/>
      </c>
      <c r="R293" s="199">
        <f t="shared" si="128"/>
        <v>0</v>
      </c>
      <c r="S293" s="199">
        <f t="shared" si="129"/>
        <v>0</v>
      </c>
      <c r="T293" s="199">
        <f t="shared" si="130"/>
        <v>0</v>
      </c>
      <c r="U293" s="199">
        <f t="shared" si="131"/>
        <v>0</v>
      </c>
      <c r="V293" s="199">
        <f t="shared" si="132"/>
        <v>0</v>
      </c>
      <c r="W293" s="199">
        <f t="shared" si="133"/>
        <v>0</v>
      </c>
      <c r="X293" s="199">
        <f t="shared" si="134"/>
        <v>0</v>
      </c>
      <c r="Y293" s="199">
        <f t="shared" si="135"/>
        <v>0</v>
      </c>
      <c r="Z293" s="72"/>
      <c r="AA293" s="213">
        <f>+IFERROR(MIN(Z293*(1+MTR!$E$28)*(1+MTR!$F$28),IF(L293&lt;2018,X293+Y293*MTR!$D$35,X293+Y293*MTR!$E$36)),0)</f>
        <v>0</v>
      </c>
    </row>
    <row r="294" spans="1:27">
      <c r="A294" s="105"/>
      <c r="B294" s="72"/>
      <c r="C294" s="116"/>
      <c r="D294" s="72"/>
      <c r="E294" s="113"/>
      <c r="F294" s="197" t="str">
        <f t="shared" si="136"/>
        <v/>
      </c>
      <c r="G294" s="198" t="str">
        <f t="shared" si="137"/>
        <v/>
      </c>
      <c r="H294" s="199">
        <f t="shared" si="138"/>
        <v>0</v>
      </c>
      <c r="I294" s="199">
        <f t="shared" si="139"/>
        <v>0</v>
      </c>
      <c r="J294" s="199">
        <f t="shared" si="140"/>
        <v>0</v>
      </c>
      <c r="K294" s="199">
        <f t="shared" si="141"/>
        <v>0</v>
      </c>
      <c r="L294" s="199">
        <f t="shared" si="142"/>
        <v>0</v>
      </c>
      <c r="M294" s="199">
        <f t="shared" si="143"/>
        <v>0</v>
      </c>
      <c r="N294" s="72"/>
      <c r="O294" s="199">
        <f>+IFERROR(MIN(N294*(1+MTR!$E$28)*(1+MTR!$D$28),IF($C294&lt;2018,L294+M294*MTR!$D$35,L294+M294*MTR!$E$36)),0)</f>
        <v>0</v>
      </c>
      <c r="Q294" s="199" t="str">
        <f t="shared" si="127"/>
        <v/>
      </c>
      <c r="R294" s="199">
        <f t="shared" si="128"/>
        <v>0</v>
      </c>
      <c r="S294" s="199">
        <f t="shared" si="129"/>
        <v>0</v>
      </c>
      <c r="T294" s="199">
        <f t="shared" si="130"/>
        <v>0</v>
      </c>
      <c r="U294" s="199">
        <f t="shared" si="131"/>
        <v>0</v>
      </c>
      <c r="V294" s="199">
        <f t="shared" si="132"/>
        <v>0</v>
      </c>
      <c r="W294" s="199">
        <f t="shared" si="133"/>
        <v>0</v>
      </c>
      <c r="X294" s="199">
        <f t="shared" si="134"/>
        <v>0</v>
      </c>
      <c r="Y294" s="199">
        <f t="shared" si="135"/>
        <v>0</v>
      </c>
      <c r="Z294" s="72"/>
      <c r="AA294" s="213">
        <f>+IFERROR(MIN(Z294*(1+MTR!$E$28)*(1+MTR!$F$28),IF(L294&lt;2018,X294+Y294*MTR!$D$35,X294+Y294*MTR!$E$36)),0)</f>
        <v>0</v>
      </c>
    </row>
    <row r="295" spans="1:27">
      <c r="A295" s="105"/>
      <c r="B295" s="72"/>
      <c r="C295" s="116"/>
      <c r="D295" s="72"/>
      <c r="E295" s="113"/>
      <c r="F295" s="197" t="str">
        <f t="shared" si="136"/>
        <v/>
      </c>
      <c r="G295" s="198" t="str">
        <f t="shared" si="137"/>
        <v/>
      </c>
      <c r="H295" s="199">
        <f t="shared" si="138"/>
        <v>0</v>
      </c>
      <c r="I295" s="199">
        <f t="shared" si="139"/>
        <v>0</v>
      </c>
      <c r="J295" s="199">
        <f t="shared" si="140"/>
        <v>0</v>
      </c>
      <c r="K295" s="199">
        <f t="shared" si="141"/>
        <v>0</v>
      </c>
      <c r="L295" s="199">
        <f t="shared" si="142"/>
        <v>0</v>
      </c>
      <c r="M295" s="199">
        <f t="shared" si="143"/>
        <v>0</v>
      </c>
      <c r="N295" s="72"/>
      <c r="O295" s="199">
        <f>+IFERROR(MIN(N295*(1+MTR!$E$28)*(1+MTR!$D$28),IF($C295&lt;2018,L295+M295*MTR!$D$35,L295+M295*MTR!$E$36)),0)</f>
        <v>0</v>
      </c>
      <c r="Q295" s="199" t="str">
        <f t="shared" si="127"/>
        <v/>
      </c>
      <c r="R295" s="199">
        <f t="shared" si="128"/>
        <v>0</v>
      </c>
      <c r="S295" s="199">
        <f t="shared" si="129"/>
        <v>0</v>
      </c>
      <c r="T295" s="199">
        <f t="shared" si="130"/>
        <v>0</v>
      </c>
      <c r="U295" s="199">
        <f t="shared" si="131"/>
        <v>0</v>
      </c>
      <c r="V295" s="199">
        <f t="shared" si="132"/>
        <v>0</v>
      </c>
      <c r="W295" s="199">
        <f t="shared" si="133"/>
        <v>0</v>
      </c>
      <c r="X295" s="199">
        <f t="shared" si="134"/>
        <v>0</v>
      </c>
      <c r="Y295" s="199">
        <f t="shared" si="135"/>
        <v>0</v>
      </c>
      <c r="Z295" s="72"/>
      <c r="AA295" s="213">
        <f>+IFERROR(MIN(Z295*(1+MTR!$E$28)*(1+MTR!$F$28),IF(L295&lt;2018,X295+Y295*MTR!$D$35,X295+Y295*MTR!$E$36)),0)</f>
        <v>0</v>
      </c>
    </row>
    <row r="296" spans="1:27">
      <c r="A296" s="105"/>
      <c r="B296" s="72"/>
      <c r="C296" s="116"/>
      <c r="D296" s="72"/>
      <c r="E296" s="113"/>
      <c r="F296" s="197" t="str">
        <f t="shared" si="136"/>
        <v/>
      </c>
      <c r="G296" s="198" t="str">
        <f t="shared" si="137"/>
        <v/>
      </c>
      <c r="H296" s="199">
        <f t="shared" si="138"/>
        <v>0</v>
      </c>
      <c r="I296" s="199">
        <f t="shared" si="139"/>
        <v>0</v>
      </c>
      <c r="J296" s="199">
        <f t="shared" si="140"/>
        <v>0</v>
      </c>
      <c r="K296" s="199">
        <f t="shared" si="141"/>
        <v>0</v>
      </c>
      <c r="L296" s="199">
        <f t="shared" si="142"/>
        <v>0</v>
      </c>
      <c r="M296" s="199">
        <f t="shared" si="143"/>
        <v>0</v>
      </c>
      <c r="N296" s="72"/>
      <c r="O296" s="199">
        <f>+IFERROR(MIN(N296*(1+MTR!$E$28)*(1+MTR!$D$28),IF($C296&lt;2018,L296+M296*MTR!$D$35,L296+M296*MTR!$E$36)),0)</f>
        <v>0</v>
      </c>
      <c r="Q296" s="199" t="str">
        <f t="shared" si="127"/>
        <v/>
      </c>
      <c r="R296" s="199">
        <f t="shared" si="128"/>
        <v>0</v>
      </c>
      <c r="S296" s="199">
        <f t="shared" si="129"/>
        <v>0</v>
      </c>
      <c r="T296" s="199">
        <f t="shared" si="130"/>
        <v>0</v>
      </c>
      <c r="U296" s="199">
        <f t="shared" si="131"/>
        <v>0</v>
      </c>
      <c r="V296" s="199">
        <f t="shared" si="132"/>
        <v>0</v>
      </c>
      <c r="W296" s="199">
        <f t="shared" si="133"/>
        <v>0</v>
      </c>
      <c r="X296" s="199">
        <f t="shared" si="134"/>
        <v>0</v>
      </c>
      <c r="Y296" s="199">
        <f t="shared" si="135"/>
        <v>0</v>
      </c>
      <c r="Z296" s="72"/>
      <c r="AA296" s="213">
        <f>+IFERROR(MIN(Z296*(1+MTR!$E$28)*(1+MTR!$F$28),IF(L296&lt;2018,X296+Y296*MTR!$D$35,X296+Y296*MTR!$E$36)),0)</f>
        <v>0</v>
      </c>
    </row>
    <row r="297" spans="1:27">
      <c r="A297" s="105"/>
      <c r="B297" s="72"/>
      <c r="C297" s="116"/>
      <c r="D297" s="72"/>
      <c r="E297" s="113"/>
      <c r="F297" s="197" t="str">
        <f t="shared" si="136"/>
        <v/>
      </c>
      <c r="G297" s="198" t="str">
        <f t="shared" si="137"/>
        <v/>
      </c>
      <c r="H297" s="199">
        <f t="shared" si="138"/>
        <v>0</v>
      </c>
      <c r="I297" s="199">
        <f t="shared" si="139"/>
        <v>0</v>
      </c>
      <c r="J297" s="199">
        <f t="shared" si="140"/>
        <v>0</v>
      </c>
      <c r="K297" s="199">
        <f t="shared" si="141"/>
        <v>0</v>
      </c>
      <c r="L297" s="199">
        <f t="shared" si="142"/>
        <v>0</v>
      </c>
      <c r="M297" s="199">
        <f t="shared" si="143"/>
        <v>0</v>
      </c>
      <c r="N297" s="72"/>
      <c r="O297" s="199">
        <f>+IFERROR(MIN(N297*(1+MTR!$E$28)*(1+MTR!$D$28),IF($C297&lt;2018,L297+M297*MTR!$D$35,L297+M297*MTR!$E$36)),0)</f>
        <v>0</v>
      </c>
      <c r="Q297" s="199" t="str">
        <f t="shared" ref="Q297:Q360" si="144">+IF(ISERROR(VLOOKUP($C297,DeflatoriCK,RIGHT(Q$14,4)-2016,0)),"",VLOOKUP($C297,DeflatoriCK,RIGHT(Q$14,4)-2016,0))</f>
        <v/>
      </c>
      <c r="R297" s="199">
        <f t="shared" si="128"/>
        <v>0</v>
      </c>
      <c r="S297" s="199">
        <f t="shared" si="129"/>
        <v>0</v>
      </c>
      <c r="T297" s="199">
        <f t="shared" si="130"/>
        <v>0</v>
      </c>
      <c r="U297" s="199">
        <f t="shared" si="131"/>
        <v>0</v>
      </c>
      <c r="V297" s="199">
        <f t="shared" si="132"/>
        <v>0</v>
      </c>
      <c r="W297" s="199">
        <f t="shared" si="133"/>
        <v>0</v>
      </c>
      <c r="X297" s="199">
        <f t="shared" si="134"/>
        <v>0</v>
      </c>
      <c r="Y297" s="199">
        <f t="shared" si="135"/>
        <v>0</v>
      </c>
      <c r="Z297" s="72"/>
      <c r="AA297" s="213">
        <f>+IFERROR(MIN(Z297*(1+MTR!$E$28)*(1+MTR!$F$28),IF(L297&lt;2018,X297+Y297*MTR!$D$35,X297+Y297*MTR!$E$36)),0)</f>
        <v>0</v>
      </c>
    </row>
    <row r="298" spans="1:27">
      <c r="A298" s="105"/>
      <c r="B298" s="72"/>
      <c r="C298" s="116"/>
      <c r="D298" s="72"/>
      <c r="E298" s="113"/>
      <c r="F298" s="197" t="str">
        <f t="shared" si="136"/>
        <v/>
      </c>
      <c r="G298" s="198" t="str">
        <f t="shared" si="137"/>
        <v/>
      </c>
      <c r="H298" s="199">
        <f t="shared" si="138"/>
        <v>0</v>
      </c>
      <c r="I298" s="199">
        <f t="shared" si="139"/>
        <v>0</v>
      </c>
      <c r="J298" s="199">
        <f t="shared" si="140"/>
        <v>0</v>
      </c>
      <c r="K298" s="199">
        <f t="shared" si="141"/>
        <v>0</v>
      </c>
      <c r="L298" s="199">
        <f t="shared" si="142"/>
        <v>0</v>
      </c>
      <c r="M298" s="199">
        <f t="shared" si="143"/>
        <v>0</v>
      </c>
      <c r="N298" s="72"/>
      <c r="O298" s="199">
        <f>+IFERROR(MIN(N298*(1+MTR!$E$28)*(1+MTR!$D$28),IF($C298&lt;2018,L298+M298*MTR!$D$35,L298+M298*MTR!$E$36)),0)</f>
        <v>0</v>
      </c>
      <c r="Q298" s="199" t="str">
        <f t="shared" si="144"/>
        <v/>
      </c>
      <c r="R298" s="199">
        <f t="shared" si="128"/>
        <v>0</v>
      </c>
      <c r="S298" s="199">
        <f t="shared" si="129"/>
        <v>0</v>
      </c>
      <c r="T298" s="199">
        <f t="shared" si="130"/>
        <v>0</v>
      </c>
      <c r="U298" s="199">
        <f t="shared" si="131"/>
        <v>0</v>
      </c>
      <c r="V298" s="199">
        <f t="shared" si="132"/>
        <v>0</v>
      </c>
      <c r="W298" s="199">
        <f t="shared" si="133"/>
        <v>0</v>
      </c>
      <c r="X298" s="199">
        <f t="shared" si="134"/>
        <v>0</v>
      </c>
      <c r="Y298" s="199">
        <f t="shared" si="135"/>
        <v>0</v>
      </c>
      <c r="Z298" s="72"/>
      <c r="AA298" s="213">
        <f>+IFERROR(MIN(Z298*(1+MTR!$E$28)*(1+MTR!$F$28),IF(L298&lt;2018,X298+Y298*MTR!$D$35,X298+Y298*MTR!$E$36)),0)</f>
        <v>0</v>
      </c>
    </row>
    <row r="299" spans="1:27">
      <c r="A299" s="105"/>
      <c r="B299" s="72"/>
      <c r="C299" s="116"/>
      <c r="D299" s="72"/>
      <c r="E299" s="113"/>
      <c r="F299" s="197" t="str">
        <f t="shared" si="136"/>
        <v/>
      </c>
      <c r="G299" s="198" t="str">
        <f t="shared" si="137"/>
        <v/>
      </c>
      <c r="H299" s="199">
        <f t="shared" si="138"/>
        <v>0</v>
      </c>
      <c r="I299" s="199">
        <f t="shared" si="139"/>
        <v>0</v>
      </c>
      <c r="J299" s="199">
        <f t="shared" si="140"/>
        <v>0</v>
      </c>
      <c r="K299" s="199">
        <f t="shared" si="141"/>
        <v>0</v>
      </c>
      <c r="L299" s="199">
        <f t="shared" si="142"/>
        <v>0</v>
      </c>
      <c r="M299" s="199">
        <f t="shared" si="143"/>
        <v>0</v>
      </c>
      <c r="N299" s="72"/>
      <c r="O299" s="199">
        <f>+IFERROR(MIN(N299*(1+MTR!$E$28)*(1+MTR!$D$28),IF($C299&lt;2018,L299+M299*MTR!$D$35,L299+M299*MTR!$E$36)),0)</f>
        <v>0</v>
      </c>
      <c r="Q299" s="199" t="str">
        <f t="shared" si="144"/>
        <v/>
      </c>
      <c r="R299" s="199">
        <f t="shared" si="128"/>
        <v>0</v>
      </c>
      <c r="S299" s="199">
        <f t="shared" si="129"/>
        <v>0</v>
      </c>
      <c r="T299" s="199">
        <f t="shared" si="130"/>
        <v>0</v>
      </c>
      <c r="U299" s="199">
        <f t="shared" si="131"/>
        <v>0</v>
      </c>
      <c r="V299" s="199">
        <f t="shared" si="132"/>
        <v>0</v>
      </c>
      <c r="W299" s="199">
        <f t="shared" si="133"/>
        <v>0</v>
      </c>
      <c r="X299" s="199">
        <f t="shared" si="134"/>
        <v>0</v>
      </c>
      <c r="Y299" s="199">
        <f t="shared" si="135"/>
        <v>0</v>
      </c>
      <c r="Z299" s="72"/>
      <c r="AA299" s="213">
        <f>+IFERROR(MIN(Z299*(1+MTR!$E$28)*(1+MTR!$F$28),IF(L299&lt;2018,X299+Y299*MTR!$D$35,X299+Y299*MTR!$E$36)),0)</f>
        <v>0</v>
      </c>
    </row>
    <row r="300" spans="1:27">
      <c r="A300" s="105"/>
      <c r="B300" s="72"/>
      <c r="C300" s="116"/>
      <c r="D300" s="72"/>
      <c r="E300" s="113"/>
      <c r="F300" s="197" t="str">
        <f t="shared" si="136"/>
        <v/>
      </c>
      <c r="G300" s="198" t="str">
        <f t="shared" si="137"/>
        <v/>
      </c>
      <c r="H300" s="199">
        <f t="shared" si="138"/>
        <v>0</v>
      </c>
      <c r="I300" s="199">
        <f t="shared" si="139"/>
        <v>0</v>
      </c>
      <c r="J300" s="199">
        <f t="shared" si="140"/>
        <v>0</v>
      </c>
      <c r="K300" s="199">
        <f t="shared" si="141"/>
        <v>0</v>
      </c>
      <c r="L300" s="199">
        <f t="shared" si="142"/>
        <v>0</v>
      </c>
      <c r="M300" s="199">
        <f t="shared" si="143"/>
        <v>0</v>
      </c>
      <c r="N300" s="72"/>
      <c r="O300" s="199">
        <f>+IFERROR(MIN(N300*(1+MTR!$E$28)*(1+MTR!$D$28),IF($C300&lt;2018,L300+M300*MTR!$D$35,L300+M300*MTR!$E$36)),0)</f>
        <v>0</v>
      </c>
      <c r="Q300" s="199" t="str">
        <f t="shared" si="144"/>
        <v/>
      </c>
      <c r="R300" s="199">
        <f t="shared" si="128"/>
        <v>0</v>
      </c>
      <c r="S300" s="199">
        <f t="shared" si="129"/>
        <v>0</v>
      </c>
      <c r="T300" s="199">
        <f t="shared" si="130"/>
        <v>0</v>
      </c>
      <c r="U300" s="199">
        <f t="shared" si="131"/>
        <v>0</v>
      </c>
      <c r="V300" s="199">
        <f t="shared" si="132"/>
        <v>0</v>
      </c>
      <c r="W300" s="199">
        <f t="shared" si="133"/>
        <v>0</v>
      </c>
      <c r="X300" s="199">
        <f t="shared" si="134"/>
        <v>0</v>
      </c>
      <c r="Y300" s="199">
        <f t="shared" si="135"/>
        <v>0</v>
      </c>
      <c r="Z300" s="72"/>
      <c r="AA300" s="213">
        <f>+IFERROR(MIN(Z300*(1+MTR!$E$28)*(1+MTR!$F$28),IF(L300&lt;2018,X300+Y300*MTR!$D$35,X300+Y300*MTR!$E$36)),0)</f>
        <v>0</v>
      </c>
    </row>
    <row r="301" spans="1:27">
      <c r="A301" s="105"/>
      <c r="B301" s="72"/>
      <c r="C301" s="116"/>
      <c r="D301" s="72"/>
      <c r="E301" s="113"/>
      <c r="F301" s="197" t="str">
        <f t="shared" si="136"/>
        <v/>
      </c>
      <c r="G301" s="198" t="str">
        <f t="shared" si="137"/>
        <v/>
      </c>
      <c r="H301" s="199">
        <f t="shared" si="138"/>
        <v>0</v>
      </c>
      <c r="I301" s="199">
        <f t="shared" si="139"/>
        <v>0</v>
      </c>
      <c r="J301" s="199">
        <f t="shared" si="140"/>
        <v>0</v>
      </c>
      <c r="K301" s="199">
        <f t="shared" si="141"/>
        <v>0</v>
      </c>
      <c r="L301" s="199">
        <f t="shared" si="142"/>
        <v>0</v>
      </c>
      <c r="M301" s="199">
        <f t="shared" si="143"/>
        <v>0</v>
      </c>
      <c r="N301" s="72"/>
      <c r="O301" s="199">
        <f>+IFERROR(MIN(N301*(1+MTR!$E$28)*(1+MTR!$D$28),IF($C301&lt;2018,L301+M301*MTR!$D$35,L301+M301*MTR!$E$36)),0)</f>
        <v>0</v>
      </c>
      <c r="Q301" s="199" t="str">
        <f t="shared" si="144"/>
        <v/>
      </c>
      <c r="R301" s="199">
        <f t="shared" si="128"/>
        <v>0</v>
      </c>
      <c r="S301" s="199">
        <f t="shared" si="129"/>
        <v>0</v>
      </c>
      <c r="T301" s="199">
        <f t="shared" si="130"/>
        <v>0</v>
      </c>
      <c r="U301" s="199">
        <f t="shared" si="131"/>
        <v>0</v>
      </c>
      <c r="V301" s="199">
        <f t="shared" si="132"/>
        <v>0</v>
      </c>
      <c r="W301" s="199">
        <f t="shared" si="133"/>
        <v>0</v>
      </c>
      <c r="X301" s="199">
        <f t="shared" si="134"/>
        <v>0</v>
      </c>
      <c r="Y301" s="199">
        <f t="shared" si="135"/>
        <v>0</v>
      </c>
      <c r="Z301" s="72"/>
      <c r="AA301" s="213">
        <f>+IFERROR(MIN(Z301*(1+MTR!$E$28)*(1+MTR!$F$28),IF(L301&lt;2018,X301+Y301*MTR!$D$35,X301+Y301*MTR!$E$36)),0)</f>
        <v>0</v>
      </c>
    </row>
    <row r="302" spans="1:27">
      <c r="A302" s="105"/>
      <c r="B302" s="72"/>
      <c r="C302" s="116"/>
      <c r="D302" s="72"/>
      <c r="E302" s="113"/>
      <c r="F302" s="197" t="str">
        <f t="shared" si="136"/>
        <v/>
      </c>
      <c r="G302" s="198" t="str">
        <f t="shared" si="137"/>
        <v/>
      </c>
      <c r="H302" s="199">
        <f t="shared" si="138"/>
        <v>0</v>
      </c>
      <c r="I302" s="199">
        <f t="shared" si="139"/>
        <v>0</v>
      </c>
      <c r="J302" s="199">
        <f t="shared" si="140"/>
        <v>0</v>
      </c>
      <c r="K302" s="199">
        <f t="shared" si="141"/>
        <v>0</v>
      </c>
      <c r="L302" s="199">
        <f t="shared" si="142"/>
        <v>0</v>
      </c>
      <c r="M302" s="199">
        <f t="shared" si="143"/>
        <v>0</v>
      </c>
      <c r="N302" s="72"/>
      <c r="O302" s="199">
        <f>+IFERROR(MIN(N302*(1+MTR!$E$28)*(1+MTR!$D$28),IF($C302&lt;2018,L302+M302*MTR!$D$35,L302+M302*MTR!$E$36)),0)</f>
        <v>0</v>
      </c>
      <c r="Q302" s="199" t="str">
        <f t="shared" si="144"/>
        <v/>
      </c>
      <c r="R302" s="199">
        <f t="shared" si="128"/>
        <v>0</v>
      </c>
      <c r="S302" s="199">
        <f t="shared" si="129"/>
        <v>0</v>
      </c>
      <c r="T302" s="199">
        <f t="shared" si="130"/>
        <v>0</v>
      </c>
      <c r="U302" s="199">
        <f t="shared" si="131"/>
        <v>0</v>
      </c>
      <c r="V302" s="199">
        <f t="shared" si="132"/>
        <v>0</v>
      </c>
      <c r="W302" s="199">
        <f t="shared" si="133"/>
        <v>0</v>
      </c>
      <c r="X302" s="199">
        <f t="shared" si="134"/>
        <v>0</v>
      </c>
      <c r="Y302" s="199">
        <f t="shared" si="135"/>
        <v>0</v>
      </c>
      <c r="Z302" s="72"/>
      <c r="AA302" s="213">
        <f>+IFERROR(MIN(Z302*(1+MTR!$E$28)*(1+MTR!$F$28),IF(L302&lt;2018,X302+Y302*MTR!$D$35,X302+Y302*MTR!$E$36)),0)</f>
        <v>0</v>
      </c>
    </row>
    <row r="303" spans="1:27">
      <c r="A303" s="105"/>
      <c r="B303" s="72"/>
      <c r="C303" s="116"/>
      <c r="D303" s="72"/>
      <c r="E303" s="113"/>
      <c r="F303" s="197" t="str">
        <f t="shared" si="136"/>
        <v/>
      </c>
      <c r="G303" s="198" t="str">
        <f t="shared" si="137"/>
        <v/>
      </c>
      <c r="H303" s="199">
        <f t="shared" si="138"/>
        <v>0</v>
      </c>
      <c r="I303" s="199">
        <f t="shared" si="139"/>
        <v>0</v>
      </c>
      <c r="J303" s="199">
        <f t="shared" si="140"/>
        <v>0</v>
      </c>
      <c r="K303" s="199">
        <f t="shared" si="141"/>
        <v>0</v>
      </c>
      <c r="L303" s="199">
        <f t="shared" si="142"/>
        <v>0</v>
      </c>
      <c r="M303" s="199">
        <f t="shared" si="143"/>
        <v>0</v>
      </c>
      <c r="N303" s="72"/>
      <c r="O303" s="199">
        <f>+IFERROR(MIN(N303*(1+MTR!$E$28)*(1+MTR!$D$28),IF($C303&lt;2018,L303+M303*MTR!$D$35,L303+M303*MTR!$E$36)),0)</f>
        <v>0</v>
      </c>
      <c r="Q303" s="199" t="str">
        <f t="shared" si="144"/>
        <v/>
      </c>
      <c r="R303" s="199">
        <f t="shared" si="128"/>
        <v>0</v>
      </c>
      <c r="S303" s="199">
        <f t="shared" si="129"/>
        <v>0</v>
      </c>
      <c r="T303" s="199">
        <f t="shared" si="130"/>
        <v>0</v>
      </c>
      <c r="U303" s="199">
        <f t="shared" si="131"/>
        <v>0</v>
      </c>
      <c r="V303" s="199">
        <f t="shared" si="132"/>
        <v>0</v>
      </c>
      <c r="W303" s="199">
        <f t="shared" si="133"/>
        <v>0</v>
      </c>
      <c r="X303" s="199">
        <f t="shared" si="134"/>
        <v>0</v>
      </c>
      <c r="Y303" s="199">
        <f t="shared" si="135"/>
        <v>0</v>
      </c>
      <c r="Z303" s="72"/>
      <c r="AA303" s="213">
        <f>+IFERROR(MIN(Z303*(1+MTR!$E$28)*(1+MTR!$F$28),IF(L303&lt;2018,X303+Y303*MTR!$D$35,X303+Y303*MTR!$E$36)),0)</f>
        <v>0</v>
      </c>
    </row>
    <row r="304" spans="1:27">
      <c r="A304" s="105"/>
      <c r="B304" s="72"/>
      <c r="C304" s="116"/>
      <c r="D304" s="72"/>
      <c r="E304" s="113"/>
      <c r="F304" s="197" t="str">
        <f t="shared" si="136"/>
        <v/>
      </c>
      <c r="G304" s="198" t="str">
        <f t="shared" si="137"/>
        <v/>
      </c>
      <c r="H304" s="199">
        <f t="shared" si="138"/>
        <v>0</v>
      </c>
      <c r="I304" s="199">
        <f t="shared" si="139"/>
        <v>0</v>
      </c>
      <c r="J304" s="199">
        <f t="shared" si="140"/>
        <v>0</v>
      </c>
      <c r="K304" s="199">
        <f t="shared" si="141"/>
        <v>0</v>
      </c>
      <c r="L304" s="199">
        <f t="shared" si="142"/>
        <v>0</v>
      </c>
      <c r="M304" s="199">
        <f t="shared" si="143"/>
        <v>0</v>
      </c>
      <c r="N304" s="72"/>
      <c r="O304" s="199">
        <f>+IFERROR(MIN(N304*(1+MTR!$E$28)*(1+MTR!$D$28),IF($C304&lt;2018,L304+M304*MTR!$D$35,L304+M304*MTR!$E$36)),0)</f>
        <v>0</v>
      </c>
      <c r="Q304" s="199" t="str">
        <f t="shared" si="144"/>
        <v/>
      </c>
      <c r="R304" s="199">
        <f t="shared" si="128"/>
        <v>0</v>
      </c>
      <c r="S304" s="199">
        <f t="shared" si="129"/>
        <v>0</v>
      </c>
      <c r="T304" s="199">
        <f t="shared" si="130"/>
        <v>0</v>
      </c>
      <c r="U304" s="199">
        <f t="shared" si="131"/>
        <v>0</v>
      </c>
      <c r="V304" s="199">
        <f t="shared" si="132"/>
        <v>0</v>
      </c>
      <c r="W304" s="199">
        <f t="shared" si="133"/>
        <v>0</v>
      </c>
      <c r="X304" s="199">
        <f t="shared" si="134"/>
        <v>0</v>
      </c>
      <c r="Y304" s="199">
        <f t="shared" si="135"/>
        <v>0</v>
      </c>
      <c r="Z304" s="72"/>
      <c r="AA304" s="213">
        <f>+IFERROR(MIN(Z304*(1+MTR!$E$28)*(1+MTR!$F$28),IF(L304&lt;2018,X304+Y304*MTR!$D$35,X304+Y304*MTR!$E$36)),0)</f>
        <v>0</v>
      </c>
    </row>
    <row r="305" spans="1:27">
      <c r="A305" s="105"/>
      <c r="B305" s="72"/>
      <c r="C305" s="116"/>
      <c r="D305" s="72"/>
      <c r="E305" s="113"/>
      <c r="F305" s="197" t="str">
        <f t="shared" si="136"/>
        <v/>
      </c>
      <c r="G305" s="198" t="str">
        <f t="shared" si="137"/>
        <v/>
      </c>
      <c r="H305" s="199">
        <f t="shared" si="138"/>
        <v>0</v>
      </c>
      <c r="I305" s="199">
        <f t="shared" si="139"/>
        <v>0</v>
      </c>
      <c r="J305" s="199">
        <f t="shared" si="140"/>
        <v>0</v>
      </c>
      <c r="K305" s="199">
        <f t="shared" si="141"/>
        <v>0</v>
      </c>
      <c r="L305" s="199">
        <f t="shared" si="142"/>
        <v>0</v>
      </c>
      <c r="M305" s="199">
        <f t="shared" si="143"/>
        <v>0</v>
      </c>
      <c r="N305" s="72"/>
      <c r="O305" s="199">
        <f>+IFERROR(MIN(N305*(1+MTR!$E$28)*(1+MTR!$D$28),IF($C305&lt;2018,L305+M305*MTR!$D$35,L305+M305*MTR!$E$36)),0)</f>
        <v>0</v>
      </c>
      <c r="Q305" s="199" t="str">
        <f t="shared" si="144"/>
        <v/>
      </c>
      <c r="R305" s="199">
        <f t="shared" si="128"/>
        <v>0</v>
      </c>
      <c r="S305" s="199">
        <f t="shared" si="129"/>
        <v>0</v>
      </c>
      <c r="T305" s="199">
        <f t="shared" si="130"/>
        <v>0</v>
      </c>
      <c r="U305" s="199">
        <f t="shared" si="131"/>
        <v>0</v>
      </c>
      <c r="V305" s="199">
        <f t="shared" si="132"/>
        <v>0</v>
      </c>
      <c r="W305" s="199">
        <f t="shared" si="133"/>
        <v>0</v>
      </c>
      <c r="X305" s="199">
        <f t="shared" si="134"/>
        <v>0</v>
      </c>
      <c r="Y305" s="199">
        <f t="shared" si="135"/>
        <v>0</v>
      </c>
      <c r="Z305" s="72"/>
      <c r="AA305" s="213">
        <f>+IFERROR(MIN(Z305*(1+MTR!$E$28)*(1+MTR!$F$28),IF(L305&lt;2018,X305+Y305*MTR!$D$35,X305+Y305*MTR!$E$36)),0)</f>
        <v>0</v>
      </c>
    </row>
    <row r="306" spans="1:27">
      <c r="A306" s="105"/>
      <c r="B306" s="72"/>
      <c r="C306" s="116"/>
      <c r="D306" s="72"/>
      <c r="E306" s="113"/>
      <c r="F306" s="197" t="str">
        <f t="shared" si="136"/>
        <v/>
      </c>
      <c r="G306" s="198" t="str">
        <f t="shared" si="137"/>
        <v/>
      </c>
      <c r="H306" s="199">
        <f t="shared" si="138"/>
        <v>0</v>
      </c>
      <c r="I306" s="199">
        <f t="shared" si="139"/>
        <v>0</v>
      </c>
      <c r="J306" s="199">
        <f t="shared" si="140"/>
        <v>0</v>
      </c>
      <c r="K306" s="199">
        <f t="shared" si="141"/>
        <v>0</v>
      </c>
      <c r="L306" s="199">
        <f t="shared" si="142"/>
        <v>0</v>
      </c>
      <c r="M306" s="199">
        <f t="shared" si="143"/>
        <v>0</v>
      </c>
      <c r="N306" s="72"/>
      <c r="O306" s="199">
        <f>+IFERROR(MIN(N306*(1+MTR!$E$28)*(1+MTR!$D$28),IF($C306&lt;2018,L306+M306*MTR!$D$35,L306+M306*MTR!$E$36)),0)</f>
        <v>0</v>
      </c>
      <c r="Q306" s="199" t="str">
        <f t="shared" si="144"/>
        <v/>
      </c>
      <c r="R306" s="199">
        <f t="shared" si="128"/>
        <v>0</v>
      </c>
      <c r="S306" s="199">
        <f t="shared" si="129"/>
        <v>0</v>
      </c>
      <c r="T306" s="199">
        <f t="shared" si="130"/>
        <v>0</v>
      </c>
      <c r="U306" s="199">
        <f t="shared" si="131"/>
        <v>0</v>
      </c>
      <c r="V306" s="199">
        <f t="shared" si="132"/>
        <v>0</v>
      </c>
      <c r="W306" s="199">
        <f t="shared" si="133"/>
        <v>0</v>
      </c>
      <c r="X306" s="199">
        <f t="shared" si="134"/>
        <v>0</v>
      </c>
      <c r="Y306" s="199">
        <f t="shared" si="135"/>
        <v>0</v>
      </c>
      <c r="Z306" s="72"/>
      <c r="AA306" s="213">
        <f>+IFERROR(MIN(Z306*(1+MTR!$E$28)*(1+MTR!$F$28),IF(L306&lt;2018,X306+Y306*MTR!$D$35,X306+Y306*MTR!$E$36)),0)</f>
        <v>0</v>
      </c>
    </row>
    <row r="307" spans="1:27">
      <c r="A307" s="105"/>
      <c r="B307" s="72"/>
      <c r="C307" s="116"/>
      <c r="D307" s="72"/>
      <c r="E307" s="113"/>
      <c r="F307" s="197" t="str">
        <f t="shared" si="136"/>
        <v/>
      </c>
      <c r="G307" s="198" t="str">
        <f t="shared" si="137"/>
        <v/>
      </c>
      <c r="H307" s="199">
        <f t="shared" si="138"/>
        <v>0</v>
      </c>
      <c r="I307" s="199">
        <f t="shared" si="139"/>
        <v>0</v>
      </c>
      <c r="J307" s="199">
        <f t="shared" si="140"/>
        <v>0</v>
      </c>
      <c r="K307" s="199">
        <f t="shared" si="141"/>
        <v>0</v>
      </c>
      <c r="L307" s="199">
        <f t="shared" si="142"/>
        <v>0</v>
      </c>
      <c r="M307" s="199">
        <f t="shared" si="143"/>
        <v>0</v>
      </c>
      <c r="N307" s="72"/>
      <c r="O307" s="199">
        <f>+IFERROR(MIN(N307*(1+MTR!$E$28)*(1+MTR!$D$28),IF($C307&lt;2018,L307+M307*MTR!$D$35,L307+M307*MTR!$E$36)),0)</f>
        <v>0</v>
      </c>
      <c r="Q307" s="199" t="str">
        <f t="shared" si="144"/>
        <v/>
      </c>
      <c r="R307" s="199">
        <f t="shared" si="128"/>
        <v>0</v>
      </c>
      <c r="S307" s="199">
        <f t="shared" si="129"/>
        <v>0</v>
      </c>
      <c r="T307" s="199">
        <f t="shared" si="130"/>
        <v>0</v>
      </c>
      <c r="U307" s="199">
        <f t="shared" si="131"/>
        <v>0</v>
      </c>
      <c r="V307" s="199">
        <f t="shared" si="132"/>
        <v>0</v>
      </c>
      <c r="W307" s="199">
        <f t="shared" si="133"/>
        <v>0</v>
      </c>
      <c r="X307" s="199">
        <f t="shared" si="134"/>
        <v>0</v>
      </c>
      <c r="Y307" s="199">
        <f t="shared" si="135"/>
        <v>0</v>
      </c>
      <c r="Z307" s="72"/>
      <c r="AA307" s="213">
        <f>+IFERROR(MIN(Z307*(1+MTR!$E$28)*(1+MTR!$F$28),IF(L307&lt;2018,X307+Y307*MTR!$D$35,X307+Y307*MTR!$E$36)),0)</f>
        <v>0</v>
      </c>
    </row>
    <row r="308" spans="1:27">
      <c r="A308" s="105"/>
      <c r="B308" s="72"/>
      <c r="C308" s="116"/>
      <c r="D308" s="72"/>
      <c r="E308" s="113"/>
      <c r="F308" s="197" t="str">
        <f t="shared" si="136"/>
        <v/>
      </c>
      <c r="G308" s="198" t="str">
        <f t="shared" si="137"/>
        <v/>
      </c>
      <c r="H308" s="199">
        <f t="shared" si="138"/>
        <v>0</v>
      </c>
      <c r="I308" s="199">
        <f t="shared" si="139"/>
        <v>0</v>
      </c>
      <c r="J308" s="199">
        <f t="shared" si="140"/>
        <v>0</v>
      </c>
      <c r="K308" s="199">
        <f t="shared" si="141"/>
        <v>0</v>
      </c>
      <c r="L308" s="199">
        <f t="shared" si="142"/>
        <v>0</v>
      </c>
      <c r="M308" s="199">
        <f t="shared" si="143"/>
        <v>0</v>
      </c>
      <c r="N308" s="72"/>
      <c r="O308" s="199">
        <f>+IFERROR(MIN(N308*(1+MTR!$E$28)*(1+MTR!$D$28),IF($C308&lt;2018,L308+M308*MTR!$D$35,L308+M308*MTR!$E$36)),0)</f>
        <v>0</v>
      </c>
      <c r="Q308" s="199" t="str">
        <f t="shared" si="144"/>
        <v/>
      </c>
      <c r="R308" s="199">
        <f t="shared" si="128"/>
        <v>0</v>
      </c>
      <c r="S308" s="199">
        <f t="shared" si="129"/>
        <v>0</v>
      </c>
      <c r="T308" s="199">
        <f t="shared" si="130"/>
        <v>0</v>
      </c>
      <c r="U308" s="199">
        <f t="shared" si="131"/>
        <v>0</v>
      </c>
      <c r="V308" s="199">
        <f t="shared" si="132"/>
        <v>0</v>
      </c>
      <c r="W308" s="199">
        <f t="shared" si="133"/>
        <v>0</v>
      </c>
      <c r="X308" s="199">
        <f t="shared" si="134"/>
        <v>0</v>
      </c>
      <c r="Y308" s="199">
        <f t="shared" si="135"/>
        <v>0</v>
      </c>
      <c r="Z308" s="72"/>
      <c r="AA308" s="213">
        <f>+IFERROR(MIN(Z308*(1+MTR!$E$28)*(1+MTR!$F$28),IF(L308&lt;2018,X308+Y308*MTR!$D$35,X308+Y308*MTR!$E$36)),0)</f>
        <v>0</v>
      </c>
    </row>
    <row r="309" spans="1:27">
      <c r="A309" s="105"/>
      <c r="B309" s="72"/>
      <c r="C309" s="116"/>
      <c r="D309" s="72"/>
      <c r="E309" s="113"/>
      <c r="F309" s="197" t="str">
        <f t="shared" si="136"/>
        <v/>
      </c>
      <c r="G309" s="198" t="str">
        <f t="shared" si="137"/>
        <v/>
      </c>
      <c r="H309" s="199">
        <f t="shared" si="138"/>
        <v>0</v>
      </c>
      <c r="I309" s="199">
        <f t="shared" si="139"/>
        <v>0</v>
      </c>
      <c r="J309" s="199">
        <f t="shared" si="140"/>
        <v>0</v>
      </c>
      <c r="K309" s="199">
        <f t="shared" si="141"/>
        <v>0</v>
      </c>
      <c r="L309" s="199">
        <f t="shared" si="142"/>
        <v>0</v>
      </c>
      <c r="M309" s="199">
        <f t="shared" si="143"/>
        <v>0</v>
      </c>
      <c r="N309" s="72"/>
      <c r="O309" s="199">
        <f>+IFERROR(MIN(N309*(1+MTR!$E$28)*(1+MTR!$D$28),IF($C309&lt;2018,L309+M309*MTR!$D$35,L309+M309*MTR!$E$36)),0)</f>
        <v>0</v>
      </c>
      <c r="Q309" s="199" t="str">
        <f t="shared" si="144"/>
        <v/>
      </c>
      <c r="R309" s="199">
        <f t="shared" si="128"/>
        <v>0</v>
      </c>
      <c r="S309" s="199">
        <f t="shared" si="129"/>
        <v>0</v>
      </c>
      <c r="T309" s="199">
        <f t="shared" si="130"/>
        <v>0</v>
      </c>
      <c r="U309" s="199">
        <f t="shared" si="131"/>
        <v>0</v>
      </c>
      <c r="V309" s="199">
        <f t="shared" si="132"/>
        <v>0</v>
      </c>
      <c r="W309" s="199">
        <f t="shared" si="133"/>
        <v>0</v>
      </c>
      <c r="X309" s="199">
        <f t="shared" si="134"/>
        <v>0</v>
      </c>
      <c r="Y309" s="199">
        <f t="shared" si="135"/>
        <v>0</v>
      </c>
      <c r="Z309" s="72"/>
      <c r="AA309" s="213">
        <f>+IFERROR(MIN(Z309*(1+MTR!$E$28)*(1+MTR!$F$28),IF(L309&lt;2018,X309+Y309*MTR!$D$35,X309+Y309*MTR!$E$36)),0)</f>
        <v>0</v>
      </c>
    </row>
    <row r="310" spans="1:27">
      <c r="A310" s="105"/>
      <c r="B310" s="72"/>
      <c r="C310" s="116"/>
      <c r="D310" s="72"/>
      <c r="E310" s="113"/>
      <c r="F310" s="197" t="str">
        <f t="shared" si="136"/>
        <v/>
      </c>
      <c r="G310" s="198" t="str">
        <f t="shared" si="137"/>
        <v/>
      </c>
      <c r="H310" s="199">
        <f t="shared" si="138"/>
        <v>0</v>
      </c>
      <c r="I310" s="199">
        <f t="shared" si="139"/>
        <v>0</v>
      </c>
      <c r="J310" s="199">
        <f t="shared" si="140"/>
        <v>0</v>
      </c>
      <c r="K310" s="199">
        <f t="shared" si="141"/>
        <v>0</v>
      </c>
      <c r="L310" s="199">
        <f t="shared" si="142"/>
        <v>0</v>
      </c>
      <c r="M310" s="199">
        <f t="shared" si="143"/>
        <v>0</v>
      </c>
      <c r="N310" s="72"/>
      <c r="O310" s="199">
        <f>+IFERROR(MIN(N310*(1+MTR!$E$28)*(1+MTR!$D$28),IF($C310&lt;2018,L310+M310*MTR!$D$35,L310+M310*MTR!$E$36)),0)</f>
        <v>0</v>
      </c>
      <c r="Q310" s="199" t="str">
        <f t="shared" si="144"/>
        <v/>
      </c>
      <c r="R310" s="199">
        <f t="shared" si="128"/>
        <v>0</v>
      </c>
      <c r="S310" s="199">
        <f t="shared" si="129"/>
        <v>0</v>
      </c>
      <c r="T310" s="199">
        <f t="shared" si="130"/>
        <v>0</v>
      </c>
      <c r="U310" s="199">
        <f t="shared" si="131"/>
        <v>0</v>
      </c>
      <c r="V310" s="199">
        <f t="shared" si="132"/>
        <v>0</v>
      </c>
      <c r="W310" s="199">
        <f t="shared" si="133"/>
        <v>0</v>
      </c>
      <c r="X310" s="199">
        <f t="shared" si="134"/>
        <v>0</v>
      </c>
      <c r="Y310" s="199">
        <f t="shared" si="135"/>
        <v>0</v>
      </c>
      <c r="Z310" s="72"/>
      <c r="AA310" s="213">
        <f>+IFERROR(MIN(Z310*(1+MTR!$E$28)*(1+MTR!$F$28),IF(L310&lt;2018,X310+Y310*MTR!$D$35,X310+Y310*MTR!$E$36)),0)</f>
        <v>0</v>
      </c>
    </row>
    <row r="311" spans="1:27">
      <c r="A311" s="105"/>
      <c r="B311" s="72"/>
      <c r="C311" s="116"/>
      <c r="D311" s="72"/>
      <c r="E311" s="113"/>
      <c r="F311" s="197" t="str">
        <f t="shared" si="136"/>
        <v/>
      </c>
      <c r="G311" s="198" t="str">
        <f t="shared" si="137"/>
        <v/>
      </c>
      <c r="H311" s="199">
        <f t="shared" si="138"/>
        <v>0</v>
      </c>
      <c r="I311" s="199">
        <f t="shared" si="139"/>
        <v>0</v>
      </c>
      <c r="J311" s="199">
        <f t="shared" si="140"/>
        <v>0</v>
      </c>
      <c r="K311" s="199">
        <f t="shared" si="141"/>
        <v>0</v>
      </c>
      <c r="L311" s="199">
        <f t="shared" si="142"/>
        <v>0</v>
      </c>
      <c r="M311" s="199">
        <f t="shared" si="143"/>
        <v>0</v>
      </c>
      <c r="N311" s="72"/>
      <c r="O311" s="199">
        <f>+IFERROR(MIN(N311*(1+MTR!$E$28)*(1+MTR!$D$28),IF($C311&lt;2018,L311+M311*MTR!$D$35,L311+M311*MTR!$E$36)),0)</f>
        <v>0</v>
      </c>
      <c r="Q311" s="199" t="str">
        <f t="shared" si="144"/>
        <v/>
      </c>
      <c r="R311" s="199">
        <f t="shared" si="128"/>
        <v>0</v>
      </c>
      <c r="S311" s="199">
        <f t="shared" si="129"/>
        <v>0</v>
      </c>
      <c r="T311" s="199">
        <f t="shared" si="130"/>
        <v>0</v>
      </c>
      <c r="U311" s="199">
        <f t="shared" si="131"/>
        <v>0</v>
      </c>
      <c r="V311" s="199">
        <f t="shared" si="132"/>
        <v>0</v>
      </c>
      <c r="W311" s="199">
        <f t="shared" si="133"/>
        <v>0</v>
      </c>
      <c r="X311" s="199">
        <f t="shared" si="134"/>
        <v>0</v>
      </c>
      <c r="Y311" s="199">
        <f t="shared" si="135"/>
        <v>0</v>
      </c>
      <c r="Z311" s="72"/>
      <c r="AA311" s="213">
        <f>+IFERROR(MIN(Z311*(1+MTR!$E$28)*(1+MTR!$F$28),IF(L311&lt;2018,X311+Y311*MTR!$D$35,X311+Y311*MTR!$E$36)),0)</f>
        <v>0</v>
      </c>
    </row>
    <row r="312" spans="1:27">
      <c r="A312" s="105"/>
      <c r="B312" s="72"/>
      <c r="C312" s="116"/>
      <c r="D312" s="72"/>
      <c r="E312" s="113"/>
      <c r="F312" s="197" t="str">
        <f t="shared" si="136"/>
        <v/>
      </c>
      <c r="G312" s="198" t="str">
        <f t="shared" si="137"/>
        <v/>
      </c>
      <c r="H312" s="199">
        <f t="shared" si="138"/>
        <v>0</v>
      </c>
      <c r="I312" s="199">
        <f t="shared" si="139"/>
        <v>0</v>
      </c>
      <c r="J312" s="199">
        <f t="shared" si="140"/>
        <v>0</v>
      </c>
      <c r="K312" s="199">
        <f t="shared" si="141"/>
        <v>0</v>
      </c>
      <c r="L312" s="199">
        <f t="shared" si="142"/>
        <v>0</v>
      </c>
      <c r="M312" s="199">
        <f t="shared" si="143"/>
        <v>0</v>
      </c>
      <c r="N312" s="72"/>
      <c r="O312" s="199">
        <f>+IFERROR(MIN(N312*(1+MTR!$E$28)*(1+MTR!$D$28),IF($C312&lt;2018,L312+M312*MTR!$D$35,L312+M312*MTR!$E$36)),0)</f>
        <v>0</v>
      </c>
      <c r="Q312" s="199" t="str">
        <f t="shared" si="144"/>
        <v/>
      </c>
      <c r="R312" s="199">
        <f t="shared" si="128"/>
        <v>0</v>
      </c>
      <c r="S312" s="199">
        <f t="shared" si="129"/>
        <v>0</v>
      </c>
      <c r="T312" s="199">
        <f t="shared" si="130"/>
        <v>0</v>
      </c>
      <c r="U312" s="199">
        <f t="shared" si="131"/>
        <v>0</v>
      </c>
      <c r="V312" s="199">
        <f t="shared" si="132"/>
        <v>0</v>
      </c>
      <c r="W312" s="199">
        <f t="shared" si="133"/>
        <v>0</v>
      </c>
      <c r="X312" s="199">
        <f t="shared" si="134"/>
        <v>0</v>
      </c>
      <c r="Y312" s="199">
        <f t="shared" si="135"/>
        <v>0</v>
      </c>
      <c r="Z312" s="72"/>
      <c r="AA312" s="213">
        <f>+IFERROR(MIN(Z312*(1+MTR!$E$28)*(1+MTR!$F$28),IF(L312&lt;2018,X312+Y312*MTR!$D$35,X312+Y312*MTR!$E$36)),0)</f>
        <v>0</v>
      </c>
    </row>
    <row r="313" spans="1:27">
      <c r="A313" s="105"/>
      <c r="B313" s="72"/>
      <c r="C313" s="116"/>
      <c r="D313" s="72"/>
      <c r="E313" s="113"/>
      <c r="F313" s="197" t="str">
        <f t="shared" si="136"/>
        <v/>
      </c>
      <c r="G313" s="198" t="str">
        <f t="shared" si="137"/>
        <v/>
      </c>
      <c r="H313" s="199">
        <f t="shared" si="138"/>
        <v>0</v>
      </c>
      <c r="I313" s="199">
        <f t="shared" si="139"/>
        <v>0</v>
      </c>
      <c r="J313" s="199">
        <f t="shared" si="140"/>
        <v>0</v>
      </c>
      <c r="K313" s="199">
        <f t="shared" si="141"/>
        <v>0</v>
      </c>
      <c r="L313" s="199">
        <f t="shared" si="142"/>
        <v>0</v>
      </c>
      <c r="M313" s="199">
        <f t="shared" si="143"/>
        <v>0</v>
      </c>
      <c r="N313" s="72"/>
      <c r="O313" s="199">
        <f>+IFERROR(MIN(N313*(1+MTR!$E$28)*(1+MTR!$D$28),IF($C313&lt;2018,L313+M313*MTR!$D$35,L313+M313*MTR!$E$36)),0)</f>
        <v>0</v>
      </c>
      <c r="Q313" s="199" t="str">
        <f t="shared" si="144"/>
        <v/>
      </c>
      <c r="R313" s="199">
        <f t="shared" si="128"/>
        <v>0</v>
      </c>
      <c r="S313" s="199">
        <f t="shared" si="129"/>
        <v>0</v>
      </c>
      <c r="T313" s="199">
        <f t="shared" si="130"/>
        <v>0</v>
      </c>
      <c r="U313" s="199">
        <f t="shared" si="131"/>
        <v>0</v>
      </c>
      <c r="V313" s="199">
        <f t="shared" si="132"/>
        <v>0</v>
      </c>
      <c r="W313" s="199">
        <f t="shared" si="133"/>
        <v>0</v>
      </c>
      <c r="X313" s="199">
        <f t="shared" si="134"/>
        <v>0</v>
      </c>
      <c r="Y313" s="199">
        <f t="shared" si="135"/>
        <v>0</v>
      </c>
      <c r="Z313" s="72"/>
      <c r="AA313" s="213">
        <f>+IFERROR(MIN(Z313*(1+MTR!$E$28)*(1+MTR!$F$28),IF(L313&lt;2018,X313+Y313*MTR!$D$35,X313+Y313*MTR!$E$36)),0)</f>
        <v>0</v>
      </c>
    </row>
    <row r="314" spans="1:27">
      <c r="A314" s="105"/>
      <c r="B314" s="72"/>
      <c r="C314" s="116"/>
      <c r="D314" s="72"/>
      <c r="E314" s="113"/>
      <c r="F314" s="197" t="str">
        <f t="shared" si="136"/>
        <v/>
      </c>
      <c r="G314" s="198" t="str">
        <f t="shared" si="137"/>
        <v/>
      </c>
      <c r="H314" s="199">
        <f t="shared" si="138"/>
        <v>0</v>
      </c>
      <c r="I314" s="199">
        <f t="shared" si="139"/>
        <v>0</v>
      </c>
      <c r="J314" s="199">
        <f t="shared" si="140"/>
        <v>0</v>
      </c>
      <c r="K314" s="199">
        <f t="shared" si="141"/>
        <v>0</v>
      </c>
      <c r="L314" s="199">
        <f t="shared" si="142"/>
        <v>0</v>
      </c>
      <c r="M314" s="199">
        <f t="shared" si="143"/>
        <v>0</v>
      </c>
      <c r="N314" s="72"/>
      <c r="O314" s="199">
        <f>+IFERROR(MIN(N314*(1+MTR!$E$28)*(1+MTR!$D$28),IF($C314&lt;2018,L314+M314*MTR!$D$35,L314+M314*MTR!$E$36)),0)</f>
        <v>0</v>
      </c>
      <c r="Q314" s="199" t="str">
        <f t="shared" si="144"/>
        <v/>
      </c>
      <c r="R314" s="199">
        <f t="shared" si="128"/>
        <v>0</v>
      </c>
      <c r="S314" s="199">
        <f t="shared" si="129"/>
        <v>0</v>
      </c>
      <c r="T314" s="199">
        <f t="shared" si="130"/>
        <v>0</v>
      </c>
      <c r="U314" s="199">
        <f t="shared" si="131"/>
        <v>0</v>
      </c>
      <c r="V314" s="199">
        <f t="shared" si="132"/>
        <v>0</v>
      </c>
      <c r="W314" s="199">
        <f t="shared" si="133"/>
        <v>0</v>
      </c>
      <c r="X314" s="199">
        <f t="shared" si="134"/>
        <v>0</v>
      </c>
      <c r="Y314" s="199">
        <f t="shared" si="135"/>
        <v>0</v>
      </c>
      <c r="Z314" s="72"/>
      <c r="AA314" s="213">
        <f>+IFERROR(MIN(Z314*(1+MTR!$E$28)*(1+MTR!$F$28),IF(L314&lt;2018,X314+Y314*MTR!$D$35,X314+Y314*MTR!$E$36)),0)</f>
        <v>0</v>
      </c>
    </row>
    <row r="315" spans="1:27">
      <c r="A315" s="105"/>
      <c r="B315" s="72"/>
      <c r="C315" s="116"/>
      <c r="D315" s="72"/>
      <c r="E315" s="113"/>
      <c r="F315" s="197" t="str">
        <f t="shared" si="136"/>
        <v/>
      </c>
      <c r="G315" s="198" t="str">
        <f t="shared" si="137"/>
        <v/>
      </c>
      <c r="H315" s="199">
        <f t="shared" si="138"/>
        <v>0</v>
      </c>
      <c r="I315" s="199">
        <f t="shared" si="139"/>
        <v>0</v>
      </c>
      <c r="J315" s="199">
        <f t="shared" si="140"/>
        <v>0</v>
      </c>
      <c r="K315" s="199">
        <f t="shared" si="141"/>
        <v>0</v>
      </c>
      <c r="L315" s="199">
        <f t="shared" si="142"/>
        <v>0</v>
      </c>
      <c r="M315" s="199">
        <f t="shared" si="143"/>
        <v>0</v>
      </c>
      <c r="N315" s="72"/>
      <c r="O315" s="199">
        <f>+IFERROR(MIN(N315*(1+MTR!$E$28)*(1+MTR!$D$28),IF($C315&lt;2018,L315+M315*MTR!$D$35,L315+M315*MTR!$E$36)),0)</f>
        <v>0</v>
      </c>
      <c r="Q315" s="199" t="str">
        <f t="shared" si="144"/>
        <v/>
      </c>
      <c r="R315" s="199">
        <f t="shared" si="128"/>
        <v>0</v>
      </c>
      <c r="S315" s="199">
        <f t="shared" si="129"/>
        <v>0</v>
      </c>
      <c r="T315" s="199">
        <f t="shared" si="130"/>
        <v>0</v>
      </c>
      <c r="U315" s="199">
        <f t="shared" si="131"/>
        <v>0</v>
      </c>
      <c r="V315" s="199">
        <f t="shared" si="132"/>
        <v>0</v>
      </c>
      <c r="W315" s="199">
        <f t="shared" si="133"/>
        <v>0</v>
      </c>
      <c r="X315" s="199">
        <f t="shared" si="134"/>
        <v>0</v>
      </c>
      <c r="Y315" s="199">
        <f t="shared" si="135"/>
        <v>0</v>
      </c>
      <c r="Z315" s="72"/>
      <c r="AA315" s="213">
        <f>+IFERROR(MIN(Z315*(1+MTR!$E$28)*(1+MTR!$F$28),IF(L315&lt;2018,X315+Y315*MTR!$D$35,X315+Y315*MTR!$E$36)),0)</f>
        <v>0</v>
      </c>
    </row>
    <row r="316" spans="1:27">
      <c r="A316" s="105"/>
      <c r="B316" s="72"/>
      <c r="C316" s="116"/>
      <c r="D316" s="72"/>
      <c r="E316" s="113"/>
      <c r="F316" s="197" t="str">
        <f t="shared" si="136"/>
        <v/>
      </c>
      <c r="G316" s="198" t="str">
        <f t="shared" si="137"/>
        <v/>
      </c>
      <c r="H316" s="199">
        <f t="shared" si="138"/>
        <v>0</v>
      </c>
      <c r="I316" s="199">
        <f t="shared" si="139"/>
        <v>0</v>
      </c>
      <c r="J316" s="199">
        <f t="shared" si="140"/>
        <v>0</v>
      </c>
      <c r="K316" s="199">
        <f t="shared" si="141"/>
        <v>0</v>
      </c>
      <c r="L316" s="199">
        <f t="shared" si="142"/>
        <v>0</v>
      </c>
      <c r="M316" s="199">
        <f t="shared" si="143"/>
        <v>0</v>
      </c>
      <c r="N316" s="72"/>
      <c r="O316" s="199">
        <f>+IFERROR(MIN(N316*(1+MTR!$E$28)*(1+MTR!$D$28),IF($C316&lt;2018,L316+M316*MTR!$D$35,L316+M316*MTR!$E$36)),0)</f>
        <v>0</v>
      </c>
      <c r="Q316" s="199" t="str">
        <f t="shared" si="144"/>
        <v/>
      </c>
      <c r="R316" s="199">
        <f t="shared" si="128"/>
        <v>0</v>
      </c>
      <c r="S316" s="199">
        <f t="shared" si="129"/>
        <v>0</v>
      </c>
      <c r="T316" s="199">
        <f t="shared" si="130"/>
        <v>0</v>
      </c>
      <c r="U316" s="199">
        <f t="shared" si="131"/>
        <v>0</v>
      </c>
      <c r="V316" s="199">
        <f t="shared" si="132"/>
        <v>0</v>
      </c>
      <c r="W316" s="199">
        <f t="shared" si="133"/>
        <v>0</v>
      </c>
      <c r="X316" s="199">
        <f t="shared" si="134"/>
        <v>0</v>
      </c>
      <c r="Y316" s="199">
        <f t="shared" si="135"/>
        <v>0</v>
      </c>
      <c r="Z316" s="72"/>
      <c r="AA316" s="213">
        <f>+IFERROR(MIN(Z316*(1+MTR!$E$28)*(1+MTR!$F$28),IF(L316&lt;2018,X316+Y316*MTR!$D$35,X316+Y316*MTR!$E$36)),0)</f>
        <v>0</v>
      </c>
    </row>
    <row r="317" spans="1:27">
      <c r="A317" s="105"/>
      <c r="B317" s="72"/>
      <c r="C317" s="116"/>
      <c r="D317" s="72"/>
      <c r="E317" s="113"/>
      <c r="F317" s="197" t="str">
        <f t="shared" si="136"/>
        <v/>
      </c>
      <c r="G317" s="198" t="str">
        <f t="shared" si="137"/>
        <v/>
      </c>
      <c r="H317" s="199">
        <f t="shared" si="138"/>
        <v>0</v>
      </c>
      <c r="I317" s="199">
        <f t="shared" si="139"/>
        <v>0</v>
      </c>
      <c r="J317" s="199">
        <f t="shared" si="140"/>
        <v>0</v>
      </c>
      <c r="K317" s="199">
        <f t="shared" si="141"/>
        <v>0</v>
      </c>
      <c r="L317" s="199">
        <f t="shared" si="142"/>
        <v>0</v>
      </c>
      <c r="M317" s="199">
        <f t="shared" si="143"/>
        <v>0</v>
      </c>
      <c r="N317" s="72"/>
      <c r="O317" s="199">
        <f>+IFERROR(MIN(N317*(1+MTR!$E$28)*(1+MTR!$D$28),IF($C317&lt;2018,L317+M317*MTR!$D$35,L317+M317*MTR!$E$36)),0)</f>
        <v>0</v>
      </c>
      <c r="Q317" s="199" t="str">
        <f t="shared" si="144"/>
        <v/>
      </c>
      <c r="R317" s="199">
        <f t="shared" si="128"/>
        <v>0</v>
      </c>
      <c r="S317" s="199">
        <f t="shared" si="129"/>
        <v>0</v>
      </c>
      <c r="T317" s="199">
        <f t="shared" si="130"/>
        <v>0</v>
      </c>
      <c r="U317" s="199">
        <f t="shared" si="131"/>
        <v>0</v>
      </c>
      <c r="V317" s="199">
        <f t="shared" si="132"/>
        <v>0</v>
      </c>
      <c r="W317" s="199">
        <f t="shared" si="133"/>
        <v>0</v>
      </c>
      <c r="X317" s="199">
        <f t="shared" si="134"/>
        <v>0</v>
      </c>
      <c r="Y317" s="199">
        <f t="shared" si="135"/>
        <v>0</v>
      </c>
      <c r="Z317" s="72"/>
      <c r="AA317" s="213">
        <f>+IFERROR(MIN(Z317*(1+MTR!$E$28)*(1+MTR!$F$28),IF(L317&lt;2018,X317+Y317*MTR!$D$35,X317+Y317*MTR!$E$36)),0)</f>
        <v>0</v>
      </c>
    </row>
    <row r="318" spans="1:27">
      <c r="A318" s="105"/>
      <c r="B318" s="72"/>
      <c r="C318" s="116"/>
      <c r="D318" s="72"/>
      <c r="E318" s="113"/>
      <c r="F318" s="197" t="str">
        <f t="shared" si="136"/>
        <v/>
      </c>
      <c r="G318" s="198" t="str">
        <f t="shared" si="137"/>
        <v/>
      </c>
      <c r="H318" s="199">
        <f t="shared" si="138"/>
        <v>0</v>
      </c>
      <c r="I318" s="199">
        <f t="shared" si="139"/>
        <v>0</v>
      </c>
      <c r="J318" s="199">
        <f t="shared" si="140"/>
        <v>0</v>
      </c>
      <c r="K318" s="199">
        <f t="shared" si="141"/>
        <v>0</v>
      </c>
      <c r="L318" s="199">
        <f t="shared" si="142"/>
        <v>0</v>
      </c>
      <c r="M318" s="199">
        <f t="shared" si="143"/>
        <v>0</v>
      </c>
      <c r="N318" s="72"/>
      <c r="O318" s="199">
        <f>+IFERROR(MIN(N318*(1+MTR!$E$28)*(1+MTR!$D$28),IF($C318&lt;2018,L318+M318*MTR!$D$35,L318+M318*MTR!$E$36)),0)</f>
        <v>0</v>
      </c>
      <c r="Q318" s="199" t="str">
        <f t="shared" si="144"/>
        <v/>
      </c>
      <c r="R318" s="199">
        <f t="shared" si="128"/>
        <v>0</v>
      </c>
      <c r="S318" s="199">
        <f t="shared" si="129"/>
        <v>0</v>
      </c>
      <c r="T318" s="199">
        <f t="shared" si="130"/>
        <v>0</v>
      </c>
      <c r="U318" s="199">
        <f t="shared" si="131"/>
        <v>0</v>
      </c>
      <c r="V318" s="199">
        <f t="shared" si="132"/>
        <v>0</v>
      </c>
      <c r="W318" s="199">
        <f t="shared" si="133"/>
        <v>0</v>
      </c>
      <c r="X318" s="199">
        <f t="shared" si="134"/>
        <v>0</v>
      </c>
      <c r="Y318" s="199">
        <f t="shared" si="135"/>
        <v>0</v>
      </c>
      <c r="Z318" s="72"/>
      <c r="AA318" s="213">
        <f>+IFERROR(MIN(Z318*(1+MTR!$E$28)*(1+MTR!$F$28),IF(L318&lt;2018,X318+Y318*MTR!$D$35,X318+Y318*MTR!$E$36)),0)</f>
        <v>0</v>
      </c>
    </row>
    <row r="319" spans="1:27">
      <c r="A319" s="105"/>
      <c r="B319" s="72"/>
      <c r="C319" s="116"/>
      <c r="D319" s="72"/>
      <c r="E319" s="113"/>
      <c r="F319" s="197" t="str">
        <f t="shared" si="136"/>
        <v/>
      </c>
      <c r="G319" s="198" t="str">
        <f t="shared" si="137"/>
        <v/>
      </c>
      <c r="H319" s="199">
        <f t="shared" si="138"/>
        <v>0</v>
      </c>
      <c r="I319" s="199">
        <f t="shared" si="139"/>
        <v>0</v>
      </c>
      <c r="J319" s="199">
        <f t="shared" si="140"/>
        <v>0</v>
      </c>
      <c r="K319" s="199">
        <f t="shared" si="141"/>
        <v>0</v>
      </c>
      <c r="L319" s="199">
        <f t="shared" si="142"/>
        <v>0</v>
      </c>
      <c r="M319" s="199">
        <f t="shared" si="143"/>
        <v>0</v>
      </c>
      <c r="N319" s="72"/>
      <c r="O319" s="199">
        <f>+IFERROR(MIN(N319*(1+MTR!$E$28)*(1+MTR!$D$28),IF($C319&lt;2018,L319+M319*MTR!$D$35,L319+M319*MTR!$E$36)),0)</f>
        <v>0</v>
      </c>
      <c r="Q319" s="199" t="str">
        <f t="shared" si="144"/>
        <v/>
      </c>
      <c r="R319" s="199">
        <f t="shared" si="128"/>
        <v>0</v>
      </c>
      <c r="S319" s="199">
        <f t="shared" si="129"/>
        <v>0</v>
      </c>
      <c r="T319" s="199">
        <f t="shared" si="130"/>
        <v>0</v>
      </c>
      <c r="U319" s="199">
        <f t="shared" si="131"/>
        <v>0</v>
      </c>
      <c r="V319" s="199">
        <f t="shared" si="132"/>
        <v>0</v>
      </c>
      <c r="W319" s="199">
        <f t="shared" si="133"/>
        <v>0</v>
      </c>
      <c r="X319" s="199">
        <f t="shared" si="134"/>
        <v>0</v>
      </c>
      <c r="Y319" s="199">
        <f t="shared" si="135"/>
        <v>0</v>
      </c>
      <c r="Z319" s="72"/>
      <c r="AA319" s="213">
        <f>+IFERROR(MIN(Z319*(1+MTR!$E$28)*(1+MTR!$F$28),IF(L319&lt;2018,X319+Y319*MTR!$D$35,X319+Y319*MTR!$E$36)),0)</f>
        <v>0</v>
      </c>
    </row>
    <row r="320" spans="1:27">
      <c r="A320" s="105"/>
      <c r="B320" s="72"/>
      <c r="C320" s="116"/>
      <c r="D320" s="72"/>
      <c r="E320" s="113"/>
      <c r="F320" s="197" t="str">
        <f t="shared" si="136"/>
        <v/>
      </c>
      <c r="G320" s="198" t="str">
        <f t="shared" si="137"/>
        <v/>
      </c>
      <c r="H320" s="199">
        <f t="shared" si="138"/>
        <v>0</v>
      </c>
      <c r="I320" s="199">
        <f t="shared" si="139"/>
        <v>0</v>
      </c>
      <c r="J320" s="199">
        <f t="shared" si="140"/>
        <v>0</v>
      </c>
      <c r="K320" s="199">
        <f t="shared" si="141"/>
        <v>0</v>
      </c>
      <c r="L320" s="199">
        <f t="shared" si="142"/>
        <v>0</v>
      </c>
      <c r="M320" s="199">
        <f t="shared" si="143"/>
        <v>0</v>
      </c>
      <c r="N320" s="72"/>
      <c r="O320" s="199">
        <f>+IFERROR(MIN(N320*(1+MTR!$E$28)*(1+MTR!$D$28),IF($C320&lt;2018,L320+M320*MTR!$D$35,L320+M320*MTR!$E$36)),0)</f>
        <v>0</v>
      </c>
      <c r="Q320" s="199" t="str">
        <f t="shared" si="144"/>
        <v/>
      </c>
      <c r="R320" s="199">
        <f t="shared" si="128"/>
        <v>0</v>
      </c>
      <c r="S320" s="199">
        <f t="shared" si="129"/>
        <v>0</v>
      </c>
      <c r="T320" s="199">
        <f t="shared" si="130"/>
        <v>0</v>
      </c>
      <c r="U320" s="199">
        <f t="shared" si="131"/>
        <v>0</v>
      </c>
      <c r="V320" s="199">
        <f t="shared" si="132"/>
        <v>0</v>
      </c>
      <c r="W320" s="199">
        <f t="shared" si="133"/>
        <v>0</v>
      </c>
      <c r="X320" s="199">
        <f t="shared" si="134"/>
        <v>0</v>
      </c>
      <c r="Y320" s="199">
        <f t="shared" si="135"/>
        <v>0</v>
      </c>
      <c r="Z320" s="72"/>
      <c r="AA320" s="213">
        <f>+IFERROR(MIN(Z320*(1+MTR!$E$28)*(1+MTR!$F$28),IF(L320&lt;2018,X320+Y320*MTR!$D$35,X320+Y320*MTR!$E$36)),0)</f>
        <v>0</v>
      </c>
    </row>
    <row r="321" spans="1:27">
      <c r="A321" s="105"/>
      <c r="B321" s="72"/>
      <c r="C321" s="116"/>
      <c r="D321" s="72"/>
      <c r="E321" s="113"/>
      <c r="F321" s="197" t="str">
        <f t="shared" si="136"/>
        <v/>
      </c>
      <c r="G321" s="198" t="str">
        <f t="shared" si="137"/>
        <v/>
      </c>
      <c r="H321" s="199">
        <f t="shared" si="138"/>
        <v>0</v>
      </c>
      <c r="I321" s="199">
        <f t="shared" si="139"/>
        <v>0</v>
      </c>
      <c r="J321" s="199">
        <f t="shared" si="140"/>
        <v>0</v>
      </c>
      <c r="K321" s="199">
        <f t="shared" si="141"/>
        <v>0</v>
      </c>
      <c r="L321" s="199">
        <f t="shared" si="142"/>
        <v>0</v>
      </c>
      <c r="M321" s="199">
        <f t="shared" si="143"/>
        <v>0</v>
      </c>
      <c r="N321" s="72"/>
      <c r="O321" s="199">
        <f>+IFERROR(MIN(N321*(1+MTR!$E$28)*(1+MTR!$D$28),IF($C321&lt;2018,L321+M321*MTR!$D$35,L321+M321*MTR!$E$36)),0)</f>
        <v>0</v>
      </c>
      <c r="Q321" s="199" t="str">
        <f t="shared" si="144"/>
        <v/>
      </c>
      <c r="R321" s="199">
        <f t="shared" si="128"/>
        <v>0</v>
      </c>
      <c r="S321" s="199">
        <f t="shared" si="129"/>
        <v>0</v>
      </c>
      <c r="T321" s="199">
        <f t="shared" si="130"/>
        <v>0</v>
      </c>
      <c r="U321" s="199">
        <f t="shared" si="131"/>
        <v>0</v>
      </c>
      <c r="V321" s="199">
        <f t="shared" si="132"/>
        <v>0</v>
      </c>
      <c r="W321" s="199">
        <f t="shared" si="133"/>
        <v>0</v>
      </c>
      <c r="X321" s="199">
        <f t="shared" si="134"/>
        <v>0</v>
      </c>
      <c r="Y321" s="199">
        <f t="shared" si="135"/>
        <v>0</v>
      </c>
      <c r="Z321" s="72"/>
      <c r="AA321" s="213">
        <f>+IFERROR(MIN(Z321*(1+MTR!$E$28)*(1+MTR!$F$28),IF(L321&lt;2018,X321+Y321*MTR!$D$35,X321+Y321*MTR!$E$36)),0)</f>
        <v>0</v>
      </c>
    </row>
    <row r="322" spans="1:27">
      <c r="A322" s="105"/>
      <c r="B322" s="72"/>
      <c r="C322" s="116"/>
      <c r="D322" s="72"/>
      <c r="E322" s="113"/>
      <c r="F322" s="197" t="str">
        <f t="shared" si="136"/>
        <v/>
      </c>
      <c r="G322" s="198" t="str">
        <f t="shared" si="137"/>
        <v/>
      </c>
      <c r="H322" s="199">
        <f t="shared" si="138"/>
        <v>0</v>
      </c>
      <c r="I322" s="199">
        <f t="shared" si="139"/>
        <v>0</v>
      </c>
      <c r="J322" s="199">
        <f t="shared" si="140"/>
        <v>0</v>
      </c>
      <c r="K322" s="199">
        <f t="shared" si="141"/>
        <v>0</v>
      </c>
      <c r="L322" s="199">
        <f t="shared" si="142"/>
        <v>0</v>
      </c>
      <c r="M322" s="199">
        <f t="shared" si="143"/>
        <v>0</v>
      </c>
      <c r="N322" s="72"/>
      <c r="O322" s="199">
        <f>+IFERROR(MIN(N322*(1+MTR!$E$28)*(1+MTR!$D$28),IF($C322&lt;2018,L322+M322*MTR!$D$35,L322+M322*MTR!$E$36)),0)</f>
        <v>0</v>
      </c>
      <c r="Q322" s="199" t="str">
        <f t="shared" si="144"/>
        <v/>
      </c>
      <c r="R322" s="199">
        <f t="shared" si="128"/>
        <v>0</v>
      </c>
      <c r="S322" s="199">
        <f t="shared" si="129"/>
        <v>0</v>
      </c>
      <c r="T322" s="199">
        <f t="shared" si="130"/>
        <v>0</v>
      </c>
      <c r="U322" s="199">
        <f t="shared" si="131"/>
        <v>0</v>
      </c>
      <c r="V322" s="199">
        <f t="shared" si="132"/>
        <v>0</v>
      </c>
      <c r="W322" s="199">
        <f t="shared" si="133"/>
        <v>0</v>
      </c>
      <c r="X322" s="199">
        <f t="shared" si="134"/>
        <v>0</v>
      </c>
      <c r="Y322" s="199">
        <f t="shared" si="135"/>
        <v>0</v>
      </c>
      <c r="Z322" s="72"/>
      <c r="AA322" s="213">
        <f>+IFERROR(MIN(Z322*(1+MTR!$E$28)*(1+MTR!$F$28),IF(L322&lt;2018,X322+Y322*MTR!$D$35,X322+Y322*MTR!$E$36)),0)</f>
        <v>0</v>
      </c>
    </row>
    <row r="323" spans="1:27">
      <c r="A323" s="105"/>
      <c r="B323" s="72"/>
      <c r="C323" s="116"/>
      <c r="D323" s="72"/>
      <c r="E323" s="113"/>
      <c r="F323" s="197" t="str">
        <f t="shared" si="136"/>
        <v/>
      </c>
      <c r="G323" s="198" t="str">
        <f t="shared" si="137"/>
        <v/>
      </c>
      <c r="H323" s="199">
        <f t="shared" si="138"/>
        <v>0</v>
      </c>
      <c r="I323" s="199">
        <f t="shared" si="139"/>
        <v>0</v>
      </c>
      <c r="J323" s="199">
        <f t="shared" si="140"/>
        <v>0</v>
      </c>
      <c r="K323" s="199">
        <f t="shared" si="141"/>
        <v>0</v>
      </c>
      <c r="L323" s="199">
        <f t="shared" si="142"/>
        <v>0</v>
      </c>
      <c r="M323" s="199">
        <f t="shared" si="143"/>
        <v>0</v>
      </c>
      <c r="N323" s="72"/>
      <c r="O323" s="199">
        <f>+IFERROR(MIN(N323*(1+MTR!$E$28)*(1+MTR!$D$28),IF($C323&lt;2018,L323+M323*MTR!$D$35,L323+M323*MTR!$E$36)),0)</f>
        <v>0</v>
      </c>
      <c r="Q323" s="199" t="str">
        <f t="shared" si="144"/>
        <v/>
      </c>
      <c r="R323" s="199">
        <f t="shared" si="128"/>
        <v>0</v>
      </c>
      <c r="S323" s="199">
        <f t="shared" si="129"/>
        <v>0</v>
      </c>
      <c r="T323" s="199">
        <f t="shared" si="130"/>
        <v>0</v>
      </c>
      <c r="U323" s="199">
        <f t="shared" si="131"/>
        <v>0</v>
      </c>
      <c r="V323" s="199">
        <f t="shared" si="132"/>
        <v>0</v>
      </c>
      <c r="W323" s="199">
        <f t="shared" si="133"/>
        <v>0</v>
      </c>
      <c r="X323" s="199">
        <f t="shared" si="134"/>
        <v>0</v>
      </c>
      <c r="Y323" s="199">
        <f t="shared" si="135"/>
        <v>0</v>
      </c>
      <c r="Z323" s="72"/>
      <c r="AA323" s="213">
        <f>+IFERROR(MIN(Z323*(1+MTR!$E$28)*(1+MTR!$F$28),IF(L323&lt;2018,X323+Y323*MTR!$D$35,X323+Y323*MTR!$E$36)),0)</f>
        <v>0</v>
      </c>
    </row>
    <row r="324" spans="1:27">
      <c r="A324" s="105"/>
      <c r="B324" s="72"/>
      <c r="C324" s="116"/>
      <c r="D324" s="72"/>
      <c r="E324" s="113"/>
      <c r="F324" s="197" t="str">
        <f t="shared" si="136"/>
        <v/>
      </c>
      <c r="G324" s="198" t="str">
        <f t="shared" si="137"/>
        <v/>
      </c>
      <c r="H324" s="199">
        <f t="shared" si="138"/>
        <v>0</v>
      </c>
      <c r="I324" s="199">
        <f t="shared" si="139"/>
        <v>0</v>
      </c>
      <c r="J324" s="199">
        <f t="shared" si="140"/>
        <v>0</v>
      </c>
      <c r="K324" s="199">
        <f t="shared" si="141"/>
        <v>0</v>
      </c>
      <c r="L324" s="199">
        <f t="shared" si="142"/>
        <v>0</v>
      </c>
      <c r="M324" s="199">
        <f t="shared" si="143"/>
        <v>0</v>
      </c>
      <c r="N324" s="72"/>
      <c r="O324" s="199">
        <f>+IFERROR(MIN(N324*(1+MTR!$E$28)*(1+MTR!$D$28),IF($C324&lt;2018,L324+M324*MTR!$D$35,L324+M324*MTR!$E$36)),0)</f>
        <v>0</v>
      </c>
      <c r="Q324" s="199" t="str">
        <f t="shared" si="144"/>
        <v/>
      </c>
      <c r="R324" s="199">
        <f t="shared" si="128"/>
        <v>0</v>
      </c>
      <c r="S324" s="199">
        <f t="shared" si="129"/>
        <v>0</v>
      </c>
      <c r="T324" s="199">
        <f t="shared" si="130"/>
        <v>0</v>
      </c>
      <c r="U324" s="199">
        <f t="shared" si="131"/>
        <v>0</v>
      </c>
      <c r="V324" s="199">
        <f t="shared" si="132"/>
        <v>0</v>
      </c>
      <c r="W324" s="199">
        <f t="shared" si="133"/>
        <v>0</v>
      </c>
      <c r="X324" s="199">
        <f t="shared" si="134"/>
        <v>0</v>
      </c>
      <c r="Y324" s="199">
        <f t="shared" si="135"/>
        <v>0</v>
      </c>
      <c r="Z324" s="72"/>
      <c r="AA324" s="213">
        <f>+IFERROR(MIN(Z324*(1+MTR!$E$28)*(1+MTR!$F$28),IF(L324&lt;2018,X324+Y324*MTR!$D$35,X324+Y324*MTR!$E$36)),0)</f>
        <v>0</v>
      </c>
    </row>
    <row r="325" spans="1:27">
      <c r="A325" s="105"/>
      <c r="B325" s="72"/>
      <c r="C325" s="116"/>
      <c r="D325" s="72"/>
      <c r="E325" s="113"/>
      <c r="F325" s="197" t="str">
        <f t="shared" si="136"/>
        <v/>
      </c>
      <c r="G325" s="198" t="str">
        <f t="shared" si="137"/>
        <v/>
      </c>
      <c r="H325" s="199">
        <f t="shared" si="138"/>
        <v>0</v>
      </c>
      <c r="I325" s="199">
        <f t="shared" si="139"/>
        <v>0</v>
      </c>
      <c r="J325" s="199">
        <f t="shared" si="140"/>
        <v>0</v>
      </c>
      <c r="K325" s="199">
        <f t="shared" si="141"/>
        <v>0</v>
      </c>
      <c r="L325" s="199">
        <f t="shared" si="142"/>
        <v>0</v>
      </c>
      <c r="M325" s="199">
        <f t="shared" si="143"/>
        <v>0</v>
      </c>
      <c r="N325" s="72"/>
      <c r="O325" s="199">
        <f>+IFERROR(MIN(N325*(1+MTR!$E$28)*(1+MTR!$D$28),IF($C325&lt;2018,L325+M325*MTR!$D$35,L325+M325*MTR!$E$36)),0)</f>
        <v>0</v>
      </c>
      <c r="Q325" s="199" t="str">
        <f t="shared" si="144"/>
        <v/>
      </c>
      <c r="R325" s="199">
        <f t="shared" si="128"/>
        <v>0</v>
      </c>
      <c r="S325" s="199">
        <f t="shared" si="129"/>
        <v>0</v>
      </c>
      <c r="T325" s="199">
        <f t="shared" si="130"/>
        <v>0</v>
      </c>
      <c r="U325" s="199">
        <f t="shared" si="131"/>
        <v>0</v>
      </c>
      <c r="V325" s="199">
        <f t="shared" si="132"/>
        <v>0</v>
      </c>
      <c r="W325" s="199">
        <f t="shared" si="133"/>
        <v>0</v>
      </c>
      <c r="X325" s="199">
        <f t="shared" si="134"/>
        <v>0</v>
      </c>
      <c r="Y325" s="199">
        <f t="shared" si="135"/>
        <v>0</v>
      </c>
      <c r="Z325" s="72"/>
      <c r="AA325" s="213">
        <f>+IFERROR(MIN(Z325*(1+MTR!$E$28)*(1+MTR!$F$28),IF(L325&lt;2018,X325+Y325*MTR!$D$35,X325+Y325*MTR!$E$36)),0)</f>
        <v>0</v>
      </c>
    </row>
    <row r="326" spans="1:27">
      <c r="A326" s="105"/>
      <c r="B326" s="72"/>
      <c r="C326" s="116"/>
      <c r="D326" s="72"/>
      <c r="E326" s="113"/>
      <c r="F326" s="197" t="str">
        <f t="shared" si="136"/>
        <v/>
      </c>
      <c r="G326" s="198" t="str">
        <f t="shared" si="137"/>
        <v/>
      </c>
      <c r="H326" s="199">
        <f t="shared" si="138"/>
        <v>0</v>
      </c>
      <c r="I326" s="199">
        <f t="shared" si="139"/>
        <v>0</v>
      </c>
      <c r="J326" s="199">
        <f t="shared" si="140"/>
        <v>0</v>
      </c>
      <c r="K326" s="199">
        <f t="shared" si="141"/>
        <v>0</v>
      </c>
      <c r="L326" s="199">
        <f t="shared" si="142"/>
        <v>0</v>
      </c>
      <c r="M326" s="199">
        <f t="shared" si="143"/>
        <v>0</v>
      </c>
      <c r="N326" s="72"/>
      <c r="O326" s="199">
        <f>+IFERROR(MIN(N326*(1+MTR!$E$28)*(1+MTR!$D$28),IF($C326&lt;2018,L326+M326*MTR!$D$35,L326+M326*MTR!$E$36)),0)</f>
        <v>0</v>
      </c>
      <c r="Q326" s="199" t="str">
        <f t="shared" si="144"/>
        <v/>
      </c>
      <c r="R326" s="199">
        <f t="shared" si="128"/>
        <v>0</v>
      </c>
      <c r="S326" s="199">
        <f t="shared" si="129"/>
        <v>0</v>
      </c>
      <c r="T326" s="199">
        <f t="shared" si="130"/>
        <v>0</v>
      </c>
      <c r="U326" s="199">
        <f t="shared" si="131"/>
        <v>0</v>
      </c>
      <c r="V326" s="199">
        <f t="shared" si="132"/>
        <v>0</v>
      </c>
      <c r="W326" s="199">
        <f t="shared" si="133"/>
        <v>0</v>
      </c>
      <c r="X326" s="199">
        <f t="shared" si="134"/>
        <v>0</v>
      </c>
      <c r="Y326" s="199">
        <f t="shared" si="135"/>
        <v>0</v>
      </c>
      <c r="Z326" s="72"/>
      <c r="AA326" s="213">
        <f>+IFERROR(MIN(Z326*(1+MTR!$E$28)*(1+MTR!$F$28),IF(L326&lt;2018,X326+Y326*MTR!$D$35,X326+Y326*MTR!$E$36)),0)</f>
        <v>0</v>
      </c>
    </row>
    <row r="327" spans="1:27">
      <c r="A327" s="105"/>
      <c r="B327" s="72"/>
      <c r="C327" s="116"/>
      <c r="D327" s="72"/>
      <c r="E327" s="113"/>
      <c r="F327" s="197" t="str">
        <f t="shared" si="136"/>
        <v/>
      </c>
      <c r="G327" s="198" t="str">
        <f t="shared" si="137"/>
        <v/>
      </c>
      <c r="H327" s="199">
        <f t="shared" si="138"/>
        <v>0</v>
      </c>
      <c r="I327" s="199">
        <f t="shared" si="139"/>
        <v>0</v>
      </c>
      <c r="J327" s="199">
        <f t="shared" si="140"/>
        <v>0</v>
      </c>
      <c r="K327" s="199">
        <f t="shared" si="141"/>
        <v>0</v>
      </c>
      <c r="L327" s="199">
        <f t="shared" si="142"/>
        <v>0</v>
      </c>
      <c r="M327" s="199">
        <f t="shared" si="143"/>
        <v>0</v>
      </c>
      <c r="N327" s="72"/>
      <c r="O327" s="199">
        <f>+IFERROR(MIN(N327*(1+MTR!$E$28)*(1+MTR!$D$28),IF($C327&lt;2018,L327+M327*MTR!$D$35,L327+M327*MTR!$E$36)),0)</f>
        <v>0</v>
      </c>
      <c r="Q327" s="199" t="str">
        <f t="shared" si="144"/>
        <v/>
      </c>
      <c r="R327" s="199">
        <f t="shared" si="128"/>
        <v>0</v>
      </c>
      <c r="S327" s="199">
        <f t="shared" si="129"/>
        <v>0</v>
      </c>
      <c r="T327" s="199">
        <f t="shared" si="130"/>
        <v>0</v>
      </c>
      <c r="U327" s="199">
        <f t="shared" si="131"/>
        <v>0</v>
      </c>
      <c r="V327" s="199">
        <f t="shared" si="132"/>
        <v>0</v>
      </c>
      <c r="W327" s="199">
        <f t="shared" si="133"/>
        <v>0</v>
      </c>
      <c r="X327" s="199">
        <f t="shared" si="134"/>
        <v>0</v>
      </c>
      <c r="Y327" s="199">
        <f t="shared" si="135"/>
        <v>0</v>
      </c>
      <c r="Z327" s="72"/>
      <c r="AA327" s="213">
        <f>+IFERROR(MIN(Z327*(1+MTR!$E$28)*(1+MTR!$F$28),IF(L327&lt;2018,X327+Y327*MTR!$D$35,X327+Y327*MTR!$E$36)),0)</f>
        <v>0</v>
      </c>
    </row>
    <row r="328" spans="1:27">
      <c r="A328" s="105"/>
      <c r="B328" s="72"/>
      <c r="C328" s="116"/>
      <c r="D328" s="72"/>
      <c r="E328" s="113"/>
      <c r="F328" s="197" t="str">
        <f t="shared" si="105"/>
        <v/>
      </c>
      <c r="G328" s="198" t="str">
        <f t="shared" si="106"/>
        <v/>
      </c>
      <c r="H328" s="199">
        <f t="shared" si="107"/>
        <v>0</v>
      </c>
      <c r="I328" s="199">
        <f t="shared" si="108"/>
        <v>0</v>
      </c>
      <c r="J328" s="199">
        <f t="shared" si="109"/>
        <v>0</v>
      </c>
      <c r="K328" s="199">
        <f t="shared" si="110"/>
        <v>0</v>
      </c>
      <c r="L328" s="199">
        <f t="shared" si="111"/>
        <v>0</v>
      </c>
      <c r="M328" s="199">
        <f t="shared" si="112"/>
        <v>0</v>
      </c>
      <c r="N328" s="72"/>
      <c r="O328" s="199">
        <f>+IFERROR(MIN(N328*(1+MTR!$E$28)*(1+MTR!$D$28),IF($C328&lt;2018,L328+M328*MTR!$D$35,L328+M328*MTR!$E$36)),0)</f>
        <v>0</v>
      </c>
      <c r="Q328" s="199" t="str">
        <f t="shared" si="144"/>
        <v/>
      </c>
      <c r="R328" s="199">
        <f t="shared" si="128"/>
        <v>0</v>
      </c>
      <c r="S328" s="199">
        <f t="shared" si="129"/>
        <v>0</v>
      </c>
      <c r="T328" s="199">
        <f t="shared" si="130"/>
        <v>0</v>
      </c>
      <c r="U328" s="199">
        <f t="shared" si="131"/>
        <v>0</v>
      </c>
      <c r="V328" s="199">
        <f t="shared" si="132"/>
        <v>0</v>
      </c>
      <c r="W328" s="199">
        <f t="shared" si="133"/>
        <v>0</v>
      </c>
      <c r="X328" s="199">
        <f t="shared" si="134"/>
        <v>0</v>
      </c>
      <c r="Y328" s="199">
        <f t="shared" si="135"/>
        <v>0</v>
      </c>
      <c r="Z328" s="72"/>
      <c r="AA328" s="213">
        <f>+IFERROR(MIN(Z328*(1+MTR!$E$28)*(1+MTR!$F$28),IF(L328&lt;2018,X328+Y328*MTR!$D$35,X328+Y328*MTR!$E$36)),0)</f>
        <v>0</v>
      </c>
    </row>
    <row r="329" spans="1:27">
      <c r="A329" s="105"/>
      <c r="B329" s="72"/>
      <c r="C329" s="116"/>
      <c r="D329" s="72"/>
      <c r="E329" s="113"/>
      <c r="F329" s="197" t="str">
        <f t="shared" si="105"/>
        <v/>
      </c>
      <c r="G329" s="198" t="str">
        <f t="shared" si="106"/>
        <v/>
      </c>
      <c r="H329" s="199">
        <f t="shared" si="107"/>
        <v>0</v>
      </c>
      <c r="I329" s="199">
        <f t="shared" si="108"/>
        <v>0</v>
      </c>
      <c r="J329" s="199">
        <f t="shared" si="109"/>
        <v>0</v>
      </c>
      <c r="K329" s="199">
        <f t="shared" si="110"/>
        <v>0</v>
      </c>
      <c r="L329" s="199">
        <f t="shared" si="111"/>
        <v>0</v>
      </c>
      <c r="M329" s="199">
        <f t="shared" si="112"/>
        <v>0</v>
      </c>
      <c r="N329" s="72"/>
      <c r="O329" s="199">
        <f>+IFERROR(MIN(N329*(1+MTR!$E$28)*(1+MTR!$D$28),IF($C329&lt;2018,L329+M329*MTR!$D$35,L329+M329*MTR!$E$36)),0)</f>
        <v>0</v>
      </c>
      <c r="Q329" s="199" t="str">
        <f t="shared" si="144"/>
        <v/>
      </c>
      <c r="R329" s="199">
        <f t="shared" si="128"/>
        <v>0</v>
      </c>
      <c r="S329" s="199">
        <f t="shared" si="129"/>
        <v>0</v>
      </c>
      <c r="T329" s="199">
        <f t="shared" si="130"/>
        <v>0</v>
      </c>
      <c r="U329" s="199">
        <f t="shared" si="131"/>
        <v>0</v>
      </c>
      <c r="V329" s="199">
        <f t="shared" si="132"/>
        <v>0</v>
      </c>
      <c r="W329" s="199">
        <f t="shared" si="133"/>
        <v>0</v>
      </c>
      <c r="X329" s="199">
        <f t="shared" si="134"/>
        <v>0</v>
      </c>
      <c r="Y329" s="199">
        <f t="shared" si="135"/>
        <v>0</v>
      </c>
      <c r="Z329" s="72"/>
      <c r="AA329" s="213">
        <f>+IFERROR(MIN(Z329*(1+MTR!$E$28)*(1+MTR!$F$28),IF(L329&lt;2018,X329+Y329*MTR!$D$35,X329+Y329*MTR!$E$36)),0)</f>
        <v>0</v>
      </c>
    </row>
    <row r="330" spans="1:27">
      <c r="A330" s="105"/>
      <c r="B330" s="72"/>
      <c r="C330" s="116"/>
      <c r="D330" s="72"/>
      <c r="E330" s="113"/>
      <c r="F330" s="197" t="str">
        <f t="shared" si="105"/>
        <v/>
      </c>
      <c r="G330" s="198" t="str">
        <f t="shared" si="106"/>
        <v/>
      </c>
      <c r="H330" s="199">
        <f t="shared" si="107"/>
        <v>0</v>
      </c>
      <c r="I330" s="199">
        <f t="shared" si="108"/>
        <v>0</v>
      </c>
      <c r="J330" s="199">
        <f t="shared" si="109"/>
        <v>0</v>
      </c>
      <c r="K330" s="199">
        <f t="shared" si="110"/>
        <v>0</v>
      </c>
      <c r="L330" s="199">
        <f t="shared" si="111"/>
        <v>0</v>
      </c>
      <c r="M330" s="199">
        <f t="shared" si="112"/>
        <v>0</v>
      </c>
      <c r="N330" s="72"/>
      <c r="O330" s="199">
        <f>+IFERROR(MIN(N330*(1+MTR!$E$28)*(1+MTR!$D$28),IF($C330&lt;2018,L330+M330*MTR!$D$35,L330+M330*MTR!$E$36)),0)</f>
        <v>0</v>
      </c>
      <c r="Q330" s="199" t="str">
        <f t="shared" si="144"/>
        <v/>
      </c>
      <c r="R330" s="199">
        <f t="shared" si="128"/>
        <v>0</v>
      </c>
      <c r="S330" s="199">
        <f t="shared" si="129"/>
        <v>0</v>
      </c>
      <c r="T330" s="199">
        <f t="shared" si="130"/>
        <v>0</v>
      </c>
      <c r="U330" s="199">
        <f t="shared" si="131"/>
        <v>0</v>
      </c>
      <c r="V330" s="199">
        <f t="shared" si="132"/>
        <v>0</v>
      </c>
      <c r="W330" s="199">
        <f t="shared" si="133"/>
        <v>0</v>
      </c>
      <c r="X330" s="199">
        <f t="shared" si="134"/>
        <v>0</v>
      </c>
      <c r="Y330" s="199">
        <f t="shared" si="135"/>
        <v>0</v>
      </c>
      <c r="Z330" s="72"/>
      <c r="AA330" s="213">
        <f>+IFERROR(MIN(Z330*(1+MTR!$E$28)*(1+MTR!$F$28),IF(L330&lt;2018,X330+Y330*MTR!$D$35,X330+Y330*MTR!$E$36)),0)</f>
        <v>0</v>
      </c>
    </row>
    <row r="331" spans="1:27">
      <c r="A331" s="105"/>
      <c r="B331" s="72"/>
      <c r="C331" s="116"/>
      <c r="D331" s="72"/>
      <c r="E331" s="113"/>
      <c r="F331" s="197" t="str">
        <f t="shared" si="105"/>
        <v/>
      </c>
      <c r="G331" s="198" t="str">
        <f t="shared" si="106"/>
        <v/>
      </c>
      <c r="H331" s="199">
        <f t="shared" si="107"/>
        <v>0</v>
      </c>
      <c r="I331" s="199">
        <f t="shared" si="108"/>
        <v>0</v>
      </c>
      <c r="J331" s="199">
        <f t="shared" si="109"/>
        <v>0</v>
      </c>
      <c r="K331" s="199">
        <f t="shared" si="110"/>
        <v>0</v>
      </c>
      <c r="L331" s="199">
        <f t="shared" si="111"/>
        <v>0</v>
      </c>
      <c r="M331" s="199">
        <f t="shared" si="112"/>
        <v>0</v>
      </c>
      <c r="N331" s="72"/>
      <c r="O331" s="199">
        <f>+IFERROR(MIN(N331*(1+MTR!$E$28)*(1+MTR!$D$28),IF($C331&lt;2018,L331+M331*MTR!$D$35,L331+M331*MTR!$E$36)),0)</f>
        <v>0</v>
      </c>
      <c r="Q331" s="199" t="str">
        <f t="shared" si="144"/>
        <v/>
      </c>
      <c r="R331" s="199">
        <f t="shared" si="128"/>
        <v>0</v>
      </c>
      <c r="S331" s="199">
        <f t="shared" si="129"/>
        <v>0</v>
      </c>
      <c r="T331" s="199">
        <f t="shared" si="130"/>
        <v>0</v>
      </c>
      <c r="U331" s="199">
        <f t="shared" si="131"/>
        <v>0</v>
      </c>
      <c r="V331" s="199">
        <f t="shared" si="132"/>
        <v>0</v>
      </c>
      <c r="W331" s="199">
        <f t="shared" si="133"/>
        <v>0</v>
      </c>
      <c r="X331" s="199">
        <f t="shared" si="134"/>
        <v>0</v>
      </c>
      <c r="Y331" s="199">
        <f t="shared" si="135"/>
        <v>0</v>
      </c>
      <c r="Z331" s="72"/>
      <c r="AA331" s="213">
        <f>+IFERROR(MIN(Z331*(1+MTR!$E$28)*(1+MTR!$F$28),IF(L331&lt;2018,X331+Y331*MTR!$D$35,X331+Y331*MTR!$E$36)),0)</f>
        <v>0</v>
      </c>
    </row>
    <row r="332" spans="1:27">
      <c r="A332" s="105"/>
      <c r="B332" s="72"/>
      <c r="C332" s="116"/>
      <c r="D332" s="72"/>
      <c r="E332" s="113"/>
      <c r="F332" s="197" t="str">
        <f t="shared" si="105"/>
        <v/>
      </c>
      <c r="G332" s="198" t="str">
        <f t="shared" si="106"/>
        <v/>
      </c>
      <c r="H332" s="199">
        <f t="shared" si="107"/>
        <v>0</v>
      </c>
      <c r="I332" s="199">
        <f t="shared" si="108"/>
        <v>0</v>
      </c>
      <c r="J332" s="199">
        <f t="shared" si="109"/>
        <v>0</v>
      </c>
      <c r="K332" s="199">
        <f t="shared" si="110"/>
        <v>0</v>
      </c>
      <c r="L332" s="199">
        <f t="shared" si="111"/>
        <v>0</v>
      </c>
      <c r="M332" s="199">
        <f t="shared" si="112"/>
        <v>0</v>
      </c>
      <c r="N332" s="72"/>
      <c r="O332" s="199">
        <f>+IFERROR(MIN(N332*(1+MTR!$E$28)*(1+MTR!$D$28),IF($C332&lt;2018,L332+M332*MTR!$D$35,L332+M332*MTR!$E$36)),0)</f>
        <v>0</v>
      </c>
      <c r="Q332" s="199" t="str">
        <f t="shared" si="144"/>
        <v/>
      </c>
      <c r="R332" s="199">
        <f t="shared" si="128"/>
        <v>0</v>
      </c>
      <c r="S332" s="199">
        <f t="shared" si="129"/>
        <v>0</v>
      </c>
      <c r="T332" s="199">
        <f t="shared" si="130"/>
        <v>0</v>
      </c>
      <c r="U332" s="199">
        <f t="shared" si="131"/>
        <v>0</v>
      </c>
      <c r="V332" s="199">
        <f t="shared" si="132"/>
        <v>0</v>
      </c>
      <c r="W332" s="199">
        <f t="shared" si="133"/>
        <v>0</v>
      </c>
      <c r="X332" s="199">
        <f t="shared" si="134"/>
        <v>0</v>
      </c>
      <c r="Y332" s="199">
        <f t="shared" si="135"/>
        <v>0</v>
      </c>
      <c r="Z332" s="72"/>
      <c r="AA332" s="213">
        <f>+IFERROR(MIN(Z332*(1+MTR!$E$28)*(1+MTR!$F$28),IF(L332&lt;2018,X332+Y332*MTR!$D$35,X332+Y332*MTR!$E$36)),0)</f>
        <v>0</v>
      </c>
    </row>
    <row r="333" spans="1:27">
      <c r="A333" s="105"/>
      <c r="B333" s="72"/>
      <c r="C333" s="116"/>
      <c r="D333" s="72"/>
      <c r="E333" s="113"/>
      <c r="F333" s="197" t="str">
        <f t="shared" si="105"/>
        <v/>
      </c>
      <c r="G333" s="198" t="str">
        <f t="shared" si="106"/>
        <v/>
      </c>
      <c r="H333" s="199">
        <f t="shared" si="107"/>
        <v>0</v>
      </c>
      <c r="I333" s="199">
        <f t="shared" si="108"/>
        <v>0</v>
      </c>
      <c r="J333" s="199">
        <f t="shared" si="109"/>
        <v>0</v>
      </c>
      <c r="K333" s="199">
        <f t="shared" si="110"/>
        <v>0</v>
      </c>
      <c r="L333" s="199">
        <f t="shared" si="111"/>
        <v>0</v>
      </c>
      <c r="M333" s="199">
        <f t="shared" si="112"/>
        <v>0</v>
      </c>
      <c r="N333" s="72"/>
      <c r="O333" s="199">
        <f>+IFERROR(MIN(N333*(1+MTR!$E$28)*(1+MTR!$D$28),IF($C333&lt;2018,L333+M333*MTR!$D$35,L333+M333*MTR!$E$36)),0)</f>
        <v>0</v>
      </c>
      <c r="Q333" s="199" t="str">
        <f t="shared" si="144"/>
        <v/>
      </c>
      <c r="R333" s="199">
        <f t="shared" si="128"/>
        <v>0</v>
      </c>
      <c r="S333" s="199">
        <f t="shared" si="129"/>
        <v>0</v>
      </c>
      <c r="T333" s="199">
        <f t="shared" si="130"/>
        <v>0</v>
      </c>
      <c r="U333" s="199">
        <f t="shared" si="131"/>
        <v>0</v>
      </c>
      <c r="V333" s="199">
        <f t="shared" si="132"/>
        <v>0</v>
      </c>
      <c r="W333" s="199">
        <f t="shared" si="133"/>
        <v>0</v>
      </c>
      <c r="X333" s="199">
        <f t="shared" si="134"/>
        <v>0</v>
      </c>
      <c r="Y333" s="199">
        <f t="shared" si="135"/>
        <v>0</v>
      </c>
      <c r="Z333" s="72"/>
      <c r="AA333" s="213">
        <f>+IFERROR(MIN(Z333*(1+MTR!$E$28)*(1+MTR!$F$28),IF(L333&lt;2018,X333+Y333*MTR!$D$35,X333+Y333*MTR!$E$36)),0)</f>
        <v>0</v>
      </c>
    </row>
    <row r="334" spans="1:27">
      <c r="A334" s="105"/>
      <c r="B334" s="72"/>
      <c r="C334" s="116"/>
      <c r="D334" s="72"/>
      <c r="E334" s="113"/>
      <c r="F334" s="197" t="str">
        <f t="shared" si="105"/>
        <v/>
      </c>
      <c r="G334" s="198" t="str">
        <f t="shared" si="106"/>
        <v/>
      </c>
      <c r="H334" s="199">
        <f t="shared" si="107"/>
        <v>0</v>
      </c>
      <c r="I334" s="199">
        <f t="shared" si="108"/>
        <v>0</v>
      </c>
      <c r="J334" s="199">
        <f t="shared" si="109"/>
        <v>0</v>
      </c>
      <c r="K334" s="199">
        <f t="shared" si="110"/>
        <v>0</v>
      </c>
      <c r="L334" s="199">
        <f t="shared" si="111"/>
        <v>0</v>
      </c>
      <c r="M334" s="199">
        <f t="shared" si="112"/>
        <v>0</v>
      </c>
      <c r="N334" s="72"/>
      <c r="O334" s="199">
        <f>+IFERROR(MIN(N334*(1+MTR!$E$28)*(1+MTR!$D$28),IF($C334&lt;2018,L334+M334*MTR!$D$35,L334+M334*MTR!$E$36)),0)</f>
        <v>0</v>
      </c>
      <c r="Q334" s="199" t="str">
        <f t="shared" si="144"/>
        <v/>
      </c>
      <c r="R334" s="199">
        <f t="shared" si="128"/>
        <v>0</v>
      </c>
      <c r="S334" s="199">
        <f t="shared" si="129"/>
        <v>0</v>
      </c>
      <c r="T334" s="199">
        <f t="shared" si="130"/>
        <v>0</v>
      </c>
      <c r="U334" s="199">
        <f t="shared" si="131"/>
        <v>0</v>
      </c>
      <c r="V334" s="199">
        <f t="shared" si="132"/>
        <v>0</v>
      </c>
      <c r="W334" s="199">
        <f t="shared" si="133"/>
        <v>0</v>
      </c>
      <c r="X334" s="199">
        <f t="shared" si="134"/>
        <v>0</v>
      </c>
      <c r="Y334" s="199">
        <f t="shared" si="135"/>
        <v>0</v>
      </c>
      <c r="Z334" s="72"/>
      <c r="AA334" s="213">
        <f>+IFERROR(MIN(Z334*(1+MTR!$E$28)*(1+MTR!$F$28),IF(L334&lt;2018,X334+Y334*MTR!$D$35,X334+Y334*MTR!$E$36)),0)</f>
        <v>0</v>
      </c>
    </row>
    <row r="335" spans="1:27">
      <c r="A335" s="105"/>
      <c r="B335" s="72"/>
      <c r="C335" s="116"/>
      <c r="D335" s="72"/>
      <c r="E335" s="113"/>
      <c r="F335" s="197" t="str">
        <f t="shared" si="105"/>
        <v/>
      </c>
      <c r="G335" s="198" t="str">
        <f t="shared" si="106"/>
        <v/>
      </c>
      <c r="H335" s="199">
        <f t="shared" si="107"/>
        <v>0</v>
      </c>
      <c r="I335" s="199">
        <f t="shared" si="108"/>
        <v>0</v>
      </c>
      <c r="J335" s="199">
        <f t="shared" si="109"/>
        <v>0</v>
      </c>
      <c r="K335" s="199">
        <f t="shared" si="110"/>
        <v>0</v>
      </c>
      <c r="L335" s="199">
        <f t="shared" si="111"/>
        <v>0</v>
      </c>
      <c r="M335" s="199">
        <f t="shared" si="112"/>
        <v>0</v>
      </c>
      <c r="N335" s="72"/>
      <c r="O335" s="199">
        <f>+IFERROR(MIN(N335*(1+MTR!$E$28)*(1+MTR!$D$28),IF($C335&lt;2018,L335+M335*MTR!$D$35,L335+M335*MTR!$E$36)),0)</f>
        <v>0</v>
      </c>
      <c r="Q335" s="199" t="str">
        <f t="shared" si="144"/>
        <v/>
      </c>
      <c r="R335" s="199">
        <f t="shared" si="128"/>
        <v>0</v>
      </c>
      <c r="S335" s="199">
        <f t="shared" si="129"/>
        <v>0</v>
      </c>
      <c r="T335" s="199">
        <f t="shared" si="130"/>
        <v>0</v>
      </c>
      <c r="U335" s="199">
        <f t="shared" si="131"/>
        <v>0</v>
      </c>
      <c r="V335" s="199">
        <f t="shared" si="132"/>
        <v>0</v>
      </c>
      <c r="W335" s="199">
        <f t="shared" si="133"/>
        <v>0</v>
      </c>
      <c r="X335" s="199">
        <f t="shared" si="134"/>
        <v>0</v>
      </c>
      <c r="Y335" s="199">
        <f t="shared" si="135"/>
        <v>0</v>
      </c>
      <c r="Z335" s="72"/>
      <c r="AA335" s="213">
        <f>+IFERROR(MIN(Z335*(1+MTR!$E$28)*(1+MTR!$F$28),IF(L335&lt;2018,X335+Y335*MTR!$D$35,X335+Y335*MTR!$E$36)),0)</f>
        <v>0</v>
      </c>
    </row>
    <row r="336" spans="1:27">
      <c r="A336" s="105"/>
      <c r="B336" s="72"/>
      <c r="C336" s="116"/>
      <c r="D336" s="72"/>
      <c r="E336" s="113"/>
      <c r="F336" s="197" t="str">
        <f t="shared" si="105"/>
        <v/>
      </c>
      <c r="G336" s="198" t="str">
        <f t="shared" si="106"/>
        <v/>
      </c>
      <c r="H336" s="199">
        <f t="shared" si="107"/>
        <v>0</v>
      </c>
      <c r="I336" s="199">
        <f t="shared" si="108"/>
        <v>0</v>
      </c>
      <c r="J336" s="199">
        <f t="shared" si="109"/>
        <v>0</v>
      </c>
      <c r="K336" s="199">
        <f t="shared" si="110"/>
        <v>0</v>
      </c>
      <c r="L336" s="199">
        <f t="shared" si="111"/>
        <v>0</v>
      </c>
      <c r="M336" s="199">
        <f t="shared" si="112"/>
        <v>0</v>
      </c>
      <c r="N336" s="72"/>
      <c r="O336" s="199">
        <f>+IFERROR(MIN(N336*(1+MTR!$E$28)*(1+MTR!$D$28),IF($C336&lt;2018,L336+M336*MTR!$D$35,L336+M336*MTR!$E$36)),0)</f>
        <v>0</v>
      </c>
      <c r="Q336" s="199" t="str">
        <f t="shared" si="144"/>
        <v/>
      </c>
      <c r="R336" s="199">
        <f t="shared" ref="R336:R399" si="145">+IFERROR(Q336*$D336,0)</f>
        <v>0</v>
      </c>
      <c r="S336" s="199">
        <f t="shared" ref="S336:S399" si="146">IFERROR(MIN((J336)*$J$12,R336),"")</f>
        <v>0</v>
      </c>
      <c r="T336" s="199">
        <f t="shared" ref="T336:T399" si="147">+IFERROR(Q336*$E336,0)</f>
        <v>0</v>
      </c>
      <c r="U336" s="199">
        <f t="shared" ref="U336:U399" si="148">IFERROR(MIN((K336)*$J$12,T336),"")</f>
        <v>0</v>
      </c>
      <c r="V336" s="199">
        <f t="shared" ref="V336:V399" si="149">+IFERROR(IF($F336&gt;0,MAX(0,MIN(R336/$F336,MAX(0,R336))),0),0)</f>
        <v>0</v>
      </c>
      <c r="W336" s="199">
        <f t="shared" ref="W336:W399" si="150">+IFERROR(IF($F336&gt;0,MAX(0,MIN(T336/$F336,MAX(0,T336))),0),0)</f>
        <v>0</v>
      </c>
      <c r="X336" s="199">
        <f t="shared" ref="X336:X399" si="151">+V336-W336</f>
        <v>0</v>
      </c>
      <c r="Y336" s="199">
        <f t="shared" ref="Y336:Y399" si="152">+R336-T336</f>
        <v>0</v>
      </c>
      <c r="Z336" s="72"/>
      <c r="AA336" s="213">
        <f>+IFERROR(MIN(Z336*(1+MTR!$E$28)*(1+MTR!$F$28),IF(L336&lt;2018,X336+Y336*MTR!$D$35,X336+Y336*MTR!$E$36)),0)</f>
        <v>0</v>
      </c>
    </row>
    <row r="337" spans="1:27">
      <c r="A337" s="105"/>
      <c r="B337" s="72"/>
      <c r="C337" s="116"/>
      <c r="D337" s="72"/>
      <c r="E337" s="113"/>
      <c r="F337" s="197" t="str">
        <f t="shared" si="105"/>
        <v/>
      </c>
      <c r="G337" s="198" t="str">
        <f t="shared" si="106"/>
        <v/>
      </c>
      <c r="H337" s="199">
        <f t="shared" si="107"/>
        <v>0</v>
      </c>
      <c r="I337" s="199">
        <f t="shared" si="108"/>
        <v>0</v>
      </c>
      <c r="J337" s="199">
        <f t="shared" si="109"/>
        <v>0</v>
      </c>
      <c r="K337" s="199">
        <f t="shared" si="110"/>
        <v>0</v>
      </c>
      <c r="L337" s="199">
        <f t="shared" si="111"/>
        <v>0</v>
      </c>
      <c r="M337" s="199">
        <f t="shared" si="112"/>
        <v>0</v>
      </c>
      <c r="N337" s="72"/>
      <c r="O337" s="199">
        <f>+IFERROR(MIN(N337*(1+MTR!$E$28)*(1+MTR!$D$28),IF($C337&lt;2018,L337+M337*MTR!$D$35,L337+M337*MTR!$E$36)),0)</f>
        <v>0</v>
      </c>
      <c r="Q337" s="199" t="str">
        <f t="shared" si="144"/>
        <v/>
      </c>
      <c r="R337" s="199">
        <f t="shared" si="145"/>
        <v>0</v>
      </c>
      <c r="S337" s="199">
        <f t="shared" si="146"/>
        <v>0</v>
      </c>
      <c r="T337" s="199">
        <f t="shared" si="147"/>
        <v>0</v>
      </c>
      <c r="U337" s="199">
        <f t="shared" si="148"/>
        <v>0</v>
      </c>
      <c r="V337" s="199">
        <f t="shared" si="149"/>
        <v>0</v>
      </c>
      <c r="W337" s="199">
        <f t="shared" si="150"/>
        <v>0</v>
      </c>
      <c r="X337" s="199">
        <f t="shared" si="151"/>
        <v>0</v>
      </c>
      <c r="Y337" s="199">
        <f t="shared" si="152"/>
        <v>0</v>
      </c>
      <c r="Z337" s="72"/>
      <c r="AA337" s="213">
        <f>+IFERROR(MIN(Z337*(1+MTR!$E$28)*(1+MTR!$F$28),IF(L337&lt;2018,X337+Y337*MTR!$D$35,X337+Y337*MTR!$E$36)),0)</f>
        <v>0</v>
      </c>
    </row>
    <row r="338" spans="1:27">
      <c r="A338" s="105"/>
      <c r="B338" s="72"/>
      <c r="C338" s="116"/>
      <c r="D338" s="72"/>
      <c r="E338" s="113"/>
      <c r="F338" s="197" t="str">
        <f t="shared" si="105"/>
        <v/>
      </c>
      <c r="G338" s="198" t="str">
        <f t="shared" si="106"/>
        <v/>
      </c>
      <c r="H338" s="199">
        <f t="shared" si="107"/>
        <v>0</v>
      </c>
      <c r="I338" s="199">
        <f t="shared" si="108"/>
        <v>0</v>
      </c>
      <c r="J338" s="199">
        <f t="shared" si="109"/>
        <v>0</v>
      </c>
      <c r="K338" s="199">
        <f t="shared" si="110"/>
        <v>0</v>
      </c>
      <c r="L338" s="199">
        <f t="shared" si="111"/>
        <v>0</v>
      </c>
      <c r="M338" s="199">
        <f t="shared" si="112"/>
        <v>0</v>
      </c>
      <c r="N338" s="72"/>
      <c r="O338" s="199">
        <f>+IFERROR(MIN(N338*(1+MTR!$E$28)*(1+MTR!$D$28),IF($C338&lt;2018,L338+M338*MTR!$D$35,L338+M338*MTR!$E$36)),0)</f>
        <v>0</v>
      </c>
      <c r="Q338" s="199" t="str">
        <f t="shared" si="144"/>
        <v/>
      </c>
      <c r="R338" s="199">
        <f t="shared" si="145"/>
        <v>0</v>
      </c>
      <c r="S338" s="199">
        <f t="shared" si="146"/>
        <v>0</v>
      </c>
      <c r="T338" s="199">
        <f t="shared" si="147"/>
        <v>0</v>
      </c>
      <c r="U338" s="199">
        <f t="shared" si="148"/>
        <v>0</v>
      </c>
      <c r="V338" s="199">
        <f t="shared" si="149"/>
        <v>0</v>
      </c>
      <c r="W338" s="199">
        <f t="shared" si="150"/>
        <v>0</v>
      </c>
      <c r="X338" s="199">
        <f t="shared" si="151"/>
        <v>0</v>
      </c>
      <c r="Y338" s="199">
        <f t="shared" si="152"/>
        <v>0</v>
      </c>
      <c r="Z338" s="72"/>
      <c r="AA338" s="213">
        <f>+IFERROR(MIN(Z338*(1+MTR!$E$28)*(1+MTR!$F$28),IF(L338&lt;2018,X338+Y338*MTR!$D$35,X338+Y338*MTR!$E$36)),0)</f>
        <v>0</v>
      </c>
    </row>
    <row r="339" spans="1:27">
      <c r="A339" s="105"/>
      <c r="B339" s="72"/>
      <c r="C339" s="116"/>
      <c r="D339" s="72"/>
      <c r="E339" s="113"/>
      <c r="F339" s="197" t="str">
        <f t="shared" si="105"/>
        <v/>
      </c>
      <c r="G339" s="198" t="str">
        <f t="shared" si="106"/>
        <v/>
      </c>
      <c r="H339" s="199">
        <f t="shared" si="107"/>
        <v>0</v>
      </c>
      <c r="I339" s="199">
        <f t="shared" si="108"/>
        <v>0</v>
      </c>
      <c r="J339" s="199">
        <f t="shared" si="109"/>
        <v>0</v>
      </c>
      <c r="K339" s="199">
        <f t="shared" si="110"/>
        <v>0</v>
      </c>
      <c r="L339" s="199">
        <f t="shared" si="111"/>
        <v>0</v>
      </c>
      <c r="M339" s="199">
        <f t="shared" si="112"/>
        <v>0</v>
      </c>
      <c r="N339" s="72"/>
      <c r="O339" s="199">
        <f>+IFERROR(MIN(N339*(1+MTR!$E$28)*(1+MTR!$D$28),IF($C339&lt;2018,L339+M339*MTR!$D$35,L339+M339*MTR!$E$36)),0)</f>
        <v>0</v>
      </c>
      <c r="Q339" s="199" t="str">
        <f t="shared" si="144"/>
        <v/>
      </c>
      <c r="R339" s="199">
        <f t="shared" si="145"/>
        <v>0</v>
      </c>
      <c r="S339" s="199">
        <f t="shared" si="146"/>
        <v>0</v>
      </c>
      <c r="T339" s="199">
        <f t="shared" si="147"/>
        <v>0</v>
      </c>
      <c r="U339" s="199">
        <f t="shared" si="148"/>
        <v>0</v>
      </c>
      <c r="V339" s="199">
        <f t="shared" si="149"/>
        <v>0</v>
      </c>
      <c r="W339" s="199">
        <f t="shared" si="150"/>
        <v>0</v>
      </c>
      <c r="X339" s="199">
        <f t="shared" si="151"/>
        <v>0</v>
      </c>
      <c r="Y339" s="199">
        <f t="shared" si="152"/>
        <v>0</v>
      </c>
      <c r="Z339" s="72"/>
      <c r="AA339" s="213">
        <f>+IFERROR(MIN(Z339*(1+MTR!$E$28)*(1+MTR!$F$28),IF(L339&lt;2018,X339+Y339*MTR!$D$35,X339+Y339*MTR!$E$36)),0)</f>
        <v>0</v>
      </c>
    </row>
    <row r="340" spans="1:27">
      <c r="A340" s="105"/>
      <c r="B340" s="72"/>
      <c r="C340" s="116"/>
      <c r="D340" s="72"/>
      <c r="E340" s="113"/>
      <c r="F340" s="197" t="str">
        <f t="shared" si="105"/>
        <v/>
      </c>
      <c r="G340" s="198" t="str">
        <f t="shared" si="106"/>
        <v/>
      </c>
      <c r="H340" s="199">
        <f t="shared" si="107"/>
        <v>0</v>
      </c>
      <c r="I340" s="199">
        <f t="shared" si="108"/>
        <v>0</v>
      </c>
      <c r="J340" s="199">
        <f t="shared" si="109"/>
        <v>0</v>
      </c>
      <c r="K340" s="199">
        <f t="shared" si="110"/>
        <v>0</v>
      </c>
      <c r="L340" s="199">
        <f t="shared" si="111"/>
        <v>0</v>
      </c>
      <c r="M340" s="199">
        <f t="shared" si="112"/>
        <v>0</v>
      </c>
      <c r="N340" s="72"/>
      <c r="O340" s="199">
        <f>+IFERROR(MIN(N340*(1+MTR!$E$28)*(1+MTR!$D$28),IF($C340&lt;2018,L340+M340*MTR!$D$35,L340+M340*MTR!$E$36)),0)</f>
        <v>0</v>
      </c>
      <c r="Q340" s="199" t="str">
        <f t="shared" si="144"/>
        <v/>
      </c>
      <c r="R340" s="199">
        <f t="shared" si="145"/>
        <v>0</v>
      </c>
      <c r="S340" s="199">
        <f t="shared" si="146"/>
        <v>0</v>
      </c>
      <c r="T340" s="199">
        <f t="shared" si="147"/>
        <v>0</v>
      </c>
      <c r="U340" s="199">
        <f t="shared" si="148"/>
        <v>0</v>
      </c>
      <c r="V340" s="199">
        <f t="shared" si="149"/>
        <v>0</v>
      </c>
      <c r="W340" s="199">
        <f t="shared" si="150"/>
        <v>0</v>
      </c>
      <c r="X340" s="199">
        <f t="shared" si="151"/>
        <v>0</v>
      </c>
      <c r="Y340" s="199">
        <f t="shared" si="152"/>
        <v>0</v>
      </c>
      <c r="Z340" s="72"/>
      <c r="AA340" s="213">
        <f>+IFERROR(MIN(Z340*(1+MTR!$E$28)*(1+MTR!$F$28),IF(L340&lt;2018,X340+Y340*MTR!$D$35,X340+Y340*MTR!$E$36)),0)</f>
        <v>0</v>
      </c>
    </row>
    <row r="341" spans="1:27">
      <c r="A341" s="105"/>
      <c r="B341" s="72"/>
      <c r="C341" s="116"/>
      <c r="D341" s="72"/>
      <c r="E341" s="113"/>
      <c r="F341" s="197" t="str">
        <f t="shared" si="105"/>
        <v/>
      </c>
      <c r="G341" s="198" t="str">
        <f t="shared" si="106"/>
        <v/>
      </c>
      <c r="H341" s="199">
        <f t="shared" si="107"/>
        <v>0</v>
      </c>
      <c r="I341" s="199">
        <f t="shared" si="108"/>
        <v>0</v>
      </c>
      <c r="J341" s="199">
        <f t="shared" si="109"/>
        <v>0</v>
      </c>
      <c r="K341" s="199">
        <f t="shared" si="110"/>
        <v>0</v>
      </c>
      <c r="L341" s="199">
        <f t="shared" si="111"/>
        <v>0</v>
      </c>
      <c r="M341" s="199">
        <f t="shared" si="112"/>
        <v>0</v>
      </c>
      <c r="N341" s="72"/>
      <c r="O341" s="199">
        <f>+IFERROR(MIN(N341*(1+MTR!$E$28)*(1+MTR!$D$28),IF($C341&lt;2018,L341+M341*MTR!$D$35,L341+M341*MTR!$E$36)),0)</f>
        <v>0</v>
      </c>
      <c r="Q341" s="199" t="str">
        <f t="shared" si="144"/>
        <v/>
      </c>
      <c r="R341" s="199">
        <f t="shared" si="145"/>
        <v>0</v>
      </c>
      <c r="S341" s="199">
        <f t="shared" si="146"/>
        <v>0</v>
      </c>
      <c r="T341" s="199">
        <f t="shared" si="147"/>
        <v>0</v>
      </c>
      <c r="U341" s="199">
        <f t="shared" si="148"/>
        <v>0</v>
      </c>
      <c r="V341" s="199">
        <f t="shared" si="149"/>
        <v>0</v>
      </c>
      <c r="W341" s="199">
        <f t="shared" si="150"/>
        <v>0</v>
      </c>
      <c r="X341" s="199">
        <f t="shared" si="151"/>
        <v>0</v>
      </c>
      <c r="Y341" s="199">
        <f t="shared" si="152"/>
        <v>0</v>
      </c>
      <c r="Z341" s="72"/>
      <c r="AA341" s="213">
        <f>+IFERROR(MIN(Z341*(1+MTR!$E$28)*(1+MTR!$F$28),IF(L341&lt;2018,X341+Y341*MTR!$D$35,X341+Y341*MTR!$E$36)),0)</f>
        <v>0</v>
      </c>
    </row>
    <row r="342" spans="1:27">
      <c r="A342" s="105"/>
      <c r="B342" s="72"/>
      <c r="C342" s="116"/>
      <c r="D342" s="72"/>
      <c r="E342" s="113"/>
      <c r="F342" s="197" t="str">
        <f t="shared" si="105"/>
        <v/>
      </c>
      <c r="G342" s="198" t="str">
        <f t="shared" si="106"/>
        <v/>
      </c>
      <c r="H342" s="199">
        <f t="shared" si="107"/>
        <v>0</v>
      </c>
      <c r="I342" s="199">
        <f t="shared" si="108"/>
        <v>0</v>
      </c>
      <c r="J342" s="199">
        <f t="shared" si="109"/>
        <v>0</v>
      </c>
      <c r="K342" s="199">
        <f t="shared" si="110"/>
        <v>0</v>
      </c>
      <c r="L342" s="199">
        <f t="shared" si="111"/>
        <v>0</v>
      </c>
      <c r="M342" s="199">
        <f t="shared" si="112"/>
        <v>0</v>
      </c>
      <c r="N342" s="72"/>
      <c r="O342" s="199">
        <f>+IFERROR(MIN(N342*(1+MTR!$E$28)*(1+MTR!$D$28),IF($C342&lt;2018,L342+M342*MTR!$D$35,L342+M342*MTR!$E$36)),0)</f>
        <v>0</v>
      </c>
      <c r="Q342" s="199" t="str">
        <f t="shared" si="144"/>
        <v/>
      </c>
      <c r="R342" s="199">
        <f t="shared" si="145"/>
        <v>0</v>
      </c>
      <c r="S342" s="199">
        <f t="shared" si="146"/>
        <v>0</v>
      </c>
      <c r="T342" s="199">
        <f t="shared" si="147"/>
        <v>0</v>
      </c>
      <c r="U342" s="199">
        <f t="shared" si="148"/>
        <v>0</v>
      </c>
      <c r="V342" s="199">
        <f t="shared" si="149"/>
        <v>0</v>
      </c>
      <c r="W342" s="199">
        <f t="shared" si="150"/>
        <v>0</v>
      </c>
      <c r="X342" s="199">
        <f t="shared" si="151"/>
        <v>0</v>
      </c>
      <c r="Y342" s="199">
        <f t="shared" si="152"/>
        <v>0</v>
      </c>
      <c r="Z342" s="72"/>
      <c r="AA342" s="213">
        <f>+IFERROR(MIN(Z342*(1+MTR!$E$28)*(1+MTR!$F$28),IF(L342&lt;2018,X342+Y342*MTR!$D$35,X342+Y342*MTR!$E$36)),0)</f>
        <v>0</v>
      </c>
    </row>
    <row r="343" spans="1:27">
      <c r="A343" s="105"/>
      <c r="B343" s="72"/>
      <c r="C343" s="116"/>
      <c r="D343" s="72"/>
      <c r="E343" s="113"/>
      <c r="F343" s="197" t="str">
        <f t="shared" si="105"/>
        <v/>
      </c>
      <c r="G343" s="198" t="str">
        <f t="shared" si="106"/>
        <v/>
      </c>
      <c r="H343" s="199">
        <f t="shared" si="107"/>
        <v>0</v>
      </c>
      <c r="I343" s="199">
        <f t="shared" si="108"/>
        <v>0</v>
      </c>
      <c r="J343" s="199">
        <f t="shared" si="109"/>
        <v>0</v>
      </c>
      <c r="K343" s="199">
        <f t="shared" si="110"/>
        <v>0</v>
      </c>
      <c r="L343" s="199">
        <f t="shared" si="111"/>
        <v>0</v>
      </c>
      <c r="M343" s="199">
        <f t="shared" si="112"/>
        <v>0</v>
      </c>
      <c r="N343" s="72"/>
      <c r="O343" s="199">
        <f>+IFERROR(MIN(N343*(1+MTR!$E$28)*(1+MTR!$D$28),IF($C343&lt;2018,L343+M343*MTR!$D$35,L343+M343*MTR!$E$36)),0)</f>
        <v>0</v>
      </c>
      <c r="Q343" s="199" t="str">
        <f t="shared" si="144"/>
        <v/>
      </c>
      <c r="R343" s="199">
        <f t="shared" si="145"/>
        <v>0</v>
      </c>
      <c r="S343" s="199">
        <f t="shared" si="146"/>
        <v>0</v>
      </c>
      <c r="T343" s="199">
        <f t="shared" si="147"/>
        <v>0</v>
      </c>
      <c r="U343" s="199">
        <f t="shared" si="148"/>
        <v>0</v>
      </c>
      <c r="V343" s="199">
        <f t="shared" si="149"/>
        <v>0</v>
      </c>
      <c r="W343" s="199">
        <f t="shared" si="150"/>
        <v>0</v>
      </c>
      <c r="X343" s="199">
        <f t="shared" si="151"/>
        <v>0</v>
      </c>
      <c r="Y343" s="199">
        <f t="shared" si="152"/>
        <v>0</v>
      </c>
      <c r="Z343" s="72"/>
      <c r="AA343" s="213">
        <f>+IFERROR(MIN(Z343*(1+MTR!$E$28)*(1+MTR!$F$28),IF(L343&lt;2018,X343+Y343*MTR!$D$35,X343+Y343*MTR!$E$36)),0)</f>
        <v>0</v>
      </c>
    </row>
    <row r="344" spans="1:27">
      <c r="A344" s="105"/>
      <c r="B344" s="72"/>
      <c r="C344" s="116"/>
      <c r="D344" s="72"/>
      <c r="E344" s="113"/>
      <c r="F344" s="197" t="str">
        <f t="shared" si="105"/>
        <v/>
      </c>
      <c r="G344" s="198" t="str">
        <f t="shared" si="106"/>
        <v/>
      </c>
      <c r="H344" s="199">
        <f t="shared" si="107"/>
        <v>0</v>
      </c>
      <c r="I344" s="199">
        <f t="shared" si="108"/>
        <v>0</v>
      </c>
      <c r="J344" s="199">
        <f t="shared" si="109"/>
        <v>0</v>
      </c>
      <c r="K344" s="199">
        <f t="shared" si="110"/>
        <v>0</v>
      </c>
      <c r="L344" s="199">
        <f t="shared" si="111"/>
        <v>0</v>
      </c>
      <c r="M344" s="199">
        <f t="shared" si="112"/>
        <v>0</v>
      </c>
      <c r="N344" s="72"/>
      <c r="O344" s="199">
        <f>+IFERROR(MIN(N344*(1+MTR!$E$28)*(1+MTR!$D$28),IF($C344&lt;2018,L344+M344*MTR!$D$35,L344+M344*MTR!$E$36)),0)</f>
        <v>0</v>
      </c>
      <c r="Q344" s="199" t="str">
        <f t="shared" si="144"/>
        <v/>
      </c>
      <c r="R344" s="199">
        <f t="shared" si="145"/>
        <v>0</v>
      </c>
      <c r="S344" s="199">
        <f t="shared" si="146"/>
        <v>0</v>
      </c>
      <c r="T344" s="199">
        <f t="shared" si="147"/>
        <v>0</v>
      </c>
      <c r="U344" s="199">
        <f t="shared" si="148"/>
        <v>0</v>
      </c>
      <c r="V344" s="199">
        <f t="shared" si="149"/>
        <v>0</v>
      </c>
      <c r="W344" s="199">
        <f t="shared" si="150"/>
        <v>0</v>
      </c>
      <c r="X344" s="199">
        <f t="shared" si="151"/>
        <v>0</v>
      </c>
      <c r="Y344" s="199">
        <f t="shared" si="152"/>
        <v>0</v>
      </c>
      <c r="Z344" s="72"/>
      <c r="AA344" s="213">
        <f>+IFERROR(MIN(Z344*(1+MTR!$E$28)*(1+MTR!$F$28),IF(L344&lt;2018,X344+Y344*MTR!$D$35,X344+Y344*MTR!$E$36)),0)</f>
        <v>0</v>
      </c>
    </row>
    <row r="345" spans="1:27">
      <c r="A345" s="105"/>
      <c r="B345" s="72"/>
      <c r="C345" s="116"/>
      <c r="D345" s="72"/>
      <c r="E345" s="113"/>
      <c r="F345" s="197" t="str">
        <f t="shared" si="105"/>
        <v/>
      </c>
      <c r="G345" s="198" t="str">
        <f t="shared" si="106"/>
        <v/>
      </c>
      <c r="H345" s="199">
        <f t="shared" si="107"/>
        <v>0</v>
      </c>
      <c r="I345" s="199">
        <f t="shared" si="108"/>
        <v>0</v>
      </c>
      <c r="J345" s="199">
        <f t="shared" si="109"/>
        <v>0</v>
      </c>
      <c r="K345" s="199">
        <f t="shared" si="110"/>
        <v>0</v>
      </c>
      <c r="L345" s="199">
        <f t="shared" si="111"/>
        <v>0</v>
      </c>
      <c r="M345" s="199">
        <f t="shared" si="112"/>
        <v>0</v>
      </c>
      <c r="N345" s="72"/>
      <c r="O345" s="199">
        <f>+IFERROR(MIN(N345*(1+MTR!$E$28)*(1+MTR!$D$28),IF($C345&lt;2018,L345+M345*MTR!$D$35,L345+M345*MTR!$E$36)),0)</f>
        <v>0</v>
      </c>
      <c r="Q345" s="199" t="str">
        <f t="shared" si="144"/>
        <v/>
      </c>
      <c r="R345" s="199">
        <f t="shared" si="145"/>
        <v>0</v>
      </c>
      <c r="S345" s="199">
        <f t="shared" si="146"/>
        <v>0</v>
      </c>
      <c r="T345" s="199">
        <f t="shared" si="147"/>
        <v>0</v>
      </c>
      <c r="U345" s="199">
        <f t="shared" si="148"/>
        <v>0</v>
      </c>
      <c r="V345" s="199">
        <f t="shared" si="149"/>
        <v>0</v>
      </c>
      <c r="W345" s="199">
        <f t="shared" si="150"/>
        <v>0</v>
      </c>
      <c r="X345" s="199">
        <f t="shared" si="151"/>
        <v>0</v>
      </c>
      <c r="Y345" s="199">
        <f t="shared" si="152"/>
        <v>0</v>
      </c>
      <c r="Z345" s="72"/>
      <c r="AA345" s="213">
        <f>+IFERROR(MIN(Z345*(1+MTR!$E$28)*(1+MTR!$F$28),IF(L345&lt;2018,X345+Y345*MTR!$D$35,X345+Y345*MTR!$E$36)),0)</f>
        <v>0</v>
      </c>
    </row>
    <row r="346" spans="1:27">
      <c r="A346" s="105"/>
      <c r="B346" s="72"/>
      <c r="C346" s="116"/>
      <c r="D346" s="72"/>
      <c r="E346" s="113"/>
      <c r="F346" s="197" t="str">
        <f t="shared" si="105"/>
        <v/>
      </c>
      <c r="G346" s="198" t="str">
        <f t="shared" si="106"/>
        <v/>
      </c>
      <c r="H346" s="199">
        <f t="shared" si="107"/>
        <v>0</v>
      </c>
      <c r="I346" s="199">
        <f t="shared" si="108"/>
        <v>0</v>
      </c>
      <c r="J346" s="199">
        <f t="shared" si="109"/>
        <v>0</v>
      </c>
      <c r="K346" s="199">
        <f t="shared" si="110"/>
        <v>0</v>
      </c>
      <c r="L346" s="199">
        <f t="shared" si="111"/>
        <v>0</v>
      </c>
      <c r="M346" s="199">
        <f t="shared" si="112"/>
        <v>0</v>
      </c>
      <c r="N346" s="72"/>
      <c r="O346" s="199">
        <f>+IFERROR(MIN(N346*(1+MTR!$E$28)*(1+MTR!$D$28),IF($C346&lt;2018,L346+M346*MTR!$D$35,L346+M346*MTR!$E$36)),0)</f>
        <v>0</v>
      </c>
      <c r="Q346" s="199" t="str">
        <f t="shared" si="144"/>
        <v/>
      </c>
      <c r="R346" s="199">
        <f t="shared" si="145"/>
        <v>0</v>
      </c>
      <c r="S346" s="199">
        <f t="shared" si="146"/>
        <v>0</v>
      </c>
      <c r="T346" s="199">
        <f t="shared" si="147"/>
        <v>0</v>
      </c>
      <c r="U346" s="199">
        <f t="shared" si="148"/>
        <v>0</v>
      </c>
      <c r="V346" s="199">
        <f t="shared" si="149"/>
        <v>0</v>
      </c>
      <c r="W346" s="199">
        <f t="shared" si="150"/>
        <v>0</v>
      </c>
      <c r="X346" s="199">
        <f t="shared" si="151"/>
        <v>0</v>
      </c>
      <c r="Y346" s="199">
        <f t="shared" si="152"/>
        <v>0</v>
      </c>
      <c r="Z346" s="72"/>
      <c r="AA346" s="213">
        <f>+IFERROR(MIN(Z346*(1+MTR!$E$28)*(1+MTR!$F$28),IF(L346&lt;2018,X346+Y346*MTR!$D$35,X346+Y346*MTR!$E$36)),0)</f>
        <v>0</v>
      </c>
    </row>
    <row r="347" spans="1:27">
      <c r="A347" s="105"/>
      <c r="B347" s="72"/>
      <c r="C347" s="116"/>
      <c r="D347" s="72"/>
      <c r="E347" s="113"/>
      <c r="F347" s="197" t="str">
        <f t="shared" si="105"/>
        <v/>
      </c>
      <c r="G347" s="198" t="str">
        <f t="shared" si="106"/>
        <v/>
      </c>
      <c r="H347" s="199">
        <f t="shared" si="107"/>
        <v>0</v>
      </c>
      <c r="I347" s="199">
        <f t="shared" si="108"/>
        <v>0</v>
      </c>
      <c r="J347" s="199">
        <f t="shared" si="109"/>
        <v>0</v>
      </c>
      <c r="K347" s="199">
        <f t="shared" si="110"/>
        <v>0</v>
      </c>
      <c r="L347" s="199">
        <f t="shared" si="111"/>
        <v>0</v>
      </c>
      <c r="M347" s="199">
        <f t="shared" si="112"/>
        <v>0</v>
      </c>
      <c r="N347" s="72"/>
      <c r="O347" s="199">
        <f>+IFERROR(MIN(N347*(1+MTR!$E$28)*(1+MTR!$D$28),IF($C347&lt;2018,L347+M347*MTR!$D$35,L347+M347*MTR!$E$36)),0)</f>
        <v>0</v>
      </c>
      <c r="Q347" s="199" t="str">
        <f t="shared" si="144"/>
        <v/>
      </c>
      <c r="R347" s="199">
        <f t="shared" si="145"/>
        <v>0</v>
      </c>
      <c r="S347" s="199">
        <f t="shared" si="146"/>
        <v>0</v>
      </c>
      <c r="T347" s="199">
        <f t="shared" si="147"/>
        <v>0</v>
      </c>
      <c r="U347" s="199">
        <f t="shared" si="148"/>
        <v>0</v>
      </c>
      <c r="V347" s="199">
        <f t="shared" si="149"/>
        <v>0</v>
      </c>
      <c r="W347" s="199">
        <f t="shared" si="150"/>
        <v>0</v>
      </c>
      <c r="X347" s="199">
        <f t="shared" si="151"/>
        <v>0</v>
      </c>
      <c r="Y347" s="199">
        <f t="shared" si="152"/>
        <v>0</v>
      </c>
      <c r="Z347" s="72"/>
      <c r="AA347" s="213">
        <f>+IFERROR(MIN(Z347*(1+MTR!$E$28)*(1+MTR!$F$28),IF(L347&lt;2018,X347+Y347*MTR!$D$35,X347+Y347*MTR!$E$36)),0)</f>
        <v>0</v>
      </c>
    </row>
    <row r="348" spans="1:27">
      <c r="A348" s="105"/>
      <c r="B348" s="72"/>
      <c r="C348" s="116"/>
      <c r="D348" s="72"/>
      <c r="E348" s="113"/>
      <c r="F348" s="197" t="str">
        <f t="shared" si="105"/>
        <v/>
      </c>
      <c r="G348" s="198" t="str">
        <f t="shared" si="106"/>
        <v/>
      </c>
      <c r="H348" s="199">
        <f t="shared" si="107"/>
        <v>0</v>
      </c>
      <c r="I348" s="199">
        <f t="shared" si="108"/>
        <v>0</v>
      </c>
      <c r="J348" s="199">
        <f t="shared" si="109"/>
        <v>0</v>
      </c>
      <c r="K348" s="199">
        <f t="shared" si="110"/>
        <v>0</v>
      </c>
      <c r="L348" s="199">
        <f t="shared" si="111"/>
        <v>0</v>
      </c>
      <c r="M348" s="199">
        <f t="shared" si="112"/>
        <v>0</v>
      </c>
      <c r="N348" s="72"/>
      <c r="O348" s="199">
        <f>+IFERROR(MIN(N348*(1+MTR!$E$28)*(1+MTR!$D$28),IF($C348&lt;2018,L348+M348*MTR!$D$35,L348+M348*MTR!$E$36)),0)</f>
        <v>0</v>
      </c>
      <c r="Q348" s="199" t="str">
        <f t="shared" si="144"/>
        <v/>
      </c>
      <c r="R348" s="199">
        <f t="shared" si="145"/>
        <v>0</v>
      </c>
      <c r="S348" s="199">
        <f t="shared" si="146"/>
        <v>0</v>
      </c>
      <c r="T348" s="199">
        <f t="shared" si="147"/>
        <v>0</v>
      </c>
      <c r="U348" s="199">
        <f t="shared" si="148"/>
        <v>0</v>
      </c>
      <c r="V348" s="199">
        <f t="shared" si="149"/>
        <v>0</v>
      </c>
      <c r="W348" s="199">
        <f t="shared" si="150"/>
        <v>0</v>
      </c>
      <c r="X348" s="199">
        <f t="shared" si="151"/>
        <v>0</v>
      </c>
      <c r="Y348" s="199">
        <f t="shared" si="152"/>
        <v>0</v>
      </c>
      <c r="Z348" s="72"/>
      <c r="AA348" s="213">
        <f>+IFERROR(MIN(Z348*(1+MTR!$E$28)*(1+MTR!$F$28),IF(L348&lt;2018,X348+Y348*MTR!$D$35,X348+Y348*MTR!$E$36)),0)</f>
        <v>0</v>
      </c>
    </row>
    <row r="349" spans="1:27">
      <c r="A349" s="105"/>
      <c r="B349" s="72"/>
      <c r="C349" s="116"/>
      <c r="D349" s="72"/>
      <c r="E349" s="113"/>
      <c r="F349" s="197" t="str">
        <f t="shared" si="105"/>
        <v/>
      </c>
      <c r="G349" s="198" t="str">
        <f t="shared" si="106"/>
        <v/>
      </c>
      <c r="H349" s="199">
        <f t="shared" si="107"/>
        <v>0</v>
      </c>
      <c r="I349" s="199">
        <f t="shared" si="108"/>
        <v>0</v>
      </c>
      <c r="J349" s="199">
        <f t="shared" si="109"/>
        <v>0</v>
      </c>
      <c r="K349" s="199">
        <f t="shared" si="110"/>
        <v>0</v>
      </c>
      <c r="L349" s="199">
        <f t="shared" si="111"/>
        <v>0</v>
      </c>
      <c r="M349" s="199">
        <f t="shared" si="112"/>
        <v>0</v>
      </c>
      <c r="N349" s="72"/>
      <c r="O349" s="199">
        <f>+IFERROR(MIN(N349*(1+MTR!$E$28)*(1+MTR!$D$28),IF($C349&lt;2018,L349+M349*MTR!$D$35,L349+M349*MTR!$E$36)),0)</f>
        <v>0</v>
      </c>
      <c r="Q349" s="199" t="str">
        <f t="shared" si="144"/>
        <v/>
      </c>
      <c r="R349" s="199">
        <f t="shared" si="145"/>
        <v>0</v>
      </c>
      <c r="S349" s="199">
        <f t="shared" si="146"/>
        <v>0</v>
      </c>
      <c r="T349" s="199">
        <f t="shared" si="147"/>
        <v>0</v>
      </c>
      <c r="U349" s="199">
        <f t="shared" si="148"/>
        <v>0</v>
      </c>
      <c r="V349" s="199">
        <f t="shared" si="149"/>
        <v>0</v>
      </c>
      <c r="W349" s="199">
        <f t="shared" si="150"/>
        <v>0</v>
      </c>
      <c r="X349" s="199">
        <f t="shared" si="151"/>
        <v>0</v>
      </c>
      <c r="Y349" s="199">
        <f t="shared" si="152"/>
        <v>0</v>
      </c>
      <c r="Z349" s="72"/>
      <c r="AA349" s="213">
        <f>+IFERROR(MIN(Z349*(1+MTR!$E$28)*(1+MTR!$F$28),IF(L349&lt;2018,X349+Y349*MTR!$D$35,X349+Y349*MTR!$E$36)),0)</f>
        <v>0</v>
      </c>
    </row>
    <row r="350" spans="1:27">
      <c r="A350" s="105"/>
      <c r="B350" s="72"/>
      <c r="C350" s="116"/>
      <c r="D350" s="72"/>
      <c r="E350" s="113"/>
      <c r="F350" s="197" t="str">
        <f t="shared" si="105"/>
        <v/>
      </c>
      <c r="G350" s="198" t="str">
        <f t="shared" si="106"/>
        <v/>
      </c>
      <c r="H350" s="199">
        <f t="shared" si="107"/>
        <v>0</v>
      </c>
      <c r="I350" s="199">
        <f t="shared" si="108"/>
        <v>0</v>
      </c>
      <c r="J350" s="199">
        <f t="shared" si="109"/>
        <v>0</v>
      </c>
      <c r="K350" s="199">
        <f t="shared" si="110"/>
        <v>0</v>
      </c>
      <c r="L350" s="199">
        <f t="shared" si="111"/>
        <v>0</v>
      </c>
      <c r="M350" s="199">
        <f t="shared" si="112"/>
        <v>0</v>
      </c>
      <c r="N350" s="72"/>
      <c r="O350" s="199">
        <f>+IFERROR(MIN(N350*(1+MTR!$E$28)*(1+MTR!$D$28),IF($C350&lt;2018,L350+M350*MTR!$D$35,L350+M350*MTR!$E$36)),0)</f>
        <v>0</v>
      </c>
      <c r="Q350" s="199" t="str">
        <f t="shared" si="144"/>
        <v/>
      </c>
      <c r="R350" s="199">
        <f t="shared" si="145"/>
        <v>0</v>
      </c>
      <c r="S350" s="199">
        <f t="shared" si="146"/>
        <v>0</v>
      </c>
      <c r="T350" s="199">
        <f t="shared" si="147"/>
        <v>0</v>
      </c>
      <c r="U350" s="199">
        <f t="shared" si="148"/>
        <v>0</v>
      </c>
      <c r="V350" s="199">
        <f t="shared" si="149"/>
        <v>0</v>
      </c>
      <c r="W350" s="199">
        <f t="shared" si="150"/>
        <v>0</v>
      </c>
      <c r="X350" s="199">
        <f t="shared" si="151"/>
        <v>0</v>
      </c>
      <c r="Y350" s="199">
        <f t="shared" si="152"/>
        <v>0</v>
      </c>
      <c r="Z350" s="72"/>
      <c r="AA350" s="213">
        <f>+IFERROR(MIN(Z350*(1+MTR!$E$28)*(1+MTR!$F$28),IF(L350&lt;2018,X350+Y350*MTR!$D$35,X350+Y350*MTR!$E$36)),0)</f>
        <v>0</v>
      </c>
    </row>
    <row r="351" spans="1:27">
      <c r="A351" s="105"/>
      <c r="B351" s="72"/>
      <c r="C351" s="116"/>
      <c r="D351" s="72"/>
      <c r="E351" s="113"/>
      <c r="F351" s="197" t="str">
        <f t="shared" si="105"/>
        <v/>
      </c>
      <c r="G351" s="198" t="str">
        <f t="shared" si="106"/>
        <v/>
      </c>
      <c r="H351" s="199">
        <f t="shared" si="107"/>
        <v>0</v>
      </c>
      <c r="I351" s="199">
        <f t="shared" si="108"/>
        <v>0</v>
      </c>
      <c r="J351" s="199">
        <f t="shared" si="109"/>
        <v>0</v>
      </c>
      <c r="K351" s="199">
        <f t="shared" si="110"/>
        <v>0</v>
      </c>
      <c r="L351" s="199">
        <f t="shared" si="111"/>
        <v>0</v>
      </c>
      <c r="M351" s="199">
        <f t="shared" si="112"/>
        <v>0</v>
      </c>
      <c r="N351" s="72"/>
      <c r="O351" s="199">
        <f>+IFERROR(MIN(N351*(1+MTR!$E$28)*(1+MTR!$D$28),IF($C351&lt;2018,L351+M351*MTR!$D$35,L351+M351*MTR!$E$36)),0)</f>
        <v>0</v>
      </c>
      <c r="Q351" s="199" t="str">
        <f t="shared" si="144"/>
        <v/>
      </c>
      <c r="R351" s="199">
        <f t="shared" si="145"/>
        <v>0</v>
      </c>
      <c r="S351" s="199">
        <f t="shared" si="146"/>
        <v>0</v>
      </c>
      <c r="T351" s="199">
        <f t="shared" si="147"/>
        <v>0</v>
      </c>
      <c r="U351" s="199">
        <f t="shared" si="148"/>
        <v>0</v>
      </c>
      <c r="V351" s="199">
        <f t="shared" si="149"/>
        <v>0</v>
      </c>
      <c r="W351" s="199">
        <f t="shared" si="150"/>
        <v>0</v>
      </c>
      <c r="X351" s="199">
        <f t="shared" si="151"/>
        <v>0</v>
      </c>
      <c r="Y351" s="199">
        <f t="shared" si="152"/>
        <v>0</v>
      </c>
      <c r="Z351" s="72"/>
      <c r="AA351" s="213">
        <f>+IFERROR(MIN(Z351*(1+MTR!$E$28)*(1+MTR!$F$28),IF(L351&lt;2018,X351+Y351*MTR!$D$35,X351+Y351*MTR!$E$36)),0)</f>
        <v>0</v>
      </c>
    </row>
    <row r="352" spans="1:27">
      <c r="A352" s="105"/>
      <c r="B352" s="72"/>
      <c r="C352" s="116"/>
      <c r="D352" s="72"/>
      <c r="E352" s="113"/>
      <c r="F352" s="197" t="str">
        <f t="shared" si="105"/>
        <v/>
      </c>
      <c r="G352" s="198" t="str">
        <f t="shared" si="106"/>
        <v/>
      </c>
      <c r="H352" s="199">
        <f t="shared" si="107"/>
        <v>0</v>
      </c>
      <c r="I352" s="199">
        <f t="shared" si="108"/>
        <v>0</v>
      </c>
      <c r="J352" s="199">
        <f t="shared" si="109"/>
        <v>0</v>
      </c>
      <c r="K352" s="199">
        <f t="shared" si="110"/>
        <v>0</v>
      </c>
      <c r="L352" s="199">
        <f t="shared" si="111"/>
        <v>0</v>
      </c>
      <c r="M352" s="199">
        <f t="shared" si="112"/>
        <v>0</v>
      </c>
      <c r="N352" s="72"/>
      <c r="O352" s="199">
        <f>+IFERROR(MIN(N352*(1+MTR!$E$28)*(1+MTR!$D$28),IF($C352&lt;2018,L352+M352*MTR!$D$35,L352+M352*MTR!$E$36)),0)</f>
        <v>0</v>
      </c>
      <c r="Q352" s="199" t="str">
        <f t="shared" si="144"/>
        <v/>
      </c>
      <c r="R352" s="199">
        <f t="shared" si="145"/>
        <v>0</v>
      </c>
      <c r="S352" s="199">
        <f t="shared" si="146"/>
        <v>0</v>
      </c>
      <c r="T352" s="199">
        <f t="shared" si="147"/>
        <v>0</v>
      </c>
      <c r="U352" s="199">
        <f t="shared" si="148"/>
        <v>0</v>
      </c>
      <c r="V352" s="199">
        <f t="shared" si="149"/>
        <v>0</v>
      </c>
      <c r="W352" s="199">
        <f t="shared" si="150"/>
        <v>0</v>
      </c>
      <c r="X352" s="199">
        <f t="shared" si="151"/>
        <v>0</v>
      </c>
      <c r="Y352" s="199">
        <f t="shared" si="152"/>
        <v>0</v>
      </c>
      <c r="Z352" s="72"/>
      <c r="AA352" s="213">
        <f>+IFERROR(MIN(Z352*(1+MTR!$E$28)*(1+MTR!$F$28),IF(L352&lt;2018,X352+Y352*MTR!$D$35,X352+Y352*MTR!$E$36)),0)</f>
        <v>0</v>
      </c>
    </row>
    <row r="353" spans="1:27">
      <c r="A353" s="105"/>
      <c r="B353" s="72"/>
      <c r="C353" s="116"/>
      <c r="D353" s="72"/>
      <c r="E353" s="113"/>
      <c r="F353" s="197" t="str">
        <f t="shared" si="105"/>
        <v/>
      </c>
      <c r="G353" s="198" t="str">
        <f t="shared" si="106"/>
        <v/>
      </c>
      <c r="H353" s="199">
        <f t="shared" si="107"/>
        <v>0</v>
      </c>
      <c r="I353" s="199">
        <f t="shared" si="108"/>
        <v>0</v>
      </c>
      <c r="J353" s="199">
        <f t="shared" si="109"/>
        <v>0</v>
      </c>
      <c r="K353" s="199">
        <f t="shared" si="110"/>
        <v>0</v>
      </c>
      <c r="L353" s="199">
        <f t="shared" si="111"/>
        <v>0</v>
      </c>
      <c r="M353" s="199">
        <f t="shared" si="112"/>
        <v>0</v>
      </c>
      <c r="N353" s="72"/>
      <c r="O353" s="199">
        <f>+IFERROR(MIN(N353*(1+MTR!$E$28)*(1+MTR!$D$28),IF($C353&lt;2018,L353+M353*MTR!$D$35,L353+M353*MTR!$E$36)),0)</f>
        <v>0</v>
      </c>
      <c r="Q353" s="199" t="str">
        <f t="shared" si="144"/>
        <v/>
      </c>
      <c r="R353" s="199">
        <f t="shared" si="145"/>
        <v>0</v>
      </c>
      <c r="S353" s="199">
        <f t="shared" si="146"/>
        <v>0</v>
      </c>
      <c r="T353" s="199">
        <f t="shared" si="147"/>
        <v>0</v>
      </c>
      <c r="U353" s="199">
        <f t="shared" si="148"/>
        <v>0</v>
      </c>
      <c r="V353" s="199">
        <f t="shared" si="149"/>
        <v>0</v>
      </c>
      <c r="W353" s="199">
        <f t="shared" si="150"/>
        <v>0</v>
      </c>
      <c r="X353" s="199">
        <f t="shared" si="151"/>
        <v>0</v>
      </c>
      <c r="Y353" s="199">
        <f t="shared" si="152"/>
        <v>0</v>
      </c>
      <c r="Z353" s="72"/>
      <c r="AA353" s="213">
        <f>+IFERROR(MIN(Z353*(1+MTR!$E$28)*(1+MTR!$F$28),IF(L353&lt;2018,X353+Y353*MTR!$D$35,X353+Y353*MTR!$E$36)),0)</f>
        <v>0</v>
      </c>
    </row>
    <row r="354" spans="1:27">
      <c r="A354" s="105"/>
      <c r="B354" s="72"/>
      <c r="C354" s="116"/>
      <c r="D354" s="72"/>
      <c r="E354" s="113"/>
      <c r="F354" s="197" t="str">
        <f t="shared" si="105"/>
        <v/>
      </c>
      <c r="G354" s="198" t="str">
        <f t="shared" si="106"/>
        <v/>
      </c>
      <c r="H354" s="199">
        <f t="shared" si="107"/>
        <v>0</v>
      </c>
      <c r="I354" s="199">
        <f t="shared" si="108"/>
        <v>0</v>
      </c>
      <c r="J354" s="199">
        <f t="shared" si="109"/>
        <v>0</v>
      </c>
      <c r="K354" s="199">
        <f t="shared" si="110"/>
        <v>0</v>
      </c>
      <c r="L354" s="199">
        <f t="shared" si="111"/>
        <v>0</v>
      </c>
      <c r="M354" s="199">
        <f t="shared" si="112"/>
        <v>0</v>
      </c>
      <c r="N354" s="72"/>
      <c r="O354" s="199">
        <f>+IFERROR(MIN(N354*(1+MTR!$E$28)*(1+MTR!$D$28),IF($C354&lt;2018,L354+M354*MTR!$D$35,L354+M354*MTR!$E$36)),0)</f>
        <v>0</v>
      </c>
      <c r="Q354" s="199" t="str">
        <f t="shared" si="144"/>
        <v/>
      </c>
      <c r="R354" s="199">
        <f t="shared" si="145"/>
        <v>0</v>
      </c>
      <c r="S354" s="199">
        <f t="shared" si="146"/>
        <v>0</v>
      </c>
      <c r="T354" s="199">
        <f t="shared" si="147"/>
        <v>0</v>
      </c>
      <c r="U354" s="199">
        <f t="shared" si="148"/>
        <v>0</v>
      </c>
      <c r="V354" s="199">
        <f t="shared" si="149"/>
        <v>0</v>
      </c>
      <c r="W354" s="199">
        <f t="shared" si="150"/>
        <v>0</v>
      </c>
      <c r="X354" s="199">
        <f t="shared" si="151"/>
        <v>0</v>
      </c>
      <c r="Y354" s="199">
        <f t="shared" si="152"/>
        <v>0</v>
      </c>
      <c r="Z354" s="72"/>
      <c r="AA354" s="213">
        <f>+IFERROR(MIN(Z354*(1+MTR!$E$28)*(1+MTR!$F$28),IF(L354&lt;2018,X354+Y354*MTR!$D$35,X354+Y354*MTR!$E$36)),0)</f>
        <v>0</v>
      </c>
    </row>
    <row r="355" spans="1:27">
      <c r="A355" s="105"/>
      <c r="B355" s="72"/>
      <c r="C355" s="116"/>
      <c r="D355" s="72"/>
      <c r="E355" s="113"/>
      <c r="F355" s="197" t="str">
        <f t="shared" si="105"/>
        <v/>
      </c>
      <c r="G355" s="198" t="str">
        <f t="shared" si="106"/>
        <v/>
      </c>
      <c r="H355" s="199">
        <f t="shared" si="107"/>
        <v>0</v>
      </c>
      <c r="I355" s="199">
        <f t="shared" si="108"/>
        <v>0</v>
      </c>
      <c r="J355" s="199">
        <f t="shared" si="109"/>
        <v>0</v>
      </c>
      <c r="K355" s="199">
        <f t="shared" si="110"/>
        <v>0</v>
      </c>
      <c r="L355" s="199">
        <f t="shared" si="111"/>
        <v>0</v>
      </c>
      <c r="M355" s="199">
        <f t="shared" si="112"/>
        <v>0</v>
      </c>
      <c r="N355" s="72"/>
      <c r="O355" s="199">
        <f>+IFERROR(MIN(N355*(1+MTR!$E$28)*(1+MTR!$D$28),IF($C355&lt;2018,L355+M355*MTR!$D$35,L355+M355*MTR!$E$36)),0)</f>
        <v>0</v>
      </c>
      <c r="Q355" s="199" t="str">
        <f t="shared" si="144"/>
        <v/>
      </c>
      <c r="R355" s="199">
        <f t="shared" si="145"/>
        <v>0</v>
      </c>
      <c r="S355" s="199">
        <f t="shared" si="146"/>
        <v>0</v>
      </c>
      <c r="T355" s="199">
        <f t="shared" si="147"/>
        <v>0</v>
      </c>
      <c r="U355" s="199">
        <f t="shared" si="148"/>
        <v>0</v>
      </c>
      <c r="V355" s="199">
        <f t="shared" si="149"/>
        <v>0</v>
      </c>
      <c r="W355" s="199">
        <f t="shared" si="150"/>
        <v>0</v>
      </c>
      <c r="X355" s="199">
        <f t="shared" si="151"/>
        <v>0</v>
      </c>
      <c r="Y355" s="199">
        <f t="shared" si="152"/>
        <v>0</v>
      </c>
      <c r="Z355" s="72"/>
      <c r="AA355" s="213">
        <f>+IFERROR(MIN(Z355*(1+MTR!$E$28)*(1+MTR!$F$28),IF(L355&lt;2018,X355+Y355*MTR!$D$35,X355+Y355*MTR!$E$36)),0)</f>
        <v>0</v>
      </c>
    </row>
    <row r="356" spans="1:27">
      <c r="A356" s="105"/>
      <c r="B356" s="72"/>
      <c r="C356" s="116"/>
      <c r="D356" s="72"/>
      <c r="E356" s="113"/>
      <c r="F356" s="197" t="str">
        <f t="shared" si="105"/>
        <v/>
      </c>
      <c r="G356" s="198" t="str">
        <f t="shared" si="106"/>
        <v/>
      </c>
      <c r="H356" s="199">
        <f t="shared" si="107"/>
        <v>0</v>
      </c>
      <c r="I356" s="199">
        <f t="shared" si="108"/>
        <v>0</v>
      </c>
      <c r="J356" s="199">
        <f t="shared" si="109"/>
        <v>0</v>
      </c>
      <c r="K356" s="199">
        <f t="shared" si="110"/>
        <v>0</v>
      </c>
      <c r="L356" s="199">
        <f t="shared" si="111"/>
        <v>0</v>
      </c>
      <c r="M356" s="199">
        <f t="shared" si="112"/>
        <v>0</v>
      </c>
      <c r="N356" s="72"/>
      <c r="O356" s="199">
        <f>+IFERROR(MIN(N356*(1+MTR!$E$28)*(1+MTR!$D$28),IF($C356&lt;2018,L356+M356*MTR!$D$35,L356+M356*MTR!$E$36)),0)</f>
        <v>0</v>
      </c>
      <c r="Q356" s="199" t="str">
        <f t="shared" si="144"/>
        <v/>
      </c>
      <c r="R356" s="199">
        <f t="shared" si="145"/>
        <v>0</v>
      </c>
      <c r="S356" s="199">
        <f t="shared" si="146"/>
        <v>0</v>
      </c>
      <c r="T356" s="199">
        <f t="shared" si="147"/>
        <v>0</v>
      </c>
      <c r="U356" s="199">
        <f t="shared" si="148"/>
        <v>0</v>
      </c>
      <c r="V356" s="199">
        <f t="shared" si="149"/>
        <v>0</v>
      </c>
      <c r="W356" s="199">
        <f t="shared" si="150"/>
        <v>0</v>
      </c>
      <c r="X356" s="199">
        <f t="shared" si="151"/>
        <v>0</v>
      </c>
      <c r="Y356" s="199">
        <f t="shared" si="152"/>
        <v>0</v>
      </c>
      <c r="Z356" s="72"/>
      <c r="AA356" s="213">
        <f>+IFERROR(MIN(Z356*(1+MTR!$E$28)*(1+MTR!$F$28),IF(L356&lt;2018,X356+Y356*MTR!$D$35,X356+Y356*MTR!$E$36)),0)</f>
        <v>0</v>
      </c>
    </row>
    <row r="357" spans="1:27">
      <c r="A357" s="105"/>
      <c r="B357" s="72"/>
      <c r="C357" s="116"/>
      <c r="D357" s="72"/>
      <c r="E357" s="113"/>
      <c r="F357" s="197" t="str">
        <f t="shared" si="105"/>
        <v/>
      </c>
      <c r="G357" s="198" t="str">
        <f t="shared" si="106"/>
        <v/>
      </c>
      <c r="H357" s="199">
        <f t="shared" si="107"/>
        <v>0</v>
      </c>
      <c r="I357" s="199">
        <f t="shared" si="108"/>
        <v>0</v>
      </c>
      <c r="J357" s="199">
        <f t="shared" si="109"/>
        <v>0</v>
      </c>
      <c r="K357" s="199">
        <f t="shared" si="110"/>
        <v>0</v>
      </c>
      <c r="L357" s="199">
        <f t="shared" si="111"/>
        <v>0</v>
      </c>
      <c r="M357" s="199">
        <f t="shared" si="112"/>
        <v>0</v>
      </c>
      <c r="N357" s="72"/>
      <c r="O357" s="199">
        <f>+IFERROR(MIN(N357*(1+MTR!$E$28)*(1+MTR!$D$28),IF($C357&lt;2018,L357+M357*MTR!$D$35,L357+M357*MTR!$E$36)),0)</f>
        <v>0</v>
      </c>
      <c r="Q357" s="199" t="str">
        <f t="shared" si="144"/>
        <v/>
      </c>
      <c r="R357" s="199">
        <f t="shared" si="145"/>
        <v>0</v>
      </c>
      <c r="S357" s="199">
        <f t="shared" si="146"/>
        <v>0</v>
      </c>
      <c r="T357" s="199">
        <f t="shared" si="147"/>
        <v>0</v>
      </c>
      <c r="U357" s="199">
        <f t="shared" si="148"/>
        <v>0</v>
      </c>
      <c r="V357" s="199">
        <f t="shared" si="149"/>
        <v>0</v>
      </c>
      <c r="W357" s="199">
        <f t="shared" si="150"/>
        <v>0</v>
      </c>
      <c r="X357" s="199">
        <f t="shared" si="151"/>
        <v>0</v>
      </c>
      <c r="Y357" s="199">
        <f t="shared" si="152"/>
        <v>0</v>
      </c>
      <c r="Z357" s="72"/>
      <c r="AA357" s="213">
        <f>+IFERROR(MIN(Z357*(1+MTR!$E$28)*(1+MTR!$F$28),IF(L357&lt;2018,X357+Y357*MTR!$D$35,X357+Y357*MTR!$E$36)),0)</f>
        <v>0</v>
      </c>
    </row>
    <row r="358" spans="1:27">
      <c r="A358" s="105"/>
      <c r="B358" s="72"/>
      <c r="C358" s="116"/>
      <c r="D358" s="72"/>
      <c r="E358" s="113"/>
      <c r="F358" s="197" t="str">
        <f t="shared" si="105"/>
        <v/>
      </c>
      <c r="G358" s="198" t="str">
        <f t="shared" si="106"/>
        <v/>
      </c>
      <c r="H358" s="199">
        <f t="shared" si="107"/>
        <v>0</v>
      </c>
      <c r="I358" s="199">
        <f t="shared" si="108"/>
        <v>0</v>
      </c>
      <c r="J358" s="199">
        <f t="shared" si="109"/>
        <v>0</v>
      </c>
      <c r="K358" s="199">
        <f t="shared" si="110"/>
        <v>0</v>
      </c>
      <c r="L358" s="199">
        <f t="shared" si="111"/>
        <v>0</v>
      </c>
      <c r="M358" s="199">
        <f t="shared" si="112"/>
        <v>0</v>
      </c>
      <c r="N358" s="72"/>
      <c r="O358" s="199">
        <f>+IFERROR(MIN(N358*(1+MTR!$E$28)*(1+MTR!$D$28),IF($C358&lt;2018,L358+M358*MTR!$D$35,L358+M358*MTR!$E$36)),0)</f>
        <v>0</v>
      </c>
      <c r="Q358" s="199" t="str">
        <f t="shared" si="144"/>
        <v/>
      </c>
      <c r="R358" s="199">
        <f t="shared" si="145"/>
        <v>0</v>
      </c>
      <c r="S358" s="199">
        <f t="shared" si="146"/>
        <v>0</v>
      </c>
      <c r="T358" s="199">
        <f t="shared" si="147"/>
        <v>0</v>
      </c>
      <c r="U358" s="199">
        <f t="shared" si="148"/>
        <v>0</v>
      </c>
      <c r="V358" s="199">
        <f t="shared" si="149"/>
        <v>0</v>
      </c>
      <c r="W358" s="199">
        <f t="shared" si="150"/>
        <v>0</v>
      </c>
      <c r="X358" s="199">
        <f t="shared" si="151"/>
        <v>0</v>
      </c>
      <c r="Y358" s="199">
        <f t="shared" si="152"/>
        <v>0</v>
      </c>
      <c r="Z358" s="72"/>
      <c r="AA358" s="213">
        <f>+IFERROR(MIN(Z358*(1+MTR!$E$28)*(1+MTR!$F$28),IF(L358&lt;2018,X358+Y358*MTR!$D$35,X358+Y358*MTR!$E$36)),0)</f>
        <v>0</v>
      </c>
    </row>
    <row r="359" spans="1:27">
      <c r="A359" s="105"/>
      <c r="B359" s="72"/>
      <c r="C359" s="116"/>
      <c r="D359" s="72"/>
      <c r="E359" s="113"/>
      <c r="F359" s="197" t="str">
        <f t="shared" si="105"/>
        <v/>
      </c>
      <c r="G359" s="198" t="str">
        <f t="shared" si="106"/>
        <v/>
      </c>
      <c r="H359" s="199">
        <f t="shared" si="107"/>
        <v>0</v>
      </c>
      <c r="I359" s="199">
        <f t="shared" si="108"/>
        <v>0</v>
      </c>
      <c r="J359" s="199">
        <f t="shared" si="109"/>
        <v>0</v>
      </c>
      <c r="K359" s="199">
        <f t="shared" si="110"/>
        <v>0</v>
      </c>
      <c r="L359" s="199">
        <f t="shared" si="111"/>
        <v>0</v>
      </c>
      <c r="M359" s="199">
        <f t="shared" si="112"/>
        <v>0</v>
      </c>
      <c r="N359" s="72"/>
      <c r="O359" s="199">
        <f>+IFERROR(MIN(N359*(1+MTR!$E$28)*(1+MTR!$D$28),IF($C359&lt;2018,L359+M359*MTR!$D$35,L359+M359*MTR!$E$36)),0)</f>
        <v>0</v>
      </c>
      <c r="Q359" s="199" t="str">
        <f t="shared" si="144"/>
        <v/>
      </c>
      <c r="R359" s="199">
        <f t="shared" si="145"/>
        <v>0</v>
      </c>
      <c r="S359" s="199">
        <f t="shared" si="146"/>
        <v>0</v>
      </c>
      <c r="T359" s="199">
        <f t="shared" si="147"/>
        <v>0</v>
      </c>
      <c r="U359" s="199">
        <f t="shared" si="148"/>
        <v>0</v>
      </c>
      <c r="V359" s="199">
        <f t="shared" si="149"/>
        <v>0</v>
      </c>
      <c r="W359" s="199">
        <f t="shared" si="150"/>
        <v>0</v>
      </c>
      <c r="X359" s="199">
        <f t="shared" si="151"/>
        <v>0</v>
      </c>
      <c r="Y359" s="199">
        <f t="shared" si="152"/>
        <v>0</v>
      </c>
      <c r="Z359" s="72"/>
      <c r="AA359" s="213">
        <f>+IFERROR(MIN(Z359*(1+MTR!$E$28)*(1+MTR!$F$28),IF(L359&lt;2018,X359+Y359*MTR!$D$35,X359+Y359*MTR!$E$36)),0)</f>
        <v>0</v>
      </c>
    </row>
    <row r="360" spans="1:27">
      <c r="A360" s="105"/>
      <c r="B360" s="72"/>
      <c r="C360" s="116"/>
      <c r="D360" s="72"/>
      <c r="E360" s="113"/>
      <c r="F360" s="197" t="str">
        <f t="shared" si="105"/>
        <v/>
      </c>
      <c r="G360" s="198" t="str">
        <f t="shared" si="106"/>
        <v/>
      </c>
      <c r="H360" s="199">
        <f t="shared" si="107"/>
        <v>0</v>
      </c>
      <c r="I360" s="199">
        <f t="shared" si="108"/>
        <v>0</v>
      </c>
      <c r="J360" s="199">
        <f t="shared" si="109"/>
        <v>0</v>
      </c>
      <c r="K360" s="199">
        <f t="shared" si="110"/>
        <v>0</v>
      </c>
      <c r="L360" s="199">
        <f t="shared" si="111"/>
        <v>0</v>
      </c>
      <c r="M360" s="199">
        <f t="shared" si="112"/>
        <v>0</v>
      </c>
      <c r="N360" s="72"/>
      <c r="O360" s="199">
        <f>+IFERROR(MIN(N360*(1+MTR!$E$28)*(1+MTR!$D$28),IF($C360&lt;2018,L360+M360*MTR!$D$35,L360+M360*MTR!$E$36)),0)</f>
        <v>0</v>
      </c>
      <c r="Q360" s="199" t="str">
        <f t="shared" si="144"/>
        <v/>
      </c>
      <c r="R360" s="199">
        <f t="shared" si="145"/>
        <v>0</v>
      </c>
      <c r="S360" s="199">
        <f t="shared" si="146"/>
        <v>0</v>
      </c>
      <c r="T360" s="199">
        <f t="shared" si="147"/>
        <v>0</v>
      </c>
      <c r="U360" s="199">
        <f t="shared" si="148"/>
        <v>0</v>
      </c>
      <c r="V360" s="199">
        <f t="shared" si="149"/>
        <v>0</v>
      </c>
      <c r="W360" s="199">
        <f t="shared" si="150"/>
        <v>0</v>
      </c>
      <c r="X360" s="199">
        <f t="shared" si="151"/>
        <v>0</v>
      </c>
      <c r="Y360" s="199">
        <f t="shared" si="152"/>
        <v>0</v>
      </c>
      <c r="Z360" s="72"/>
      <c r="AA360" s="213">
        <f>+IFERROR(MIN(Z360*(1+MTR!$E$28)*(1+MTR!$F$28),IF(L360&lt;2018,X360+Y360*MTR!$D$35,X360+Y360*MTR!$E$36)),0)</f>
        <v>0</v>
      </c>
    </row>
    <row r="361" spans="1:27">
      <c r="A361" s="105"/>
      <c r="B361" s="72"/>
      <c r="C361" s="116"/>
      <c r="D361" s="72"/>
      <c r="E361" s="113"/>
      <c r="F361" s="197" t="str">
        <f t="shared" si="105"/>
        <v/>
      </c>
      <c r="G361" s="198" t="str">
        <f t="shared" si="106"/>
        <v/>
      </c>
      <c r="H361" s="199">
        <f t="shared" si="107"/>
        <v>0</v>
      </c>
      <c r="I361" s="199">
        <f t="shared" si="108"/>
        <v>0</v>
      </c>
      <c r="J361" s="199">
        <f t="shared" si="109"/>
        <v>0</v>
      </c>
      <c r="K361" s="199">
        <f t="shared" si="110"/>
        <v>0</v>
      </c>
      <c r="L361" s="199">
        <f t="shared" si="111"/>
        <v>0</v>
      </c>
      <c r="M361" s="199">
        <f t="shared" si="112"/>
        <v>0</v>
      </c>
      <c r="N361" s="72"/>
      <c r="O361" s="199">
        <f>+IFERROR(MIN(N361*(1+MTR!$E$28)*(1+MTR!$D$28),IF($C361&lt;2018,L361+M361*MTR!$D$35,L361+M361*MTR!$E$36)),0)</f>
        <v>0</v>
      </c>
      <c r="Q361" s="199" t="str">
        <f t="shared" ref="Q361:Q424" si="153">+IF(ISERROR(VLOOKUP($C361,DeflatoriCK,RIGHT(Q$14,4)-2016,0)),"",VLOOKUP($C361,DeflatoriCK,RIGHT(Q$14,4)-2016,0))</f>
        <v/>
      </c>
      <c r="R361" s="199">
        <f t="shared" si="145"/>
        <v>0</v>
      </c>
      <c r="S361" s="199">
        <f t="shared" si="146"/>
        <v>0</v>
      </c>
      <c r="T361" s="199">
        <f t="shared" si="147"/>
        <v>0</v>
      </c>
      <c r="U361" s="199">
        <f t="shared" si="148"/>
        <v>0</v>
      </c>
      <c r="V361" s="199">
        <f t="shared" si="149"/>
        <v>0</v>
      </c>
      <c r="W361" s="199">
        <f t="shared" si="150"/>
        <v>0</v>
      </c>
      <c r="X361" s="199">
        <f t="shared" si="151"/>
        <v>0</v>
      </c>
      <c r="Y361" s="199">
        <f t="shared" si="152"/>
        <v>0</v>
      </c>
      <c r="Z361" s="72"/>
      <c r="AA361" s="213">
        <f>+IFERROR(MIN(Z361*(1+MTR!$E$28)*(1+MTR!$F$28),IF(L361&lt;2018,X361+Y361*MTR!$D$35,X361+Y361*MTR!$E$36)),0)</f>
        <v>0</v>
      </c>
    </row>
    <row r="362" spans="1:27">
      <c r="A362" s="105"/>
      <c r="B362" s="72"/>
      <c r="C362" s="116"/>
      <c r="D362" s="72"/>
      <c r="E362" s="113"/>
      <c r="F362" s="197" t="str">
        <f t="shared" si="105"/>
        <v/>
      </c>
      <c r="G362" s="198" t="str">
        <f t="shared" si="106"/>
        <v/>
      </c>
      <c r="H362" s="199">
        <f t="shared" si="107"/>
        <v>0</v>
      </c>
      <c r="I362" s="199">
        <f t="shared" si="108"/>
        <v>0</v>
      </c>
      <c r="J362" s="199">
        <f t="shared" si="109"/>
        <v>0</v>
      </c>
      <c r="K362" s="199">
        <f t="shared" si="110"/>
        <v>0</v>
      </c>
      <c r="L362" s="199">
        <f t="shared" si="111"/>
        <v>0</v>
      </c>
      <c r="M362" s="199">
        <f t="shared" si="112"/>
        <v>0</v>
      </c>
      <c r="N362" s="72"/>
      <c r="O362" s="199">
        <f>+IFERROR(MIN(N362*(1+MTR!$E$28)*(1+MTR!$D$28),IF($C362&lt;2018,L362+M362*MTR!$D$35,L362+M362*MTR!$E$36)),0)</f>
        <v>0</v>
      </c>
      <c r="Q362" s="199" t="str">
        <f t="shared" si="153"/>
        <v/>
      </c>
      <c r="R362" s="199">
        <f t="shared" si="145"/>
        <v>0</v>
      </c>
      <c r="S362" s="199">
        <f t="shared" si="146"/>
        <v>0</v>
      </c>
      <c r="T362" s="199">
        <f t="shared" si="147"/>
        <v>0</v>
      </c>
      <c r="U362" s="199">
        <f t="shared" si="148"/>
        <v>0</v>
      </c>
      <c r="V362" s="199">
        <f t="shared" si="149"/>
        <v>0</v>
      </c>
      <c r="W362" s="199">
        <f t="shared" si="150"/>
        <v>0</v>
      </c>
      <c r="X362" s="199">
        <f t="shared" si="151"/>
        <v>0</v>
      </c>
      <c r="Y362" s="199">
        <f t="shared" si="152"/>
        <v>0</v>
      </c>
      <c r="Z362" s="72"/>
      <c r="AA362" s="213">
        <f>+IFERROR(MIN(Z362*(1+MTR!$E$28)*(1+MTR!$F$28),IF(L362&lt;2018,X362+Y362*MTR!$D$35,X362+Y362*MTR!$E$36)),0)</f>
        <v>0</v>
      </c>
    </row>
    <row r="363" spans="1:27">
      <c r="A363" s="105"/>
      <c r="B363" s="72"/>
      <c r="C363" s="116"/>
      <c r="D363" s="72"/>
      <c r="E363" s="113"/>
      <c r="F363" s="197" t="str">
        <f t="shared" si="105"/>
        <v/>
      </c>
      <c r="G363" s="198" t="str">
        <f t="shared" si="106"/>
        <v/>
      </c>
      <c r="H363" s="199">
        <f t="shared" si="107"/>
        <v>0</v>
      </c>
      <c r="I363" s="199">
        <f t="shared" si="108"/>
        <v>0</v>
      </c>
      <c r="J363" s="199">
        <f t="shared" si="109"/>
        <v>0</v>
      </c>
      <c r="K363" s="199">
        <f t="shared" si="110"/>
        <v>0</v>
      </c>
      <c r="L363" s="199">
        <f t="shared" si="111"/>
        <v>0</v>
      </c>
      <c r="M363" s="199">
        <f t="shared" si="112"/>
        <v>0</v>
      </c>
      <c r="N363" s="72"/>
      <c r="O363" s="199">
        <f>+IFERROR(MIN(N363*(1+MTR!$E$28)*(1+MTR!$D$28),IF($C363&lt;2018,L363+M363*MTR!$D$35,L363+M363*MTR!$E$36)),0)</f>
        <v>0</v>
      </c>
      <c r="Q363" s="199" t="str">
        <f t="shared" si="153"/>
        <v/>
      </c>
      <c r="R363" s="199">
        <f t="shared" si="145"/>
        <v>0</v>
      </c>
      <c r="S363" s="199">
        <f t="shared" si="146"/>
        <v>0</v>
      </c>
      <c r="T363" s="199">
        <f t="shared" si="147"/>
        <v>0</v>
      </c>
      <c r="U363" s="199">
        <f t="shared" si="148"/>
        <v>0</v>
      </c>
      <c r="V363" s="199">
        <f t="shared" si="149"/>
        <v>0</v>
      </c>
      <c r="W363" s="199">
        <f t="shared" si="150"/>
        <v>0</v>
      </c>
      <c r="X363" s="199">
        <f t="shared" si="151"/>
        <v>0</v>
      </c>
      <c r="Y363" s="199">
        <f t="shared" si="152"/>
        <v>0</v>
      </c>
      <c r="Z363" s="72"/>
      <c r="AA363" s="213">
        <f>+IFERROR(MIN(Z363*(1+MTR!$E$28)*(1+MTR!$F$28),IF(L363&lt;2018,X363+Y363*MTR!$D$35,X363+Y363*MTR!$E$36)),0)</f>
        <v>0</v>
      </c>
    </row>
    <row r="364" spans="1:27">
      <c r="A364" s="105"/>
      <c r="B364" s="72"/>
      <c r="C364" s="116"/>
      <c r="D364" s="72"/>
      <c r="E364" s="113"/>
      <c r="F364" s="197" t="str">
        <f t="shared" si="105"/>
        <v/>
      </c>
      <c r="G364" s="198" t="str">
        <f t="shared" si="106"/>
        <v/>
      </c>
      <c r="H364" s="199">
        <f t="shared" si="107"/>
        <v>0</v>
      </c>
      <c r="I364" s="199">
        <f t="shared" si="108"/>
        <v>0</v>
      </c>
      <c r="J364" s="199">
        <f t="shared" si="109"/>
        <v>0</v>
      </c>
      <c r="K364" s="199">
        <f t="shared" si="110"/>
        <v>0</v>
      </c>
      <c r="L364" s="199">
        <f t="shared" si="111"/>
        <v>0</v>
      </c>
      <c r="M364" s="199">
        <f t="shared" si="112"/>
        <v>0</v>
      </c>
      <c r="N364" s="72"/>
      <c r="O364" s="199">
        <f>+IFERROR(MIN(N364*(1+MTR!$E$28)*(1+MTR!$D$28),IF($C364&lt;2018,L364+M364*MTR!$D$35,L364+M364*MTR!$E$36)),0)</f>
        <v>0</v>
      </c>
      <c r="Q364" s="199" t="str">
        <f t="shared" si="153"/>
        <v/>
      </c>
      <c r="R364" s="199">
        <f t="shared" si="145"/>
        <v>0</v>
      </c>
      <c r="S364" s="199">
        <f t="shared" si="146"/>
        <v>0</v>
      </c>
      <c r="T364" s="199">
        <f t="shared" si="147"/>
        <v>0</v>
      </c>
      <c r="U364" s="199">
        <f t="shared" si="148"/>
        <v>0</v>
      </c>
      <c r="V364" s="199">
        <f t="shared" si="149"/>
        <v>0</v>
      </c>
      <c r="W364" s="199">
        <f t="shared" si="150"/>
        <v>0</v>
      </c>
      <c r="X364" s="199">
        <f t="shared" si="151"/>
        <v>0</v>
      </c>
      <c r="Y364" s="199">
        <f t="shared" si="152"/>
        <v>0</v>
      </c>
      <c r="Z364" s="72"/>
      <c r="AA364" s="213">
        <f>+IFERROR(MIN(Z364*(1+MTR!$E$28)*(1+MTR!$F$28),IF(L364&lt;2018,X364+Y364*MTR!$D$35,X364+Y364*MTR!$E$36)),0)</f>
        <v>0</v>
      </c>
    </row>
    <row r="365" spans="1:27">
      <c r="A365" s="105"/>
      <c r="B365" s="72"/>
      <c r="C365" s="116"/>
      <c r="D365" s="72"/>
      <c r="E365" s="113"/>
      <c r="F365" s="197" t="str">
        <f t="shared" si="105"/>
        <v/>
      </c>
      <c r="G365" s="198" t="str">
        <f t="shared" si="106"/>
        <v/>
      </c>
      <c r="H365" s="199">
        <f t="shared" si="107"/>
        <v>0</v>
      </c>
      <c r="I365" s="199">
        <f t="shared" si="108"/>
        <v>0</v>
      </c>
      <c r="J365" s="199">
        <f t="shared" si="109"/>
        <v>0</v>
      </c>
      <c r="K365" s="199">
        <f t="shared" si="110"/>
        <v>0</v>
      </c>
      <c r="L365" s="199">
        <f t="shared" si="111"/>
        <v>0</v>
      </c>
      <c r="M365" s="199">
        <f t="shared" si="112"/>
        <v>0</v>
      </c>
      <c r="N365" s="72"/>
      <c r="O365" s="199">
        <f>+IFERROR(MIN(N365*(1+MTR!$E$28)*(1+MTR!$D$28),IF($C365&lt;2018,L365+M365*MTR!$D$35,L365+M365*MTR!$E$36)),0)</f>
        <v>0</v>
      </c>
      <c r="Q365" s="199" t="str">
        <f t="shared" si="153"/>
        <v/>
      </c>
      <c r="R365" s="199">
        <f t="shared" si="145"/>
        <v>0</v>
      </c>
      <c r="S365" s="199">
        <f t="shared" si="146"/>
        <v>0</v>
      </c>
      <c r="T365" s="199">
        <f t="shared" si="147"/>
        <v>0</v>
      </c>
      <c r="U365" s="199">
        <f t="shared" si="148"/>
        <v>0</v>
      </c>
      <c r="V365" s="199">
        <f t="shared" si="149"/>
        <v>0</v>
      </c>
      <c r="W365" s="199">
        <f t="shared" si="150"/>
        <v>0</v>
      </c>
      <c r="X365" s="199">
        <f t="shared" si="151"/>
        <v>0</v>
      </c>
      <c r="Y365" s="199">
        <f t="shared" si="152"/>
        <v>0</v>
      </c>
      <c r="Z365" s="72"/>
      <c r="AA365" s="213">
        <f>+IFERROR(MIN(Z365*(1+MTR!$E$28)*(1+MTR!$F$28),IF(L365&lt;2018,X365+Y365*MTR!$D$35,X365+Y365*MTR!$E$36)),0)</f>
        <v>0</v>
      </c>
    </row>
    <row r="366" spans="1:27">
      <c r="A366" s="105"/>
      <c r="B366" s="72"/>
      <c r="C366" s="116"/>
      <c r="D366" s="72"/>
      <c r="E366" s="113"/>
      <c r="F366" s="197" t="str">
        <f t="shared" si="105"/>
        <v/>
      </c>
      <c r="G366" s="198" t="str">
        <f t="shared" si="106"/>
        <v/>
      </c>
      <c r="H366" s="199">
        <f t="shared" si="107"/>
        <v>0</v>
      </c>
      <c r="I366" s="199">
        <f t="shared" si="108"/>
        <v>0</v>
      </c>
      <c r="J366" s="199">
        <f t="shared" si="109"/>
        <v>0</v>
      </c>
      <c r="K366" s="199">
        <f t="shared" si="110"/>
        <v>0</v>
      </c>
      <c r="L366" s="199">
        <f t="shared" si="111"/>
        <v>0</v>
      </c>
      <c r="M366" s="199">
        <f t="shared" si="112"/>
        <v>0</v>
      </c>
      <c r="N366" s="72"/>
      <c r="O366" s="199">
        <f>+IFERROR(MIN(N366*(1+MTR!$E$28)*(1+MTR!$D$28),IF($C366&lt;2018,L366+M366*MTR!$D$35,L366+M366*MTR!$E$36)),0)</f>
        <v>0</v>
      </c>
      <c r="Q366" s="199" t="str">
        <f t="shared" si="153"/>
        <v/>
      </c>
      <c r="R366" s="199">
        <f t="shared" si="145"/>
        <v>0</v>
      </c>
      <c r="S366" s="199">
        <f t="shared" si="146"/>
        <v>0</v>
      </c>
      <c r="T366" s="199">
        <f t="shared" si="147"/>
        <v>0</v>
      </c>
      <c r="U366" s="199">
        <f t="shared" si="148"/>
        <v>0</v>
      </c>
      <c r="V366" s="199">
        <f t="shared" si="149"/>
        <v>0</v>
      </c>
      <c r="W366" s="199">
        <f t="shared" si="150"/>
        <v>0</v>
      </c>
      <c r="X366" s="199">
        <f t="shared" si="151"/>
        <v>0</v>
      </c>
      <c r="Y366" s="199">
        <f t="shared" si="152"/>
        <v>0</v>
      </c>
      <c r="Z366" s="72"/>
      <c r="AA366" s="213">
        <f>+IFERROR(MIN(Z366*(1+MTR!$E$28)*(1+MTR!$F$28),IF(L366&lt;2018,X366+Y366*MTR!$D$35,X366+Y366*MTR!$E$36)),0)</f>
        <v>0</v>
      </c>
    </row>
    <row r="367" spans="1:27">
      <c r="A367" s="105"/>
      <c r="B367" s="72"/>
      <c r="C367" s="116"/>
      <c r="D367" s="72"/>
      <c r="E367" s="113"/>
      <c r="F367" s="197" t="str">
        <f t="shared" si="105"/>
        <v/>
      </c>
      <c r="G367" s="198" t="str">
        <f t="shared" si="106"/>
        <v/>
      </c>
      <c r="H367" s="199">
        <f t="shared" si="107"/>
        <v>0</v>
      </c>
      <c r="I367" s="199">
        <f t="shared" si="108"/>
        <v>0</v>
      </c>
      <c r="J367" s="199">
        <f t="shared" si="109"/>
        <v>0</v>
      </c>
      <c r="K367" s="199">
        <f t="shared" si="110"/>
        <v>0</v>
      </c>
      <c r="L367" s="199">
        <f t="shared" si="111"/>
        <v>0</v>
      </c>
      <c r="M367" s="199">
        <f t="shared" si="112"/>
        <v>0</v>
      </c>
      <c r="N367" s="72"/>
      <c r="O367" s="199">
        <f>+IFERROR(MIN(N367*(1+MTR!$E$28)*(1+MTR!$D$28),IF($C367&lt;2018,L367+M367*MTR!$D$35,L367+M367*MTR!$E$36)),0)</f>
        <v>0</v>
      </c>
      <c r="Q367" s="199" t="str">
        <f t="shared" si="153"/>
        <v/>
      </c>
      <c r="R367" s="199">
        <f t="shared" si="145"/>
        <v>0</v>
      </c>
      <c r="S367" s="199">
        <f t="shared" si="146"/>
        <v>0</v>
      </c>
      <c r="T367" s="199">
        <f t="shared" si="147"/>
        <v>0</v>
      </c>
      <c r="U367" s="199">
        <f t="shared" si="148"/>
        <v>0</v>
      </c>
      <c r="V367" s="199">
        <f t="shared" si="149"/>
        <v>0</v>
      </c>
      <c r="W367" s="199">
        <f t="shared" si="150"/>
        <v>0</v>
      </c>
      <c r="X367" s="199">
        <f t="shared" si="151"/>
        <v>0</v>
      </c>
      <c r="Y367" s="199">
        <f t="shared" si="152"/>
        <v>0</v>
      </c>
      <c r="Z367" s="72"/>
      <c r="AA367" s="213">
        <f>+IFERROR(MIN(Z367*(1+MTR!$E$28)*(1+MTR!$F$28),IF(L367&lt;2018,X367+Y367*MTR!$D$35,X367+Y367*MTR!$E$36)),0)</f>
        <v>0</v>
      </c>
    </row>
    <row r="368" spans="1:27">
      <c r="A368" s="105"/>
      <c r="B368" s="72"/>
      <c r="C368" s="116"/>
      <c r="D368" s="72"/>
      <c r="E368" s="113"/>
      <c r="F368" s="197" t="str">
        <f t="shared" si="105"/>
        <v/>
      </c>
      <c r="G368" s="198" t="str">
        <f t="shared" si="106"/>
        <v/>
      </c>
      <c r="H368" s="199">
        <f t="shared" si="107"/>
        <v>0</v>
      </c>
      <c r="I368" s="199">
        <f t="shared" si="108"/>
        <v>0</v>
      </c>
      <c r="J368" s="199">
        <f t="shared" si="109"/>
        <v>0</v>
      </c>
      <c r="K368" s="199">
        <f t="shared" si="110"/>
        <v>0</v>
      </c>
      <c r="L368" s="199">
        <f t="shared" si="111"/>
        <v>0</v>
      </c>
      <c r="M368" s="199">
        <f t="shared" si="112"/>
        <v>0</v>
      </c>
      <c r="N368" s="72"/>
      <c r="O368" s="199">
        <f>+IFERROR(MIN(N368*(1+MTR!$E$28)*(1+MTR!$D$28),IF($C368&lt;2018,L368+M368*MTR!$D$35,L368+M368*MTR!$E$36)),0)</f>
        <v>0</v>
      </c>
      <c r="Q368" s="199" t="str">
        <f t="shared" si="153"/>
        <v/>
      </c>
      <c r="R368" s="199">
        <f t="shared" si="145"/>
        <v>0</v>
      </c>
      <c r="S368" s="199">
        <f t="shared" si="146"/>
        <v>0</v>
      </c>
      <c r="T368" s="199">
        <f t="shared" si="147"/>
        <v>0</v>
      </c>
      <c r="U368" s="199">
        <f t="shared" si="148"/>
        <v>0</v>
      </c>
      <c r="V368" s="199">
        <f t="shared" si="149"/>
        <v>0</v>
      </c>
      <c r="W368" s="199">
        <f t="shared" si="150"/>
        <v>0</v>
      </c>
      <c r="X368" s="199">
        <f t="shared" si="151"/>
        <v>0</v>
      </c>
      <c r="Y368" s="199">
        <f t="shared" si="152"/>
        <v>0</v>
      </c>
      <c r="Z368" s="72"/>
      <c r="AA368" s="213">
        <f>+IFERROR(MIN(Z368*(1+MTR!$E$28)*(1+MTR!$F$28),IF(L368&lt;2018,X368+Y368*MTR!$D$35,X368+Y368*MTR!$E$36)),0)</f>
        <v>0</v>
      </c>
    </row>
    <row r="369" spans="1:27">
      <c r="A369" s="105"/>
      <c r="B369" s="72"/>
      <c r="C369" s="116"/>
      <c r="D369" s="72"/>
      <c r="E369" s="113"/>
      <c r="F369" s="197" t="str">
        <f t="shared" si="105"/>
        <v/>
      </c>
      <c r="G369" s="198" t="str">
        <f t="shared" si="106"/>
        <v/>
      </c>
      <c r="H369" s="199">
        <f t="shared" si="107"/>
        <v>0</v>
      </c>
      <c r="I369" s="199">
        <f t="shared" si="108"/>
        <v>0</v>
      </c>
      <c r="J369" s="199">
        <f t="shared" si="109"/>
        <v>0</v>
      </c>
      <c r="K369" s="199">
        <f t="shared" si="110"/>
        <v>0</v>
      </c>
      <c r="L369" s="199">
        <f t="shared" si="111"/>
        <v>0</v>
      </c>
      <c r="M369" s="199">
        <f t="shared" si="112"/>
        <v>0</v>
      </c>
      <c r="N369" s="72"/>
      <c r="O369" s="199">
        <f>+IFERROR(MIN(N369*(1+MTR!$E$28)*(1+MTR!$D$28),IF($C369&lt;2018,L369+M369*MTR!$D$35,L369+M369*MTR!$E$36)),0)</f>
        <v>0</v>
      </c>
      <c r="Q369" s="199" t="str">
        <f t="shared" si="153"/>
        <v/>
      </c>
      <c r="R369" s="199">
        <f t="shared" si="145"/>
        <v>0</v>
      </c>
      <c r="S369" s="199">
        <f t="shared" si="146"/>
        <v>0</v>
      </c>
      <c r="T369" s="199">
        <f t="shared" si="147"/>
        <v>0</v>
      </c>
      <c r="U369" s="199">
        <f t="shared" si="148"/>
        <v>0</v>
      </c>
      <c r="V369" s="199">
        <f t="shared" si="149"/>
        <v>0</v>
      </c>
      <c r="W369" s="199">
        <f t="shared" si="150"/>
        <v>0</v>
      </c>
      <c r="X369" s="199">
        <f t="shared" si="151"/>
        <v>0</v>
      </c>
      <c r="Y369" s="199">
        <f t="shared" si="152"/>
        <v>0</v>
      </c>
      <c r="Z369" s="72"/>
      <c r="AA369" s="213">
        <f>+IFERROR(MIN(Z369*(1+MTR!$E$28)*(1+MTR!$F$28),IF(L369&lt;2018,X369+Y369*MTR!$D$35,X369+Y369*MTR!$E$36)),0)</f>
        <v>0</v>
      </c>
    </row>
    <row r="370" spans="1:27">
      <c r="A370" s="105"/>
      <c r="B370" s="72"/>
      <c r="C370" s="116"/>
      <c r="D370" s="72"/>
      <c r="E370" s="113"/>
      <c r="F370" s="197" t="str">
        <f t="shared" si="105"/>
        <v/>
      </c>
      <c r="G370" s="198" t="str">
        <f t="shared" si="106"/>
        <v/>
      </c>
      <c r="H370" s="199">
        <f t="shared" si="107"/>
        <v>0</v>
      </c>
      <c r="I370" s="199">
        <f t="shared" si="108"/>
        <v>0</v>
      </c>
      <c r="J370" s="199">
        <f t="shared" si="109"/>
        <v>0</v>
      </c>
      <c r="K370" s="199">
        <f t="shared" si="110"/>
        <v>0</v>
      </c>
      <c r="L370" s="199">
        <f t="shared" si="111"/>
        <v>0</v>
      </c>
      <c r="M370" s="199">
        <f t="shared" si="112"/>
        <v>0</v>
      </c>
      <c r="N370" s="72"/>
      <c r="O370" s="199">
        <f>+IFERROR(MIN(N370*(1+MTR!$E$28)*(1+MTR!$D$28),IF($C370&lt;2018,L370+M370*MTR!$D$35,L370+M370*MTR!$E$36)),0)</f>
        <v>0</v>
      </c>
      <c r="Q370" s="199" t="str">
        <f t="shared" si="153"/>
        <v/>
      </c>
      <c r="R370" s="199">
        <f t="shared" si="145"/>
        <v>0</v>
      </c>
      <c r="S370" s="199">
        <f t="shared" si="146"/>
        <v>0</v>
      </c>
      <c r="T370" s="199">
        <f t="shared" si="147"/>
        <v>0</v>
      </c>
      <c r="U370" s="199">
        <f t="shared" si="148"/>
        <v>0</v>
      </c>
      <c r="V370" s="199">
        <f t="shared" si="149"/>
        <v>0</v>
      </c>
      <c r="W370" s="199">
        <f t="shared" si="150"/>
        <v>0</v>
      </c>
      <c r="X370" s="199">
        <f t="shared" si="151"/>
        <v>0</v>
      </c>
      <c r="Y370" s="199">
        <f t="shared" si="152"/>
        <v>0</v>
      </c>
      <c r="Z370" s="72"/>
      <c r="AA370" s="213">
        <f>+IFERROR(MIN(Z370*(1+MTR!$E$28)*(1+MTR!$F$28),IF(L370&lt;2018,X370+Y370*MTR!$D$35,X370+Y370*MTR!$E$36)),0)</f>
        <v>0</v>
      </c>
    </row>
    <row r="371" spans="1:27">
      <c r="A371" s="105"/>
      <c r="B371" s="72"/>
      <c r="C371" s="116"/>
      <c r="D371" s="72"/>
      <c r="E371" s="113"/>
      <c r="F371" s="197" t="str">
        <f t="shared" si="105"/>
        <v/>
      </c>
      <c r="G371" s="198" t="str">
        <f t="shared" si="106"/>
        <v/>
      </c>
      <c r="H371" s="199">
        <f t="shared" si="107"/>
        <v>0</v>
      </c>
      <c r="I371" s="199">
        <f t="shared" si="108"/>
        <v>0</v>
      </c>
      <c r="J371" s="199">
        <f t="shared" si="109"/>
        <v>0</v>
      </c>
      <c r="K371" s="199">
        <f t="shared" si="110"/>
        <v>0</v>
      </c>
      <c r="L371" s="199">
        <f t="shared" si="111"/>
        <v>0</v>
      </c>
      <c r="M371" s="199">
        <f t="shared" si="112"/>
        <v>0</v>
      </c>
      <c r="N371" s="72"/>
      <c r="O371" s="199">
        <f>+IFERROR(MIN(N371*(1+MTR!$E$28)*(1+MTR!$D$28),IF($C371&lt;2018,L371+M371*MTR!$D$35,L371+M371*MTR!$E$36)),0)</f>
        <v>0</v>
      </c>
      <c r="Q371" s="199" t="str">
        <f t="shared" si="153"/>
        <v/>
      </c>
      <c r="R371" s="199">
        <f t="shared" si="145"/>
        <v>0</v>
      </c>
      <c r="S371" s="199">
        <f t="shared" si="146"/>
        <v>0</v>
      </c>
      <c r="T371" s="199">
        <f t="shared" si="147"/>
        <v>0</v>
      </c>
      <c r="U371" s="199">
        <f t="shared" si="148"/>
        <v>0</v>
      </c>
      <c r="V371" s="199">
        <f t="shared" si="149"/>
        <v>0</v>
      </c>
      <c r="W371" s="199">
        <f t="shared" si="150"/>
        <v>0</v>
      </c>
      <c r="X371" s="199">
        <f t="shared" si="151"/>
        <v>0</v>
      </c>
      <c r="Y371" s="199">
        <f t="shared" si="152"/>
        <v>0</v>
      </c>
      <c r="Z371" s="72"/>
      <c r="AA371" s="213">
        <f>+IFERROR(MIN(Z371*(1+MTR!$E$28)*(1+MTR!$F$28),IF(L371&lt;2018,X371+Y371*MTR!$D$35,X371+Y371*MTR!$E$36)),0)</f>
        <v>0</v>
      </c>
    </row>
    <row r="372" spans="1:27">
      <c r="A372" s="105"/>
      <c r="B372" s="72"/>
      <c r="C372" s="116"/>
      <c r="D372" s="72"/>
      <c r="E372" s="113"/>
      <c r="F372" s="197" t="str">
        <f t="shared" ref="F372:F480" si="154">+IF(ISERROR(VLOOKUP($A372,ViteUtili,2,0)),"",VLOOKUP($A372,ViteUtili,2,0))</f>
        <v/>
      </c>
      <c r="G372" s="198" t="str">
        <f t="shared" ref="G372:G480" si="155">+IF(ISERROR(VLOOKUP($C372,DeflatoriCK,RIGHT(G$14,4)-2016,0)),"",VLOOKUP($C372,DeflatoriCK,RIGHT(G$14,4)-2016,0))</f>
        <v/>
      </c>
      <c r="H372" s="199">
        <f t="shared" ref="H372:H480" si="156">+IFERROR(G372*$D372,0)</f>
        <v>0</v>
      </c>
      <c r="I372" s="199">
        <f t="shared" ref="I372:I480" si="157">+IFERROR(G372*$E372,0)</f>
        <v>0</v>
      </c>
      <c r="J372" s="199">
        <f t="shared" ref="J372:J480" si="158">+IFERROR(IF($F372&gt;0,MAX(0,MIN(H372/$F372,MAX(0,H372))),0),0)</f>
        <v>0</v>
      </c>
      <c r="K372" s="199">
        <f t="shared" ref="K372:K480" si="159">+IFERROR(IF($F372&gt;0,MAX(0,MIN(I372/$F372,MAX(0,I372))),0),0)</f>
        <v>0</v>
      </c>
      <c r="L372" s="199">
        <f t="shared" ref="L372:L480" si="160">+J372-K372</f>
        <v>0</v>
      </c>
      <c r="M372" s="199">
        <f t="shared" ref="M372:M480" si="161">+H372-I372</f>
        <v>0</v>
      </c>
      <c r="N372" s="72"/>
      <c r="O372" s="199">
        <f>+IFERROR(MIN(N372*(1+MTR!$E$28)*(1+MTR!$D$28),IF($C372&lt;2018,L372+M372*MTR!$D$35,L372+M372*MTR!$E$36)),0)</f>
        <v>0</v>
      </c>
      <c r="Q372" s="199" t="str">
        <f t="shared" si="153"/>
        <v/>
      </c>
      <c r="R372" s="199">
        <f t="shared" si="145"/>
        <v>0</v>
      </c>
      <c r="S372" s="199">
        <f t="shared" si="146"/>
        <v>0</v>
      </c>
      <c r="T372" s="199">
        <f t="shared" si="147"/>
        <v>0</v>
      </c>
      <c r="U372" s="199">
        <f t="shared" si="148"/>
        <v>0</v>
      </c>
      <c r="V372" s="199">
        <f t="shared" si="149"/>
        <v>0</v>
      </c>
      <c r="W372" s="199">
        <f t="shared" si="150"/>
        <v>0</v>
      </c>
      <c r="X372" s="199">
        <f t="shared" si="151"/>
        <v>0</v>
      </c>
      <c r="Y372" s="199">
        <f t="shared" si="152"/>
        <v>0</v>
      </c>
      <c r="Z372" s="72"/>
      <c r="AA372" s="213">
        <f>+IFERROR(MIN(Z372*(1+MTR!$E$28)*(1+MTR!$F$28),IF(L372&lt;2018,X372+Y372*MTR!$D$35,X372+Y372*MTR!$E$36)),0)</f>
        <v>0</v>
      </c>
    </row>
    <row r="373" spans="1:27">
      <c r="A373" s="105"/>
      <c r="B373" s="72"/>
      <c r="C373" s="116"/>
      <c r="D373" s="72"/>
      <c r="E373" s="113"/>
      <c r="F373" s="197" t="str">
        <f t="shared" si="154"/>
        <v/>
      </c>
      <c r="G373" s="198" t="str">
        <f t="shared" si="155"/>
        <v/>
      </c>
      <c r="H373" s="199">
        <f t="shared" si="156"/>
        <v>0</v>
      </c>
      <c r="I373" s="199">
        <f t="shared" si="157"/>
        <v>0</v>
      </c>
      <c r="J373" s="199">
        <f t="shared" si="158"/>
        <v>0</v>
      </c>
      <c r="K373" s="199">
        <f t="shared" si="159"/>
        <v>0</v>
      </c>
      <c r="L373" s="199">
        <f t="shared" si="160"/>
        <v>0</v>
      </c>
      <c r="M373" s="199">
        <f t="shared" si="161"/>
        <v>0</v>
      </c>
      <c r="N373" s="72"/>
      <c r="O373" s="199">
        <f>+IFERROR(MIN(N373*(1+MTR!$E$28)*(1+MTR!$D$28),IF($C373&lt;2018,L373+M373*MTR!$D$35,L373+M373*MTR!$E$36)),0)</f>
        <v>0</v>
      </c>
      <c r="Q373" s="199" t="str">
        <f t="shared" si="153"/>
        <v/>
      </c>
      <c r="R373" s="199">
        <f t="shared" si="145"/>
        <v>0</v>
      </c>
      <c r="S373" s="199">
        <f t="shared" si="146"/>
        <v>0</v>
      </c>
      <c r="T373" s="199">
        <f t="shared" si="147"/>
        <v>0</v>
      </c>
      <c r="U373" s="199">
        <f t="shared" si="148"/>
        <v>0</v>
      </c>
      <c r="V373" s="199">
        <f t="shared" si="149"/>
        <v>0</v>
      </c>
      <c r="W373" s="199">
        <f t="shared" si="150"/>
        <v>0</v>
      </c>
      <c r="X373" s="199">
        <f t="shared" si="151"/>
        <v>0</v>
      </c>
      <c r="Y373" s="199">
        <f t="shared" si="152"/>
        <v>0</v>
      </c>
      <c r="Z373" s="72"/>
      <c r="AA373" s="213">
        <f>+IFERROR(MIN(Z373*(1+MTR!$E$28)*(1+MTR!$F$28),IF(L373&lt;2018,X373+Y373*MTR!$D$35,X373+Y373*MTR!$E$36)),0)</f>
        <v>0</v>
      </c>
    </row>
    <row r="374" spans="1:27">
      <c r="A374" s="105"/>
      <c r="B374" s="72"/>
      <c r="C374" s="116"/>
      <c r="D374" s="72"/>
      <c r="E374" s="113"/>
      <c r="F374" s="197" t="str">
        <f t="shared" si="154"/>
        <v/>
      </c>
      <c r="G374" s="198" t="str">
        <f t="shared" si="155"/>
        <v/>
      </c>
      <c r="H374" s="199">
        <f t="shared" si="156"/>
        <v>0</v>
      </c>
      <c r="I374" s="199">
        <f t="shared" si="157"/>
        <v>0</v>
      </c>
      <c r="J374" s="199">
        <f t="shared" si="158"/>
        <v>0</v>
      </c>
      <c r="K374" s="199">
        <f t="shared" si="159"/>
        <v>0</v>
      </c>
      <c r="L374" s="199">
        <f t="shared" si="160"/>
        <v>0</v>
      </c>
      <c r="M374" s="199">
        <f t="shared" si="161"/>
        <v>0</v>
      </c>
      <c r="N374" s="72"/>
      <c r="O374" s="199">
        <f>+IFERROR(MIN(N374*(1+MTR!$E$28)*(1+MTR!$D$28),IF($C374&lt;2018,L374+M374*MTR!$D$35,L374+M374*MTR!$E$36)),0)</f>
        <v>0</v>
      </c>
      <c r="Q374" s="199" t="str">
        <f t="shared" si="153"/>
        <v/>
      </c>
      <c r="R374" s="199">
        <f t="shared" si="145"/>
        <v>0</v>
      </c>
      <c r="S374" s="199">
        <f t="shared" si="146"/>
        <v>0</v>
      </c>
      <c r="T374" s="199">
        <f t="shared" si="147"/>
        <v>0</v>
      </c>
      <c r="U374" s="199">
        <f t="shared" si="148"/>
        <v>0</v>
      </c>
      <c r="V374" s="199">
        <f t="shared" si="149"/>
        <v>0</v>
      </c>
      <c r="W374" s="199">
        <f t="shared" si="150"/>
        <v>0</v>
      </c>
      <c r="X374" s="199">
        <f t="shared" si="151"/>
        <v>0</v>
      </c>
      <c r="Y374" s="199">
        <f t="shared" si="152"/>
        <v>0</v>
      </c>
      <c r="Z374" s="72"/>
      <c r="AA374" s="213">
        <f>+IFERROR(MIN(Z374*(1+MTR!$E$28)*(1+MTR!$F$28),IF(L374&lt;2018,X374+Y374*MTR!$D$35,X374+Y374*MTR!$E$36)),0)</f>
        <v>0</v>
      </c>
    </row>
    <row r="375" spans="1:27">
      <c r="A375" s="105"/>
      <c r="B375" s="72"/>
      <c r="C375" s="116"/>
      <c r="D375" s="72"/>
      <c r="E375" s="113"/>
      <c r="F375" s="197" t="str">
        <f t="shared" si="154"/>
        <v/>
      </c>
      <c r="G375" s="198" t="str">
        <f t="shared" si="155"/>
        <v/>
      </c>
      <c r="H375" s="199">
        <f t="shared" si="156"/>
        <v>0</v>
      </c>
      <c r="I375" s="199">
        <f t="shared" si="157"/>
        <v>0</v>
      </c>
      <c r="J375" s="199">
        <f t="shared" si="158"/>
        <v>0</v>
      </c>
      <c r="K375" s="199">
        <f t="shared" si="159"/>
        <v>0</v>
      </c>
      <c r="L375" s="199">
        <f t="shared" si="160"/>
        <v>0</v>
      </c>
      <c r="M375" s="199">
        <f t="shared" si="161"/>
        <v>0</v>
      </c>
      <c r="N375" s="72"/>
      <c r="O375" s="199">
        <f>+IFERROR(MIN(N375*(1+MTR!$E$28)*(1+MTR!$D$28),IF($C375&lt;2018,L375+M375*MTR!$D$35,L375+M375*MTR!$E$36)),0)</f>
        <v>0</v>
      </c>
      <c r="Q375" s="199" t="str">
        <f t="shared" si="153"/>
        <v/>
      </c>
      <c r="R375" s="199">
        <f t="shared" si="145"/>
        <v>0</v>
      </c>
      <c r="S375" s="199">
        <f t="shared" si="146"/>
        <v>0</v>
      </c>
      <c r="T375" s="199">
        <f t="shared" si="147"/>
        <v>0</v>
      </c>
      <c r="U375" s="199">
        <f t="shared" si="148"/>
        <v>0</v>
      </c>
      <c r="V375" s="199">
        <f t="shared" si="149"/>
        <v>0</v>
      </c>
      <c r="W375" s="199">
        <f t="shared" si="150"/>
        <v>0</v>
      </c>
      <c r="X375" s="199">
        <f t="shared" si="151"/>
        <v>0</v>
      </c>
      <c r="Y375" s="199">
        <f t="shared" si="152"/>
        <v>0</v>
      </c>
      <c r="Z375" s="72"/>
      <c r="AA375" s="213">
        <f>+IFERROR(MIN(Z375*(1+MTR!$E$28)*(1+MTR!$F$28),IF(L375&lt;2018,X375+Y375*MTR!$D$35,X375+Y375*MTR!$E$36)),0)</f>
        <v>0</v>
      </c>
    </row>
    <row r="376" spans="1:27">
      <c r="A376" s="105"/>
      <c r="B376" s="72"/>
      <c r="C376" s="116"/>
      <c r="D376" s="72"/>
      <c r="E376" s="113"/>
      <c r="F376" s="197" t="str">
        <f t="shared" si="154"/>
        <v/>
      </c>
      <c r="G376" s="198" t="str">
        <f t="shared" si="155"/>
        <v/>
      </c>
      <c r="H376" s="199">
        <f t="shared" si="156"/>
        <v>0</v>
      </c>
      <c r="I376" s="199">
        <f t="shared" si="157"/>
        <v>0</v>
      </c>
      <c r="J376" s="199">
        <f t="shared" si="158"/>
        <v>0</v>
      </c>
      <c r="K376" s="199">
        <f t="shared" si="159"/>
        <v>0</v>
      </c>
      <c r="L376" s="199">
        <f t="shared" si="160"/>
        <v>0</v>
      </c>
      <c r="M376" s="199">
        <f t="shared" si="161"/>
        <v>0</v>
      </c>
      <c r="N376" s="72"/>
      <c r="O376" s="199">
        <f>+IFERROR(MIN(N376*(1+MTR!$E$28)*(1+MTR!$D$28),IF($C376&lt;2018,L376+M376*MTR!$D$35,L376+M376*MTR!$E$36)),0)</f>
        <v>0</v>
      </c>
      <c r="Q376" s="199" t="str">
        <f t="shared" si="153"/>
        <v/>
      </c>
      <c r="R376" s="199">
        <f t="shared" si="145"/>
        <v>0</v>
      </c>
      <c r="S376" s="199">
        <f t="shared" si="146"/>
        <v>0</v>
      </c>
      <c r="T376" s="199">
        <f t="shared" si="147"/>
        <v>0</v>
      </c>
      <c r="U376" s="199">
        <f t="shared" si="148"/>
        <v>0</v>
      </c>
      <c r="V376" s="199">
        <f t="shared" si="149"/>
        <v>0</v>
      </c>
      <c r="W376" s="199">
        <f t="shared" si="150"/>
        <v>0</v>
      </c>
      <c r="X376" s="199">
        <f t="shared" si="151"/>
        <v>0</v>
      </c>
      <c r="Y376" s="199">
        <f t="shared" si="152"/>
        <v>0</v>
      </c>
      <c r="Z376" s="72"/>
      <c r="AA376" s="213">
        <f>+IFERROR(MIN(Z376*(1+MTR!$E$28)*(1+MTR!$F$28),IF(L376&lt;2018,X376+Y376*MTR!$D$35,X376+Y376*MTR!$E$36)),0)</f>
        <v>0</v>
      </c>
    </row>
    <row r="377" spans="1:27">
      <c r="A377" s="105"/>
      <c r="B377" s="72"/>
      <c r="C377" s="116"/>
      <c r="D377" s="72"/>
      <c r="E377" s="113"/>
      <c r="F377" s="197" t="str">
        <f t="shared" si="154"/>
        <v/>
      </c>
      <c r="G377" s="198" t="str">
        <f t="shared" si="155"/>
        <v/>
      </c>
      <c r="H377" s="199">
        <f t="shared" si="156"/>
        <v>0</v>
      </c>
      <c r="I377" s="199">
        <f t="shared" si="157"/>
        <v>0</v>
      </c>
      <c r="J377" s="199">
        <f t="shared" si="158"/>
        <v>0</v>
      </c>
      <c r="K377" s="199">
        <f t="shared" si="159"/>
        <v>0</v>
      </c>
      <c r="L377" s="199">
        <f t="shared" si="160"/>
        <v>0</v>
      </c>
      <c r="M377" s="199">
        <f t="shared" si="161"/>
        <v>0</v>
      </c>
      <c r="N377" s="72"/>
      <c r="O377" s="199">
        <f>+IFERROR(MIN(N377*(1+MTR!$E$28)*(1+MTR!$D$28),IF($C377&lt;2018,L377+M377*MTR!$D$35,L377+M377*MTR!$E$36)),0)</f>
        <v>0</v>
      </c>
      <c r="Q377" s="199" t="str">
        <f t="shared" si="153"/>
        <v/>
      </c>
      <c r="R377" s="199">
        <f t="shared" si="145"/>
        <v>0</v>
      </c>
      <c r="S377" s="199">
        <f t="shared" si="146"/>
        <v>0</v>
      </c>
      <c r="T377" s="199">
        <f t="shared" si="147"/>
        <v>0</v>
      </c>
      <c r="U377" s="199">
        <f t="shared" si="148"/>
        <v>0</v>
      </c>
      <c r="V377" s="199">
        <f t="shared" si="149"/>
        <v>0</v>
      </c>
      <c r="W377" s="199">
        <f t="shared" si="150"/>
        <v>0</v>
      </c>
      <c r="X377" s="199">
        <f t="shared" si="151"/>
        <v>0</v>
      </c>
      <c r="Y377" s="199">
        <f t="shared" si="152"/>
        <v>0</v>
      </c>
      <c r="Z377" s="72"/>
      <c r="AA377" s="213">
        <f>+IFERROR(MIN(Z377*(1+MTR!$E$28)*(1+MTR!$F$28),IF(L377&lt;2018,X377+Y377*MTR!$D$35,X377+Y377*MTR!$E$36)),0)</f>
        <v>0</v>
      </c>
    </row>
    <row r="378" spans="1:27">
      <c r="A378" s="105"/>
      <c r="B378" s="72"/>
      <c r="C378" s="116"/>
      <c r="D378" s="72"/>
      <c r="E378" s="113"/>
      <c r="F378" s="197" t="str">
        <f t="shared" si="154"/>
        <v/>
      </c>
      <c r="G378" s="198" t="str">
        <f t="shared" si="155"/>
        <v/>
      </c>
      <c r="H378" s="199">
        <f t="shared" si="156"/>
        <v>0</v>
      </c>
      <c r="I378" s="199">
        <f t="shared" si="157"/>
        <v>0</v>
      </c>
      <c r="J378" s="199">
        <f t="shared" si="158"/>
        <v>0</v>
      </c>
      <c r="K378" s="199">
        <f t="shared" si="159"/>
        <v>0</v>
      </c>
      <c r="L378" s="199">
        <f t="shared" si="160"/>
        <v>0</v>
      </c>
      <c r="M378" s="199">
        <f t="shared" si="161"/>
        <v>0</v>
      </c>
      <c r="N378" s="72"/>
      <c r="O378" s="199">
        <f>+IFERROR(MIN(N378*(1+MTR!$E$28)*(1+MTR!$D$28),IF($C378&lt;2018,L378+M378*MTR!$D$35,L378+M378*MTR!$E$36)),0)</f>
        <v>0</v>
      </c>
      <c r="Q378" s="199" t="str">
        <f t="shared" si="153"/>
        <v/>
      </c>
      <c r="R378" s="199">
        <f t="shared" si="145"/>
        <v>0</v>
      </c>
      <c r="S378" s="199">
        <f t="shared" si="146"/>
        <v>0</v>
      </c>
      <c r="T378" s="199">
        <f t="shared" si="147"/>
        <v>0</v>
      </c>
      <c r="U378" s="199">
        <f t="shared" si="148"/>
        <v>0</v>
      </c>
      <c r="V378" s="199">
        <f t="shared" si="149"/>
        <v>0</v>
      </c>
      <c r="W378" s="199">
        <f t="shared" si="150"/>
        <v>0</v>
      </c>
      <c r="X378" s="199">
        <f t="shared" si="151"/>
        <v>0</v>
      </c>
      <c r="Y378" s="199">
        <f t="shared" si="152"/>
        <v>0</v>
      </c>
      <c r="Z378" s="72"/>
      <c r="AA378" s="213">
        <f>+IFERROR(MIN(Z378*(1+MTR!$E$28)*(1+MTR!$F$28),IF(L378&lt;2018,X378+Y378*MTR!$D$35,X378+Y378*MTR!$E$36)),0)</f>
        <v>0</v>
      </c>
    </row>
    <row r="379" spans="1:27">
      <c r="A379" s="105"/>
      <c r="B379" s="72"/>
      <c r="C379" s="116"/>
      <c r="D379" s="72"/>
      <c r="E379" s="113"/>
      <c r="F379" s="197" t="str">
        <f t="shared" si="154"/>
        <v/>
      </c>
      <c r="G379" s="198" t="str">
        <f t="shared" si="155"/>
        <v/>
      </c>
      <c r="H379" s="199">
        <f t="shared" si="156"/>
        <v>0</v>
      </c>
      <c r="I379" s="199">
        <f t="shared" si="157"/>
        <v>0</v>
      </c>
      <c r="J379" s="199">
        <f t="shared" si="158"/>
        <v>0</v>
      </c>
      <c r="K379" s="199">
        <f t="shared" si="159"/>
        <v>0</v>
      </c>
      <c r="L379" s="199">
        <f t="shared" si="160"/>
        <v>0</v>
      </c>
      <c r="M379" s="199">
        <f t="shared" si="161"/>
        <v>0</v>
      </c>
      <c r="N379" s="72"/>
      <c r="O379" s="199">
        <f>+IFERROR(MIN(N379*(1+MTR!$E$28)*(1+MTR!$D$28),IF($C379&lt;2018,L379+M379*MTR!$D$35,L379+M379*MTR!$E$36)),0)</f>
        <v>0</v>
      </c>
      <c r="Q379" s="199" t="str">
        <f t="shared" si="153"/>
        <v/>
      </c>
      <c r="R379" s="199">
        <f t="shared" si="145"/>
        <v>0</v>
      </c>
      <c r="S379" s="199">
        <f t="shared" si="146"/>
        <v>0</v>
      </c>
      <c r="T379" s="199">
        <f t="shared" si="147"/>
        <v>0</v>
      </c>
      <c r="U379" s="199">
        <f t="shared" si="148"/>
        <v>0</v>
      </c>
      <c r="V379" s="199">
        <f t="shared" si="149"/>
        <v>0</v>
      </c>
      <c r="W379" s="199">
        <f t="shared" si="150"/>
        <v>0</v>
      </c>
      <c r="X379" s="199">
        <f t="shared" si="151"/>
        <v>0</v>
      </c>
      <c r="Y379" s="199">
        <f t="shared" si="152"/>
        <v>0</v>
      </c>
      <c r="Z379" s="72"/>
      <c r="AA379" s="213">
        <f>+IFERROR(MIN(Z379*(1+MTR!$E$28)*(1+MTR!$F$28),IF(L379&lt;2018,X379+Y379*MTR!$D$35,X379+Y379*MTR!$E$36)),0)</f>
        <v>0</v>
      </c>
    </row>
    <row r="380" spans="1:27">
      <c r="A380" s="105"/>
      <c r="B380" s="72"/>
      <c r="C380" s="116"/>
      <c r="D380" s="72"/>
      <c r="E380" s="113"/>
      <c r="F380" s="197" t="str">
        <f t="shared" si="154"/>
        <v/>
      </c>
      <c r="G380" s="198" t="str">
        <f t="shared" si="155"/>
        <v/>
      </c>
      <c r="H380" s="199">
        <f t="shared" si="156"/>
        <v>0</v>
      </c>
      <c r="I380" s="199">
        <f t="shared" si="157"/>
        <v>0</v>
      </c>
      <c r="J380" s="199">
        <f t="shared" si="158"/>
        <v>0</v>
      </c>
      <c r="K380" s="199">
        <f t="shared" si="159"/>
        <v>0</v>
      </c>
      <c r="L380" s="199">
        <f t="shared" si="160"/>
        <v>0</v>
      </c>
      <c r="M380" s="199">
        <f t="shared" si="161"/>
        <v>0</v>
      </c>
      <c r="N380" s="72"/>
      <c r="O380" s="199">
        <f>+IFERROR(MIN(N380*(1+MTR!$E$28)*(1+MTR!$D$28),IF($C380&lt;2018,L380+M380*MTR!$D$35,L380+M380*MTR!$E$36)),0)</f>
        <v>0</v>
      </c>
      <c r="Q380" s="199" t="str">
        <f t="shared" si="153"/>
        <v/>
      </c>
      <c r="R380" s="199">
        <f t="shared" si="145"/>
        <v>0</v>
      </c>
      <c r="S380" s="199">
        <f t="shared" si="146"/>
        <v>0</v>
      </c>
      <c r="T380" s="199">
        <f t="shared" si="147"/>
        <v>0</v>
      </c>
      <c r="U380" s="199">
        <f t="shared" si="148"/>
        <v>0</v>
      </c>
      <c r="V380" s="199">
        <f t="shared" si="149"/>
        <v>0</v>
      </c>
      <c r="W380" s="199">
        <f t="shared" si="150"/>
        <v>0</v>
      </c>
      <c r="X380" s="199">
        <f t="shared" si="151"/>
        <v>0</v>
      </c>
      <c r="Y380" s="199">
        <f t="shared" si="152"/>
        <v>0</v>
      </c>
      <c r="Z380" s="72"/>
      <c r="AA380" s="213">
        <f>+IFERROR(MIN(Z380*(1+MTR!$E$28)*(1+MTR!$F$28),IF(L380&lt;2018,X380+Y380*MTR!$D$35,X380+Y380*MTR!$E$36)),0)</f>
        <v>0</v>
      </c>
    </row>
    <row r="381" spans="1:27">
      <c r="A381" s="105"/>
      <c r="B381" s="72"/>
      <c r="C381" s="116"/>
      <c r="D381" s="72"/>
      <c r="E381" s="113"/>
      <c r="F381" s="197" t="str">
        <f t="shared" si="154"/>
        <v/>
      </c>
      <c r="G381" s="198" t="str">
        <f t="shared" si="155"/>
        <v/>
      </c>
      <c r="H381" s="199">
        <f t="shared" si="156"/>
        <v>0</v>
      </c>
      <c r="I381" s="199">
        <f t="shared" si="157"/>
        <v>0</v>
      </c>
      <c r="J381" s="199">
        <f t="shared" si="158"/>
        <v>0</v>
      </c>
      <c r="K381" s="199">
        <f t="shared" si="159"/>
        <v>0</v>
      </c>
      <c r="L381" s="199">
        <f t="shared" si="160"/>
        <v>0</v>
      </c>
      <c r="M381" s="199">
        <f t="shared" si="161"/>
        <v>0</v>
      </c>
      <c r="N381" s="72"/>
      <c r="O381" s="199">
        <f>+IFERROR(MIN(N381*(1+MTR!$E$28)*(1+MTR!$D$28),IF($C381&lt;2018,L381+M381*MTR!$D$35,L381+M381*MTR!$E$36)),0)</f>
        <v>0</v>
      </c>
      <c r="Q381" s="199" t="str">
        <f t="shared" si="153"/>
        <v/>
      </c>
      <c r="R381" s="199">
        <f t="shared" si="145"/>
        <v>0</v>
      </c>
      <c r="S381" s="199">
        <f t="shared" si="146"/>
        <v>0</v>
      </c>
      <c r="T381" s="199">
        <f t="shared" si="147"/>
        <v>0</v>
      </c>
      <c r="U381" s="199">
        <f t="shared" si="148"/>
        <v>0</v>
      </c>
      <c r="V381" s="199">
        <f t="shared" si="149"/>
        <v>0</v>
      </c>
      <c r="W381" s="199">
        <f t="shared" si="150"/>
        <v>0</v>
      </c>
      <c r="X381" s="199">
        <f t="shared" si="151"/>
        <v>0</v>
      </c>
      <c r="Y381" s="199">
        <f t="shared" si="152"/>
        <v>0</v>
      </c>
      <c r="Z381" s="72"/>
      <c r="AA381" s="213">
        <f>+IFERROR(MIN(Z381*(1+MTR!$E$28)*(1+MTR!$F$28),IF(L381&lt;2018,X381+Y381*MTR!$D$35,X381+Y381*MTR!$E$36)),0)</f>
        <v>0</v>
      </c>
    </row>
    <row r="382" spans="1:27">
      <c r="A382" s="105"/>
      <c r="B382" s="72"/>
      <c r="C382" s="116"/>
      <c r="D382" s="72"/>
      <c r="E382" s="113"/>
      <c r="F382" s="197" t="str">
        <f t="shared" si="154"/>
        <v/>
      </c>
      <c r="G382" s="198" t="str">
        <f t="shared" si="155"/>
        <v/>
      </c>
      <c r="H382" s="199">
        <f t="shared" si="156"/>
        <v>0</v>
      </c>
      <c r="I382" s="199">
        <f t="shared" si="157"/>
        <v>0</v>
      </c>
      <c r="J382" s="199">
        <f t="shared" si="158"/>
        <v>0</v>
      </c>
      <c r="K382" s="199">
        <f t="shared" si="159"/>
        <v>0</v>
      </c>
      <c r="L382" s="199">
        <f t="shared" si="160"/>
        <v>0</v>
      </c>
      <c r="M382" s="199">
        <f t="shared" si="161"/>
        <v>0</v>
      </c>
      <c r="N382" s="72"/>
      <c r="O382" s="199">
        <f>+IFERROR(MIN(N382*(1+MTR!$E$28)*(1+MTR!$D$28),IF($C382&lt;2018,L382+M382*MTR!$D$35,L382+M382*MTR!$E$36)),0)</f>
        <v>0</v>
      </c>
      <c r="Q382" s="199" t="str">
        <f t="shared" si="153"/>
        <v/>
      </c>
      <c r="R382" s="199">
        <f t="shared" si="145"/>
        <v>0</v>
      </c>
      <c r="S382" s="199">
        <f t="shared" si="146"/>
        <v>0</v>
      </c>
      <c r="T382" s="199">
        <f t="shared" si="147"/>
        <v>0</v>
      </c>
      <c r="U382" s="199">
        <f t="shared" si="148"/>
        <v>0</v>
      </c>
      <c r="V382" s="199">
        <f t="shared" si="149"/>
        <v>0</v>
      </c>
      <c r="W382" s="199">
        <f t="shared" si="150"/>
        <v>0</v>
      </c>
      <c r="X382" s="199">
        <f t="shared" si="151"/>
        <v>0</v>
      </c>
      <c r="Y382" s="199">
        <f t="shared" si="152"/>
        <v>0</v>
      </c>
      <c r="Z382" s="72"/>
      <c r="AA382" s="213">
        <f>+IFERROR(MIN(Z382*(1+MTR!$E$28)*(1+MTR!$F$28),IF(L382&lt;2018,X382+Y382*MTR!$D$35,X382+Y382*MTR!$E$36)),0)</f>
        <v>0</v>
      </c>
    </row>
    <row r="383" spans="1:27">
      <c r="A383" s="105"/>
      <c r="B383" s="72"/>
      <c r="C383" s="116"/>
      <c r="D383" s="72"/>
      <c r="E383" s="113"/>
      <c r="F383" s="197" t="str">
        <f t="shared" si="154"/>
        <v/>
      </c>
      <c r="G383" s="198" t="str">
        <f t="shared" si="155"/>
        <v/>
      </c>
      <c r="H383" s="199">
        <f t="shared" si="156"/>
        <v>0</v>
      </c>
      <c r="I383" s="199">
        <f t="shared" si="157"/>
        <v>0</v>
      </c>
      <c r="J383" s="199">
        <f t="shared" si="158"/>
        <v>0</v>
      </c>
      <c r="K383" s="199">
        <f t="shared" si="159"/>
        <v>0</v>
      </c>
      <c r="L383" s="199">
        <f t="shared" si="160"/>
        <v>0</v>
      </c>
      <c r="M383" s="199">
        <f t="shared" si="161"/>
        <v>0</v>
      </c>
      <c r="N383" s="72"/>
      <c r="O383" s="199">
        <f>+IFERROR(MIN(N383*(1+MTR!$E$28)*(1+MTR!$D$28),IF($C383&lt;2018,L383+M383*MTR!$D$35,L383+M383*MTR!$E$36)),0)</f>
        <v>0</v>
      </c>
      <c r="Q383" s="199" t="str">
        <f t="shared" si="153"/>
        <v/>
      </c>
      <c r="R383" s="199">
        <f t="shared" si="145"/>
        <v>0</v>
      </c>
      <c r="S383" s="199">
        <f t="shared" si="146"/>
        <v>0</v>
      </c>
      <c r="T383" s="199">
        <f t="shared" si="147"/>
        <v>0</v>
      </c>
      <c r="U383" s="199">
        <f t="shared" si="148"/>
        <v>0</v>
      </c>
      <c r="V383" s="199">
        <f t="shared" si="149"/>
        <v>0</v>
      </c>
      <c r="W383" s="199">
        <f t="shared" si="150"/>
        <v>0</v>
      </c>
      <c r="X383" s="199">
        <f t="shared" si="151"/>
        <v>0</v>
      </c>
      <c r="Y383" s="199">
        <f t="shared" si="152"/>
        <v>0</v>
      </c>
      <c r="Z383" s="72"/>
      <c r="AA383" s="213">
        <f>+IFERROR(MIN(Z383*(1+MTR!$E$28)*(1+MTR!$F$28),IF(L383&lt;2018,X383+Y383*MTR!$D$35,X383+Y383*MTR!$E$36)),0)</f>
        <v>0</v>
      </c>
    </row>
    <row r="384" spans="1:27">
      <c r="A384" s="105"/>
      <c r="B384" s="72"/>
      <c r="C384" s="116"/>
      <c r="D384" s="72"/>
      <c r="E384" s="113"/>
      <c r="F384" s="197" t="str">
        <f t="shared" si="154"/>
        <v/>
      </c>
      <c r="G384" s="198" t="str">
        <f t="shared" si="155"/>
        <v/>
      </c>
      <c r="H384" s="199">
        <f t="shared" si="156"/>
        <v>0</v>
      </c>
      <c r="I384" s="199">
        <f t="shared" si="157"/>
        <v>0</v>
      </c>
      <c r="J384" s="199">
        <f t="shared" si="158"/>
        <v>0</v>
      </c>
      <c r="K384" s="199">
        <f t="shared" si="159"/>
        <v>0</v>
      </c>
      <c r="L384" s="199">
        <f t="shared" si="160"/>
        <v>0</v>
      </c>
      <c r="M384" s="199">
        <f t="shared" si="161"/>
        <v>0</v>
      </c>
      <c r="N384" s="72"/>
      <c r="O384" s="199">
        <f>+IFERROR(MIN(N384*(1+MTR!$E$28)*(1+MTR!$D$28),IF($C384&lt;2018,L384+M384*MTR!$D$35,L384+M384*MTR!$E$36)),0)</f>
        <v>0</v>
      </c>
      <c r="Q384" s="199" t="str">
        <f t="shared" si="153"/>
        <v/>
      </c>
      <c r="R384" s="199">
        <f t="shared" si="145"/>
        <v>0</v>
      </c>
      <c r="S384" s="199">
        <f t="shared" si="146"/>
        <v>0</v>
      </c>
      <c r="T384" s="199">
        <f t="shared" si="147"/>
        <v>0</v>
      </c>
      <c r="U384" s="199">
        <f t="shared" si="148"/>
        <v>0</v>
      </c>
      <c r="V384" s="199">
        <f t="shared" si="149"/>
        <v>0</v>
      </c>
      <c r="W384" s="199">
        <f t="shared" si="150"/>
        <v>0</v>
      </c>
      <c r="X384" s="199">
        <f t="shared" si="151"/>
        <v>0</v>
      </c>
      <c r="Y384" s="199">
        <f t="shared" si="152"/>
        <v>0</v>
      </c>
      <c r="Z384" s="72"/>
      <c r="AA384" s="213">
        <f>+IFERROR(MIN(Z384*(1+MTR!$E$28)*(1+MTR!$F$28),IF(L384&lt;2018,X384+Y384*MTR!$D$35,X384+Y384*MTR!$E$36)),0)</f>
        <v>0</v>
      </c>
    </row>
    <row r="385" spans="1:27">
      <c r="A385" s="105"/>
      <c r="B385" s="72"/>
      <c r="C385" s="116"/>
      <c r="D385" s="72"/>
      <c r="E385" s="113"/>
      <c r="F385" s="197" t="str">
        <f t="shared" si="154"/>
        <v/>
      </c>
      <c r="G385" s="198" t="str">
        <f t="shared" si="155"/>
        <v/>
      </c>
      <c r="H385" s="199">
        <f t="shared" si="156"/>
        <v>0</v>
      </c>
      <c r="I385" s="199">
        <f t="shared" si="157"/>
        <v>0</v>
      </c>
      <c r="J385" s="199">
        <f t="shared" si="158"/>
        <v>0</v>
      </c>
      <c r="K385" s="199">
        <f t="shared" si="159"/>
        <v>0</v>
      </c>
      <c r="L385" s="199">
        <f t="shared" si="160"/>
        <v>0</v>
      </c>
      <c r="M385" s="199">
        <f t="shared" si="161"/>
        <v>0</v>
      </c>
      <c r="N385" s="72"/>
      <c r="O385" s="199">
        <f>+IFERROR(MIN(N385*(1+MTR!$E$28)*(1+MTR!$D$28),IF($C385&lt;2018,L385+M385*MTR!$D$35,L385+M385*MTR!$E$36)),0)</f>
        <v>0</v>
      </c>
      <c r="Q385" s="199" t="str">
        <f t="shared" si="153"/>
        <v/>
      </c>
      <c r="R385" s="199">
        <f t="shared" si="145"/>
        <v>0</v>
      </c>
      <c r="S385" s="199">
        <f t="shared" si="146"/>
        <v>0</v>
      </c>
      <c r="T385" s="199">
        <f t="shared" si="147"/>
        <v>0</v>
      </c>
      <c r="U385" s="199">
        <f t="shared" si="148"/>
        <v>0</v>
      </c>
      <c r="V385" s="199">
        <f t="shared" si="149"/>
        <v>0</v>
      </c>
      <c r="W385" s="199">
        <f t="shared" si="150"/>
        <v>0</v>
      </c>
      <c r="X385" s="199">
        <f t="shared" si="151"/>
        <v>0</v>
      </c>
      <c r="Y385" s="199">
        <f t="shared" si="152"/>
        <v>0</v>
      </c>
      <c r="Z385" s="72"/>
      <c r="AA385" s="213">
        <f>+IFERROR(MIN(Z385*(1+MTR!$E$28)*(1+MTR!$F$28),IF(L385&lt;2018,X385+Y385*MTR!$D$35,X385+Y385*MTR!$E$36)),0)</f>
        <v>0</v>
      </c>
    </row>
    <row r="386" spans="1:27">
      <c r="A386" s="105"/>
      <c r="B386" s="72"/>
      <c r="C386" s="116"/>
      <c r="D386" s="72"/>
      <c r="E386" s="113"/>
      <c r="F386" s="197" t="str">
        <f t="shared" si="154"/>
        <v/>
      </c>
      <c r="G386" s="198" t="str">
        <f t="shared" si="155"/>
        <v/>
      </c>
      <c r="H386" s="199">
        <f t="shared" si="156"/>
        <v>0</v>
      </c>
      <c r="I386" s="199">
        <f t="shared" si="157"/>
        <v>0</v>
      </c>
      <c r="J386" s="199">
        <f t="shared" si="158"/>
        <v>0</v>
      </c>
      <c r="K386" s="199">
        <f t="shared" si="159"/>
        <v>0</v>
      </c>
      <c r="L386" s="199">
        <f t="shared" si="160"/>
        <v>0</v>
      </c>
      <c r="M386" s="199">
        <f t="shared" si="161"/>
        <v>0</v>
      </c>
      <c r="N386" s="72"/>
      <c r="O386" s="199">
        <f>+IFERROR(MIN(N386*(1+MTR!$E$28)*(1+MTR!$D$28),IF($C386&lt;2018,L386+M386*MTR!$D$35,L386+M386*MTR!$E$36)),0)</f>
        <v>0</v>
      </c>
      <c r="Q386" s="199" t="str">
        <f t="shared" si="153"/>
        <v/>
      </c>
      <c r="R386" s="199">
        <f t="shared" si="145"/>
        <v>0</v>
      </c>
      <c r="S386" s="199">
        <f t="shared" si="146"/>
        <v>0</v>
      </c>
      <c r="T386" s="199">
        <f t="shared" si="147"/>
        <v>0</v>
      </c>
      <c r="U386" s="199">
        <f t="shared" si="148"/>
        <v>0</v>
      </c>
      <c r="V386" s="199">
        <f t="shared" si="149"/>
        <v>0</v>
      </c>
      <c r="W386" s="199">
        <f t="shared" si="150"/>
        <v>0</v>
      </c>
      <c r="X386" s="199">
        <f t="shared" si="151"/>
        <v>0</v>
      </c>
      <c r="Y386" s="199">
        <f t="shared" si="152"/>
        <v>0</v>
      </c>
      <c r="Z386" s="72"/>
      <c r="AA386" s="213">
        <f>+IFERROR(MIN(Z386*(1+MTR!$E$28)*(1+MTR!$F$28),IF(L386&lt;2018,X386+Y386*MTR!$D$35,X386+Y386*MTR!$E$36)),0)</f>
        <v>0</v>
      </c>
    </row>
    <row r="387" spans="1:27">
      <c r="A387" s="105"/>
      <c r="B387" s="72"/>
      <c r="C387" s="116"/>
      <c r="D387" s="72"/>
      <c r="E387" s="113"/>
      <c r="F387" s="197" t="str">
        <f t="shared" si="154"/>
        <v/>
      </c>
      <c r="G387" s="198" t="str">
        <f t="shared" si="155"/>
        <v/>
      </c>
      <c r="H387" s="199">
        <f t="shared" si="156"/>
        <v>0</v>
      </c>
      <c r="I387" s="199">
        <f t="shared" si="157"/>
        <v>0</v>
      </c>
      <c r="J387" s="199">
        <f t="shared" si="158"/>
        <v>0</v>
      </c>
      <c r="K387" s="199">
        <f t="shared" si="159"/>
        <v>0</v>
      </c>
      <c r="L387" s="199">
        <f t="shared" si="160"/>
        <v>0</v>
      </c>
      <c r="M387" s="199">
        <f t="shared" si="161"/>
        <v>0</v>
      </c>
      <c r="N387" s="72"/>
      <c r="O387" s="199">
        <f>+IFERROR(MIN(N387*(1+MTR!$E$28)*(1+MTR!$D$28),IF($C387&lt;2018,L387+M387*MTR!$D$35,L387+M387*MTR!$E$36)),0)</f>
        <v>0</v>
      </c>
      <c r="Q387" s="199" t="str">
        <f t="shared" si="153"/>
        <v/>
      </c>
      <c r="R387" s="199">
        <f t="shared" si="145"/>
        <v>0</v>
      </c>
      <c r="S387" s="199">
        <f t="shared" si="146"/>
        <v>0</v>
      </c>
      <c r="T387" s="199">
        <f t="shared" si="147"/>
        <v>0</v>
      </c>
      <c r="U387" s="199">
        <f t="shared" si="148"/>
        <v>0</v>
      </c>
      <c r="V387" s="199">
        <f t="shared" si="149"/>
        <v>0</v>
      </c>
      <c r="W387" s="199">
        <f t="shared" si="150"/>
        <v>0</v>
      </c>
      <c r="X387" s="199">
        <f t="shared" si="151"/>
        <v>0</v>
      </c>
      <c r="Y387" s="199">
        <f t="shared" si="152"/>
        <v>0</v>
      </c>
      <c r="Z387" s="72"/>
      <c r="AA387" s="213">
        <f>+IFERROR(MIN(Z387*(1+MTR!$E$28)*(1+MTR!$F$28),IF(L387&lt;2018,X387+Y387*MTR!$D$35,X387+Y387*MTR!$E$36)),0)</f>
        <v>0</v>
      </c>
    </row>
    <row r="388" spans="1:27">
      <c r="A388" s="105"/>
      <c r="B388" s="72"/>
      <c r="C388" s="116"/>
      <c r="D388" s="72"/>
      <c r="E388" s="113"/>
      <c r="F388" s="197" t="str">
        <f t="shared" si="154"/>
        <v/>
      </c>
      <c r="G388" s="198" t="str">
        <f t="shared" si="155"/>
        <v/>
      </c>
      <c r="H388" s="199">
        <f t="shared" si="156"/>
        <v>0</v>
      </c>
      <c r="I388" s="199">
        <f t="shared" si="157"/>
        <v>0</v>
      </c>
      <c r="J388" s="199">
        <f t="shared" si="158"/>
        <v>0</v>
      </c>
      <c r="K388" s="199">
        <f t="shared" si="159"/>
        <v>0</v>
      </c>
      <c r="L388" s="199">
        <f t="shared" si="160"/>
        <v>0</v>
      </c>
      <c r="M388" s="199">
        <f t="shared" si="161"/>
        <v>0</v>
      </c>
      <c r="N388" s="72"/>
      <c r="O388" s="199">
        <f>+IFERROR(MIN(N388*(1+MTR!$E$28)*(1+MTR!$D$28),IF($C388&lt;2018,L388+M388*MTR!$D$35,L388+M388*MTR!$E$36)),0)</f>
        <v>0</v>
      </c>
      <c r="Q388" s="199" t="str">
        <f t="shared" si="153"/>
        <v/>
      </c>
      <c r="R388" s="199">
        <f t="shared" si="145"/>
        <v>0</v>
      </c>
      <c r="S388" s="199">
        <f t="shared" si="146"/>
        <v>0</v>
      </c>
      <c r="T388" s="199">
        <f t="shared" si="147"/>
        <v>0</v>
      </c>
      <c r="U388" s="199">
        <f t="shared" si="148"/>
        <v>0</v>
      </c>
      <c r="V388" s="199">
        <f t="shared" si="149"/>
        <v>0</v>
      </c>
      <c r="W388" s="199">
        <f t="shared" si="150"/>
        <v>0</v>
      </c>
      <c r="X388" s="199">
        <f t="shared" si="151"/>
        <v>0</v>
      </c>
      <c r="Y388" s="199">
        <f t="shared" si="152"/>
        <v>0</v>
      </c>
      <c r="Z388" s="72"/>
      <c r="AA388" s="213">
        <f>+IFERROR(MIN(Z388*(1+MTR!$E$28)*(1+MTR!$F$28),IF(L388&lt;2018,X388+Y388*MTR!$D$35,X388+Y388*MTR!$E$36)),0)</f>
        <v>0</v>
      </c>
    </row>
    <row r="389" spans="1:27">
      <c r="A389" s="105"/>
      <c r="B389" s="72"/>
      <c r="C389" s="116"/>
      <c r="D389" s="72"/>
      <c r="E389" s="113"/>
      <c r="F389" s="197" t="str">
        <f t="shared" si="154"/>
        <v/>
      </c>
      <c r="G389" s="198" t="str">
        <f t="shared" si="155"/>
        <v/>
      </c>
      <c r="H389" s="199">
        <f t="shared" si="156"/>
        <v>0</v>
      </c>
      <c r="I389" s="199">
        <f t="shared" si="157"/>
        <v>0</v>
      </c>
      <c r="J389" s="199">
        <f t="shared" si="158"/>
        <v>0</v>
      </c>
      <c r="K389" s="199">
        <f t="shared" si="159"/>
        <v>0</v>
      </c>
      <c r="L389" s="199">
        <f t="shared" si="160"/>
        <v>0</v>
      </c>
      <c r="M389" s="199">
        <f t="shared" si="161"/>
        <v>0</v>
      </c>
      <c r="N389" s="72"/>
      <c r="O389" s="199">
        <f>+IFERROR(MIN(N389*(1+MTR!$E$28)*(1+MTR!$D$28),IF($C389&lt;2018,L389+M389*MTR!$D$35,L389+M389*MTR!$E$36)),0)</f>
        <v>0</v>
      </c>
      <c r="Q389" s="199" t="str">
        <f t="shared" si="153"/>
        <v/>
      </c>
      <c r="R389" s="199">
        <f t="shared" si="145"/>
        <v>0</v>
      </c>
      <c r="S389" s="199">
        <f t="shared" si="146"/>
        <v>0</v>
      </c>
      <c r="T389" s="199">
        <f t="shared" si="147"/>
        <v>0</v>
      </c>
      <c r="U389" s="199">
        <f t="shared" si="148"/>
        <v>0</v>
      </c>
      <c r="V389" s="199">
        <f t="shared" si="149"/>
        <v>0</v>
      </c>
      <c r="W389" s="199">
        <f t="shared" si="150"/>
        <v>0</v>
      </c>
      <c r="X389" s="199">
        <f t="shared" si="151"/>
        <v>0</v>
      </c>
      <c r="Y389" s="199">
        <f t="shared" si="152"/>
        <v>0</v>
      </c>
      <c r="Z389" s="72"/>
      <c r="AA389" s="213">
        <f>+IFERROR(MIN(Z389*(1+MTR!$E$28)*(1+MTR!$F$28),IF(L389&lt;2018,X389+Y389*MTR!$D$35,X389+Y389*MTR!$E$36)),0)</f>
        <v>0</v>
      </c>
    </row>
    <row r="390" spans="1:27">
      <c r="A390" s="105"/>
      <c r="B390" s="72"/>
      <c r="C390" s="116"/>
      <c r="D390" s="72"/>
      <c r="E390" s="113"/>
      <c r="F390" s="197" t="str">
        <f t="shared" si="154"/>
        <v/>
      </c>
      <c r="G390" s="198" t="str">
        <f t="shared" si="155"/>
        <v/>
      </c>
      <c r="H390" s="199">
        <f t="shared" si="156"/>
        <v>0</v>
      </c>
      <c r="I390" s="199">
        <f t="shared" si="157"/>
        <v>0</v>
      </c>
      <c r="J390" s="199">
        <f t="shared" si="158"/>
        <v>0</v>
      </c>
      <c r="K390" s="199">
        <f t="shared" si="159"/>
        <v>0</v>
      </c>
      <c r="L390" s="199">
        <f t="shared" si="160"/>
        <v>0</v>
      </c>
      <c r="M390" s="199">
        <f t="shared" si="161"/>
        <v>0</v>
      </c>
      <c r="N390" s="72"/>
      <c r="O390" s="199">
        <f>+IFERROR(MIN(N390*(1+MTR!$E$28)*(1+MTR!$D$28),IF($C390&lt;2018,L390+M390*MTR!$D$35,L390+M390*MTR!$E$36)),0)</f>
        <v>0</v>
      </c>
      <c r="Q390" s="199" t="str">
        <f t="shared" si="153"/>
        <v/>
      </c>
      <c r="R390" s="199">
        <f t="shared" si="145"/>
        <v>0</v>
      </c>
      <c r="S390" s="199">
        <f t="shared" si="146"/>
        <v>0</v>
      </c>
      <c r="T390" s="199">
        <f t="shared" si="147"/>
        <v>0</v>
      </c>
      <c r="U390" s="199">
        <f t="shared" si="148"/>
        <v>0</v>
      </c>
      <c r="V390" s="199">
        <f t="shared" si="149"/>
        <v>0</v>
      </c>
      <c r="W390" s="199">
        <f t="shared" si="150"/>
        <v>0</v>
      </c>
      <c r="X390" s="199">
        <f t="shared" si="151"/>
        <v>0</v>
      </c>
      <c r="Y390" s="199">
        <f t="shared" si="152"/>
        <v>0</v>
      </c>
      <c r="Z390" s="72"/>
      <c r="AA390" s="213">
        <f>+IFERROR(MIN(Z390*(1+MTR!$E$28)*(1+MTR!$F$28),IF(L390&lt;2018,X390+Y390*MTR!$D$35,X390+Y390*MTR!$E$36)),0)</f>
        <v>0</v>
      </c>
    </row>
    <row r="391" spans="1:27">
      <c r="A391" s="105"/>
      <c r="B391" s="72"/>
      <c r="C391" s="116"/>
      <c r="D391" s="72"/>
      <c r="E391" s="113"/>
      <c r="F391" s="197" t="str">
        <f t="shared" si="154"/>
        <v/>
      </c>
      <c r="G391" s="198" t="str">
        <f t="shared" si="155"/>
        <v/>
      </c>
      <c r="H391" s="199">
        <f t="shared" si="156"/>
        <v>0</v>
      </c>
      <c r="I391" s="199">
        <f t="shared" si="157"/>
        <v>0</v>
      </c>
      <c r="J391" s="199">
        <f t="shared" si="158"/>
        <v>0</v>
      </c>
      <c r="K391" s="199">
        <f t="shared" si="159"/>
        <v>0</v>
      </c>
      <c r="L391" s="199">
        <f t="shared" si="160"/>
        <v>0</v>
      </c>
      <c r="M391" s="199">
        <f t="shared" si="161"/>
        <v>0</v>
      </c>
      <c r="N391" s="72"/>
      <c r="O391" s="199">
        <f>+IFERROR(MIN(N391*(1+MTR!$E$28)*(1+MTR!$D$28),IF($C391&lt;2018,L391+M391*MTR!$D$35,L391+M391*MTR!$E$36)),0)</f>
        <v>0</v>
      </c>
      <c r="Q391" s="199" t="str">
        <f t="shared" si="153"/>
        <v/>
      </c>
      <c r="R391" s="199">
        <f t="shared" si="145"/>
        <v>0</v>
      </c>
      <c r="S391" s="199">
        <f t="shared" si="146"/>
        <v>0</v>
      </c>
      <c r="T391" s="199">
        <f t="shared" si="147"/>
        <v>0</v>
      </c>
      <c r="U391" s="199">
        <f t="shared" si="148"/>
        <v>0</v>
      </c>
      <c r="V391" s="199">
        <f t="shared" si="149"/>
        <v>0</v>
      </c>
      <c r="W391" s="199">
        <f t="shared" si="150"/>
        <v>0</v>
      </c>
      <c r="X391" s="199">
        <f t="shared" si="151"/>
        <v>0</v>
      </c>
      <c r="Y391" s="199">
        <f t="shared" si="152"/>
        <v>0</v>
      </c>
      <c r="Z391" s="72"/>
      <c r="AA391" s="213">
        <f>+IFERROR(MIN(Z391*(1+MTR!$E$28)*(1+MTR!$F$28),IF(L391&lt;2018,X391+Y391*MTR!$D$35,X391+Y391*MTR!$E$36)),0)</f>
        <v>0</v>
      </c>
    </row>
    <row r="392" spans="1:27">
      <c r="A392" s="105"/>
      <c r="B392" s="72"/>
      <c r="C392" s="116"/>
      <c r="D392" s="72"/>
      <c r="E392" s="113"/>
      <c r="F392" s="197" t="str">
        <f t="shared" si="154"/>
        <v/>
      </c>
      <c r="G392" s="198" t="str">
        <f t="shared" si="155"/>
        <v/>
      </c>
      <c r="H392" s="199">
        <f t="shared" si="156"/>
        <v>0</v>
      </c>
      <c r="I392" s="199">
        <f t="shared" si="157"/>
        <v>0</v>
      </c>
      <c r="J392" s="199">
        <f t="shared" si="158"/>
        <v>0</v>
      </c>
      <c r="K392" s="199">
        <f t="shared" si="159"/>
        <v>0</v>
      </c>
      <c r="L392" s="199">
        <f t="shared" si="160"/>
        <v>0</v>
      </c>
      <c r="M392" s="199">
        <f t="shared" si="161"/>
        <v>0</v>
      </c>
      <c r="N392" s="72"/>
      <c r="O392" s="199">
        <f>+IFERROR(MIN(N392*(1+MTR!$E$28)*(1+MTR!$D$28),IF($C392&lt;2018,L392+M392*MTR!$D$35,L392+M392*MTR!$E$36)),0)</f>
        <v>0</v>
      </c>
      <c r="Q392" s="199" t="str">
        <f t="shared" si="153"/>
        <v/>
      </c>
      <c r="R392" s="199">
        <f t="shared" si="145"/>
        <v>0</v>
      </c>
      <c r="S392" s="199">
        <f t="shared" si="146"/>
        <v>0</v>
      </c>
      <c r="T392" s="199">
        <f t="shared" si="147"/>
        <v>0</v>
      </c>
      <c r="U392" s="199">
        <f t="shared" si="148"/>
        <v>0</v>
      </c>
      <c r="V392" s="199">
        <f t="shared" si="149"/>
        <v>0</v>
      </c>
      <c r="W392" s="199">
        <f t="shared" si="150"/>
        <v>0</v>
      </c>
      <c r="X392" s="199">
        <f t="shared" si="151"/>
        <v>0</v>
      </c>
      <c r="Y392" s="199">
        <f t="shared" si="152"/>
        <v>0</v>
      </c>
      <c r="Z392" s="72"/>
      <c r="AA392" s="213">
        <f>+IFERROR(MIN(Z392*(1+MTR!$E$28)*(1+MTR!$F$28),IF(L392&lt;2018,X392+Y392*MTR!$D$35,X392+Y392*MTR!$E$36)),0)</f>
        <v>0</v>
      </c>
    </row>
    <row r="393" spans="1:27">
      <c r="A393" s="105"/>
      <c r="B393" s="72"/>
      <c r="C393" s="116"/>
      <c r="D393" s="72"/>
      <c r="E393" s="113"/>
      <c r="F393" s="197" t="str">
        <f t="shared" si="154"/>
        <v/>
      </c>
      <c r="G393" s="198" t="str">
        <f t="shared" si="155"/>
        <v/>
      </c>
      <c r="H393" s="199">
        <f t="shared" si="156"/>
        <v>0</v>
      </c>
      <c r="I393" s="199">
        <f t="shared" si="157"/>
        <v>0</v>
      </c>
      <c r="J393" s="199">
        <f t="shared" si="158"/>
        <v>0</v>
      </c>
      <c r="K393" s="199">
        <f t="shared" si="159"/>
        <v>0</v>
      </c>
      <c r="L393" s="199">
        <f t="shared" si="160"/>
        <v>0</v>
      </c>
      <c r="M393" s="199">
        <f t="shared" si="161"/>
        <v>0</v>
      </c>
      <c r="N393" s="72"/>
      <c r="O393" s="199">
        <f>+IFERROR(MIN(N393*(1+MTR!$E$28)*(1+MTR!$D$28),IF($C393&lt;2018,L393+M393*MTR!$D$35,L393+M393*MTR!$E$36)),0)</f>
        <v>0</v>
      </c>
      <c r="Q393" s="199" t="str">
        <f t="shared" si="153"/>
        <v/>
      </c>
      <c r="R393" s="199">
        <f t="shared" si="145"/>
        <v>0</v>
      </c>
      <c r="S393" s="199">
        <f t="shared" si="146"/>
        <v>0</v>
      </c>
      <c r="T393" s="199">
        <f t="shared" si="147"/>
        <v>0</v>
      </c>
      <c r="U393" s="199">
        <f t="shared" si="148"/>
        <v>0</v>
      </c>
      <c r="V393" s="199">
        <f t="shared" si="149"/>
        <v>0</v>
      </c>
      <c r="W393" s="199">
        <f t="shared" si="150"/>
        <v>0</v>
      </c>
      <c r="X393" s="199">
        <f t="shared" si="151"/>
        <v>0</v>
      </c>
      <c r="Y393" s="199">
        <f t="shared" si="152"/>
        <v>0</v>
      </c>
      <c r="Z393" s="72"/>
      <c r="AA393" s="213">
        <f>+IFERROR(MIN(Z393*(1+MTR!$E$28)*(1+MTR!$F$28),IF(L393&lt;2018,X393+Y393*MTR!$D$35,X393+Y393*MTR!$E$36)),0)</f>
        <v>0</v>
      </c>
    </row>
    <row r="394" spans="1:27">
      <c r="A394" s="105"/>
      <c r="B394" s="72"/>
      <c r="C394" s="116"/>
      <c r="D394" s="72"/>
      <c r="E394" s="113"/>
      <c r="F394" s="197" t="str">
        <f t="shared" si="154"/>
        <v/>
      </c>
      <c r="G394" s="198" t="str">
        <f t="shared" si="155"/>
        <v/>
      </c>
      <c r="H394" s="199">
        <f t="shared" si="156"/>
        <v>0</v>
      </c>
      <c r="I394" s="199">
        <f t="shared" si="157"/>
        <v>0</v>
      </c>
      <c r="J394" s="199">
        <f t="shared" si="158"/>
        <v>0</v>
      </c>
      <c r="K394" s="199">
        <f t="shared" si="159"/>
        <v>0</v>
      </c>
      <c r="L394" s="199">
        <f t="shared" si="160"/>
        <v>0</v>
      </c>
      <c r="M394" s="199">
        <f t="shared" si="161"/>
        <v>0</v>
      </c>
      <c r="N394" s="72"/>
      <c r="O394" s="199">
        <f>+IFERROR(MIN(N394*(1+MTR!$E$28)*(1+MTR!$D$28),IF($C394&lt;2018,L394+M394*MTR!$D$35,L394+M394*MTR!$E$36)),0)</f>
        <v>0</v>
      </c>
      <c r="Q394" s="199" t="str">
        <f t="shared" si="153"/>
        <v/>
      </c>
      <c r="R394" s="199">
        <f t="shared" si="145"/>
        <v>0</v>
      </c>
      <c r="S394" s="199">
        <f t="shared" si="146"/>
        <v>0</v>
      </c>
      <c r="T394" s="199">
        <f t="shared" si="147"/>
        <v>0</v>
      </c>
      <c r="U394" s="199">
        <f t="shared" si="148"/>
        <v>0</v>
      </c>
      <c r="V394" s="199">
        <f t="shared" si="149"/>
        <v>0</v>
      </c>
      <c r="W394" s="199">
        <f t="shared" si="150"/>
        <v>0</v>
      </c>
      <c r="X394" s="199">
        <f t="shared" si="151"/>
        <v>0</v>
      </c>
      <c r="Y394" s="199">
        <f t="shared" si="152"/>
        <v>0</v>
      </c>
      <c r="Z394" s="72"/>
      <c r="AA394" s="213">
        <f>+IFERROR(MIN(Z394*(1+MTR!$E$28)*(1+MTR!$F$28),IF(L394&lt;2018,X394+Y394*MTR!$D$35,X394+Y394*MTR!$E$36)),0)</f>
        <v>0</v>
      </c>
    </row>
    <row r="395" spans="1:27">
      <c r="A395" s="105"/>
      <c r="B395" s="72"/>
      <c r="C395" s="116"/>
      <c r="D395" s="72"/>
      <c r="E395" s="113"/>
      <c r="F395" s="197" t="str">
        <f t="shared" si="154"/>
        <v/>
      </c>
      <c r="G395" s="198" t="str">
        <f t="shared" si="155"/>
        <v/>
      </c>
      <c r="H395" s="199">
        <f t="shared" si="156"/>
        <v>0</v>
      </c>
      <c r="I395" s="199">
        <f t="shared" si="157"/>
        <v>0</v>
      </c>
      <c r="J395" s="199">
        <f t="shared" si="158"/>
        <v>0</v>
      </c>
      <c r="K395" s="199">
        <f t="shared" si="159"/>
        <v>0</v>
      </c>
      <c r="L395" s="199">
        <f t="shared" si="160"/>
        <v>0</v>
      </c>
      <c r="M395" s="199">
        <f t="shared" si="161"/>
        <v>0</v>
      </c>
      <c r="N395" s="72"/>
      <c r="O395" s="199">
        <f>+IFERROR(MIN(N395*(1+MTR!$E$28)*(1+MTR!$D$28),IF($C395&lt;2018,L395+M395*MTR!$D$35,L395+M395*MTR!$E$36)),0)</f>
        <v>0</v>
      </c>
      <c r="Q395" s="199" t="str">
        <f t="shared" si="153"/>
        <v/>
      </c>
      <c r="R395" s="199">
        <f t="shared" si="145"/>
        <v>0</v>
      </c>
      <c r="S395" s="199">
        <f t="shared" si="146"/>
        <v>0</v>
      </c>
      <c r="T395" s="199">
        <f t="shared" si="147"/>
        <v>0</v>
      </c>
      <c r="U395" s="199">
        <f t="shared" si="148"/>
        <v>0</v>
      </c>
      <c r="V395" s="199">
        <f t="shared" si="149"/>
        <v>0</v>
      </c>
      <c r="W395" s="199">
        <f t="shared" si="150"/>
        <v>0</v>
      </c>
      <c r="X395" s="199">
        <f t="shared" si="151"/>
        <v>0</v>
      </c>
      <c r="Y395" s="199">
        <f t="shared" si="152"/>
        <v>0</v>
      </c>
      <c r="Z395" s="72"/>
      <c r="AA395" s="213">
        <f>+IFERROR(MIN(Z395*(1+MTR!$E$28)*(1+MTR!$F$28),IF(L395&lt;2018,X395+Y395*MTR!$D$35,X395+Y395*MTR!$E$36)),0)</f>
        <v>0</v>
      </c>
    </row>
    <row r="396" spans="1:27">
      <c r="A396" s="105"/>
      <c r="B396" s="72"/>
      <c r="C396" s="116"/>
      <c r="D396" s="72"/>
      <c r="E396" s="113"/>
      <c r="F396" s="197" t="str">
        <f t="shared" si="154"/>
        <v/>
      </c>
      <c r="G396" s="198" t="str">
        <f t="shared" si="155"/>
        <v/>
      </c>
      <c r="H396" s="199">
        <f t="shared" si="156"/>
        <v>0</v>
      </c>
      <c r="I396" s="199">
        <f t="shared" si="157"/>
        <v>0</v>
      </c>
      <c r="J396" s="199">
        <f t="shared" si="158"/>
        <v>0</v>
      </c>
      <c r="K396" s="199">
        <f t="shared" si="159"/>
        <v>0</v>
      </c>
      <c r="L396" s="199">
        <f t="shared" si="160"/>
        <v>0</v>
      </c>
      <c r="M396" s="199">
        <f t="shared" si="161"/>
        <v>0</v>
      </c>
      <c r="N396" s="72"/>
      <c r="O396" s="199">
        <f>+IFERROR(MIN(N396*(1+MTR!$E$28)*(1+MTR!$D$28),IF($C396&lt;2018,L396+M396*MTR!$D$35,L396+M396*MTR!$E$36)),0)</f>
        <v>0</v>
      </c>
      <c r="Q396" s="199" t="str">
        <f t="shared" si="153"/>
        <v/>
      </c>
      <c r="R396" s="199">
        <f t="shared" si="145"/>
        <v>0</v>
      </c>
      <c r="S396" s="199">
        <f t="shared" si="146"/>
        <v>0</v>
      </c>
      <c r="T396" s="199">
        <f t="shared" si="147"/>
        <v>0</v>
      </c>
      <c r="U396" s="199">
        <f t="shared" si="148"/>
        <v>0</v>
      </c>
      <c r="V396" s="199">
        <f t="shared" si="149"/>
        <v>0</v>
      </c>
      <c r="W396" s="199">
        <f t="shared" si="150"/>
        <v>0</v>
      </c>
      <c r="X396" s="199">
        <f t="shared" si="151"/>
        <v>0</v>
      </c>
      <c r="Y396" s="199">
        <f t="shared" si="152"/>
        <v>0</v>
      </c>
      <c r="Z396" s="72"/>
      <c r="AA396" s="213">
        <f>+IFERROR(MIN(Z396*(1+MTR!$E$28)*(1+MTR!$F$28),IF(L396&lt;2018,X396+Y396*MTR!$D$35,X396+Y396*MTR!$E$36)),0)</f>
        <v>0</v>
      </c>
    </row>
    <row r="397" spans="1:27">
      <c r="A397" s="105"/>
      <c r="B397" s="72"/>
      <c r="C397" s="116"/>
      <c r="D397" s="72"/>
      <c r="E397" s="113"/>
      <c r="F397" s="197" t="str">
        <f t="shared" si="154"/>
        <v/>
      </c>
      <c r="G397" s="198" t="str">
        <f t="shared" si="155"/>
        <v/>
      </c>
      <c r="H397" s="199">
        <f t="shared" si="156"/>
        <v>0</v>
      </c>
      <c r="I397" s="199">
        <f t="shared" si="157"/>
        <v>0</v>
      </c>
      <c r="J397" s="199">
        <f t="shared" si="158"/>
        <v>0</v>
      </c>
      <c r="K397" s="199">
        <f t="shared" si="159"/>
        <v>0</v>
      </c>
      <c r="L397" s="199">
        <f t="shared" si="160"/>
        <v>0</v>
      </c>
      <c r="M397" s="199">
        <f t="shared" si="161"/>
        <v>0</v>
      </c>
      <c r="N397" s="72"/>
      <c r="O397" s="199">
        <f>+IFERROR(MIN(N397*(1+MTR!$E$28)*(1+MTR!$D$28),IF($C397&lt;2018,L397+M397*MTR!$D$35,L397+M397*MTR!$E$36)),0)</f>
        <v>0</v>
      </c>
      <c r="Q397" s="199" t="str">
        <f t="shared" si="153"/>
        <v/>
      </c>
      <c r="R397" s="199">
        <f t="shared" si="145"/>
        <v>0</v>
      </c>
      <c r="S397" s="199">
        <f t="shared" si="146"/>
        <v>0</v>
      </c>
      <c r="T397" s="199">
        <f t="shared" si="147"/>
        <v>0</v>
      </c>
      <c r="U397" s="199">
        <f t="shared" si="148"/>
        <v>0</v>
      </c>
      <c r="V397" s="199">
        <f t="shared" si="149"/>
        <v>0</v>
      </c>
      <c r="W397" s="199">
        <f t="shared" si="150"/>
        <v>0</v>
      </c>
      <c r="X397" s="199">
        <f t="shared" si="151"/>
        <v>0</v>
      </c>
      <c r="Y397" s="199">
        <f t="shared" si="152"/>
        <v>0</v>
      </c>
      <c r="Z397" s="72"/>
      <c r="AA397" s="213">
        <f>+IFERROR(MIN(Z397*(1+MTR!$E$28)*(1+MTR!$F$28),IF(L397&lt;2018,X397+Y397*MTR!$D$35,X397+Y397*MTR!$E$36)),0)</f>
        <v>0</v>
      </c>
    </row>
    <row r="398" spans="1:27">
      <c r="A398" s="105"/>
      <c r="B398" s="72"/>
      <c r="C398" s="116"/>
      <c r="D398" s="72"/>
      <c r="E398" s="113"/>
      <c r="F398" s="197" t="str">
        <f t="shared" si="154"/>
        <v/>
      </c>
      <c r="G398" s="198" t="str">
        <f t="shared" si="155"/>
        <v/>
      </c>
      <c r="H398" s="199">
        <f t="shared" si="156"/>
        <v>0</v>
      </c>
      <c r="I398" s="199">
        <f t="shared" si="157"/>
        <v>0</v>
      </c>
      <c r="J398" s="199">
        <f t="shared" si="158"/>
        <v>0</v>
      </c>
      <c r="K398" s="199">
        <f t="shared" si="159"/>
        <v>0</v>
      </c>
      <c r="L398" s="199">
        <f t="shared" si="160"/>
        <v>0</v>
      </c>
      <c r="M398" s="199">
        <f t="shared" si="161"/>
        <v>0</v>
      </c>
      <c r="N398" s="72"/>
      <c r="O398" s="199">
        <f>+IFERROR(MIN(N398*(1+MTR!$E$28)*(1+MTR!$D$28),IF($C398&lt;2018,L398+M398*MTR!$D$35,L398+M398*MTR!$E$36)),0)</f>
        <v>0</v>
      </c>
      <c r="Q398" s="199" t="str">
        <f t="shared" si="153"/>
        <v/>
      </c>
      <c r="R398" s="199">
        <f t="shared" si="145"/>
        <v>0</v>
      </c>
      <c r="S398" s="199">
        <f t="shared" si="146"/>
        <v>0</v>
      </c>
      <c r="T398" s="199">
        <f t="shared" si="147"/>
        <v>0</v>
      </c>
      <c r="U398" s="199">
        <f t="shared" si="148"/>
        <v>0</v>
      </c>
      <c r="V398" s="199">
        <f t="shared" si="149"/>
        <v>0</v>
      </c>
      <c r="W398" s="199">
        <f t="shared" si="150"/>
        <v>0</v>
      </c>
      <c r="X398" s="199">
        <f t="shared" si="151"/>
        <v>0</v>
      </c>
      <c r="Y398" s="199">
        <f t="shared" si="152"/>
        <v>0</v>
      </c>
      <c r="Z398" s="72"/>
      <c r="AA398" s="213">
        <f>+IFERROR(MIN(Z398*(1+MTR!$E$28)*(1+MTR!$F$28),IF(L398&lt;2018,X398+Y398*MTR!$D$35,X398+Y398*MTR!$E$36)),0)</f>
        <v>0</v>
      </c>
    </row>
    <row r="399" spans="1:27">
      <c r="A399" s="105"/>
      <c r="B399" s="72"/>
      <c r="C399" s="116"/>
      <c r="D399" s="72"/>
      <c r="E399" s="113"/>
      <c r="F399" s="197" t="str">
        <f t="shared" si="154"/>
        <v/>
      </c>
      <c r="G399" s="198" t="str">
        <f t="shared" si="155"/>
        <v/>
      </c>
      <c r="H399" s="199">
        <f t="shared" si="156"/>
        <v>0</v>
      </c>
      <c r="I399" s="199">
        <f t="shared" si="157"/>
        <v>0</v>
      </c>
      <c r="J399" s="199">
        <f t="shared" si="158"/>
        <v>0</v>
      </c>
      <c r="K399" s="199">
        <f t="shared" si="159"/>
        <v>0</v>
      </c>
      <c r="L399" s="199">
        <f t="shared" si="160"/>
        <v>0</v>
      </c>
      <c r="M399" s="199">
        <f t="shared" si="161"/>
        <v>0</v>
      </c>
      <c r="N399" s="72"/>
      <c r="O399" s="199">
        <f>+IFERROR(MIN(N399*(1+MTR!$E$28)*(1+MTR!$D$28),IF($C399&lt;2018,L399+M399*MTR!$D$35,L399+M399*MTR!$E$36)),0)</f>
        <v>0</v>
      </c>
      <c r="Q399" s="199" t="str">
        <f t="shared" si="153"/>
        <v/>
      </c>
      <c r="R399" s="199">
        <f t="shared" si="145"/>
        <v>0</v>
      </c>
      <c r="S399" s="199">
        <f t="shared" si="146"/>
        <v>0</v>
      </c>
      <c r="T399" s="199">
        <f t="shared" si="147"/>
        <v>0</v>
      </c>
      <c r="U399" s="199">
        <f t="shared" si="148"/>
        <v>0</v>
      </c>
      <c r="V399" s="199">
        <f t="shared" si="149"/>
        <v>0</v>
      </c>
      <c r="W399" s="199">
        <f t="shared" si="150"/>
        <v>0</v>
      </c>
      <c r="X399" s="199">
        <f t="shared" si="151"/>
        <v>0</v>
      </c>
      <c r="Y399" s="199">
        <f t="shared" si="152"/>
        <v>0</v>
      </c>
      <c r="Z399" s="72"/>
      <c r="AA399" s="213">
        <f>+IFERROR(MIN(Z399*(1+MTR!$E$28)*(1+MTR!$F$28),IF(L399&lt;2018,X399+Y399*MTR!$D$35,X399+Y399*MTR!$E$36)),0)</f>
        <v>0</v>
      </c>
    </row>
    <row r="400" spans="1:27">
      <c r="A400" s="105"/>
      <c r="B400" s="72"/>
      <c r="C400" s="116"/>
      <c r="D400" s="72"/>
      <c r="E400" s="113"/>
      <c r="F400" s="197" t="str">
        <f t="shared" si="154"/>
        <v/>
      </c>
      <c r="G400" s="198" t="str">
        <f t="shared" si="155"/>
        <v/>
      </c>
      <c r="H400" s="199">
        <f t="shared" si="156"/>
        <v>0</v>
      </c>
      <c r="I400" s="199">
        <f t="shared" si="157"/>
        <v>0</v>
      </c>
      <c r="J400" s="199">
        <f t="shared" si="158"/>
        <v>0</v>
      </c>
      <c r="K400" s="199">
        <f t="shared" si="159"/>
        <v>0</v>
      </c>
      <c r="L400" s="199">
        <f t="shared" si="160"/>
        <v>0</v>
      </c>
      <c r="M400" s="199">
        <f t="shared" si="161"/>
        <v>0</v>
      </c>
      <c r="N400" s="72"/>
      <c r="O400" s="199">
        <f>+IFERROR(MIN(N400*(1+MTR!$E$28)*(1+MTR!$D$28),IF($C400&lt;2018,L400+M400*MTR!$D$35,L400+M400*MTR!$E$36)),0)</f>
        <v>0</v>
      </c>
      <c r="Q400" s="199" t="str">
        <f t="shared" si="153"/>
        <v/>
      </c>
      <c r="R400" s="199">
        <f t="shared" ref="R400:R463" si="162">+IFERROR(Q400*$D400,0)</f>
        <v>0</v>
      </c>
      <c r="S400" s="199">
        <f t="shared" ref="S400:S463" si="163">IFERROR(MIN((J400)*$J$12,R400),"")</f>
        <v>0</v>
      </c>
      <c r="T400" s="199">
        <f t="shared" ref="T400:T463" si="164">+IFERROR(Q400*$E400,0)</f>
        <v>0</v>
      </c>
      <c r="U400" s="199">
        <f t="shared" ref="U400:U463" si="165">IFERROR(MIN((K400)*$J$12,T400),"")</f>
        <v>0</v>
      </c>
      <c r="V400" s="199">
        <f t="shared" ref="V400:V463" si="166">+IFERROR(IF($F400&gt;0,MAX(0,MIN(R400/$F400,MAX(0,R400))),0),0)</f>
        <v>0</v>
      </c>
      <c r="W400" s="199">
        <f t="shared" ref="W400:W463" si="167">+IFERROR(IF($F400&gt;0,MAX(0,MIN(T400/$F400,MAX(0,T400))),0),0)</f>
        <v>0</v>
      </c>
      <c r="X400" s="199">
        <f t="shared" ref="X400:X463" si="168">+V400-W400</f>
        <v>0</v>
      </c>
      <c r="Y400" s="199">
        <f t="shared" ref="Y400:Y463" si="169">+R400-T400</f>
        <v>0</v>
      </c>
      <c r="Z400" s="72"/>
      <c r="AA400" s="213">
        <f>+IFERROR(MIN(Z400*(1+MTR!$E$28)*(1+MTR!$F$28),IF(L400&lt;2018,X400+Y400*MTR!$D$35,X400+Y400*MTR!$E$36)),0)</f>
        <v>0</v>
      </c>
    </row>
    <row r="401" spans="1:27">
      <c r="A401" s="105"/>
      <c r="B401" s="72"/>
      <c r="C401" s="116"/>
      <c r="D401" s="72"/>
      <c r="E401" s="113"/>
      <c r="F401" s="197" t="str">
        <f t="shared" si="154"/>
        <v/>
      </c>
      <c r="G401" s="198" t="str">
        <f t="shared" si="155"/>
        <v/>
      </c>
      <c r="H401" s="199">
        <f t="shared" si="156"/>
        <v>0</v>
      </c>
      <c r="I401" s="199">
        <f t="shared" si="157"/>
        <v>0</v>
      </c>
      <c r="J401" s="199">
        <f t="shared" si="158"/>
        <v>0</v>
      </c>
      <c r="K401" s="199">
        <f t="shared" si="159"/>
        <v>0</v>
      </c>
      <c r="L401" s="199">
        <f t="shared" si="160"/>
        <v>0</v>
      </c>
      <c r="M401" s="199">
        <f t="shared" si="161"/>
        <v>0</v>
      </c>
      <c r="N401" s="72"/>
      <c r="O401" s="199">
        <f>+IFERROR(MIN(N401*(1+MTR!$E$28)*(1+MTR!$D$28),IF($C401&lt;2018,L401+M401*MTR!$D$35,L401+M401*MTR!$E$36)),0)</f>
        <v>0</v>
      </c>
      <c r="Q401" s="199" t="str">
        <f t="shared" si="153"/>
        <v/>
      </c>
      <c r="R401" s="199">
        <f t="shared" si="162"/>
        <v>0</v>
      </c>
      <c r="S401" s="199">
        <f t="shared" si="163"/>
        <v>0</v>
      </c>
      <c r="T401" s="199">
        <f t="shared" si="164"/>
        <v>0</v>
      </c>
      <c r="U401" s="199">
        <f t="shared" si="165"/>
        <v>0</v>
      </c>
      <c r="V401" s="199">
        <f t="shared" si="166"/>
        <v>0</v>
      </c>
      <c r="W401" s="199">
        <f t="shared" si="167"/>
        <v>0</v>
      </c>
      <c r="X401" s="199">
        <f t="shared" si="168"/>
        <v>0</v>
      </c>
      <c r="Y401" s="199">
        <f t="shared" si="169"/>
        <v>0</v>
      </c>
      <c r="Z401" s="72"/>
      <c r="AA401" s="213">
        <f>+IFERROR(MIN(Z401*(1+MTR!$E$28)*(1+MTR!$F$28),IF(L401&lt;2018,X401+Y401*MTR!$D$35,X401+Y401*MTR!$E$36)),0)</f>
        <v>0</v>
      </c>
    </row>
    <row r="402" spans="1:27">
      <c r="A402" s="105"/>
      <c r="B402" s="72"/>
      <c r="C402" s="116"/>
      <c r="D402" s="72"/>
      <c r="E402" s="113"/>
      <c r="F402" s="197" t="str">
        <f t="shared" si="154"/>
        <v/>
      </c>
      <c r="G402" s="198" t="str">
        <f t="shared" si="155"/>
        <v/>
      </c>
      <c r="H402" s="199">
        <f t="shared" si="156"/>
        <v>0</v>
      </c>
      <c r="I402" s="199">
        <f t="shared" si="157"/>
        <v>0</v>
      </c>
      <c r="J402" s="199">
        <f t="shared" si="158"/>
        <v>0</v>
      </c>
      <c r="K402" s="199">
        <f t="shared" si="159"/>
        <v>0</v>
      </c>
      <c r="L402" s="199">
        <f t="shared" si="160"/>
        <v>0</v>
      </c>
      <c r="M402" s="199">
        <f t="shared" si="161"/>
        <v>0</v>
      </c>
      <c r="N402" s="72"/>
      <c r="O402" s="199">
        <f>+IFERROR(MIN(N402*(1+MTR!$E$28)*(1+MTR!$D$28),IF($C402&lt;2018,L402+M402*MTR!$D$35,L402+M402*MTR!$E$36)),0)</f>
        <v>0</v>
      </c>
      <c r="Q402" s="199" t="str">
        <f t="shared" si="153"/>
        <v/>
      </c>
      <c r="R402" s="199">
        <f t="shared" si="162"/>
        <v>0</v>
      </c>
      <c r="S402" s="199">
        <f t="shared" si="163"/>
        <v>0</v>
      </c>
      <c r="T402" s="199">
        <f t="shared" si="164"/>
        <v>0</v>
      </c>
      <c r="U402" s="199">
        <f t="shared" si="165"/>
        <v>0</v>
      </c>
      <c r="V402" s="199">
        <f t="shared" si="166"/>
        <v>0</v>
      </c>
      <c r="W402" s="199">
        <f t="shared" si="167"/>
        <v>0</v>
      </c>
      <c r="X402" s="199">
        <f t="shared" si="168"/>
        <v>0</v>
      </c>
      <c r="Y402" s="199">
        <f t="shared" si="169"/>
        <v>0</v>
      </c>
      <c r="Z402" s="72"/>
      <c r="AA402" s="213">
        <f>+IFERROR(MIN(Z402*(1+MTR!$E$28)*(1+MTR!$F$28),IF(L402&lt;2018,X402+Y402*MTR!$D$35,X402+Y402*MTR!$E$36)),0)</f>
        <v>0</v>
      </c>
    </row>
    <row r="403" spans="1:27">
      <c r="A403" s="105"/>
      <c r="B403" s="72"/>
      <c r="C403" s="116"/>
      <c r="D403" s="72"/>
      <c r="E403" s="113"/>
      <c r="F403" s="197" t="str">
        <f t="shared" si="154"/>
        <v/>
      </c>
      <c r="G403" s="198" t="str">
        <f t="shared" si="155"/>
        <v/>
      </c>
      <c r="H403" s="199">
        <f t="shared" si="156"/>
        <v>0</v>
      </c>
      <c r="I403" s="199">
        <f t="shared" si="157"/>
        <v>0</v>
      </c>
      <c r="J403" s="199">
        <f t="shared" si="158"/>
        <v>0</v>
      </c>
      <c r="K403" s="199">
        <f t="shared" si="159"/>
        <v>0</v>
      </c>
      <c r="L403" s="199">
        <f t="shared" si="160"/>
        <v>0</v>
      </c>
      <c r="M403" s="199">
        <f t="shared" si="161"/>
        <v>0</v>
      </c>
      <c r="N403" s="72"/>
      <c r="O403" s="199">
        <f>+IFERROR(MIN(N403*(1+MTR!$E$28)*(1+MTR!$D$28),IF($C403&lt;2018,L403+M403*MTR!$D$35,L403+M403*MTR!$E$36)),0)</f>
        <v>0</v>
      </c>
      <c r="Q403" s="199" t="str">
        <f t="shared" si="153"/>
        <v/>
      </c>
      <c r="R403" s="199">
        <f t="shared" si="162"/>
        <v>0</v>
      </c>
      <c r="S403" s="199">
        <f t="shared" si="163"/>
        <v>0</v>
      </c>
      <c r="T403" s="199">
        <f t="shared" si="164"/>
        <v>0</v>
      </c>
      <c r="U403" s="199">
        <f t="shared" si="165"/>
        <v>0</v>
      </c>
      <c r="V403" s="199">
        <f t="shared" si="166"/>
        <v>0</v>
      </c>
      <c r="W403" s="199">
        <f t="shared" si="167"/>
        <v>0</v>
      </c>
      <c r="X403" s="199">
        <f t="shared" si="168"/>
        <v>0</v>
      </c>
      <c r="Y403" s="199">
        <f t="shared" si="169"/>
        <v>0</v>
      </c>
      <c r="Z403" s="72"/>
      <c r="AA403" s="213">
        <f>+IFERROR(MIN(Z403*(1+MTR!$E$28)*(1+MTR!$F$28),IF(L403&lt;2018,X403+Y403*MTR!$D$35,X403+Y403*MTR!$E$36)),0)</f>
        <v>0</v>
      </c>
    </row>
    <row r="404" spans="1:27">
      <c r="A404" s="105"/>
      <c r="B404" s="72"/>
      <c r="C404" s="116"/>
      <c r="D404" s="72"/>
      <c r="E404" s="113"/>
      <c r="F404" s="197" t="str">
        <f t="shared" si="154"/>
        <v/>
      </c>
      <c r="G404" s="198" t="str">
        <f t="shared" si="155"/>
        <v/>
      </c>
      <c r="H404" s="199">
        <f t="shared" si="156"/>
        <v>0</v>
      </c>
      <c r="I404" s="199">
        <f t="shared" si="157"/>
        <v>0</v>
      </c>
      <c r="J404" s="199">
        <f t="shared" si="158"/>
        <v>0</v>
      </c>
      <c r="K404" s="199">
        <f t="shared" si="159"/>
        <v>0</v>
      </c>
      <c r="L404" s="199">
        <f t="shared" si="160"/>
        <v>0</v>
      </c>
      <c r="M404" s="199">
        <f t="shared" si="161"/>
        <v>0</v>
      </c>
      <c r="N404" s="72"/>
      <c r="O404" s="199">
        <f>+IFERROR(MIN(N404*(1+MTR!$E$28)*(1+MTR!$D$28),IF($C404&lt;2018,L404+M404*MTR!$D$35,L404+M404*MTR!$E$36)),0)</f>
        <v>0</v>
      </c>
      <c r="Q404" s="199" t="str">
        <f t="shared" si="153"/>
        <v/>
      </c>
      <c r="R404" s="199">
        <f t="shared" si="162"/>
        <v>0</v>
      </c>
      <c r="S404" s="199">
        <f t="shared" si="163"/>
        <v>0</v>
      </c>
      <c r="T404" s="199">
        <f t="shared" si="164"/>
        <v>0</v>
      </c>
      <c r="U404" s="199">
        <f t="shared" si="165"/>
        <v>0</v>
      </c>
      <c r="V404" s="199">
        <f t="shared" si="166"/>
        <v>0</v>
      </c>
      <c r="W404" s="199">
        <f t="shared" si="167"/>
        <v>0</v>
      </c>
      <c r="X404" s="199">
        <f t="shared" si="168"/>
        <v>0</v>
      </c>
      <c r="Y404" s="199">
        <f t="shared" si="169"/>
        <v>0</v>
      </c>
      <c r="Z404" s="72"/>
      <c r="AA404" s="213">
        <f>+IFERROR(MIN(Z404*(1+MTR!$E$28)*(1+MTR!$F$28),IF(L404&lt;2018,X404+Y404*MTR!$D$35,X404+Y404*MTR!$E$36)),0)</f>
        <v>0</v>
      </c>
    </row>
    <row r="405" spans="1:27">
      <c r="A405" s="105"/>
      <c r="B405" s="72"/>
      <c r="C405" s="116"/>
      <c r="D405" s="72"/>
      <c r="E405" s="113"/>
      <c r="F405" s="197" t="str">
        <f t="shared" si="154"/>
        <v/>
      </c>
      <c r="G405" s="198" t="str">
        <f t="shared" si="155"/>
        <v/>
      </c>
      <c r="H405" s="199">
        <f t="shared" si="156"/>
        <v>0</v>
      </c>
      <c r="I405" s="199">
        <f t="shared" si="157"/>
        <v>0</v>
      </c>
      <c r="J405" s="199">
        <f t="shared" si="158"/>
        <v>0</v>
      </c>
      <c r="K405" s="199">
        <f t="shared" si="159"/>
        <v>0</v>
      </c>
      <c r="L405" s="199">
        <f t="shared" si="160"/>
        <v>0</v>
      </c>
      <c r="M405" s="199">
        <f t="shared" si="161"/>
        <v>0</v>
      </c>
      <c r="N405" s="72"/>
      <c r="O405" s="199">
        <f>+IFERROR(MIN(N405*(1+MTR!$E$28)*(1+MTR!$D$28),IF($C405&lt;2018,L405+M405*MTR!$D$35,L405+M405*MTR!$E$36)),0)</f>
        <v>0</v>
      </c>
      <c r="Q405" s="199" t="str">
        <f t="shared" si="153"/>
        <v/>
      </c>
      <c r="R405" s="199">
        <f t="shared" si="162"/>
        <v>0</v>
      </c>
      <c r="S405" s="199">
        <f t="shared" si="163"/>
        <v>0</v>
      </c>
      <c r="T405" s="199">
        <f t="shared" si="164"/>
        <v>0</v>
      </c>
      <c r="U405" s="199">
        <f t="shared" si="165"/>
        <v>0</v>
      </c>
      <c r="V405" s="199">
        <f t="shared" si="166"/>
        <v>0</v>
      </c>
      <c r="W405" s="199">
        <f t="shared" si="167"/>
        <v>0</v>
      </c>
      <c r="X405" s="199">
        <f t="shared" si="168"/>
        <v>0</v>
      </c>
      <c r="Y405" s="199">
        <f t="shared" si="169"/>
        <v>0</v>
      </c>
      <c r="Z405" s="72"/>
      <c r="AA405" s="213">
        <f>+IFERROR(MIN(Z405*(1+MTR!$E$28)*(1+MTR!$F$28),IF(L405&lt;2018,X405+Y405*MTR!$D$35,X405+Y405*MTR!$E$36)),0)</f>
        <v>0</v>
      </c>
    </row>
    <row r="406" spans="1:27">
      <c r="A406" s="105"/>
      <c r="B406" s="72"/>
      <c r="C406" s="116"/>
      <c r="D406" s="72"/>
      <c r="E406" s="113"/>
      <c r="F406" s="197" t="str">
        <f t="shared" si="154"/>
        <v/>
      </c>
      <c r="G406" s="198" t="str">
        <f t="shared" si="155"/>
        <v/>
      </c>
      <c r="H406" s="199">
        <f t="shared" si="156"/>
        <v>0</v>
      </c>
      <c r="I406" s="199">
        <f t="shared" si="157"/>
        <v>0</v>
      </c>
      <c r="J406" s="199">
        <f t="shared" si="158"/>
        <v>0</v>
      </c>
      <c r="K406" s="199">
        <f t="shared" si="159"/>
        <v>0</v>
      </c>
      <c r="L406" s="199">
        <f t="shared" si="160"/>
        <v>0</v>
      </c>
      <c r="M406" s="199">
        <f t="shared" si="161"/>
        <v>0</v>
      </c>
      <c r="N406" s="72"/>
      <c r="O406" s="199">
        <f>+IFERROR(MIN(N406*(1+MTR!$E$28)*(1+MTR!$D$28),IF($C406&lt;2018,L406+M406*MTR!$D$35,L406+M406*MTR!$E$36)),0)</f>
        <v>0</v>
      </c>
      <c r="Q406" s="199" t="str">
        <f t="shared" si="153"/>
        <v/>
      </c>
      <c r="R406" s="199">
        <f t="shared" si="162"/>
        <v>0</v>
      </c>
      <c r="S406" s="199">
        <f t="shared" si="163"/>
        <v>0</v>
      </c>
      <c r="T406" s="199">
        <f t="shared" si="164"/>
        <v>0</v>
      </c>
      <c r="U406" s="199">
        <f t="shared" si="165"/>
        <v>0</v>
      </c>
      <c r="V406" s="199">
        <f t="shared" si="166"/>
        <v>0</v>
      </c>
      <c r="W406" s="199">
        <f t="shared" si="167"/>
        <v>0</v>
      </c>
      <c r="X406" s="199">
        <f t="shared" si="168"/>
        <v>0</v>
      </c>
      <c r="Y406" s="199">
        <f t="shared" si="169"/>
        <v>0</v>
      </c>
      <c r="Z406" s="72"/>
      <c r="AA406" s="213">
        <f>+IFERROR(MIN(Z406*(1+MTR!$E$28)*(1+MTR!$F$28),IF(L406&lt;2018,X406+Y406*MTR!$D$35,X406+Y406*MTR!$E$36)),0)</f>
        <v>0</v>
      </c>
    </row>
    <row r="407" spans="1:27">
      <c r="A407" s="105"/>
      <c r="B407" s="72"/>
      <c r="C407" s="116"/>
      <c r="D407" s="72"/>
      <c r="E407" s="113"/>
      <c r="F407" s="197" t="str">
        <f t="shared" si="154"/>
        <v/>
      </c>
      <c r="G407" s="198" t="str">
        <f t="shared" si="155"/>
        <v/>
      </c>
      <c r="H407" s="199">
        <f t="shared" si="156"/>
        <v>0</v>
      </c>
      <c r="I407" s="199">
        <f t="shared" si="157"/>
        <v>0</v>
      </c>
      <c r="J407" s="199">
        <f t="shared" si="158"/>
        <v>0</v>
      </c>
      <c r="K407" s="199">
        <f t="shared" si="159"/>
        <v>0</v>
      </c>
      <c r="L407" s="199">
        <f t="shared" si="160"/>
        <v>0</v>
      </c>
      <c r="M407" s="199">
        <f t="shared" si="161"/>
        <v>0</v>
      </c>
      <c r="N407" s="72"/>
      <c r="O407" s="199">
        <f>+IFERROR(MIN(N407*(1+MTR!$E$28)*(1+MTR!$D$28),IF($C407&lt;2018,L407+M407*MTR!$D$35,L407+M407*MTR!$E$36)),0)</f>
        <v>0</v>
      </c>
      <c r="Q407" s="199" t="str">
        <f t="shared" si="153"/>
        <v/>
      </c>
      <c r="R407" s="199">
        <f t="shared" si="162"/>
        <v>0</v>
      </c>
      <c r="S407" s="199">
        <f t="shared" si="163"/>
        <v>0</v>
      </c>
      <c r="T407" s="199">
        <f t="shared" si="164"/>
        <v>0</v>
      </c>
      <c r="U407" s="199">
        <f t="shared" si="165"/>
        <v>0</v>
      </c>
      <c r="V407" s="199">
        <f t="shared" si="166"/>
        <v>0</v>
      </c>
      <c r="W407" s="199">
        <f t="shared" si="167"/>
        <v>0</v>
      </c>
      <c r="X407" s="199">
        <f t="shared" si="168"/>
        <v>0</v>
      </c>
      <c r="Y407" s="199">
        <f t="shared" si="169"/>
        <v>0</v>
      </c>
      <c r="Z407" s="72"/>
      <c r="AA407" s="213">
        <f>+IFERROR(MIN(Z407*(1+MTR!$E$28)*(1+MTR!$F$28),IF(L407&lt;2018,X407+Y407*MTR!$D$35,X407+Y407*MTR!$E$36)),0)</f>
        <v>0</v>
      </c>
    </row>
    <row r="408" spans="1:27">
      <c r="A408" s="105"/>
      <c r="B408" s="72"/>
      <c r="C408" s="116"/>
      <c r="D408" s="72"/>
      <c r="E408" s="113"/>
      <c r="F408" s="197" t="str">
        <f t="shared" si="154"/>
        <v/>
      </c>
      <c r="G408" s="198" t="str">
        <f t="shared" si="155"/>
        <v/>
      </c>
      <c r="H408" s="199">
        <f t="shared" si="156"/>
        <v>0</v>
      </c>
      <c r="I408" s="199">
        <f t="shared" si="157"/>
        <v>0</v>
      </c>
      <c r="J408" s="199">
        <f t="shared" si="158"/>
        <v>0</v>
      </c>
      <c r="K408" s="199">
        <f t="shared" si="159"/>
        <v>0</v>
      </c>
      <c r="L408" s="199">
        <f t="shared" si="160"/>
        <v>0</v>
      </c>
      <c r="M408" s="199">
        <f t="shared" si="161"/>
        <v>0</v>
      </c>
      <c r="N408" s="72"/>
      <c r="O408" s="199">
        <f>+IFERROR(MIN(N408*(1+MTR!$E$28)*(1+MTR!$D$28),IF($C408&lt;2018,L408+M408*MTR!$D$35,L408+M408*MTR!$E$36)),0)</f>
        <v>0</v>
      </c>
      <c r="Q408" s="199" t="str">
        <f t="shared" si="153"/>
        <v/>
      </c>
      <c r="R408" s="199">
        <f t="shared" si="162"/>
        <v>0</v>
      </c>
      <c r="S408" s="199">
        <f t="shared" si="163"/>
        <v>0</v>
      </c>
      <c r="T408" s="199">
        <f t="shared" si="164"/>
        <v>0</v>
      </c>
      <c r="U408" s="199">
        <f t="shared" si="165"/>
        <v>0</v>
      </c>
      <c r="V408" s="199">
        <f t="shared" si="166"/>
        <v>0</v>
      </c>
      <c r="W408" s="199">
        <f t="shared" si="167"/>
        <v>0</v>
      </c>
      <c r="X408" s="199">
        <f t="shared" si="168"/>
        <v>0</v>
      </c>
      <c r="Y408" s="199">
        <f t="shared" si="169"/>
        <v>0</v>
      </c>
      <c r="Z408" s="72"/>
      <c r="AA408" s="213">
        <f>+IFERROR(MIN(Z408*(1+MTR!$E$28)*(1+MTR!$F$28),IF(L408&lt;2018,X408+Y408*MTR!$D$35,X408+Y408*MTR!$E$36)),0)</f>
        <v>0</v>
      </c>
    </row>
    <row r="409" spans="1:27">
      <c r="A409" s="105"/>
      <c r="B409" s="72"/>
      <c r="C409" s="116"/>
      <c r="D409" s="72"/>
      <c r="E409" s="113"/>
      <c r="F409" s="197" t="str">
        <f t="shared" si="154"/>
        <v/>
      </c>
      <c r="G409" s="198" t="str">
        <f t="shared" si="155"/>
        <v/>
      </c>
      <c r="H409" s="199">
        <f t="shared" si="156"/>
        <v>0</v>
      </c>
      <c r="I409" s="199">
        <f t="shared" si="157"/>
        <v>0</v>
      </c>
      <c r="J409" s="199">
        <f t="shared" si="158"/>
        <v>0</v>
      </c>
      <c r="K409" s="199">
        <f t="shared" si="159"/>
        <v>0</v>
      </c>
      <c r="L409" s="199">
        <f t="shared" si="160"/>
        <v>0</v>
      </c>
      <c r="M409" s="199">
        <f t="shared" si="161"/>
        <v>0</v>
      </c>
      <c r="N409" s="72"/>
      <c r="O409" s="199">
        <f>+IFERROR(MIN(N409*(1+MTR!$E$28)*(1+MTR!$D$28),IF($C409&lt;2018,L409+M409*MTR!$D$35,L409+M409*MTR!$E$36)),0)</f>
        <v>0</v>
      </c>
      <c r="Q409" s="199" t="str">
        <f t="shared" si="153"/>
        <v/>
      </c>
      <c r="R409" s="199">
        <f t="shared" si="162"/>
        <v>0</v>
      </c>
      <c r="S409" s="199">
        <f t="shared" si="163"/>
        <v>0</v>
      </c>
      <c r="T409" s="199">
        <f t="shared" si="164"/>
        <v>0</v>
      </c>
      <c r="U409" s="199">
        <f t="shared" si="165"/>
        <v>0</v>
      </c>
      <c r="V409" s="199">
        <f t="shared" si="166"/>
        <v>0</v>
      </c>
      <c r="W409" s="199">
        <f t="shared" si="167"/>
        <v>0</v>
      </c>
      <c r="X409" s="199">
        <f t="shared" si="168"/>
        <v>0</v>
      </c>
      <c r="Y409" s="199">
        <f t="shared" si="169"/>
        <v>0</v>
      </c>
      <c r="Z409" s="72"/>
      <c r="AA409" s="213">
        <f>+IFERROR(MIN(Z409*(1+MTR!$E$28)*(1+MTR!$F$28),IF(L409&lt;2018,X409+Y409*MTR!$D$35,X409+Y409*MTR!$E$36)),0)</f>
        <v>0</v>
      </c>
    </row>
    <row r="410" spans="1:27">
      <c r="A410" s="105"/>
      <c r="B410" s="72"/>
      <c r="C410" s="116"/>
      <c r="D410" s="72"/>
      <c r="E410" s="113"/>
      <c r="F410" s="197" t="str">
        <f t="shared" si="154"/>
        <v/>
      </c>
      <c r="G410" s="198" t="str">
        <f t="shared" si="155"/>
        <v/>
      </c>
      <c r="H410" s="199">
        <f t="shared" si="156"/>
        <v>0</v>
      </c>
      <c r="I410" s="199">
        <f t="shared" si="157"/>
        <v>0</v>
      </c>
      <c r="J410" s="199">
        <f t="shared" si="158"/>
        <v>0</v>
      </c>
      <c r="K410" s="199">
        <f t="shared" si="159"/>
        <v>0</v>
      </c>
      <c r="L410" s="199">
        <f t="shared" si="160"/>
        <v>0</v>
      </c>
      <c r="M410" s="199">
        <f t="shared" si="161"/>
        <v>0</v>
      </c>
      <c r="N410" s="72"/>
      <c r="O410" s="199">
        <f>+IFERROR(MIN(N410*(1+MTR!$E$28)*(1+MTR!$D$28),IF($C410&lt;2018,L410+M410*MTR!$D$35,L410+M410*MTR!$E$36)),0)</f>
        <v>0</v>
      </c>
      <c r="Q410" s="199" t="str">
        <f t="shared" si="153"/>
        <v/>
      </c>
      <c r="R410" s="199">
        <f t="shared" si="162"/>
        <v>0</v>
      </c>
      <c r="S410" s="199">
        <f t="shared" si="163"/>
        <v>0</v>
      </c>
      <c r="T410" s="199">
        <f t="shared" si="164"/>
        <v>0</v>
      </c>
      <c r="U410" s="199">
        <f t="shared" si="165"/>
        <v>0</v>
      </c>
      <c r="V410" s="199">
        <f t="shared" si="166"/>
        <v>0</v>
      </c>
      <c r="W410" s="199">
        <f t="shared" si="167"/>
        <v>0</v>
      </c>
      <c r="X410" s="199">
        <f t="shared" si="168"/>
        <v>0</v>
      </c>
      <c r="Y410" s="199">
        <f t="shared" si="169"/>
        <v>0</v>
      </c>
      <c r="Z410" s="72"/>
      <c r="AA410" s="213">
        <f>+IFERROR(MIN(Z410*(1+MTR!$E$28)*(1+MTR!$F$28),IF(L410&lt;2018,X410+Y410*MTR!$D$35,X410+Y410*MTR!$E$36)),0)</f>
        <v>0</v>
      </c>
    </row>
    <row r="411" spans="1:27">
      <c r="A411" s="105"/>
      <c r="B411" s="72"/>
      <c r="C411" s="116"/>
      <c r="D411" s="72"/>
      <c r="E411" s="113"/>
      <c r="F411" s="197" t="str">
        <f t="shared" si="154"/>
        <v/>
      </c>
      <c r="G411" s="198" t="str">
        <f t="shared" si="155"/>
        <v/>
      </c>
      <c r="H411" s="199">
        <f t="shared" si="156"/>
        <v>0</v>
      </c>
      <c r="I411" s="199">
        <f t="shared" si="157"/>
        <v>0</v>
      </c>
      <c r="J411" s="199">
        <f t="shared" si="158"/>
        <v>0</v>
      </c>
      <c r="K411" s="199">
        <f t="shared" si="159"/>
        <v>0</v>
      </c>
      <c r="L411" s="199">
        <f t="shared" si="160"/>
        <v>0</v>
      </c>
      <c r="M411" s="199">
        <f t="shared" si="161"/>
        <v>0</v>
      </c>
      <c r="N411" s="72"/>
      <c r="O411" s="199">
        <f>+IFERROR(MIN(N411*(1+MTR!$E$28)*(1+MTR!$D$28),IF($C411&lt;2018,L411+M411*MTR!$D$35,L411+M411*MTR!$E$36)),0)</f>
        <v>0</v>
      </c>
      <c r="Q411" s="199" t="str">
        <f t="shared" si="153"/>
        <v/>
      </c>
      <c r="R411" s="199">
        <f t="shared" si="162"/>
        <v>0</v>
      </c>
      <c r="S411" s="199">
        <f t="shared" si="163"/>
        <v>0</v>
      </c>
      <c r="T411" s="199">
        <f t="shared" si="164"/>
        <v>0</v>
      </c>
      <c r="U411" s="199">
        <f t="shared" si="165"/>
        <v>0</v>
      </c>
      <c r="V411" s="199">
        <f t="shared" si="166"/>
        <v>0</v>
      </c>
      <c r="W411" s="199">
        <f t="shared" si="167"/>
        <v>0</v>
      </c>
      <c r="X411" s="199">
        <f t="shared" si="168"/>
        <v>0</v>
      </c>
      <c r="Y411" s="199">
        <f t="shared" si="169"/>
        <v>0</v>
      </c>
      <c r="Z411" s="72"/>
      <c r="AA411" s="213">
        <f>+IFERROR(MIN(Z411*(1+MTR!$E$28)*(1+MTR!$F$28),IF(L411&lt;2018,X411+Y411*MTR!$D$35,X411+Y411*MTR!$E$36)),0)</f>
        <v>0</v>
      </c>
    </row>
    <row r="412" spans="1:27">
      <c r="A412" s="105"/>
      <c r="B412" s="72"/>
      <c r="C412" s="116"/>
      <c r="D412" s="72"/>
      <c r="E412" s="113"/>
      <c r="F412" s="197" t="str">
        <f t="shared" si="154"/>
        <v/>
      </c>
      <c r="G412" s="198" t="str">
        <f t="shared" si="155"/>
        <v/>
      </c>
      <c r="H412" s="199">
        <f t="shared" si="156"/>
        <v>0</v>
      </c>
      <c r="I412" s="199">
        <f t="shared" si="157"/>
        <v>0</v>
      </c>
      <c r="J412" s="199">
        <f t="shared" si="158"/>
        <v>0</v>
      </c>
      <c r="K412" s="199">
        <f t="shared" si="159"/>
        <v>0</v>
      </c>
      <c r="L412" s="199">
        <f t="shared" si="160"/>
        <v>0</v>
      </c>
      <c r="M412" s="199">
        <f t="shared" si="161"/>
        <v>0</v>
      </c>
      <c r="N412" s="72"/>
      <c r="O412" s="199">
        <f>+IFERROR(MIN(N412*(1+MTR!$E$28)*(1+MTR!$D$28),IF($C412&lt;2018,L412+M412*MTR!$D$35,L412+M412*MTR!$E$36)),0)</f>
        <v>0</v>
      </c>
      <c r="Q412" s="199" t="str">
        <f t="shared" si="153"/>
        <v/>
      </c>
      <c r="R412" s="199">
        <f t="shared" si="162"/>
        <v>0</v>
      </c>
      <c r="S412" s="199">
        <f t="shared" si="163"/>
        <v>0</v>
      </c>
      <c r="T412" s="199">
        <f t="shared" si="164"/>
        <v>0</v>
      </c>
      <c r="U412" s="199">
        <f t="shared" si="165"/>
        <v>0</v>
      </c>
      <c r="V412" s="199">
        <f t="shared" si="166"/>
        <v>0</v>
      </c>
      <c r="W412" s="199">
        <f t="shared" si="167"/>
        <v>0</v>
      </c>
      <c r="X412" s="199">
        <f t="shared" si="168"/>
        <v>0</v>
      </c>
      <c r="Y412" s="199">
        <f t="shared" si="169"/>
        <v>0</v>
      </c>
      <c r="Z412" s="72"/>
      <c r="AA412" s="213">
        <f>+IFERROR(MIN(Z412*(1+MTR!$E$28)*(1+MTR!$F$28),IF(L412&lt;2018,X412+Y412*MTR!$D$35,X412+Y412*MTR!$E$36)),0)</f>
        <v>0</v>
      </c>
    </row>
    <row r="413" spans="1:27">
      <c r="A413" s="105"/>
      <c r="B413" s="72"/>
      <c r="C413" s="116"/>
      <c r="D413" s="72"/>
      <c r="E413" s="113"/>
      <c r="F413" s="197" t="str">
        <f t="shared" si="154"/>
        <v/>
      </c>
      <c r="G413" s="198" t="str">
        <f t="shared" si="155"/>
        <v/>
      </c>
      <c r="H413" s="199">
        <f t="shared" si="156"/>
        <v>0</v>
      </c>
      <c r="I413" s="199">
        <f t="shared" si="157"/>
        <v>0</v>
      </c>
      <c r="J413" s="199">
        <f t="shared" si="158"/>
        <v>0</v>
      </c>
      <c r="K413" s="199">
        <f t="shared" si="159"/>
        <v>0</v>
      </c>
      <c r="L413" s="199">
        <f t="shared" si="160"/>
        <v>0</v>
      </c>
      <c r="M413" s="199">
        <f t="shared" si="161"/>
        <v>0</v>
      </c>
      <c r="N413" s="72"/>
      <c r="O413" s="199">
        <f>+IFERROR(MIN(N413*(1+MTR!$E$28)*(1+MTR!$D$28),IF($C413&lt;2018,L413+M413*MTR!$D$35,L413+M413*MTR!$E$36)),0)</f>
        <v>0</v>
      </c>
      <c r="Q413" s="199" t="str">
        <f t="shared" si="153"/>
        <v/>
      </c>
      <c r="R413" s="199">
        <f t="shared" si="162"/>
        <v>0</v>
      </c>
      <c r="S413" s="199">
        <f t="shared" si="163"/>
        <v>0</v>
      </c>
      <c r="T413" s="199">
        <f t="shared" si="164"/>
        <v>0</v>
      </c>
      <c r="U413" s="199">
        <f t="shared" si="165"/>
        <v>0</v>
      </c>
      <c r="V413" s="199">
        <f t="shared" si="166"/>
        <v>0</v>
      </c>
      <c r="W413" s="199">
        <f t="shared" si="167"/>
        <v>0</v>
      </c>
      <c r="X413" s="199">
        <f t="shared" si="168"/>
        <v>0</v>
      </c>
      <c r="Y413" s="199">
        <f t="shared" si="169"/>
        <v>0</v>
      </c>
      <c r="Z413" s="72"/>
      <c r="AA413" s="213">
        <f>+IFERROR(MIN(Z413*(1+MTR!$E$28)*(1+MTR!$F$28),IF(L413&lt;2018,X413+Y413*MTR!$D$35,X413+Y413*MTR!$E$36)),0)</f>
        <v>0</v>
      </c>
    </row>
    <row r="414" spans="1:27">
      <c r="A414" s="105"/>
      <c r="B414" s="72"/>
      <c r="C414" s="116"/>
      <c r="D414" s="72"/>
      <c r="E414" s="113"/>
      <c r="F414" s="197" t="str">
        <f t="shared" si="154"/>
        <v/>
      </c>
      <c r="G414" s="198" t="str">
        <f t="shared" si="155"/>
        <v/>
      </c>
      <c r="H414" s="199">
        <f t="shared" si="156"/>
        <v>0</v>
      </c>
      <c r="I414" s="199">
        <f t="shared" si="157"/>
        <v>0</v>
      </c>
      <c r="J414" s="199">
        <f t="shared" si="158"/>
        <v>0</v>
      </c>
      <c r="K414" s="199">
        <f t="shared" si="159"/>
        <v>0</v>
      </c>
      <c r="L414" s="199">
        <f t="shared" si="160"/>
        <v>0</v>
      </c>
      <c r="M414" s="199">
        <f t="shared" si="161"/>
        <v>0</v>
      </c>
      <c r="N414" s="72"/>
      <c r="O414" s="199">
        <f>+IFERROR(MIN(N414*(1+MTR!$E$28)*(1+MTR!$D$28),IF($C414&lt;2018,L414+M414*MTR!$D$35,L414+M414*MTR!$E$36)),0)</f>
        <v>0</v>
      </c>
      <c r="Q414" s="199" t="str">
        <f t="shared" si="153"/>
        <v/>
      </c>
      <c r="R414" s="199">
        <f t="shared" si="162"/>
        <v>0</v>
      </c>
      <c r="S414" s="199">
        <f t="shared" si="163"/>
        <v>0</v>
      </c>
      <c r="T414" s="199">
        <f t="shared" si="164"/>
        <v>0</v>
      </c>
      <c r="U414" s="199">
        <f t="shared" si="165"/>
        <v>0</v>
      </c>
      <c r="V414" s="199">
        <f t="shared" si="166"/>
        <v>0</v>
      </c>
      <c r="W414" s="199">
        <f t="shared" si="167"/>
        <v>0</v>
      </c>
      <c r="X414" s="199">
        <f t="shared" si="168"/>
        <v>0</v>
      </c>
      <c r="Y414" s="199">
        <f t="shared" si="169"/>
        <v>0</v>
      </c>
      <c r="Z414" s="72"/>
      <c r="AA414" s="213">
        <f>+IFERROR(MIN(Z414*(1+MTR!$E$28)*(1+MTR!$F$28),IF(L414&lt;2018,X414+Y414*MTR!$D$35,X414+Y414*MTR!$E$36)),0)</f>
        <v>0</v>
      </c>
    </row>
    <row r="415" spans="1:27">
      <c r="A415" s="105"/>
      <c r="B415" s="72"/>
      <c r="C415" s="116"/>
      <c r="D415" s="72"/>
      <c r="E415" s="113"/>
      <c r="F415" s="197" t="str">
        <f t="shared" si="154"/>
        <v/>
      </c>
      <c r="G415" s="198" t="str">
        <f t="shared" si="155"/>
        <v/>
      </c>
      <c r="H415" s="199">
        <f t="shared" si="156"/>
        <v>0</v>
      </c>
      <c r="I415" s="199">
        <f t="shared" si="157"/>
        <v>0</v>
      </c>
      <c r="J415" s="199">
        <f t="shared" si="158"/>
        <v>0</v>
      </c>
      <c r="K415" s="199">
        <f t="shared" si="159"/>
        <v>0</v>
      </c>
      <c r="L415" s="199">
        <f t="shared" si="160"/>
        <v>0</v>
      </c>
      <c r="M415" s="199">
        <f t="shared" si="161"/>
        <v>0</v>
      </c>
      <c r="N415" s="72"/>
      <c r="O415" s="199">
        <f>+IFERROR(MIN(N415*(1+MTR!$E$28)*(1+MTR!$D$28),IF($C415&lt;2018,L415+M415*MTR!$D$35,L415+M415*MTR!$E$36)),0)</f>
        <v>0</v>
      </c>
      <c r="Q415" s="199" t="str">
        <f t="shared" si="153"/>
        <v/>
      </c>
      <c r="R415" s="199">
        <f t="shared" si="162"/>
        <v>0</v>
      </c>
      <c r="S415" s="199">
        <f t="shared" si="163"/>
        <v>0</v>
      </c>
      <c r="T415" s="199">
        <f t="shared" si="164"/>
        <v>0</v>
      </c>
      <c r="U415" s="199">
        <f t="shared" si="165"/>
        <v>0</v>
      </c>
      <c r="V415" s="199">
        <f t="shared" si="166"/>
        <v>0</v>
      </c>
      <c r="W415" s="199">
        <f t="shared" si="167"/>
        <v>0</v>
      </c>
      <c r="X415" s="199">
        <f t="shared" si="168"/>
        <v>0</v>
      </c>
      <c r="Y415" s="199">
        <f t="shared" si="169"/>
        <v>0</v>
      </c>
      <c r="Z415" s="72"/>
      <c r="AA415" s="213">
        <f>+IFERROR(MIN(Z415*(1+MTR!$E$28)*(1+MTR!$F$28),IF(L415&lt;2018,X415+Y415*MTR!$D$35,X415+Y415*MTR!$E$36)),0)</f>
        <v>0</v>
      </c>
    </row>
    <row r="416" spans="1:27">
      <c r="A416" s="105"/>
      <c r="B416" s="72"/>
      <c r="C416" s="116"/>
      <c r="D416" s="72"/>
      <c r="E416" s="113"/>
      <c r="F416" s="197" t="str">
        <f t="shared" si="154"/>
        <v/>
      </c>
      <c r="G416" s="198" t="str">
        <f t="shared" si="155"/>
        <v/>
      </c>
      <c r="H416" s="199">
        <f t="shared" si="156"/>
        <v>0</v>
      </c>
      <c r="I416" s="199">
        <f t="shared" si="157"/>
        <v>0</v>
      </c>
      <c r="J416" s="199">
        <f t="shared" si="158"/>
        <v>0</v>
      </c>
      <c r="K416" s="199">
        <f t="shared" si="159"/>
        <v>0</v>
      </c>
      <c r="L416" s="199">
        <f t="shared" si="160"/>
        <v>0</v>
      </c>
      <c r="M416" s="199">
        <f t="shared" si="161"/>
        <v>0</v>
      </c>
      <c r="N416" s="72"/>
      <c r="O416" s="199">
        <f>+IFERROR(MIN(N416*(1+MTR!$E$28)*(1+MTR!$D$28),IF($C416&lt;2018,L416+M416*MTR!$D$35,L416+M416*MTR!$E$36)),0)</f>
        <v>0</v>
      </c>
      <c r="Q416" s="199" t="str">
        <f t="shared" si="153"/>
        <v/>
      </c>
      <c r="R416" s="199">
        <f t="shared" si="162"/>
        <v>0</v>
      </c>
      <c r="S416" s="199">
        <f t="shared" si="163"/>
        <v>0</v>
      </c>
      <c r="T416" s="199">
        <f t="shared" si="164"/>
        <v>0</v>
      </c>
      <c r="U416" s="199">
        <f t="shared" si="165"/>
        <v>0</v>
      </c>
      <c r="V416" s="199">
        <f t="shared" si="166"/>
        <v>0</v>
      </c>
      <c r="W416" s="199">
        <f t="shared" si="167"/>
        <v>0</v>
      </c>
      <c r="X416" s="199">
        <f t="shared" si="168"/>
        <v>0</v>
      </c>
      <c r="Y416" s="199">
        <f t="shared" si="169"/>
        <v>0</v>
      </c>
      <c r="Z416" s="72"/>
      <c r="AA416" s="213">
        <f>+IFERROR(MIN(Z416*(1+MTR!$E$28)*(1+MTR!$F$28),IF(L416&lt;2018,X416+Y416*MTR!$D$35,X416+Y416*MTR!$E$36)),0)</f>
        <v>0</v>
      </c>
    </row>
    <row r="417" spans="1:27">
      <c r="A417" s="105"/>
      <c r="B417" s="72"/>
      <c r="C417" s="116"/>
      <c r="D417" s="72"/>
      <c r="E417" s="113"/>
      <c r="F417" s="197" t="str">
        <f t="shared" si="154"/>
        <v/>
      </c>
      <c r="G417" s="198" t="str">
        <f t="shared" si="155"/>
        <v/>
      </c>
      <c r="H417" s="199">
        <f t="shared" si="156"/>
        <v>0</v>
      </c>
      <c r="I417" s="199">
        <f t="shared" si="157"/>
        <v>0</v>
      </c>
      <c r="J417" s="199">
        <f t="shared" si="158"/>
        <v>0</v>
      </c>
      <c r="K417" s="199">
        <f t="shared" si="159"/>
        <v>0</v>
      </c>
      <c r="L417" s="199">
        <f t="shared" si="160"/>
        <v>0</v>
      </c>
      <c r="M417" s="199">
        <f t="shared" si="161"/>
        <v>0</v>
      </c>
      <c r="N417" s="72"/>
      <c r="O417" s="199">
        <f>+IFERROR(MIN(N417*(1+MTR!$E$28)*(1+MTR!$D$28),IF($C417&lt;2018,L417+M417*MTR!$D$35,L417+M417*MTR!$E$36)),0)</f>
        <v>0</v>
      </c>
      <c r="Q417" s="199" t="str">
        <f t="shared" si="153"/>
        <v/>
      </c>
      <c r="R417" s="199">
        <f t="shared" si="162"/>
        <v>0</v>
      </c>
      <c r="S417" s="199">
        <f t="shared" si="163"/>
        <v>0</v>
      </c>
      <c r="T417" s="199">
        <f t="shared" si="164"/>
        <v>0</v>
      </c>
      <c r="U417" s="199">
        <f t="shared" si="165"/>
        <v>0</v>
      </c>
      <c r="V417" s="199">
        <f t="shared" si="166"/>
        <v>0</v>
      </c>
      <c r="W417" s="199">
        <f t="shared" si="167"/>
        <v>0</v>
      </c>
      <c r="X417" s="199">
        <f t="shared" si="168"/>
        <v>0</v>
      </c>
      <c r="Y417" s="199">
        <f t="shared" si="169"/>
        <v>0</v>
      </c>
      <c r="Z417" s="72"/>
      <c r="AA417" s="213">
        <f>+IFERROR(MIN(Z417*(1+MTR!$E$28)*(1+MTR!$F$28),IF(L417&lt;2018,X417+Y417*MTR!$D$35,X417+Y417*MTR!$E$36)),0)</f>
        <v>0</v>
      </c>
    </row>
    <row r="418" spans="1:27">
      <c r="A418" s="105"/>
      <c r="B418" s="72"/>
      <c r="C418" s="116"/>
      <c r="D418" s="72"/>
      <c r="E418" s="113"/>
      <c r="F418" s="197" t="str">
        <f t="shared" si="154"/>
        <v/>
      </c>
      <c r="G418" s="198" t="str">
        <f t="shared" si="155"/>
        <v/>
      </c>
      <c r="H418" s="199">
        <f t="shared" si="156"/>
        <v>0</v>
      </c>
      <c r="I418" s="199">
        <f t="shared" si="157"/>
        <v>0</v>
      </c>
      <c r="J418" s="199">
        <f t="shared" si="158"/>
        <v>0</v>
      </c>
      <c r="K418" s="199">
        <f t="shared" si="159"/>
        <v>0</v>
      </c>
      <c r="L418" s="199">
        <f t="shared" si="160"/>
        <v>0</v>
      </c>
      <c r="M418" s="199">
        <f t="shared" si="161"/>
        <v>0</v>
      </c>
      <c r="N418" s="72"/>
      <c r="O418" s="199">
        <f>+IFERROR(MIN(N418*(1+MTR!$E$28)*(1+MTR!$D$28),IF($C418&lt;2018,L418+M418*MTR!$D$35,L418+M418*MTR!$E$36)),0)</f>
        <v>0</v>
      </c>
      <c r="Q418" s="199" t="str">
        <f t="shared" si="153"/>
        <v/>
      </c>
      <c r="R418" s="199">
        <f t="shared" si="162"/>
        <v>0</v>
      </c>
      <c r="S418" s="199">
        <f t="shared" si="163"/>
        <v>0</v>
      </c>
      <c r="T418" s="199">
        <f t="shared" si="164"/>
        <v>0</v>
      </c>
      <c r="U418" s="199">
        <f t="shared" si="165"/>
        <v>0</v>
      </c>
      <c r="V418" s="199">
        <f t="shared" si="166"/>
        <v>0</v>
      </c>
      <c r="W418" s="199">
        <f t="shared" si="167"/>
        <v>0</v>
      </c>
      <c r="X418" s="199">
        <f t="shared" si="168"/>
        <v>0</v>
      </c>
      <c r="Y418" s="199">
        <f t="shared" si="169"/>
        <v>0</v>
      </c>
      <c r="Z418" s="72"/>
      <c r="AA418" s="213">
        <f>+IFERROR(MIN(Z418*(1+MTR!$E$28)*(1+MTR!$F$28),IF(L418&lt;2018,X418+Y418*MTR!$D$35,X418+Y418*MTR!$E$36)),0)</f>
        <v>0</v>
      </c>
    </row>
    <row r="419" spans="1:27">
      <c r="A419" s="105"/>
      <c r="B419" s="72"/>
      <c r="C419" s="116"/>
      <c r="D419" s="72"/>
      <c r="E419" s="113"/>
      <c r="F419" s="197" t="str">
        <f t="shared" si="154"/>
        <v/>
      </c>
      <c r="G419" s="198" t="str">
        <f t="shared" si="155"/>
        <v/>
      </c>
      <c r="H419" s="199">
        <f t="shared" si="156"/>
        <v>0</v>
      </c>
      <c r="I419" s="199">
        <f t="shared" si="157"/>
        <v>0</v>
      </c>
      <c r="J419" s="199">
        <f t="shared" si="158"/>
        <v>0</v>
      </c>
      <c r="K419" s="199">
        <f t="shared" si="159"/>
        <v>0</v>
      </c>
      <c r="L419" s="199">
        <f t="shared" si="160"/>
        <v>0</v>
      </c>
      <c r="M419" s="199">
        <f t="shared" si="161"/>
        <v>0</v>
      </c>
      <c r="N419" s="72"/>
      <c r="O419" s="199">
        <f>+IFERROR(MIN(N419*(1+MTR!$E$28)*(1+MTR!$D$28),IF($C419&lt;2018,L419+M419*MTR!$D$35,L419+M419*MTR!$E$36)),0)</f>
        <v>0</v>
      </c>
      <c r="Q419" s="199" t="str">
        <f t="shared" si="153"/>
        <v/>
      </c>
      <c r="R419" s="199">
        <f t="shared" si="162"/>
        <v>0</v>
      </c>
      <c r="S419" s="199">
        <f t="shared" si="163"/>
        <v>0</v>
      </c>
      <c r="T419" s="199">
        <f t="shared" si="164"/>
        <v>0</v>
      </c>
      <c r="U419" s="199">
        <f t="shared" si="165"/>
        <v>0</v>
      </c>
      <c r="V419" s="199">
        <f t="shared" si="166"/>
        <v>0</v>
      </c>
      <c r="W419" s="199">
        <f t="shared" si="167"/>
        <v>0</v>
      </c>
      <c r="X419" s="199">
        <f t="shared" si="168"/>
        <v>0</v>
      </c>
      <c r="Y419" s="199">
        <f t="shared" si="169"/>
        <v>0</v>
      </c>
      <c r="Z419" s="72"/>
      <c r="AA419" s="213">
        <f>+IFERROR(MIN(Z419*(1+MTR!$E$28)*(1+MTR!$F$28),IF(L419&lt;2018,X419+Y419*MTR!$D$35,X419+Y419*MTR!$E$36)),0)</f>
        <v>0</v>
      </c>
    </row>
    <row r="420" spans="1:27">
      <c r="A420" s="105"/>
      <c r="B420" s="72"/>
      <c r="C420" s="116"/>
      <c r="D420" s="72"/>
      <c r="E420" s="113"/>
      <c r="F420" s="197" t="str">
        <f t="shared" si="154"/>
        <v/>
      </c>
      <c r="G420" s="198" t="str">
        <f t="shared" si="155"/>
        <v/>
      </c>
      <c r="H420" s="199">
        <f t="shared" si="156"/>
        <v>0</v>
      </c>
      <c r="I420" s="199">
        <f t="shared" si="157"/>
        <v>0</v>
      </c>
      <c r="J420" s="199">
        <f t="shared" si="158"/>
        <v>0</v>
      </c>
      <c r="K420" s="199">
        <f t="shared" si="159"/>
        <v>0</v>
      </c>
      <c r="L420" s="199">
        <f t="shared" si="160"/>
        <v>0</v>
      </c>
      <c r="M420" s="199">
        <f t="shared" si="161"/>
        <v>0</v>
      </c>
      <c r="N420" s="72"/>
      <c r="O420" s="199">
        <f>+IFERROR(MIN(N420*(1+MTR!$E$28)*(1+MTR!$D$28),IF($C420&lt;2018,L420+M420*MTR!$D$35,L420+M420*MTR!$E$36)),0)</f>
        <v>0</v>
      </c>
      <c r="Q420" s="199" t="str">
        <f t="shared" si="153"/>
        <v/>
      </c>
      <c r="R420" s="199">
        <f t="shared" si="162"/>
        <v>0</v>
      </c>
      <c r="S420" s="199">
        <f t="shared" si="163"/>
        <v>0</v>
      </c>
      <c r="T420" s="199">
        <f t="shared" si="164"/>
        <v>0</v>
      </c>
      <c r="U420" s="199">
        <f t="shared" si="165"/>
        <v>0</v>
      </c>
      <c r="V420" s="199">
        <f t="shared" si="166"/>
        <v>0</v>
      </c>
      <c r="W420" s="199">
        <f t="shared" si="167"/>
        <v>0</v>
      </c>
      <c r="X420" s="199">
        <f t="shared" si="168"/>
        <v>0</v>
      </c>
      <c r="Y420" s="199">
        <f t="shared" si="169"/>
        <v>0</v>
      </c>
      <c r="Z420" s="72"/>
      <c r="AA420" s="213">
        <f>+IFERROR(MIN(Z420*(1+MTR!$E$28)*(1+MTR!$F$28),IF(L420&lt;2018,X420+Y420*MTR!$D$35,X420+Y420*MTR!$E$36)),0)</f>
        <v>0</v>
      </c>
    </row>
    <row r="421" spans="1:27">
      <c r="A421" s="105"/>
      <c r="B421" s="72"/>
      <c r="C421" s="116"/>
      <c r="D421" s="72"/>
      <c r="E421" s="113"/>
      <c r="F421" s="197" t="str">
        <f t="shared" si="154"/>
        <v/>
      </c>
      <c r="G421" s="198" t="str">
        <f t="shared" si="155"/>
        <v/>
      </c>
      <c r="H421" s="199">
        <f t="shared" si="156"/>
        <v>0</v>
      </c>
      <c r="I421" s="199">
        <f t="shared" si="157"/>
        <v>0</v>
      </c>
      <c r="J421" s="199">
        <f t="shared" si="158"/>
        <v>0</v>
      </c>
      <c r="K421" s="199">
        <f t="shared" si="159"/>
        <v>0</v>
      </c>
      <c r="L421" s="199">
        <f t="shared" si="160"/>
        <v>0</v>
      </c>
      <c r="M421" s="199">
        <f t="shared" si="161"/>
        <v>0</v>
      </c>
      <c r="N421" s="72"/>
      <c r="O421" s="199">
        <f>+IFERROR(MIN(N421*(1+MTR!$E$28)*(1+MTR!$D$28),IF($C421&lt;2018,L421+M421*MTR!$D$35,L421+M421*MTR!$E$36)),0)</f>
        <v>0</v>
      </c>
      <c r="Q421" s="199" t="str">
        <f t="shared" si="153"/>
        <v/>
      </c>
      <c r="R421" s="199">
        <f t="shared" si="162"/>
        <v>0</v>
      </c>
      <c r="S421" s="199">
        <f t="shared" si="163"/>
        <v>0</v>
      </c>
      <c r="T421" s="199">
        <f t="shared" si="164"/>
        <v>0</v>
      </c>
      <c r="U421" s="199">
        <f t="shared" si="165"/>
        <v>0</v>
      </c>
      <c r="V421" s="199">
        <f t="shared" si="166"/>
        <v>0</v>
      </c>
      <c r="W421" s="199">
        <f t="shared" si="167"/>
        <v>0</v>
      </c>
      <c r="X421" s="199">
        <f t="shared" si="168"/>
        <v>0</v>
      </c>
      <c r="Y421" s="199">
        <f t="shared" si="169"/>
        <v>0</v>
      </c>
      <c r="Z421" s="72"/>
      <c r="AA421" s="213">
        <f>+IFERROR(MIN(Z421*(1+MTR!$E$28)*(1+MTR!$F$28),IF(L421&lt;2018,X421+Y421*MTR!$D$35,X421+Y421*MTR!$E$36)),0)</f>
        <v>0</v>
      </c>
    </row>
    <row r="422" spans="1:27">
      <c r="A422" s="105"/>
      <c r="B422" s="72"/>
      <c r="C422" s="116"/>
      <c r="D422" s="72"/>
      <c r="E422" s="113"/>
      <c r="F422" s="197" t="str">
        <f t="shared" si="154"/>
        <v/>
      </c>
      <c r="G422" s="198" t="str">
        <f t="shared" si="155"/>
        <v/>
      </c>
      <c r="H422" s="199">
        <f t="shared" si="156"/>
        <v>0</v>
      </c>
      <c r="I422" s="199">
        <f t="shared" si="157"/>
        <v>0</v>
      </c>
      <c r="J422" s="199">
        <f t="shared" si="158"/>
        <v>0</v>
      </c>
      <c r="K422" s="199">
        <f t="shared" si="159"/>
        <v>0</v>
      </c>
      <c r="L422" s="199">
        <f t="shared" si="160"/>
        <v>0</v>
      </c>
      <c r="M422" s="199">
        <f t="shared" si="161"/>
        <v>0</v>
      </c>
      <c r="N422" s="72"/>
      <c r="O422" s="199">
        <f>+IFERROR(MIN(N422*(1+MTR!$E$28)*(1+MTR!$D$28),IF($C422&lt;2018,L422+M422*MTR!$D$35,L422+M422*MTR!$E$36)),0)</f>
        <v>0</v>
      </c>
      <c r="Q422" s="199" t="str">
        <f t="shared" si="153"/>
        <v/>
      </c>
      <c r="R422" s="199">
        <f t="shared" si="162"/>
        <v>0</v>
      </c>
      <c r="S422" s="199">
        <f t="shared" si="163"/>
        <v>0</v>
      </c>
      <c r="T422" s="199">
        <f t="shared" si="164"/>
        <v>0</v>
      </c>
      <c r="U422" s="199">
        <f t="shared" si="165"/>
        <v>0</v>
      </c>
      <c r="V422" s="199">
        <f t="shared" si="166"/>
        <v>0</v>
      </c>
      <c r="W422" s="199">
        <f t="shared" si="167"/>
        <v>0</v>
      </c>
      <c r="X422" s="199">
        <f t="shared" si="168"/>
        <v>0</v>
      </c>
      <c r="Y422" s="199">
        <f t="shared" si="169"/>
        <v>0</v>
      </c>
      <c r="Z422" s="72"/>
      <c r="AA422" s="213">
        <f>+IFERROR(MIN(Z422*(1+MTR!$E$28)*(1+MTR!$F$28),IF(L422&lt;2018,X422+Y422*MTR!$D$35,X422+Y422*MTR!$E$36)),0)</f>
        <v>0</v>
      </c>
    </row>
    <row r="423" spans="1:27">
      <c r="A423" s="105"/>
      <c r="B423" s="72"/>
      <c r="C423" s="116"/>
      <c r="D423" s="72"/>
      <c r="E423" s="113"/>
      <c r="F423" s="197" t="str">
        <f t="shared" si="154"/>
        <v/>
      </c>
      <c r="G423" s="198" t="str">
        <f t="shared" si="155"/>
        <v/>
      </c>
      <c r="H423" s="199">
        <f t="shared" si="156"/>
        <v>0</v>
      </c>
      <c r="I423" s="199">
        <f t="shared" si="157"/>
        <v>0</v>
      </c>
      <c r="J423" s="199">
        <f t="shared" si="158"/>
        <v>0</v>
      </c>
      <c r="K423" s="199">
        <f t="shared" si="159"/>
        <v>0</v>
      </c>
      <c r="L423" s="199">
        <f t="shared" si="160"/>
        <v>0</v>
      </c>
      <c r="M423" s="199">
        <f t="shared" si="161"/>
        <v>0</v>
      </c>
      <c r="N423" s="72"/>
      <c r="O423" s="199">
        <f>+IFERROR(MIN(N423*(1+MTR!$E$28)*(1+MTR!$D$28),IF($C423&lt;2018,L423+M423*MTR!$D$35,L423+M423*MTR!$E$36)),0)</f>
        <v>0</v>
      </c>
      <c r="Q423" s="199" t="str">
        <f t="shared" si="153"/>
        <v/>
      </c>
      <c r="R423" s="199">
        <f t="shared" si="162"/>
        <v>0</v>
      </c>
      <c r="S423" s="199">
        <f t="shared" si="163"/>
        <v>0</v>
      </c>
      <c r="T423" s="199">
        <f t="shared" si="164"/>
        <v>0</v>
      </c>
      <c r="U423" s="199">
        <f t="shared" si="165"/>
        <v>0</v>
      </c>
      <c r="V423" s="199">
        <f t="shared" si="166"/>
        <v>0</v>
      </c>
      <c r="W423" s="199">
        <f t="shared" si="167"/>
        <v>0</v>
      </c>
      <c r="X423" s="199">
        <f t="shared" si="168"/>
        <v>0</v>
      </c>
      <c r="Y423" s="199">
        <f t="shared" si="169"/>
        <v>0</v>
      </c>
      <c r="Z423" s="72"/>
      <c r="AA423" s="213">
        <f>+IFERROR(MIN(Z423*(1+MTR!$E$28)*(1+MTR!$F$28),IF(L423&lt;2018,X423+Y423*MTR!$D$35,X423+Y423*MTR!$E$36)),0)</f>
        <v>0</v>
      </c>
    </row>
    <row r="424" spans="1:27">
      <c r="A424" s="105"/>
      <c r="B424" s="72"/>
      <c r="C424" s="116"/>
      <c r="D424" s="72"/>
      <c r="E424" s="113"/>
      <c r="F424" s="197" t="str">
        <f t="shared" si="154"/>
        <v/>
      </c>
      <c r="G424" s="198" t="str">
        <f t="shared" si="155"/>
        <v/>
      </c>
      <c r="H424" s="199">
        <f t="shared" si="156"/>
        <v>0</v>
      </c>
      <c r="I424" s="199">
        <f t="shared" si="157"/>
        <v>0</v>
      </c>
      <c r="J424" s="199">
        <f t="shared" si="158"/>
        <v>0</v>
      </c>
      <c r="K424" s="199">
        <f t="shared" si="159"/>
        <v>0</v>
      </c>
      <c r="L424" s="199">
        <f t="shared" si="160"/>
        <v>0</v>
      </c>
      <c r="M424" s="199">
        <f t="shared" si="161"/>
        <v>0</v>
      </c>
      <c r="N424" s="72"/>
      <c r="O424" s="199">
        <f>+IFERROR(MIN(N424*(1+MTR!$E$28)*(1+MTR!$D$28),IF($C424&lt;2018,L424+M424*MTR!$D$35,L424+M424*MTR!$E$36)),0)</f>
        <v>0</v>
      </c>
      <c r="Q424" s="199" t="str">
        <f t="shared" si="153"/>
        <v/>
      </c>
      <c r="R424" s="199">
        <f t="shared" si="162"/>
        <v>0</v>
      </c>
      <c r="S424" s="199">
        <f t="shared" si="163"/>
        <v>0</v>
      </c>
      <c r="T424" s="199">
        <f t="shared" si="164"/>
        <v>0</v>
      </c>
      <c r="U424" s="199">
        <f t="shared" si="165"/>
        <v>0</v>
      </c>
      <c r="V424" s="199">
        <f t="shared" si="166"/>
        <v>0</v>
      </c>
      <c r="W424" s="199">
        <f t="shared" si="167"/>
        <v>0</v>
      </c>
      <c r="X424" s="199">
        <f t="shared" si="168"/>
        <v>0</v>
      </c>
      <c r="Y424" s="199">
        <f t="shared" si="169"/>
        <v>0</v>
      </c>
      <c r="Z424" s="72"/>
      <c r="AA424" s="213">
        <f>+IFERROR(MIN(Z424*(1+MTR!$E$28)*(1+MTR!$F$28),IF(L424&lt;2018,X424+Y424*MTR!$D$35,X424+Y424*MTR!$E$36)),0)</f>
        <v>0</v>
      </c>
    </row>
    <row r="425" spans="1:27">
      <c r="A425" s="105"/>
      <c r="B425" s="72"/>
      <c r="C425" s="116"/>
      <c r="D425" s="72"/>
      <c r="E425" s="113"/>
      <c r="F425" s="197" t="str">
        <f t="shared" si="154"/>
        <v/>
      </c>
      <c r="G425" s="198" t="str">
        <f t="shared" si="155"/>
        <v/>
      </c>
      <c r="H425" s="199">
        <f t="shared" si="156"/>
        <v>0</v>
      </c>
      <c r="I425" s="199">
        <f t="shared" si="157"/>
        <v>0</v>
      </c>
      <c r="J425" s="199">
        <f t="shared" si="158"/>
        <v>0</v>
      </c>
      <c r="K425" s="199">
        <f t="shared" si="159"/>
        <v>0</v>
      </c>
      <c r="L425" s="199">
        <f t="shared" si="160"/>
        <v>0</v>
      </c>
      <c r="M425" s="199">
        <f t="shared" si="161"/>
        <v>0</v>
      </c>
      <c r="N425" s="72"/>
      <c r="O425" s="199">
        <f>+IFERROR(MIN(N425*(1+MTR!$E$28)*(1+MTR!$D$28),IF($C425&lt;2018,L425+M425*MTR!$D$35,L425+M425*MTR!$E$36)),0)</f>
        <v>0</v>
      </c>
      <c r="Q425" s="199" t="str">
        <f t="shared" ref="Q425:Q488" si="170">+IF(ISERROR(VLOOKUP($C425,DeflatoriCK,RIGHT(Q$14,4)-2016,0)),"",VLOOKUP($C425,DeflatoriCK,RIGHT(Q$14,4)-2016,0))</f>
        <v/>
      </c>
      <c r="R425" s="199">
        <f t="shared" si="162"/>
        <v>0</v>
      </c>
      <c r="S425" s="199">
        <f t="shared" si="163"/>
        <v>0</v>
      </c>
      <c r="T425" s="199">
        <f t="shared" si="164"/>
        <v>0</v>
      </c>
      <c r="U425" s="199">
        <f t="shared" si="165"/>
        <v>0</v>
      </c>
      <c r="V425" s="199">
        <f t="shared" si="166"/>
        <v>0</v>
      </c>
      <c r="W425" s="199">
        <f t="shared" si="167"/>
        <v>0</v>
      </c>
      <c r="X425" s="199">
        <f t="shared" si="168"/>
        <v>0</v>
      </c>
      <c r="Y425" s="199">
        <f t="shared" si="169"/>
        <v>0</v>
      </c>
      <c r="Z425" s="72"/>
      <c r="AA425" s="213">
        <f>+IFERROR(MIN(Z425*(1+MTR!$E$28)*(1+MTR!$F$28),IF(L425&lt;2018,X425+Y425*MTR!$D$35,X425+Y425*MTR!$E$36)),0)</f>
        <v>0</v>
      </c>
    </row>
    <row r="426" spans="1:27">
      <c r="A426" s="105"/>
      <c r="B426" s="72"/>
      <c r="C426" s="116"/>
      <c r="D426" s="72"/>
      <c r="E426" s="113"/>
      <c r="F426" s="197" t="str">
        <f t="shared" si="154"/>
        <v/>
      </c>
      <c r="G426" s="198" t="str">
        <f t="shared" si="155"/>
        <v/>
      </c>
      <c r="H426" s="199">
        <f t="shared" si="156"/>
        <v>0</v>
      </c>
      <c r="I426" s="199">
        <f t="shared" si="157"/>
        <v>0</v>
      </c>
      <c r="J426" s="199">
        <f t="shared" si="158"/>
        <v>0</v>
      </c>
      <c r="K426" s="199">
        <f t="shared" si="159"/>
        <v>0</v>
      </c>
      <c r="L426" s="199">
        <f t="shared" si="160"/>
        <v>0</v>
      </c>
      <c r="M426" s="199">
        <f t="shared" si="161"/>
        <v>0</v>
      </c>
      <c r="N426" s="72"/>
      <c r="O426" s="199">
        <f>+IFERROR(MIN(N426*(1+MTR!$E$28)*(1+MTR!$D$28),IF($C426&lt;2018,L426+M426*MTR!$D$35,L426+M426*MTR!$E$36)),0)</f>
        <v>0</v>
      </c>
      <c r="Q426" s="199" t="str">
        <f t="shared" si="170"/>
        <v/>
      </c>
      <c r="R426" s="199">
        <f t="shared" si="162"/>
        <v>0</v>
      </c>
      <c r="S426" s="199">
        <f t="shared" si="163"/>
        <v>0</v>
      </c>
      <c r="T426" s="199">
        <f t="shared" si="164"/>
        <v>0</v>
      </c>
      <c r="U426" s="199">
        <f t="shared" si="165"/>
        <v>0</v>
      </c>
      <c r="V426" s="199">
        <f t="shared" si="166"/>
        <v>0</v>
      </c>
      <c r="W426" s="199">
        <f t="shared" si="167"/>
        <v>0</v>
      </c>
      <c r="X426" s="199">
        <f t="shared" si="168"/>
        <v>0</v>
      </c>
      <c r="Y426" s="199">
        <f t="shared" si="169"/>
        <v>0</v>
      </c>
      <c r="Z426" s="72"/>
      <c r="AA426" s="213">
        <f>+IFERROR(MIN(Z426*(1+MTR!$E$28)*(1+MTR!$F$28),IF(L426&lt;2018,X426+Y426*MTR!$D$35,X426+Y426*MTR!$E$36)),0)</f>
        <v>0</v>
      </c>
    </row>
    <row r="427" spans="1:27">
      <c r="A427" s="105"/>
      <c r="B427" s="72"/>
      <c r="C427" s="116"/>
      <c r="D427" s="72"/>
      <c r="E427" s="113"/>
      <c r="F427" s="197" t="str">
        <f t="shared" si="154"/>
        <v/>
      </c>
      <c r="G427" s="198" t="str">
        <f t="shared" si="155"/>
        <v/>
      </c>
      <c r="H427" s="199">
        <f t="shared" si="156"/>
        <v>0</v>
      </c>
      <c r="I427" s="199">
        <f t="shared" si="157"/>
        <v>0</v>
      </c>
      <c r="J427" s="199">
        <f t="shared" si="158"/>
        <v>0</v>
      </c>
      <c r="K427" s="199">
        <f t="shared" si="159"/>
        <v>0</v>
      </c>
      <c r="L427" s="199">
        <f t="shared" si="160"/>
        <v>0</v>
      </c>
      <c r="M427" s="199">
        <f t="shared" si="161"/>
        <v>0</v>
      </c>
      <c r="N427" s="72"/>
      <c r="O427" s="199">
        <f>+IFERROR(MIN(N427*(1+MTR!$E$28)*(1+MTR!$D$28),IF($C427&lt;2018,L427+M427*MTR!$D$35,L427+M427*MTR!$E$36)),0)</f>
        <v>0</v>
      </c>
      <c r="Q427" s="199" t="str">
        <f t="shared" si="170"/>
        <v/>
      </c>
      <c r="R427" s="199">
        <f t="shared" si="162"/>
        <v>0</v>
      </c>
      <c r="S427" s="199">
        <f t="shared" si="163"/>
        <v>0</v>
      </c>
      <c r="T427" s="199">
        <f t="shared" si="164"/>
        <v>0</v>
      </c>
      <c r="U427" s="199">
        <f t="shared" si="165"/>
        <v>0</v>
      </c>
      <c r="V427" s="199">
        <f t="shared" si="166"/>
        <v>0</v>
      </c>
      <c r="W427" s="199">
        <f t="shared" si="167"/>
        <v>0</v>
      </c>
      <c r="X427" s="199">
        <f t="shared" si="168"/>
        <v>0</v>
      </c>
      <c r="Y427" s="199">
        <f t="shared" si="169"/>
        <v>0</v>
      </c>
      <c r="Z427" s="72"/>
      <c r="AA427" s="213">
        <f>+IFERROR(MIN(Z427*(1+MTR!$E$28)*(1+MTR!$F$28),IF(L427&lt;2018,X427+Y427*MTR!$D$35,X427+Y427*MTR!$E$36)),0)</f>
        <v>0</v>
      </c>
    </row>
    <row r="428" spans="1:27">
      <c r="A428" s="105"/>
      <c r="B428" s="72"/>
      <c r="C428" s="116"/>
      <c r="D428" s="72"/>
      <c r="E428" s="113"/>
      <c r="F428" s="197" t="str">
        <f t="shared" si="154"/>
        <v/>
      </c>
      <c r="G428" s="198" t="str">
        <f t="shared" si="155"/>
        <v/>
      </c>
      <c r="H428" s="199">
        <f t="shared" si="156"/>
        <v>0</v>
      </c>
      <c r="I428" s="199">
        <f t="shared" si="157"/>
        <v>0</v>
      </c>
      <c r="J428" s="199">
        <f t="shared" si="158"/>
        <v>0</v>
      </c>
      <c r="K428" s="199">
        <f t="shared" si="159"/>
        <v>0</v>
      </c>
      <c r="L428" s="199">
        <f t="shared" si="160"/>
        <v>0</v>
      </c>
      <c r="M428" s="199">
        <f t="shared" si="161"/>
        <v>0</v>
      </c>
      <c r="N428" s="72"/>
      <c r="O428" s="199">
        <f>+IFERROR(MIN(N428*(1+MTR!$E$28)*(1+MTR!$D$28),IF($C428&lt;2018,L428+M428*MTR!$D$35,L428+M428*MTR!$E$36)),0)</f>
        <v>0</v>
      </c>
      <c r="Q428" s="199" t="str">
        <f t="shared" si="170"/>
        <v/>
      </c>
      <c r="R428" s="199">
        <f t="shared" si="162"/>
        <v>0</v>
      </c>
      <c r="S428" s="199">
        <f t="shared" si="163"/>
        <v>0</v>
      </c>
      <c r="T428" s="199">
        <f t="shared" si="164"/>
        <v>0</v>
      </c>
      <c r="U428" s="199">
        <f t="shared" si="165"/>
        <v>0</v>
      </c>
      <c r="V428" s="199">
        <f t="shared" si="166"/>
        <v>0</v>
      </c>
      <c r="W428" s="199">
        <f t="shared" si="167"/>
        <v>0</v>
      </c>
      <c r="X428" s="199">
        <f t="shared" si="168"/>
        <v>0</v>
      </c>
      <c r="Y428" s="199">
        <f t="shared" si="169"/>
        <v>0</v>
      </c>
      <c r="Z428" s="72"/>
      <c r="AA428" s="213">
        <f>+IFERROR(MIN(Z428*(1+MTR!$E$28)*(1+MTR!$F$28),IF(L428&lt;2018,X428+Y428*MTR!$D$35,X428+Y428*MTR!$E$36)),0)</f>
        <v>0</v>
      </c>
    </row>
    <row r="429" spans="1:27">
      <c r="A429" s="105"/>
      <c r="B429" s="72"/>
      <c r="C429" s="116"/>
      <c r="D429" s="72"/>
      <c r="E429" s="113"/>
      <c r="F429" s="197" t="str">
        <f t="shared" si="154"/>
        <v/>
      </c>
      <c r="G429" s="198" t="str">
        <f t="shared" si="155"/>
        <v/>
      </c>
      <c r="H429" s="199">
        <f t="shared" si="156"/>
        <v>0</v>
      </c>
      <c r="I429" s="199">
        <f t="shared" si="157"/>
        <v>0</v>
      </c>
      <c r="J429" s="199">
        <f t="shared" si="158"/>
        <v>0</v>
      </c>
      <c r="K429" s="199">
        <f t="shared" si="159"/>
        <v>0</v>
      </c>
      <c r="L429" s="199">
        <f t="shared" si="160"/>
        <v>0</v>
      </c>
      <c r="M429" s="199">
        <f t="shared" si="161"/>
        <v>0</v>
      </c>
      <c r="N429" s="72"/>
      <c r="O429" s="199">
        <f>+IFERROR(MIN(N429*(1+MTR!$E$28)*(1+MTR!$D$28),IF($C429&lt;2018,L429+M429*MTR!$D$35,L429+M429*MTR!$E$36)),0)</f>
        <v>0</v>
      </c>
      <c r="Q429" s="199" t="str">
        <f t="shared" si="170"/>
        <v/>
      </c>
      <c r="R429" s="199">
        <f t="shared" si="162"/>
        <v>0</v>
      </c>
      <c r="S429" s="199">
        <f t="shared" si="163"/>
        <v>0</v>
      </c>
      <c r="T429" s="199">
        <f t="shared" si="164"/>
        <v>0</v>
      </c>
      <c r="U429" s="199">
        <f t="shared" si="165"/>
        <v>0</v>
      </c>
      <c r="V429" s="199">
        <f t="shared" si="166"/>
        <v>0</v>
      </c>
      <c r="W429" s="199">
        <f t="shared" si="167"/>
        <v>0</v>
      </c>
      <c r="X429" s="199">
        <f t="shared" si="168"/>
        <v>0</v>
      </c>
      <c r="Y429" s="199">
        <f t="shared" si="169"/>
        <v>0</v>
      </c>
      <c r="Z429" s="72"/>
      <c r="AA429" s="213">
        <f>+IFERROR(MIN(Z429*(1+MTR!$E$28)*(1+MTR!$F$28),IF(L429&lt;2018,X429+Y429*MTR!$D$35,X429+Y429*MTR!$E$36)),0)</f>
        <v>0</v>
      </c>
    </row>
    <row r="430" spans="1:27">
      <c r="A430" s="105"/>
      <c r="B430" s="72"/>
      <c r="C430" s="116"/>
      <c r="D430" s="72"/>
      <c r="E430" s="113"/>
      <c r="F430" s="197" t="str">
        <f t="shared" si="154"/>
        <v/>
      </c>
      <c r="G430" s="198" t="str">
        <f t="shared" si="155"/>
        <v/>
      </c>
      <c r="H430" s="199">
        <f t="shared" si="156"/>
        <v>0</v>
      </c>
      <c r="I430" s="199">
        <f t="shared" si="157"/>
        <v>0</v>
      </c>
      <c r="J430" s="199">
        <f t="shared" si="158"/>
        <v>0</v>
      </c>
      <c r="K430" s="199">
        <f t="shared" si="159"/>
        <v>0</v>
      </c>
      <c r="L430" s="199">
        <f t="shared" si="160"/>
        <v>0</v>
      </c>
      <c r="M430" s="199">
        <f t="shared" si="161"/>
        <v>0</v>
      </c>
      <c r="N430" s="72"/>
      <c r="O430" s="199">
        <f>+IFERROR(MIN(N430*(1+MTR!$E$28)*(1+MTR!$D$28),IF($C430&lt;2018,L430+M430*MTR!$D$35,L430+M430*MTR!$E$36)),0)</f>
        <v>0</v>
      </c>
      <c r="Q430" s="199" t="str">
        <f t="shared" si="170"/>
        <v/>
      </c>
      <c r="R430" s="199">
        <f t="shared" si="162"/>
        <v>0</v>
      </c>
      <c r="S430" s="199">
        <f t="shared" si="163"/>
        <v>0</v>
      </c>
      <c r="T430" s="199">
        <f t="shared" si="164"/>
        <v>0</v>
      </c>
      <c r="U430" s="199">
        <f t="shared" si="165"/>
        <v>0</v>
      </c>
      <c r="V430" s="199">
        <f t="shared" si="166"/>
        <v>0</v>
      </c>
      <c r="W430" s="199">
        <f t="shared" si="167"/>
        <v>0</v>
      </c>
      <c r="X430" s="199">
        <f t="shared" si="168"/>
        <v>0</v>
      </c>
      <c r="Y430" s="199">
        <f t="shared" si="169"/>
        <v>0</v>
      </c>
      <c r="Z430" s="72"/>
      <c r="AA430" s="213">
        <f>+IFERROR(MIN(Z430*(1+MTR!$E$28)*(1+MTR!$F$28),IF(L430&lt;2018,X430+Y430*MTR!$D$35,X430+Y430*MTR!$E$36)),0)</f>
        <v>0</v>
      </c>
    </row>
    <row r="431" spans="1:27">
      <c r="A431" s="105"/>
      <c r="B431" s="72"/>
      <c r="C431" s="116"/>
      <c r="D431" s="72"/>
      <c r="E431" s="113"/>
      <c r="F431" s="197" t="str">
        <f t="shared" si="154"/>
        <v/>
      </c>
      <c r="G431" s="198" t="str">
        <f t="shared" si="155"/>
        <v/>
      </c>
      <c r="H431" s="199">
        <f t="shared" si="156"/>
        <v>0</v>
      </c>
      <c r="I431" s="199">
        <f t="shared" si="157"/>
        <v>0</v>
      </c>
      <c r="J431" s="199">
        <f t="shared" si="158"/>
        <v>0</v>
      </c>
      <c r="K431" s="199">
        <f t="shared" si="159"/>
        <v>0</v>
      </c>
      <c r="L431" s="199">
        <f t="shared" si="160"/>
        <v>0</v>
      </c>
      <c r="M431" s="199">
        <f t="shared" si="161"/>
        <v>0</v>
      </c>
      <c r="N431" s="72"/>
      <c r="O431" s="199">
        <f>+IFERROR(MIN(N431*(1+MTR!$E$28)*(1+MTR!$D$28),IF($C431&lt;2018,L431+M431*MTR!$D$35,L431+M431*MTR!$E$36)),0)</f>
        <v>0</v>
      </c>
      <c r="Q431" s="199" t="str">
        <f t="shared" si="170"/>
        <v/>
      </c>
      <c r="R431" s="199">
        <f t="shared" si="162"/>
        <v>0</v>
      </c>
      <c r="S431" s="199">
        <f t="shared" si="163"/>
        <v>0</v>
      </c>
      <c r="T431" s="199">
        <f t="shared" si="164"/>
        <v>0</v>
      </c>
      <c r="U431" s="199">
        <f t="shared" si="165"/>
        <v>0</v>
      </c>
      <c r="V431" s="199">
        <f t="shared" si="166"/>
        <v>0</v>
      </c>
      <c r="W431" s="199">
        <f t="shared" si="167"/>
        <v>0</v>
      </c>
      <c r="X431" s="199">
        <f t="shared" si="168"/>
        <v>0</v>
      </c>
      <c r="Y431" s="199">
        <f t="shared" si="169"/>
        <v>0</v>
      </c>
      <c r="Z431" s="72"/>
      <c r="AA431" s="213">
        <f>+IFERROR(MIN(Z431*(1+MTR!$E$28)*(1+MTR!$F$28),IF(L431&lt;2018,X431+Y431*MTR!$D$35,X431+Y431*MTR!$E$36)),0)</f>
        <v>0</v>
      </c>
    </row>
    <row r="432" spans="1:27">
      <c r="A432" s="105"/>
      <c r="B432" s="72"/>
      <c r="C432" s="116"/>
      <c r="D432" s="72"/>
      <c r="E432" s="113"/>
      <c r="F432" s="197" t="str">
        <f t="shared" si="154"/>
        <v/>
      </c>
      <c r="G432" s="198" t="str">
        <f t="shared" si="155"/>
        <v/>
      </c>
      <c r="H432" s="199">
        <f t="shared" si="156"/>
        <v>0</v>
      </c>
      <c r="I432" s="199">
        <f t="shared" si="157"/>
        <v>0</v>
      </c>
      <c r="J432" s="199">
        <f t="shared" si="158"/>
        <v>0</v>
      </c>
      <c r="K432" s="199">
        <f t="shared" si="159"/>
        <v>0</v>
      </c>
      <c r="L432" s="199">
        <f t="shared" si="160"/>
        <v>0</v>
      </c>
      <c r="M432" s="199">
        <f t="shared" si="161"/>
        <v>0</v>
      </c>
      <c r="N432" s="72"/>
      <c r="O432" s="199">
        <f>+IFERROR(MIN(N432*(1+MTR!$E$28)*(1+MTR!$D$28),IF($C432&lt;2018,L432+M432*MTR!$D$35,L432+M432*MTR!$E$36)),0)</f>
        <v>0</v>
      </c>
      <c r="Q432" s="199" t="str">
        <f t="shared" si="170"/>
        <v/>
      </c>
      <c r="R432" s="199">
        <f t="shared" si="162"/>
        <v>0</v>
      </c>
      <c r="S432" s="199">
        <f t="shared" si="163"/>
        <v>0</v>
      </c>
      <c r="T432" s="199">
        <f t="shared" si="164"/>
        <v>0</v>
      </c>
      <c r="U432" s="199">
        <f t="shared" si="165"/>
        <v>0</v>
      </c>
      <c r="V432" s="199">
        <f t="shared" si="166"/>
        <v>0</v>
      </c>
      <c r="W432" s="199">
        <f t="shared" si="167"/>
        <v>0</v>
      </c>
      <c r="X432" s="199">
        <f t="shared" si="168"/>
        <v>0</v>
      </c>
      <c r="Y432" s="199">
        <f t="shared" si="169"/>
        <v>0</v>
      </c>
      <c r="Z432" s="72"/>
      <c r="AA432" s="213">
        <f>+IFERROR(MIN(Z432*(1+MTR!$E$28)*(1+MTR!$F$28),IF(L432&lt;2018,X432+Y432*MTR!$D$35,X432+Y432*MTR!$E$36)),0)</f>
        <v>0</v>
      </c>
    </row>
    <row r="433" spans="1:27">
      <c r="A433" s="105"/>
      <c r="B433" s="72"/>
      <c r="C433" s="116"/>
      <c r="D433" s="72"/>
      <c r="E433" s="113"/>
      <c r="F433" s="197" t="str">
        <f t="shared" si="154"/>
        <v/>
      </c>
      <c r="G433" s="198" t="str">
        <f t="shared" si="155"/>
        <v/>
      </c>
      <c r="H433" s="199">
        <f t="shared" si="156"/>
        <v>0</v>
      </c>
      <c r="I433" s="199">
        <f t="shared" si="157"/>
        <v>0</v>
      </c>
      <c r="J433" s="199">
        <f t="shared" si="158"/>
        <v>0</v>
      </c>
      <c r="K433" s="199">
        <f t="shared" si="159"/>
        <v>0</v>
      </c>
      <c r="L433" s="199">
        <f t="shared" si="160"/>
        <v>0</v>
      </c>
      <c r="M433" s="199">
        <f t="shared" si="161"/>
        <v>0</v>
      </c>
      <c r="N433" s="72"/>
      <c r="O433" s="199">
        <f>+IFERROR(MIN(N433*(1+MTR!$E$28)*(1+MTR!$D$28),IF($C433&lt;2018,L433+M433*MTR!$D$35,L433+M433*MTR!$E$36)),0)</f>
        <v>0</v>
      </c>
      <c r="Q433" s="199" t="str">
        <f t="shared" si="170"/>
        <v/>
      </c>
      <c r="R433" s="199">
        <f t="shared" si="162"/>
        <v>0</v>
      </c>
      <c r="S433" s="199">
        <f t="shared" si="163"/>
        <v>0</v>
      </c>
      <c r="T433" s="199">
        <f t="shared" si="164"/>
        <v>0</v>
      </c>
      <c r="U433" s="199">
        <f t="shared" si="165"/>
        <v>0</v>
      </c>
      <c r="V433" s="199">
        <f t="shared" si="166"/>
        <v>0</v>
      </c>
      <c r="W433" s="199">
        <f t="shared" si="167"/>
        <v>0</v>
      </c>
      <c r="X433" s="199">
        <f t="shared" si="168"/>
        <v>0</v>
      </c>
      <c r="Y433" s="199">
        <f t="shared" si="169"/>
        <v>0</v>
      </c>
      <c r="Z433" s="72"/>
      <c r="AA433" s="213">
        <f>+IFERROR(MIN(Z433*(1+MTR!$E$28)*(1+MTR!$F$28),IF(L433&lt;2018,X433+Y433*MTR!$D$35,X433+Y433*MTR!$E$36)),0)</f>
        <v>0</v>
      </c>
    </row>
    <row r="434" spans="1:27">
      <c r="A434" s="105"/>
      <c r="B434" s="72"/>
      <c r="C434" s="116"/>
      <c r="D434" s="72"/>
      <c r="E434" s="113"/>
      <c r="F434" s="197" t="str">
        <f t="shared" si="154"/>
        <v/>
      </c>
      <c r="G434" s="198" t="str">
        <f t="shared" si="155"/>
        <v/>
      </c>
      <c r="H434" s="199">
        <f t="shared" si="156"/>
        <v>0</v>
      </c>
      <c r="I434" s="199">
        <f t="shared" si="157"/>
        <v>0</v>
      </c>
      <c r="J434" s="199">
        <f t="shared" si="158"/>
        <v>0</v>
      </c>
      <c r="K434" s="199">
        <f t="shared" si="159"/>
        <v>0</v>
      </c>
      <c r="L434" s="199">
        <f t="shared" si="160"/>
        <v>0</v>
      </c>
      <c r="M434" s="199">
        <f t="shared" si="161"/>
        <v>0</v>
      </c>
      <c r="N434" s="72"/>
      <c r="O434" s="199">
        <f>+IFERROR(MIN(N434*(1+MTR!$E$28)*(1+MTR!$D$28),IF($C434&lt;2018,L434+M434*MTR!$D$35,L434+M434*MTR!$E$36)),0)</f>
        <v>0</v>
      </c>
      <c r="Q434" s="199" t="str">
        <f t="shared" si="170"/>
        <v/>
      </c>
      <c r="R434" s="199">
        <f t="shared" si="162"/>
        <v>0</v>
      </c>
      <c r="S434" s="199">
        <f t="shared" si="163"/>
        <v>0</v>
      </c>
      <c r="T434" s="199">
        <f t="shared" si="164"/>
        <v>0</v>
      </c>
      <c r="U434" s="199">
        <f t="shared" si="165"/>
        <v>0</v>
      </c>
      <c r="V434" s="199">
        <f t="shared" si="166"/>
        <v>0</v>
      </c>
      <c r="W434" s="199">
        <f t="shared" si="167"/>
        <v>0</v>
      </c>
      <c r="X434" s="199">
        <f t="shared" si="168"/>
        <v>0</v>
      </c>
      <c r="Y434" s="199">
        <f t="shared" si="169"/>
        <v>0</v>
      </c>
      <c r="Z434" s="72"/>
      <c r="AA434" s="213">
        <f>+IFERROR(MIN(Z434*(1+MTR!$E$28)*(1+MTR!$F$28),IF(L434&lt;2018,X434+Y434*MTR!$D$35,X434+Y434*MTR!$E$36)),0)</f>
        <v>0</v>
      </c>
    </row>
    <row r="435" spans="1:27">
      <c r="A435" s="105"/>
      <c r="B435" s="72"/>
      <c r="C435" s="116"/>
      <c r="D435" s="72"/>
      <c r="E435" s="113"/>
      <c r="F435" s="197" t="str">
        <f t="shared" si="154"/>
        <v/>
      </c>
      <c r="G435" s="198" t="str">
        <f t="shared" si="155"/>
        <v/>
      </c>
      <c r="H435" s="199">
        <f t="shared" si="156"/>
        <v>0</v>
      </c>
      <c r="I435" s="199">
        <f t="shared" si="157"/>
        <v>0</v>
      </c>
      <c r="J435" s="199">
        <f t="shared" si="158"/>
        <v>0</v>
      </c>
      <c r="K435" s="199">
        <f t="shared" si="159"/>
        <v>0</v>
      </c>
      <c r="L435" s="199">
        <f t="shared" si="160"/>
        <v>0</v>
      </c>
      <c r="M435" s="199">
        <f t="shared" si="161"/>
        <v>0</v>
      </c>
      <c r="N435" s="72"/>
      <c r="O435" s="199">
        <f>+IFERROR(MIN(N435*(1+MTR!$E$28)*(1+MTR!$D$28),IF($C435&lt;2018,L435+M435*MTR!$D$35,L435+M435*MTR!$E$36)),0)</f>
        <v>0</v>
      </c>
      <c r="Q435" s="199" t="str">
        <f t="shared" si="170"/>
        <v/>
      </c>
      <c r="R435" s="199">
        <f t="shared" si="162"/>
        <v>0</v>
      </c>
      <c r="S435" s="199">
        <f t="shared" si="163"/>
        <v>0</v>
      </c>
      <c r="T435" s="199">
        <f t="shared" si="164"/>
        <v>0</v>
      </c>
      <c r="U435" s="199">
        <f t="shared" si="165"/>
        <v>0</v>
      </c>
      <c r="V435" s="199">
        <f t="shared" si="166"/>
        <v>0</v>
      </c>
      <c r="W435" s="199">
        <f t="shared" si="167"/>
        <v>0</v>
      </c>
      <c r="X435" s="199">
        <f t="shared" si="168"/>
        <v>0</v>
      </c>
      <c r="Y435" s="199">
        <f t="shared" si="169"/>
        <v>0</v>
      </c>
      <c r="Z435" s="72"/>
      <c r="AA435" s="213">
        <f>+IFERROR(MIN(Z435*(1+MTR!$E$28)*(1+MTR!$F$28),IF(L435&lt;2018,X435+Y435*MTR!$D$35,X435+Y435*MTR!$E$36)),0)</f>
        <v>0</v>
      </c>
    </row>
    <row r="436" spans="1:27">
      <c r="A436" s="105"/>
      <c r="B436" s="72"/>
      <c r="C436" s="116"/>
      <c r="D436" s="72"/>
      <c r="E436" s="113"/>
      <c r="F436" s="197" t="str">
        <f t="shared" si="154"/>
        <v/>
      </c>
      <c r="G436" s="198" t="str">
        <f t="shared" si="155"/>
        <v/>
      </c>
      <c r="H436" s="199">
        <f t="shared" si="156"/>
        <v>0</v>
      </c>
      <c r="I436" s="199">
        <f t="shared" si="157"/>
        <v>0</v>
      </c>
      <c r="J436" s="199">
        <f t="shared" si="158"/>
        <v>0</v>
      </c>
      <c r="K436" s="199">
        <f t="shared" si="159"/>
        <v>0</v>
      </c>
      <c r="L436" s="199">
        <f t="shared" si="160"/>
        <v>0</v>
      </c>
      <c r="M436" s="199">
        <f t="shared" si="161"/>
        <v>0</v>
      </c>
      <c r="N436" s="72"/>
      <c r="O436" s="199">
        <f>+IFERROR(MIN(N436*(1+MTR!$E$28)*(1+MTR!$D$28),IF($C436&lt;2018,L436+M436*MTR!$D$35,L436+M436*MTR!$E$36)),0)</f>
        <v>0</v>
      </c>
      <c r="Q436" s="199" t="str">
        <f t="shared" si="170"/>
        <v/>
      </c>
      <c r="R436" s="199">
        <f t="shared" si="162"/>
        <v>0</v>
      </c>
      <c r="S436" s="199">
        <f t="shared" si="163"/>
        <v>0</v>
      </c>
      <c r="T436" s="199">
        <f t="shared" si="164"/>
        <v>0</v>
      </c>
      <c r="U436" s="199">
        <f t="shared" si="165"/>
        <v>0</v>
      </c>
      <c r="V436" s="199">
        <f t="shared" si="166"/>
        <v>0</v>
      </c>
      <c r="W436" s="199">
        <f t="shared" si="167"/>
        <v>0</v>
      </c>
      <c r="X436" s="199">
        <f t="shared" si="168"/>
        <v>0</v>
      </c>
      <c r="Y436" s="199">
        <f t="shared" si="169"/>
        <v>0</v>
      </c>
      <c r="Z436" s="72"/>
      <c r="AA436" s="213">
        <f>+IFERROR(MIN(Z436*(1+MTR!$E$28)*(1+MTR!$F$28),IF(L436&lt;2018,X436+Y436*MTR!$D$35,X436+Y436*MTR!$E$36)),0)</f>
        <v>0</v>
      </c>
    </row>
    <row r="437" spans="1:27">
      <c r="A437" s="105"/>
      <c r="B437" s="72"/>
      <c r="C437" s="116"/>
      <c r="D437" s="72"/>
      <c r="E437" s="113"/>
      <c r="F437" s="197" t="str">
        <f t="shared" si="154"/>
        <v/>
      </c>
      <c r="G437" s="198" t="str">
        <f t="shared" si="155"/>
        <v/>
      </c>
      <c r="H437" s="199">
        <f t="shared" si="156"/>
        <v>0</v>
      </c>
      <c r="I437" s="199">
        <f t="shared" si="157"/>
        <v>0</v>
      </c>
      <c r="J437" s="199">
        <f t="shared" si="158"/>
        <v>0</v>
      </c>
      <c r="K437" s="199">
        <f t="shared" si="159"/>
        <v>0</v>
      </c>
      <c r="L437" s="199">
        <f t="shared" si="160"/>
        <v>0</v>
      </c>
      <c r="M437" s="199">
        <f t="shared" si="161"/>
        <v>0</v>
      </c>
      <c r="N437" s="72"/>
      <c r="O437" s="199">
        <f>+IFERROR(MIN(N437*(1+MTR!$E$28)*(1+MTR!$D$28),IF($C437&lt;2018,L437+M437*MTR!$D$35,L437+M437*MTR!$E$36)),0)</f>
        <v>0</v>
      </c>
      <c r="Q437" s="199" t="str">
        <f t="shared" si="170"/>
        <v/>
      </c>
      <c r="R437" s="199">
        <f t="shared" si="162"/>
        <v>0</v>
      </c>
      <c r="S437" s="199">
        <f t="shared" si="163"/>
        <v>0</v>
      </c>
      <c r="T437" s="199">
        <f t="shared" si="164"/>
        <v>0</v>
      </c>
      <c r="U437" s="199">
        <f t="shared" si="165"/>
        <v>0</v>
      </c>
      <c r="V437" s="199">
        <f t="shared" si="166"/>
        <v>0</v>
      </c>
      <c r="W437" s="199">
        <f t="shared" si="167"/>
        <v>0</v>
      </c>
      <c r="X437" s="199">
        <f t="shared" si="168"/>
        <v>0</v>
      </c>
      <c r="Y437" s="199">
        <f t="shared" si="169"/>
        <v>0</v>
      </c>
      <c r="Z437" s="72"/>
      <c r="AA437" s="213">
        <f>+IFERROR(MIN(Z437*(1+MTR!$E$28)*(1+MTR!$F$28),IF(L437&lt;2018,X437+Y437*MTR!$D$35,X437+Y437*MTR!$E$36)),0)</f>
        <v>0</v>
      </c>
    </row>
    <row r="438" spans="1:27">
      <c r="A438" s="105"/>
      <c r="B438" s="72"/>
      <c r="C438" s="116"/>
      <c r="D438" s="72"/>
      <c r="E438" s="113"/>
      <c r="F438" s="197" t="str">
        <f t="shared" si="154"/>
        <v/>
      </c>
      <c r="G438" s="198" t="str">
        <f t="shared" si="155"/>
        <v/>
      </c>
      <c r="H438" s="199">
        <f t="shared" si="156"/>
        <v>0</v>
      </c>
      <c r="I438" s="199">
        <f t="shared" si="157"/>
        <v>0</v>
      </c>
      <c r="J438" s="199">
        <f t="shared" si="158"/>
        <v>0</v>
      </c>
      <c r="K438" s="199">
        <f t="shared" si="159"/>
        <v>0</v>
      </c>
      <c r="L438" s="199">
        <f t="shared" si="160"/>
        <v>0</v>
      </c>
      <c r="M438" s="199">
        <f t="shared" si="161"/>
        <v>0</v>
      </c>
      <c r="N438" s="72"/>
      <c r="O438" s="199">
        <f>+IFERROR(MIN(N438*(1+MTR!$E$28)*(1+MTR!$D$28),IF($C438&lt;2018,L438+M438*MTR!$D$35,L438+M438*MTR!$E$36)),0)</f>
        <v>0</v>
      </c>
      <c r="Q438" s="199" t="str">
        <f t="shared" si="170"/>
        <v/>
      </c>
      <c r="R438" s="199">
        <f t="shared" si="162"/>
        <v>0</v>
      </c>
      <c r="S438" s="199">
        <f t="shared" si="163"/>
        <v>0</v>
      </c>
      <c r="T438" s="199">
        <f t="shared" si="164"/>
        <v>0</v>
      </c>
      <c r="U438" s="199">
        <f t="shared" si="165"/>
        <v>0</v>
      </c>
      <c r="V438" s="199">
        <f t="shared" si="166"/>
        <v>0</v>
      </c>
      <c r="W438" s="199">
        <f t="shared" si="167"/>
        <v>0</v>
      </c>
      <c r="X438" s="199">
        <f t="shared" si="168"/>
        <v>0</v>
      </c>
      <c r="Y438" s="199">
        <f t="shared" si="169"/>
        <v>0</v>
      </c>
      <c r="Z438" s="72"/>
      <c r="AA438" s="213">
        <f>+IFERROR(MIN(Z438*(1+MTR!$E$28)*(1+MTR!$F$28),IF(L438&lt;2018,X438+Y438*MTR!$D$35,X438+Y438*MTR!$E$36)),0)</f>
        <v>0</v>
      </c>
    </row>
    <row r="439" spans="1:27">
      <c r="A439" s="105"/>
      <c r="B439" s="72"/>
      <c r="C439" s="116"/>
      <c r="D439" s="72"/>
      <c r="E439" s="113"/>
      <c r="F439" s="197" t="str">
        <f t="shared" si="154"/>
        <v/>
      </c>
      <c r="G439" s="198" t="str">
        <f t="shared" si="155"/>
        <v/>
      </c>
      <c r="H439" s="199">
        <f t="shared" si="156"/>
        <v>0</v>
      </c>
      <c r="I439" s="199">
        <f t="shared" si="157"/>
        <v>0</v>
      </c>
      <c r="J439" s="199">
        <f t="shared" si="158"/>
        <v>0</v>
      </c>
      <c r="K439" s="199">
        <f t="shared" si="159"/>
        <v>0</v>
      </c>
      <c r="L439" s="199">
        <f t="shared" si="160"/>
        <v>0</v>
      </c>
      <c r="M439" s="199">
        <f t="shared" si="161"/>
        <v>0</v>
      </c>
      <c r="N439" s="72"/>
      <c r="O439" s="199">
        <f>+IFERROR(MIN(N439*(1+MTR!$E$28)*(1+MTR!$D$28),IF($C439&lt;2018,L439+M439*MTR!$D$35,L439+M439*MTR!$E$36)),0)</f>
        <v>0</v>
      </c>
      <c r="Q439" s="199" t="str">
        <f t="shared" si="170"/>
        <v/>
      </c>
      <c r="R439" s="199">
        <f t="shared" si="162"/>
        <v>0</v>
      </c>
      <c r="S439" s="199">
        <f t="shared" si="163"/>
        <v>0</v>
      </c>
      <c r="T439" s="199">
        <f t="shared" si="164"/>
        <v>0</v>
      </c>
      <c r="U439" s="199">
        <f t="shared" si="165"/>
        <v>0</v>
      </c>
      <c r="V439" s="199">
        <f t="shared" si="166"/>
        <v>0</v>
      </c>
      <c r="W439" s="199">
        <f t="shared" si="167"/>
        <v>0</v>
      </c>
      <c r="X439" s="199">
        <f t="shared" si="168"/>
        <v>0</v>
      </c>
      <c r="Y439" s="199">
        <f t="shared" si="169"/>
        <v>0</v>
      </c>
      <c r="Z439" s="72"/>
      <c r="AA439" s="213">
        <f>+IFERROR(MIN(Z439*(1+MTR!$E$28)*(1+MTR!$F$28),IF(L439&lt;2018,X439+Y439*MTR!$D$35,X439+Y439*MTR!$E$36)),0)</f>
        <v>0</v>
      </c>
    </row>
    <row r="440" spans="1:27">
      <c r="A440" s="105"/>
      <c r="B440" s="72"/>
      <c r="C440" s="116"/>
      <c r="D440" s="72"/>
      <c r="E440" s="113"/>
      <c r="F440" s="197" t="str">
        <f t="shared" si="154"/>
        <v/>
      </c>
      <c r="G440" s="198" t="str">
        <f t="shared" si="155"/>
        <v/>
      </c>
      <c r="H440" s="199">
        <f t="shared" si="156"/>
        <v>0</v>
      </c>
      <c r="I440" s="199">
        <f t="shared" si="157"/>
        <v>0</v>
      </c>
      <c r="J440" s="199">
        <f t="shared" si="158"/>
        <v>0</v>
      </c>
      <c r="K440" s="199">
        <f t="shared" si="159"/>
        <v>0</v>
      </c>
      <c r="L440" s="199">
        <f t="shared" si="160"/>
        <v>0</v>
      </c>
      <c r="M440" s="199">
        <f t="shared" si="161"/>
        <v>0</v>
      </c>
      <c r="N440" s="72"/>
      <c r="O440" s="199">
        <f>+IFERROR(MIN(N440*(1+MTR!$E$28)*(1+MTR!$D$28),IF($C440&lt;2018,L440+M440*MTR!$D$35,L440+M440*MTR!$E$36)),0)</f>
        <v>0</v>
      </c>
      <c r="Q440" s="199" t="str">
        <f t="shared" si="170"/>
        <v/>
      </c>
      <c r="R440" s="199">
        <f t="shared" si="162"/>
        <v>0</v>
      </c>
      <c r="S440" s="199">
        <f t="shared" si="163"/>
        <v>0</v>
      </c>
      <c r="T440" s="199">
        <f t="shared" si="164"/>
        <v>0</v>
      </c>
      <c r="U440" s="199">
        <f t="shared" si="165"/>
        <v>0</v>
      </c>
      <c r="V440" s="199">
        <f t="shared" si="166"/>
        <v>0</v>
      </c>
      <c r="W440" s="199">
        <f t="shared" si="167"/>
        <v>0</v>
      </c>
      <c r="X440" s="199">
        <f t="shared" si="168"/>
        <v>0</v>
      </c>
      <c r="Y440" s="199">
        <f t="shared" si="169"/>
        <v>0</v>
      </c>
      <c r="Z440" s="72"/>
      <c r="AA440" s="213">
        <f>+IFERROR(MIN(Z440*(1+MTR!$E$28)*(1+MTR!$F$28),IF(L440&lt;2018,X440+Y440*MTR!$D$35,X440+Y440*MTR!$E$36)),0)</f>
        <v>0</v>
      </c>
    </row>
    <row r="441" spans="1:27">
      <c r="A441" s="105"/>
      <c r="B441" s="72"/>
      <c r="C441" s="116"/>
      <c r="D441" s="72"/>
      <c r="E441" s="113"/>
      <c r="F441" s="197" t="str">
        <f t="shared" si="154"/>
        <v/>
      </c>
      <c r="G441" s="198" t="str">
        <f t="shared" si="155"/>
        <v/>
      </c>
      <c r="H441" s="199">
        <f t="shared" si="156"/>
        <v>0</v>
      </c>
      <c r="I441" s="199">
        <f t="shared" si="157"/>
        <v>0</v>
      </c>
      <c r="J441" s="199">
        <f t="shared" si="158"/>
        <v>0</v>
      </c>
      <c r="K441" s="199">
        <f t="shared" si="159"/>
        <v>0</v>
      </c>
      <c r="L441" s="199">
        <f t="shared" si="160"/>
        <v>0</v>
      </c>
      <c r="M441" s="199">
        <f t="shared" si="161"/>
        <v>0</v>
      </c>
      <c r="N441" s="72"/>
      <c r="O441" s="199">
        <f>+IFERROR(MIN(N441*(1+MTR!$E$28)*(1+MTR!$D$28),IF($C441&lt;2018,L441+M441*MTR!$D$35,L441+M441*MTR!$E$36)),0)</f>
        <v>0</v>
      </c>
      <c r="Q441" s="199" t="str">
        <f t="shared" si="170"/>
        <v/>
      </c>
      <c r="R441" s="199">
        <f t="shared" si="162"/>
        <v>0</v>
      </c>
      <c r="S441" s="199">
        <f t="shared" si="163"/>
        <v>0</v>
      </c>
      <c r="T441" s="199">
        <f t="shared" si="164"/>
        <v>0</v>
      </c>
      <c r="U441" s="199">
        <f t="shared" si="165"/>
        <v>0</v>
      </c>
      <c r="V441" s="199">
        <f t="shared" si="166"/>
        <v>0</v>
      </c>
      <c r="W441" s="199">
        <f t="shared" si="167"/>
        <v>0</v>
      </c>
      <c r="X441" s="199">
        <f t="shared" si="168"/>
        <v>0</v>
      </c>
      <c r="Y441" s="199">
        <f t="shared" si="169"/>
        <v>0</v>
      </c>
      <c r="Z441" s="72"/>
      <c r="AA441" s="213">
        <f>+IFERROR(MIN(Z441*(1+MTR!$E$28)*(1+MTR!$F$28),IF(L441&lt;2018,X441+Y441*MTR!$D$35,X441+Y441*MTR!$E$36)),0)</f>
        <v>0</v>
      </c>
    </row>
    <row r="442" spans="1:27">
      <c r="A442" s="105"/>
      <c r="B442" s="72"/>
      <c r="C442" s="116"/>
      <c r="D442" s="72"/>
      <c r="E442" s="113"/>
      <c r="F442" s="197" t="str">
        <f t="shared" si="154"/>
        <v/>
      </c>
      <c r="G442" s="198" t="str">
        <f t="shared" si="155"/>
        <v/>
      </c>
      <c r="H442" s="199">
        <f t="shared" si="156"/>
        <v>0</v>
      </c>
      <c r="I442" s="199">
        <f t="shared" si="157"/>
        <v>0</v>
      </c>
      <c r="J442" s="199">
        <f t="shared" si="158"/>
        <v>0</v>
      </c>
      <c r="K442" s="199">
        <f t="shared" si="159"/>
        <v>0</v>
      </c>
      <c r="L442" s="199">
        <f t="shared" si="160"/>
        <v>0</v>
      </c>
      <c r="M442" s="199">
        <f t="shared" si="161"/>
        <v>0</v>
      </c>
      <c r="N442" s="72"/>
      <c r="O442" s="199">
        <f>+IFERROR(MIN(N442*(1+MTR!$E$28)*(1+MTR!$D$28),IF($C442&lt;2018,L442+M442*MTR!$D$35,L442+M442*MTR!$E$36)),0)</f>
        <v>0</v>
      </c>
      <c r="Q442" s="199" t="str">
        <f t="shared" si="170"/>
        <v/>
      </c>
      <c r="R442" s="199">
        <f t="shared" si="162"/>
        <v>0</v>
      </c>
      <c r="S442" s="199">
        <f t="shared" si="163"/>
        <v>0</v>
      </c>
      <c r="T442" s="199">
        <f t="shared" si="164"/>
        <v>0</v>
      </c>
      <c r="U442" s="199">
        <f t="shared" si="165"/>
        <v>0</v>
      </c>
      <c r="V442" s="199">
        <f t="shared" si="166"/>
        <v>0</v>
      </c>
      <c r="W442" s="199">
        <f t="shared" si="167"/>
        <v>0</v>
      </c>
      <c r="X442" s="199">
        <f t="shared" si="168"/>
        <v>0</v>
      </c>
      <c r="Y442" s="199">
        <f t="shared" si="169"/>
        <v>0</v>
      </c>
      <c r="Z442" s="72"/>
      <c r="AA442" s="213">
        <f>+IFERROR(MIN(Z442*(1+MTR!$E$28)*(1+MTR!$F$28),IF(L442&lt;2018,X442+Y442*MTR!$D$35,X442+Y442*MTR!$E$36)),0)</f>
        <v>0</v>
      </c>
    </row>
    <row r="443" spans="1:27">
      <c r="A443" s="105"/>
      <c r="B443" s="72"/>
      <c r="C443" s="116"/>
      <c r="D443" s="72"/>
      <c r="E443" s="113"/>
      <c r="F443" s="197" t="str">
        <f t="shared" si="154"/>
        <v/>
      </c>
      <c r="G443" s="198" t="str">
        <f t="shared" si="155"/>
        <v/>
      </c>
      <c r="H443" s="199">
        <f t="shared" si="156"/>
        <v>0</v>
      </c>
      <c r="I443" s="199">
        <f t="shared" si="157"/>
        <v>0</v>
      </c>
      <c r="J443" s="199">
        <f t="shared" si="158"/>
        <v>0</v>
      </c>
      <c r="K443" s="199">
        <f t="shared" si="159"/>
        <v>0</v>
      </c>
      <c r="L443" s="199">
        <f t="shared" si="160"/>
        <v>0</v>
      </c>
      <c r="M443" s="199">
        <f t="shared" si="161"/>
        <v>0</v>
      </c>
      <c r="N443" s="72"/>
      <c r="O443" s="199">
        <f>+IFERROR(MIN(N443*(1+MTR!$E$28)*(1+MTR!$D$28),IF($C443&lt;2018,L443+M443*MTR!$D$35,L443+M443*MTR!$E$36)),0)</f>
        <v>0</v>
      </c>
      <c r="Q443" s="199" t="str">
        <f t="shared" si="170"/>
        <v/>
      </c>
      <c r="R443" s="199">
        <f t="shared" si="162"/>
        <v>0</v>
      </c>
      <c r="S443" s="199">
        <f t="shared" si="163"/>
        <v>0</v>
      </c>
      <c r="T443" s="199">
        <f t="shared" si="164"/>
        <v>0</v>
      </c>
      <c r="U443" s="199">
        <f t="shared" si="165"/>
        <v>0</v>
      </c>
      <c r="V443" s="199">
        <f t="shared" si="166"/>
        <v>0</v>
      </c>
      <c r="W443" s="199">
        <f t="shared" si="167"/>
        <v>0</v>
      </c>
      <c r="X443" s="199">
        <f t="shared" si="168"/>
        <v>0</v>
      </c>
      <c r="Y443" s="199">
        <f t="shared" si="169"/>
        <v>0</v>
      </c>
      <c r="Z443" s="72"/>
      <c r="AA443" s="213">
        <f>+IFERROR(MIN(Z443*(1+MTR!$E$28)*(1+MTR!$F$28),IF(L443&lt;2018,X443+Y443*MTR!$D$35,X443+Y443*MTR!$E$36)),0)</f>
        <v>0</v>
      </c>
    </row>
    <row r="444" spans="1:27">
      <c r="A444" s="105"/>
      <c r="B444" s="72"/>
      <c r="C444" s="116"/>
      <c r="D444" s="72"/>
      <c r="E444" s="113"/>
      <c r="F444" s="197" t="str">
        <f t="shared" si="154"/>
        <v/>
      </c>
      <c r="G444" s="198" t="str">
        <f t="shared" si="155"/>
        <v/>
      </c>
      <c r="H444" s="199">
        <f t="shared" si="156"/>
        <v>0</v>
      </c>
      <c r="I444" s="199">
        <f t="shared" si="157"/>
        <v>0</v>
      </c>
      <c r="J444" s="199">
        <f t="shared" si="158"/>
        <v>0</v>
      </c>
      <c r="K444" s="199">
        <f t="shared" si="159"/>
        <v>0</v>
      </c>
      <c r="L444" s="199">
        <f t="shared" si="160"/>
        <v>0</v>
      </c>
      <c r="M444" s="199">
        <f t="shared" si="161"/>
        <v>0</v>
      </c>
      <c r="N444" s="72"/>
      <c r="O444" s="199">
        <f>+IFERROR(MIN(N444*(1+MTR!$E$28)*(1+MTR!$D$28),IF($C444&lt;2018,L444+M444*MTR!$D$35,L444+M444*MTR!$E$36)),0)</f>
        <v>0</v>
      </c>
      <c r="Q444" s="199" t="str">
        <f t="shared" si="170"/>
        <v/>
      </c>
      <c r="R444" s="199">
        <f t="shared" si="162"/>
        <v>0</v>
      </c>
      <c r="S444" s="199">
        <f t="shared" si="163"/>
        <v>0</v>
      </c>
      <c r="T444" s="199">
        <f t="shared" si="164"/>
        <v>0</v>
      </c>
      <c r="U444" s="199">
        <f t="shared" si="165"/>
        <v>0</v>
      </c>
      <c r="V444" s="199">
        <f t="shared" si="166"/>
        <v>0</v>
      </c>
      <c r="W444" s="199">
        <f t="shared" si="167"/>
        <v>0</v>
      </c>
      <c r="X444" s="199">
        <f t="shared" si="168"/>
        <v>0</v>
      </c>
      <c r="Y444" s="199">
        <f t="shared" si="169"/>
        <v>0</v>
      </c>
      <c r="Z444" s="72"/>
      <c r="AA444" s="213">
        <f>+IFERROR(MIN(Z444*(1+MTR!$E$28)*(1+MTR!$F$28),IF(L444&lt;2018,X444+Y444*MTR!$D$35,X444+Y444*MTR!$E$36)),0)</f>
        <v>0</v>
      </c>
    </row>
    <row r="445" spans="1:27">
      <c r="A445" s="105"/>
      <c r="B445" s="72"/>
      <c r="C445" s="116"/>
      <c r="D445" s="72"/>
      <c r="E445" s="113"/>
      <c r="F445" s="197" t="str">
        <f t="shared" si="154"/>
        <v/>
      </c>
      <c r="G445" s="198" t="str">
        <f t="shared" si="155"/>
        <v/>
      </c>
      <c r="H445" s="199">
        <f t="shared" si="156"/>
        <v>0</v>
      </c>
      <c r="I445" s="199">
        <f t="shared" si="157"/>
        <v>0</v>
      </c>
      <c r="J445" s="199">
        <f t="shared" si="158"/>
        <v>0</v>
      </c>
      <c r="K445" s="199">
        <f t="shared" si="159"/>
        <v>0</v>
      </c>
      <c r="L445" s="199">
        <f t="shared" si="160"/>
        <v>0</v>
      </c>
      <c r="M445" s="199">
        <f t="shared" si="161"/>
        <v>0</v>
      </c>
      <c r="N445" s="72"/>
      <c r="O445" s="199">
        <f>+IFERROR(MIN(N445*(1+MTR!$E$28)*(1+MTR!$D$28),IF($C445&lt;2018,L445+M445*MTR!$D$35,L445+M445*MTR!$E$36)),0)</f>
        <v>0</v>
      </c>
      <c r="Q445" s="199" t="str">
        <f t="shared" si="170"/>
        <v/>
      </c>
      <c r="R445" s="199">
        <f t="shared" si="162"/>
        <v>0</v>
      </c>
      <c r="S445" s="199">
        <f t="shared" si="163"/>
        <v>0</v>
      </c>
      <c r="T445" s="199">
        <f t="shared" si="164"/>
        <v>0</v>
      </c>
      <c r="U445" s="199">
        <f t="shared" si="165"/>
        <v>0</v>
      </c>
      <c r="V445" s="199">
        <f t="shared" si="166"/>
        <v>0</v>
      </c>
      <c r="W445" s="199">
        <f t="shared" si="167"/>
        <v>0</v>
      </c>
      <c r="X445" s="199">
        <f t="shared" si="168"/>
        <v>0</v>
      </c>
      <c r="Y445" s="199">
        <f t="shared" si="169"/>
        <v>0</v>
      </c>
      <c r="Z445" s="72"/>
      <c r="AA445" s="213">
        <f>+IFERROR(MIN(Z445*(1+MTR!$E$28)*(1+MTR!$F$28),IF(L445&lt;2018,X445+Y445*MTR!$D$35,X445+Y445*MTR!$E$36)),0)</f>
        <v>0</v>
      </c>
    </row>
    <row r="446" spans="1:27">
      <c r="A446" s="105"/>
      <c r="B446" s="72"/>
      <c r="C446" s="116"/>
      <c r="D446" s="72"/>
      <c r="E446" s="113"/>
      <c r="F446" s="197" t="str">
        <f t="shared" si="154"/>
        <v/>
      </c>
      <c r="G446" s="198" t="str">
        <f t="shared" si="155"/>
        <v/>
      </c>
      <c r="H446" s="199">
        <f t="shared" si="156"/>
        <v>0</v>
      </c>
      <c r="I446" s="199">
        <f t="shared" si="157"/>
        <v>0</v>
      </c>
      <c r="J446" s="199">
        <f t="shared" si="158"/>
        <v>0</v>
      </c>
      <c r="K446" s="199">
        <f t="shared" si="159"/>
        <v>0</v>
      </c>
      <c r="L446" s="199">
        <f t="shared" si="160"/>
        <v>0</v>
      </c>
      <c r="M446" s="199">
        <f t="shared" si="161"/>
        <v>0</v>
      </c>
      <c r="N446" s="72"/>
      <c r="O446" s="199">
        <f>+IFERROR(MIN(N446*(1+MTR!$E$28)*(1+MTR!$D$28),IF($C446&lt;2018,L446+M446*MTR!$D$35,L446+M446*MTR!$E$36)),0)</f>
        <v>0</v>
      </c>
      <c r="Q446" s="199" t="str">
        <f t="shared" si="170"/>
        <v/>
      </c>
      <c r="R446" s="199">
        <f t="shared" si="162"/>
        <v>0</v>
      </c>
      <c r="S446" s="199">
        <f t="shared" si="163"/>
        <v>0</v>
      </c>
      <c r="T446" s="199">
        <f t="shared" si="164"/>
        <v>0</v>
      </c>
      <c r="U446" s="199">
        <f t="shared" si="165"/>
        <v>0</v>
      </c>
      <c r="V446" s="199">
        <f t="shared" si="166"/>
        <v>0</v>
      </c>
      <c r="W446" s="199">
        <f t="shared" si="167"/>
        <v>0</v>
      </c>
      <c r="X446" s="199">
        <f t="shared" si="168"/>
        <v>0</v>
      </c>
      <c r="Y446" s="199">
        <f t="shared" si="169"/>
        <v>0</v>
      </c>
      <c r="Z446" s="72"/>
      <c r="AA446" s="213">
        <f>+IFERROR(MIN(Z446*(1+MTR!$E$28)*(1+MTR!$F$28),IF(L446&lt;2018,X446+Y446*MTR!$D$35,X446+Y446*MTR!$E$36)),0)</f>
        <v>0</v>
      </c>
    </row>
    <row r="447" spans="1:27">
      <c r="A447" s="105"/>
      <c r="B447" s="72"/>
      <c r="C447" s="116"/>
      <c r="D447" s="72"/>
      <c r="E447" s="113"/>
      <c r="F447" s="197" t="str">
        <f t="shared" si="154"/>
        <v/>
      </c>
      <c r="G447" s="198" t="str">
        <f t="shared" si="155"/>
        <v/>
      </c>
      <c r="H447" s="199">
        <f t="shared" si="156"/>
        <v>0</v>
      </c>
      <c r="I447" s="199">
        <f t="shared" si="157"/>
        <v>0</v>
      </c>
      <c r="J447" s="199">
        <f t="shared" si="158"/>
        <v>0</v>
      </c>
      <c r="K447" s="199">
        <f t="shared" si="159"/>
        <v>0</v>
      </c>
      <c r="L447" s="199">
        <f t="shared" si="160"/>
        <v>0</v>
      </c>
      <c r="M447" s="199">
        <f t="shared" si="161"/>
        <v>0</v>
      </c>
      <c r="N447" s="72"/>
      <c r="O447" s="199">
        <f>+IFERROR(MIN(N447*(1+MTR!$E$28)*(1+MTR!$D$28),IF($C447&lt;2018,L447+M447*MTR!$D$35,L447+M447*MTR!$E$36)),0)</f>
        <v>0</v>
      </c>
      <c r="Q447" s="199" t="str">
        <f t="shared" si="170"/>
        <v/>
      </c>
      <c r="R447" s="199">
        <f t="shared" si="162"/>
        <v>0</v>
      </c>
      <c r="S447" s="199">
        <f t="shared" si="163"/>
        <v>0</v>
      </c>
      <c r="T447" s="199">
        <f t="shared" si="164"/>
        <v>0</v>
      </c>
      <c r="U447" s="199">
        <f t="shared" si="165"/>
        <v>0</v>
      </c>
      <c r="V447" s="199">
        <f t="shared" si="166"/>
        <v>0</v>
      </c>
      <c r="W447" s="199">
        <f t="shared" si="167"/>
        <v>0</v>
      </c>
      <c r="X447" s="199">
        <f t="shared" si="168"/>
        <v>0</v>
      </c>
      <c r="Y447" s="199">
        <f t="shared" si="169"/>
        <v>0</v>
      </c>
      <c r="Z447" s="72"/>
      <c r="AA447" s="213">
        <f>+IFERROR(MIN(Z447*(1+MTR!$E$28)*(1+MTR!$F$28),IF(L447&lt;2018,X447+Y447*MTR!$D$35,X447+Y447*MTR!$E$36)),0)</f>
        <v>0</v>
      </c>
    </row>
    <row r="448" spans="1:27">
      <c r="A448" s="105"/>
      <c r="B448" s="72"/>
      <c r="C448" s="116"/>
      <c r="D448" s="72"/>
      <c r="E448" s="113"/>
      <c r="F448" s="197" t="str">
        <f t="shared" si="154"/>
        <v/>
      </c>
      <c r="G448" s="198" t="str">
        <f t="shared" si="155"/>
        <v/>
      </c>
      <c r="H448" s="199">
        <f t="shared" si="156"/>
        <v>0</v>
      </c>
      <c r="I448" s="199">
        <f t="shared" si="157"/>
        <v>0</v>
      </c>
      <c r="J448" s="199">
        <f t="shared" si="158"/>
        <v>0</v>
      </c>
      <c r="K448" s="199">
        <f t="shared" si="159"/>
        <v>0</v>
      </c>
      <c r="L448" s="199">
        <f t="shared" si="160"/>
        <v>0</v>
      </c>
      <c r="M448" s="199">
        <f t="shared" si="161"/>
        <v>0</v>
      </c>
      <c r="N448" s="72"/>
      <c r="O448" s="199">
        <f>+IFERROR(MIN(N448*(1+MTR!$E$28)*(1+MTR!$D$28),IF($C448&lt;2018,L448+M448*MTR!$D$35,L448+M448*MTR!$E$36)),0)</f>
        <v>0</v>
      </c>
      <c r="Q448" s="199" t="str">
        <f t="shared" si="170"/>
        <v/>
      </c>
      <c r="R448" s="199">
        <f t="shared" si="162"/>
        <v>0</v>
      </c>
      <c r="S448" s="199">
        <f t="shared" si="163"/>
        <v>0</v>
      </c>
      <c r="T448" s="199">
        <f t="shared" si="164"/>
        <v>0</v>
      </c>
      <c r="U448" s="199">
        <f t="shared" si="165"/>
        <v>0</v>
      </c>
      <c r="V448" s="199">
        <f t="shared" si="166"/>
        <v>0</v>
      </c>
      <c r="W448" s="199">
        <f t="shared" si="167"/>
        <v>0</v>
      </c>
      <c r="X448" s="199">
        <f t="shared" si="168"/>
        <v>0</v>
      </c>
      <c r="Y448" s="199">
        <f t="shared" si="169"/>
        <v>0</v>
      </c>
      <c r="Z448" s="72"/>
      <c r="AA448" s="213">
        <f>+IFERROR(MIN(Z448*(1+MTR!$E$28)*(1+MTR!$F$28),IF(L448&lt;2018,X448+Y448*MTR!$D$35,X448+Y448*MTR!$E$36)),0)</f>
        <v>0</v>
      </c>
    </row>
    <row r="449" spans="1:27">
      <c r="A449" s="105"/>
      <c r="B449" s="72"/>
      <c r="C449" s="116"/>
      <c r="D449" s="72"/>
      <c r="E449" s="113"/>
      <c r="F449" s="197" t="str">
        <f t="shared" si="154"/>
        <v/>
      </c>
      <c r="G449" s="198" t="str">
        <f t="shared" si="155"/>
        <v/>
      </c>
      <c r="H449" s="199">
        <f t="shared" si="156"/>
        <v>0</v>
      </c>
      <c r="I449" s="199">
        <f t="shared" si="157"/>
        <v>0</v>
      </c>
      <c r="J449" s="199">
        <f t="shared" si="158"/>
        <v>0</v>
      </c>
      <c r="K449" s="199">
        <f t="shared" si="159"/>
        <v>0</v>
      </c>
      <c r="L449" s="199">
        <f t="shared" si="160"/>
        <v>0</v>
      </c>
      <c r="M449" s="199">
        <f t="shared" si="161"/>
        <v>0</v>
      </c>
      <c r="N449" s="72"/>
      <c r="O449" s="199">
        <f>+IFERROR(MIN(N449*(1+MTR!$E$28)*(1+MTR!$D$28),IF($C449&lt;2018,L449+M449*MTR!$D$35,L449+M449*MTR!$E$36)),0)</f>
        <v>0</v>
      </c>
      <c r="Q449" s="199" t="str">
        <f t="shared" si="170"/>
        <v/>
      </c>
      <c r="R449" s="199">
        <f t="shared" si="162"/>
        <v>0</v>
      </c>
      <c r="S449" s="199">
        <f t="shared" si="163"/>
        <v>0</v>
      </c>
      <c r="T449" s="199">
        <f t="shared" si="164"/>
        <v>0</v>
      </c>
      <c r="U449" s="199">
        <f t="shared" si="165"/>
        <v>0</v>
      </c>
      <c r="V449" s="199">
        <f t="shared" si="166"/>
        <v>0</v>
      </c>
      <c r="W449" s="199">
        <f t="shared" si="167"/>
        <v>0</v>
      </c>
      <c r="X449" s="199">
        <f t="shared" si="168"/>
        <v>0</v>
      </c>
      <c r="Y449" s="199">
        <f t="shared" si="169"/>
        <v>0</v>
      </c>
      <c r="Z449" s="72"/>
      <c r="AA449" s="213">
        <f>+IFERROR(MIN(Z449*(1+MTR!$E$28)*(1+MTR!$F$28),IF(L449&lt;2018,X449+Y449*MTR!$D$35,X449+Y449*MTR!$E$36)),0)</f>
        <v>0</v>
      </c>
    </row>
    <row r="450" spans="1:27">
      <c r="A450" s="105"/>
      <c r="B450" s="72"/>
      <c r="C450" s="116"/>
      <c r="D450" s="72"/>
      <c r="E450" s="113"/>
      <c r="F450" s="197" t="str">
        <f t="shared" si="154"/>
        <v/>
      </c>
      <c r="G450" s="198" t="str">
        <f t="shared" si="155"/>
        <v/>
      </c>
      <c r="H450" s="199">
        <f t="shared" si="156"/>
        <v>0</v>
      </c>
      <c r="I450" s="199">
        <f t="shared" si="157"/>
        <v>0</v>
      </c>
      <c r="J450" s="199">
        <f t="shared" si="158"/>
        <v>0</v>
      </c>
      <c r="K450" s="199">
        <f t="shared" si="159"/>
        <v>0</v>
      </c>
      <c r="L450" s="199">
        <f t="shared" si="160"/>
        <v>0</v>
      </c>
      <c r="M450" s="199">
        <f t="shared" si="161"/>
        <v>0</v>
      </c>
      <c r="N450" s="72"/>
      <c r="O450" s="199">
        <f>+IFERROR(MIN(N450*(1+MTR!$E$28)*(1+MTR!$D$28),IF($C450&lt;2018,L450+M450*MTR!$D$35,L450+M450*MTR!$E$36)),0)</f>
        <v>0</v>
      </c>
      <c r="Q450" s="199" t="str">
        <f t="shared" si="170"/>
        <v/>
      </c>
      <c r="R450" s="199">
        <f t="shared" si="162"/>
        <v>0</v>
      </c>
      <c r="S450" s="199">
        <f t="shared" si="163"/>
        <v>0</v>
      </c>
      <c r="T450" s="199">
        <f t="shared" si="164"/>
        <v>0</v>
      </c>
      <c r="U450" s="199">
        <f t="shared" si="165"/>
        <v>0</v>
      </c>
      <c r="V450" s="199">
        <f t="shared" si="166"/>
        <v>0</v>
      </c>
      <c r="W450" s="199">
        <f t="shared" si="167"/>
        <v>0</v>
      </c>
      <c r="X450" s="199">
        <f t="shared" si="168"/>
        <v>0</v>
      </c>
      <c r="Y450" s="199">
        <f t="shared" si="169"/>
        <v>0</v>
      </c>
      <c r="Z450" s="72"/>
      <c r="AA450" s="213">
        <f>+IFERROR(MIN(Z450*(1+MTR!$E$28)*(1+MTR!$F$28),IF(L450&lt;2018,X450+Y450*MTR!$D$35,X450+Y450*MTR!$E$36)),0)</f>
        <v>0</v>
      </c>
    </row>
    <row r="451" spans="1:27">
      <c r="A451" s="105"/>
      <c r="B451" s="72"/>
      <c r="C451" s="116"/>
      <c r="D451" s="72"/>
      <c r="E451" s="113"/>
      <c r="F451" s="197" t="str">
        <f t="shared" si="154"/>
        <v/>
      </c>
      <c r="G451" s="198" t="str">
        <f t="shared" si="155"/>
        <v/>
      </c>
      <c r="H451" s="199">
        <f t="shared" si="156"/>
        <v>0</v>
      </c>
      <c r="I451" s="199">
        <f t="shared" si="157"/>
        <v>0</v>
      </c>
      <c r="J451" s="199">
        <f t="shared" si="158"/>
        <v>0</v>
      </c>
      <c r="K451" s="199">
        <f t="shared" si="159"/>
        <v>0</v>
      </c>
      <c r="L451" s="199">
        <f t="shared" si="160"/>
        <v>0</v>
      </c>
      <c r="M451" s="199">
        <f t="shared" si="161"/>
        <v>0</v>
      </c>
      <c r="N451" s="72"/>
      <c r="O451" s="199">
        <f>+IFERROR(MIN(N451*(1+MTR!$E$28)*(1+MTR!$D$28),IF($C451&lt;2018,L451+M451*MTR!$D$35,L451+M451*MTR!$E$36)),0)</f>
        <v>0</v>
      </c>
      <c r="Q451" s="199" t="str">
        <f t="shared" si="170"/>
        <v/>
      </c>
      <c r="R451" s="199">
        <f t="shared" si="162"/>
        <v>0</v>
      </c>
      <c r="S451" s="199">
        <f t="shared" si="163"/>
        <v>0</v>
      </c>
      <c r="T451" s="199">
        <f t="shared" si="164"/>
        <v>0</v>
      </c>
      <c r="U451" s="199">
        <f t="shared" si="165"/>
        <v>0</v>
      </c>
      <c r="V451" s="199">
        <f t="shared" si="166"/>
        <v>0</v>
      </c>
      <c r="W451" s="199">
        <f t="shared" si="167"/>
        <v>0</v>
      </c>
      <c r="X451" s="199">
        <f t="shared" si="168"/>
        <v>0</v>
      </c>
      <c r="Y451" s="199">
        <f t="shared" si="169"/>
        <v>0</v>
      </c>
      <c r="Z451" s="72"/>
      <c r="AA451" s="213">
        <f>+IFERROR(MIN(Z451*(1+MTR!$E$28)*(1+MTR!$F$28),IF(L451&lt;2018,X451+Y451*MTR!$D$35,X451+Y451*MTR!$E$36)),0)</f>
        <v>0</v>
      </c>
    </row>
    <row r="452" spans="1:27">
      <c r="A452" s="105"/>
      <c r="B452" s="72"/>
      <c r="C452" s="116"/>
      <c r="D452" s="72"/>
      <c r="E452" s="113"/>
      <c r="F452" s="197" t="str">
        <f t="shared" si="154"/>
        <v/>
      </c>
      <c r="G452" s="198" t="str">
        <f t="shared" si="155"/>
        <v/>
      </c>
      <c r="H452" s="199">
        <f t="shared" si="156"/>
        <v>0</v>
      </c>
      <c r="I452" s="199">
        <f t="shared" si="157"/>
        <v>0</v>
      </c>
      <c r="J452" s="199">
        <f t="shared" si="158"/>
        <v>0</v>
      </c>
      <c r="K452" s="199">
        <f t="shared" si="159"/>
        <v>0</v>
      </c>
      <c r="L452" s="199">
        <f t="shared" si="160"/>
        <v>0</v>
      </c>
      <c r="M452" s="199">
        <f t="shared" si="161"/>
        <v>0</v>
      </c>
      <c r="N452" s="72"/>
      <c r="O452" s="199">
        <f>+IFERROR(MIN(N452*(1+MTR!$E$28)*(1+MTR!$D$28),IF($C452&lt;2018,L452+M452*MTR!$D$35,L452+M452*MTR!$E$36)),0)</f>
        <v>0</v>
      </c>
      <c r="Q452" s="199" t="str">
        <f t="shared" si="170"/>
        <v/>
      </c>
      <c r="R452" s="199">
        <f t="shared" si="162"/>
        <v>0</v>
      </c>
      <c r="S452" s="199">
        <f t="shared" si="163"/>
        <v>0</v>
      </c>
      <c r="T452" s="199">
        <f t="shared" si="164"/>
        <v>0</v>
      </c>
      <c r="U452" s="199">
        <f t="shared" si="165"/>
        <v>0</v>
      </c>
      <c r="V452" s="199">
        <f t="shared" si="166"/>
        <v>0</v>
      </c>
      <c r="W452" s="199">
        <f t="shared" si="167"/>
        <v>0</v>
      </c>
      <c r="X452" s="199">
        <f t="shared" si="168"/>
        <v>0</v>
      </c>
      <c r="Y452" s="199">
        <f t="shared" si="169"/>
        <v>0</v>
      </c>
      <c r="Z452" s="72"/>
      <c r="AA452" s="213">
        <f>+IFERROR(MIN(Z452*(1+MTR!$E$28)*(1+MTR!$F$28),IF(L452&lt;2018,X452+Y452*MTR!$D$35,X452+Y452*MTR!$E$36)),0)</f>
        <v>0</v>
      </c>
    </row>
    <row r="453" spans="1:27">
      <c r="A453" s="105"/>
      <c r="B453" s="72"/>
      <c r="C453" s="116"/>
      <c r="D453" s="72"/>
      <c r="E453" s="113"/>
      <c r="F453" s="197" t="str">
        <f t="shared" si="154"/>
        <v/>
      </c>
      <c r="G453" s="198" t="str">
        <f t="shared" si="155"/>
        <v/>
      </c>
      <c r="H453" s="199">
        <f t="shared" si="156"/>
        <v>0</v>
      </c>
      <c r="I453" s="199">
        <f t="shared" si="157"/>
        <v>0</v>
      </c>
      <c r="J453" s="199">
        <f t="shared" si="158"/>
        <v>0</v>
      </c>
      <c r="K453" s="199">
        <f t="shared" si="159"/>
        <v>0</v>
      </c>
      <c r="L453" s="199">
        <f t="shared" si="160"/>
        <v>0</v>
      </c>
      <c r="M453" s="199">
        <f t="shared" si="161"/>
        <v>0</v>
      </c>
      <c r="N453" s="72"/>
      <c r="O453" s="199">
        <f>+IFERROR(MIN(N453*(1+MTR!$E$28)*(1+MTR!$D$28),IF($C453&lt;2018,L453+M453*MTR!$D$35,L453+M453*MTR!$E$36)),0)</f>
        <v>0</v>
      </c>
      <c r="Q453" s="199" t="str">
        <f t="shared" si="170"/>
        <v/>
      </c>
      <c r="R453" s="199">
        <f t="shared" si="162"/>
        <v>0</v>
      </c>
      <c r="S453" s="199">
        <f t="shared" si="163"/>
        <v>0</v>
      </c>
      <c r="T453" s="199">
        <f t="shared" si="164"/>
        <v>0</v>
      </c>
      <c r="U453" s="199">
        <f t="shared" si="165"/>
        <v>0</v>
      </c>
      <c r="V453" s="199">
        <f t="shared" si="166"/>
        <v>0</v>
      </c>
      <c r="W453" s="199">
        <f t="shared" si="167"/>
        <v>0</v>
      </c>
      <c r="X453" s="199">
        <f t="shared" si="168"/>
        <v>0</v>
      </c>
      <c r="Y453" s="199">
        <f t="shared" si="169"/>
        <v>0</v>
      </c>
      <c r="Z453" s="72"/>
      <c r="AA453" s="213">
        <f>+IFERROR(MIN(Z453*(1+MTR!$E$28)*(1+MTR!$F$28),IF(L453&lt;2018,X453+Y453*MTR!$D$35,X453+Y453*MTR!$E$36)),0)</f>
        <v>0</v>
      </c>
    </row>
    <row r="454" spans="1:27">
      <c r="A454" s="105"/>
      <c r="B454" s="72"/>
      <c r="C454" s="116"/>
      <c r="D454" s="72"/>
      <c r="E454" s="113"/>
      <c r="F454" s="197" t="str">
        <f t="shared" si="154"/>
        <v/>
      </c>
      <c r="G454" s="198" t="str">
        <f t="shared" si="155"/>
        <v/>
      </c>
      <c r="H454" s="199">
        <f t="shared" si="156"/>
        <v>0</v>
      </c>
      <c r="I454" s="199">
        <f t="shared" si="157"/>
        <v>0</v>
      </c>
      <c r="J454" s="199">
        <f t="shared" si="158"/>
        <v>0</v>
      </c>
      <c r="K454" s="199">
        <f t="shared" si="159"/>
        <v>0</v>
      </c>
      <c r="L454" s="199">
        <f t="shared" si="160"/>
        <v>0</v>
      </c>
      <c r="M454" s="199">
        <f t="shared" si="161"/>
        <v>0</v>
      </c>
      <c r="N454" s="72"/>
      <c r="O454" s="199">
        <f>+IFERROR(MIN(N454*(1+MTR!$E$28)*(1+MTR!$D$28),IF($C454&lt;2018,L454+M454*MTR!$D$35,L454+M454*MTR!$E$36)),0)</f>
        <v>0</v>
      </c>
      <c r="Q454" s="199" t="str">
        <f t="shared" si="170"/>
        <v/>
      </c>
      <c r="R454" s="199">
        <f t="shared" si="162"/>
        <v>0</v>
      </c>
      <c r="S454" s="199">
        <f t="shared" si="163"/>
        <v>0</v>
      </c>
      <c r="T454" s="199">
        <f t="shared" si="164"/>
        <v>0</v>
      </c>
      <c r="U454" s="199">
        <f t="shared" si="165"/>
        <v>0</v>
      </c>
      <c r="V454" s="199">
        <f t="shared" si="166"/>
        <v>0</v>
      </c>
      <c r="W454" s="199">
        <f t="shared" si="167"/>
        <v>0</v>
      </c>
      <c r="X454" s="199">
        <f t="shared" si="168"/>
        <v>0</v>
      </c>
      <c r="Y454" s="199">
        <f t="shared" si="169"/>
        <v>0</v>
      </c>
      <c r="Z454" s="72"/>
      <c r="AA454" s="213">
        <f>+IFERROR(MIN(Z454*(1+MTR!$E$28)*(1+MTR!$F$28),IF(L454&lt;2018,X454+Y454*MTR!$D$35,X454+Y454*MTR!$E$36)),0)</f>
        <v>0</v>
      </c>
    </row>
    <row r="455" spans="1:27">
      <c r="A455" s="105"/>
      <c r="B455" s="72"/>
      <c r="C455" s="116"/>
      <c r="D455" s="72"/>
      <c r="E455" s="113"/>
      <c r="F455" s="197" t="str">
        <f t="shared" si="154"/>
        <v/>
      </c>
      <c r="G455" s="198" t="str">
        <f t="shared" si="155"/>
        <v/>
      </c>
      <c r="H455" s="199">
        <f t="shared" si="156"/>
        <v>0</v>
      </c>
      <c r="I455" s="199">
        <f t="shared" si="157"/>
        <v>0</v>
      </c>
      <c r="J455" s="199">
        <f t="shared" si="158"/>
        <v>0</v>
      </c>
      <c r="K455" s="199">
        <f t="shared" si="159"/>
        <v>0</v>
      </c>
      <c r="L455" s="199">
        <f t="shared" si="160"/>
        <v>0</v>
      </c>
      <c r="M455" s="199">
        <f t="shared" si="161"/>
        <v>0</v>
      </c>
      <c r="N455" s="72"/>
      <c r="O455" s="199">
        <f>+IFERROR(MIN(N455*(1+MTR!$E$28)*(1+MTR!$D$28),IF($C455&lt;2018,L455+M455*MTR!$D$35,L455+M455*MTR!$E$36)),0)</f>
        <v>0</v>
      </c>
      <c r="Q455" s="199" t="str">
        <f t="shared" si="170"/>
        <v/>
      </c>
      <c r="R455" s="199">
        <f t="shared" si="162"/>
        <v>0</v>
      </c>
      <c r="S455" s="199">
        <f t="shared" si="163"/>
        <v>0</v>
      </c>
      <c r="T455" s="199">
        <f t="shared" si="164"/>
        <v>0</v>
      </c>
      <c r="U455" s="199">
        <f t="shared" si="165"/>
        <v>0</v>
      </c>
      <c r="V455" s="199">
        <f t="shared" si="166"/>
        <v>0</v>
      </c>
      <c r="W455" s="199">
        <f t="shared" si="167"/>
        <v>0</v>
      </c>
      <c r="X455" s="199">
        <f t="shared" si="168"/>
        <v>0</v>
      </c>
      <c r="Y455" s="199">
        <f t="shared" si="169"/>
        <v>0</v>
      </c>
      <c r="Z455" s="72"/>
      <c r="AA455" s="213">
        <f>+IFERROR(MIN(Z455*(1+MTR!$E$28)*(1+MTR!$F$28),IF(L455&lt;2018,X455+Y455*MTR!$D$35,X455+Y455*MTR!$E$36)),0)</f>
        <v>0</v>
      </c>
    </row>
    <row r="456" spans="1:27">
      <c r="A456" s="105"/>
      <c r="B456" s="72"/>
      <c r="C456" s="116"/>
      <c r="D456" s="72"/>
      <c r="E456" s="113"/>
      <c r="F456" s="197" t="str">
        <f t="shared" si="154"/>
        <v/>
      </c>
      <c r="G456" s="198" t="str">
        <f t="shared" si="155"/>
        <v/>
      </c>
      <c r="H456" s="199">
        <f t="shared" si="156"/>
        <v>0</v>
      </c>
      <c r="I456" s="199">
        <f t="shared" si="157"/>
        <v>0</v>
      </c>
      <c r="J456" s="199">
        <f t="shared" si="158"/>
        <v>0</v>
      </c>
      <c r="K456" s="199">
        <f t="shared" si="159"/>
        <v>0</v>
      </c>
      <c r="L456" s="199">
        <f t="shared" si="160"/>
        <v>0</v>
      </c>
      <c r="M456" s="199">
        <f t="shared" si="161"/>
        <v>0</v>
      </c>
      <c r="N456" s="72"/>
      <c r="O456" s="199">
        <f>+IFERROR(MIN(N456*(1+MTR!$E$28)*(1+MTR!$D$28),IF($C456&lt;2018,L456+M456*MTR!$D$35,L456+M456*MTR!$E$36)),0)</f>
        <v>0</v>
      </c>
      <c r="Q456" s="199" t="str">
        <f t="shared" si="170"/>
        <v/>
      </c>
      <c r="R456" s="199">
        <f t="shared" si="162"/>
        <v>0</v>
      </c>
      <c r="S456" s="199">
        <f t="shared" si="163"/>
        <v>0</v>
      </c>
      <c r="T456" s="199">
        <f t="shared" si="164"/>
        <v>0</v>
      </c>
      <c r="U456" s="199">
        <f t="shared" si="165"/>
        <v>0</v>
      </c>
      <c r="V456" s="199">
        <f t="shared" si="166"/>
        <v>0</v>
      </c>
      <c r="W456" s="199">
        <f t="shared" si="167"/>
        <v>0</v>
      </c>
      <c r="X456" s="199">
        <f t="shared" si="168"/>
        <v>0</v>
      </c>
      <c r="Y456" s="199">
        <f t="shared" si="169"/>
        <v>0</v>
      </c>
      <c r="Z456" s="72"/>
      <c r="AA456" s="213">
        <f>+IFERROR(MIN(Z456*(1+MTR!$E$28)*(1+MTR!$F$28),IF(L456&lt;2018,X456+Y456*MTR!$D$35,X456+Y456*MTR!$E$36)),0)</f>
        <v>0</v>
      </c>
    </row>
    <row r="457" spans="1:27">
      <c r="A457" s="105"/>
      <c r="B457" s="72"/>
      <c r="C457" s="116"/>
      <c r="D457" s="72"/>
      <c r="E457" s="113"/>
      <c r="F457" s="197" t="str">
        <f t="shared" si="154"/>
        <v/>
      </c>
      <c r="G457" s="198" t="str">
        <f t="shared" si="155"/>
        <v/>
      </c>
      <c r="H457" s="199">
        <f t="shared" si="156"/>
        <v>0</v>
      </c>
      <c r="I457" s="199">
        <f t="shared" si="157"/>
        <v>0</v>
      </c>
      <c r="J457" s="199">
        <f t="shared" si="158"/>
        <v>0</v>
      </c>
      <c r="K457" s="199">
        <f t="shared" si="159"/>
        <v>0</v>
      </c>
      <c r="L457" s="199">
        <f t="shared" si="160"/>
        <v>0</v>
      </c>
      <c r="M457" s="199">
        <f t="shared" si="161"/>
        <v>0</v>
      </c>
      <c r="N457" s="72"/>
      <c r="O457" s="199">
        <f>+IFERROR(MIN(N457*(1+MTR!$E$28)*(1+MTR!$D$28),IF($C457&lt;2018,L457+M457*MTR!$D$35,L457+M457*MTR!$E$36)),0)</f>
        <v>0</v>
      </c>
      <c r="Q457" s="199" t="str">
        <f t="shared" si="170"/>
        <v/>
      </c>
      <c r="R457" s="199">
        <f t="shared" si="162"/>
        <v>0</v>
      </c>
      <c r="S457" s="199">
        <f t="shared" si="163"/>
        <v>0</v>
      </c>
      <c r="T457" s="199">
        <f t="shared" si="164"/>
        <v>0</v>
      </c>
      <c r="U457" s="199">
        <f t="shared" si="165"/>
        <v>0</v>
      </c>
      <c r="V457" s="199">
        <f t="shared" si="166"/>
        <v>0</v>
      </c>
      <c r="W457" s="199">
        <f t="shared" si="167"/>
        <v>0</v>
      </c>
      <c r="X457" s="199">
        <f t="shared" si="168"/>
        <v>0</v>
      </c>
      <c r="Y457" s="199">
        <f t="shared" si="169"/>
        <v>0</v>
      </c>
      <c r="Z457" s="72"/>
      <c r="AA457" s="213">
        <f>+IFERROR(MIN(Z457*(1+MTR!$E$28)*(1+MTR!$F$28),IF(L457&lt;2018,X457+Y457*MTR!$D$35,X457+Y457*MTR!$E$36)),0)</f>
        <v>0</v>
      </c>
    </row>
    <row r="458" spans="1:27">
      <c r="A458" s="105"/>
      <c r="B458" s="72"/>
      <c r="C458" s="116"/>
      <c r="D458" s="72"/>
      <c r="E458" s="113"/>
      <c r="F458" s="197" t="str">
        <f t="shared" si="154"/>
        <v/>
      </c>
      <c r="G458" s="198" t="str">
        <f t="shared" si="155"/>
        <v/>
      </c>
      <c r="H458" s="199">
        <f t="shared" si="156"/>
        <v>0</v>
      </c>
      <c r="I458" s="199">
        <f t="shared" si="157"/>
        <v>0</v>
      </c>
      <c r="J458" s="199">
        <f t="shared" si="158"/>
        <v>0</v>
      </c>
      <c r="K458" s="199">
        <f t="shared" si="159"/>
        <v>0</v>
      </c>
      <c r="L458" s="199">
        <f t="shared" si="160"/>
        <v>0</v>
      </c>
      <c r="M458" s="199">
        <f t="shared" si="161"/>
        <v>0</v>
      </c>
      <c r="N458" s="72"/>
      <c r="O458" s="199">
        <f>+IFERROR(MIN(N458*(1+MTR!$E$28)*(1+MTR!$D$28),IF($C458&lt;2018,L458+M458*MTR!$D$35,L458+M458*MTR!$E$36)),0)</f>
        <v>0</v>
      </c>
      <c r="Q458" s="199" t="str">
        <f t="shared" si="170"/>
        <v/>
      </c>
      <c r="R458" s="199">
        <f t="shared" si="162"/>
        <v>0</v>
      </c>
      <c r="S458" s="199">
        <f t="shared" si="163"/>
        <v>0</v>
      </c>
      <c r="T458" s="199">
        <f t="shared" si="164"/>
        <v>0</v>
      </c>
      <c r="U458" s="199">
        <f t="shared" si="165"/>
        <v>0</v>
      </c>
      <c r="V458" s="199">
        <f t="shared" si="166"/>
        <v>0</v>
      </c>
      <c r="W458" s="199">
        <f t="shared" si="167"/>
        <v>0</v>
      </c>
      <c r="X458" s="199">
        <f t="shared" si="168"/>
        <v>0</v>
      </c>
      <c r="Y458" s="199">
        <f t="shared" si="169"/>
        <v>0</v>
      </c>
      <c r="Z458" s="72"/>
      <c r="AA458" s="213">
        <f>+IFERROR(MIN(Z458*(1+MTR!$E$28)*(1+MTR!$F$28),IF(L458&lt;2018,X458+Y458*MTR!$D$35,X458+Y458*MTR!$E$36)),0)</f>
        <v>0</v>
      </c>
    </row>
    <row r="459" spans="1:27">
      <c r="A459" s="105"/>
      <c r="B459" s="72"/>
      <c r="C459" s="116"/>
      <c r="D459" s="72"/>
      <c r="E459" s="113"/>
      <c r="F459" s="197" t="str">
        <f t="shared" si="154"/>
        <v/>
      </c>
      <c r="G459" s="198" t="str">
        <f t="shared" si="155"/>
        <v/>
      </c>
      <c r="H459" s="199">
        <f t="shared" si="156"/>
        <v>0</v>
      </c>
      <c r="I459" s="199">
        <f t="shared" si="157"/>
        <v>0</v>
      </c>
      <c r="J459" s="199">
        <f t="shared" si="158"/>
        <v>0</v>
      </c>
      <c r="K459" s="199">
        <f t="shared" si="159"/>
        <v>0</v>
      </c>
      <c r="L459" s="199">
        <f t="shared" si="160"/>
        <v>0</v>
      </c>
      <c r="M459" s="199">
        <f t="shared" si="161"/>
        <v>0</v>
      </c>
      <c r="N459" s="72"/>
      <c r="O459" s="199">
        <f>+IFERROR(MIN(N459*(1+MTR!$E$28)*(1+MTR!$D$28),IF($C459&lt;2018,L459+M459*MTR!$D$35,L459+M459*MTR!$E$36)),0)</f>
        <v>0</v>
      </c>
      <c r="Q459" s="199" t="str">
        <f t="shared" si="170"/>
        <v/>
      </c>
      <c r="R459" s="199">
        <f t="shared" si="162"/>
        <v>0</v>
      </c>
      <c r="S459" s="199">
        <f t="shared" si="163"/>
        <v>0</v>
      </c>
      <c r="T459" s="199">
        <f t="shared" si="164"/>
        <v>0</v>
      </c>
      <c r="U459" s="199">
        <f t="shared" si="165"/>
        <v>0</v>
      </c>
      <c r="V459" s="199">
        <f t="shared" si="166"/>
        <v>0</v>
      </c>
      <c r="W459" s="199">
        <f t="shared" si="167"/>
        <v>0</v>
      </c>
      <c r="X459" s="199">
        <f t="shared" si="168"/>
        <v>0</v>
      </c>
      <c r="Y459" s="199">
        <f t="shared" si="169"/>
        <v>0</v>
      </c>
      <c r="Z459" s="72"/>
      <c r="AA459" s="213">
        <f>+IFERROR(MIN(Z459*(1+MTR!$E$28)*(1+MTR!$F$28),IF(L459&lt;2018,X459+Y459*MTR!$D$35,X459+Y459*MTR!$E$36)),0)</f>
        <v>0</v>
      </c>
    </row>
    <row r="460" spans="1:27">
      <c r="A460" s="105"/>
      <c r="B460" s="72"/>
      <c r="C460" s="116"/>
      <c r="D460" s="72"/>
      <c r="E460" s="113"/>
      <c r="F460" s="197" t="str">
        <f t="shared" si="154"/>
        <v/>
      </c>
      <c r="G460" s="198" t="str">
        <f t="shared" si="155"/>
        <v/>
      </c>
      <c r="H460" s="199">
        <f t="shared" si="156"/>
        <v>0</v>
      </c>
      <c r="I460" s="199">
        <f t="shared" si="157"/>
        <v>0</v>
      </c>
      <c r="J460" s="199">
        <f t="shared" si="158"/>
        <v>0</v>
      </c>
      <c r="K460" s="199">
        <f t="shared" si="159"/>
        <v>0</v>
      </c>
      <c r="L460" s="199">
        <f t="shared" si="160"/>
        <v>0</v>
      </c>
      <c r="M460" s="199">
        <f t="shared" si="161"/>
        <v>0</v>
      </c>
      <c r="N460" s="72"/>
      <c r="O460" s="199">
        <f>+IFERROR(MIN(N460*(1+MTR!$E$28)*(1+MTR!$D$28),IF($C460&lt;2018,L460+M460*MTR!$D$35,L460+M460*MTR!$E$36)),0)</f>
        <v>0</v>
      </c>
      <c r="Q460" s="199" t="str">
        <f t="shared" si="170"/>
        <v/>
      </c>
      <c r="R460" s="199">
        <f t="shared" si="162"/>
        <v>0</v>
      </c>
      <c r="S460" s="199">
        <f t="shared" si="163"/>
        <v>0</v>
      </c>
      <c r="T460" s="199">
        <f t="shared" si="164"/>
        <v>0</v>
      </c>
      <c r="U460" s="199">
        <f t="shared" si="165"/>
        <v>0</v>
      </c>
      <c r="V460" s="199">
        <f t="shared" si="166"/>
        <v>0</v>
      </c>
      <c r="W460" s="199">
        <f t="shared" si="167"/>
        <v>0</v>
      </c>
      <c r="X460" s="199">
        <f t="shared" si="168"/>
        <v>0</v>
      </c>
      <c r="Y460" s="199">
        <f t="shared" si="169"/>
        <v>0</v>
      </c>
      <c r="Z460" s="72"/>
      <c r="AA460" s="213">
        <f>+IFERROR(MIN(Z460*(1+MTR!$E$28)*(1+MTR!$F$28),IF(L460&lt;2018,X460+Y460*MTR!$D$35,X460+Y460*MTR!$E$36)),0)</f>
        <v>0</v>
      </c>
    </row>
    <row r="461" spans="1:27">
      <c r="A461" s="105"/>
      <c r="B461" s="72"/>
      <c r="C461" s="116"/>
      <c r="D461" s="72"/>
      <c r="E461" s="113"/>
      <c r="F461" s="197" t="str">
        <f t="shared" si="154"/>
        <v/>
      </c>
      <c r="G461" s="198" t="str">
        <f t="shared" si="155"/>
        <v/>
      </c>
      <c r="H461" s="199">
        <f t="shared" si="156"/>
        <v>0</v>
      </c>
      <c r="I461" s="199">
        <f t="shared" si="157"/>
        <v>0</v>
      </c>
      <c r="J461" s="199">
        <f t="shared" si="158"/>
        <v>0</v>
      </c>
      <c r="K461" s="199">
        <f t="shared" si="159"/>
        <v>0</v>
      </c>
      <c r="L461" s="199">
        <f t="shared" si="160"/>
        <v>0</v>
      </c>
      <c r="M461" s="199">
        <f t="shared" si="161"/>
        <v>0</v>
      </c>
      <c r="N461" s="72"/>
      <c r="O461" s="199">
        <f>+IFERROR(MIN(N461*(1+MTR!$E$28)*(1+MTR!$D$28),IF($C461&lt;2018,L461+M461*MTR!$D$35,L461+M461*MTR!$E$36)),0)</f>
        <v>0</v>
      </c>
      <c r="Q461" s="199" t="str">
        <f t="shared" si="170"/>
        <v/>
      </c>
      <c r="R461" s="199">
        <f t="shared" si="162"/>
        <v>0</v>
      </c>
      <c r="S461" s="199">
        <f t="shared" si="163"/>
        <v>0</v>
      </c>
      <c r="T461" s="199">
        <f t="shared" si="164"/>
        <v>0</v>
      </c>
      <c r="U461" s="199">
        <f t="shared" si="165"/>
        <v>0</v>
      </c>
      <c r="V461" s="199">
        <f t="shared" si="166"/>
        <v>0</v>
      </c>
      <c r="W461" s="199">
        <f t="shared" si="167"/>
        <v>0</v>
      </c>
      <c r="X461" s="199">
        <f t="shared" si="168"/>
        <v>0</v>
      </c>
      <c r="Y461" s="199">
        <f t="shared" si="169"/>
        <v>0</v>
      </c>
      <c r="Z461" s="72"/>
      <c r="AA461" s="213">
        <f>+IFERROR(MIN(Z461*(1+MTR!$E$28)*(1+MTR!$F$28),IF(L461&lt;2018,X461+Y461*MTR!$D$35,X461+Y461*MTR!$E$36)),0)</f>
        <v>0</v>
      </c>
    </row>
    <row r="462" spans="1:27">
      <c r="A462" s="105"/>
      <c r="B462" s="72"/>
      <c r="C462" s="116"/>
      <c r="D462" s="72"/>
      <c r="E462" s="113"/>
      <c r="F462" s="197" t="str">
        <f t="shared" si="154"/>
        <v/>
      </c>
      <c r="G462" s="198" t="str">
        <f t="shared" si="155"/>
        <v/>
      </c>
      <c r="H462" s="199">
        <f t="shared" si="156"/>
        <v>0</v>
      </c>
      <c r="I462" s="199">
        <f t="shared" si="157"/>
        <v>0</v>
      </c>
      <c r="J462" s="199">
        <f t="shared" si="158"/>
        <v>0</v>
      </c>
      <c r="K462" s="199">
        <f t="shared" si="159"/>
        <v>0</v>
      </c>
      <c r="L462" s="199">
        <f t="shared" si="160"/>
        <v>0</v>
      </c>
      <c r="M462" s="199">
        <f t="shared" si="161"/>
        <v>0</v>
      </c>
      <c r="N462" s="72"/>
      <c r="O462" s="199">
        <f>+IFERROR(MIN(N462*(1+MTR!$E$28)*(1+MTR!$D$28),IF($C462&lt;2018,L462+M462*MTR!$D$35,L462+M462*MTR!$E$36)),0)</f>
        <v>0</v>
      </c>
      <c r="Q462" s="199" t="str">
        <f t="shared" si="170"/>
        <v/>
      </c>
      <c r="R462" s="199">
        <f t="shared" si="162"/>
        <v>0</v>
      </c>
      <c r="S462" s="199">
        <f t="shared" si="163"/>
        <v>0</v>
      </c>
      <c r="T462" s="199">
        <f t="shared" si="164"/>
        <v>0</v>
      </c>
      <c r="U462" s="199">
        <f t="shared" si="165"/>
        <v>0</v>
      </c>
      <c r="V462" s="199">
        <f t="shared" si="166"/>
        <v>0</v>
      </c>
      <c r="W462" s="199">
        <f t="shared" si="167"/>
        <v>0</v>
      </c>
      <c r="X462" s="199">
        <f t="shared" si="168"/>
        <v>0</v>
      </c>
      <c r="Y462" s="199">
        <f t="shared" si="169"/>
        <v>0</v>
      </c>
      <c r="Z462" s="72"/>
      <c r="AA462" s="213">
        <f>+IFERROR(MIN(Z462*(1+MTR!$E$28)*(1+MTR!$F$28),IF(L462&lt;2018,X462+Y462*MTR!$D$35,X462+Y462*MTR!$E$36)),0)</f>
        <v>0</v>
      </c>
    </row>
    <row r="463" spans="1:27">
      <c r="A463" s="105"/>
      <c r="B463" s="72"/>
      <c r="C463" s="116"/>
      <c r="D463" s="72"/>
      <c r="E463" s="113"/>
      <c r="F463" s="197" t="str">
        <f t="shared" si="154"/>
        <v/>
      </c>
      <c r="G463" s="198" t="str">
        <f t="shared" si="155"/>
        <v/>
      </c>
      <c r="H463" s="199">
        <f t="shared" si="156"/>
        <v>0</v>
      </c>
      <c r="I463" s="199">
        <f t="shared" si="157"/>
        <v>0</v>
      </c>
      <c r="J463" s="199">
        <f t="shared" si="158"/>
        <v>0</v>
      </c>
      <c r="K463" s="199">
        <f t="shared" si="159"/>
        <v>0</v>
      </c>
      <c r="L463" s="199">
        <f t="shared" si="160"/>
        <v>0</v>
      </c>
      <c r="M463" s="199">
        <f t="shared" si="161"/>
        <v>0</v>
      </c>
      <c r="N463" s="72"/>
      <c r="O463" s="199">
        <f>+IFERROR(MIN(N463*(1+MTR!$E$28)*(1+MTR!$D$28),IF($C463&lt;2018,L463+M463*MTR!$D$35,L463+M463*MTR!$E$36)),0)</f>
        <v>0</v>
      </c>
      <c r="Q463" s="199" t="str">
        <f t="shared" si="170"/>
        <v/>
      </c>
      <c r="R463" s="199">
        <f t="shared" si="162"/>
        <v>0</v>
      </c>
      <c r="S463" s="199">
        <f t="shared" si="163"/>
        <v>0</v>
      </c>
      <c r="T463" s="199">
        <f t="shared" si="164"/>
        <v>0</v>
      </c>
      <c r="U463" s="199">
        <f t="shared" si="165"/>
        <v>0</v>
      </c>
      <c r="V463" s="199">
        <f t="shared" si="166"/>
        <v>0</v>
      </c>
      <c r="W463" s="199">
        <f t="shared" si="167"/>
        <v>0</v>
      </c>
      <c r="X463" s="199">
        <f t="shared" si="168"/>
        <v>0</v>
      </c>
      <c r="Y463" s="199">
        <f t="shared" si="169"/>
        <v>0</v>
      </c>
      <c r="Z463" s="72"/>
      <c r="AA463" s="213">
        <f>+IFERROR(MIN(Z463*(1+MTR!$E$28)*(1+MTR!$F$28),IF(L463&lt;2018,X463+Y463*MTR!$D$35,X463+Y463*MTR!$E$36)),0)</f>
        <v>0</v>
      </c>
    </row>
    <row r="464" spans="1:27">
      <c r="A464" s="105"/>
      <c r="B464" s="72"/>
      <c r="C464" s="116"/>
      <c r="D464" s="72"/>
      <c r="E464" s="113"/>
      <c r="F464" s="197" t="str">
        <f t="shared" si="154"/>
        <v/>
      </c>
      <c r="G464" s="198" t="str">
        <f t="shared" si="155"/>
        <v/>
      </c>
      <c r="H464" s="199">
        <f t="shared" si="156"/>
        <v>0</v>
      </c>
      <c r="I464" s="199">
        <f t="shared" si="157"/>
        <v>0</v>
      </c>
      <c r="J464" s="199">
        <f t="shared" si="158"/>
        <v>0</v>
      </c>
      <c r="K464" s="199">
        <f t="shared" si="159"/>
        <v>0</v>
      </c>
      <c r="L464" s="199">
        <f t="shared" si="160"/>
        <v>0</v>
      </c>
      <c r="M464" s="199">
        <f t="shared" si="161"/>
        <v>0</v>
      </c>
      <c r="N464" s="72"/>
      <c r="O464" s="199">
        <f>+IFERROR(MIN(N464*(1+MTR!$E$28)*(1+MTR!$D$28),IF($C464&lt;2018,L464+M464*MTR!$D$35,L464+M464*MTR!$E$36)),0)</f>
        <v>0</v>
      </c>
      <c r="Q464" s="199" t="str">
        <f t="shared" si="170"/>
        <v/>
      </c>
      <c r="R464" s="199">
        <f t="shared" ref="R464:R527" si="171">+IFERROR(Q464*$D464,0)</f>
        <v>0</v>
      </c>
      <c r="S464" s="199">
        <f t="shared" ref="S464:S527" si="172">IFERROR(MIN((J464)*$J$12,R464),"")</f>
        <v>0</v>
      </c>
      <c r="T464" s="199">
        <f t="shared" ref="T464:T527" si="173">+IFERROR(Q464*$E464,0)</f>
        <v>0</v>
      </c>
      <c r="U464" s="199">
        <f t="shared" ref="U464:U527" si="174">IFERROR(MIN((K464)*$J$12,T464),"")</f>
        <v>0</v>
      </c>
      <c r="V464" s="199">
        <f t="shared" ref="V464:V527" si="175">+IFERROR(IF($F464&gt;0,MAX(0,MIN(R464/$F464,MAX(0,R464))),0),0)</f>
        <v>0</v>
      </c>
      <c r="W464" s="199">
        <f t="shared" ref="W464:W527" si="176">+IFERROR(IF($F464&gt;0,MAX(0,MIN(T464/$F464,MAX(0,T464))),0),0)</f>
        <v>0</v>
      </c>
      <c r="X464" s="199">
        <f t="shared" ref="X464:X527" si="177">+V464-W464</f>
        <v>0</v>
      </c>
      <c r="Y464" s="199">
        <f t="shared" ref="Y464:Y527" si="178">+R464-T464</f>
        <v>0</v>
      </c>
      <c r="Z464" s="72"/>
      <c r="AA464" s="213">
        <f>+IFERROR(MIN(Z464*(1+MTR!$E$28)*(1+MTR!$F$28),IF(L464&lt;2018,X464+Y464*MTR!$D$35,X464+Y464*MTR!$E$36)),0)</f>
        <v>0</v>
      </c>
    </row>
    <row r="465" spans="1:27">
      <c r="A465" s="105"/>
      <c r="B465" s="72"/>
      <c r="C465" s="116"/>
      <c r="D465" s="72"/>
      <c r="E465" s="113"/>
      <c r="F465" s="197" t="str">
        <f t="shared" si="154"/>
        <v/>
      </c>
      <c r="G465" s="198" t="str">
        <f t="shared" si="155"/>
        <v/>
      </c>
      <c r="H465" s="199">
        <f t="shared" si="156"/>
        <v>0</v>
      </c>
      <c r="I465" s="199">
        <f t="shared" si="157"/>
        <v>0</v>
      </c>
      <c r="J465" s="199">
        <f t="shared" si="158"/>
        <v>0</v>
      </c>
      <c r="K465" s="199">
        <f t="shared" si="159"/>
        <v>0</v>
      </c>
      <c r="L465" s="199">
        <f t="shared" si="160"/>
        <v>0</v>
      </c>
      <c r="M465" s="199">
        <f t="shared" si="161"/>
        <v>0</v>
      </c>
      <c r="N465" s="72"/>
      <c r="O465" s="199">
        <f>+IFERROR(MIN(N465*(1+MTR!$E$28)*(1+MTR!$D$28),IF($C465&lt;2018,L465+M465*MTR!$D$35,L465+M465*MTR!$E$36)),0)</f>
        <v>0</v>
      </c>
      <c r="Q465" s="199" t="str">
        <f t="shared" si="170"/>
        <v/>
      </c>
      <c r="R465" s="199">
        <f t="shared" si="171"/>
        <v>0</v>
      </c>
      <c r="S465" s="199">
        <f t="shared" si="172"/>
        <v>0</v>
      </c>
      <c r="T465" s="199">
        <f t="shared" si="173"/>
        <v>0</v>
      </c>
      <c r="U465" s="199">
        <f t="shared" si="174"/>
        <v>0</v>
      </c>
      <c r="V465" s="199">
        <f t="shared" si="175"/>
        <v>0</v>
      </c>
      <c r="W465" s="199">
        <f t="shared" si="176"/>
        <v>0</v>
      </c>
      <c r="X465" s="199">
        <f t="shared" si="177"/>
        <v>0</v>
      </c>
      <c r="Y465" s="199">
        <f t="shared" si="178"/>
        <v>0</v>
      </c>
      <c r="Z465" s="72"/>
      <c r="AA465" s="213">
        <f>+IFERROR(MIN(Z465*(1+MTR!$E$28)*(1+MTR!$F$28),IF(L465&lt;2018,X465+Y465*MTR!$D$35,X465+Y465*MTR!$E$36)),0)</f>
        <v>0</v>
      </c>
    </row>
    <row r="466" spans="1:27">
      <c r="A466" s="105"/>
      <c r="B466" s="72"/>
      <c r="C466" s="116"/>
      <c r="D466" s="72"/>
      <c r="E466" s="113"/>
      <c r="F466" s="197" t="str">
        <f t="shared" si="154"/>
        <v/>
      </c>
      <c r="G466" s="198" t="str">
        <f t="shared" si="155"/>
        <v/>
      </c>
      <c r="H466" s="199">
        <f t="shared" si="156"/>
        <v>0</v>
      </c>
      <c r="I466" s="199">
        <f t="shared" si="157"/>
        <v>0</v>
      </c>
      <c r="J466" s="199">
        <f t="shared" si="158"/>
        <v>0</v>
      </c>
      <c r="K466" s="199">
        <f t="shared" si="159"/>
        <v>0</v>
      </c>
      <c r="L466" s="199">
        <f t="shared" si="160"/>
        <v>0</v>
      </c>
      <c r="M466" s="199">
        <f t="shared" si="161"/>
        <v>0</v>
      </c>
      <c r="N466" s="72"/>
      <c r="O466" s="199">
        <f>+IFERROR(MIN(N466*(1+MTR!$E$28)*(1+MTR!$D$28),IF($C466&lt;2018,L466+M466*MTR!$D$35,L466+M466*MTR!$E$36)),0)</f>
        <v>0</v>
      </c>
      <c r="Q466" s="199" t="str">
        <f t="shared" si="170"/>
        <v/>
      </c>
      <c r="R466" s="199">
        <f t="shared" si="171"/>
        <v>0</v>
      </c>
      <c r="S466" s="199">
        <f t="shared" si="172"/>
        <v>0</v>
      </c>
      <c r="T466" s="199">
        <f t="shared" si="173"/>
        <v>0</v>
      </c>
      <c r="U466" s="199">
        <f t="shared" si="174"/>
        <v>0</v>
      </c>
      <c r="V466" s="199">
        <f t="shared" si="175"/>
        <v>0</v>
      </c>
      <c r="W466" s="199">
        <f t="shared" si="176"/>
        <v>0</v>
      </c>
      <c r="X466" s="199">
        <f t="shared" si="177"/>
        <v>0</v>
      </c>
      <c r="Y466" s="199">
        <f t="shared" si="178"/>
        <v>0</v>
      </c>
      <c r="Z466" s="72"/>
      <c r="AA466" s="213">
        <f>+IFERROR(MIN(Z466*(1+MTR!$E$28)*(1+MTR!$F$28),IF(L466&lt;2018,X466+Y466*MTR!$D$35,X466+Y466*MTR!$E$36)),0)</f>
        <v>0</v>
      </c>
    </row>
    <row r="467" spans="1:27">
      <c r="A467" s="105"/>
      <c r="B467" s="72"/>
      <c r="C467" s="116"/>
      <c r="D467" s="72"/>
      <c r="E467" s="113"/>
      <c r="F467" s="197" t="str">
        <f t="shared" si="154"/>
        <v/>
      </c>
      <c r="G467" s="198" t="str">
        <f t="shared" si="155"/>
        <v/>
      </c>
      <c r="H467" s="199">
        <f t="shared" si="156"/>
        <v>0</v>
      </c>
      <c r="I467" s="199">
        <f t="shared" si="157"/>
        <v>0</v>
      </c>
      <c r="J467" s="199">
        <f t="shared" si="158"/>
        <v>0</v>
      </c>
      <c r="K467" s="199">
        <f t="shared" si="159"/>
        <v>0</v>
      </c>
      <c r="L467" s="199">
        <f t="shared" si="160"/>
        <v>0</v>
      </c>
      <c r="M467" s="199">
        <f t="shared" si="161"/>
        <v>0</v>
      </c>
      <c r="N467" s="72"/>
      <c r="O467" s="199">
        <f>+IFERROR(MIN(N467*(1+MTR!$E$28)*(1+MTR!$D$28),IF($C467&lt;2018,L467+M467*MTR!$D$35,L467+M467*MTR!$E$36)),0)</f>
        <v>0</v>
      </c>
      <c r="Q467" s="199" t="str">
        <f t="shared" si="170"/>
        <v/>
      </c>
      <c r="R467" s="199">
        <f t="shared" si="171"/>
        <v>0</v>
      </c>
      <c r="S467" s="199">
        <f t="shared" si="172"/>
        <v>0</v>
      </c>
      <c r="T467" s="199">
        <f t="shared" si="173"/>
        <v>0</v>
      </c>
      <c r="U467" s="199">
        <f t="shared" si="174"/>
        <v>0</v>
      </c>
      <c r="V467" s="199">
        <f t="shared" si="175"/>
        <v>0</v>
      </c>
      <c r="W467" s="199">
        <f t="shared" si="176"/>
        <v>0</v>
      </c>
      <c r="X467" s="199">
        <f t="shared" si="177"/>
        <v>0</v>
      </c>
      <c r="Y467" s="199">
        <f t="shared" si="178"/>
        <v>0</v>
      </c>
      <c r="Z467" s="72"/>
      <c r="AA467" s="213">
        <f>+IFERROR(MIN(Z467*(1+MTR!$E$28)*(1+MTR!$F$28),IF(L467&lt;2018,X467+Y467*MTR!$D$35,X467+Y467*MTR!$E$36)),0)</f>
        <v>0</v>
      </c>
    </row>
    <row r="468" spans="1:27">
      <c r="A468" s="105"/>
      <c r="B468" s="72"/>
      <c r="C468" s="116"/>
      <c r="D468" s="72"/>
      <c r="E468" s="113"/>
      <c r="F468" s="197" t="str">
        <f t="shared" si="154"/>
        <v/>
      </c>
      <c r="G468" s="198" t="str">
        <f t="shared" si="155"/>
        <v/>
      </c>
      <c r="H468" s="199">
        <f t="shared" si="156"/>
        <v>0</v>
      </c>
      <c r="I468" s="199">
        <f t="shared" si="157"/>
        <v>0</v>
      </c>
      <c r="J468" s="199">
        <f t="shared" si="158"/>
        <v>0</v>
      </c>
      <c r="K468" s="199">
        <f t="shared" si="159"/>
        <v>0</v>
      </c>
      <c r="L468" s="199">
        <f t="shared" si="160"/>
        <v>0</v>
      </c>
      <c r="M468" s="199">
        <f t="shared" si="161"/>
        <v>0</v>
      </c>
      <c r="N468" s="72"/>
      <c r="O468" s="199">
        <f>+IFERROR(MIN(N468*(1+MTR!$E$28)*(1+MTR!$D$28),IF($C468&lt;2018,L468+M468*MTR!$D$35,L468+M468*MTR!$E$36)),0)</f>
        <v>0</v>
      </c>
      <c r="Q468" s="199" t="str">
        <f t="shared" si="170"/>
        <v/>
      </c>
      <c r="R468" s="199">
        <f t="shared" si="171"/>
        <v>0</v>
      </c>
      <c r="S468" s="199">
        <f t="shared" si="172"/>
        <v>0</v>
      </c>
      <c r="T468" s="199">
        <f t="shared" si="173"/>
        <v>0</v>
      </c>
      <c r="U468" s="199">
        <f t="shared" si="174"/>
        <v>0</v>
      </c>
      <c r="V468" s="199">
        <f t="shared" si="175"/>
        <v>0</v>
      </c>
      <c r="W468" s="199">
        <f t="shared" si="176"/>
        <v>0</v>
      </c>
      <c r="X468" s="199">
        <f t="shared" si="177"/>
        <v>0</v>
      </c>
      <c r="Y468" s="199">
        <f t="shared" si="178"/>
        <v>0</v>
      </c>
      <c r="Z468" s="72"/>
      <c r="AA468" s="213">
        <f>+IFERROR(MIN(Z468*(1+MTR!$E$28)*(1+MTR!$F$28),IF(L468&lt;2018,X468+Y468*MTR!$D$35,X468+Y468*MTR!$E$36)),0)</f>
        <v>0</v>
      </c>
    </row>
    <row r="469" spans="1:27">
      <c r="A469" s="105"/>
      <c r="B469" s="72"/>
      <c r="C469" s="116"/>
      <c r="D469" s="72"/>
      <c r="E469" s="113"/>
      <c r="F469" s="197" t="str">
        <f t="shared" si="154"/>
        <v/>
      </c>
      <c r="G469" s="198" t="str">
        <f t="shared" si="155"/>
        <v/>
      </c>
      <c r="H469" s="199">
        <f t="shared" si="156"/>
        <v>0</v>
      </c>
      <c r="I469" s="199">
        <f t="shared" si="157"/>
        <v>0</v>
      </c>
      <c r="J469" s="199">
        <f t="shared" si="158"/>
        <v>0</v>
      </c>
      <c r="K469" s="199">
        <f t="shared" si="159"/>
        <v>0</v>
      </c>
      <c r="L469" s="199">
        <f t="shared" si="160"/>
        <v>0</v>
      </c>
      <c r="M469" s="199">
        <f t="shared" si="161"/>
        <v>0</v>
      </c>
      <c r="N469" s="72"/>
      <c r="O469" s="199">
        <f>+IFERROR(MIN(N469*(1+MTR!$E$28)*(1+MTR!$D$28),IF($C469&lt;2018,L469+M469*MTR!$D$35,L469+M469*MTR!$E$36)),0)</f>
        <v>0</v>
      </c>
      <c r="Q469" s="199" t="str">
        <f t="shared" si="170"/>
        <v/>
      </c>
      <c r="R469" s="199">
        <f t="shared" si="171"/>
        <v>0</v>
      </c>
      <c r="S469" s="199">
        <f t="shared" si="172"/>
        <v>0</v>
      </c>
      <c r="T469" s="199">
        <f t="shared" si="173"/>
        <v>0</v>
      </c>
      <c r="U469" s="199">
        <f t="shared" si="174"/>
        <v>0</v>
      </c>
      <c r="V469" s="199">
        <f t="shared" si="175"/>
        <v>0</v>
      </c>
      <c r="W469" s="199">
        <f t="shared" si="176"/>
        <v>0</v>
      </c>
      <c r="X469" s="199">
        <f t="shared" si="177"/>
        <v>0</v>
      </c>
      <c r="Y469" s="199">
        <f t="shared" si="178"/>
        <v>0</v>
      </c>
      <c r="Z469" s="72"/>
      <c r="AA469" s="213">
        <f>+IFERROR(MIN(Z469*(1+MTR!$E$28)*(1+MTR!$F$28),IF(L469&lt;2018,X469+Y469*MTR!$D$35,X469+Y469*MTR!$E$36)),0)</f>
        <v>0</v>
      </c>
    </row>
    <row r="470" spans="1:27">
      <c r="A470" s="105"/>
      <c r="B470" s="72"/>
      <c r="C470" s="116"/>
      <c r="D470" s="72"/>
      <c r="E470" s="113"/>
      <c r="F470" s="197" t="str">
        <f t="shared" si="154"/>
        <v/>
      </c>
      <c r="G470" s="198" t="str">
        <f t="shared" si="155"/>
        <v/>
      </c>
      <c r="H470" s="199">
        <f t="shared" si="156"/>
        <v>0</v>
      </c>
      <c r="I470" s="199">
        <f t="shared" si="157"/>
        <v>0</v>
      </c>
      <c r="J470" s="199">
        <f t="shared" si="158"/>
        <v>0</v>
      </c>
      <c r="K470" s="199">
        <f t="shared" si="159"/>
        <v>0</v>
      </c>
      <c r="L470" s="199">
        <f t="shared" si="160"/>
        <v>0</v>
      </c>
      <c r="M470" s="199">
        <f t="shared" si="161"/>
        <v>0</v>
      </c>
      <c r="N470" s="72"/>
      <c r="O470" s="199">
        <f>+IFERROR(MIN(N470*(1+MTR!$E$28)*(1+MTR!$D$28),IF($C470&lt;2018,L470+M470*MTR!$D$35,L470+M470*MTR!$E$36)),0)</f>
        <v>0</v>
      </c>
      <c r="Q470" s="199" t="str">
        <f t="shared" si="170"/>
        <v/>
      </c>
      <c r="R470" s="199">
        <f t="shared" si="171"/>
        <v>0</v>
      </c>
      <c r="S470" s="199">
        <f t="shared" si="172"/>
        <v>0</v>
      </c>
      <c r="T470" s="199">
        <f t="shared" si="173"/>
        <v>0</v>
      </c>
      <c r="U470" s="199">
        <f t="shared" si="174"/>
        <v>0</v>
      </c>
      <c r="V470" s="199">
        <f t="shared" si="175"/>
        <v>0</v>
      </c>
      <c r="W470" s="199">
        <f t="shared" si="176"/>
        <v>0</v>
      </c>
      <c r="X470" s="199">
        <f t="shared" si="177"/>
        <v>0</v>
      </c>
      <c r="Y470" s="199">
        <f t="shared" si="178"/>
        <v>0</v>
      </c>
      <c r="Z470" s="72"/>
      <c r="AA470" s="213">
        <f>+IFERROR(MIN(Z470*(1+MTR!$E$28)*(1+MTR!$F$28),IF(L470&lt;2018,X470+Y470*MTR!$D$35,X470+Y470*MTR!$E$36)),0)</f>
        <v>0</v>
      </c>
    </row>
    <row r="471" spans="1:27">
      <c r="A471" s="105"/>
      <c r="B471" s="72"/>
      <c r="C471" s="116"/>
      <c r="D471" s="72"/>
      <c r="E471" s="113"/>
      <c r="F471" s="197" t="str">
        <f t="shared" si="154"/>
        <v/>
      </c>
      <c r="G471" s="198" t="str">
        <f t="shared" si="155"/>
        <v/>
      </c>
      <c r="H471" s="199">
        <f t="shared" si="156"/>
        <v>0</v>
      </c>
      <c r="I471" s="199">
        <f t="shared" si="157"/>
        <v>0</v>
      </c>
      <c r="J471" s="199">
        <f t="shared" si="158"/>
        <v>0</v>
      </c>
      <c r="K471" s="199">
        <f t="shared" si="159"/>
        <v>0</v>
      </c>
      <c r="L471" s="199">
        <f t="shared" si="160"/>
        <v>0</v>
      </c>
      <c r="M471" s="199">
        <f t="shared" si="161"/>
        <v>0</v>
      </c>
      <c r="N471" s="72"/>
      <c r="O471" s="199">
        <f>+IFERROR(MIN(N471*(1+MTR!$E$28)*(1+MTR!$D$28),IF($C471&lt;2018,L471+M471*MTR!$D$35,L471+M471*MTR!$E$36)),0)</f>
        <v>0</v>
      </c>
      <c r="Q471" s="199" t="str">
        <f t="shared" si="170"/>
        <v/>
      </c>
      <c r="R471" s="199">
        <f t="shared" si="171"/>
        <v>0</v>
      </c>
      <c r="S471" s="199">
        <f t="shared" si="172"/>
        <v>0</v>
      </c>
      <c r="T471" s="199">
        <f t="shared" si="173"/>
        <v>0</v>
      </c>
      <c r="U471" s="199">
        <f t="shared" si="174"/>
        <v>0</v>
      </c>
      <c r="V471" s="199">
        <f t="shared" si="175"/>
        <v>0</v>
      </c>
      <c r="W471" s="199">
        <f t="shared" si="176"/>
        <v>0</v>
      </c>
      <c r="X471" s="199">
        <f t="shared" si="177"/>
        <v>0</v>
      </c>
      <c r="Y471" s="199">
        <f t="shared" si="178"/>
        <v>0</v>
      </c>
      <c r="Z471" s="72"/>
      <c r="AA471" s="213">
        <f>+IFERROR(MIN(Z471*(1+MTR!$E$28)*(1+MTR!$F$28),IF(L471&lt;2018,X471+Y471*MTR!$D$35,X471+Y471*MTR!$E$36)),0)</f>
        <v>0</v>
      </c>
    </row>
    <row r="472" spans="1:27">
      <c r="A472" s="105"/>
      <c r="B472" s="72"/>
      <c r="C472" s="116"/>
      <c r="D472" s="72"/>
      <c r="E472" s="113"/>
      <c r="F472" s="197" t="str">
        <f t="shared" si="154"/>
        <v/>
      </c>
      <c r="G472" s="198" t="str">
        <f t="shared" si="155"/>
        <v/>
      </c>
      <c r="H472" s="199">
        <f t="shared" si="156"/>
        <v>0</v>
      </c>
      <c r="I472" s="199">
        <f t="shared" si="157"/>
        <v>0</v>
      </c>
      <c r="J472" s="199">
        <f t="shared" si="158"/>
        <v>0</v>
      </c>
      <c r="K472" s="199">
        <f t="shared" si="159"/>
        <v>0</v>
      </c>
      <c r="L472" s="199">
        <f t="shared" si="160"/>
        <v>0</v>
      </c>
      <c r="M472" s="199">
        <f t="shared" si="161"/>
        <v>0</v>
      </c>
      <c r="N472" s="72"/>
      <c r="O472" s="199">
        <f>+IFERROR(MIN(N472*(1+MTR!$E$28)*(1+MTR!$D$28),IF($C472&lt;2018,L472+M472*MTR!$D$35,L472+M472*MTR!$E$36)),0)</f>
        <v>0</v>
      </c>
      <c r="Q472" s="199" t="str">
        <f t="shared" si="170"/>
        <v/>
      </c>
      <c r="R472" s="199">
        <f t="shared" si="171"/>
        <v>0</v>
      </c>
      <c r="S472" s="199">
        <f t="shared" si="172"/>
        <v>0</v>
      </c>
      <c r="T472" s="199">
        <f t="shared" si="173"/>
        <v>0</v>
      </c>
      <c r="U472" s="199">
        <f t="shared" si="174"/>
        <v>0</v>
      </c>
      <c r="V472" s="199">
        <f t="shared" si="175"/>
        <v>0</v>
      </c>
      <c r="W472" s="199">
        <f t="shared" si="176"/>
        <v>0</v>
      </c>
      <c r="X472" s="199">
        <f t="shared" si="177"/>
        <v>0</v>
      </c>
      <c r="Y472" s="199">
        <f t="shared" si="178"/>
        <v>0</v>
      </c>
      <c r="Z472" s="72"/>
      <c r="AA472" s="213">
        <f>+IFERROR(MIN(Z472*(1+MTR!$E$28)*(1+MTR!$F$28),IF(L472&lt;2018,X472+Y472*MTR!$D$35,X472+Y472*MTR!$E$36)),0)</f>
        <v>0</v>
      </c>
    </row>
    <row r="473" spans="1:27">
      <c r="A473" s="105"/>
      <c r="B473" s="72"/>
      <c r="C473" s="116"/>
      <c r="D473" s="72"/>
      <c r="E473" s="113"/>
      <c r="F473" s="197" t="str">
        <f t="shared" si="154"/>
        <v/>
      </c>
      <c r="G473" s="198" t="str">
        <f t="shared" si="155"/>
        <v/>
      </c>
      <c r="H473" s="199">
        <f t="shared" si="156"/>
        <v>0</v>
      </c>
      <c r="I473" s="199">
        <f t="shared" si="157"/>
        <v>0</v>
      </c>
      <c r="J473" s="199">
        <f t="shared" si="158"/>
        <v>0</v>
      </c>
      <c r="K473" s="199">
        <f t="shared" si="159"/>
        <v>0</v>
      </c>
      <c r="L473" s="199">
        <f t="shared" si="160"/>
        <v>0</v>
      </c>
      <c r="M473" s="199">
        <f t="shared" si="161"/>
        <v>0</v>
      </c>
      <c r="N473" s="72"/>
      <c r="O473" s="199">
        <f>+IFERROR(MIN(N473*(1+MTR!$E$28)*(1+MTR!$D$28),IF($C473&lt;2018,L473+M473*MTR!$D$35,L473+M473*MTR!$E$36)),0)</f>
        <v>0</v>
      </c>
      <c r="Q473" s="199" t="str">
        <f t="shared" si="170"/>
        <v/>
      </c>
      <c r="R473" s="199">
        <f t="shared" si="171"/>
        <v>0</v>
      </c>
      <c r="S473" s="199">
        <f t="shared" si="172"/>
        <v>0</v>
      </c>
      <c r="T473" s="199">
        <f t="shared" si="173"/>
        <v>0</v>
      </c>
      <c r="U473" s="199">
        <f t="shared" si="174"/>
        <v>0</v>
      </c>
      <c r="V473" s="199">
        <f t="shared" si="175"/>
        <v>0</v>
      </c>
      <c r="W473" s="199">
        <f t="shared" si="176"/>
        <v>0</v>
      </c>
      <c r="X473" s="199">
        <f t="shared" si="177"/>
        <v>0</v>
      </c>
      <c r="Y473" s="199">
        <f t="shared" si="178"/>
        <v>0</v>
      </c>
      <c r="Z473" s="72"/>
      <c r="AA473" s="213">
        <f>+IFERROR(MIN(Z473*(1+MTR!$E$28)*(1+MTR!$F$28),IF(L473&lt;2018,X473+Y473*MTR!$D$35,X473+Y473*MTR!$E$36)),0)</f>
        <v>0</v>
      </c>
    </row>
    <row r="474" spans="1:27">
      <c r="A474" s="105"/>
      <c r="B474" s="72"/>
      <c r="C474" s="116"/>
      <c r="D474" s="72"/>
      <c r="E474" s="113"/>
      <c r="F474" s="197" t="str">
        <f t="shared" si="154"/>
        <v/>
      </c>
      <c r="G474" s="198" t="str">
        <f t="shared" si="155"/>
        <v/>
      </c>
      <c r="H474" s="199">
        <f t="shared" si="156"/>
        <v>0</v>
      </c>
      <c r="I474" s="199">
        <f t="shared" si="157"/>
        <v>0</v>
      </c>
      <c r="J474" s="199">
        <f t="shared" si="158"/>
        <v>0</v>
      </c>
      <c r="K474" s="199">
        <f t="shared" si="159"/>
        <v>0</v>
      </c>
      <c r="L474" s="199">
        <f t="shared" si="160"/>
        <v>0</v>
      </c>
      <c r="M474" s="199">
        <f t="shared" si="161"/>
        <v>0</v>
      </c>
      <c r="N474" s="72"/>
      <c r="O474" s="199">
        <f>+IFERROR(MIN(N474*(1+MTR!$E$28)*(1+MTR!$D$28),IF($C474&lt;2018,L474+M474*MTR!$D$35,L474+M474*MTR!$E$36)),0)</f>
        <v>0</v>
      </c>
      <c r="Q474" s="199" t="str">
        <f t="shared" si="170"/>
        <v/>
      </c>
      <c r="R474" s="199">
        <f t="shared" si="171"/>
        <v>0</v>
      </c>
      <c r="S474" s="199">
        <f t="shared" si="172"/>
        <v>0</v>
      </c>
      <c r="T474" s="199">
        <f t="shared" si="173"/>
        <v>0</v>
      </c>
      <c r="U474" s="199">
        <f t="shared" si="174"/>
        <v>0</v>
      </c>
      <c r="V474" s="199">
        <f t="shared" si="175"/>
        <v>0</v>
      </c>
      <c r="W474" s="199">
        <f t="shared" si="176"/>
        <v>0</v>
      </c>
      <c r="X474" s="199">
        <f t="shared" si="177"/>
        <v>0</v>
      </c>
      <c r="Y474" s="199">
        <f t="shared" si="178"/>
        <v>0</v>
      </c>
      <c r="Z474" s="72"/>
      <c r="AA474" s="213">
        <f>+IFERROR(MIN(Z474*(1+MTR!$E$28)*(1+MTR!$F$28),IF(L474&lt;2018,X474+Y474*MTR!$D$35,X474+Y474*MTR!$E$36)),0)</f>
        <v>0</v>
      </c>
    </row>
    <row r="475" spans="1:27">
      <c r="A475" s="105"/>
      <c r="B475" s="72"/>
      <c r="C475" s="116"/>
      <c r="D475" s="72"/>
      <c r="E475" s="113"/>
      <c r="F475" s="197" t="str">
        <f t="shared" si="154"/>
        <v/>
      </c>
      <c r="G475" s="198" t="str">
        <f t="shared" si="155"/>
        <v/>
      </c>
      <c r="H475" s="199">
        <f t="shared" si="156"/>
        <v>0</v>
      </c>
      <c r="I475" s="199">
        <f t="shared" si="157"/>
        <v>0</v>
      </c>
      <c r="J475" s="199">
        <f t="shared" si="158"/>
        <v>0</v>
      </c>
      <c r="K475" s="199">
        <f t="shared" si="159"/>
        <v>0</v>
      </c>
      <c r="L475" s="199">
        <f t="shared" si="160"/>
        <v>0</v>
      </c>
      <c r="M475" s="199">
        <f t="shared" si="161"/>
        <v>0</v>
      </c>
      <c r="N475" s="72"/>
      <c r="O475" s="199">
        <f>+IFERROR(MIN(N475*(1+MTR!$E$28)*(1+MTR!$D$28),IF($C475&lt;2018,L475+M475*MTR!$D$35,L475+M475*MTR!$E$36)),0)</f>
        <v>0</v>
      </c>
      <c r="Q475" s="199" t="str">
        <f t="shared" si="170"/>
        <v/>
      </c>
      <c r="R475" s="199">
        <f t="shared" si="171"/>
        <v>0</v>
      </c>
      <c r="S475" s="199">
        <f t="shared" si="172"/>
        <v>0</v>
      </c>
      <c r="T475" s="199">
        <f t="shared" si="173"/>
        <v>0</v>
      </c>
      <c r="U475" s="199">
        <f t="shared" si="174"/>
        <v>0</v>
      </c>
      <c r="V475" s="199">
        <f t="shared" si="175"/>
        <v>0</v>
      </c>
      <c r="W475" s="199">
        <f t="shared" si="176"/>
        <v>0</v>
      </c>
      <c r="X475" s="199">
        <f t="shared" si="177"/>
        <v>0</v>
      </c>
      <c r="Y475" s="199">
        <f t="shared" si="178"/>
        <v>0</v>
      </c>
      <c r="Z475" s="72"/>
      <c r="AA475" s="213">
        <f>+IFERROR(MIN(Z475*(1+MTR!$E$28)*(1+MTR!$F$28),IF(L475&lt;2018,X475+Y475*MTR!$D$35,X475+Y475*MTR!$E$36)),0)</f>
        <v>0</v>
      </c>
    </row>
    <row r="476" spans="1:27">
      <c r="A476" s="105"/>
      <c r="B476" s="72"/>
      <c r="C476" s="116"/>
      <c r="D476" s="72"/>
      <c r="E476" s="113"/>
      <c r="F476" s="197" t="str">
        <f t="shared" si="154"/>
        <v/>
      </c>
      <c r="G476" s="198" t="str">
        <f t="shared" si="155"/>
        <v/>
      </c>
      <c r="H476" s="199">
        <f t="shared" si="156"/>
        <v>0</v>
      </c>
      <c r="I476" s="199">
        <f t="shared" si="157"/>
        <v>0</v>
      </c>
      <c r="J476" s="199">
        <f t="shared" si="158"/>
        <v>0</v>
      </c>
      <c r="K476" s="199">
        <f t="shared" si="159"/>
        <v>0</v>
      </c>
      <c r="L476" s="199">
        <f t="shared" si="160"/>
        <v>0</v>
      </c>
      <c r="M476" s="199">
        <f t="shared" si="161"/>
        <v>0</v>
      </c>
      <c r="N476" s="72"/>
      <c r="O476" s="199">
        <f>+IFERROR(MIN(N476*(1+MTR!$E$28)*(1+MTR!$D$28),IF($C476&lt;2018,L476+M476*MTR!$D$35,L476+M476*MTR!$E$36)),0)</f>
        <v>0</v>
      </c>
      <c r="Q476" s="199" t="str">
        <f t="shared" si="170"/>
        <v/>
      </c>
      <c r="R476" s="199">
        <f t="shared" si="171"/>
        <v>0</v>
      </c>
      <c r="S476" s="199">
        <f t="shared" si="172"/>
        <v>0</v>
      </c>
      <c r="T476" s="199">
        <f t="shared" si="173"/>
        <v>0</v>
      </c>
      <c r="U476" s="199">
        <f t="shared" si="174"/>
        <v>0</v>
      </c>
      <c r="V476" s="199">
        <f t="shared" si="175"/>
        <v>0</v>
      </c>
      <c r="W476" s="199">
        <f t="shared" si="176"/>
        <v>0</v>
      </c>
      <c r="X476" s="199">
        <f t="shared" si="177"/>
        <v>0</v>
      </c>
      <c r="Y476" s="199">
        <f t="shared" si="178"/>
        <v>0</v>
      </c>
      <c r="Z476" s="72"/>
      <c r="AA476" s="213">
        <f>+IFERROR(MIN(Z476*(1+MTR!$E$28)*(1+MTR!$F$28),IF(L476&lt;2018,X476+Y476*MTR!$D$35,X476+Y476*MTR!$E$36)),0)</f>
        <v>0</v>
      </c>
    </row>
    <row r="477" spans="1:27">
      <c r="A477" s="105"/>
      <c r="B477" s="72"/>
      <c r="C477" s="116"/>
      <c r="D477" s="72"/>
      <c r="E477" s="113"/>
      <c r="F477" s="197" t="str">
        <f t="shared" si="154"/>
        <v/>
      </c>
      <c r="G477" s="198" t="str">
        <f t="shared" si="155"/>
        <v/>
      </c>
      <c r="H477" s="199">
        <f t="shared" si="156"/>
        <v>0</v>
      </c>
      <c r="I477" s="199">
        <f t="shared" si="157"/>
        <v>0</v>
      </c>
      <c r="J477" s="199">
        <f t="shared" si="158"/>
        <v>0</v>
      </c>
      <c r="K477" s="199">
        <f t="shared" si="159"/>
        <v>0</v>
      </c>
      <c r="L477" s="199">
        <f t="shared" si="160"/>
        <v>0</v>
      </c>
      <c r="M477" s="199">
        <f t="shared" si="161"/>
        <v>0</v>
      </c>
      <c r="N477" s="72"/>
      <c r="O477" s="199">
        <f>+IFERROR(MIN(N477*(1+MTR!$E$28)*(1+MTR!$D$28),IF($C477&lt;2018,L477+M477*MTR!$D$35,L477+M477*MTR!$E$36)),0)</f>
        <v>0</v>
      </c>
      <c r="Q477" s="199" t="str">
        <f t="shared" si="170"/>
        <v/>
      </c>
      <c r="R477" s="199">
        <f t="shared" si="171"/>
        <v>0</v>
      </c>
      <c r="S477" s="199">
        <f t="shared" si="172"/>
        <v>0</v>
      </c>
      <c r="T477" s="199">
        <f t="shared" si="173"/>
        <v>0</v>
      </c>
      <c r="U477" s="199">
        <f t="shared" si="174"/>
        <v>0</v>
      </c>
      <c r="V477" s="199">
        <f t="shared" si="175"/>
        <v>0</v>
      </c>
      <c r="W477" s="199">
        <f t="shared" si="176"/>
        <v>0</v>
      </c>
      <c r="X477" s="199">
        <f t="shared" si="177"/>
        <v>0</v>
      </c>
      <c r="Y477" s="199">
        <f t="shared" si="178"/>
        <v>0</v>
      </c>
      <c r="Z477" s="72"/>
      <c r="AA477" s="213">
        <f>+IFERROR(MIN(Z477*(1+MTR!$E$28)*(1+MTR!$F$28),IF(L477&lt;2018,X477+Y477*MTR!$D$35,X477+Y477*MTR!$E$36)),0)</f>
        <v>0</v>
      </c>
    </row>
    <row r="478" spans="1:27">
      <c r="A478" s="105"/>
      <c r="B478" s="72"/>
      <c r="C478" s="116"/>
      <c r="D478" s="72"/>
      <c r="E478" s="113"/>
      <c r="F478" s="197" t="str">
        <f t="shared" si="154"/>
        <v/>
      </c>
      <c r="G478" s="198" t="str">
        <f t="shared" si="155"/>
        <v/>
      </c>
      <c r="H478" s="199">
        <f t="shared" si="156"/>
        <v>0</v>
      </c>
      <c r="I478" s="199">
        <f t="shared" si="157"/>
        <v>0</v>
      </c>
      <c r="J478" s="199">
        <f t="shared" si="158"/>
        <v>0</v>
      </c>
      <c r="K478" s="199">
        <f t="shared" si="159"/>
        <v>0</v>
      </c>
      <c r="L478" s="199">
        <f t="shared" si="160"/>
        <v>0</v>
      </c>
      <c r="M478" s="199">
        <f t="shared" si="161"/>
        <v>0</v>
      </c>
      <c r="N478" s="72"/>
      <c r="O478" s="199">
        <f>+IFERROR(MIN(N478*(1+MTR!$E$28)*(1+MTR!$D$28),IF($C478&lt;2018,L478+M478*MTR!$D$35,L478+M478*MTR!$E$36)),0)</f>
        <v>0</v>
      </c>
      <c r="Q478" s="199" t="str">
        <f t="shared" si="170"/>
        <v/>
      </c>
      <c r="R478" s="199">
        <f t="shared" si="171"/>
        <v>0</v>
      </c>
      <c r="S478" s="199">
        <f t="shared" si="172"/>
        <v>0</v>
      </c>
      <c r="T478" s="199">
        <f t="shared" si="173"/>
        <v>0</v>
      </c>
      <c r="U478" s="199">
        <f t="shared" si="174"/>
        <v>0</v>
      </c>
      <c r="V478" s="199">
        <f t="shared" si="175"/>
        <v>0</v>
      </c>
      <c r="W478" s="199">
        <f t="shared" si="176"/>
        <v>0</v>
      </c>
      <c r="X478" s="199">
        <f t="shared" si="177"/>
        <v>0</v>
      </c>
      <c r="Y478" s="199">
        <f t="shared" si="178"/>
        <v>0</v>
      </c>
      <c r="Z478" s="72"/>
      <c r="AA478" s="213">
        <f>+IFERROR(MIN(Z478*(1+MTR!$E$28)*(1+MTR!$F$28),IF(L478&lt;2018,X478+Y478*MTR!$D$35,X478+Y478*MTR!$E$36)),0)</f>
        <v>0</v>
      </c>
    </row>
    <row r="479" spans="1:27">
      <c r="A479" s="105"/>
      <c r="B479" s="72"/>
      <c r="C479" s="116"/>
      <c r="D479" s="72"/>
      <c r="E479" s="113"/>
      <c r="F479" s="197" t="str">
        <f t="shared" si="154"/>
        <v/>
      </c>
      <c r="G479" s="198" t="str">
        <f t="shared" si="155"/>
        <v/>
      </c>
      <c r="H479" s="199">
        <f t="shared" si="156"/>
        <v>0</v>
      </c>
      <c r="I479" s="199">
        <f t="shared" si="157"/>
        <v>0</v>
      </c>
      <c r="J479" s="199">
        <f t="shared" si="158"/>
        <v>0</v>
      </c>
      <c r="K479" s="199">
        <f t="shared" si="159"/>
        <v>0</v>
      </c>
      <c r="L479" s="199">
        <f t="shared" si="160"/>
        <v>0</v>
      </c>
      <c r="M479" s="199">
        <f t="shared" si="161"/>
        <v>0</v>
      </c>
      <c r="N479" s="72"/>
      <c r="O479" s="199">
        <f>+IFERROR(MIN(N479*(1+MTR!$E$28)*(1+MTR!$D$28),IF($C479&lt;2018,L479+M479*MTR!$D$35,L479+M479*MTR!$E$36)),0)</f>
        <v>0</v>
      </c>
      <c r="Q479" s="199" t="str">
        <f t="shared" si="170"/>
        <v/>
      </c>
      <c r="R479" s="199">
        <f t="shared" si="171"/>
        <v>0</v>
      </c>
      <c r="S479" s="199">
        <f t="shared" si="172"/>
        <v>0</v>
      </c>
      <c r="T479" s="199">
        <f t="shared" si="173"/>
        <v>0</v>
      </c>
      <c r="U479" s="199">
        <f t="shared" si="174"/>
        <v>0</v>
      </c>
      <c r="V479" s="199">
        <f t="shared" si="175"/>
        <v>0</v>
      </c>
      <c r="W479" s="199">
        <f t="shared" si="176"/>
        <v>0</v>
      </c>
      <c r="X479" s="199">
        <f t="shared" si="177"/>
        <v>0</v>
      </c>
      <c r="Y479" s="199">
        <f t="shared" si="178"/>
        <v>0</v>
      </c>
      <c r="Z479" s="72"/>
      <c r="AA479" s="213">
        <f>+IFERROR(MIN(Z479*(1+MTR!$E$28)*(1+MTR!$F$28),IF(L479&lt;2018,X479+Y479*MTR!$D$35,X479+Y479*MTR!$E$36)),0)</f>
        <v>0</v>
      </c>
    </row>
    <row r="480" spans="1:27">
      <c r="A480" s="105"/>
      <c r="B480" s="72"/>
      <c r="C480" s="116"/>
      <c r="D480" s="72"/>
      <c r="E480" s="113"/>
      <c r="F480" s="197" t="str">
        <f t="shared" si="154"/>
        <v/>
      </c>
      <c r="G480" s="198" t="str">
        <f t="shared" si="155"/>
        <v/>
      </c>
      <c r="H480" s="199">
        <f t="shared" si="156"/>
        <v>0</v>
      </c>
      <c r="I480" s="199">
        <f t="shared" si="157"/>
        <v>0</v>
      </c>
      <c r="J480" s="199">
        <f t="shared" si="158"/>
        <v>0</v>
      </c>
      <c r="K480" s="199">
        <f t="shared" si="159"/>
        <v>0</v>
      </c>
      <c r="L480" s="199">
        <f t="shared" si="160"/>
        <v>0</v>
      </c>
      <c r="M480" s="199">
        <f t="shared" si="161"/>
        <v>0</v>
      </c>
      <c r="N480" s="72"/>
      <c r="O480" s="199">
        <f>+IFERROR(MIN(N480*(1+MTR!$E$28)*(1+MTR!$D$28),IF($C480&lt;2018,L480+M480*MTR!$D$35,L480+M480*MTR!$E$36)),0)</f>
        <v>0</v>
      </c>
      <c r="Q480" s="199" t="str">
        <f t="shared" si="170"/>
        <v/>
      </c>
      <c r="R480" s="199">
        <f t="shared" si="171"/>
        <v>0</v>
      </c>
      <c r="S480" s="199">
        <f t="shared" si="172"/>
        <v>0</v>
      </c>
      <c r="T480" s="199">
        <f t="shared" si="173"/>
        <v>0</v>
      </c>
      <c r="U480" s="199">
        <f t="shared" si="174"/>
        <v>0</v>
      </c>
      <c r="V480" s="199">
        <f t="shared" si="175"/>
        <v>0</v>
      </c>
      <c r="W480" s="199">
        <f t="shared" si="176"/>
        <v>0</v>
      </c>
      <c r="X480" s="199">
        <f t="shared" si="177"/>
        <v>0</v>
      </c>
      <c r="Y480" s="199">
        <f t="shared" si="178"/>
        <v>0</v>
      </c>
      <c r="Z480" s="72"/>
      <c r="AA480" s="213">
        <f>+IFERROR(MIN(Z480*(1+MTR!$E$28)*(1+MTR!$F$28),IF(L480&lt;2018,X480+Y480*MTR!$D$35,X480+Y480*MTR!$E$36)),0)</f>
        <v>0</v>
      </c>
    </row>
    <row r="481" spans="1:27">
      <c r="A481" s="105"/>
      <c r="B481" s="72"/>
      <c r="C481" s="116"/>
      <c r="D481" s="72"/>
      <c r="E481" s="113"/>
      <c r="F481" s="197" t="str">
        <f t="shared" si="105"/>
        <v/>
      </c>
      <c r="G481" s="198" t="str">
        <f t="shared" si="106"/>
        <v/>
      </c>
      <c r="H481" s="199">
        <f t="shared" si="107"/>
        <v>0</v>
      </c>
      <c r="I481" s="199">
        <f t="shared" si="108"/>
        <v>0</v>
      </c>
      <c r="J481" s="199">
        <f t="shared" si="109"/>
        <v>0</v>
      </c>
      <c r="K481" s="199">
        <f t="shared" si="110"/>
        <v>0</v>
      </c>
      <c r="L481" s="199">
        <f t="shared" si="111"/>
        <v>0</v>
      </c>
      <c r="M481" s="199">
        <f t="shared" si="112"/>
        <v>0</v>
      </c>
      <c r="N481" s="72"/>
      <c r="O481" s="199">
        <f>+IFERROR(MIN(N481*(1+MTR!$E$28)*(1+MTR!$D$28),IF($C481&lt;2018,L481+M481*MTR!$D$35,L481+M481*MTR!$E$36)),0)</f>
        <v>0</v>
      </c>
      <c r="Q481" s="199" t="str">
        <f t="shared" si="170"/>
        <v/>
      </c>
      <c r="R481" s="199">
        <f t="shared" si="171"/>
        <v>0</v>
      </c>
      <c r="S481" s="199">
        <f t="shared" si="172"/>
        <v>0</v>
      </c>
      <c r="T481" s="199">
        <f t="shared" si="173"/>
        <v>0</v>
      </c>
      <c r="U481" s="199">
        <f t="shared" si="174"/>
        <v>0</v>
      </c>
      <c r="V481" s="199">
        <f t="shared" si="175"/>
        <v>0</v>
      </c>
      <c r="W481" s="199">
        <f t="shared" si="176"/>
        <v>0</v>
      </c>
      <c r="X481" s="199">
        <f t="shared" si="177"/>
        <v>0</v>
      </c>
      <c r="Y481" s="199">
        <f t="shared" si="178"/>
        <v>0</v>
      </c>
      <c r="Z481" s="72"/>
      <c r="AA481" s="213">
        <f>+IFERROR(MIN(Z481*(1+MTR!$E$28)*(1+MTR!$F$28),IF(L481&lt;2018,X481+Y481*MTR!$D$35,X481+Y481*MTR!$E$36)),0)</f>
        <v>0</v>
      </c>
    </row>
    <row r="482" spans="1:27">
      <c r="A482" s="105"/>
      <c r="B482" s="72"/>
      <c r="C482" s="116"/>
      <c r="D482" s="72"/>
      <c r="E482" s="113"/>
      <c r="F482" s="197" t="str">
        <f t="shared" si="105"/>
        <v/>
      </c>
      <c r="G482" s="198" t="str">
        <f t="shared" si="106"/>
        <v/>
      </c>
      <c r="H482" s="199">
        <f t="shared" si="107"/>
        <v>0</v>
      </c>
      <c r="I482" s="199">
        <f t="shared" si="108"/>
        <v>0</v>
      </c>
      <c r="J482" s="199">
        <f t="shared" si="109"/>
        <v>0</v>
      </c>
      <c r="K482" s="199">
        <f t="shared" si="110"/>
        <v>0</v>
      </c>
      <c r="L482" s="199">
        <f t="shared" si="111"/>
        <v>0</v>
      </c>
      <c r="M482" s="199">
        <f t="shared" si="112"/>
        <v>0</v>
      </c>
      <c r="N482" s="72"/>
      <c r="O482" s="199">
        <f>+IFERROR(MIN(N482*(1+MTR!$E$28)*(1+MTR!$D$28),IF($C482&lt;2018,L482+M482*MTR!$D$35,L482+M482*MTR!$E$36)),0)</f>
        <v>0</v>
      </c>
      <c r="Q482" s="199" t="str">
        <f t="shared" si="170"/>
        <v/>
      </c>
      <c r="R482" s="199">
        <f t="shared" si="171"/>
        <v>0</v>
      </c>
      <c r="S482" s="199">
        <f t="shared" si="172"/>
        <v>0</v>
      </c>
      <c r="T482" s="199">
        <f t="shared" si="173"/>
        <v>0</v>
      </c>
      <c r="U482" s="199">
        <f t="shared" si="174"/>
        <v>0</v>
      </c>
      <c r="V482" s="199">
        <f t="shared" si="175"/>
        <v>0</v>
      </c>
      <c r="W482" s="199">
        <f t="shared" si="176"/>
        <v>0</v>
      </c>
      <c r="X482" s="199">
        <f t="shared" si="177"/>
        <v>0</v>
      </c>
      <c r="Y482" s="199">
        <f t="shared" si="178"/>
        <v>0</v>
      </c>
      <c r="Z482" s="72"/>
      <c r="AA482" s="213">
        <f>+IFERROR(MIN(Z482*(1+MTR!$E$28)*(1+MTR!$F$28),IF(L482&lt;2018,X482+Y482*MTR!$D$35,X482+Y482*MTR!$E$36)),0)</f>
        <v>0</v>
      </c>
    </row>
    <row r="483" spans="1:27">
      <c r="A483" s="105"/>
      <c r="B483" s="72"/>
      <c r="C483" s="116"/>
      <c r="D483" s="72"/>
      <c r="E483" s="113"/>
      <c r="F483" s="197" t="str">
        <f t="shared" si="105"/>
        <v/>
      </c>
      <c r="G483" s="198" t="str">
        <f t="shared" si="106"/>
        <v/>
      </c>
      <c r="H483" s="199">
        <f t="shared" si="107"/>
        <v>0</v>
      </c>
      <c r="I483" s="199">
        <f t="shared" si="108"/>
        <v>0</v>
      </c>
      <c r="J483" s="199">
        <f t="shared" si="109"/>
        <v>0</v>
      </c>
      <c r="K483" s="199">
        <f t="shared" si="110"/>
        <v>0</v>
      </c>
      <c r="L483" s="199">
        <f t="shared" si="111"/>
        <v>0</v>
      </c>
      <c r="M483" s="199">
        <f t="shared" si="112"/>
        <v>0</v>
      </c>
      <c r="N483" s="72"/>
      <c r="O483" s="199">
        <f>+IFERROR(MIN(N483*(1+MTR!$E$28)*(1+MTR!$D$28),IF($C483&lt;2018,L483+M483*MTR!$D$35,L483+M483*MTR!$E$36)),0)</f>
        <v>0</v>
      </c>
      <c r="Q483" s="199" t="str">
        <f t="shared" si="170"/>
        <v/>
      </c>
      <c r="R483" s="199">
        <f t="shared" si="171"/>
        <v>0</v>
      </c>
      <c r="S483" s="199">
        <f t="shared" si="172"/>
        <v>0</v>
      </c>
      <c r="T483" s="199">
        <f t="shared" si="173"/>
        <v>0</v>
      </c>
      <c r="U483" s="199">
        <f t="shared" si="174"/>
        <v>0</v>
      </c>
      <c r="V483" s="199">
        <f t="shared" si="175"/>
        <v>0</v>
      </c>
      <c r="W483" s="199">
        <f t="shared" si="176"/>
        <v>0</v>
      </c>
      <c r="X483" s="199">
        <f t="shared" si="177"/>
        <v>0</v>
      </c>
      <c r="Y483" s="199">
        <f t="shared" si="178"/>
        <v>0</v>
      </c>
      <c r="Z483" s="72"/>
      <c r="AA483" s="213">
        <f>+IFERROR(MIN(Z483*(1+MTR!$E$28)*(1+MTR!$F$28),IF(L483&lt;2018,X483+Y483*MTR!$D$35,X483+Y483*MTR!$E$36)),0)</f>
        <v>0</v>
      </c>
    </row>
    <row r="484" spans="1:27">
      <c r="A484" s="105"/>
      <c r="B484" s="72"/>
      <c r="C484" s="116"/>
      <c r="D484" s="72"/>
      <c r="E484" s="113"/>
      <c r="F484" s="197" t="str">
        <f t="shared" si="105"/>
        <v/>
      </c>
      <c r="G484" s="198" t="str">
        <f t="shared" si="106"/>
        <v/>
      </c>
      <c r="H484" s="199">
        <f t="shared" si="107"/>
        <v>0</v>
      </c>
      <c r="I484" s="199">
        <f t="shared" si="108"/>
        <v>0</v>
      </c>
      <c r="J484" s="199">
        <f t="shared" si="109"/>
        <v>0</v>
      </c>
      <c r="K484" s="199">
        <f t="shared" si="110"/>
        <v>0</v>
      </c>
      <c r="L484" s="199">
        <f t="shared" si="111"/>
        <v>0</v>
      </c>
      <c r="M484" s="199">
        <f t="shared" si="112"/>
        <v>0</v>
      </c>
      <c r="N484" s="72"/>
      <c r="O484" s="199">
        <f>+IFERROR(MIN(N484*(1+MTR!$E$28)*(1+MTR!$D$28),IF($C484&lt;2018,L484+M484*MTR!$D$35,L484+M484*MTR!$E$36)),0)</f>
        <v>0</v>
      </c>
      <c r="Q484" s="199" t="str">
        <f t="shared" si="170"/>
        <v/>
      </c>
      <c r="R484" s="199">
        <f t="shared" si="171"/>
        <v>0</v>
      </c>
      <c r="S484" s="199">
        <f t="shared" si="172"/>
        <v>0</v>
      </c>
      <c r="T484" s="199">
        <f t="shared" si="173"/>
        <v>0</v>
      </c>
      <c r="U484" s="199">
        <f t="shared" si="174"/>
        <v>0</v>
      </c>
      <c r="V484" s="199">
        <f t="shared" si="175"/>
        <v>0</v>
      </c>
      <c r="W484" s="199">
        <f t="shared" si="176"/>
        <v>0</v>
      </c>
      <c r="X484" s="199">
        <f t="shared" si="177"/>
        <v>0</v>
      </c>
      <c r="Y484" s="199">
        <f t="shared" si="178"/>
        <v>0</v>
      </c>
      <c r="Z484" s="72"/>
      <c r="AA484" s="213">
        <f>+IFERROR(MIN(Z484*(1+MTR!$E$28)*(1+MTR!$F$28),IF(L484&lt;2018,X484+Y484*MTR!$D$35,X484+Y484*MTR!$E$36)),0)</f>
        <v>0</v>
      </c>
    </row>
    <row r="485" spans="1:27">
      <c r="A485" s="105"/>
      <c r="B485" s="72"/>
      <c r="C485" s="116"/>
      <c r="D485" s="72"/>
      <c r="E485" s="113"/>
      <c r="F485" s="197" t="str">
        <f t="shared" si="105"/>
        <v/>
      </c>
      <c r="G485" s="198" t="str">
        <f t="shared" si="106"/>
        <v/>
      </c>
      <c r="H485" s="199">
        <f t="shared" si="107"/>
        <v>0</v>
      </c>
      <c r="I485" s="199">
        <f t="shared" si="108"/>
        <v>0</v>
      </c>
      <c r="J485" s="199">
        <f t="shared" si="109"/>
        <v>0</v>
      </c>
      <c r="K485" s="199">
        <f t="shared" si="110"/>
        <v>0</v>
      </c>
      <c r="L485" s="199">
        <f t="shared" si="111"/>
        <v>0</v>
      </c>
      <c r="M485" s="199">
        <f t="shared" si="112"/>
        <v>0</v>
      </c>
      <c r="N485" s="72"/>
      <c r="O485" s="199">
        <f>+IFERROR(MIN(N485*(1+MTR!$E$28)*(1+MTR!$D$28),IF($C485&lt;2018,L485+M485*MTR!$D$35,L485+M485*MTR!$E$36)),0)</f>
        <v>0</v>
      </c>
      <c r="Q485" s="199" t="str">
        <f t="shared" si="170"/>
        <v/>
      </c>
      <c r="R485" s="199">
        <f t="shared" si="171"/>
        <v>0</v>
      </c>
      <c r="S485" s="199">
        <f t="shared" si="172"/>
        <v>0</v>
      </c>
      <c r="T485" s="199">
        <f t="shared" si="173"/>
        <v>0</v>
      </c>
      <c r="U485" s="199">
        <f t="shared" si="174"/>
        <v>0</v>
      </c>
      <c r="V485" s="199">
        <f t="shared" si="175"/>
        <v>0</v>
      </c>
      <c r="W485" s="199">
        <f t="shared" si="176"/>
        <v>0</v>
      </c>
      <c r="X485" s="199">
        <f t="shared" si="177"/>
        <v>0</v>
      </c>
      <c r="Y485" s="199">
        <f t="shared" si="178"/>
        <v>0</v>
      </c>
      <c r="Z485" s="72"/>
      <c r="AA485" s="213">
        <f>+IFERROR(MIN(Z485*(1+MTR!$E$28)*(1+MTR!$F$28),IF(L485&lt;2018,X485+Y485*MTR!$D$35,X485+Y485*MTR!$E$36)),0)</f>
        <v>0</v>
      </c>
    </row>
    <row r="486" spans="1:27">
      <c r="A486" s="105"/>
      <c r="B486" s="72"/>
      <c r="C486" s="116"/>
      <c r="D486" s="72"/>
      <c r="E486" s="113"/>
      <c r="F486" s="197" t="str">
        <f t="shared" si="105"/>
        <v/>
      </c>
      <c r="G486" s="198" t="str">
        <f t="shared" si="106"/>
        <v/>
      </c>
      <c r="H486" s="199">
        <f t="shared" si="107"/>
        <v>0</v>
      </c>
      <c r="I486" s="199">
        <f t="shared" si="108"/>
        <v>0</v>
      </c>
      <c r="J486" s="199">
        <f t="shared" si="109"/>
        <v>0</v>
      </c>
      <c r="K486" s="199">
        <f t="shared" si="110"/>
        <v>0</v>
      </c>
      <c r="L486" s="199">
        <f t="shared" si="111"/>
        <v>0</v>
      </c>
      <c r="M486" s="199">
        <f t="shared" si="112"/>
        <v>0</v>
      </c>
      <c r="N486" s="72"/>
      <c r="O486" s="199">
        <f>+IFERROR(MIN(N486*(1+MTR!$E$28)*(1+MTR!$D$28),IF($C486&lt;2018,L486+M486*MTR!$D$35,L486+M486*MTR!$E$36)),0)</f>
        <v>0</v>
      </c>
      <c r="Q486" s="199" t="str">
        <f t="shared" si="170"/>
        <v/>
      </c>
      <c r="R486" s="199">
        <f t="shared" si="171"/>
        <v>0</v>
      </c>
      <c r="S486" s="199">
        <f t="shared" si="172"/>
        <v>0</v>
      </c>
      <c r="T486" s="199">
        <f t="shared" si="173"/>
        <v>0</v>
      </c>
      <c r="U486" s="199">
        <f t="shared" si="174"/>
        <v>0</v>
      </c>
      <c r="V486" s="199">
        <f t="shared" si="175"/>
        <v>0</v>
      </c>
      <c r="W486" s="199">
        <f t="shared" si="176"/>
        <v>0</v>
      </c>
      <c r="X486" s="199">
        <f t="shared" si="177"/>
        <v>0</v>
      </c>
      <c r="Y486" s="199">
        <f t="shared" si="178"/>
        <v>0</v>
      </c>
      <c r="Z486" s="72"/>
      <c r="AA486" s="213">
        <f>+IFERROR(MIN(Z486*(1+MTR!$E$28)*(1+MTR!$F$28),IF(L486&lt;2018,X486+Y486*MTR!$D$35,X486+Y486*MTR!$E$36)),0)</f>
        <v>0</v>
      </c>
    </row>
    <row r="487" spans="1:27">
      <c r="A487" s="105"/>
      <c r="B487" s="72"/>
      <c r="C487" s="116"/>
      <c r="D487" s="72"/>
      <c r="E487" s="113"/>
      <c r="F487" s="197" t="str">
        <f t="shared" si="105"/>
        <v/>
      </c>
      <c r="G487" s="198" t="str">
        <f t="shared" si="106"/>
        <v/>
      </c>
      <c r="H487" s="199">
        <f t="shared" si="107"/>
        <v>0</v>
      </c>
      <c r="I487" s="199">
        <f t="shared" si="108"/>
        <v>0</v>
      </c>
      <c r="J487" s="199">
        <f t="shared" si="109"/>
        <v>0</v>
      </c>
      <c r="K487" s="199">
        <f t="shared" si="110"/>
        <v>0</v>
      </c>
      <c r="L487" s="199">
        <f t="shared" si="111"/>
        <v>0</v>
      </c>
      <c r="M487" s="199">
        <f t="shared" si="112"/>
        <v>0</v>
      </c>
      <c r="N487" s="72"/>
      <c r="O487" s="199">
        <f>+IFERROR(MIN(N487*(1+MTR!$E$28)*(1+MTR!$D$28),IF($C487&lt;2018,L487+M487*MTR!$D$35,L487+M487*MTR!$E$36)),0)</f>
        <v>0</v>
      </c>
      <c r="Q487" s="199" t="str">
        <f t="shared" si="170"/>
        <v/>
      </c>
      <c r="R487" s="199">
        <f t="shared" si="171"/>
        <v>0</v>
      </c>
      <c r="S487" s="199">
        <f t="shared" si="172"/>
        <v>0</v>
      </c>
      <c r="T487" s="199">
        <f t="shared" si="173"/>
        <v>0</v>
      </c>
      <c r="U487" s="199">
        <f t="shared" si="174"/>
        <v>0</v>
      </c>
      <c r="V487" s="199">
        <f t="shared" si="175"/>
        <v>0</v>
      </c>
      <c r="W487" s="199">
        <f t="shared" si="176"/>
        <v>0</v>
      </c>
      <c r="X487" s="199">
        <f t="shared" si="177"/>
        <v>0</v>
      </c>
      <c r="Y487" s="199">
        <f t="shared" si="178"/>
        <v>0</v>
      </c>
      <c r="Z487" s="72"/>
      <c r="AA487" s="213">
        <f>+IFERROR(MIN(Z487*(1+MTR!$E$28)*(1+MTR!$F$28),IF(L487&lt;2018,X487+Y487*MTR!$D$35,X487+Y487*MTR!$E$36)),0)</f>
        <v>0</v>
      </c>
    </row>
    <row r="488" spans="1:27">
      <c r="A488" s="105"/>
      <c r="B488" s="72"/>
      <c r="C488" s="116"/>
      <c r="D488" s="72"/>
      <c r="E488" s="113"/>
      <c r="F488" s="197" t="str">
        <f t="shared" si="105"/>
        <v/>
      </c>
      <c r="G488" s="198" t="str">
        <f t="shared" si="106"/>
        <v/>
      </c>
      <c r="H488" s="199">
        <f t="shared" ref="H488:H538" si="179">+IFERROR(G488*$D488,0)</f>
        <v>0</v>
      </c>
      <c r="I488" s="199">
        <f t="shared" ref="I488:I538" si="180">+IFERROR(G488*$E488,0)</f>
        <v>0</v>
      </c>
      <c r="J488" s="199">
        <f t="shared" ref="J488:J538" si="181">+IFERROR(IF($F488&gt;0,MAX(0,MIN(H488/$F488,MAX(0,H488))),0),0)</f>
        <v>0</v>
      </c>
      <c r="K488" s="199">
        <f t="shared" ref="K488:K538" si="182">+IFERROR(IF($F488&gt;0,MAX(0,MIN(I488/$F488,MAX(0,I488))),0),0)</f>
        <v>0</v>
      </c>
      <c r="L488" s="199">
        <f t="shared" ref="L488:L538" si="183">+J488-K488</f>
        <v>0</v>
      </c>
      <c r="M488" s="199">
        <f t="shared" ref="M488:M538" si="184">+H488-I488</f>
        <v>0</v>
      </c>
      <c r="N488" s="72"/>
      <c r="O488" s="199">
        <f>+IFERROR(MIN(N488*(1+MTR!$E$28)*(1+MTR!$D$28),IF($C488&lt;2018,L488+M488*MTR!$D$35,L488+M488*MTR!$E$36)),0)</f>
        <v>0</v>
      </c>
      <c r="Q488" s="199" t="str">
        <f t="shared" si="170"/>
        <v/>
      </c>
      <c r="R488" s="199">
        <f t="shared" si="171"/>
        <v>0</v>
      </c>
      <c r="S488" s="199">
        <f t="shared" si="172"/>
        <v>0</v>
      </c>
      <c r="T488" s="199">
        <f t="shared" si="173"/>
        <v>0</v>
      </c>
      <c r="U488" s="199">
        <f t="shared" si="174"/>
        <v>0</v>
      </c>
      <c r="V488" s="199">
        <f t="shared" si="175"/>
        <v>0</v>
      </c>
      <c r="W488" s="199">
        <f t="shared" si="176"/>
        <v>0</v>
      </c>
      <c r="X488" s="199">
        <f t="shared" si="177"/>
        <v>0</v>
      </c>
      <c r="Y488" s="199">
        <f t="shared" si="178"/>
        <v>0</v>
      </c>
      <c r="Z488" s="72"/>
      <c r="AA488" s="213">
        <f>+IFERROR(MIN(Z488*(1+MTR!$E$28)*(1+MTR!$F$28),IF(L488&lt;2018,X488+Y488*MTR!$D$35,X488+Y488*MTR!$E$36)),0)</f>
        <v>0</v>
      </c>
    </row>
    <row r="489" spans="1:27">
      <c r="A489" s="105"/>
      <c r="B489" s="72"/>
      <c r="C489" s="116"/>
      <c r="D489" s="72"/>
      <c r="E489" s="113"/>
      <c r="F489" s="197" t="str">
        <f t="shared" si="105"/>
        <v/>
      </c>
      <c r="G489" s="198" t="str">
        <f t="shared" si="106"/>
        <v/>
      </c>
      <c r="H489" s="199">
        <f t="shared" si="179"/>
        <v>0</v>
      </c>
      <c r="I489" s="199">
        <f t="shared" si="180"/>
        <v>0</v>
      </c>
      <c r="J489" s="199">
        <f t="shared" si="181"/>
        <v>0</v>
      </c>
      <c r="K489" s="199">
        <f t="shared" si="182"/>
        <v>0</v>
      </c>
      <c r="L489" s="199">
        <f t="shared" si="183"/>
        <v>0</v>
      </c>
      <c r="M489" s="199">
        <f t="shared" si="184"/>
        <v>0</v>
      </c>
      <c r="N489" s="72"/>
      <c r="O489" s="199">
        <f>+IFERROR(MIN(N489*(1+MTR!$E$28)*(1+MTR!$D$28),IF($C489&lt;2018,L489+M489*MTR!$D$35,L489+M489*MTR!$E$36)),0)</f>
        <v>0</v>
      </c>
      <c r="Q489" s="199" t="str">
        <f t="shared" ref="Q489:Q552" si="185">+IF(ISERROR(VLOOKUP($C489,DeflatoriCK,RIGHT(Q$14,4)-2016,0)),"",VLOOKUP($C489,DeflatoriCK,RIGHT(Q$14,4)-2016,0))</f>
        <v/>
      </c>
      <c r="R489" s="199">
        <f t="shared" si="171"/>
        <v>0</v>
      </c>
      <c r="S489" s="199">
        <f t="shared" si="172"/>
        <v>0</v>
      </c>
      <c r="T489" s="199">
        <f t="shared" si="173"/>
        <v>0</v>
      </c>
      <c r="U489" s="199">
        <f t="shared" si="174"/>
        <v>0</v>
      </c>
      <c r="V489" s="199">
        <f t="shared" si="175"/>
        <v>0</v>
      </c>
      <c r="W489" s="199">
        <f t="shared" si="176"/>
        <v>0</v>
      </c>
      <c r="X489" s="199">
        <f t="shared" si="177"/>
        <v>0</v>
      </c>
      <c r="Y489" s="199">
        <f t="shared" si="178"/>
        <v>0</v>
      </c>
      <c r="Z489" s="72"/>
      <c r="AA489" s="213">
        <f>+IFERROR(MIN(Z489*(1+MTR!$E$28)*(1+MTR!$F$28),IF(L489&lt;2018,X489+Y489*MTR!$D$35,X489+Y489*MTR!$E$36)),0)</f>
        <v>0</v>
      </c>
    </row>
    <row r="490" spans="1:27">
      <c r="A490" s="105"/>
      <c r="B490" s="72"/>
      <c r="C490" s="116"/>
      <c r="D490" s="72"/>
      <c r="E490" s="113"/>
      <c r="F490" s="197" t="str">
        <f t="shared" si="105"/>
        <v/>
      </c>
      <c r="G490" s="198" t="str">
        <f t="shared" si="106"/>
        <v/>
      </c>
      <c r="H490" s="199">
        <f t="shared" si="179"/>
        <v>0</v>
      </c>
      <c r="I490" s="199">
        <f t="shared" si="180"/>
        <v>0</v>
      </c>
      <c r="J490" s="199">
        <f t="shared" si="181"/>
        <v>0</v>
      </c>
      <c r="K490" s="199">
        <f t="shared" si="182"/>
        <v>0</v>
      </c>
      <c r="L490" s="199">
        <f t="shared" si="183"/>
        <v>0</v>
      </c>
      <c r="M490" s="199">
        <f t="shared" si="184"/>
        <v>0</v>
      </c>
      <c r="N490" s="72"/>
      <c r="O490" s="199">
        <f>+IFERROR(MIN(N490*(1+MTR!$E$28)*(1+MTR!$D$28),IF($C490&lt;2018,L490+M490*MTR!$D$35,L490+M490*MTR!$E$36)),0)</f>
        <v>0</v>
      </c>
      <c r="Q490" s="199" t="str">
        <f t="shared" si="185"/>
        <v/>
      </c>
      <c r="R490" s="199">
        <f t="shared" si="171"/>
        <v>0</v>
      </c>
      <c r="S490" s="199">
        <f t="shared" si="172"/>
        <v>0</v>
      </c>
      <c r="T490" s="199">
        <f t="shared" si="173"/>
        <v>0</v>
      </c>
      <c r="U490" s="199">
        <f t="shared" si="174"/>
        <v>0</v>
      </c>
      <c r="V490" s="199">
        <f t="shared" si="175"/>
        <v>0</v>
      </c>
      <c r="W490" s="199">
        <f t="shared" si="176"/>
        <v>0</v>
      </c>
      <c r="X490" s="199">
        <f t="shared" si="177"/>
        <v>0</v>
      </c>
      <c r="Y490" s="199">
        <f t="shared" si="178"/>
        <v>0</v>
      </c>
      <c r="Z490" s="72"/>
      <c r="AA490" s="213">
        <f>+IFERROR(MIN(Z490*(1+MTR!$E$28)*(1+MTR!$F$28),IF(L490&lt;2018,X490+Y490*MTR!$D$35,X490+Y490*MTR!$E$36)),0)</f>
        <v>0</v>
      </c>
    </row>
    <row r="491" spans="1:27">
      <c r="A491" s="105"/>
      <c r="B491" s="72"/>
      <c r="C491" s="116"/>
      <c r="D491" s="72"/>
      <c r="E491" s="113"/>
      <c r="F491" s="197" t="str">
        <f t="shared" si="105"/>
        <v/>
      </c>
      <c r="G491" s="198" t="str">
        <f t="shared" si="106"/>
        <v/>
      </c>
      <c r="H491" s="199">
        <f t="shared" si="179"/>
        <v>0</v>
      </c>
      <c r="I491" s="199">
        <f t="shared" si="180"/>
        <v>0</v>
      </c>
      <c r="J491" s="199">
        <f t="shared" si="181"/>
        <v>0</v>
      </c>
      <c r="K491" s="199">
        <f t="shared" si="182"/>
        <v>0</v>
      </c>
      <c r="L491" s="199">
        <f t="shared" si="183"/>
        <v>0</v>
      </c>
      <c r="M491" s="199">
        <f t="shared" si="184"/>
        <v>0</v>
      </c>
      <c r="N491" s="72"/>
      <c r="O491" s="199">
        <f>+IFERROR(MIN(N491*(1+MTR!$E$28)*(1+MTR!$D$28),IF($C491&lt;2018,L491+M491*MTR!$D$35,L491+M491*MTR!$E$36)),0)</f>
        <v>0</v>
      </c>
      <c r="Q491" s="199" t="str">
        <f t="shared" si="185"/>
        <v/>
      </c>
      <c r="R491" s="199">
        <f t="shared" si="171"/>
        <v>0</v>
      </c>
      <c r="S491" s="199">
        <f t="shared" si="172"/>
        <v>0</v>
      </c>
      <c r="T491" s="199">
        <f t="shared" si="173"/>
        <v>0</v>
      </c>
      <c r="U491" s="199">
        <f t="shared" si="174"/>
        <v>0</v>
      </c>
      <c r="V491" s="199">
        <f t="shared" si="175"/>
        <v>0</v>
      </c>
      <c r="W491" s="199">
        <f t="shared" si="176"/>
        <v>0</v>
      </c>
      <c r="X491" s="199">
        <f t="shared" si="177"/>
        <v>0</v>
      </c>
      <c r="Y491" s="199">
        <f t="shared" si="178"/>
        <v>0</v>
      </c>
      <c r="Z491" s="72"/>
      <c r="AA491" s="213">
        <f>+IFERROR(MIN(Z491*(1+MTR!$E$28)*(1+MTR!$F$28),IF(L491&lt;2018,X491+Y491*MTR!$D$35,X491+Y491*MTR!$E$36)),0)</f>
        <v>0</v>
      </c>
    </row>
    <row r="492" spans="1:27">
      <c r="A492" s="105"/>
      <c r="B492" s="72"/>
      <c r="C492" s="116"/>
      <c r="D492" s="72"/>
      <c r="E492" s="113"/>
      <c r="F492" s="197" t="str">
        <f t="shared" si="105"/>
        <v/>
      </c>
      <c r="G492" s="198" t="str">
        <f t="shared" si="106"/>
        <v/>
      </c>
      <c r="H492" s="199">
        <f t="shared" si="179"/>
        <v>0</v>
      </c>
      <c r="I492" s="199">
        <f t="shared" si="180"/>
        <v>0</v>
      </c>
      <c r="J492" s="199">
        <f t="shared" si="181"/>
        <v>0</v>
      </c>
      <c r="K492" s="199">
        <f t="shared" si="182"/>
        <v>0</v>
      </c>
      <c r="L492" s="199">
        <f t="shared" si="183"/>
        <v>0</v>
      </c>
      <c r="M492" s="199">
        <f t="shared" si="184"/>
        <v>0</v>
      </c>
      <c r="N492" s="72"/>
      <c r="O492" s="199">
        <f>+IFERROR(MIN(N492*(1+MTR!$E$28)*(1+MTR!$D$28),IF($C492&lt;2018,L492+M492*MTR!$D$35,L492+M492*MTR!$E$36)),0)</f>
        <v>0</v>
      </c>
      <c r="Q492" s="199" t="str">
        <f t="shared" si="185"/>
        <v/>
      </c>
      <c r="R492" s="199">
        <f t="shared" si="171"/>
        <v>0</v>
      </c>
      <c r="S492" s="199">
        <f t="shared" si="172"/>
        <v>0</v>
      </c>
      <c r="T492" s="199">
        <f t="shared" si="173"/>
        <v>0</v>
      </c>
      <c r="U492" s="199">
        <f t="shared" si="174"/>
        <v>0</v>
      </c>
      <c r="V492" s="199">
        <f t="shared" si="175"/>
        <v>0</v>
      </c>
      <c r="W492" s="199">
        <f t="shared" si="176"/>
        <v>0</v>
      </c>
      <c r="X492" s="199">
        <f t="shared" si="177"/>
        <v>0</v>
      </c>
      <c r="Y492" s="199">
        <f t="shared" si="178"/>
        <v>0</v>
      </c>
      <c r="Z492" s="72"/>
      <c r="AA492" s="213">
        <f>+IFERROR(MIN(Z492*(1+MTR!$E$28)*(1+MTR!$F$28),IF(L492&lt;2018,X492+Y492*MTR!$D$35,X492+Y492*MTR!$E$36)),0)</f>
        <v>0</v>
      </c>
    </row>
    <row r="493" spans="1:27">
      <c r="A493" s="105"/>
      <c r="B493" s="72"/>
      <c r="C493" s="116"/>
      <c r="D493" s="72"/>
      <c r="E493" s="113"/>
      <c r="F493" s="197" t="str">
        <f t="shared" si="105"/>
        <v/>
      </c>
      <c r="G493" s="198" t="str">
        <f t="shared" si="106"/>
        <v/>
      </c>
      <c r="H493" s="199">
        <f t="shared" si="179"/>
        <v>0</v>
      </c>
      <c r="I493" s="199">
        <f t="shared" si="180"/>
        <v>0</v>
      </c>
      <c r="J493" s="199">
        <f t="shared" si="181"/>
        <v>0</v>
      </c>
      <c r="K493" s="199">
        <f t="shared" si="182"/>
        <v>0</v>
      </c>
      <c r="L493" s="199">
        <f t="shared" si="183"/>
        <v>0</v>
      </c>
      <c r="M493" s="199">
        <f t="shared" si="184"/>
        <v>0</v>
      </c>
      <c r="N493" s="72"/>
      <c r="O493" s="199">
        <f>+IFERROR(MIN(N493*(1+MTR!$E$28)*(1+MTR!$D$28),IF($C493&lt;2018,L493+M493*MTR!$D$35,L493+M493*MTR!$E$36)),0)</f>
        <v>0</v>
      </c>
      <c r="Q493" s="199" t="str">
        <f t="shared" si="185"/>
        <v/>
      </c>
      <c r="R493" s="199">
        <f t="shared" si="171"/>
        <v>0</v>
      </c>
      <c r="S493" s="199">
        <f t="shared" si="172"/>
        <v>0</v>
      </c>
      <c r="T493" s="199">
        <f t="shared" si="173"/>
        <v>0</v>
      </c>
      <c r="U493" s="199">
        <f t="shared" si="174"/>
        <v>0</v>
      </c>
      <c r="V493" s="199">
        <f t="shared" si="175"/>
        <v>0</v>
      </c>
      <c r="W493" s="199">
        <f t="shared" si="176"/>
        <v>0</v>
      </c>
      <c r="X493" s="199">
        <f t="shared" si="177"/>
        <v>0</v>
      </c>
      <c r="Y493" s="199">
        <f t="shared" si="178"/>
        <v>0</v>
      </c>
      <c r="Z493" s="72"/>
      <c r="AA493" s="213">
        <f>+IFERROR(MIN(Z493*(1+MTR!$E$28)*(1+MTR!$F$28),IF(L493&lt;2018,X493+Y493*MTR!$D$35,X493+Y493*MTR!$E$36)),0)</f>
        <v>0</v>
      </c>
    </row>
    <row r="494" spans="1:27">
      <c r="A494" s="105"/>
      <c r="B494" s="72"/>
      <c r="C494" s="116"/>
      <c r="D494" s="72"/>
      <c r="E494" s="113"/>
      <c r="F494" s="197" t="str">
        <f t="shared" si="105"/>
        <v/>
      </c>
      <c r="G494" s="198" t="str">
        <f t="shared" si="106"/>
        <v/>
      </c>
      <c r="H494" s="199">
        <f t="shared" si="179"/>
        <v>0</v>
      </c>
      <c r="I494" s="199">
        <f t="shared" si="180"/>
        <v>0</v>
      </c>
      <c r="J494" s="199">
        <f t="shared" si="181"/>
        <v>0</v>
      </c>
      <c r="K494" s="199">
        <f t="shared" si="182"/>
        <v>0</v>
      </c>
      <c r="L494" s="199">
        <f t="shared" si="183"/>
        <v>0</v>
      </c>
      <c r="M494" s="199">
        <f t="shared" si="184"/>
        <v>0</v>
      </c>
      <c r="N494" s="72"/>
      <c r="O494" s="199">
        <f>+IFERROR(MIN(N494*(1+MTR!$E$28)*(1+MTR!$D$28),IF($C494&lt;2018,L494+M494*MTR!$D$35,L494+M494*MTR!$E$36)),0)</f>
        <v>0</v>
      </c>
      <c r="Q494" s="199" t="str">
        <f t="shared" si="185"/>
        <v/>
      </c>
      <c r="R494" s="199">
        <f t="shared" si="171"/>
        <v>0</v>
      </c>
      <c r="S494" s="199">
        <f t="shared" si="172"/>
        <v>0</v>
      </c>
      <c r="T494" s="199">
        <f t="shared" si="173"/>
        <v>0</v>
      </c>
      <c r="U494" s="199">
        <f t="shared" si="174"/>
        <v>0</v>
      </c>
      <c r="V494" s="199">
        <f t="shared" si="175"/>
        <v>0</v>
      </c>
      <c r="W494" s="199">
        <f t="shared" si="176"/>
        <v>0</v>
      </c>
      <c r="X494" s="199">
        <f t="shared" si="177"/>
        <v>0</v>
      </c>
      <c r="Y494" s="199">
        <f t="shared" si="178"/>
        <v>0</v>
      </c>
      <c r="Z494" s="72"/>
      <c r="AA494" s="213">
        <f>+IFERROR(MIN(Z494*(1+MTR!$E$28)*(1+MTR!$F$28),IF(L494&lt;2018,X494+Y494*MTR!$D$35,X494+Y494*MTR!$E$36)),0)</f>
        <v>0</v>
      </c>
    </row>
    <row r="495" spans="1:27">
      <c r="A495" s="105"/>
      <c r="B495" s="72"/>
      <c r="C495" s="116"/>
      <c r="D495" s="72"/>
      <c r="E495" s="113"/>
      <c r="F495" s="197" t="str">
        <f t="shared" si="105"/>
        <v/>
      </c>
      <c r="G495" s="198" t="str">
        <f t="shared" si="106"/>
        <v/>
      </c>
      <c r="H495" s="199">
        <f t="shared" si="179"/>
        <v>0</v>
      </c>
      <c r="I495" s="199">
        <f t="shared" si="180"/>
        <v>0</v>
      </c>
      <c r="J495" s="199">
        <f t="shared" si="181"/>
        <v>0</v>
      </c>
      <c r="K495" s="199">
        <f t="shared" si="182"/>
        <v>0</v>
      </c>
      <c r="L495" s="199">
        <f t="shared" si="183"/>
        <v>0</v>
      </c>
      <c r="M495" s="199">
        <f t="shared" si="184"/>
        <v>0</v>
      </c>
      <c r="N495" s="72"/>
      <c r="O495" s="199">
        <f>+IFERROR(MIN(N495*(1+MTR!$E$28)*(1+MTR!$D$28),IF($C495&lt;2018,L495+M495*MTR!$D$35,L495+M495*MTR!$E$36)),0)</f>
        <v>0</v>
      </c>
      <c r="Q495" s="199" t="str">
        <f t="shared" si="185"/>
        <v/>
      </c>
      <c r="R495" s="199">
        <f t="shared" si="171"/>
        <v>0</v>
      </c>
      <c r="S495" s="199">
        <f t="shared" si="172"/>
        <v>0</v>
      </c>
      <c r="T495" s="199">
        <f t="shared" si="173"/>
        <v>0</v>
      </c>
      <c r="U495" s="199">
        <f t="shared" si="174"/>
        <v>0</v>
      </c>
      <c r="V495" s="199">
        <f t="shared" si="175"/>
        <v>0</v>
      </c>
      <c r="W495" s="199">
        <f t="shared" si="176"/>
        <v>0</v>
      </c>
      <c r="X495" s="199">
        <f t="shared" si="177"/>
        <v>0</v>
      </c>
      <c r="Y495" s="199">
        <f t="shared" si="178"/>
        <v>0</v>
      </c>
      <c r="Z495" s="72"/>
      <c r="AA495" s="213">
        <f>+IFERROR(MIN(Z495*(1+MTR!$E$28)*(1+MTR!$F$28),IF(L495&lt;2018,X495+Y495*MTR!$D$35,X495+Y495*MTR!$E$36)),0)</f>
        <v>0</v>
      </c>
    </row>
    <row r="496" spans="1:27">
      <c r="A496" s="105"/>
      <c r="B496" s="72"/>
      <c r="C496" s="116"/>
      <c r="D496" s="72"/>
      <c r="E496" s="113"/>
      <c r="F496" s="197" t="str">
        <f t="shared" si="105"/>
        <v/>
      </c>
      <c r="G496" s="198" t="str">
        <f t="shared" si="106"/>
        <v/>
      </c>
      <c r="H496" s="199">
        <f t="shared" si="179"/>
        <v>0</v>
      </c>
      <c r="I496" s="199">
        <f t="shared" si="180"/>
        <v>0</v>
      </c>
      <c r="J496" s="199">
        <f t="shared" si="181"/>
        <v>0</v>
      </c>
      <c r="K496" s="199">
        <f t="shared" si="182"/>
        <v>0</v>
      </c>
      <c r="L496" s="199">
        <f t="shared" si="183"/>
        <v>0</v>
      </c>
      <c r="M496" s="199">
        <f t="shared" si="184"/>
        <v>0</v>
      </c>
      <c r="N496" s="72"/>
      <c r="O496" s="199">
        <f>+IFERROR(MIN(N496*(1+MTR!$E$28)*(1+MTR!$D$28),IF($C496&lt;2018,L496+M496*MTR!$D$35,L496+M496*MTR!$E$36)),0)</f>
        <v>0</v>
      </c>
      <c r="Q496" s="199" t="str">
        <f t="shared" si="185"/>
        <v/>
      </c>
      <c r="R496" s="199">
        <f t="shared" si="171"/>
        <v>0</v>
      </c>
      <c r="S496" s="199">
        <f t="shared" si="172"/>
        <v>0</v>
      </c>
      <c r="T496" s="199">
        <f t="shared" si="173"/>
        <v>0</v>
      </c>
      <c r="U496" s="199">
        <f t="shared" si="174"/>
        <v>0</v>
      </c>
      <c r="V496" s="199">
        <f t="shared" si="175"/>
        <v>0</v>
      </c>
      <c r="W496" s="199">
        <f t="shared" si="176"/>
        <v>0</v>
      </c>
      <c r="X496" s="199">
        <f t="shared" si="177"/>
        <v>0</v>
      </c>
      <c r="Y496" s="199">
        <f t="shared" si="178"/>
        <v>0</v>
      </c>
      <c r="Z496" s="72"/>
      <c r="AA496" s="213">
        <f>+IFERROR(MIN(Z496*(1+MTR!$E$28)*(1+MTR!$F$28),IF(L496&lt;2018,X496+Y496*MTR!$D$35,X496+Y496*MTR!$E$36)),0)</f>
        <v>0</v>
      </c>
    </row>
    <row r="497" spans="1:27">
      <c r="A497" s="105"/>
      <c r="B497" s="72"/>
      <c r="C497" s="116"/>
      <c r="D497" s="72"/>
      <c r="E497" s="113"/>
      <c r="F497" s="197" t="str">
        <f t="shared" si="105"/>
        <v/>
      </c>
      <c r="G497" s="198" t="str">
        <f t="shared" si="106"/>
        <v/>
      </c>
      <c r="H497" s="199">
        <f t="shared" si="179"/>
        <v>0</v>
      </c>
      <c r="I497" s="199">
        <f t="shared" si="180"/>
        <v>0</v>
      </c>
      <c r="J497" s="199">
        <f t="shared" si="181"/>
        <v>0</v>
      </c>
      <c r="K497" s="199">
        <f t="shared" si="182"/>
        <v>0</v>
      </c>
      <c r="L497" s="199">
        <f t="shared" si="183"/>
        <v>0</v>
      </c>
      <c r="M497" s="199">
        <f t="shared" si="184"/>
        <v>0</v>
      </c>
      <c r="N497" s="72"/>
      <c r="O497" s="199">
        <f>+IFERROR(MIN(N497*(1+MTR!$E$28)*(1+MTR!$D$28),IF($C497&lt;2018,L497+M497*MTR!$D$35,L497+M497*MTR!$E$36)),0)</f>
        <v>0</v>
      </c>
      <c r="Q497" s="199" t="str">
        <f t="shared" si="185"/>
        <v/>
      </c>
      <c r="R497" s="199">
        <f t="shared" si="171"/>
        <v>0</v>
      </c>
      <c r="S497" s="199">
        <f t="shared" si="172"/>
        <v>0</v>
      </c>
      <c r="T497" s="199">
        <f t="shared" si="173"/>
        <v>0</v>
      </c>
      <c r="U497" s="199">
        <f t="shared" si="174"/>
        <v>0</v>
      </c>
      <c r="V497" s="199">
        <f t="shared" si="175"/>
        <v>0</v>
      </c>
      <c r="W497" s="199">
        <f t="shared" si="176"/>
        <v>0</v>
      </c>
      <c r="X497" s="199">
        <f t="shared" si="177"/>
        <v>0</v>
      </c>
      <c r="Y497" s="199">
        <f t="shared" si="178"/>
        <v>0</v>
      </c>
      <c r="Z497" s="72"/>
      <c r="AA497" s="213">
        <f>+IFERROR(MIN(Z497*(1+MTR!$E$28)*(1+MTR!$F$28),IF(L497&lt;2018,X497+Y497*MTR!$D$35,X497+Y497*MTR!$E$36)),0)</f>
        <v>0</v>
      </c>
    </row>
    <row r="498" spans="1:27">
      <c r="A498" s="105"/>
      <c r="B498" s="72"/>
      <c r="C498" s="116"/>
      <c r="D498" s="72"/>
      <c r="E498" s="113"/>
      <c r="F498" s="197" t="str">
        <f t="shared" si="105"/>
        <v/>
      </c>
      <c r="G498" s="198" t="str">
        <f t="shared" si="106"/>
        <v/>
      </c>
      <c r="H498" s="199">
        <f t="shared" si="179"/>
        <v>0</v>
      </c>
      <c r="I498" s="199">
        <f t="shared" si="180"/>
        <v>0</v>
      </c>
      <c r="J498" s="199">
        <f t="shared" si="181"/>
        <v>0</v>
      </c>
      <c r="K498" s="199">
        <f t="shared" si="182"/>
        <v>0</v>
      </c>
      <c r="L498" s="199">
        <f t="shared" si="183"/>
        <v>0</v>
      </c>
      <c r="M498" s="199">
        <f t="shared" si="184"/>
        <v>0</v>
      </c>
      <c r="N498" s="72"/>
      <c r="O498" s="199">
        <f>+IFERROR(MIN(N498*(1+MTR!$E$28)*(1+MTR!$D$28),IF($C498&lt;2018,L498+M498*MTR!$D$35,L498+M498*MTR!$E$36)),0)</f>
        <v>0</v>
      </c>
      <c r="Q498" s="199" t="str">
        <f t="shared" si="185"/>
        <v/>
      </c>
      <c r="R498" s="199">
        <f t="shared" si="171"/>
        <v>0</v>
      </c>
      <c r="S498" s="199">
        <f t="shared" si="172"/>
        <v>0</v>
      </c>
      <c r="T498" s="199">
        <f t="shared" si="173"/>
        <v>0</v>
      </c>
      <c r="U498" s="199">
        <f t="shared" si="174"/>
        <v>0</v>
      </c>
      <c r="V498" s="199">
        <f t="shared" si="175"/>
        <v>0</v>
      </c>
      <c r="W498" s="199">
        <f t="shared" si="176"/>
        <v>0</v>
      </c>
      <c r="X498" s="199">
        <f t="shared" si="177"/>
        <v>0</v>
      </c>
      <c r="Y498" s="199">
        <f t="shared" si="178"/>
        <v>0</v>
      </c>
      <c r="Z498" s="72"/>
      <c r="AA498" s="213">
        <f>+IFERROR(MIN(Z498*(1+MTR!$E$28)*(1+MTR!$F$28),IF(L498&lt;2018,X498+Y498*MTR!$D$35,X498+Y498*MTR!$E$36)),0)</f>
        <v>0</v>
      </c>
    </row>
    <row r="499" spans="1:27">
      <c r="A499" s="105"/>
      <c r="B499" s="72"/>
      <c r="C499" s="116"/>
      <c r="D499" s="72"/>
      <c r="E499" s="113"/>
      <c r="F499" s="197" t="str">
        <f t="shared" si="105"/>
        <v/>
      </c>
      <c r="G499" s="198" t="str">
        <f t="shared" si="106"/>
        <v/>
      </c>
      <c r="H499" s="199">
        <f t="shared" si="179"/>
        <v>0</v>
      </c>
      <c r="I499" s="199">
        <f t="shared" si="180"/>
        <v>0</v>
      </c>
      <c r="J499" s="199">
        <f t="shared" si="181"/>
        <v>0</v>
      </c>
      <c r="K499" s="199">
        <f t="shared" si="182"/>
        <v>0</v>
      </c>
      <c r="L499" s="199">
        <f t="shared" si="183"/>
        <v>0</v>
      </c>
      <c r="M499" s="199">
        <f t="shared" si="184"/>
        <v>0</v>
      </c>
      <c r="N499" s="72"/>
      <c r="O499" s="199">
        <f>+IFERROR(MIN(N499*(1+MTR!$E$28)*(1+MTR!$D$28),IF($C499&lt;2018,L499+M499*MTR!$D$35,L499+M499*MTR!$E$36)),0)</f>
        <v>0</v>
      </c>
      <c r="Q499" s="199" t="str">
        <f t="shared" si="185"/>
        <v/>
      </c>
      <c r="R499" s="199">
        <f t="shared" si="171"/>
        <v>0</v>
      </c>
      <c r="S499" s="199">
        <f t="shared" si="172"/>
        <v>0</v>
      </c>
      <c r="T499" s="199">
        <f t="shared" si="173"/>
        <v>0</v>
      </c>
      <c r="U499" s="199">
        <f t="shared" si="174"/>
        <v>0</v>
      </c>
      <c r="V499" s="199">
        <f t="shared" si="175"/>
        <v>0</v>
      </c>
      <c r="W499" s="199">
        <f t="shared" si="176"/>
        <v>0</v>
      </c>
      <c r="X499" s="199">
        <f t="shared" si="177"/>
        <v>0</v>
      </c>
      <c r="Y499" s="199">
        <f t="shared" si="178"/>
        <v>0</v>
      </c>
      <c r="Z499" s="72"/>
      <c r="AA499" s="213">
        <f>+IFERROR(MIN(Z499*(1+MTR!$E$28)*(1+MTR!$F$28),IF(L499&lt;2018,X499+Y499*MTR!$D$35,X499+Y499*MTR!$E$36)),0)</f>
        <v>0</v>
      </c>
    </row>
    <row r="500" spans="1:27">
      <c r="A500" s="105"/>
      <c r="B500" s="72"/>
      <c r="C500" s="116"/>
      <c r="D500" s="72"/>
      <c r="E500" s="113"/>
      <c r="F500" s="197" t="str">
        <f t="shared" si="105"/>
        <v/>
      </c>
      <c r="G500" s="198" t="str">
        <f t="shared" si="106"/>
        <v/>
      </c>
      <c r="H500" s="199">
        <f t="shared" si="179"/>
        <v>0</v>
      </c>
      <c r="I500" s="199">
        <f t="shared" si="180"/>
        <v>0</v>
      </c>
      <c r="J500" s="199">
        <f t="shared" si="181"/>
        <v>0</v>
      </c>
      <c r="K500" s="199">
        <f t="shared" si="182"/>
        <v>0</v>
      </c>
      <c r="L500" s="199">
        <f t="shared" si="183"/>
        <v>0</v>
      </c>
      <c r="M500" s="199">
        <f t="shared" si="184"/>
        <v>0</v>
      </c>
      <c r="N500" s="72"/>
      <c r="O500" s="199">
        <f>+IFERROR(MIN(N500*(1+MTR!$E$28)*(1+MTR!$D$28),IF($C500&lt;2018,L500+M500*MTR!$D$35,L500+M500*MTR!$E$36)),0)</f>
        <v>0</v>
      </c>
      <c r="Q500" s="199" t="str">
        <f t="shared" si="185"/>
        <v/>
      </c>
      <c r="R500" s="199">
        <f t="shared" si="171"/>
        <v>0</v>
      </c>
      <c r="S500" s="199">
        <f t="shared" si="172"/>
        <v>0</v>
      </c>
      <c r="T500" s="199">
        <f t="shared" si="173"/>
        <v>0</v>
      </c>
      <c r="U500" s="199">
        <f t="shared" si="174"/>
        <v>0</v>
      </c>
      <c r="V500" s="199">
        <f t="shared" si="175"/>
        <v>0</v>
      </c>
      <c r="W500" s="199">
        <f t="shared" si="176"/>
        <v>0</v>
      </c>
      <c r="X500" s="199">
        <f t="shared" si="177"/>
        <v>0</v>
      </c>
      <c r="Y500" s="199">
        <f t="shared" si="178"/>
        <v>0</v>
      </c>
      <c r="Z500" s="72"/>
      <c r="AA500" s="213">
        <f>+IFERROR(MIN(Z500*(1+MTR!$E$28)*(1+MTR!$F$28),IF(L500&lt;2018,X500+Y500*MTR!$D$35,X500+Y500*MTR!$E$36)),0)</f>
        <v>0</v>
      </c>
    </row>
    <row r="501" spans="1:27">
      <c r="A501" s="105"/>
      <c r="B501" s="72"/>
      <c r="C501" s="116"/>
      <c r="D501" s="72"/>
      <c r="E501" s="113"/>
      <c r="F501" s="197" t="str">
        <f t="shared" si="105"/>
        <v/>
      </c>
      <c r="G501" s="198" t="str">
        <f t="shared" si="106"/>
        <v/>
      </c>
      <c r="H501" s="199">
        <f t="shared" si="179"/>
        <v>0</v>
      </c>
      <c r="I501" s="199">
        <f t="shared" si="180"/>
        <v>0</v>
      </c>
      <c r="J501" s="199">
        <f t="shared" si="181"/>
        <v>0</v>
      </c>
      <c r="K501" s="199">
        <f t="shared" si="182"/>
        <v>0</v>
      </c>
      <c r="L501" s="199">
        <f t="shared" si="183"/>
        <v>0</v>
      </c>
      <c r="M501" s="199">
        <f t="shared" si="184"/>
        <v>0</v>
      </c>
      <c r="N501" s="72"/>
      <c r="O501" s="199">
        <f>+IFERROR(MIN(N501*(1+MTR!$E$28)*(1+MTR!$D$28),IF($C501&lt;2018,L501+M501*MTR!$D$35,L501+M501*MTR!$E$36)),0)</f>
        <v>0</v>
      </c>
      <c r="Q501" s="199" t="str">
        <f t="shared" si="185"/>
        <v/>
      </c>
      <c r="R501" s="199">
        <f t="shared" si="171"/>
        <v>0</v>
      </c>
      <c r="S501" s="199">
        <f t="shared" si="172"/>
        <v>0</v>
      </c>
      <c r="T501" s="199">
        <f t="shared" si="173"/>
        <v>0</v>
      </c>
      <c r="U501" s="199">
        <f t="shared" si="174"/>
        <v>0</v>
      </c>
      <c r="V501" s="199">
        <f t="shared" si="175"/>
        <v>0</v>
      </c>
      <c r="W501" s="199">
        <f t="shared" si="176"/>
        <v>0</v>
      </c>
      <c r="X501" s="199">
        <f t="shared" si="177"/>
        <v>0</v>
      </c>
      <c r="Y501" s="199">
        <f t="shared" si="178"/>
        <v>0</v>
      </c>
      <c r="Z501" s="72"/>
      <c r="AA501" s="213">
        <f>+IFERROR(MIN(Z501*(1+MTR!$E$28)*(1+MTR!$F$28),IF(L501&lt;2018,X501+Y501*MTR!$D$35,X501+Y501*MTR!$E$36)),0)</f>
        <v>0</v>
      </c>
    </row>
    <row r="502" spans="1:27">
      <c r="A502" s="105"/>
      <c r="B502" s="72"/>
      <c r="C502" s="116"/>
      <c r="D502" s="72"/>
      <c r="E502" s="113"/>
      <c r="F502" s="197" t="str">
        <f t="shared" si="105"/>
        <v/>
      </c>
      <c r="G502" s="198" t="str">
        <f t="shared" si="106"/>
        <v/>
      </c>
      <c r="H502" s="199">
        <f t="shared" si="179"/>
        <v>0</v>
      </c>
      <c r="I502" s="199">
        <f t="shared" si="180"/>
        <v>0</v>
      </c>
      <c r="J502" s="199">
        <f t="shared" si="181"/>
        <v>0</v>
      </c>
      <c r="K502" s="199">
        <f t="shared" si="182"/>
        <v>0</v>
      </c>
      <c r="L502" s="199">
        <f t="shared" si="183"/>
        <v>0</v>
      </c>
      <c r="M502" s="199">
        <f t="shared" si="184"/>
        <v>0</v>
      </c>
      <c r="N502" s="72"/>
      <c r="O502" s="199">
        <f>+IFERROR(MIN(N502*(1+MTR!$E$28)*(1+MTR!$D$28),IF($C502&lt;2018,L502+M502*MTR!$D$35,L502+M502*MTR!$E$36)),0)</f>
        <v>0</v>
      </c>
      <c r="Q502" s="199" t="str">
        <f t="shared" si="185"/>
        <v/>
      </c>
      <c r="R502" s="199">
        <f t="shared" si="171"/>
        <v>0</v>
      </c>
      <c r="S502" s="199">
        <f t="shared" si="172"/>
        <v>0</v>
      </c>
      <c r="T502" s="199">
        <f t="shared" si="173"/>
        <v>0</v>
      </c>
      <c r="U502" s="199">
        <f t="shared" si="174"/>
        <v>0</v>
      </c>
      <c r="V502" s="199">
        <f t="shared" si="175"/>
        <v>0</v>
      </c>
      <c r="W502" s="199">
        <f t="shared" si="176"/>
        <v>0</v>
      </c>
      <c r="X502" s="199">
        <f t="shared" si="177"/>
        <v>0</v>
      </c>
      <c r="Y502" s="199">
        <f t="shared" si="178"/>
        <v>0</v>
      </c>
      <c r="Z502" s="72"/>
      <c r="AA502" s="213">
        <f>+IFERROR(MIN(Z502*(1+MTR!$E$28)*(1+MTR!$F$28),IF(L502&lt;2018,X502+Y502*MTR!$D$35,X502+Y502*MTR!$E$36)),0)</f>
        <v>0</v>
      </c>
    </row>
    <row r="503" spans="1:27">
      <c r="A503" s="105"/>
      <c r="B503" s="72"/>
      <c r="C503" s="116"/>
      <c r="D503" s="72"/>
      <c r="E503" s="113"/>
      <c r="F503" s="197" t="str">
        <f t="shared" si="105"/>
        <v/>
      </c>
      <c r="G503" s="198" t="str">
        <f t="shared" si="106"/>
        <v/>
      </c>
      <c r="H503" s="199">
        <f t="shared" si="179"/>
        <v>0</v>
      </c>
      <c r="I503" s="199">
        <f t="shared" si="180"/>
        <v>0</v>
      </c>
      <c r="J503" s="199">
        <f t="shared" si="181"/>
        <v>0</v>
      </c>
      <c r="K503" s="199">
        <f t="shared" si="182"/>
        <v>0</v>
      </c>
      <c r="L503" s="199">
        <f t="shared" si="183"/>
        <v>0</v>
      </c>
      <c r="M503" s="199">
        <f t="shared" si="184"/>
        <v>0</v>
      </c>
      <c r="N503" s="72"/>
      <c r="O503" s="199">
        <f>+IFERROR(MIN(N503*(1+MTR!$E$28)*(1+MTR!$D$28),IF($C503&lt;2018,L503+M503*MTR!$D$35,L503+M503*MTR!$E$36)),0)</f>
        <v>0</v>
      </c>
      <c r="Q503" s="199" t="str">
        <f t="shared" si="185"/>
        <v/>
      </c>
      <c r="R503" s="199">
        <f t="shared" si="171"/>
        <v>0</v>
      </c>
      <c r="S503" s="199">
        <f t="shared" si="172"/>
        <v>0</v>
      </c>
      <c r="T503" s="199">
        <f t="shared" si="173"/>
        <v>0</v>
      </c>
      <c r="U503" s="199">
        <f t="shared" si="174"/>
        <v>0</v>
      </c>
      <c r="V503" s="199">
        <f t="shared" si="175"/>
        <v>0</v>
      </c>
      <c r="W503" s="199">
        <f t="shared" si="176"/>
        <v>0</v>
      </c>
      <c r="X503" s="199">
        <f t="shared" si="177"/>
        <v>0</v>
      </c>
      <c r="Y503" s="199">
        <f t="shared" si="178"/>
        <v>0</v>
      </c>
      <c r="Z503" s="72"/>
      <c r="AA503" s="213">
        <f>+IFERROR(MIN(Z503*(1+MTR!$E$28)*(1+MTR!$F$28),IF(L503&lt;2018,X503+Y503*MTR!$D$35,X503+Y503*MTR!$E$36)),0)</f>
        <v>0</v>
      </c>
    </row>
    <row r="504" spans="1:27">
      <c r="A504" s="105"/>
      <c r="B504" s="72"/>
      <c r="C504" s="116"/>
      <c r="D504" s="72"/>
      <c r="E504" s="113"/>
      <c r="F504" s="197" t="str">
        <f t="shared" si="105"/>
        <v/>
      </c>
      <c r="G504" s="198" t="str">
        <f t="shared" si="106"/>
        <v/>
      </c>
      <c r="H504" s="199">
        <f t="shared" si="179"/>
        <v>0</v>
      </c>
      <c r="I504" s="199">
        <f t="shared" si="180"/>
        <v>0</v>
      </c>
      <c r="J504" s="199">
        <f t="shared" si="181"/>
        <v>0</v>
      </c>
      <c r="K504" s="199">
        <f t="shared" si="182"/>
        <v>0</v>
      </c>
      <c r="L504" s="199">
        <f t="shared" si="183"/>
        <v>0</v>
      </c>
      <c r="M504" s="199">
        <f t="shared" si="184"/>
        <v>0</v>
      </c>
      <c r="N504" s="72"/>
      <c r="O504" s="199">
        <f>+IFERROR(MIN(N504*(1+MTR!$E$28)*(1+MTR!$D$28),IF($C504&lt;2018,L504+M504*MTR!$D$35,L504+M504*MTR!$E$36)),0)</f>
        <v>0</v>
      </c>
      <c r="Q504" s="199" t="str">
        <f t="shared" si="185"/>
        <v/>
      </c>
      <c r="R504" s="199">
        <f t="shared" si="171"/>
        <v>0</v>
      </c>
      <c r="S504" s="199">
        <f t="shared" si="172"/>
        <v>0</v>
      </c>
      <c r="T504" s="199">
        <f t="shared" si="173"/>
        <v>0</v>
      </c>
      <c r="U504" s="199">
        <f t="shared" si="174"/>
        <v>0</v>
      </c>
      <c r="V504" s="199">
        <f t="shared" si="175"/>
        <v>0</v>
      </c>
      <c r="W504" s="199">
        <f t="shared" si="176"/>
        <v>0</v>
      </c>
      <c r="X504" s="199">
        <f t="shared" si="177"/>
        <v>0</v>
      </c>
      <c r="Y504" s="199">
        <f t="shared" si="178"/>
        <v>0</v>
      </c>
      <c r="Z504" s="72"/>
      <c r="AA504" s="213">
        <f>+IFERROR(MIN(Z504*(1+MTR!$E$28)*(1+MTR!$F$28),IF(L504&lt;2018,X504+Y504*MTR!$D$35,X504+Y504*MTR!$E$36)),0)</f>
        <v>0</v>
      </c>
    </row>
    <row r="505" spans="1:27">
      <c r="A505" s="105"/>
      <c r="B505" s="72"/>
      <c r="C505" s="116"/>
      <c r="D505" s="72"/>
      <c r="E505" s="113"/>
      <c r="F505" s="197" t="str">
        <f t="shared" si="105"/>
        <v/>
      </c>
      <c r="G505" s="198" t="str">
        <f t="shared" si="106"/>
        <v/>
      </c>
      <c r="H505" s="199">
        <f t="shared" si="179"/>
        <v>0</v>
      </c>
      <c r="I505" s="199">
        <f t="shared" si="180"/>
        <v>0</v>
      </c>
      <c r="J505" s="199">
        <f t="shared" si="181"/>
        <v>0</v>
      </c>
      <c r="K505" s="199">
        <f t="shared" si="182"/>
        <v>0</v>
      </c>
      <c r="L505" s="199">
        <f t="shared" si="183"/>
        <v>0</v>
      </c>
      <c r="M505" s="199">
        <f t="shared" si="184"/>
        <v>0</v>
      </c>
      <c r="N505" s="72"/>
      <c r="O505" s="199">
        <f>+IFERROR(MIN(N505*(1+MTR!$E$28)*(1+MTR!$D$28),IF($C505&lt;2018,L505+M505*MTR!$D$35,L505+M505*MTR!$E$36)),0)</f>
        <v>0</v>
      </c>
      <c r="Q505" s="199" t="str">
        <f t="shared" si="185"/>
        <v/>
      </c>
      <c r="R505" s="199">
        <f t="shared" si="171"/>
        <v>0</v>
      </c>
      <c r="S505" s="199">
        <f t="shared" si="172"/>
        <v>0</v>
      </c>
      <c r="T505" s="199">
        <f t="shared" si="173"/>
        <v>0</v>
      </c>
      <c r="U505" s="199">
        <f t="shared" si="174"/>
        <v>0</v>
      </c>
      <c r="V505" s="199">
        <f t="shared" si="175"/>
        <v>0</v>
      </c>
      <c r="W505" s="199">
        <f t="shared" si="176"/>
        <v>0</v>
      </c>
      <c r="X505" s="199">
        <f t="shared" si="177"/>
        <v>0</v>
      </c>
      <c r="Y505" s="199">
        <f t="shared" si="178"/>
        <v>0</v>
      </c>
      <c r="Z505" s="72"/>
      <c r="AA505" s="213">
        <f>+IFERROR(MIN(Z505*(1+MTR!$E$28)*(1+MTR!$F$28),IF(L505&lt;2018,X505+Y505*MTR!$D$35,X505+Y505*MTR!$E$36)),0)</f>
        <v>0</v>
      </c>
    </row>
    <row r="506" spans="1:27">
      <c r="A506" s="105"/>
      <c r="B506" s="72"/>
      <c r="C506" s="116"/>
      <c r="D506" s="72"/>
      <c r="E506" s="113"/>
      <c r="F506" s="197" t="str">
        <f t="shared" si="105"/>
        <v/>
      </c>
      <c r="G506" s="198" t="str">
        <f t="shared" si="106"/>
        <v/>
      </c>
      <c r="H506" s="199">
        <f t="shared" si="179"/>
        <v>0</v>
      </c>
      <c r="I506" s="199">
        <f t="shared" si="180"/>
        <v>0</v>
      </c>
      <c r="J506" s="199">
        <f t="shared" si="181"/>
        <v>0</v>
      </c>
      <c r="K506" s="199">
        <f t="shared" si="182"/>
        <v>0</v>
      </c>
      <c r="L506" s="199">
        <f t="shared" si="183"/>
        <v>0</v>
      </c>
      <c r="M506" s="199">
        <f t="shared" si="184"/>
        <v>0</v>
      </c>
      <c r="N506" s="72"/>
      <c r="O506" s="199">
        <f>+IFERROR(MIN(N506*(1+MTR!$E$28)*(1+MTR!$D$28),IF($C506&lt;2018,L506+M506*MTR!$D$35,L506+M506*MTR!$E$36)),0)</f>
        <v>0</v>
      </c>
      <c r="Q506" s="199" t="str">
        <f t="shared" si="185"/>
        <v/>
      </c>
      <c r="R506" s="199">
        <f t="shared" si="171"/>
        <v>0</v>
      </c>
      <c r="S506" s="199">
        <f t="shared" si="172"/>
        <v>0</v>
      </c>
      <c r="T506" s="199">
        <f t="shared" si="173"/>
        <v>0</v>
      </c>
      <c r="U506" s="199">
        <f t="shared" si="174"/>
        <v>0</v>
      </c>
      <c r="V506" s="199">
        <f t="shared" si="175"/>
        <v>0</v>
      </c>
      <c r="W506" s="199">
        <f t="shared" si="176"/>
        <v>0</v>
      </c>
      <c r="X506" s="199">
        <f t="shared" si="177"/>
        <v>0</v>
      </c>
      <c r="Y506" s="199">
        <f t="shared" si="178"/>
        <v>0</v>
      </c>
      <c r="Z506" s="72"/>
      <c r="AA506" s="213">
        <f>+IFERROR(MIN(Z506*(1+MTR!$E$28)*(1+MTR!$F$28),IF(L506&lt;2018,X506+Y506*MTR!$D$35,X506+Y506*MTR!$E$36)),0)</f>
        <v>0</v>
      </c>
    </row>
    <row r="507" spans="1:27">
      <c r="A507" s="105"/>
      <c r="B507" s="72"/>
      <c r="C507" s="116"/>
      <c r="D507" s="72"/>
      <c r="E507" s="113"/>
      <c r="F507" s="197" t="str">
        <f t="shared" si="105"/>
        <v/>
      </c>
      <c r="G507" s="198" t="str">
        <f t="shared" si="106"/>
        <v/>
      </c>
      <c r="H507" s="199">
        <f t="shared" si="179"/>
        <v>0</v>
      </c>
      <c r="I507" s="199">
        <f t="shared" si="180"/>
        <v>0</v>
      </c>
      <c r="J507" s="199">
        <f t="shared" si="181"/>
        <v>0</v>
      </c>
      <c r="K507" s="199">
        <f t="shared" si="182"/>
        <v>0</v>
      </c>
      <c r="L507" s="199">
        <f t="shared" si="183"/>
        <v>0</v>
      </c>
      <c r="M507" s="199">
        <f t="shared" si="184"/>
        <v>0</v>
      </c>
      <c r="N507" s="72"/>
      <c r="O507" s="199">
        <f>+IFERROR(MIN(N507*(1+MTR!$E$28)*(1+MTR!$D$28),IF($C507&lt;2018,L507+M507*MTR!$D$35,L507+M507*MTR!$E$36)),0)</f>
        <v>0</v>
      </c>
      <c r="Q507" s="199" t="str">
        <f t="shared" si="185"/>
        <v/>
      </c>
      <c r="R507" s="199">
        <f t="shared" si="171"/>
        <v>0</v>
      </c>
      <c r="S507" s="199">
        <f t="shared" si="172"/>
        <v>0</v>
      </c>
      <c r="T507" s="199">
        <f t="shared" si="173"/>
        <v>0</v>
      </c>
      <c r="U507" s="199">
        <f t="shared" si="174"/>
        <v>0</v>
      </c>
      <c r="V507" s="199">
        <f t="shared" si="175"/>
        <v>0</v>
      </c>
      <c r="W507" s="199">
        <f t="shared" si="176"/>
        <v>0</v>
      </c>
      <c r="X507" s="199">
        <f t="shared" si="177"/>
        <v>0</v>
      </c>
      <c r="Y507" s="199">
        <f t="shared" si="178"/>
        <v>0</v>
      </c>
      <c r="Z507" s="72"/>
      <c r="AA507" s="213">
        <f>+IFERROR(MIN(Z507*(1+MTR!$E$28)*(1+MTR!$F$28),IF(L507&lt;2018,X507+Y507*MTR!$D$35,X507+Y507*MTR!$E$36)),0)</f>
        <v>0</v>
      </c>
    </row>
    <row r="508" spans="1:27">
      <c r="A508" s="105"/>
      <c r="B508" s="72"/>
      <c r="C508" s="116"/>
      <c r="D508" s="72"/>
      <c r="E508" s="113"/>
      <c r="F508" s="197" t="str">
        <f t="shared" si="105"/>
        <v/>
      </c>
      <c r="G508" s="198" t="str">
        <f t="shared" si="106"/>
        <v/>
      </c>
      <c r="H508" s="199">
        <f t="shared" si="179"/>
        <v>0</v>
      </c>
      <c r="I508" s="199">
        <f t="shared" si="180"/>
        <v>0</v>
      </c>
      <c r="J508" s="199">
        <f t="shared" si="181"/>
        <v>0</v>
      </c>
      <c r="K508" s="199">
        <f t="shared" si="182"/>
        <v>0</v>
      </c>
      <c r="L508" s="199">
        <f t="shared" si="183"/>
        <v>0</v>
      </c>
      <c r="M508" s="199">
        <f t="shared" si="184"/>
        <v>0</v>
      </c>
      <c r="N508" s="72"/>
      <c r="O508" s="199">
        <f>+IFERROR(MIN(N508*(1+MTR!$E$28)*(1+MTR!$D$28),IF($C508&lt;2018,L508+M508*MTR!$D$35,L508+M508*MTR!$E$36)),0)</f>
        <v>0</v>
      </c>
      <c r="Q508" s="199" t="str">
        <f t="shared" si="185"/>
        <v/>
      </c>
      <c r="R508" s="199">
        <f t="shared" si="171"/>
        <v>0</v>
      </c>
      <c r="S508" s="199">
        <f t="shared" si="172"/>
        <v>0</v>
      </c>
      <c r="T508" s="199">
        <f t="shared" si="173"/>
        <v>0</v>
      </c>
      <c r="U508" s="199">
        <f t="shared" si="174"/>
        <v>0</v>
      </c>
      <c r="V508" s="199">
        <f t="shared" si="175"/>
        <v>0</v>
      </c>
      <c r="W508" s="199">
        <f t="shared" si="176"/>
        <v>0</v>
      </c>
      <c r="X508" s="199">
        <f t="shared" si="177"/>
        <v>0</v>
      </c>
      <c r="Y508" s="199">
        <f t="shared" si="178"/>
        <v>0</v>
      </c>
      <c r="Z508" s="72"/>
      <c r="AA508" s="213">
        <f>+IFERROR(MIN(Z508*(1+MTR!$E$28)*(1+MTR!$F$28),IF(L508&lt;2018,X508+Y508*MTR!$D$35,X508+Y508*MTR!$E$36)),0)</f>
        <v>0</v>
      </c>
    </row>
    <row r="509" spans="1:27">
      <c r="A509" s="105"/>
      <c r="B509" s="72"/>
      <c r="C509" s="116"/>
      <c r="D509" s="72"/>
      <c r="E509" s="113"/>
      <c r="F509" s="197" t="str">
        <f t="shared" si="105"/>
        <v/>
      </c>
      <c r="G509" s="198" t="str">
        <f t="shared" si="106"/>
        <v/>
      </c>
      <c r="H509" s="199">
        <f t="shared" si="179"/>
        <v>0</v>
      </c>
      <c r="I509" s="199">
        <f t="shared" si="180"/>
        <v>0</v>
      </c>
      <c r="J509" s="199">
        <f t="shared" si="181"/>
        <v>0</v>
      </c>
      <c r="K509" s="199">
        <f t="shared" si="182"/>
        <v>0</v>
      </c>
      <c r="L509" s="199">
        <f t="shared" si="183"/>
        <v>0</v>
      </c>
      <c r="M509" s="199">
        <f t="shared" si="184"/>
        <v>0</v>
      </c>
      <c r="N509" s="72"/>
      <c r="O509" s="199">
        <f>+IFERROR(MIN(N509*(1+MTR!$E$28)*(1+MTR!$D$28),IF($C509&lt;2018,L509+M509*MTR!$D$35,L509+M509*MTR!$E$36)),0)</f>
        <v>0</v>
      </c>
      <c r="Q509" s="199" t="str">
        <f t="shared" si="185"/>
        <v/>
      </c>
      <c r="R509" s="199">
        <f t="shared" si="171"/>
        <v>0</v>
      </c>
      <c r="S509" s="199">
        <f t="shared" si="172"/>
        <v>0</v>
      </c>
      <c r="T509" s="199">
        <f t="shared" si="173"/>
        <v>0</v>
      </c>
      <c r="U509" s="199">
        <f t="shared" si="174"/>
        <v>0</v>
      </c>
      <c r="V509" s="199">
        <f t="shared" si="175"/>
        <v>0</v>
      </c>
      <c r="W509" s="199">
        <f t="shared" si="176"/>
        <v>0</v>
      </c>
      <c r="X509" s="199">
        <f t="shared" si="177"/>
        <v>0</v>
      </c>
      <c r="Y509" s="199">
        <f t="shared" si="178"/>
        <v>0</v>
      </c>
      <c r="Z509" s="72"/>
      <c r="AA509" s="213">
        <f>+IFERROR(MIN(Z509*(1+MTR!$E$28)*(1+MTR!$F$28),IF(L509&lt;2018,X509+Y509*MTR!$D$35,X509+Y509*MTR!$E$36)),0)</f>
        <v>0</v>
      </c>
    </row>
    <row r="510" spans="1:27">
      <c r="A510" s="105"/>
      <c r="B510" s="72"/>
      <c r="C510" s="116"/>
      <c r="D510" s="72"/>
      <c r="E510" s="113"/>
      <c r="F510" s="197" t="str">
        <f t="shared" si="105"/>
        <v/>
      </c>
      <c r="G510" s="198" t="str">
        <f t="shared" si="106"/>
        <v/>
      </c>
      <c r="H510" s="199">
        <f t="shared" si="179"/>
        <v>0</v>
      </c>
      <c r="I510" s="199">
        <f t="shared" si="180"/>
        <v>0</v>
      </c>
      <c r="J510" s="199">
        <f t="shared" si="181"/>
        <v>0</v>
      </c>
      <c r="K510" s="199">
        <f t="shared" si="182"/>
        <v>0</v>
      </c>
      <c r="L510" s="199">
        <f t="shared" si="183"/>
        <v>0</v>
      </c>
      <c r="M510" s="199">
        <f t="shared" si="184"/>
        <v>0</v>
      </c>
      <c r="N510" s="72"/>
      <c r="O510" s="199">
        <f>+IFERROR(MIN(N510*(1+MTR!$E$28)*(1+MTR!$D$28),IF($C510&lt;2018,L510+M510*MTR!$D$35,L510+M510*MTR!$E$36)),0)</f>
        <v>0</v>
      </c>
      <c r="Q510" s="199" t="str">
        <f t="shared" si="185"/>
        <v/>
      </c>
      <c r="R510" s="199">
        <f t="shared" si="171"/>
        <v>0</v>
      </c>
      <c r="S510" s="199">
        <f t="shared" si="172"/>
        <v>0</v>
      </c>
      <c r="T510" s="199">
        <f t="shared" si="173"/>
        <v>0</v>
      </c>
      <c r="U510" s="199">
        <f t="shared" si="174"/>
        <v>0</v>
      </c>
      <c r="V510" s="199">
        <f t="shared" si="175"/>
        <v>0</v>
      </c>
      <c r="W510" s="199">
        <f t="shared" si="176"/>
        <v>0</v>
      </c>
      <c r="X510" s="199">
        <f t="shared" si="177"/>
        <v>0</v>
      </c>
      <c r="Y510" s="199">
        <f t="shared" si="178"/>
        <v>0</v>
      </c>
      <c r="Z510" s="72"/>
      <c r="AA510" s="213">
        <f>+IFERROR(MIN(Z510*(1+MTR!$E$28)*(1+MTR!$F$28),IF(L510&lt;2018,X510+Y510*MTR!$D$35,X510+Y510*MTR!$E$36)),0)</f>
        <v>0</v>
      </c>
    </row>
    <row r="511" spans="1:27">
      <c r="A511" s="105"/>
      <c r="B511" s="72"/>
      <c r="C511" s="116"/>
      <c r="D511" s="72"/>
      <c r="E511" s="113"/>
      <c r="F511" s="197" t="str">
        <f t="shared" si="105"/>
        <v/>
      </c>
      <c r="G511" s="198" t="str">
        <f t="shared" si="106"/>
        <v/>
      </c>
      <c r="H511" s="199">
        <f t="shared" si="179"/>
        <v>0</v>
      </c>
      <c r="I511" s="199">
        <f t="shared" si="180"/>
        <v>0</v>
      </c>
      <c r="J511" s="199">
        <f t="shared" si="181"/>
        <v>0</v>
      </c>
      <c r="K511" s="199">
        <f t="shared" si="182"/>
        <v>0</v>
      </c>
      <c r="L511" s="199">
        <f t="shared" si="183"/>
        <v>0</v>
      </c>
      <c r="M511" s="199">
        <f t="shared" si="184"/>
        <v>0</v>
      </c>
      <c r="N511" s="72"/>
      <c r="O511" s="199">
        <f>+IFERROR(MIN(N511*(1+MTR!$E$28)*(1+MTR!$D$28),IF($C511&lt;2018,L511+M511*MTR!$D$35,L511+M511*MTR!$E$36)),0)</f>
        <v>0</v>
      </c>
      <c r="Q511" s="199" t="str">
        <f t="shared" si="185"/>
        <v/>
      </c>
      <c r="R511" s="199">
        <f t="shared" si="171"/>
        <v>0</v>
      </c>
      <c r="S511" s="199">
        <f t="shared" si="172"/>
        <v>0</v>
      </c>
      <c r="T511" s="199">
        <f t="shared" si="173"/>
        <v>0</v>
      </c>
      <c r="U511" s="199">
        <f t="shared" si="174"/>
        <v>0</v>
      </c>
      <c r="V511" s="199">
        <f t="shared" si="175"/>
        <v>0</v>
      </c>
      <c r="W511" s="199">
        <f t="shared" si="176"/>
        <v>0</v>
      </c>
      <c r="X511" s="199">
        <f t="shared" si="177"/>
        <v>0</v>
      </c>
      <c r="Y511" s="199">
        <f t="shared" si="178"/>
        <v>0</v>
      </c>
      <c r="Z511" s="72"/>
      <c r="AA511" s="213">
        <f>+IFERROR(MIN(Z511*(1+MTR!$E$28)*(1+MTR!$F$28),IF(L511&lt;2018,X511+Y511*MTR!$D$35,X511+Y511*MTR!$E$36)),0)</f>
        <v>0</v>
      </c>
    </row>
    <row r="512" spans="1:27">
      <c r="A512" s="105"/>
      <c r="B512" s="72"/>
      <c r="C512" s="116"/>
      <c r="D512" s="72"/>
      <c r="E512" s="113"/>
      <c r="F512" s="197" t="str">
        <f t="shared" si="105"/>
        <v/>
      </c>
      <c r="G512" s="198" t="str">
        <f t="shared" si="106"/>
        <v/>
      </c>
      <c r="H512" s="199">
        <f t="shared" si="179"/>
        <v>0</v>
      </c>
      <c r="I512" s="199">
        <f t="shared" si="180"/>
        <v>0</v>
      </c>
      <c r="J512" s="199">
        <f t="shared" si="181"/>
        <v>0</v>
      </c>
      <c r="K512" s="199">
        <f t="shared" si="182"/>
        <v>0</v>
      </c>
      <c r="L512" s="199">
        <f t="shared" si="183"/>
        <v>0</v>
      </c>
      <c r="M512" s="199">
        <f t="shared" si="184"/>
        <v>0</v>
      </c>
      <c r="N512" s="72"/>
      <c r="O512" s="199">
        <f>+IFERROR(MIN(N512*(1+MTR!$E$28)*(1+MTR!$D$28),IF($C512&lt;2018,L512+M512*MTR!$D$35,L512+M512*MTR!$E$36)),0)</f>
        <v>0</v>
      </c>
      <c r="Q512" s="199" t="str">
        <f t="shared" si="185"/>
        <v/>
      </c>
      <c r="R512" s="199">
        <f t="shared" si="171"/>
        <v>0</v>
      </c>
      <c r="S512" s="199">
        <f t="shared" si="172"/>
        <v>0</v>
      </c>
      <c r="T512" s="199">
        <f t="shared" si="173"/>
        <v>0</v>
      </c>
      <c r="U512" s="199">
        <f t="shared" si="174"/>
        <v>0</v>
      </c>
      <c r="V512" s="199">
        <f t="shared" si="175"/>
        <v>0</v>
      </c>
      <c r="W512" s="199">
        <f t="shared" si="176"/>
        <v>0</v>
      </c>
      <c r="X512" s="199">
        <f t="shared" si="177"/>
        <v>0</v>
      </c>
      <c r="Y512" s="199">
        <f t="shared" si="178"/>
        <v>0</v>
      </c>
      <c r="Z512" s="72"/>
      <c r="AA512" s="213">
        <f>+IFERROR(MIN(Z512*(1+MTR!$E$28)*(1+MTR!$F$28),IF(L512&lt;2018,X512+Y512*MTR!$D$35,X512+Y512*MTR!$E$36)),0)</f>
        <v>0</v>
      </c>
    </row>
    <row r="513" spans="1:27">
      <c r="A513" s="105"/>
      <c r="B513" s="72"/>
      <c r="C513" s="116"/>
      <c r="D513" s="72"/>
      <c r="E513" s="113"/>
      <c r="F513" s="197" t="str">
        <f t="shared" si="105"/>
        <v/>
      </c>
      <c r="G513" s="198" t="str">
        <f t="shared" si="106"/>
        <v/>
      </c>
      <c r="H513" s="199">
        <f t="shared" si="179"/>
        <v>0</v>
      </c>
      <c r="I513" s="199">
        <f t="shared" si="180"/>
        <v>0</v>
      </c>
      <c r="J513" s="199">
        <f t="shared" si="181"/>
        <v>0</v>
      </c>
      <c r="K513" s="199">
        <f t="shared" si="182"/>
        <v>0</v>
      </c>
      <c r="L513" s="199">
        <f t="shared" si="183"/>
        <v>0</v>
      </c>
      <c r="M513" s="199">
        <f t="shared" si="184"/>
        <v>0</v>
      </c>
      <c r="N513" s="72"/>
      <c r="O513" s="199">
        <f>+IFERROR(MIN(N513*(1+MTR!$E$28)*(1+MTR!$D$28),IF($C513&lt;2018,L513+M513*MTR!$D$35,L513+M513*MTR!$E$36)),0)</f>
        <v>0</v>
      </c>
      <c r="Q513" s="199" t="str">
        <f t="shared" si="185"/>
        <v/>
      </c>
      <c r="R513" s="199">
        <f t="shared" si="171"/>
        <v>0</v>
      </c>
      <c r="S513" s="199">
        <f t="shared" si="172"/>
        <v>0</v>
      </c>
      <c r="T513" s="199">
        <f t="shared" si="173"/>
        <v>0</v>
      </c>
      <c r="U513" s="199">
        <f t="shared" si="174"/>
        <v>0</v>
      </c>
      <c r="V513" s="199">
        <f t="shared" si="175"/>
        <v>0</v>
      </c>
      <c r="W513" s="199">
        <f t="shared" si="176"/>
        <v>0</v>
      </c>
      <c r="X513" s="199">
        <f t="shared" si="177"/>
        <v>0</v>
      </c>
      <c r="Y513" s="199">
        <f t="shared" si="178"/>
        <v>0</v>
      </c>
      <c r="Z513" s="72"/>
      <c r="AA513" s="213">
        <f>+IFERROR(MIN(Z513*(1+MTR!$E$28)*(1+MTR!$F$28),IF(L513&lt;2018,X513+Y513*MTR!$D$35,X513+Y513*MTR!$E$36)),0)</f>
        <v>0</v>
      </c>
    </row>
    <row r="514" spans="1:27">
      <c r="A514" s="105"/>
      <c r="B514" s="72"/>
      <c r="C514" s="116"/>
      <c r="D514" s="72"/>
      <c r="E514" s="113"/>
      <c r="F514" s="197" t="str">
        <f t="shared" si="105"/>
        <v/>
      </c>
      <c r="G514" s="198" t="str">
        <f t="shared" si="106"/>
        <v/>
      </c>
      <c r="H514" s="199">
        <f t="shared" si="179"/>
        <v>0</v>
      </c>
      <c r="I514" s="199">
        <f t="shared" si="180"/>
        <v>0</v>
      </c>
      <c r="J514" s="199">
        <f t="shared" si="181"/>
        <v>0</v>
      </c>
      <c r="K514" s="199">
        <f t="shared" si="182"/>
        <v>0</v>
      </c>
      <c r="L514" s="199">
        <f t="shared" si="183"/>
        <v>0</v>
      </c>
      <c r="M514" s="199">
        <f t="shared" si="184"/>
        <v>0</v>
      </c>
      <c r="N514" s="72"/>
      <c r="O514" s="199">
        <f>+IFERROR(MIN(N514*(1+MTR!$E$28)*(1+MTR!$D$28),IF($C514&lt;2018,L514+M514*MTR!$D$35,L514+M514*MTR!$E$36)),0)</f>
        <v>0</v>
      </c>
      <c r="Q514" s="199" t="str">
        <f t="shared" si="185"/>
        <v/>
      </c>
      <c r="R514" s="199">
        <f t="shared" si="171"/>
        <v>0</v>
      </c>
      <c r="S514" s="199">
        <f t="shared" si="172"/>
        <v>0</v>
      </c>
      <c r="T514" s="199">
        <f t="shared" si="173"/>
        <v>0</v>
      </c>
      <c r="U514" s="199">
        <f t="shared" si="174"/>
        <v>0</v>
      </c>
      <c r="V514" s="199">
        <f t="shared" si="175"/>
        <v>0</v>
      </c>
      <c r="W514" s="199">
        <f t="shared" si="176"/>
        <v>0</v>
      </c>
      <c r="X514" s="199">
        <f t="shared" si="177"/>
        <v>0</v>
      </c>
      <c r="Y514" s="199">
        <f t="shared" si="178"/>
        <v>0</v>
      </c>
      <c r="Z514" s="72"/>
      <c r="AA514" s="213">
        <f>+IFERROR(MIN(Z514*(1+MTR!$E$28)*(1+MTR!$F$28),IF(L514&lt;2018,X514+Y514*MTR!$D$35,X514+Y514*MTR!$E$36)),0)</f>
        <v>0</v>
      </c>
    </row>
    <row r="515" spans="1:27">
      <c r="A515" s="105"/>
      <c r="B515" s="72"/>
      <c r="C515" s="116"/>
      <c r="D515" s="72"/>
      <c r="E515" s="113"/>
      <c r="F515" s="197" t="str">
        <f t="shared" si="105"/>
        <v/>
      </c>
      <c r="G515" s="198" t="str">
        <f t="shared" si="106"/>
        <v/>
      </c>
      <c r="H515" s="199">
        <f t="shared" si="179"/>
        <v>0</v>
      </c>
      <c r="I515" s="199">
        <f t="shared" si="180"/>
        <v>0</v>
      </c>
      <c r="J515" s="199">
        <f t="shared" si="181"/>
        <v>0</v>
      </c>
      <c r="K515" s="199">
        <f t="shared" si="182"/>
        <v>0</v>
      </c>
      <c r="L515" s="199">
        <f t="shared" si="183"/>
        <v>0</v>
      </c>
      <c r="M515" s="199">
        <f t="shared" si="184"/>
        <v>0</v>
      </c>
      <c r="N515" s="72"/>
      <c r="O515" s="199">
        <f>+IFERROR(MIN(N515*(1+MTR!$E$28)*(1+MTR!$D$28),IF($C515&lt;2018,L515+M515*MTR!$D$35,L515+M515*MTR!$E$36)),0)</f>
        <v>0</v>
      </c>
      <c r="Q515" s="199" t="str">
        <f t="shared" si="185"/>
        <v/>
      </c>
      <c r="R515" s="199">
        <f t="shared" si="171"/>
        <v>0</v>
      </c>
      <c r="S515" s="199">
        <f t="shared" si="172"/>
        <v>0</v>
      </c>
      <c r="T515" s="199">
        <f t="shared" si="173"/>
        <v>0</v>
      </c>
      <c r="U515" s="199">
        <f t="shared" si="174"/>
        <v>0</v>
      </c>
      <c r="V515" s="199">
        <f t="shared" si="175"/>
        <v>0</v>
      </c>
      <c r="W515" s="199">
        <f t="shared" si="176"/>
        <v>0</v>
      </c>
      <c r="X515" s="199">
        <f t="shared" si="177"/>
        <v>0</v>
      </c>
      <c r="Y515" s="199">
        <f t="shared" si="178"/>
        <v>0</v>
      </c>
      <c r="Z515" s="72"/>
      <c r="AA515" s="213">
        <f>+IFERROR(MIN(Z515*(1+MTR!$E$28)*(1+MTR!$F$28),IF(L515&lt;2018,X515+Y515*MTR!$D$35,X515+Y515*MTR!$E$36)),0)</f>
        <v>0</v>
      </c>
    </row>
    <row r="516" spans="1:27">
      <c r="A516" s="105"/>
      <c r="B516" s="72"/>
      <c r="C516" s="116"/>
      <c r="D516" s="72"/>
      <c r="E516" s="113"/>
      <c r="F516" s="197" t="str">
        <f t="shared" si="105"/>
        <v/>
      </c>
      <c r="G516" s="198" t="str">
        <f t="shared" si="106"/>
        <v/>
      </c>
      <c r="H516" s="199">
        <f t="shared" si="179"/>
        <v>0</v>
      </c>
      <c r="I516" s="199">
        <f t="shared" si="180"/>
        <v>0</v>
      </c>
      <c r="J516" s="199">
        <f t="shared" si="181"/>
        <v>0</v>
      </c>
      <c r="K516" s="199">
        <f t="shared" si="182"/>
        <v>0</v>
      </c>
      <c r="L516" s="199">
        <f t="shared" si="183"/>
        <v>0</v>
      </c>
      <c r="M516" s="199">
        <f t="shared" si="184"/>
        <v>0</v>
      </c>
      <c r="N516" s="72"/>
      <c r="O516" s="199">
        <f>+IFERROR(MIN(N516*(1+MTR!$E$28)*(1+MTR!$D$28),IF($C516&lt;2018,L516+M516*MTR!$D$35,L516+M516*MTR!$E$36)),0)</f>
        <v>0</v>
      </c>
      <c r="Q516" s="199" t="str">
        <f t="shared" si="185"/>
        <v/>
      </c>
      <c r="R516" s="199">
        <f t="shared" si="171"/>
        <v>0</v>
      </c>
      <c r="S516" s="199">
        <f t="shared" si="172"/>
        <v>0</v>
      </c>
      <c r="T516" s="199">
        <f t="shared" si="173"/>
        <v>0</v>
      </c>
      <c r="U516" s="199">
        <f t="shared" si="174"/>
        <v>0</v>
      </c>
      <c r="V516" s="199">
        <f t="shared" si="175"/>
        <v>0</v>
      </c>
      <c r="W516" s="199">
        <f t="shared" si="176"/>
        <v>0</v>
      </c>
      <c r="X516" s="199">
        <f t="shared" si="177"/>
        <v>0</v>
      </c>
      <c r="Y516" s="199">
        <f t="shared" si="178"/>
        <v>0</v>
      </c>
      <c r="Z516" s="72"/>
      <c r="AA516" s="213">
        <f>+IFERROR(MIN(Z516*(1+MTR!$E$28)*(1+MTR!$F$28),IF(L516&lt;2018,X516+Y516*MTR!$D$35,X516+Y516*MTR!$E$36)),0)</f>
        <v>0</v>
      </c>
    </row>
    <row r="517" spans="1:27">
      <c r="A517" s="105"/>
      <c r="B517" s="72"/>
      <c r="C517" s="116"/>
      <c r="D517" s="72"/>
      <c r="E517" s="113"/>
      <c r="F517" s="197" t="str">
        <f t="shared" si="105"/>
        <v/>
      </c>
      <c r="G517" s="198" t="str">
        <f t="shared" si="106"/>
        <v/>
      </c>
      <c r="H517" s="199">
        <f t="shared" si="179"/>
        <v>0</v>
      </c>
      <c r="I517" s="199">
        <f t="shared" si="180"/>
        <v>0</v>
      </c>
      <c r="J517" s="199">
        <f t="shared" si="181"/>
        <v>0</v>
      </c>
      <c r="K517" s="199">
        <f t="shared" si="182"/>
        <v>0</v>
      </c>
      <c r="L517" s="199">
        <f t="shared" si="183"/>
        <v>0</v>
      </c>
      <c r="M517" s="199">
        <f t="shared" si="184"/>
        <v>0</v>
      </c>
      <c r="N517" s="72"/>
      <c r="O517" s="199">
        <f>+IFERROR(MIN(N517*(1+MTR!$E$28)*(1+MTR!$D$28),IF($C517&lt;2018,L517+M517*MTR!$D$35,L517+M517*MTR!$E$36)),0)</f>
        <v>0</v>
      </c>
      <c r="Q517" s="199" t="str">
        <f t="shared" si="185"/>
        <v/>
      </c>
      <c r="R517" s="199">
        <f t="shared" si="171"/>
        <v>0</v>
      </c>
      <c r="S517" s="199">
        <f t="shared" si="172"/>
        <v>0</v>
      </c>
      <c r="T517" s="199">
        <f t="shared" si="173"/>
        <v>0</v>
      </c>
      <c r="U517" s="199">
        <f t="shared" si="174"/>
        <v>0</v>
      </c>
      <c r="V517" s="199">
        <f t="shared" si="175"/>
        <v>0</v>
      </c>
      <c r="W517" s="199">
        <f t="shared" si="176"/>
        <v>0</v>
      </c>
      <c r="X517" s="199">
        <f t="shared" si="177"/>
        <v>0</v>
      </c>
      <c r="Y517" s="199">
        <f t="shared" si="178"/>
        <v>0</v>
      </c>
      <c r="Z517" s="72"/>
      <c r="AA517" s="213">
        <f>+IFERROR(MIN(Z517*(1+MTR!$E$28)*(1+MTR!$F$28),IF(L517&lt;2018,X517+Y517*MTR!$D$35,X517+Y517*MTR!$E$36)),0)</f>
        <v>0</v>
      </c>
    </row>
    <row r="518" spans="1:27">
      <c r="A518" s="105"/>
      <c r="B518" s="72"/>
      <c r="C518" s="116"/>
      <c r="D518" s="72"/>
      <c r="E518" s="113"/>
      <c r="F518" s="197" t="str">
        <f t="shared" si="105"/>
        <v/>
      </c>
      <c r="G518" s="198" t="str">
        <f t="shared" si="106"/>
        <v/>
      </c>
      <c r="H518" s="199">
        <f t="shared" si="179"/>
        <v>0</v>
      </c>
      <c r="I518" s="199">
        <f t="shared" si="180"/>
        <v>0</v>
      </c>
      <c r="J518" s="199">
        <f t="shared" si="181"/>
        <v>0</v>
      </c>
      <c r="K518" s="199">
        <f t="shared" si="182"/>
        <v>0</v>
      </c>
      <c r="L518" s="199">
        <f t="shared" si="183"/>
        <v>0</v>
      </c>
      <c r="M518" s="199">
        <f t="shared" si="184"/>
        <v>0</v>
      </c>
      <c r="N518" s="72"/>
      <c r="O518" s="199">
        <f>+IFERROR(MIN(N518*(1+MTR!$E$28)*(1+MTR!$D$28),IF($C518&lt;2018,L518+M518*MTR!$D$35,L518+M518*MTR!$E$36)),0)</f>
        <v>0</v>
      </c>
      <c r="Q518" s="199" t="str">
        <f t="shared" si="185"/>
        <v/>
      </c>
      <c r="R518" s="199">
        <f t="shared" si="171"/>
        <v>0</v>
      </c>
      <c r="S518" s="199">
        <f t="shared" si="172"/>
        <v>0</v>
      </c>
      <c r="T518" s="199">
        <f t="shared" si="173"/>
        <v>0</v>
      </c>
      <c r="U518" s="199">
        <f t="shared" si="174"/>
        <v>0</v>
      </c>
      <c r="V518" s="199">
        <f t="shared" si="175"/>
        <v>0</v>
      </c>
      <c r="W518" s="199">
        <f t="shared" si="176"/>
        <v>0</v>
      </c>
      <c r="X518" s="199">
        <f t="shared" si="177"/>
        <v>0</v>
      </c>
      <c r="Y518" s="199">
        <f t="shared" si="178"/>
        <v>0</v>
      </c>
      <c r="Z518" s="72"/>
      <c r="AA518" s="213">
        <f>+IFERROR(MIN(Z518*(1+MTR!$E$28)*(1+MTR!$F$28),IF(L518&lt;2018,X518+Y518*MTR!$D$35,X518+Y518*MTR!$E$36)),0)</f>
        <v>0</v>
      </c>
    </row>
    <row r="519" spans="1:27">
      <c r="A519" s="105"/>
      <c r="B519" s="72"/>
      <c r="C519" s="116"/>
      <c r="D519" s="72"/>
      <c r="E519" s="113"/>
      <c r="F519" s="197" t="str">
        <f t="shared" si="105"/>
        <v/>
      </c>
      <c r="G519" s="198" t="str">
        <f t="shared" si="106"/>
        <v/>
      </c>
      <c r="H519" s="199">
        <f t="shared" si="179"/>
        <v>0</v>
      </c>
      <c r="I519" s="199">
        <f t="shared" si="180"/>
        <v>0</v>
      </c>
      <c r="J519" s="199">
        <f t="shared" si="181"/>
        <v>0</v>
      </c>
      <c r="K519" s="199">
        <f t="shared" si="182"/>
        <v>0</v>
      </c>
      <c r="L519" s="199">
        <f t="shared" si="183"/>
        <v>0</v>
      </c>
      <c r="M519" s="199">
        <f t="shared" si="184"/>
        <v>0</v>
      </c>
      <c r="N519" s="72"/>
      <c r="O519" s="199">
        <f>+IFERROR(MIN(N519*(1+MTR!$E$28)*(1+MTR!$D$28),IF($C519&lt;2018,L519+M519*MTR!$D$35,L519+M519*MTR!$E$36)),0)</f>
        <v>0</v>
      </c>
      <c r="Q519" s="199" t="str">
        <f t="shared" si="185"/>
        <v/>
      </c>
      <c r="R519" s="199">
        <f t="shared" si="171"/>
        <v>0</v>
      </c>
      <c r="S519" s="199">
        <f t="shared" si="172"/>
        <v>0</v>
      </c>
      <c r="T519" s="199">
        <f t="shared" si="173"/>
        <v>0</v>
      </c>
      <c r="U519" s="199">
        <f t="shared" si="174"/>
        <v>0</v>
      </c>
      <c r="V519" s="199">
        <f t="shared" si="175"/>
        <v>0</v>
      </c>
      <c r="W519" s="199">
        <f t="shared" si="176"/>
        <v>0</v>
      </c>
      <c r="X519" s="199">
        <f t="shared" si="177"/>
        <v>0</v>
      </c>
      <c r="Y519" s="199">
        <f t="shared" si="178"/>
        <v>0</v>
      </c>
      <c r="Z519" s="72"/>
      <c r="AA519" s="213">
        <f>+IFERROR(MIN(Z519*(1+MTR!$E$28)*(1+MTR!$F$28),IF(L519&lt;2018,X519+Y519*MTR!$D$35,X519+Y519*MTR!$E$36)),0)</f>
        <v>0</v>
      </c>
    </row>
    <row r="520" spans="1:27">
      <c r="A520" s="105"/>
      <c r="B520" s="72"/>
      <c r="C520" s="116"/>
      <c r="D520" s="72"/>
      <c r="E520" s="113"/>
      <c r="F520" s="197" t="str">
        <f t="shared" si="105"/>
        <v/>
      </c>
      <c r="G520" s="198" t="str">
        <f t="shared" si="106"/>
        <v/>
      </c>
      <c r="H520" s="199">
        <f t="shared" si="179"/>
        <v>0</v>
      </c>
      <c r="I520" s="199">
        <f t="shared" si="180"/>
        <v>0</v>
      </c>
      <c r="J520" s="199">
        <f t="shared" si="181"/>
        <v>0</v>
      </c>
      <c r="K520" s="199">
        <f t="shared" si="182"/>
        <v>0</v>
      </c>
      <c r="L520" s="199">
        <f t="shared" si="183"/>
        <v>0</v>
      </c>
      <c r="M520" s="199">
        <f t="shared" si="184"/>
        <v>0</v>
      </c>
      <c r="N520" s="72"/>
      <c r="O520" s="199">
        <f>+IFERROR(MIN(N520*(1+MTR!$E$28)*(1+MTR!$D$28),IF($C520&lt;2018,L520+M520*MTR!$D$35,L520+M520*MTR!$E$36)),0)</f>
        <v>0</v>
      </c>
      <c r="Q520" s="199" t="str">
        <f t="shared" si="185"/>
        <v/>
      </c>
      <c r="R520" s="199">
        <f t="shared" si="171"/>
        <v>0</v>
      </c>
      <c r="S520" s="199">
        <f t="shared" si="172"/>
        <v>0</v>
      </c>
      <c r="T520" s="199">
        <f t="shared" si="173"/>
        <v>0</v>
      </c>
      <c r="U520" s="199">
        <f t="shared" si="174"/>
        <v>0</v>
      </c>
      <c r="V520" s="199">
        <f t="shared" si="175"/>
        <v>0</v>
      </c>
      <c r="W520" s="199">
        <f t="shared" si="176"/>
        <v>0</v>
      </c>
      <c r="X520" s="199">
        <f t="shared" si="177"/>
        <v>0</v>
      </c>
      <c r="Y520" s="199">
        <f t="shared" si="178"/>
        <v>0</v>
      </c>
      <c r="Z520" s="72"/>
      <c r="AA520" s="213">
        <f>+IFERROR(MIN(Z520*(1+MTR!$E$28)*(1+MTR!$F$28),IF(L520&lt;2018,X520+Y520*MTR!$D$35,X520+Y520*MTR!$E$36)),0)</f>
        <v>0</v>
      </c>
    </row>
    <row r="521" spans="1:27">
      <c r="A521" s="105"/>
      <c r="B521" s="72"/>
      <c r="C521" s="116"/>
      <c r="D521" s="72"/>
      <c r="E521" s="113"/>
      <c r="F521" s="197" t="str">
        <f t="shared" si="105"/>
        <v/>
      </c>
      <c r="G521" s="198" t="str">
        <f t="shared" si="106"/>
        <v/>
      </c>
      <c r="H521" s="199">
        <f t="shared" si="179"/>
        <v>0</v>
      </c>
      <c r="I521" s="199">
        <f t="shared" si="180"/>
        <v>0</v>
      </c>
      <c r="J521" s="199">
        <f t="shared" si="181"/>
        <v>0</v>
      </c>
      <c r="K521" s="199">
        <f t="shared" si="182"/>
        <v>0</v>
      </c>
      <c r="L521" s="199">
        <f t="shared" si="183"/>
        <v>0</v>
      </c>
      <c r="M521" s="199">
        <f t="shared" si="184"/>
        <v>0</v>
      </c>
      <c r="N521" s="72"/>
      <c r="O521" s="199">
        <f>+IFERROR(MIN(N521*(1+MTR!$E$28)*(1+MTR!$D$28),IF($C521&lt;2018,L521+M521*MTR!$D$35,L521+M521*MTR!$E$36)),0)</f>
        <v>0</v>
      </c>
      <c r="Q521" s="199" t="str">
        <f t="shared" si="185"/>
        <v/>
      </c>
      <c r="R521" s="199">
        <f t="shared" si="171"/>
        <v>0</v>
      </c>
      <c r="S521" s="199">
        <f t="shared" si="172"/>
        <v>0</v>
      </c>
      <c r="T521" s="199">
        <f t="shared" si="173"/>
        <v>0</v>
      </c>
      <c r="U521" s="199">
        <f t="shared" si="174"/>
        <v>0</v>
      </c>
      <c r="V521" s="199">
        <f t="shared" si="175"/>
        <v>0</v>
      </c>
      <c r="W521" s="199">
        <f t="shared" si="176"/>
        <v>0</v>
      </c>
      <c r="X521" s="199">
        <f t="shared" si="177"/>
        <v>0</v>
      </c>
      <c r="Y521" s="199">
        <f t="shared" si="178"/>
        <v>0</v>
      </c>
      <c r="Z521" s="72"/>
      <c r="AA521" s="213">
        <f>+IFERROR(MIN(Z521*(1+MTR!$E$28)*(1+MTR!$F$28),IF(L521&lt;2018,X521+Y521*MTR!$D$35,X521+Y521*MTR!$E$36)),0)</f>
        <v>0</v>
      </c>
    </row>
    <row r="522" spans="1:27">
      <c r="A522" s="105"/>
      <c r="B522" s="72"/>
      <c r="C522" s="116"/>
      <c r="D522" s="72"/>
      <c r="E522" s="113"/>
      <c r="F522" s="197" t="str">
        <f t="shared" si="105"/>
        <v/>
      </c>
      <c r="G522" s="198" t="str">
        <f t="shared" si="106"/>
        <v/>
      </c>
      <c r="H522" s="199">
        <f t="shared" si="179"/>
        <v>0</v>
      </c>
      <c r="I522" s="199">
        <f t="shared" si="180"/>
        <v>0</v>
      </c>
      <c r="J522" s="199">
        <f t="shared" si="181"/>
        <v>0</v>
      </c>
      <c r="K522" s="199">
        <f t="shared" si="182"/>
        <v>0</v>
      </c>
      <c r="L522" s="199">
        <f t="shared" si="183"/>
        <v>0</v>
      </c>
      <c r="M522" s="199">
        <f t="shared" si="184"/>
        <v>0</v>
      </c>
      <c r="N522" s="72"/>
      <c r="O522" s="199">
        <f>+IFERROR(MIN(N522*(1+MTR!$E$28)*(1+MTR!$D$28),IF($C522&lt;2018,L522+M522*MTR!$D$35,L522+M522*MTR!$E$36)),0)</f>
        <v>0</v>
      </c>
      <c r="Q522" s="199" t="str">
        <f t="shared" si="185"/>
        <v/>
      </c>
      <c r="R522" s="199">
        <f t="shared" si="171"/>
        <v>0</v>
      </c>
      <c r="S522" s="199">
        <f t="shared" si="172"/>
        <v>0</v>
      </c>
      <c r="T522" s="199">
        <f t="shared" si="173"/>
        <v>0</v>
      </c>
      <c r="U522" s="199">
        <f t="shared" si="174"/>
        <v>0</v>
      </c>
      <c r="V522" s="199">
        <f t="shared" si="175"/>
        <v>0</v>
      </c>
      <c r="W522" s="199">
        <f t="shared" si="176"/>
        <v>0</v>
      </c>
      <c r="X522" s="199">
        <f t="shared" si="177"/>
        <v>0</v>
      </c>
      <c r="Y522" s="199">
        <f t="shared" si="178"/>
        <v>0</v>
      </c>
      <c r="Z522" s="72"/>
      <c r="AA522" s="213">
        <f>+IFERROR(MIN(Z522*(1+MTR!$E$28)*(1+MTR!$F$28),IF(L522&lt;2018,X522+Y522*MTR!$D$35,X522+Y522*MTR!$E$36)),0)</f>
        <v>0</v>
      </c>
    </row>
    <row r="523" spans="1:27">
      <c r="A523" s="105"/>
      <c r="B523" s="72"/>
      <c r="C523" s="116"/>
      <c r="D523" s="72"/>
      <c r="E523" s="113"/>
      <c r="F523" s="197" t="str">
        <f t="shared" si="105"/>
        <v/>
      </c>
      <c r="G523" s="198" t="str">
        <f t="shared" si="106"/>
        <v/>
      </c>
      <c r="H523" s="199">
        <f t="shared" si="179"/>
        <v>0</v>
      </c>
      <c r="I523" s="199">
        <f t="shared" si="180"/>
        <v>0</v>
      </c>
      <c r="J523" s="199">
        <f t="shared" si="181"/>
        <v>0</v>
      </c>
      <c r="K523" s="199">
        <f t="shared" si="182"/>
        <v>0</v>
      </c>
      <c r="L523" s="199">
        <f t="shared" si="183"/>
        <v>0</v>
      </c>
      <c r="M523" s="199">
        <f t="shared" si="184"/>
        <v>0</v>
      </c>
      <c r="N523" s="72"/>
      <c r="O523" s="199">
        <f>+IFERROR(MIN(N523*(1+MTR!$E$28)*(1+MTR!$D$28),IF($C523&lt;2018,L523+M523*MTR!$D$35,L523+M523*MTR!$E$36)),0)</f>
        <v>0</v>
      </c>
      <c r="Q523" s="199" t="str">
        <f t="shared" si="185"/>
        <v/>
      </c>
      <c r="R523" s="199">
        <f t="shared" si="171"/>
        <v>0</v>
      </c>
      <c r="S523" s="199">
        <f t="shared" si="172"/>
        <v>0</v>
      </c>
      <c r="T523" s="199">
        <f t="shared" si="173"/>
        <v>0</v>
      </c>
      <c r="U523" s="199">
        <f t="shared" si="174"/>
        <v>0</v>
      </c>
      <c r="V523" s="199">
        <f t="shared" si="175"/>
        <v>0</v>
      </c>
      <c r="W523" s="199">
        <f t="shared" si="176"/>
        <v>0</v>
      </c>
      <c r="X523" s="199">
        <f t="shared" si="177"/>
        <v>0</v>
      </c>
      <c r="Y523" s="199">
        <f t="shared" si="178"/>
        <v>0</v>
      </c>
      <c r="Z523" s="72"/>
      <c r="AA523" s="213">
        <f>+IFERROR(MIN(Z523*(1+MTR!$E$28)*(1+MTR!$F$28),IF(L523&lt;2018,X523+Y523*MTR!$D$35,X523+Y523*MTR!$E$36)),0)</f>
        <v>0</v>
      </c>
    </row>
    <row r="524" spans="1:27">
      <c r="A524" s="105"/>
      <c r="B524" s="72"/>
      <c r="C524" s="116"/>
      <c r="D524" s="72"/>
      <c r="E524" s="113"/>
      <c r="F524" s="197" t="str">
        <f t="shared" si="105"/>
        <v/>
      </c>
      <c r="G524" s="198" t="str">
        <f t="shared" si="106"/>
        <v/>
      </c>
      <c r="H524" s="199">
        <f t="shared" si="179"/>
        <v>0</v>
      </c>
      <c r="I524" s="199">
        <f t="shared" si="180"/>
        <v>0</v>
      </c>
      <c r="J524" s="199">
        <f t="shared" si="181"/>
        <v>0</v>
      </c>
      <c r="K524" s="199">
        <f t="shared" si="182"/>
        <v>0</v>
      </c>
      <c r="L524" s="199">
        <f t="shared" si="183"/>
        <v>0</v>
      </c>
      <c r="M524" s="199">
        <f t="shared" si="184"/>
        <v>0</v>
      </c>
      <c r="N524" s="72"/>
      <c r="O524" s="199">
        <f>+IFERROR(MIN(N524*(1+MTR!$E$28)*(1+MTR!$D$28),IF($C524&lt;2018,L524+M524*MTR!$D$35,L524+M524*MTR!$E$36)),0)</f>
        <v>0</v>
      </c>
      <c r="Q524" s="199" t="str">
        <f t="shared" si="185"/>
        <v/>
      </c>
      <c r="R524" s="199">
        <f t="shared" si="171"/>
        <v>0</v>
      </c>
      <c r="S524" s="199">
        <f t="shared" si="172"/>
        <v>0</v>
      </c>
      <c r="T524" s="199">
        <f t="shared" si="173"/>
        <v>0</v>
      </c>
      <c r="U524" s="199">
        <f t="shared" si="174"/>
        <v>0</v>
      </c>
      <c r="V524" s="199">
        <f t="shared" si="175"/>
        <v>0</v>
      </c>
      <c r="W524" s="199">
        <f t="shared" si="176"/>
        <v>0</v>
      </c>
      <c r="X524" s="199">
        <f t="shared" si="177"/>
        <v>0</v>
      </c>
      <c r="Y524" s="199">
        <f t="shared" si="178"/>
        <v>0</v>
      </c>
      <c r="Z524" s="72"/>
      <c r="AA524" s="213">
        <f>+IFERROR(MIN(Z524*(1+MTR!$E$28)*(1+MTR!$F$28),IF(L524&lt;2018,X524+Y524*MTR!$D$35,X524+Y524*MTR!$E$36)),0)</f>
        <v>0</v>
      </c>
    </row>
    <row r="525" spans="1:27">
      <c r="A525" s="105"/>
      <c r="B525" s="72"/>
      <c r="C525" s="116"/>
      <c r="D525" s="72"/>
      <c r="E525" s="113"/>
      <c r="F525" s="197" t="str">
        <f t="shared" si="105"/>
        <v/>
      </c>
      <c r="G525" s="198" t="str">
        <f t="shared" si="106"/>
        <v/>
      </c>
      <c r="H525" s="199">
        <f t="shared" si="179"/>
        <v>0</v>
      </c>
      <c r="I525" s="199">
        <f t="shared" si="180"/>
        <v>0</v>
      </c>
      <c r="J525" s="199">
        <f t="shared" si="181"/>
        <v>0</v>
      </c>
      <c r="K525" s="199">
        <f t="shared" si="182"/>
        <v>0</v>
      </c>
      <c r="L525" s="199">
        <f t="shared" si="183"/>
        <v>0</v>
      </c>
      <c r="M525" s="199">
        <f t="shared" si="184"/>
        <v>0</v>
      </c>
      <c r="N525" s="72"/>
      <c r="O525" s="199">
        <f>+IFERROR(MIN(N525*(1+MTR!$E$28)*(1+MTR!$D$28),IF($C525&lt;2018,L525+M525*MTR!$D$35,L525+M525*MTR!$E$36)),0)</f>
        <v>0</v>
      </c>
      <c r="Q525" s="199" t="str">
        <f t="shared" si="185"/>
        <v/>
      </c>
      <c r="R525" s="199">
        <f t="shared" si="171"/>
        <v>0</v>
      </c>
      <c r="S525" s="199">
        <f t="shared" si="172"/>
        <v>0</v>
      </c>
      <c r="T525" s="199">
        <f t="shared" si="173"/>
        <v>0</v>
      </c>
      <c r="U525" s="199">
        <f t="shared" si="174"/>
        <v>0</v>
      </c>
      <c r="V525" s="199">
        <f t="shared" si="175"/>
        <v>0</v>
      </c>
      <c r="W525" s="199">
        <f t="shared" si="176"/>
        <v>0</v>
      </c>
      <c r="X525" s="199">
        <f t="shared" si="177"/>
        <v>0</v>
      </c>
      <c r="Y525" s="199">
        <f t="shared" si="178"/>
        <v>0</v>
      </c>
      <c r="Z525" s="72"/>
      <c r="AA525" s="213">
        <f>+IFERROR(MIN(Z525*(1+MTR!$E$28)*(1+MTR!$F$28),IF(L525&lt;2018,X525+Y525*MTR!$D$35,X525+Y525*MTR!$E$36)),0)</f>
        <v>0</v>
      </c>
    </row>
    <row r="526" spans="1:27">
      <c r="A526" s="105"/>
      <c r="B526" s="72"/>
      <c r="C526" s="116"/>
      <c r="D526" s="72"/>
      <c r="E526" s="113"/>
      <c r="F526" s="197" t="str">
        <f t="shared" si="105"/>
        <v/>
      </c>
      <c r="G526" s="198" t="str">
        <f t="shared" si="106"/>
        <v/>
      </c>
      <c r="H526" s="199">
        <f t="shared" si="179"/>
        <v>0</v>
      </c>
      <c r="I526" s="199">
        <f t="shared" si="180"/>
        <v>0</v>
      </c>
      <c r="J526" s="199">
        <f t="shared" si="181"/>
        <v>0</v>
      </c>
      <c r="K526" s="199">
        <f t="shared" si="182"/>
        <v>0</v>
      </c>
      <c r="L526" s="199">
        <f t="shared" si="183"/>
        <v>0</v>
      </c>
      <c r="M526" s="199">
        <f t="shared" si="184"/>
        <v>0</v>
      </c>
      <c r="N526" s="72"/>
      <c r="O526" s="199">
        <f>+IFERROR(MIN(N526*(1+MTR!$E$28)*(1+MTR!$D$28),IF($C526&lt;2018,L526+M526*MTR!$D$35,L526+M526*MTR!$E$36)),0)</f>
        <v>0</v>
      </c>
      <c r="Q526" s="199" t="str">
        <f t="shared" si="185"/>
        <v/>
      </c>
      <c r="R526" s="199">
        <f t="shared" si="171"/>
        <v>0</v>
      </c>
      <c r="S526" s="199">
        <f t="shared" si="172"/>
        <v>0</v>
      </c>
      <c r="T526" s="199">
        <f t="shared" si="173"/>
        <v>0</v>
      </c>
      <c r="U526" s="199">
        <f t="shared" si="174"/>
        <v>0</v>
      </c>
      <c r="V526" s="199">
        <f t="shared" si="175"/>
        <v>0</v>
      </c>
      <c r="W526" s="199">
        <f t="shared" si="176"/>
        <v>0</v>
      </c>
      <c r="X526" s="199">
        <f t="shared" si="177"/>
        <v>0</v>
      </c>
      <c r="Y526" s="199">
        <f t="shared" si="178"/>
        <v>0</v>
      </c>
      <c r="Z526" s="72"/>
      <c r="AA526" s="213">
        <f>+IFERROR(MIN(Z526*(1+MTR!$E$28)*(1+MTR!$F$28),IF(L526&lt;2018,X526+Y526*MTR!$D$35,X526+Y526*MTR!$E$36)),0)</f>
        <v>0</v>
      </c>
    </row>
    <row r="527" spans="1:27">
      <c r="A527" s="105"/>
      <c r="B527" s="72"/>
      <c r="C527" s="116"/>
      <c r="D527" s="72"/>
      <c r="E527" s="113"/>
      <c r="F527" s="197" t="str">
        <f t="shared" si="105"/>
        <v/>
      </c>
      <c r="G527" s="198" t="str">
        <f t="shared" si="106"/>
        <v/>
      </c>
      <c r="H527" s="199">
        <f t="shared" si="179"/>
        <v>0</v>
      </c>
      <c r="I527" s="199">
        <f t="shared" si="180"/>
        <v>0</v>
      </c>
      <c r="J527" s="199">
        <f t="shared" si="181"/>
        <v>0</v>
      </c>
      <c r="K527" s="199">
        <f t="shared" si="182"/>
        <v>0</v>
      </c>
      <c r="L527" s="199">
        <f t="shared" si="183"/>
        <v>0</v>
      </c>
      <c r="M527" s="199">
        <f t="shared" si="184"/>
        <v>0</v>
      </c>
      <c r="N527" s="72"/>
      <c r="O527" s="199">
        <f>+IFERROR(MIN(N527*(1+MTR!$E$28)*(1+MTR!$D$28),IF($C527&lt;2018,L527+M527*MTR!$D$35,L527+M527*MTR!$E$36)),0)</f>
        <v>0</v>
      </c>
      <c r="Q527" s="199" t="str">
        <f t="shared" si="185"/>
        <v/>
      </c>
      <c r="R527" s="199">
        <f t="shared" si="171"/>
        <v>0</v>
      </c>
      <c r="S527" s="199">
        <f t="shared" si="172"/>
        <v>0</v>
      </c>
      <c r="T527" s="199">
        <f t="shared" si="173"/>
        <v>0</v>
      </c>
      <c r="U527" s="199">
        <f t="shared" si="174"/>
        <v>0</v>
      </c>
      <c r="V527" s="199">
        <f t="shared" si="175"/>
        <v>0</v>
      </c>
      <c r="W527" s="199">
        <f t="shared" si="176"/>
        <v>0</v>
      </c>
      <c r="X527" s="199">
        <f t="shared" si="177"/>
        <v>0</v>
      </c>
      <c r="Y527" s="199">
        <f t="shared" si="178"/>
        <v>0</v>
      </c>
      <c r="Z527" s="72"/>
      <c r="AA527" s="213">
        <f>+IFERROR(MIN(Z527*(1+MTR!$E$28)*(1+MTR!$F$28),IF(L527&lt;2018,X527+Y527*MTR!$D$35,X527+Y527*MTR!$E$36)),0)</f>
        <v>0</v>
      </c>
    </row>
    <row r="528" spans="1:27">
      <c r="A528" s="105"/>
      <c r="B528" s="72"/>
      <c r="C528" s="116"/>
      <c r="D528" s="72"/>
      <c r="E528" s="113"/>
      <c r="F528" s="197" t="str">
        <f t="shared" si="105"/>
        <v/>
      </c>
      <c r="G528" s="198" t="str">
        <f t="shared" si="106"/>
        <v/>
      </c>
      <c r="H528" s="199">
        <f t="shared" si="179"/>
        <v>0</v>
      </c>
      <c r="I528" s="199">
        <f t="shared" si="180"/>
        <v>0</v>
      </c>
      <c r="J528" s="199">
        <f t="shared" si="181"/>
        <v>0</v>
      </c>
      <c r="K528" s="199">
        <f t="shared" si="182"/>
        <v>0</v>
      </c>
      <c r="L528" s="199">
        <f t="shared" si="183"/>
        <v>0</v>
      </c>
      <c r="M528" s="199">
        <f t="shared" si="184"/>
        <v>0</v>
      </c>
      <c r="N528" s="72"/>
      <c r="O528" s="199">
        <f>+IFERROR(MIN(N528*(1+MTR!$E$28)*(1+MTR!$D$28),IF($C528&lt;2018,L528+M528*MTR!$D$35,L528+M528*MTR!$E$36)),0)</f>
        <v>0</v>
      </c>
      <c r="Q528" s="199" t="str">
        <f t="shared" si="185"/>
        <v/>
      </c>
      <c r="R528" s="199">
        <f t="shared" ref="R528:R591" si="186">+IFERROR(Q528*$D528,0)</f>
        <v>0</v>
      </c>
      <c r="S528" s="199">
        <f t="shared" ref="S528:S587" si="187">IFERROR(MIN((J528)*$J$12,R528),"")</f>
        <v>0</v>
      </c>
      <c r="T528" s="199">
        <f t="shared" ref="T528:T591" si="188">+IFERROR(Q528*$E528,0)</f>
        <v>0</v>
      </c>
      <c r="U528" s="199">
        <f t="shared" ref="U528:U587" si="189">IFERROR(MIN((K528)*$J$12,T528),"")</f>
        <v>0</v>
      </c>
      <c r="V528" s="199">
        <f t="shared" ref="V528:V591" si="190">+IFERROR(IF($F528&gt;0,MAX(0,MIN(R528/$F528,MAX(0,R528))),0),0)</f>
        <v>0</v>
      </c>
      <c r="W528" s="199">
        <f t="shared" ref="W528:W591" si="191">+IFERROR(IF($F528&gt;0,MAX(0,MIN(T528/$F528,MAX(0,T528))),0),0)</f>
        <v>0</v>
      </c>
      <c r="X528" s="199">
        <f t="shared" ref="X528:X591" si="192">+V528-W528</f>
        <v>0</v>
      </c>
      <c r="Y528" s="199">
        <f t="shared" ref="Y528:Y591" si="193">+R528-T528</f>
        <v>0</v>
      </c>
      <c r="Z528" s="72"/>
      <c r="AA528" s="213">
        <f>+IFERROR(MIN(Z528*(1+MTR!$E$28)*(1+MTR!$F$28),IF(L528&lt;2018,X528+Y528*MTR!$D$35,X528+Y528*MTR!$E$36)),0)</f>
        <v>0</v>
      </c>
    </row>
    <row r="529" spans="1:27">
      <c r="A529" s="105"/>
      <c r="B529" s="72"/>
      <c r="C529" s="116"/>
      <c r="D529" s="72"/>
      <c r="E529" s="113"/>
      <c r="F529" s="197" t="str">
        <f t="shared" si="105"/>
        <v/>
      </c>
      <c r="G529" s="198" t="str">
        <f t="shared" si="106"/>
        <v/>
      </c>
      <c r="H529" s="199">
        <f t="shared" si="179"/>
        <v>0</v>
      </c>
      <c r="I529" s="199">
        <f t="shared" si="180"/>
        <v>0</v>
      </c>
      <c r="J529" s="199">
        <f t="shared" si="181"/>
        <v>0</v>
      </c>
      <c r="K529" s="199">
        <f t="shared" si="182"/>
        <v>0</v>
      </c>
      <c r="L529" s="199">
        <f t="shared" si="183"/>
        <v>0</v>
      </c>
      <c r="M529" s="199">
        <f t="shared" si="184"/>
        <v>0</v>
      </c>
      <c r="N529" s="72"/>
      <c r="O529" s="199">
        <f>+IFERROR(MIN(N529*(1+MTR!$E$28)*(1+MTR!$D$28),IF($C529&lt;2018,L529+M529*MTR!$D$35,L529+M529*MTR!$E$36)),0)</f>
        <v>0</v>
      </c>
      <c r="Q529" s="199" t="str">
        <f t="shared" si="185"/>
        <v/>
      </c>
      <c r="R529" s="199">
        <f t="shared" si="186"/>
        <v>0</v>
      </c>
      <c r="S529" s="199">
        <f t="shared" si="187"/>
        <v>0</v>
      </c>
      <c r="T529" s="199">
        <f t="shared" si="188"/>
        <v>0</v>
      </c>
      <c r="U529" s="199">
        <f t="shared" si="189"/>
        <v>0</v>
      </c>
      <c r="V529" s="199">
        <f t="shared" si="190"/>
        <v>0</v>
      </c>
      <c r="W529" s="199">
        <f t="shared" si="191"/>
        <v>0</v>
      </c>
      <c r="X529" s="199">
        <f t="shared" si="192"/>
        <v>0</v>
      </c>
      <c r="Y529" s="199">
        <f t="shared" si="193"/>
        <v>0</v>
      </c>
      <c r="Z529" s="72"/>
      <c r="AA529" s="213">
        <f>+IFERROR(MIN(Z529*(1+MTR!$E$28)*(1+MTR!$F$28),IF(L529&lt;2018,X529+Y529*MTR!$D$35,X529+Y529*MTR!$E$36)),0)</f>
        <v>0</v>
      </c>
    </row>
    <row r="530" spans="1:27">
      <c r="A530" s="105"/>
      <c r="B530" s="72"/>
      <c r="C530" s="116"/>
      <c r="D530" s="72"/>
      <c r="E530" s="113"/>
      <c r="F530" s="197" t="str">
        <f t="shared" si="105"/>
        <v/>
      </c>
      <c r="G530" s="198" t="str">
        <f t="shared" si="106"/>
        <v/>
      </c>
      <c r="H530" s="199">
        <f t="shared" si="179"/>
        <v>0</v>
      </c>
      <c r="I530" s="199">
        <f t="shared" si="180"/>
        <v>0</v>
      </c>
      <c r="J530" s="199">
        <f t="shared" si="181"/>
        <v>0</v>
      </c>
      <c r="K530" s="199">
        <f t="shared" si="182"/>
        <v>0</v>
      </c>
      <c r="L530" s="199">
        <f t="shared" si="183"/>
        <v>0</v>
      </c>
      <c r="M530" s="199">
        <f t="shared" si="184"/>
        <v>0</v>
      </c>
      <c r="N530" s="72"/>
      <c r="O530" s="199">
        <f>+IFERROR(MIN(N530*(1+MTR!$E$28)*(1+MTR!$D$28),IF($C530&lt;2018,L530+M530*MTR!$D$35,L530+M530*MTR!$E$36)),0)</f>
        <v>0</v>
      </c>
      <c r="Q530" s="199" t="str">
        <f t="shared" si="185"/>
        <v/>
      </c>
      <c r="R530" s="199">
        <f t="shared" si="186"/>
        <v>0</v>
      </c>
      <c r="S530" s="199">
        <f t="shared" si="187"/>
        <v>0</v>
      </c>
      <c r="T530" s="199">
        <f t="shared" si="188"/>
        <v>0</v>
      </c>
      <c r="U530" s="199">
        <f t="shared" si="189"/>
        <v>0</v>
      </c>
      <c r="V530" s="199">
        <f t="shared" si="190"/>
        <v>0</v>
      </c>
      <c r="W530" s="199">
        <f t="shared" si="191"/>
        <v>0</v>
      </c>
      <c r="X530" s="199">
        <f t="shared" si="192"/>
        <v>0</v>
      </c>
      <c r="Y530" s="199">
        <f t="shared" si="193"/>
        <v>0</v>
      </c>
      <c r="Z530" s="72"/>
      <c r="AA530" s="213">
        <f>+IFERROR(MIN(Z530*(1+MTR!$E$28)*(1+MTR!$F$28),IF(L530&lt;2018,X530+Y530*MTR!$D$35,X530+Y530*MTR!$E$36)),0)</f>
        <v>0</v>
      </c>
    </row>
    <row r="531" spans="1:27">
      <c r="A531" s="105"/>
      <c r="B531" s="72"/>
      <c r="C531" s="116"/>
      <c r="D531" s="72"/>
      <c r="E531" s="113"/>
      <c r="F531" s="197" t="str">
        <f t="shared" si="105"/>
        <v/>
      </c>
      <c r="G531" s="198" t="str">
        <f t="shared" si="106"/>
        <v/>
      </c>
      <c r="H531" s="199">
        <f t="shared" si="179"/>
        <v>0</v>
      </c>
      <c r="I531" s="199">
        <f t="shared" si="180"/>
        <v>0</v>
      </c>
      <c r="J531" s="199">
        <f t="shared" si="181"/>
        <v>0</v>
      </c>
      <c r="K531" s="199">
        <f t="shared" si="182"/>
        <v>0</v>
      </c>
      <c r="L531" s="199">
        <f t="shared" si="183"/>
        <v>0</v>
      </c>
      <c r="M531" s="199">
        <f t="shared" si="184"/>
        <v>0</v>
      </c>
      <c r="N531" s="72"/>
      <c r="O531" s="199">
        <f>+IFERROR(MIN(N531*(1+MTR!$E$28)*(1+MTR!$D$28),IF($C531&lt;2018,L531+M531*MTR!$D$35,L531+M531*MTR!$E$36)),0)</f>
        <v>0</v>
      </c>
      <c r="Q531" s="199" t="str">
        <f t="shared" si="185"/>
        <v/>
      </c>
      <c r="R531" s="199">
        <f t="shared" si="186"/>
        <v>0</v>
      </c>
      <c r="S531" s="199">
        <f t="shared" si="187"/>
        <v>0</v>
      </c>
      <c r="T531" s="199">
        <f t="shared" si="188"/>
        <v>0</v>
      </c>
      <c r="U531" s="199">
        <f t="shared" si="189"/>
        <v>0</v>
      </c>
      <c r="V531" s="199">
        <f t="shared" si="190"/>
        <v>0</v>
      </c>
      <c r="W531" s="199">
        <f t="shared" si="191"/>
        <v>0</v>
      </c>
      <c r="X531" s="199">
        <f t="shared" si="192"/>
        <v>0</v>
      </c>
      <c r="Y531" s="199">
        <f t="shared" si="193"/>
        <v>0</v>
      </c>
      <c r="Z531" s="72"/>
      <c r="AA531" s="213">
        <f>+IFERROR(MIN(Z531*(1+MTR!$E$28)*(1+MTR!$F$28),IF(L531&lt;2018,X531+Y531*MTR!$D$35,X531+Y531*MTR!$E$36)),0)</f>
        <v>0</v>
      </c>
    </row>
    <row r="532" spans="1:27">
      <c r="A532" s="105"/>
      <c r="B532" s="72"/>
      <c r="C532" s="116"/>
      <c r="D532" s="72"/>
      <c r="E532" s="113"/>
      <c r="F532" s="197" t="str">
        <f t="shared" si="105"/>
        <v/>
      </c>
      <c r="G532" s="198" t="str">
        <f t="shared" si="106"/>
        <v/>
      </c>
      <c r="H532" s="199">
        <f t="shared" si="179"/>
        <v>0</v>
      </c>
      <c r="I532" s="199">
        <f t="shared" si="180"/>
        <v>0</v>
      </c>
      <c r="J532" s="199">
        <f t="shared" si="181"/>
        <v>0</v>
      </c>
      <c r="K532" s="199">
        <f t="shared" si="182"/>
        <v>0</v>
      </c>
      <c r="L532" s="199">
        <f t="shared" si="183"/>
        <v>0</v>
      </c>
      <c r="M532" s="199">
        <f t="shared" si="184"/>
        <v>0</v>
      </c>
      <c r="N532" s="72"/>
      <c r="O532" s="199">
        <f>+IFERROR(MIN(N532*(1+MTR!$E$28)*(1+MTR!$D$28),IF($C532&lt;2018,L532+M532*MTR!$D$35,L532+M532*MTR!$E$36)),0)</f>
        <v>0</v>
      </c>
      <c r="Q532" s="199" t="str">
        <f t="shared" si="185"/>
        <v/>
      </c>
      <c r="R532" s="199">
        <f t="shared" si="186"/>
        <v>0</v>
      </c>
      <c r="S532" s="199">
        <f t="shared" si="187"/>
        <v>0</v>
      </c>
      <c r="T532" s="199">
        <f t="shared" si="188"/>
        <v>0</v>
      </c>
      <c r="U532" s="199">
        <f t="shared" si="189"/>
        <v>0</v>
      </c>
      <c r="V532" s="199">
        <f t="shared" si="190"/>
        <v>0</v>
      </c>
      <c r="W532" s="199">
        <f t="shared" si="191"/>
        <v>0</v>
      </c>
      <c r="X532" s="199">
        <f t="shared" si="192"/>
        <v>0</v>
      </c>
      <c r="Y532" s="199">
        <f t="shared" si="193"/>
        <v>0</v>
      </c>
      <c r="Z532" s="72"/>
      <c r="AA532" s="213">
        <f>+IFERROR(MIN(Z532*(1+MTR!$E$28)*(1+MTR!$F$28),IF(L532&lt;2018,X532+Y532*MTR!$D$35,X532+Y532*MTR!$E$36)),0)</f>
        <v>0</v>
      </c>
    </row>
    <row r="533" spans="1:27">
      <c r="A533" s="105"/>
      <c r="B533" s="72"/>
      <c r="C533" s="116"/>
      <c r="D533" s="72"/>
      <c r="E533" s="113"/>
      <c r="F533" s="197" t="str">
        <f t="shared" si="105"/>
        <v/>
      </c>
      <c r="G533" s="198" t="str">
        <f t="shared" si="106"/>
        <v/>
      </c>
      <c r="H533" s="199">
        <f t="shared" si="179"/>
        <v>0</v>
      </c>
      <c r="I533" s="199">
        <f t="shared" si="180"/>
        <v>0</v>
      </c>
      <c r="J533" s="199">
        <f t="shared" si="181"/>
        <v>0</v>
      </c>
      <c r="K533" s="199">
        <f t="shared" si="182"/>
        <v>0</v>
      </c>
      <c r="L533" s="199">
        <f t="shared" si="183"/>
        <v>0</v>
      </c>
      <c r="M533" s="199">
        <f t="shared" si="184"/>
        <v>0</v>
      </c>
      <c r="N533" s="72"/>
      <c r="O533" s="199">
        <f>+IFERROR(MIN(N533*(1+MTR!$E$28)*(1+MTR!$D$28),IF($C533&lt;2018,L533+M533*MTR!$D$35,L533+M533*MTR!$E$36)),0)</f>
        <v>0</v>
      </c>
      <c r="Q533" s="199" t="str">
        <f t="shared" si="185"/>
        <v/>
      </c>
      <c r="R533" s="199">
        <f t="shared" si="186"/>
        <v>0</v>
      </c>
      <c r="S533" s="199">
        <f t="shared" si="187"/>
        <v>0</v>
      </c>
      <c r="T533" s="199">
        <f t="shared" si="188"/>
        <v>0</v>
      </c>
      <c r="U533" s="199">
        <f t="shared" si="189"/>
        <v>0</v>
      </c>
      <c r="V533" s="199">
        <f t="shared" si="190"/>
        <v>0</v>
      </c>
      <c r="W533" s="199">
        <f t="shared" si="191"/>
        <v>0</v>
      </c>
      <c r="X533" s="199">
        <f t="shared" si="192"/>
        <v>0</v>
      </c>
      <c r="Y533" s="199">
        <f t="shared" si="193"/>
        <v>0</v>
      </c>
      <c r="Z533" s="72"/>
      <c r="AA533" s="213">
        <f>+IFERROR(MIN(Z533*(1+MTR!$E$28)*(1+MTR!$F$28),IF(L533&lt;2018,X533+Y533*MTR!$D$35,X533+Y533*MTR!$E$36)),0)</f>
        <v>0</v>
      </c>
    </row>
    <row r="534" spans="1:27">
      <c r="A534" s="105"/>
      <c r="B534" s="72"/>
      <c r="C534" s="116"/>
      <c r="D534" s="72"/>
      <c r="E534" s="113"/>
      <c r="F534" s="197" t="str">
        <f t="shared" si="105"/>
        <v/>
      </c>
      <c r="G534" s="198" t="str">
        <f t="shared" si="106"/>
        <v/>
      </c>
      <c r="H534" s="199">
        <f t="shared" si="179"/>
        <v>0</v>
      </c>
      <c r="I534" s="199">
        <f t="shared" si="180"/>
        <v>0</v>
      </c>
      <c r="J534" s="199">
        <f t="shared" si="181"/>
        <v>0</v>
      </c>
      <c r="K534" s="199">
        <f t="shared" si="182"/>
        <v>0</v>
      </c>
      <c r="L534" s="199">
        <f t="shared" si="183"/>
        <v>0</v>
      </c>
      <c r="M534" s="199">
        <f t="shared" si="184"/>
        <v>0</v>
      </c>
      <c r="N534" s="72"/>
      <c r="O534" s="199">
        <f>+IFERROR(MIN(N534*(1+MTR!$E$28)*(1+MTR!$D$28),IF($C534&lt;2018,L534+M534*MTR!$D$35,L534+M534*MTR!$E$36)),0)</f>
        <v>0</v>
      </c>
      <c r="Q534" s="199" t="str">
        <f t="shared" si="185"/>
        <v/>
      </c>
      <c r="R534" s="199">
        <f t="shared" si="186"/>
        <v>0</v>
      </c>
      <c r="S534" s="199">
        <f t="shared" si="187"/>
        <v>0</v>
      </c>
      <c r="T534" s="199">
        <f t="shared" si="188"/>
        <v>0</v>
      </c>
      <c r="U534" s="199">
        <f t="shared" si="189"/>
        <v>0</v>
      </c>
      <c r="V534" s="199">
        <f t="shared" si="190"/>
        <v>0</v>
      </c>
      <c r="W534" s="199">
        <f t="shared" si="191"/>
        <v>0</v>
      </c>
      <c r="X534" s="199">
        <f t="shared" si="192"/>
        <v>0</v>
      </c>
      <c r="Y534" s="199">
        <f t="shared" si="193"/>
        <v>0</v>
      </c>
      <c r="Z534" s="72"/>
      <c r="AA534" s="213">
        <f>+IFERROR(MIN(Z534*(1+MTR!$E$28)*(1+MTR!$F$28),IF(L534&lt;2018,X534+Y534*MTR!$D$35,X534+Y534*MTR!$E$36)),0)</f>
        <v>0</v>
      </c>
    </row>
    <row r="535" spans="1:27">
      <c r="A535" s="105"/>
      <c r="B535" s="72"/>
      <c r="C535" s="116"/>
      <c r="D535" s="72"/>
      <c r="E535" s="113"/>
      <c r="F535" s="197" t="str">
        <f t="shared" si="105"/>
        <v/>
      </c>
      <c r="G535" s="198" t="str">
        <f t="shared" si="106"/>
        <v/>
      </c>
      <c r="H535" s="199">
        <f t="shared" si="179"/>
        <v>0</v>
      </c>
      <c r="I535" s="199">
        <f t="shared" si="180"/>
        <v>0</v>
      </c>
      <c r="J535" s="199">
        <f t="shared" si="181"/>
        <v>0</v>
      </c>
      <c r="K535" s="199">
        <f t="shared" si="182"/>
        <v>0</v>
      </c>
      <c r="L535" s="199">
        <f t="shared" si="183"/>
        <v>0</v>
      </c>
      <c r="M535" s="199">
        <f t="shared" si="184"/>
        <v>0</v>
      </c>
      <c r="N535" s="72"/>
      <c r="O535" s="199">
        <f>+IFERROR(MIN(N535*(1+MTR!$E$28)*(1+MTR!$D$28),IF($C535&lt;2018,L535+M535*MTR!$D$35,L535+M535*MTR!$E$36)),0)</f>
        <v>0</v>
      </c>
      <c r="Q535" s="199" t="str">
        <f t="shared" si="185"/>
        <v/>
      </c>
      <c r="R535" s="199">
        <f t="shared" si="186"/>
        <v>0</v>
      </c>
      <c r="S535" s="199">
        <f t="shared" si="187"/>
        <v>0</v>
      </c>
      <c r="T535" s="199">
        <f t="shared" si="188"/>
        <v>0</v>
      </c>
      <c r="U535" s="199">
        <f t="shared" si="189"/>
        <v>0</v>
      </c>
      <c r="V535" s="199">
        <f t="shared" si="190"/>
        <v>0</v>
      </c>
      <c r="W535" s="199">
        <f t="shared" si="191"/>
        <v>0</v>
      </c>
      <c r="X535" s="199">
        <f t="shared" si="192"/>
        <v>0</v>
      </c>
      <c r="Y535" s="199">
        <f t="shared" si="193"/>
        <v>0</v>
      </c>
      <c r="Z535" s="72"/>
      <c r="AA535" s="213">
        <f>+IFERROR(MIN(Z535*(1+MTR!$E$28)*(1+MTR!$F$28),IF(L535&lt;2018,X535+Y535*MTR!$D$35,X535+Y535*MTR!$E$36)),0)</f>
        <v>0</v>
      </c>
    </row>
    <row r="536" spans="1:27">
      <c r="A536" s="105"/>
      <c r="B536" s="72"/>
      <c r="C536" s="116"/>
      <c r="D536" s="72"/>
      <c r="E536" s="113"/>
      <c r="F536" s="197" t="str">
        <f t="shared" si="105"/>
        <v/>
      </c>
      <c r="G536" s="198" t="str">
        <f t="shared" si="106"/>
        <v/>
      </c>
      <c r="H536" s="199">
        <f t="shared" si="179"/>
        <v>0</v>
      </c>
      <c r="I536" s="199">
        <f t="shared" si="180"/>
        <v>0</v>
      </c>
      <c r="J536" s="199">
        <f t="shared" si="181"/>
        <v>0</v>
      </c>
      <c r="K536" s="199">
        <f t="shared" si="182"/>
        <v>0</v>
      </c>
      <c r="L536" s="199">
        <f t="shared" si="183"/>
        <v>0</v>
      </c>
      <c r="M536" s="199">
        <f t="shared" si="184"/>
        <v>0</v>
      </c>
      <c r="N536" s="72"/>
      <c r="O536" s="199">
        <f>+IFERROR(MIN(N536*(1+MTR!$E$28)*(1+MTR!$D$28),IF($C536&lt;2018,L536+M536*MTR!$D$35,L536+M536*MTR!$E$36)),0)</f>
        <v>0</v>
      </c>
      <c r="Q536" s="199" t="str">
        <f t="shared" si="185"/>
        <v/>
      </c>
      <c r="R536" s="199">
        <f t="shared" si="186"/>
        <v>0</v>
      </c>
      <c r="S536" s="199">
        <f t="shared" si="187"/>
        <v>0</v>
      </c>
      <c r="T536" s="199">
        <f t="shared" si="188"/>
        <v>0</v>
      </c>
      <c r="U536" s="199">
        <f t="shared" si="189"/>
        <v>0</v>
      </c>
      <c r="V536" s="199">
        <f t="shared" si="190"/>
        <v>0</v>
      </c>
      <c r="W536" s="199">
        <f t="shared" si="191"/>
        <v>0</v>
      </c>
      <c r="X536" s="199">
        <f t="shared" si="192"/>
        <v>0</v>
      </c>
      <c r="Y536" s="199">
        <f t="shared" si="193"/>
        <v>0</v>
      </c>
      <c r="Z536" s="72"/>
      <c r="AA536" s="213">
        <f>+IFERROR(MIN(Z536*(1+MTR!$E$28)*(1+MTR!$F$28),IF(L536&lt;2018,X536+Y536*MTR!$D$35,X536+Y536*MTR!$E$36)),0)</f>
        <v>0</v>
      </c>
    </row>
    <row r="537" spans="1:27">
      <c r="A537" s="105"/>
      <c r="B537" s="72"/>
      <c r="C537" s="116"/>
      <c r="D537" s="72"/>
      <c r="E537" s="113"/>
      <c r="F537" s="197" t="str">
        <f t="shared" si="105"/>
        <v/>
      </c>
      <c r="G537" s="198" t="str">
        <f t="shared" si="106"/>
        <v/>
      </c>
      <c r="H537" s="199">
        <f t="shared" si="179"/>
        <v>0</v>
      </c>
      <c r="I537" s="199">
        <f t="shared" si="180"/>
        <v>0</v>
      </c>
      <c r="J537" s="199">
        <f t="shared" si="181"/>
        <v>0</v>
      </c>
      <c r="K537" s="199">
        <f t="shared" si="182"/>
        <v>0</v>
      </c>
      <c r="L537" s="199">
        <f t="shared" si="183"/>
        <v>0</v>
      </c>
      <c r="M537" s="199">
        <f t="shared" si="184"/>
        <v>0</v>
      </c>
      <c r="N537" s="72"/>
      <c r="O537" s="199">
        <f>+IFERROR(MIN(N537*(1+MTR!$E$28)*(1+MTR!$D$28),IF($C537&lt;2018,L537+M537*MTR!$D$35,L537+M537*MTR!$E$36)),0)</f>
        <v>0</v>
      </c>
      <c r="Q537" s="199" t="str">
        <f t="shared" si="185"/>
        <v/>
      </c>
      <c r="R537" s="199">
        <f t="shared" si="186"/>
        <v>0</v>
      </c>
      <c r="S537" s="199">
        <f t="shared" si="187"/>
        <v>0</v>
      </c>
      <c r="T537" s="199">
        <f t="shared" si="188"/>
        <v>0</v>
      </c>
      <c r="U537" s="199">
        <f t="shared" si="189"/>
        <v>0</v>
      </c>
      <c r="V537" s="199">
        <f t="shared" si="190"/>
        <v>0</v>
      </c>
      <c r="W537" s="199">
        <f t="shared" si="191"/>
        <v>0</v>
      </c>
      <c r="X537" s="199">
        <f t="shared" si="192"/>
        <v>0</v>
      </c>
      <c r="Y537" s="199">
        <f t="shared" si="193"/>
        <v>0</v>
      </c>
      <c r="Z537" s="72"/>
      <c r="AA537" s="213">
        <f>+IFERROR(MIN(Z537*(1+MTR!$E$28)*(1+MTR!$F$28),IF(L537&lt;2018,X537+Y537*MTR!$D$35,X537+Y537*MTR!$E$36)),0)</f>
        <v>0</v>
      </c>
    </row>
    <row r="538" spans="1:27">
      <c r="A538" s="105"/>
      <c r="B538" s="72"/>
      <c r="C538" s="116"/>
      <c r="D538" s="72"/>
      <c r="E538" s="113"/>
      <c r="F538" s="197" t="str">
        <f t="shared" si="105"/>
        <v/>
      </c>
      <c r="G538" s="198" t="str">
        <f t="shared" si="106"/>
        <v/>
      </c>
      <c r="H538" s="199">
        <f t="shared" si="179"/>
        <v>0</v>
      </c>
      <c r="I538" s="199">
        <f t="shared" si="180"/>
        <v>0</v>
      </c>
      <c r="J538" s="199">
        <f t="shared" si="181"/>
        <v>0</v>
      </c>
      <c r="K538" s="199">
        <f t="shared" si="182"/>
        <v>0</v>
      </c>
      <c r="L538" s="199">
        <f t="shared" si="183"/>
        <v>0</v>
      </c>
      <c r="M538" s="199">
        <f t="shared" si="184"/>
        <v>0</v>
      </c>
      <c r="N538" s="72"/>
      <c r="O538" s="199">
        <f>+IFERROR(MIN(N538*(1+MTR!$E$28)*(1+MTR!$D$28),IF($C538&lt;2018,L538+M538*MTR!$D$35,L538+M538*MTR!$E$36)),0)</f>
        <v>0</v>
      </c>
      <c r="Q538" s="199" t="str">
        <f t="shared" si="185"/>
        <v/>
      </c>
      <c r="R538" s="199">
        <f t="shared" si="186"/>
        <v>0</v>
      </c>
      <c r="S538" s="199">
        <f t="shared" si="187"/>
        <v>0</v>
      </c>
      <c r="T538" s="199">
        <f t="shared" si="188"/>
        <v>0</v>
      </c>
      <c r="U538" s="199">
        <f t="shared" si="189"/>
        <v>0</v>
      </c>
      <c r="V538" s="199">
        <f t="shared" si="190"/>
        <v>0</v>
      </c>
      <c r="W538" s="199">
        <f t="shared" si="191"/>
        <v>0</v>
      </c>
      <c r="X538" s="199">
        <f t="shared" si="192"/>
        <v>0</v>
      </c>
      <c r="Y538" s="199">
        <f t="shared" si="193"/>
        <v>0</v>
      </c>
      <c r="Z538" s="72"/>
      <c r="AA538" s="213">
        <f>+IFERROR(MIN(Z538*(1+MTR!$E$28)*(1+MTR!$F$28),IF(L538&lt;2018,X538+Y538*MTR!$D$35,X538+Y538*MTR!$E$36)),0)</f>
        <v>0</v>
      </c>
    </row>
    <row r="539" spans="1:27">
      <c r="A539" s="105"/>
      <c r="B539" s="72"/>
      <c r="C539" s="116"/>
      <c r="D539" s="72"/>
      <c r="E539" s="113"/>
      <c r="F539" s="197" t="str">
        <f t="shared" si="105"/>
        <v/>
      </c>
      <c r="G539" s="198" t="str">
        <f t="shared" si="106"/>
        <v/>
      </c>
      <c r="H539" s="199">
        <f t="shared" si="107"/>
        <v>0</v>
      </c>
      <c r="I539" s="199">
        <f t="shared" si="108"/>
        <v>0</v>
      </c>
      <c r="J539" s="199">
        <f t="shared" si="109"/>
        <v>0</v>
      </c>
      <c r="K539" s="199">
        <f t="shared" si="110"/>
        <v>0</v>
      </c>
      <c r="L539" s="199">
        <f t="shared" si="111"/>
        <v>0</v>
      </c>
      <c r="M539" s="199">
        <f t="shared" si="112"/>
        <v>0</v>
      </c>
      <c r="N539" s="72"/>
      <c r="O539" s="199">
        <f>+IFERROR(MIN(N539*(1+MTR!$E$28)*(1+MTR!$D$28),IF($C539&lt;2018,L539+M539*MTR!$D$35,L539+M539*MTR!$E$36)),0)</f>
        <v>0</v>
      </c>
      <c r="Q539" s="199" t="str">
        <f t="shared" si="185"/>
        <v/>
      </c>
      <c r="R539" s="199">
        <f t="shared" si="186"/>
        <v>0</v>
      </c>
      <c r="S539" s="199">
        <f t="shared" si="187"/>
        <v>0</v>
      </c>
      <c r="T539" s="199">
        <f t="shared" si="188"/>
        <v>0</v>
      </c>
      <c r="U539" s="199">
        <f t="shared" si="189"/>
        <v>0</v>
      </c>
      <c r="V539" s="199">
        <f t="shared" si="190"/>
        <v>0</v>
      </c>
      <c r="W539" s="199">
        <f t="shared" si="191"/>
        <v>0</v>
      </c>
      <c r="X539" s="199">
        <f t="shared" si="192"/>
        <v>0</v>
      </c>
      <c r="Y539" s="199">
        <f t="shared" si="193"/>
        <v>0</v>
      </c>
      <c r="Z539" s="72"/>
      <c r="AA539" s="213">
        <f>+IFERROR(MIN(Z539*(1+MTR!$E$28)*(1+MTR!$F$28),IF(L539&lt;2018,X539+Y539*MTR!$D$35,X539+Y539*MTR!$E$36)),0)</f>
        <v>0</v>
      </c>
    </row>
    <row r="540" spans="1:27">
      <c r="A540" s="105"/>
      <c r="B540" s="72"/>
      <c r="C540" s="116"/>
      <c r="D540" s="72"/>
      <c r="E540" s="113"/>
      <c r="F540" s="197" t="str">
        <f t="shared" si="105"/>
        <v/>
      </c>
      <c r="G540" s="198" t="str">
        <f t="shared" si="106"/>
        <v/>
      </c>
      <c r="H540" s="199">
        <f t="shared" si="107"/>
        <v>0</v>
      </c>
      <c r="I540" s="199">
        <f t="shared" si="108"/>
        <v>0</v>
      </c>
      <c r="J540" s="199">
        <f t="shared" si="109"/>
        <v>0</v>
      </c>
      <c r="K540" s="199">
        <f t="shared" si="110"/>
        <v>0</v>
      </c>
      <c r="L540" s="199">
        <f t="shared" si="111"/>
        <v>0</v>
      </c>
      <c r="M540" s="199">
        <f t="shared" si="112"/>
        <v>0</v>
      </c>
      <c r="N540" s="72"/>
      <c r="O540" s="199">
        <f>+IFERROR(MIN(N540*(1+MTR!$E$28)*(1+MTR!$D$28),IF($C540&lt;2018,L540+M540*MTR!$D$35,L540+M540*MTR!$E$36)),0)</f>
        <v>0</v>
      </c>
      <c r="Q540" s="199" t="str">
        <f t="shared" si="185"/>
        <v/>
      </c>
      <c r="R540" s="199">
        <f t="shared" si="186"/>
        <v>0</v>
      </c>
      <c r="S540" s="199">
        <f t="shared" si="187"/>
        <v>0</v>
      </c>
      <c r="T540" s="199">
        <f t="shared" si="188"/>
        <v>0</v>
      </c>
      <c r="U540" s="199">
        <f t="shared" si="189"/>
        <v>0</v>
      </c>
      <c r="V540" s="199">
        <f t="shared" si="190"/>
        <v>0</v>
      </c>
      <c r="W540" s="199">
        <f t="shared" si="191"/>
        <v>0</v>
      </c>
      <c r="X540" s="199">
        <f t="shared" si="192"/>
        <v>0</v>
      </c>
      <c r="Y540" s="199">
        <f t="shared" si="193"/>
        <v>0</v>
      </c>
      <c r="Z540" s="72"/>
      <c r="AA540" s="213">
        <f>+IFERROR(MIN(Z540*(1+MTR!$E$28)*(1+MTR!$F$28),IF(L540&lt;2018,X540+Y540*MTR!$D$35,X540+Y540*MTR!$E$36)),0)</f>
        <v>0</v>
      </c>
    </row>
    <row r="541" spans="1:27">
      <c r="A541" s="105"/>
      <c r="B541" s="72"/>
      <c r="C541" s="116"/>
      <c r="D541" s="72"/>
      <c r="E541" s="113"/>
      <c r="F541" s="197" t="str">
        <f t="shared" si="105"/>
        <v/>
      </c>
      <c r="G541" s="198" t="str">
        <f t="shared" si="106"/>
        <v/>
      </c>
      <c r="H541" s="199">
        <f t="shared" si="107"/>
        <v>0</v>
      </c>
      <c r="I541" s="199">
        <f t="shared" si="108"/>
        <v>0</v>
      </c>
      <c r="J541" s="199">
        <f t="shared" si="109"/>
        <v>0</v>
      </c>
      <c r="K541" s="199">
        <f t="shared" si="110"/>
        <v>0</v>
      </c>
      <c r="L541" s="199">
        <f t="shared" si="111"/>
        <v>0</v>
      </c>
      <c r="M541" s="199">
        <f t="shared" si="112"/>
        <v>0</v>
      </c>
      <c r="N541" s="72"/>
      <c r="O541" s="199">
        <f>+IFERROR(MIN(N541*(1+MTR!$E$28)*(1+MTR!$D$28),IF($C541&lt;2018,L541+M541*MTR!$D$35,L541+M541*MTR!$E$36)),0)</f>
        <v>0</v>
      </c>
      <c r="Q541" s="199" t="str">
        <f t="shared" si="185"/>
        <v/>
      </c>
      <c r="R541" s="199">
        <f t="shared" si="186"/>
        <v>0</v>
      </c>
      <c r="S541" s="199">
        <f t="shared" si="187"/>
        <v>0</v>
      </c>
      <c r="T541" s="199">
        <f t="shared" si="188"/>
        <v>0</v>
      </c>
      <c r="U541" s="199">
        <f t="shared" si="189"/>
        <v>0</v>
      </c>
      <c r="V541" s="199">
        <f t="shared" si="190"/>
        <v>0</v>
      </c>
      <c r="W541" s="199">
        <f t="shared" si="191"/>
        <v>0</v>
      </c>
      <c r="X541" s="199">
        <f t="shared" si="192"/>
        <v>0</v>
      </c>
      <c r="Y541" s="199">
        <f t="shared" si="193"/>
        <v>0</v>
      </c>
      <c r="Z541" s="72"/>
      <c r="AA541" s="213">
        <f>+IFERROR(MIN(Z541*(1+MTR!$E$28)*(1+MTR!$F$28),IF(L541&lt;2018,X541+Y541*MTR!$D$35,X541+Y541*MTR!$E$36)),0)</f>
        <v>0</v>
      </c>
    </row>
    <row r="542" spans="1:27">
      <c r="A542" s="105"/>
      <c r="B542" s="72"/>
      <c r="C542" s="116"/>
      <c r="D542" s="72"/>
      <c r="E542" s="113"/>
      <c r="F542" s="197" t="str">
        <f t="shared" si="105"/>
        <v/>
      </c>
      <c r="G542" s="198" t="str">
        <f t="shared" si="106"/>
        <v/>
      </c>
      <c r="H542" s="199">
        <f t="shared" si="107"/>
        <v>0</v>
      </c>
      <c r="I542" s="199">
        <f t="shared" si="108"/>
        <v>0</v>
      </c>
      <c r="J542" s="199">
        <f t="shared" si="109"/>
        <v>0</v>
      </c>
      <c r="K542" s="199">
        <f t="shared" si="110"/>
        <v>0</v>
      </c>
      <c r="L542" s="199">
        <f t="shared" si="111"/>
        <v>0</v>
      </c>
      <c r="M542" s="199">
        <f t="shared" si="112"/>
        <v>0</v>
      </c>
      <c r="N542" s="72"/>
      <c r="O542" s="199">
        <f>+IFERROR(MIN(N542*(1+MTR!$E$28)*(1+MTR!$D$28),IF($C542&lt;2018,L542+M542*MTR!$D$35,L542+M542*MTR!$E$36)),0)</f>
        <v>0</v>
      </c>
      <c r="Q542" s="199" t="str">
        <f t="shared" si="185"/>
        <v/>
      </c>
      <c r="R542" s="199">
        <f t="shared" si="186"/>
        <v>0</v>
      </c>
      <c r="S542" s="199">
        <f t="shared" si="187"/>
        <v>0</v>
      </c>
      <c r="T542" s="199">
        <f t="shared" si="188"/>
        <v>0</v>
      </c>
      <c r="U542" s="199">
        <f t="shared" si="189"/>
        <v>0</v>
      </c>
      <c r="V542" s="199">
        <f t="shared" si="190"/>
        <v>0</v>
      </c>
      <c r="W542" s="199">
        <f t="shared" si="191"/>
        <v>0</v>
      </c>
      <c r="X542" s="199">
        <f t="shared" si="192"/>
        <v>0</v>
      </c>
      <c r="Y542" s="199">
        <f t="shared" si="193"/>
        <v>0</v>
      </c>
      <c r="Z542" s="72"/>
      <c r="AA542" s="213">
        <f>+IFERROR(MIN(Z542*(1+MTR!$E$28)*(1+MTR!$F$28),IF(L542&lt;2018,X542+Y542*MTR!$D$35,X542+Y542*MTR!$E$36)),0)</f>
        <v>0</v>
      </c>
    </row>
    <row r="543" spans="1:27">
      <c r="A543" s="105"/>
      <c r="B543" s="72"/>
      <c r="C543" s="116"/>
      <c r="D543" s="72"/>
      <c r="E543" s="113"/>
      <c r="F543" s="197" t="str">
        <f t="shared" si="105"/>
        <v/>
      </c>
      <c r="G543" s="198" t="str">
        <f t="shared" si="106"/>
        <v/>
      </c>
      <c r="H543" s="199">
        <f t="shared" si="107"/>
        <v>0</v>
      </c>
      <c r="I543" s="199">
        <f t="shared" si="108"/>
        <v>0</v>
      </c>
      <c r="J543" s="199">
        <f t="shared" si="109"/>
        <v>0</v>
      </c>
      <c r="K543" s="199">
        <f t="shared" si="110"/>
        <v>0</v>
      </c>
      <c r="L543" s="199">
        <f t="shared" si="111"/>
        <v>0</v>
      </c>
      <c r="M543" s="199">
        <f t="shared" si="112"/>
        <v>0</v>
      </c>
      <c r="N543" s="72"/>
      <c r="O543" s="199">
        <f>+IFERROR(MIN(N543*(1+MTR!$E$28)*(1+MTR!$D$28),IF($C543&lt;2018,L543+M543*MTR!$D$35,L543+M543*MTR!$E$36)),0)</f>
        <v>0</v>
      </c>
      <c r="Q543" s="199" t="str">
        <f t="shared" si="185"/>
        <v/>
      </c>
      <c r="R543" s="199">
        <f t="shared" si="186"/>
        <v>0</v>
      </c>
      <c r="S543" s="199">
        <f t="shared" si="187"/>
        <v>0</v>
      </c>
      <c r="T543" s="199">
        <f t="shared" si="188"/>
        <v>0</v>
      </c>
      <c r="U543" s="199">
        <f t="shared" si="189"/>
        <v>0</v>
      </c>
      <c r="V543" s="199">
        <f t="shared" si="190"/>
        <v>0</v>
      </c>
      <c r="W543" s="199">
        <f t="shared" si="191"/>
        <v>0</v>
      </c>
      <c r="X543" s="199">
        <f t="shared" si="192"/>
        <v>0</v>
      </c>
      <c r="Y543" s="199">
        <f t="shared" si="193"/>
        <v>0</v>
      </c>
      <c r="Z543" s="72"/>
      <c r="AA543" s="213">
        <f>+IFERROR(MIN(Z543*(1+MTR!$E$28)*(1+MTR!$F$28),IF(L543&lt;2018,X543+Y543*MTR!$D$35,X543+Y543*MTR!$E$36)),0)</f>
        <v>0</v>
      </c>
    </row>
    <row r="544" spans="1:27">
      <c r="A544" s="105"/>
      <c r="B544" s="72"/>
      <c r="C544" s="116"/>
      <c r="D544" s="72"/>
      <c r="E544" s="113"/>
      <c r="F544" s="197" t="str">
        <f t="shared" si="105"/>
        <v/>
      </c>
      <c r="G544" s="198" t="str">
        <f t="shared" si="106"/>
        <v/>
      </c>
      <c r="H544" s="199">
        <f t="shared" si="107"/>
        <v>0</v>
      </c>
      <c r="I544" s="199">
        <f t="shared" si="108"/>
        <v>0</v>
      </c>
      <c r="J544" s="199">
        <f t="shared" si="109"/>
        <v>0</v>
      </c>
      <c r="K544" s="199">
        <f t="shared" si="110"/>
        <v>0</v>
      </c>
      <c r="L544" s="199">
        <f t="shared" si="111"/>
        <v>0</v>
      </c>
      <c r="M544" s="199">
        <f t="shared" si="112"/>
        <v>0</v>
      </c>
      <c r="N544" s="72"/>
      <c r="O544" s="199">
        <f>+IFERROR(MIN(N544*(1+MTR!$E$28)*(1+MTR!$D$28),IF($C544&lt;2018,L544+M544*MTR!$D$35,L544+M544*MTR!$E$36)),0)</f>
        <v>0</v>
      </c>
      <c r="Q544" s="199" t="str">
        <f t="shared" si="185"/>
        <v/>
      </c>
      <c r="R544" s="199">
        <f t="shared" si="186"/>
        <v>0</v>
      </c>
      <c r="S544" s="199">
        <f t="shared" si="187"/>
        <v>0</v>
      </c>
      <c r="T544" s="199">
        <f t="shared" si="188"/>
        <v>0</v>
      </c>
      <c r="U544" s="199">
        <f t="shared" si="189"/>
        <v>0</v>
      </c>
      <c r="V544" s="199">
        <f t="shared" si="190"/>
        <v>0</v>
      </c>
      <c r="W544" s="199">
        <f t="shared" si="191"/>
        <v>0</v>
      </c>
      <c r="X544" s="199">
        <f t="shared" si="192"/>
        <v>0</v>
      </c>
      <c r="Y544" s="199">
        <f t="shared" si="193"/>
        <v>0</v>
      </c>
      <c r="Z544" s="72"/>
      <c r="AA544" s="213">
        <f>+IFERROR(MIN(Z544*(1+MTR!$E$28)*(1+MTR!$F$28),IF(L544&lt;2018,X544+Y544*MTR!$D$35,X544+Y544*MTR!$E$36)),0)</f>
        <v>0</v>
      </c>
    </row>
    <row r="545" spans="1:27">
      <c r="A545" s="105"/>
      <c r="B545" s="72"/>
      <c r="C545" s="116"/>
      <c r="D545" s="72"/>
      <c r="E545" s="113"/>
      <c r="F545" s="197" t="str">
        <f t="shared" si="105"/>
        <v/>
      </c>
      <c r="G545" s="198" t="str">
        <f t="shared" si="106"/>
        <v/>
      </c>
      <c r="H545" s="199">
        <f t="shared" si="107"/>
        <v>0</v>
      </c>
      <c r="I545" s="199">
        <f t="shared" si="108"/>
        <v>0</v>
      </c>
      <c r="J545" s="199">
        <f t="shared" si="109"/>
        <v>0</v>
      </c>
      <c r="K545" s="199">
        <f t="shared" si="110"/>
        <v>0</v>
      </c>
      <c r="L545" s="199">
        <f t="shared" si="111"/>
        <v>0</v>
      </c>
      <c r="M545" s="199">
        <f t="shared" si="112"/>
        <v>0</v>
      </c>
      <c r="N545" s="72"/>
      <c r="O545" s="199">
        <f>+IFERROR(MIN(N545*(1+MTR!$E$28)*(1+MTR!$D$28),IF($C545&lt;2018,L545+M545*MTR!$D$35,L545+M545*MTR!$E$36)),0)</f>
        <v>0</v>
      </c>
      <c r="Q545" s="199" t="str">
        <f t="shared" si="185"/>
        <v/>
      </c>
      <c r="R545" s="199">
        <f t="shared" si="186"/>
        <v>0</v>
      </c>
      <c r="S545" s="199">
        <f t="shared" si="187"/>
        <v>0</v>
      </c>
      <c r="T545" s="199">
        <f t="shared" si="188"/>
        <v>0</v>
      </c>
      <c r="U545" s="199">
        <f t="shared" si="189"/>
        <v>0</v>
      </c>
      <c r="V545" s="199">
        <f t="shared" si="190"/>
        <v>0</v>
      </c>
      <c r="W545" s="199">
        <f t="shared" si="191"/>
        <v>0</v>
      </c>
      <c r="X545" s="199">
        <f t="shared" si="192"/>
        <v>0</v>
      </c>
      <c r="Y545" s="199">
        <f t="shared" si="193"/>
        <v>0</v>
      </c>
      <c r="Z545" s="72"/>
      <c r="AA545" s="213">
        <f>+IFERROR(MIN(Z545*(1+MTR!$E$28)*(1+MTR!$F$28),IF(L545&lt;2018,X545+Y545*MTR!$D$35,X545+Y545*MTR!$E$36)),0)</f>
        <v>0</v>
      </c>
    </row>
    <row r="546" spans="1:27">
      <c r="A546" s="105"/>
      <c r="B546" s="72"/>
      <c r="C546" s="116"/>
      <c r="D546" s="72"/>
      <c r="E546" s="113"/>
      <c r="F546" s="197" t="str">
        <f t="shared" si="105"/>
        <v/>
      </c>
      <c r="G546" s="198" t="str">
        <f t="shared" si="106"/>
        <v/>
      </c>
      <c r="H546" s="199">
        <f t="shared" si="107"/>
        <v>0</v>
      </c>
      <c r="I546" s="199">
        <f t="shared" si="108"/>
        <v>0</v>
      </c>
      <c r="J546" s="199">
        <f t="shared" si="109"/>
        <v>0</v>
      </c>
      <c r="K546" s="199">
        <f t="shared" si="110"/>
        <v>0</v>
      </c>
      <c r="L546" s="199">
        <f t="shared" si="111"/>
        <v>0</v>
      </c>
      <c r="M546" s="199">
        <f t="shared" si="112"/>
        <v>0</v>
      </c>
      <c r="N546" s="72"/>
      <c r="O546" s="199">
        <f>+IFERROR(MIN(N546*(1+MTR!$E$28)*(1+MTR!$D$28),IF($C546&lt;2018,L546+M546*MTR!$D$35,L546+M546*MTR!$E$36)),0)</f>
        <v>0</v>
      </c>
      <c r="Q546" s="199" t="str">
        <f t="shared" si="185"/>
        <v/>
      </c>
      <c r="R546" s="199">
        <f t="shared" si="186"/>
        <v>0</v>
      </c>
      <c r="S546" s="199">
        <f t="shared" si="187"/>
        <v>0</v>
      </c>
      <c r="T546" s="199">
        <f t="shared" si="188"/>
        <v>0</v>
      </c>
      <c r="U546" s="199">
        <f t="shared" si="189"/>
        <v>0</v>
      </c>
      <c r="V546" s="199">
        <f t="shared" si="190"/>
        <v>0</v>
      </c>
      <c r="W546" s="199">
        <f t="shared" si="191"/>
        <v>0</v>
      </c>
      <c r="X546" s="199">
        <f t="shared" si="192"/>
        <v>0</v>
      </c>
      <c r="Y546" s="199">
        <f t="shared" si="193"/>
        <v>0</v>
      </c>
      <c r="Z546" s="72"/>
      <c r="AA546" s="213">
        <f>+IFERROR(MIN(Z546*(1+MTR!$E$28)*(1+MTR!$F$28),IF(L546&lt;2018,X546+Y546*MTR!$D$35,X546+Y546*MTR!$E$36)),0)</f>
        <v>0</v>
      </c>
    </row>
    <row r="547" spans="1:27">
      <c r="A547" s="105"/>
      <c r="B547" s="72"/>
      <c r="C547" s="116"/>
      <c r="D547" s="72"/>
      <c r="E547" s="113"/>
      <c r="F547" s="197" t="str">
        <f t="shared" si="105"/>
        <v/>
      </c>
      <c r="G547" s="198" t="str">
        <f t="shared" si="106"/>
        <v/>
      </c>
      <c r="H547" s="199">
        <f t="shared" si="107"/>
        <v>0</v>
      </c>
      <c r="I547" s="199">
        <f t="shared" si="108"/>
        <v>0</v>
      </c>
      <c r="J547" s="199">
        <f t="shared" si="109"/>
        <v>0</v>
      </c>
      <c r="K547" s="199">
        <f t="shared" si="110"/>
        <v>0</v>
      </c>
      <c r="L547" s="199">
        <f t="shared" si="111"/>
        <v>0</v>
      </c>
      <c r="M547" s="199">
        <f t="shared" si="112"/>
        <v>0</v>
      </c>
      <c r="N547" s="72"/>
      <c r="O547" s="199">
        <f>+IFERROR(MIN(N547*(1+MTR!$E$28)*(1+MTR!$D$28),IF($C547&lt;2018,L547+M547*MTR!$D$35,L547+M547*MTR!$E$36)),0)</f>
        <v>0</v>
      </c>
      <c r="Q547" s="199" t="str">
        <f t="shared" si="185"/>
        <v/>
      </c>
      <c r="R547" s="199">
        <f t="shared" si="186"/>
        <v>0</v>
      </c>
      <c r="S547" s="199">
        <f t="shared" si="187"/>
        <v>0</v>
      </c>
      <c r="T547" s="199">
        <f t="shared" si="188"/>
        <v>0</v>
      </c>
      <c r="U547" s="199">
        <f t="shared" si="189"/>
        <v>0</v>
      </c>
      <c r="V547" s="199">
        <f t="shared" si="190"/>
        <v>0</v>
      </c>
      <c r="W547" s="199">
        <f t="shared" si="191"/>
        <v>0</v>
      </c>
      <c r="X547" s="199">
        <f t="shared" si="192"/>
        <v>0</v>
      </c>
      <c r="Y547" s="199">
        <f t="shared" si="193"/>
        <v>0</v>
      </c>
      <c r="Z547" s="72"/>
      <c r="AA547" s="213">
        <f>+IFERROR(MIN(Z547*(1+MTR!$E$28)*(1+MTR!$F$28),IF(L547&lt;2018,X547+Y547*MTR!$D$35,X547+Y547*MTR!$E$36)),0)</f>
        <v>0</v>
      </c>
    </row>
    <row r="548" spans="1:27">
      <c r="A548" s="105"/>
      <c r="B548" s="72"/>
      <c r="C548" s="116"/>
      <c r="D548" s="72"/>
      <c r="E548" s="113"/>
      <c r="F548" s="197" t="str">
        <f t="shared" si="105"/>
        <v/>
      </c>
      <c r="G548" s="198" t="str">
        <f t="shared" si="106"/>
        <v/>
      </c>
      <c r="H548" s="199">
        <f t="shared" si="107"/>
        <v>0</v>
      </c>
      <c r="I548" s="199">
        <f t="shared" si="108"/>
        <v>0</v>
      </c>
      <c r="J548" s="199">
        <f t="shared" si="109"/>
        <v>0</v>
      </c>
      <c r="K548" s="199">
        <f t="shared" si="110"/>
        <v>0</v>
      </c>
      <c r="L548" s="199">
        <f t="shared" si="111"/>
        <v>0</v>
      </c>
      <c r="M548" s="199">
        <f t="shared" si="112"/>
        <v>0</v>
      </c>
      <c r="N548" s="72"/>
      <c r="O548" s="199">
        <f>+IFERROR(MIN(N548*(1+MTR!$E$28)*(1+MTR!$D$28),IF($C548&lt;2018,L548+M548*MTR!$D$35,L548+M548*MTR!$E$36)),0)</f>
        <v>0</v>
      </c>
      <c r="Q548" s="199" t="str">
        <f t="shared" si="185"/>
        <v/>
      </c>
      <c r="R548" s="199">
        <f t="shared" si="186"/>
        <v>0</v>
      </c>
      <c r="S548" s="199">
        <f t="shared" si="187"/>
        <v>0</v>
      </c>
      <c r="T548" s="199">
        <f t="shared" si="188"/>
        <v>0</v>
      </c>
      <c r="U548" s="199">
        <f t="shared" si="189"/>
        <v>0</v>
      </c>
      <c r="V548" s="199">
        <f t="shared" si="190"/>
        <v>0</v>
      </c>
      <c r="W548" s="199">
        <f t="shared" si="191"/>
        <v>0</v>
      </c>
      <c r="X548" s="199">
        <f t="shared" si="192"/>
        <v>0</v>
      </c>
      <c r="Y548" s="199">
        <f t="shared" si="193"/>
        <v>0</v>
      </c>
      <c r="Z548" s="72"/>
      <c r="AA548" s="213">
        <f>+IFERROR(MIN(Z548*(1+MTR!$E$28)*(1+MTR!$F$28),IF(L548&lt;2018,X548+Y548*MTR!$D$35,X548+Y548*MTR!$E$36)),0)</f>
        <v>0</v>
      </c>
    </row>
    <row r="549" spans="1:27">
      <c r="A549" s="105"/>
      <c r="B549" s="72"/>
      <c r="C549" s="116"/>
      <c r="D549" s="72"/>
      <c r="E549" s="113"/>
      <c r="F549" s="197" t="str">
        <f t="shared" si="105"/>
        <v/>
      </c>
      <c r="G549" s="198" t="str">
        <f t="shared" si="106"/>
        <v/>
      </c>
      <c r="H549" s="199">
        <f t="shared" si="107"/>
        <v>0</v>
      </c>
      <c r="I549" s="199">
        <f t="shared" si="108"/>
        <v>0</v>
      </c>
      <c r="J549" s="199">
        <f t="shared" si="109"/>
        <v>0</v>
      </c>
      <c r="K549" s="199">
        <f t="shared" si="110"/>
        <v>0</v>
      </c>
      <c r="L549" s="199">
        <f t="shared" si="111"/>
        <v>0</v>
      </c>
      <c r="M549" s="199">
        <f t="shared" si="112"/>
        <v>0</v>
      </c>
      <c r="N549" s="72"/>
      <c r="O549" s="199">
        <f>+IFERROR(MIN(N549*(1+MTR!$E$28)*(1+MTR!$D$28),IF($C549&lt;2018,L549+M549*MTR!$D$35,L549+M549*MTR!$E$36)),0)</f>
        <v>0</v>
      </c>
      <c r="Q549" s="199" t="str">
        <f t="shared" si="185"/>
        <v/>
      </c>
      <c r="R549" s="199">
        <f t="shared" si="186"/>
        <v>0</v>
      </c>
      <c r="S549" s="199">
        <f t="shared" si="187"/>
        <v>0</v>
      </c>
      <c r="T549" s="199">
        <f t="shared" si="188"/>
        <v>0</v>
      </c>
      <c r="U549" s="199">
        <f t="shared" si="189"/>
        <v>0</v>
      </c>
      <c r="V549" s="199">
        <f t="shared" si="190"/>
        <v>0</v>
      </c>
      <c r="W549" s="199">
        <f t="shared" si="191"/>
        <v>0</v>
      </c>
      <c r="X549" s="199">
        <f t="shared" si="192"/>
        <v>0</v>
      </c>
      <c r="Y549" s="199">
        <f t="shared" si="193"/>
        <v>0</v>
      </c>
      <c r="Z549" s="72"/>
      <c r="AA549" s="213">
        <f>+IFERROR(MIN(Z549*(1+MTR!$E$28)*(1+MTR!$F$28),IF(L549&lt;2018,X549+Y549*MTR!$D$35,X549+Y549*MTR!$E$36)),0)</f>
        <v>0</v>
      </c>
    </row>
    <row r="550" spans="1:27">
      <c r="A550" s="105"/>
      <c r="B550" s="72"/>
      <c r="C550" s="116"/>
      <c r="D550" s="72"/>
      <c r="E550" s="113"/>
      <c r="F550" s="197" t="str">
        <f t="shared" si="105"/>
        <v/>
      </c>
      <c r="G550" s="198" t="str">
        <f t="shared" si="106"/>
        <v/>
      </c>
      <c r="H550" s="199">
        <f t="shared" si="107"/>
        <v>0</v>
      </c>
      <c r="I550" s="199">
        <f t="shared" si="108"/>
        <v>0</v>
      </c>
      <c r="J550" s="199">
        <f t="shared" si="109"/>
        <v>0</v>
      </c>
      <c r="K550" s="199">
        <f t="shared" si="110"/>
        <v>0</v>
      </c>
      <c r="L550" s="199">
        <f t="shared" si="111"/>
        <v>0</v>
      </c>
      <c r="M550" s="199">
        <f t="shared" si="112"/>
        <v>0</v>
      </c>
      <c r="N550" s="72"/>
      <c r="O550" s="199">
        <f>+IFERROR(MIN(N550*(1+MTR!$E$28)*(1+MTR!$D$28),IF($C550&lt;2018,L550+M550*MTR!$D$35,L550+M550*MTR!$E$36)),0)</f>
        <v>0</v>
      </c>
      <c r="Q550" s="199" t="str">
        <f t="shared" si="185"/>
        <v/>
      </c>
      <c r="R550" s="199">
        <f t="shared" si="186"/>
        <v>0</v>
      </c>
      <c r="S550" s="199">
        <f t="shared" si="187"/>
        <v>0</v>
      </c>
      <c r="T550" s="199">
        <f t="shared" si="188"/>
        <v>0</v>
      </c>
      <c r="U550" s="199">
        <f t="shared" si="189"/>
        <v>0</v>
      </c>
      <c r="V550" s="199">
        <f t="shared" si="190"/>
        <v>0</v>
      </c>
      <c r="W550" s="199">
        <f t="shared" si="191"/>
        <v>0</v>
      </c>
      <c r="X550" s="199">
        <f t="shared" si="192"/>
        <v>0</v>
      </c>
      <c r="Y550" s="199">
        <f t="shared" si="193"/>
        <v>0</v>
      </c>
      <c r="Z550" s="72"/>
      <c r="AA550" s="213">
        <f>+IFERROR(MIN(Z550*(1+MTR!$E$28)*(1+MTR!$F$28),IF(L550&lt;2018,X550+Y550*MTR!$D$35,X550+Y550*MTR!$E$36)),0)</f>
        <v>0</v>
      </c>
    </row>
    <row r="551" spans="1:27">
      <c r="A551" s="105"/>
      <c r="B551" s="72"/>
      <c r="C551" s="116"/>
      <c r="D551" s="72"/>
      <c r="E551" s="113"/>
      <c r="F551" s="197" t="str">
        <f t="shared" si="105"/>
        <v/>
      </c>
      <c r="G551" s="198" t="str">
        <f t="shared" si="106"/>
        <v/>
      </c>
      <c r="H551" s="199">
        <f t="shared" si="107"/>
        <v>0</v>
      </c>
      <c r="I551" s="199">
        <f t="shared" si="108"/>
        <v>0</v>
      </c>
      <c r="J551" s="199">
        <f t="shared" si="109"/>
        <v>0</v>
      </c>
      <c r="K551" s="199">
        <f t="shared" si="110"/>
        <v>0</v>
      </c>
      <c r="L551" s="199">
        <f t="shared" si="111"/>
        <v>0</v>
      </c>
      <c r="M551" s="199">
        <f t="shared" si="112"/>
        <v>0</v>
      </c>
      <c r="N551" s="72"/>
      <c r="O551" s="199">
        <f>+IFERROR(MIN(N551*(1+MTR!$E$28)*(1+MTR!$D$28),IF($C551&lt;2018,L551+M551*MTR!$D$35,L551+M551*MTR!$E$36)),0)</f>
        <v>0</v>
      </c>
      <c r="Q551" s="199" t="str">
        <f t="shared" si="185"/>
        <v/>
      </c>
      <c r="R551" s="199">
        <f t="shared" si="186"/>
        <v>0</v>
      </c>
      <c r="S551" s="199">
        <f t="shared" si="187"/>
        <v>0</v>
      </c>
      <c r="T551" s="199">
        <f t="shared" si="188"/>
        <v>0</v>
      </c>
      <c r="U551" s="199">
        <f t="shared" si="189"/>
        <v>0</v>
      </c>
      <c r="V551" s="199">
        <f t="shared" si="190"/>
        <v>0</v>
      </c>
      <c r="W551" s="199">
        <f t="shared" si="191"/>
        <v>0</v>
      </c>
      <c r="X551" s="199">
        <f t="shared" si="192"/>
        <v>0</v>
      </c>
      <c r="Y551" s="199">
        <f t="shared" si="193"/>
        <v>0</v>
      </c>
      <c r="Z551" s="72"/>
      <c r="AA551" s="213">
        <f>+IFERROR(MIN(Z551*(1+MTR!$E$28)*(1+MTR!$F$28),IF(L551&lt;2018,X551+Y551*MTR!$D$35,X551+Y551*MTR!$E$36)),0)</f>
        <v>0</v>
      </c>
    </row>
    <row r="552" spans="1:27">
      <c r="A552" s="105"/>
      <c r="B552" s="72"/>
      <c r="C552" s="116"/>
      <c r="D552" s="72"/>
      <c r="E552" s="113"/>
      <c r="F552" s="197" t="str">
        <f t="shared" si="105"/>
        <v/>
      </c>
      <c r="G552" s="198" t="str">
        <f t="shared" si="106"/>
        <v/>
      </c>
      <c r="H552" s="199">
        <f t="shared" si="107"/>
        <v>0</v>
      </c>
      <c r="I552" s="199">
        <f t="shared" si="108"/>
        <v>0</v>
      </c>
      <c r="J552" s="199">
        <f t="shared" si="109"/>
        <v>0</v>
      </c>
      <c r="K552" s="199">
        <f t="shared" si="110"/>
        <v>0</v>
      </c>
      <c r="L552" s="199">
        <f t="shared" si="111"/>
        <v>0</v>
      </c>
      <c r="M552" s="199">
        <f t="shared" si="112"/>
        <v>0</v>
      </c>
      <c r="N552" s="72"/>
      <c r="O552" s="199">
        <f>+IFERROR(MIN(N552*(1+MTR!$E$28)*(1+MTR!$D$28),IF($C552&lt;2018,L552+M552*MTR!$D$35,L552+M552*MTR!$E$36)),0)</f>
        <v>0</v>
      </c>
      <c r="Q552" s="199" t="str">
        <f t="shared" si="185"/>
        <v/>
      </c>
      <c r="R552" s="199">
        <f t="shared" si="186"/>
        <v>0</v>
      </c>
      <c r="S552" s="199">
        <f t="shared" si="187"/>
        <v>0</v>
      </c>
      <c r="T552" s="199">
        <f t="shared" si="188"/>
        <v>0</v>
      </c>
      <c r="U552" s="199">
        <f t="shared" si="189"/>
        <v>0</v>
      </c>
      <c r="V552" s="199">
        <f t="shared" si="190"/>
        <v>0</v>
      </c>
      <c r="W552" s="199">
        <f t="shared" si="191"/>
        <v>0</v>
      </c>
      <c r="X552" s="199">
        <f t="shared" si="192"/>
        <v>0</v>
      </c>
      <c r="Y552" s="199">
        <f t="shared" si="193"/>
        <v>0</v>
      </c>
      <c r="Z552" s="72"/>
      <c r="AA552" s="213">
        <f>+IFERROR(MIN(Z552*(1+MTR!$E$28)*(1+MTR!$F$28),IF(L552&lt;2018,X552+Y552*MTR!$D$35,X552+Y552*MTR!$E$36)),0)</f>
        <v>0</v>
      </c>
    </row>
    <row r="553" spans="1:27">
      <c r="A553" s="105"/>
      <c r="B553" s="72"/>
      <c r="C553" s="116"/>
      <c r="D553" s="72"/>
      <c r="E553" s="113"/>
      <c r="F553" s="197" t="str">
        <f t="shared" si="105"/>
        <v/>
      </c>
      <c r="G553" s="198" t="str">
        <f t="shared" si="106"/>
        <v/>
      </c>
      <c r="H553" s="199">
        <f t="shared" si="107"/>
        <v>0</v>
      </c>
      <c r="I553" s="199">
        <f t="shared" si="108"/>
        <v>0</v>
      </c>
      <c r="J553" s="199">
        <f t="shared" si="109"/>
        <v>0</v>
      </c>
      <c r="K553" s="199">
        <f t="shared" si="110"/>
        <v>0</v>
      </c>
      <c r="L553" s="199">
        <f t="shared" si="111"/>
        <v>0</v>
      </c>
      <c r="M553" s="199">
        <f t="shared" si="112"/>
        <v>0</v>
      </c>
      <c r="N553" s="72"/>
      <c r="O553" s="199">
        <f>+IFERROR(MIN(N553*(1+MTR!$E$28)*(1+MTR!$D$28),IF($C553&lt;2018,L553+M553*MTR!$D$35,L553+M553*MTR!$E$36)),0)</f>
        <v>0</v>
      </c>
      <c r="Q553" s="199" t="str">
        <f t="shared" ref="Q553:Q601" si="194">+IF(ISERROR(VLOOKUP($C553,DeflatoriCK,RIGHT(Q$14,4)-2016,0)),"",VLOOKUP($C553,DeflatoriCK,RIGHT(Q$14,4)-2016,0))</f>
        <v/>
      </c>
      <c r="R553" s="199">
        <f t="shared" si="186"/>
        <v>0</v>
      </c>
      <c r="S553" s="199">
        <f t="shared" si="187"/>
        <v>0</v>
      </c>
      <c r="T553" s="199">
        <f t="shared" si="188"/>
        <v>0</v>
      </c>
      <c r="U553" s="199">
        <f t="shared" si="189"/>
        <v>0</v>
      </c>
      <c r="V553" s="199">
        <f t="shared" si="190"/>
        <v>0</v>
      </c>
      <c r="W553" s="199">
        <f t="shared" si="191"/>
        <v>0</v>
      </c>
      <c r="X553" s="199">
        <f t="shared" si="192"/>
        <v>0</v>
      </c>
      <c r="Y553" s="199">
        <f t="shared" si="193"/>
        <v>0</v>
      </c>
      <c r="Z553" s="72"/>
      <c r="AA553" s="213">
        <f>+IFERROR(MIN(Z553*(1+MTR!$E$28)*(1+MTR!$F$28),IF(L553&lt;2018,X553+Y553*MTR!$D$35,X553+Y553*MTR!$E$36)),0)</f>
        <v>0</v>
      </c>
    </row>
    <row r="554" spans="1:27">
      <c r="A554" s="105"/>
      <c r="B554" s="72"/>
      <c r="C554" s="116"/>
      <c r="D554" s="72"/>
      <c r="E554" s="113"/>
      <c r="F554" s="197" t="str">
        <f t="shared" si="105"/>
        <v/>
      </c>
      <c r="G554" s="198" t="str">
        <f t="shared" si="106"/>
        <v/>
      </c>
      <c r="H554" s="199">
        <f t="shared" ref="H554:H601" si="195">+IFERROR(G554*$D554,0)</f>
        <v>0</v>
      </c>
      <c r="I554" s="199">
        <f t="shared" ref="I554:I601" si="196">+IFERROR(G554*$E554,0)</f>
        <v>0</v>
      </c>
      <c r="J554" s="199">
        <f t="shared" ref="J554:J601" si="197">+IFERROR(IF($F554&gt;0,MAX(0,MIN(H554/$F554,MAX(0,H554))),0),0)</f>
        <v>0</v>
      </c>
      <c r="K554" s="199">
        <f t="shared" ref="K554:K601" si="198">+IFERROR(IF($F554&gt;0,MAX(0,MIN(I554/$F554,MAX(0,I554))),0),0)</f>
        <v>0</v>
      </c>
      <c r="L554" s="199">
        <f t="shared" ref="L554:L601" si="199">+J554-K554</f>
        <v>0</v>
      </c>
      <c r="M554" s="199">
        <f t="shared" ref="M554:M601" si="200">+H554-I554</f>
        <v>0</v>
      </c>
      <c r="N554" s="72"/>
      <c r="O554" s="199">
        <f>+IFERROR(MIN(N554*(1+MTR!$E$28)*(1+MTR!$D$28),IF($C554&lt;2018,L554+M554*MTR!$D$35,L554+M554*MTR!$E$36)),0)</f>
        <v>0</v>
      </c>
      <c r="Q554" s="199" t="str">
        <f t="shared" si="194"/>
        <v/>
      </c>
      <c r="R554" s="199">
        <f t="shared" si="186"/>
        <v>0</v>
      </c>
      <c r="S554" s="199">
        <f t="shared" si="187"/>
        <v>0</v>
      </c>
      <c r="T554" s="199">
        <f t="shared" si="188"/>
        <v>0</v>
      </c>
      <c r="U554" s="199">
        <f t="shared" si="189"/>
        <v>0</v>
      </c>
      <c r="V554" s="199">
        <f t="shared" si="190"/>
        <v>0</v>
      </c>
      <c r="W554" s="199">
        <f t="shared" si="191"/>
        <v>0</v>
      </c>
      <c r="X554" s="199">
        <f t="shared" si="192"/>
        <v>0</v>
      </c>
      <c r="Y554" s="199">
        <f t="shared" si="193"/>
        <v>0</v>
      </c>
      <c r="Z554" s="72"/>
      <c r="AA554" s="213">
        <f>+IFERROR(MIN(Z554*(1+MTR!$E$28)*(1+MTR!$F$28),IF(L554&lt;2018,X554+Y554*MTR!$D$35,X554+Y554*MTR!$E$36)),0)</f>
        <v>0</v>
      </c>
    </row>
    <row r="555" spans="1:27">
      <c r="A555" s="105"/>
      <c r="B555" s="72"/>
      <c r="C555" s="116"/>
      <c r="D555" s="72"/>
      <c r="E555" s="113"/>
      <c r="F555" s="197" t="str">
        <f t="shared" si="105"/>
        <v/>
      </c>
      <c r="G555" s="198" t="str">
        <f t="shared" si="106"/>
        <v/>
      </c>
      <c r="H555" s="199">
        <f t="shared" si="195"/>
        <v>0</v>
      </c>
      <c r="I555" s="199">
        <f t="shared" si="196"/>
        <v>0</v>
      </c>
      <c r="J555" s="199">
        <f t="shared" si="197"/>
        <v>0</v>
      </c>
      <c r="K555" s="199">
        <f t="shared" si="198"/>
        <v>0</v>
      </c>
      <c r="L555" s="199">
        <f t="shared" si="199"/>
        <v>0</v>
      </c>
      <c r="M555" s="199">
        <f t="shared" si="200"/>
        <v>0</v>
      </c>
      <c r="N555" s="72"/>
      <c r="O555" s="199">
        <f>+IFERROR(MIN(N555*(1+MTR!$E$28)*(1+MTR!$D$28),IF($C555&lt;2018,L555+M555*MTR!$D$35,L555+M555*MTR!$E$36)),0)</f>
        <v>0</v>
      </c>
      <c r="Q555" s="199" t="str">
        <f t="shared" si="194"/>
        <v/>
      </c>
      <c r="R555" s="199">
        <f t="shared" si="186"/>
        <v>0</v>
      </c>
      <c r="S555" s="199">
        <f t="shared" si="187"/>
        <v>0</v>
      </c>
      <c r="T555" s="199">
        <f t="shared" si="188"/>
        <v>0</v>
      </c>
      <c r="U555" s="199">
        <f t="shared" si="189"/>
        <v>0</v>
      </c>
      <c r="V555" s="199">
        <f t="shared" si="190"/>
        <v>0</v>
      </c>
      <c r="W555" s="199">
        <f t="shared" si="191"/>
        <v>0</v>
      </c>
      <c r="X555" s="199">
        <f t="shared" si="192"/>
        <v>0</v>
      </c>
      <c r="Y555" s="199">
        <f t="shared" si="193"/>
        <v>0</v>
      </c>
      <c r="Z555" s="72"/>
      <c r="AA555" s="213">
        <f>+IFERROR(MIN(Z555*(1+MTR!$E$28)*(1+MTR!$F$28),IF(L555&lt;2018,X555+Y555*MTR!$D$35,X555+Y555*MTR!$E$36)),0)</f>
        <v>0</v>
      </c>
    </row>
    <row r="556" spans="1:27">
      <c r="A556" s="105"/>
      <c r="B556" s="72"/>
      <c r="C556" s="116"/>
      <c r="D556" s="72"/>
      <c r="E556" s="113"/>
      <c r="F556" s="197" t="str">
        <f t="shared" si="105"/>
        <v/>
      </c>
      <c r="G556" s="198" t="str">
        <f t="shared" si="106"/>
        <v/>
      </c>
      <c r="H556" s="199">
        <f t="shared" si="195"/>
        <v>0</v>
      </c>
      <c r="I556" s="199">
        <f t="shared" si="196"/>
        <v>0</v>
      </c>
      <c r="J556" s="199">
        <f t="shared" si="197"/>
        <v>0</v>
      </c>
      <c r="K556" s="199">
        <f t="shared" si="198"/>
        <v>0</v>
      </c>
      <c r="L556" s="199">
        <f t="shared" si="199"/>
        <v>0</v>
      </c>
      <c r="M556" s="199">
        <f t="shared" si="200"/>
        <v>0</v>
      </c>
      <c r="N556" s="72"/>
      <c r="O556" s="199">
        <f>+IFERROR(MIN(N556*(1+MTR!$E$28)*(1+MTR!$D$28),IF($C556&lt;2018,L556+M556*MTR!$D$35,L556+M556*MTR!$E$36)),0)</f>
        <v>0</v>
      </c>
      <c r="Q556" s="199" t="str">
        <f t="shared" si="194"/>
        <v/>
      </c>
      <c r="R556" s="199">
        <f t="shared" si="186"/>
        <v>0</v>
      </c>
      <c r="S556" s="199">
        <f t="shared" si="187"/>
        <v>0</v>
      </c>
      <c r="T556" s="199">
        <f t="shared" si="188"/>
        <v>0</v>
      </c>
      <c r="U556" s="199">
        <f t="shared" si="189"/>
        <v>0</v>
      </c>
      <c r="V556" s="199">
        <f t="shared" si="190"/>
        <v>0</v>
      </c>
      <c r="W556" s="199">
        <f t="shared" si="191"/>
        <v>0</v>
      </c>
      <c r="X556" s="199">
        <f t="shared" si="192"/>
        <v>0</v>
      </c>
      <c r="Y556" s="199">
        <f t="shared" si="193"/>
        <v>0</v>
      </c>
      <c r="Z556" s="72"/>
      <c r="AA556" s="213">
        <f>+IFERROR(MIN(Z556*(1+MTR!$E$28)*(1+MTR!$F$28),IF(L556&lt;2018,X556+Y556*MTR!$D$35,X556+Y556*MTR!$E$36)),0)</f>
        <v>0</v>
      </c>
    </row>
    <row r="557" spans="1:27">
      <c r="A557" s="105"/>
      <c r="B557" s="72"/>
      <c r="C557" s="116"/>
      <c r="D557" s="72"/>
      <c r="E557" s="113"/>
      <c r="F557" s="197" t="str">
        <f t="shared" si="105"/>
        <v/>
      </c>
      <c r="G557" s="198" t="str">
        <f t="shared" si="106"/>
        <v/>
      </c>
      <c r="H557" s="199">
        <f t="shared" si="195"/>
        <v>0</v>
      </c>
      <c r="I557" s="199">
        <f t="shared" si="196"/>
        <v>0</v>
      </c>
      <c r="J557" s="199">
        <f t="shared" si="197"/>
        <v>0</v>
      </c>
      <c r="K557" s="199">
        <f t="shared" si="198"/>
        <v>0</v>
      </c>
      <c r="L557" s="199">
        <f t="shared" si="199"/>
        <v>0</v>
      </c>
      <c r="M557" s="199">
        <f t="shared" si="200"/>
        <v>0</v>
      </c>
      <c r="N557" s="72"/>
      <c r="O557" s="199">
        <f>+IFERROR(MIN(N557*(1+MTR!$E$28)*(1+MTR!$D$28),IF($C557&lt;2018,L557+M557*MTR!$D$35,L557+M557*MTR!$E$36)),0)</f>
        <v>0</v>
      </c>
      <c r="Q557" s="199" t="str">
        <f t="shared" si="194"/>
        <v/>
      </c>
      <c r="R557" s="199">
        <f t="shared" si="186"/>
        <v>0</v>
      </c>
      <c r="S557" s="199">
        <f t="shared" si="187"/>
        <v>0</v>
      </c>
      <c r="T557" s="199">
        <f t="shared" si="188"/>
        <v>0</v>
      </c>
      <c r="U557" s="199">
        <f t="shared" si="189"/>
        <v>0</v>
      </c>
      <c r="V557" s="199">
        <f t="shared" si="190"/>
        <v>0</v>
      </c>
      <c r="W557" s="199">
        <f t="shared" si="191"/>
        <v>0</v>
      </c>
      <c r="X557" s="199">
        <f t="shared" si="192"/>
        <v>0</v>
      </c>
      <c r="Y557" s="199">
        <f t="shared" si="193"/>
        <v>0</v>
      </c>
      <c r="Z557" s="72"/>
      <c r="AA557" s="213">
        <f>+IFERROR(MIN(Z557*(1+MTR!$E$28)*(1+MTR!$F$28),IF(L557&lt;2018,X557+Y557*MTR!$D$35,X557+Y557*MTR!$E$36)),0)</f>
        <v>0</v>
      </c>
    </row>
    <row r="558" spans="1:27">
      <c r="A558" s="105"/>
      <c r="B558" s="72"/>
      <c r="C558" s="116"/>
      <c r="D558" s="72"/>
      <c r="E558" s="113"/>
      <c r="F558" s="197" t="str">
        <f t="shared" si="105"/>
        <v/>
      </c>
      <c r="G558" s="198" t="str">
        <f t="shared" si="106"/>
        <v/>
      </c>
      <c r="H558" s="199">
        <f t="shared" si="195"/>
        <v>0</v>
      </c>
      <c r="I558" s="199">
        <f t="shared" si="196"/>
        <v>0</v>
      </c>
      <c r="J558" s="199">
        <f t="shared" si="197"/>
        <v>0</v>
      </c>
      <c r="K558" s="199">
        <f t="shared" si="198"/>
        <v>0</v>
      </c>
      <c r="L558" s="199">
        <f t="shared" si="199"/>
        <v>0</v>
      </c>
      <c r="M558" s="199">
        <f t="shared" si="200"/>
        <v>0</v>
      </c>
      <c r="N558" s="72"/>
      <c r="O558" s="199">
        <f>+IFERROR(MIN(N558*(1+MTR!$E$28)*(1+MTR!$D$28),IF($C558&lt;2018,L558+M558*MTR!$D$35,L558+M558*MTR!$E$36)),0)</f>
        <v>0</v>
      </c>
      <c r="Q558" s="199" t="str">
        <f t="shared" si="194"/>
        <v/>
      </c>
      <c r="R558" s="199">
        <f t="shared" si="186"/>
        <v>0</v>
      </c>
      <c r="S558" s="199">
        <f t="shared" si="187"/>
        <v>0</v>
      </c>
      <c r="T558" s="199">
        <f t="shared" si="188"/>
        <v>0</v>
      </c>
      <c r="U558" s="199">
        <f t="shared" si="189"/>
        <v>0</v>
      </c>
      <c r="V558" s="199">
        <f t="shared" si="190"/>
        <v>0</v>
      </c>
      <c r="W558" s="199">
        <f t="shared" si="191"/>
        <v>0</v>
      </c>
      <c r="X558" s="199">
        <f t="shared" si="192"/>
        <v>0</v>
      </c>
      <c r="Y558" s="199">
        <f t="shared" si="193"/>
        <v>0</v>
      </c>
      <c r="Z558" s="72"/>
      <c r="AA558" s="213">
        <f>+IFERROR(MIN(Z558*(1+MTR!$E$28)*(1+MTR!$F$28),IF(L558&lt;2018,X558+Y558*MTR!$D$35,X558+Y558*MTR!$E$36)),0)</f>
        <v>0</v>
      </c>
    </row>
    <row r="559" spans="1:27">
      <c r="A559" s="105"/>
      <c r="B559" s="72"/>
      <c r="C559" s="116"/>
      <c r="D559" s="72"/>
      <c r="E559" s="113"/>
      <c r="F559" s="197" t="str">
        <f t="shared" si="105"/>
        <v/>
      </c>
      <c r="G559" s="198" t="str">
        <f t="shared" si="106"/>
        <v/>
      </c>
      <c r="H559" s="199">
        <f t="shared" si="195"/>
        <v>0</v>
      </c>
      <c r="I559" s="199">
        <f t="shared" si="196"/>
        <v>0</v>
      </c>
      <c r="J559" s="199">
        <f t="shared" si="197"/>
        <v>0</v>
      </c>
      <c r="K559" s="199">
        <f t="shared" si="198"/>
        <v>0</v>
      </c>
      <c r="L559" s="199">
        <f t="shared" si="199"/>
        <v>0</v>
      </c>
      <c r="M559" s="199">
        <f t="shared" si="200"/>
        <v>0</v>
      </c>
      <c r="N559" s="72"/>
      <c r="O559" s="199">
        <f>+IFERROR(MIN(N559*(1+MTR!$E$28)*(1+MTR!$D$28),IF($C559&lt;2018,L559+M559*MTR!$D$35,L559+M559*MTR!$E$36)),0)</f>
        <v>0</v>
      </c>
      <c r="Q559" s="199" t="str">
        <f t="shared" si="194"/>
        <v/>
      </c>
      <c r="R559" s="199">
        <f t="shared" si="186"/>
        <v>0</v>
      </c>
      <c r="S559" s="199">
        <f t="shared" si="187"/>
        <v>0</v>
      </c>
      <c r="T559" s="199">
        <f t="shared" si="188"/>
        <v>0</v>
      </c>
      <c r="U559" s="199">
        <f t="shared" si="189"/>
        <v>0</v>
      </c>
      <c r="V559" s="199">
        <f t="shared" si="190"/>
        <v>0</v>
      </c>
      <c r="W559" s="199">
        <f t="shared" si="191"/>
        <v>0</v>
      </c>
      <c r="X559" s="199">
        <f t="shared" si="192"/>
        <v>0</v>
      </c>
      <c r="Y559" s="199">
        <f t="shared" si="193"/>
        <v>0</v>
      </c>
      <c r="Z559" s="72"/>
      <c r="AA559" s="213">
        <f>+IFERROR(MIN(Z559*(1+MTR!$E$28)*(1+MTR!$F$28),IF(L559&lt;2018,X559+Y559*MTR!$D$35,X559+Y559*MTR!$E$36)),0)</f>
        <v>0</v>
      </c>
    </row>
    <row r="560" spans="1:27">
      <c r="A560" s="105"/>
      <c r="B560" s="72"/>
      <c r="C560" s="116"/>
      <c r="D560" s="72"/>
      <c r="E560" s="113"/>
      <c r="F560" s="197" t="str">
        <f t="shared" si="105"/>
        <v/>
      </c>
      <c r="G560" s="198" t="str">
        <f t="shared" si="106"/>
        <v/>
      </c>
      <c r="H560" s="199">
        <f t="shared" si="195"/>
        <v>0</v>
      </c>
      <c r="I560" s="199">
        <f t="shared" si="196"/>
        <v>0</v>
      </c>
      <c r="J560" s="199">
        <f t="shared" si="197"/>
        <v>0</v>
      </c>
      <c r="K560" s="199">
        <f t="shared" si="198"/>
        <v>0</v>
      </c>
      <c r="L560" s="199">
        <f t="shared" si="199"/>
        <v>0</v>
      </c>
      <c r="M560" s="199">
        <f t="shared" si="200"/>
        <v>0</v>
      </c>
      <c r="N560" s="72"/>
      <c r="O560" s="199">
        <f>+IFERROR(MIN(N560*(1+MTR!$E$28)*(1+MTR!$D$28),IF($C560&lt;2018,L560+M560*MTR!$D$35,L560+M560*MTR!$E$36)),0)</f>
        <v>0</v>
      </c>
      <c r="Q560" s="199" t="str">
        <f t="shared" si="194"/>
        <v/>
      </c>
      <c r="R560" s="199">
        <f t="shared" si="186"/>
        <v>0</v>
      </c>
      <c r="S560" s="199">
        <f t="shared" si="187"/>
        <v>0</v>
      </c>
      <c r="T560" s="199">
        <f t="shared" si="188"/>
        <v>0</v>
      </c>
      <c r="U560" s="199">
        <f t="shared" si="189"/>
        <v>0</v>
      </c>
      <c r="V560" s="199">
        <f t="shared" si="190"/>
        <v>0</v>
      </c>
      <c r="W560" s="199">
        <f t="shared" si="191"/>
        <v>0</v>
      </c>
      <c r="X560" s="199">
        <f t="shared" si="192"/>
        <v>0</v>
      </c>
      <c r="Y560" s="199">
        <f t="shared" si="193"/>
        <v>0</v>
      </c>
      <c r="Z560" s="72"/>
      <c r="AA560" s="213">
        <f>+IFERROR(MIN(Z560*(1+MTR!$E$28)*(1+MTR!$F$28),IF(L560&lt;2018,X560+Y560*MTR!$D$35,X560+Y560*MTR!$E$36)),0)</f>
        <v>0</v>
      </c>
    </row>
    <row r="561" spans="1:27">
      <c r="A561" s="105"/>
      <c r="B561" s="72"/>
      <c r="C561" s="116"/>
      <c r="D561" s="72"/>
      <c r="E561" s="113"/>
      <c r="F561" s="197" t="str">
        <f t="shared" si="105"/>
        <v/>
      </c>
      <c r="G561" s="198" t="str">
        <f t="shared" si="106"/>
        <v/>
      </c>
      <c r="H561" s="199">
        <f t="shared" si="195"/>
        <v>0</v>
      </c>
      <c r="I561" s="199">
        <f t="shared" si="196"/>
        <v>0</v>
      </c>
      <c r="J561" s="199">
        <f t="shared" si="197"/>
        <v>0</v>
      </c>
      <c r="K561" s="199">
        <f t="shared" si="198"/>
        <v>0</v>
      </c>
      <c r="L561" s="199">
        <f t="shared" si="199"/>
        <v>0</v>
      </c>
      <c r="M561" s="199">
        <f t="shared" si="200"/>
        <v>0</v>
      </c>
      <c r="N561" s="72"/>
      <c r="O561" s="199">
        <f>+IFERROR(MIN(N561*(1+MTR!$E$28)*(1+MTR!$D$28),IF($C561&lt;2018,L561+M561*MTR!$D$35,L561+M561*MTR!$E$36)),0)</f>
        <v>0</v>
      </c>
      <c r="Q561" s="199" t="str">
        <f t="shared" si="194"/>
        <v/>
      </c>
      <c r="R561" s="199">
        <f t="shared" si="186"/>
        <v>0</v>
      </c>
      <c r="S561" s="199">
        <f t="shared" si="187"/>
        <v>0</v>
      </c>
      <c r="T561" s="199">
        <f t="shared" si="188"/>
        <v>0</v>
      </c>
      <c r="U561" s="199">
        <f t="shared" si="189"/>
        <v>0</v>
      </c>
      <c r="V561" s="199">
        <f t="shared" si="190"/>
        <v>0</v>
      </c>
      <c r="W561" s="199">
        <f t="shared" si="191"/>
        <v>0</v>
      </c>
      <c r="X561" s="199">
        <f t="shared" si="192"/>
        <v>0</v>
      </c>
      <c r="Y561" s="199">
        <f t="shared" si="193"/>
        <v>0</v>
      </c>
      <c r="Z561" s="72"/>
      <c r="AA561" s="213">
        <f>+IFERROR(MIN(Z561*(1+MTR!$E$28)*(1+MTR!$F$28),IF(L561&lt;2018,X561+Y561*MTR!$D$35,X561+Y561*MTR!$E$36)),0)</f>
        <v>0</v>
      </c>
    </row>
    <row r="562" spans="1:27">
      <c r="A562" s="105"/>
      <c r="B562" s="72"/>
      <c r="C562" s="116"/>
      <c r="D562" s="72"/>
      <c r="E562" s="113"/>
      <c r="F562" s="197" t="str">
        <f t="shared" si="105"/>
        <v/>
      </c>
      <c r="G562" s="198" t="str">
        <f t="shared" si="106"/>
        <v/>
      </c>
      <c r="H562" s="199">
        <f t="shared" si="195"/>
        <v>0</v>
      </c>
      <c r="I562" s="199">
        <f t="shared" si="196"/>
        <v>0</v>
      </c>
      <c r="J562" s="199">
        <f t="shared" si="197"/>
        <v>0</v>
      </c>
      <c r="K562" s="199">
        <f t="shared" si="198"/>
        <v>0</v>
      </c>
      <c r="L562" s="199">
        <f t="shared" si="199"/>
        <v>0</v>
      </c>
      <c r="M562" s="199">
        <f t="shared" si="200"/>
        <v>0</v>
      </c>
      <c r="N562" s="72"/>
      <c r="O562" s="199">
        <f>+IFERROR(MIN(N562*(1+MTR!$E$28)*(1+MTR!$D$28),IF($C562&lt;2018,L562+M562*MTR!$D$35,L562+M562*MTR!$E$36)),0)</f>
        <v>0</v>
      </c>
      <c r="Q562" s="199" t="str">
        <f t="shared" si="194"/>
        <v/>
      </c>
      <c r="R562" s="199">
        <f t="shared" si="186"/>
        <v>0</v>
      </c>
      <c r="S562" s="199">
        <f t="shared" si="187"/>
        <v>0</v>
      </c>
      <c r="T562" s="199">
        <f t="shared" si="188"/>
        <v>0</v>
      </c>
      <c r="U562" s="199">
        <f t="shared" si="189"/>
        <v>0</v>
      </c>
      <c r="V562" s="199">
        <f t="shared" si="190"/>
        <v>0</v>
      </c>
      <c r="W562" s="199">
        <f t="shared" si="191"/>
        <v>0</v>
      </c>
      <c r="X562" s="199">
        <f t="shared" si="192"/>
        <v>0</v>
      </c>
      <c r="Y562" s="199">
        <f t="shared" si="193"/>
        <v>0</v>
      </c>
      <c r="Z562" s="72"/>
      <c r="AA562" s="213">
        <f>+IFERROR(MIN(Z562*(1+MTR!$E$28)*(1+MTR!$F$28),IF(L562&lt;2018,X562+Y562*MTR!$D$35,X562+Y562*MTR!$E$36)),0)</f>
        <v>0</v>
      </c>
    </row>
    <row r="563" spans="1:27">
      <c r="A563" s="105"/>
      <c r="B563" s="72"/>
      <c r="C563" s="116"/>
      <c r="D563" s="72"/>
      <c r="E563" s="113"/>
      <c r="F563" s="197" t="str">
        <f t="shared" si="105"/>
        <v/>
      </c>
      <c r="G563" s="198" t="str">
        <f t="shared" si="106"/>
        <v/>
      </c>
      <c r="H563" s="199">
        <f t="shared" si="195"/>
        <v>0</v>
      </c>
      <c r="I563" s="199">
        <f t="shared" si="196"/>
        <v>0</v>
      </c>
      <c r="J563" s="199">
        <f t="shared" si="197"/>
        <v>0</v>
      </c>
      <c r="K563" s="199">
        <f t="shared" si="198"/>
        <v>0</v>
      </c>
      <c r="L563" s="199">
        <f t="shared" si="199"/>
        <v>0</v>
      </c>
      <c r="M563" s="199">
        <f t="shared" si="200"/>
        <v>0</v>
      </c>
      <c r="N563" s="72"/>
      <c r="O563" s="199">
        <f>+IFERROR(MIN(N563*(1+MTR!$E$28)*(1+MTR!$D$28),IF($C563&lt;2018,L563+M563*MTR!$D$35,L563+M563*MTR!$E$36)),0)</f>
        <v>0</v>
      </c>
      <c r="Q563" s="199" t="str">
        <f t="shared" si="194"/>
        <v/>
      </c>
      <c r="R563" s="199">
        <f t="shared" si="186"/>
        <v>0</v>
      </c>
      <c r="S563" s="199">
        <f t="shared" si="187"/>
        <v>0</v>
      </c>
      <c r="T563" s="199">
        <f t="shared" si="188"/>
        <v>0</v>
      </c>
      <c r="U563" s="199">
        <f t="shared" si="189"/>
        <v>0</v>
      </c>
      <c r="V563" s="199">
        <f t="shared" si="190"/>
        <v>0</v>
      </c>
      <c r="W563" s="199">
        <f t="shared" si="191"/>
        <v>0</v>
      </c>
      <c r="X563" s="199">
        <f t="shared" si="192"/>
        <v>0</v>
      </c>
      <c r="Y563" s="199">
        <f t="shared" si="193"/>
        <v>0</v>
      </c>
      <c r="Z563" s="72"/>
      <c r="AA563" s="213">
        <f>+IFERROR(MIN(Z563*(1+MTR!$E$28)*(1+MTR!$F$28),IF(L563&lt;2018,X563+Y563*MTR!$D$35,X563+Y563*MTR!$E$36)),0)</f>
        <v>0</v>
      </c>
    </row>
    <row r="564" spans="1:27">
      <c r="A564" s="105"/>
      <c r="B564" s="72"/>
      <c r="C564" s="116"/>
      <c r="D564" s="72"/>
      <c r="E564" s="113"/>
      <c r="F564" s="197" t="str">
        <f t="shared" si="105"/>
        <v/>
      </c>
      <c r="G564" s="198" t="str">
        <f t="shared" si="106"/>
        <v/>
      </c>
      <c r="H564" s="199">
        <f t="shared" si="195"/>
        <v>0</v>
      </c>
      <c r="I564" s="199">
        <f t="shared" si="196"/>
        <v>0</v>
      </c>
      <c r="J564" s="199">
        <f t="shared" si="197"/>
        <v>0</v>
      </c>
      <c r="K564" s="199">
        <f t="shared" si="198"/>
        <v>0</v>
      </c>
      <c r="L564" s="199">
        <f t="shared" si="199"/>
        <v>0</v>
      </c>
      <c r="M564" s="199">
        <f t="shared" si="200"/>
        <v>0</v>
      </c>
      <c r="N564" s="72"/>
      <c r="O564" s="199">
        <f>+IFERROR(MIN(N564*(1+MTR!$E$28)*(1+MTR!$D$28),IF($C564&lt;2018,L564+M564*MTR!$D$35,L564+M564*MTR!$E$36)),0)</f>
        <v>0</v>
      </c>
      <c r="Q564" s="199" t="str">
        <f t="shared" si="194"/>
        <v/>
      </c>
      <c r="R564" s="199">
        <f t="shared" si="186"/>
        <v>0</v>
      </c>
      <c r="S564" s="199">
        <f t="shared" si="187"/>
        <v>0</v>
      </c>
      <c r="T564" s="199">
        <f t="shared" si="188"/>
        <v>0</v>
      </c>
      <c r="U564" s="199">
        <f t="shared" si="189"/>
        <v>0</v>
      </c>
      <c r="V564" s="199">
        <f t="shared" si="190"/>
        <v>0</v>
      </c>
      <c r="W564" s="199">
        <f t="shared" si="191"/>
        <v>0</v>
      </c>
      <c r="X564" s="199">
        <f t="shared" si="192"/>
        <v>0</v>
      </c>
      <c r="Y564" s="199">
        <f t="shared" si="193"/>
        <v>0</v>
      </c>
      <c r="Z564" s="72"/>
      <c r="AA564" s="213">
        <f>+IFERROR(MIN(Z564*(1+MTR!$E$28)*(1+MTR!$F$28),IF(L564&lt;2018,X564+Y564*MTR!$D$35,X564+Y564*MTR!$E$36)),0)</f>
        <v>0</v>
      </c>
    </row>
    <row r="565" spans="1:27">
      <c r="A565" s="105"/>
      <c r="B565" s="72"/>
      <c r="C565" s="116"/>
      <c r="D565" s="72"/>
      <c r="E565" s="113"/>
      <c r="F565" s="197" t="str">
        <f t="shared" si="105"/>
        <v/>
      </c>
      <c r="G565" s="198" t="str">
        <f t="shared" si="106"/>
        <v/>
      </c>
      <c r="H565" s="199">
        <f t="shared" si="195"/>
        <v>0</v>
      </c>
      <c r="I565" s="199">
        <f t="shared" si="196"/>
        <v>0</v>
      </c>
      <c r="J565" s="199">
        <f t="shared" si="197"/>
        <v>0</v>
      </c>
      <c r="K565" s="199">
        <f t="shared" si="198"/>
        <v>0</v>
      </c>
      <c r="L565" s="199">
        <f t="shared" si="199"/>
        <v>0</v>
      </c>
      <c r="M565" s="199">
        <f t="shared" si="200"/>
        <v>0</v>
      </c>
      <c r="N565" s="72"/>
      <c r="O565" s="199">
        <f>+IFERROR(MIN(N565*(1+MTR!$E$28)*(1+MTR!$D$28),IF($C565&lt;2018,L565+M565*MTR!$D$35,L565+M565*MTR!$E$36)),0)</f>
        <v>0</v>
      </c>
      <c r="Q565" s="199" t="str">
        <f t="shared" si="194"/>
        <v/>
      </c>
      <c r="R565" s="199">
        <f t="shared" si="186"/>
        <v>0</v>
      </c>
      <c r="S565" s="199">
        <f t="shared" si="187"/>
        <v>0</v>
      </c>
      <c r="T565" s="199">
        <f t="shared" si="188"/>
        <v>0</v>
      </c>
      <c r="U565" s="199">
        <f t="shared" si="189"/>
        <v>0</v>
      </c>
      <c r="V565" s="199">
        <f t="shared" si="190"/>
        <v>0</v>
      </c>
      <c r="W565" s="199">
        <f t="shared" si="191"/>
        <v>0</v>
      </c>
      <c r="X565" s="199">
        <f t="shared" si="192"/>
        <v>0</v>
      </c>
      <c r="Y565" s="199">
        <f t="shared" si="193"/>
        <v>0</v>
      </c>
      <c r="Z565" s="72"/>
      <c r="AA565" s="213">
        <f>+IFERROR(MIN(Z565*(1+MTR!$E$28)*(1+MTR!$F$28),IF(L565&lt;2018,X565+Y565*MTR!$D$35,X565+Y565*MTR!$E$36)),0)</f>
        <v>0</v>
      </c>
    </row>
    <row r="566" spans="1:27">
      <c r="A566" s="105"/>
      <c r="B566" s="72"/>
      <c r="C566" s="116"/>
      <c r="D566" s="72"/>
      <c r="E566" s="113"/>
      <c r="F566" s="197" t="str">
        <f t="shared" si="105"/>
        <v/>
      </c>
      <c r="G566" s="198" t="str">
        <f t="shared" si="106"/>
        <v/>
      </c>
      <c r="H566" s="199">
        <f t="shared" si="195"/>
        <v>0</v>
      </c>
      <c r="I566" s="199">
        <f t="shared" si="196"/>
        <v>0</v>
      </c>
      <c r="J566" s="199">
        <f t="shared" si="197"/>
        <v>0</v>
      </c>
      <c r="K566" s="199">
        <f t="shared" si="198"/>
        <v>0</v>
      </c>
      <c r="L566" s="199">
        <f t="shared" si="199"/>
        <v>0</v>
      </c>
      <c r="M566" s="199">
        <f t="shared" si="200"/>
        <v>0</v>
      </c>
      <c r="N566" s="72"/>
      <c r="O566" s="199">
        <f>+IFERROR(MIN(N566*(1+MTR!$E$28)*(1+MTR!$D$28),IF($C566&lt;2018,L566+M566*MTR!$D$35,L566+M566*MTR!$E$36)),0)</f>
        <v>0</v>
      </c>
      <c r="Q566" s="199" t="str">
        <f t="shared" si="194"/>
        <v/>
      </c>
      <c r="R566" s="199">
        <f t="shared" si="186"/>
        <v>0</v>
      </c>
      <c r="S566" s="199">
        <f t="shared" si="187"/>
        <v>0</v>
      </c>
      <c r="T566" s="199">
        <f t="shared" si="188"/>
        <v>0</v>
      </c>
      <c r="U566" s="199">
        <f t="shared" si="189"/>
        <v>0</v>
      </c>
      <c r="V566" s="199">
        <f t="shared" si="190"/>
        <v>0</v>
      </c>
      <c r="W566" s="199">
        <f t="shared" si="191"/>
        <v>0</v>
      </c>
      <c r="X566" s="199">
        <f t="shared" si="192"/>
        <v>0</v>
      </c>
      <c r="Y566" s="199">
        <f t="shared" si="193"/>
        <v>0</v>
      </c>
      <c r="Z566" s="72"/>
      <c r="AA566" s="213">
        <f>+IFERROR(MIN(Z566*(1+MTR!$E$28)*(1+MTR!$F$28),IF(L566&lt;2018,X566+Y566*MTR!$D$35,X566+Y566*MTR!$E$36)),0)</f>
        <v>0</v>
      </c>
    </row>
    <row r="567" spans="1:27">
      <c r="A567" s="105"/>
      <c r="B567" s="72"/>
      <c r="C567" s="116"/>
      <c r="D567" s="72"/>
      <c r="E567" s="113"/>
      <c r="F567" s="197" t="str">
        <f t="shared" si="105"/>
        <v/>
      </c>
      <c r="G567" s="198" t="str">
        <f t="shared" si="106"/>
        <v/>
      </c>
      <c r="H567" s="199">
        <f t="shared" si="195"/>
        <v>0</v>
      </c>
      <c r="I567" s="199">
        <f t="shared" si="196"/>
        <v>0</v>
      </c>
      <c r="J567" s="199">
        <f t="shared" si="197"/>
        <v>0</v>
      </c>
      <c r="K567" s="199">
        <f t="shared" si="198"/>
        <v>0</v>
      </c>
      <c r="L567" s="199">
        <f t="shared" si="199"/>
        <v>0</v>
      </c>
      <c r="M567" s="199">
        <f t="shared" si="200"/>
        <v>0</v>
      </c>
      <c r="N567" s="72"/>
      <c r="O567" s="199">
        <f>+IFERROR(MIN(N567*(1+MTR!$E$28)*(1+MTR!$D$28),IF($C567&lt;2018,L567+M567*MTR!$D$35,L567+M567*MTR!$E$36)),0)</f>
        <v>0</v>
      </c>
      <c r="Q567" s="199" t="str">
        <f t="shared" si="194"/>
        <v/>
      </c>
      <c r="R567" s="199">
        <f t="shared" si="186"/>
        <v>0</v>
      </c>
      <c r="S567" s="199">
        <f t="shared" si="187"/>
        <v>0</v>
      </c>
      <c r="T567" s="199">
        <f t="shared" si="188"/>
        <v>0</v>
      </c>
      <c r="U567" s="199">
        <f t="shared" si="189"/>
        <v>0</v>
      </c>
      <c r="V567" s="199">
        <f t="shared" si="190"/>
        <v>0</v>
      </c>
      <c r="W567" s="199">
        <f t="shared" si="191"/>
        <v>0</v>
      </c>
      <c r="X567" s="199">
        <f t="shared" si="192"/>
        <v>0</v>
      </c>
      <c r="Y567" s="199">
        <f t="shared" si="193"/>
        <v>0</v>
      </c>
      <c r="Z567" s="72"/>
      <c r="AA567" s="213">
        <f>+IFERROR(MIN(Z567*(1+MTR!$E$28)*(1+MTR!$F$28),IF(L567&lt;2018,X567+Y567*MTR!$D$35,X567+Y567*MTR!$E$36)),0)</f>
        <v>0</v>
      </c>
    </row>
    <row r="568" spans="1:27">
      <c r="A568" s="105"/>
      <c r="B568" s="72"/>
      <c r="C568" s="116"/>
      <c r="D568" s="72"/>
      <c r="E568" s="113"/>
      <c r="F568" s="197" t="str">
        <f t="shared" si="105"/>
        <v/>
      </c>
      <c r="G568" s="198" t="str">
        <f t="shared" si="106"/>
        <v/>
      </c>
      <c r="H568" s="199">
        <f t="shared" si="195"/>
        <v>0</v>
      </c>
      <c r="I568" s="199">
        <f t="shared" si="196"/>
        <v>0</v>
      </c>
      <c r="J568" s="199">
        <f t="shared" si="197"/>
        <v>0</v>
      </c>
      <c r="K568" s="199">
        <f t="shared" si="198"/>
        <v>0</v>
      </c>
      <c r="L568" s="199">
        <f t="shared" si="199"/>
        <v>0</v>
      </c>
      <c r="M568" s="199">
        <f t="shared" si="200"/>
        <v>0</v>
      </c>
      <c r="N568" s="72"/>
      <c r="O568" s="199">
        <f>+IFERROR(MIN(N568*(1+MTR!$E$28)*(1+MTR!$D$28),IF($C568&lt;2018,L568+M568*MTR!$D$35,L568+M568*MTR!$E$36)),0)</f>
        <v>0</v>
      </c>
      <c r="Q568" s="199" t="str">
        <f t="shared" si="194"/>
        <v/>
      </c>
      <c r="R568" s="199">
        <f t="shared" si="186"/>
        <v>0</v>
      </c>
      <c r="S568" s="199">
        <f t="shared" si="187"/>
        <v>0</v>
      </c>
      <c r="T568" s="199">
        <f t="shared" si="188"/>
        <v>0</v>
      </c>
      <c r="U568" s="199">
        <f t="shared" si="189"/>
        <v>0</v>
      </c>
      <c r="V568" s="199">
        <f t="shared" si="190"/>
        <v>0</v>
      </c>
      <c r="W568" s="199">
        <f t="shared" si="191"/>
        <v>0</v>
      </c>
      <c r="X568" s="199">
        <f t="shared" si="192"/>
        <v>0</v>
      </c>
      <c r="Y568" s="199">
        <f t="shared" si="193"/>
        <v>0</v>
      </c>
      <c r="Z568" s="72"/>
      <c r="AA568" s="213">
        <f>+IFERROR(MIN(Z568*(1+MTR!$E$28)*(1+MTR!$F$28),IF(L568&lt;2018,X568+Y568*MTR!$D$35,X568+Y568*MTR!$E$36)),0)</f>
        <v>0</v>
      </c>
    </row>
    <row r="569" spans="1:27">
      <c r="A569" s="105"/>
      <c r="B569" s="72"/>
      <c r="C569" s="116"/>
      <c r="D569" s="72"/>
      <c r="E569" s="113"/>
      <c r="F569" s="197" t="str">
        <f t="shared" si="105"/>
        <v/>
      </c>
      <c r="G569" s="198" t="str">
        <f t="shared" si="106"/>
        <v/>
      </c>
      <c r="H569" s="199">
        <f t="shared" si="195"/>
        <v>0</v>
      </c>
      <c r="I569" s="199">
        <f t="shared" si="196"/>
        <v>0</v>
      </c>
      <c r="J569" s="199">
        <f t="shared" si="197"/>
        <v>0</v>
      </c>
      <c r="K569" s="199">
        <f t="shared" si="198"/>
        <v>0</v>
      </c>
      <c r="L569" s="199">
        <f t="shared" si="199"/>
        <v>0</v>
      </c>
      <c r="M569" s="199">
        <f t="shared" si="200"/>
        <v>0</v>
      </c>
      <c r="N569" s="72"/>
      <c r="O569" s="199">
        <f>+IFERROR(MIN(N569*(1+MTR!$E$28)*(1+MTR!$D$28),IF($C569&lt;2018,L569+M569*MTR!$D$35,L569+M569*MTR!$E$36)),0)</f>
        <v>0</v>
      </c>
      <c r="Q569" s="199" t="str">
        <f t="shared" si="194"/>
        <v/>
      </c>
      <c r="R569" s="199">
        <f t="shared" si="186"/>
        <v>0</v>
      </c>
      <c r="S569" s="199">
        <f t="shared" si="187"/>
        <v>0</v>
      </c>
      <c r="T569" s="199">
        <f t="shared" si="188"/>
        <v>0</v>
      </c>
      <c r="U569" s="199">
        <f t="shared" si="189"/>
        <v>0</v>
      </c>
      <c r="V569" s="199">
        <f t="shared" si="190"/>
        <v>0</v>
      </c>
      <c r="W569" s="199">
        <f t="shared" si="191"/>
        <v>0</v>
      </c>
      <c r="X569" s="199">
        <f t="shared" si="192"/>
        <v>0</v>
      </c>
      <c r="Y569" s="199">
        <f t="shared" si="193"/>
        <v>0</v>
      </c>
      <c r="Z569" s="72"/>
      <c r="AA569" s="213">
        <f>+IFERROR(MIN(Z569*(1+MTR!$E$28)*(1+MTR!$F$28),IF(L569&lt;2018,X569+Y569*MTR!$D$35,X569+Y569*MTR!$E$36)),0)</f>
        <v>0</v>
      </c>
    </row>
    <row r="570" spans="1:27">
      <c r="A570" s="105"/>
      <c r="B570" s="72"/>
      <c r="C570" s="116"/>
      <c r="D570" s="72"/>
      <c r="E570" s="113"/>
      <c r="F570" s="197" t="str">
        <f t="shared" si="105"/>
        <v/>
      </c>
      <c r="G570" s="198" t="str">
        <f t="shared" si="106"/>
        <v/>
      </c>
      <c r="H570" s="199">
        <f t="shared" si="195"/>
        <v>0</v>
      </c>
      <c r="I570" s="199">
        <f t="shared" si="196"/>
        <v>0</v>
      </c>
      <c r="J570" s="199">
        <f t="shared" si="197"/>
        <v>0</v>
      </c>
      <c r="K570" s="199">
        <f t="shared" si="198"/>
        <v>0</v>
      </c>
      <c r="L570" s="199">
        <f t="shared" si="199"/>
        <v>0</v>
      </c>
      <c r="M570" s="199">
        <f t="shared" si="200"/>
        <v>0</v>
      </c>
      <c r="N570" s="72"/>
      <c r="O570" s="199">
        <f>+IFERROR(MIN(N570*(1+MTR!$E$28)*(1+MTR!$D$28),IF($C570&lt;2018,L570+M570*MTR!$D$35,L570+M570*MTR!$E$36)),0)</f>
        <v>0</v>
      </c>
      <c r="Q570" s="199" t="str">
        <f t="shared" si="194"/>
        <v/>
      </c>
      <c r="R570" s="199">
        <f t="shared" si="186"/>
        <v>0</v>
      </c>
      <c r="S570" s="199">
        <f t="shared" si="187"/>
        <v>0</v>
      </c>
      <c r="T570" s="199">
        <f t="shared" si="188"/>
        <v>0</v>
      </c>
      <c r="U570" s="199">
        <f t="shared" si="189"/>
        <v>0</v>
      </c>
      <c r="V570" s="199">
        <f t="shared" si="190"/>
        <v>0</v>
      </c>
      <c r="W570" s="199">
        <f t="shared" si="191"/>
        <v>0</v>
      </c>
      <c r="X570" s="199">
        <f t="shared" si="192"/>
        <v>0</v>
      </c>
      <c r="Y570" s="199">
        <f t="shared" si="193"/>
        <v>0</v>
      </c>
      <c r="Z570" s="72"/>
      <c r="AA570" s="213">
        <f>+IFERROR(MIN(Z570*(1+MTR!$E$28)*(1+MTR!$F$28),IF(L570&lt;2018,X570+Y570*MTR!$D$35,X570+Y570*MTR!$E$36)),0)</f>
        <v>0</v>
      </c>
    </row>
    <row r="571" spans="1:27">
      <c r="A571" s="105"/>
      <c r="B571" s="72"/>
      <c r="C571" s="116"/>
      <c r="D571" s="72"/>
      <c r="E571" s="113"/>
      <c r="F571" s="197" t="str">
        <f t="shared" si="105"/>
        <v/>
      </c>
      <c r="G571" s="198" t="str">
        <f t="shared" si="106"/>
        <v/>
      </c>
      <c r="H571" s="199">
        <f t="shared" si="195"/>
        <v>0</v>
      </c>
      <c r="I571" s="199">
        <f t="shared" si="196"/>
        <v>0</v>
      </c>
      <c r="J571" s="199">
        <f t="shared" si="197"/>
        <v>0</v>
      </c>
      <c r="K571" s="199">
        <f t="shared" si="198"/>
        <v>0</v>
      </c>
      <c r="L571" s="199">
        <f t="shared" si="199"/>
        <v>0</v>
      </c>
      <c r="M571" s="199">
        <f t="shared" si="200"/>
        <v>0</v>
      </c>
      <c r="N571" s="72"/>
      <c r="O571" s="199">
        <f>+IFERROR(MIN(N571*(1+MTR!$E$28)*(1+MTR!$D$28),IF($C571&lt;2018,L571+M571*MTR!$D$35,L571+M571*MTR!$E$36)),0)</f>
        <v>0</v>
      </c>
      <c r="Q571" s="199" t="str">
        <f t="shared" si="194"/>
        <v/>
      </c>
      <c r="R571" s="199">
        <f t="shared" si="186"/>
        <v>0</v>
      </c>
      <c r="S571" s="199">
        <f t="shared" si="187"/>
        <v>0</v>
      </c>
      <c r="T571" s="199">
        <f t="shared" si="188"/>
        <v>0</v>
      </c>
      <c r="U571" s="199">
        <f t="shared" si="189"/>
        <v>0</v>
      </c>
      <c r="V571" s="199">
        <f t="shared" si="190"/>
        <v>0</v>
      </c>
      <c r="W571" s="199">
        <f t="shared" si="191"/>
        <v>0</v>
      </c>
      <c r="X571" s="199">
        <f t="shared" si="192"/>
        <v>0</v>
      </c>
      <c r="Y571" s="199">
        <f t="shared" si="193"/>
        <v>0</v>
      </c>
      <c r="Z571" s="72"/>
      <c r="AA571" s="213">
        <f>+IFERROR(MIN(Z571*(1+MTR!$E$28)*(1+MTR!$F$28),IF(L571&lt;2018,X571+Y571*MTR!$D$35,X571+Y571*MTR!$E$36)),0)</f>
        <v>0</v>
      </c>
    </row>
    <row r="572" spans="1:27">
      <c r="A572" s="105"/>
      <c r="B572" s="72"/>
      <c r="C572" s="116"/>
      <c r="D572" s="72"/>
      <c r="E572" s="113"/>
      <c r="F572" s="197" t="str">
        <f t="shared" si="105"/>
        <v/>
      </c>
      <c r="G572" s="198" t="str">
        <f t="shared" si="106"/>
        <v/>
      </c>
      <c r="H572" s="199">
        <f t="shared" si="195"/>
        <v>0</v>
      </c>
      <c r="I572" s="199">
        <f t="shared" si="196"/>
        <v>0</v>
      </c>
      <c r="J572" s="199">
        <f t="shared" si="197"/>
        <v>0</v>
      </c>
      <c r="K572" s="199">
        <f t="shared" si="198"/>
        <v>0</v>
      </c>
      <c r="L572" s="199">
        <f t="shared" si="199"/>
        <v>0</v>
      </c>
      <c r="M572" s="199">
        <f t="shared" si="200"/>
        <v>0</v>
      </c>
      <c r="N572" s="72"/>
      <c r="O572" s="199">
        <f>+IFERROR(MIN(N572*(1+MTR!$E$28)*(1+MTR!$D$28),IF($C572&lt;2018,L572+M572*MTR!$D$35,L572+M572*MTR!$E$36)),0)</f>
        <v>0</v>
      </c>
      <c r="Q572" s="199" t="str">
        <f t="shared" si="194"/>
        <v/>
      </c>
      <c r="R572" s="199">
        <f t="shared" si="186"/>
        <v>0</v>
      </c>
      <c r="S572" s="199">
        <f t="shared" si="187"/>
        <v>0</v>
      </c>
      <c r="T572" s="199">
        <f t="shared" si="188"/>
        <v>0</v>
      </c>
      <c r="U572" s="199">
        <f t="shared" si="189"/>
        <v>0</v>
      </c>
      <c r="V572" s="199">
        <f t="shared" si="190"/>
        <v>0</v>
      </c>
      <c r="W572" s="199">
        <f t="shared" si="191"/>
        <v>0</v>
      </c>
      <c r="X572" s="199">
        <f t="shared" si="192"/>
        <v>0</v>
      </c>
      <c r="Y572" s="199">
        <f t="shared" si="193"/>
        <v>0</v>
      </c>
      <c r="Z572" s="72"/>
      <c r="AA572" s="213">
        <f>+IFERROR(MIN(Z572*(1+MTR!$E$28)*(1+MTR!$F$28),IF(L572&lt;2018,X572+Y572*MTR!$D$35,X572+Y572*MTR!$E$36)),0)</f>
        <v>0</v>
      </c>
    </row>
    <row r="573" spans="1:27">
      <c r="A573" s="105"/>
      <c r="B573" s="72"/>
      <c r="C573" s="116"/>
      <c r="D573" s="72"/>
      <c r="E573" s="113"/>
      <c r="F573" s="197" t="str">
        <f t="shared" si="105"/>
        <v/>
      </c>
      <c r="G573" s="198" t="str">
        <f t="shared" si="106"/>
        <v/>
      </c>
      <c r="H573" s="199">
        <f t="shared" si="195"/>
        <v>0</v>
      </c>
      <c r="I573" s="199">
        <f t="shared" si="196"/>
        <v>0</v>
      </c>
      <c r="J573" s="199">
        <f t="shared" si="197"/>
        <v>0</v>
      </c>
      <c r="K573" s="199">
        <f t="shared" si="198"/>
        <v>0</v>
      </c>
      <c r="L573" s="199">
        <f t="shared" si="199"/>
        <v>0</v>
      </c>
      <c r="M573" s="199">
        <f t="shared" si="200"/>
        <v>0</v>
      </c>
      <c r="N573" s="72"/>
      <c r="O573" s="199">
        <f>+IFERROR(MIN(N573*(1+MTR!$E$28)*(1+MTR!$D$28),IF($C573&lt;2018,L573+M573*MTR!$D$35,L573+M573*MTR!$E$36)),0)</f>
        <v>0</v>
      </c>
      <c r="Q573" s="199" t="str">
        <f t="shared" si="194"/>
        <v/>
      </c>
      <c r="R573" s="199">
        <f t="shared" si="186"/>
        <v>0</v>
      </c>
      <c r="S573" s="199">
        <f t="shared" si="187"/>
        <v>0</v>
      </c>
      <c r="T573" s="199">
        <f t="shared" si="188"/>
        <v>0</v>
      </c>
      <c r="U573" s="199">
        <f t="shared" si="189"/>
        <v>0</v>
      </c>
      <c r="V573" s="199">
        <f t="shared" si="190"/>
        <v>0</v>
      </c>
      <c r="W573" s="199">
        <f t="shared" si="191"/>
        <v>0</v>
      </c>
      <c r="X573" s="199">
        <f t="shared" si="192"/>
        <v>0</v>
      </c>
      <c r="Y573" s="199">
        <f t="shared" si="193"/>
        <v>0</v>
      </c>
      <c r="Z573" s="72"/>
      <c r="AA573" s="213">
        <f>+IFERROR(MIN(Z573*(1+MTR!$E$28)*(1+MTR!$F$28),IF(L573&lt;2018,X573+Y573*MTR!$D$35,X573+Y573*MTR!$E$36)),0)</f>
        <v>0</v>
      </c>
    </row>
    <row r="574" spans="1:27">
      <c r="A574" s="105"/>
      <c r="B574" s="72"/>
      <c r="C574" s="116"/>
      <c r="D574" s="72"/>
      <c r="E574" s="113"/>
      <c r="F574" s="197" t="str">
        <f t="shared" si="105"/>
        <v/>
      </c>
      <c r="G574" s="198" t="str">
        <f t="shared" si="106"/>
        <v/>
      </c>
      <c r="H574" s="199">
        <f t="shared" si="195"/>
        <v>0</v>
      </c>
      <c r="I574" s="199">
        <f t="shared" si="196"/>
        <v>0</v>
      </c>
      <c r="J574" s="199">
        <f t="shared" si="197"/>
        <v>0</v>
      </c>
      <c r="K574" s="199">
        <f t="shared" si="198"/>
        <v>0</v>
      </c>
      <c r="L574" s="199">
        <f t="shared" si="199"/>
        <v>0</v>
      </c>
      <c r="M574" s="199">
        <f t="shared" si="200"/>
        <v>0</v>
      </c>
      <c r="N574" s="72"/>
      <c r="O574" s="199">
        <f>+IFERROR(MIN(N574*(1+MTR!$E$28)*(1+MTR!$D$28),IF($C574&lt;2018,L574+M574*MTR!$D$35,L574+M574*MTR!$E$36)),0)</f>
        <v>0</v>
      </c>
      <c r="Q574" s="199" t="str">
        <f t="shared" si="194"/>
        <v/>
      </c>
      <c r="R574" s="199">
        <f t="shared" si="186"/>
        <v>0</v>
      </c>
      <c r="S574" s="199">
        <f t="shared" si="187"/>
        <v>0</v>
      </c>
      <c r="T574" s="199">
        <f t="shared" si="188"/>
        <v>0</v>
      </c>
      <c r="U574" s="199">
        <f t="shared" si="189"/>
        <v>0</v>
      </c>
      <c r="V574" s="199">
        <f t="shared" si="190"/>
        <v>0</v>
      </c>
      <c r="W574" s="199">
        <f t="shared" si="191"/>
        <v>0</v>
      </c>
      <c r="X574" s="199">
        <f t="shared" si="192"/>
        <v>0</v>
      </c>
      <c r="Y574" s="199">
        <f t="shared" si="193"/>
        <v>0</v>
      </c>
      <c r="Z574" s="72"/>
      <c r="AA574" s="213">
        <f>+IFERROR(MIN(Z574*(1+MTR!$E$28)*(1+MTR!$F$28),IF(L574&lt;2018,X574+Y574*MTR!$D$35,X574+Y574*MTR!$E$36)),0)</f>
        <v>0</v>
      </c>
    </row>
    <row r="575" spans="1:27">
      <c r="A575" s="105"/>
      <c r="B575" s="72"/>
      <c r="C575" s="116"/>
      <c r="D575" s="72"/>
      <c r="E575" s="113"/>
      <c r="F575" s="197" t="str">
        <f t="shared" si="105"/>
        <v/>
      </c>
      <c r="G575" s="198" t="str">
        <f t="shared" si="106"/>
        <v/>
      </c>
      <c r="H575" s="199">
        <f t="shared" si="195"/>
        <v>0</v>
      </c>
      <c r="I575" s="199">
        <f t="shared" si="196"/>
        <v>0</v>
      </c>
      <c r="J575" s="199">
        <f t="shared" si="197"/>
        <v>0</v>
      </c>
      <c r="K575" s="199">
        <f t="shared" si="198"/>
        <v>0</v>
      </c>
      <c r="L575" s="199">
        <f t="shared" si="199"/>
        <v>0</v>
      </c>
      <c r="M575" s="199">
        <f t="shared" si="200"/>
        <v>0</v>
      </c>
      <c r="N575" s="72"/>
      <c r="O575" s="199">
        <f>+IFERROR(MIN(N575*(1+MTR!$E$28)*(1+MTR!$D$28),IF($C575&lt;2018,L575+M575*MTR!$D$35,L575+M575*MTR!$E$36)),0)</f>
        <v>0</v>
      </c>
      <c r="Q575" s="199" t="str">
        <f t="shared" si="194"/>
        <v/>
      </c>
      <c r="R575" s="199">
        <f t="shared" si="186"/>
        <v>0</v>
      </c>
      <c r="S575" s="199">
        <f t="shared" si="187"/>
        <v>0</v>
      </c>
      <c r="T575" s="199">
        <f t="shared" si="188"/>
        <v>0</v>
      </c>
      <c r="U575" s="199">
        <f t="shared" si="189"/>
        <v>0</v>
      </c>
      <c r="V575" s="199">
        <f t="shared" si="190"/>
        <v>0</v>
      </c>
      <c r="W575" s="199">
        <f t="shared" si="191"/>
        <v>0</v>
      </c>
      <c r="X575" s="199">
        <f t="shared" si="192"/>
        <v>0</v>
      </c>
      <c r="Y575" s="199">
        <f t="shared" si="193"/>
        <v>0</v>
      </c>
      <c r="Z575" s="72"/>
      <c r="AA575" s="213">
        <f>+IFERROR(MIN(Z575*(1+MTR!$E$28)*(1+MTR!$F$28),IF(L575&lt;2018,X575+Y575*MTR!$D$35,X575+Y575*MTR!$E$36)),0)</f>
        <v>0</v>
      </c>
    </row>
    <row r="576" spans="1:27">
      <c r="A576" s="105"/>
      <c r="B576" s="72"/>
      <c r="C576" s="116"/>
      <c r="D576" s="72"/>
      <c r="E576" s="113"/>
      <c r="F576" s="197" t="str">
        <f t="shared" si="105"/>
        <v/>
      </c>
      <c r="G576" s="198" t="str">
        <f t="shared" si="106"/>
        <v/>
      </c>
      <c r="H576" s="199">
        <f t="shared" si="195"/>
        <v>0</v>
      </c>
      <c r="I576" s="199">
        <f t="shared" si="196"/>
        <v>0</v>
      </c>
      <c r="J576" s="199">
        <f t="shared" si="197"/>
        <v>0</v>
      </c>
      <c r="K576" s="199">
        <f t="shared" si="198"/>
        <v>0</v>
      </c>
      <c r="L576" s="199">
        <f t="shared" si="199"/>
        <v>0</v>
      </c>
      <c r="M576" s="199">
        <f t="shared" si="200"/>
        <v>0</v>
      </c>
      <c r="N576" s="72"/>
      <c r="O576" s="199">
        <f>+IFERROR(MIN(N576*(1+MTR!$E$28)*(1+MTR!$D$28),IF($C576&lt;2018,L576+M576*MTR!$D$35,L576+M576*MTR!$E$36)),0)</f>
        <v>0</v>
      </c>
      <c r="Q576" s="199" t="str">
        <f t="shared" si="194"/>
        <v/>
      </c>
      <c r="R576" s="199">
        <f t="shared" si="186"/>
        <v>0</v>
      </c>
      <c r="S576" s="199">
        <f t="shared" si="187"/>
        <v>0</v>
      </c>
      <c r="T576" s="199">
        <f t="shared" si="188"/>
        <v>0</v>
      </c>
      <c r="U576" s="199">
        <f t="shared" si="189"/>
        <v>0</v>
      </c>
      <c r="V576" s="199">
        <f t="shared" si="190"/>
        <v>0</v>
      </c>
      <c r="W576" s="199">
        <f t="shared" si="191"/>
        <v>0</v>
      </c>
      <c r="X576" s="199">
        <f t="shared" si="192"/>
        <v>0</v>
      </c>
      <c r="Y576" s="199">
        <f t="shared" si="193"/>
        <v>0</v>
      </c>
      <c r="Z576" s="72"/>
      <c r="AA576" s="213">
        <f>+IFERROR(MIN(Z576*(1+MTR!$E$28)*(1+MTR!$F$28),IF(L576&lt;2018,X576+Y576*MTR!$D$35,X576+Y576*MTR!$E$36)),0)</f>
        <v>0</v>
      </c>
    </row>
    <row r="577" spans="1:27">
      <c r="A577" s="105"/>
      <c r="B577" s="72"/>
      <c r="C577" s="116"/>
      <c r="D577" s="72"/>
      <c r="E577" s="113"/>
      <c r="F577" s="197" t="str">
        <f t="shared" ref="F577:F578" si="201">+IF(ISERROR(VLOOKUP($A577,ViteUtili,2,0)),"",VLOOKUP($A577,ViteUtili,2,0))</f>
        <v/>
      </c>
      <c r="G577" s="198" t="str">
        <f t="shared" ref="G577:G578" si="202">+IF(ISERROR(VLOOKUP($C577,DeflatoriCK,RIGHT(G$14,4)-2016,0)),"",VLOOKUP($C577,DeflatoriCK,RIGHT(G$14,4)-2016,0))</f>
        <v/>
      </c>
      <c r="H577" s="199">
        <f t="shared" ref="H577:H578" si="203">+IFERROR(G577*$D577,0)</f>
        <v>0</v>
      </c>
      <c r="I577" s="199">
        <f t="shared" ref="I577:I578" si="204">+IFERROR(G577*$E577,0)</f>
        <v>0</v>
      </c>
      <c r="J577" s="199">
        <f t="shared" ref="J577:J578" si="205">+IFERROR(IF($F577&gt;0,MAX(0,MIN(H577/$F577,MAX(0,H577))),0),0)</f>
        <v>0</v>
      </c>
      <c r="K577" s="199">
        <f t="shared" ref="K577:K578" si="206">+IFERROR(IF($F577&gt;0,MAX(0,MIN(I577/$F577,MAX(0,I577))),0),0)</f>
        <v>0</v>
      </c>
      <c r="L577" s="199">
        <f t="shared" ref="L577:L578" si="207">+J577-K577</f>
        <v>0</v>
      </c>
      <c r="M577" s="199">
        <f t="shared" ref="M577:M578" si="208">+H577-I577</f>
        <v>0</v>
      </c>
      <c r="N577" s="72"/>
      <c r="O577" s="199">
        <f>+IFERROR(MIN(N577*(1+MTR!$E$28)*(1+MTR!$D$28),IF($C577&lt;2018,L577+M577*MTR!$D$35,L577+M577*MTR!$E$36)),0)</f>
        <v>0</v>
      </c>
      <c r="Q577" s="199" t="str">
        <f t="shared" si="194"/>
        <v/>
      </c>
      <c r="R577" s="199">
        <f t="shared" ref="R577:R578" si="209">+IFERROR(Q577*$D577,0)</f>
        <v>0</v>
      </c>
      <c r="S577" s="199">
        <f t="shared" ref="S577:S578" si="210">IFERROR(MIN((J577)*$J$12,R577),"")</f>
        <v>0</v>
      </c>
      <c r="T577" s="199">
        <f t="shared" ref="T577:T578" si="211">+IFERROR(Q577*$E577,0)</f>
        <v>0</v>
      </c>
      <c r="U577" s="199">
        <f t="shared" ref="U577:U578" si="212">IFERROR(MIN((K577)*$J$12,T577),"")</f>
        <v>0</v>
      </c>
      <c r="V577" s="199">
        <f t="shared" ref="V577:V578" si="213">+IFERROR(IF($F577&gt;0,MAX(0,MIN(R577/$F577,MAX(0,R577))),0),0)</f>
        <v>0</v>
      </c>
      <c r="W577" s="199">
        <f t="shared" ref="W577:W578" si="214">+IFERROR(IF($F577&gt;0,MAX(0,MIN(T577/$F577,MAX(0,T577))),0),0)</f>
        <v>0</v>
      </c>
      <c r="X577" s="199">
        <f t="shared" ref="X577:X578" si="215">+V577-W577</f>
        <v>0</v>
      </c>
      <c r="Y577" s="199">
        <f t="shared" ref="Y577:Y578" si="216">+R577-T577</f>
        <v>0</v>
      </c>
      <c r="Z577" s="72"/>
      <c r="AA577" s="213">
        <f>+IFERROR(MIN(Z577*(1+MTR!$E$28)*(1+MTR!$F$28),IF(L577&lt;2018,X577+Y577*MTR!$D$35,X577+Y577*MTR!$E$36)),0)</f>
        <v>0</v>
      </c>
    </row>
    <row r="578" spans="1:27">
      <c r="A578" s="105"/>
      <c r="B578" s="72"/>
      <c r="C578" s="116"/>
      <c r="D578" s="72"/>
      <c r="E578" s="113"/>
      <c r="F578" s="197" t="str">
        <f t="shared" si="201"/>
        <v/>
      </c>
      <c r="G578" s="198" t="str">
        <f t="shared" si="202"/>
        <v/>
      </c>
      <c r="H578" s="199">
        <f t="shared" si="203"/>
        <v>0</v>
      </c>
      <c r="I578" s="199">
        <f t="shared" si="204"/>
        <v>0</v>
      </c>
      <c r="J578" s="199">
        <f t="shared" si="205"/>
        <v>0</v>
      </c>
      <c r="K578" s="199">
        <f t="shared" si="206"/>
        <v>0</v>
      </c>
      <c r="L578" s="199">
        <f t="shared" si="207"/>
        <v>0</v>
      </c>
      <c r="M578" s="199">
        <f t="shared" si="208"/>
        <v>0</v>
      </c>
      <c r="N578" s="72"/>
      <c r="O578" s="199">
        <f>+IFERROR(MIN(N578*(1+MTR!$E$28)*(1+MTR!$D$28),IF($C578&lt;2018,L578+M578*MTR!$D$35,L578+M578*MTR!$E$36)),0)</f>
        <v>0</v>
      </c>
      <c r="Q578" s="199" t="str">
        <f t="shared" si="194"/>
        <v/>
      </c>
      <c r="R578" s="199">
        <f t="shared" si="209"/>
        <v>0</v>
      </c>
      <c r="S578" s="199">
        <f t="shared" si="210"/>
        <v>0</v>
      </c>
      <c r="T578" s="199">
        <f t="shared" si="211"/>
        <v>0</v>
      </c>
      <c r="U578" s="199">
        <f t="shared" si="212"/>
        <v>0</v>
      </c>
      <c r="V578" s="199">
        <f t="shared" si="213"/>
        <v>0</v>
      </c>
      <c r="W578" s="199">
        <f t="shared" si="214"/>
        <v>0</v>
      </c>
      <c r="X578" s="199">
        <f t="shared" si="215"/>
        <v>0</v>
      </c>
      <c r="Y578" s="199">
        <f t="shared" si="216"/>
        <v>0</v>
      </c>
      <c r="Z578" s="72"/>
      <c r="AA578" s="213">
        <f>+IFERROR(MIN(Z578*(1+MTR!$E$28)*(1+MTR!$F$28),IF(L578&lt;2018,X578+Y578*MTR!$D$35,X578+Y578*MTR!$E$36)),0)</f>
        <v>0</v>
      </c>
    </row>
    <row r="579" spans="1:27">
      <c r="A579" s="105"/>
      <c r="B579" s="72"/>
      <c r="C579" s="116"/>
      <c r="D579" s="72"/>
      <c r="E579" s="113"/>
      <c r="F579" s="197" t="str">
        <f t="shared" si="105"/>
        <v/>
      </c>
      <c r="G579" s="198" t="str">
        <f t="shared" si="106"/>
        <v/>
      </c>
      <c r="H579" s="199">
        <f t="shared" ref="H579:H582" si="217">+IFERROR(G579*$D579,0)</f>
        <v>0</v>
      </c>
      <c r="I579" s="199">
        <f t="shared" ref="I579:I582" si="218">+IFERROR(G579*$E579,0)</f>
        <v>0</v>
      </c>
      <c r="J579" s="199">
        <f t="shared" ref="J579:J582" si="219">+IFERROR(IF($F579&gt;0,MAX(0,MIN(H579/$F579,MAX(0,H579))),0),0)</f>
        <v>0</v>
      </c>
      <c r="K579" s="199">
        <f t="shared" ref="K579:K582" si="220">+IFERROR(IF($F579&gt;0,MAX(0,MIN(I579/$F579,MAX(0,I579))),0),0)</f>
        <v>0</v>
      </c>
      <c r="L579" s="199">
        <f t="shared" ref="L579:L582" si="221">+J579-K579</f>
        <v>0</v>
      </c>
      <c r="M579" s="199">
        <f t="shared" ref="M579:M582" si="222">+H579-I579</f>
        <v>0</v>
      </c>
      <c r="N579" s="72"/>
      <c r="O579" s="199">
        <f>+IFERROR(MIN(N579*(1+MTR!$E$28)*(1+MTR!$D$28),IF($C579&lt;2018,L579+M579*MTR!$D$35,L579+M579*MTR!$E$36)),0)</f>
        <v>0</v>
      </c>
      <c r="Q579" s="199" t="str">
        <f t="shared" si="194"/>
        <v/>
      </c>
      <c r="R579" s="199">
        <f t="shared" si="186"/>
        <v>0</v>
      </c>
      <c r="S579" s="199">
        <f t="shared" si="187"/>
        <v>0</v>
      </c>
      <c r="T579" s="199">
        <f t="shared" si="188"/>
        <v>0</v>
      </c>
      <c r="U579" s="199">
        <f t="shared" si="189"/>
        <v>0</v>
      </c>
      <c r="V579" s="199">
        <f t="shared" si="190"/>
        <v>0</v>
      </c>
      <c r="W579" s="199">
        <f t="shared" si="191"/>
        <v>0</v>
      </c>
      <c r="X579" s="199">
        <f t="shared" si="192"/>
        <v>0</v>
      </c>
      <c r="Y579" s="199">
        <f t="shared" si="193"/>
        <v>0</v>
      </c>
      <c r="Z579" s="72"/>
      <c r="AA579" s="213">
        <f>+IFERROR(MIN(Z579*(1+MTR!$E$28)*(1+MTR!$F$28),IF(L579&lt;2018,X579+Y579*MTR!$D$35,X579+Y579*MTR!$E$36)),0)</f>
        <v>0</v>
      </c>
    </row>
    <row r="580" spans="1:27">
      <c r="A580" s="105"/>
      <c r="B580" s="72"/>
      <c r="C580" s="116"/>
      <c r="D580" s="72"/>
      <c r="E580" s="113"/>
      <c r="F580" s="197" t="str">
        <f t="shared" si="105"/>
        <v/>
      </c>
      <c r="G580" s="198" t="str">
        <f t="shared" si="106"/>
        <v/>
      </c>
      <c r="H580" s="199">
        <f t="shared" si="217"/>
        <v>0</v>
      </c>
      <c r="I580" s="199">
        <f t="shared" si="218"/>
        <v>0</v>
      </c>
      <c r="J580" s="199">
        <f t="shared" si="219"/>
        <v>0</v>
      </c>
      <c r="K580" s="199">
        <f t="shared" si="220"/>
        <v>0</v>
      </c>
      <c r="L580" s="199">
        <f t="shared" si="221"/>
        <v>0</v>
      </c>
      <c r="M580" s="199">
        <f t="shared" si="222"/>
        <v>0</v>
      </c>
      <c r="N580" s="72"/>
      <c r="O580" s="199">
        <f>+IFERROR(MIN(N580*(1+MTR!$E$28)*(1+MTR!$D$28),IF($C580&lt;2018,L580+M580*MTR!$D$35,L580+M580*MTR!$E$36)),0)</f>
        <v>0</v>
      </c>
      <c r="Q580" s="199" t="str">
        <f t="shared" si="194"/>
        <v/>
      </c>
      <c r="R580" s="199">
        <f t="shared" si="186"/>
        <v>0</v>
      </c>
      <c r="S580" s="199">
        <f t="shared" si="187"/>
        <v>0</v>
      </c>
      <c r="T580" s="199">
        <f t="shared" si="188"/>
        <v>0</v>
      </c>
      <c r="U580" s="199">
        <f t="shared" si="189"/>
        <v>0</v>
      </c>
      <c r="V580" s="199">
        <f t="shared" si="190"/>
        <v>0</v>
      </c>
      <c r="W580" s="199">
        <f t="shared" si="191"/>
        <v>0</v>
      </c>
      <c r="X580" s="199">
        <f t="shared" si="192"/>
        <v>0</v>
      </c>
      <c r="Y580" s="199">
        <f t="shared" si="193"/>
        <v>0</v>
      </c>
      <c r="Z580" s="72"/>
      <c r="AA580" s="213">
        <f>+IFERROR(MIN(Z580*(1+MTR!$E$28)*(1+MTR!$F$28),IF(L580&lt;2018,X580+Y580*MTR!$D$35,X580+Y580*MTR!$E$36)),0)</f>
        <v>0</v>
      </c>
    </row>
    <row r="581" spans="1:27">
      <c r="A581" s="105"/>
      <c r="B581" s="72"/>
      <c r="C581" s="116"/>
      <c r="D581" s="72"/>
      <c r="E581" s="113"/>
      <c r="F581" s="197" t="str">
        <f t="shared" si="105"/>
        <v/>
      </c>
      <c r="G581" s="198" t="str">
        <f t="shared" si="106"/>
        <v/>
      </c>
      <c r="H581" s="199">
        <f t="shared" si="217"/>
        <v>0</v>
      </c>
      <c r="I581" s="199">
        <f t="shared" si="218"/>
        <v>0</v>
      </c>
      <c r="J581" s="199">
        <f t="shared" si="219"/>
        <v>0</v>
      </c>
      <c r="K581" s="199">
        <f t="shared" si="220"/>
        <v>0</v>
      </c>
      <c r="L581" s="199">
        <f t="shared" si="221"/>
        <v>0</v>
      </c>
      <c r="M581" s="199">
        <f t="shared" si="222"/>
        <v>0</v>
      </c>
      <c r="N581" s="72"/>
      <c r="O581" s="199">
        <f>+IFERROR(MIN(N581*(1+MTR!$E$28)*(1+MTR!$D$28),IF($C581&lt;2018,L581+M581*MTR!$D$35,L581+M581*MTR!$E$36)),0)</f>
        <v>0</v>
      </c>
      <c r="Q581" s="199" t="str">
        <f t="shared" si="194"/>
        <v/>
      </c>
      <c r="R581" s="199">
        <f t="shared" si="186"/>
        <v>0</v>
      </c>
      <c r="S581" s="199">
        <f t="shared" si="187"/>
        <v>0</v>
      </c>
      <c r="T581" s="199">
        <f t="shared" si="188"/>
        <v>0</v>
      </c>
      <c r="U581" s="199">
        <f t="shared" si="189"/>
        <v>0</v>
      </c>
      <c r="V581" s="199">
        <f t="shared" si="190"/>
        <v>0</v>
      </c>
      <c r="W581" s="199">
        <f t="shared" si="191"/>
        <v>0</v>
      </c>
      <c r="X581" s="199">
        <f t="shared" si="192"/>
        <v>0</v>
      </c>
      <c r="Y581" s="199">
        <f t="shared" si="193"/>
        <v>0</v>
      </c>
      <c r="Z581" s="72"/>
      <c r="AA581" s="213">
        <f>+IFERROR(MIN(Z581*(1+MTR!$E$28)*(1+MTR!$F$28),IF(L581&lt;2018,X581+Y581*MTR!$D$35,X581+Y581*MTR!$E$36)),0)</f>
        <v>0</v>
      </c>
    </row>
    <row r="582" spans="1:27">
      <c r="A582" s="105"/>
      <c r="B582" s="72"/>
      <c r="C582" s="116"/>
      <c r="D582" s="72"/>
      <c r="E582" s="113"/>
      <c r="F582" s="197" t="str">
        <f t="shared" si="105"/>
        <v/>
      </c>
      <c r="G582" s="198" t="str">
        <f t="shared" si="106"/>
        <v/>
      </c>
      <c r="H582" s="199">
        <f t="shared" si="217"/>
        <v>0</v>
      </c>
      <c r="I582" s="199">
        <f t="shared" si="218"/>
        <v>0</v>
      </c>
      <c r="J582" s="199">
        <f t="shared" si="219"/>
        <v>0</v>
      </c>
      <c r="K582" s="199">
        <f t="shared" si="220"/>
        <v>0</v>
      </c>
      <c r="L582" s="199">
        <f t="shared" si="221"/>
        <v>0</v>
      </c>
      <c r="M582" s="199">
        <f t="shared" si="222"/>
        <v>0</v>
      </c>
      <c r="N582" s="72"/>
      <c r="O582" s="199">
        <f>+IFERROR(MIN(N582*(1+MTR!$E$28)*(1+MTR!$D$28),IF($C582&lt;2018,L582+M582*MTR!$D$35,L582+M582*MTR!$E$36)),0)</f>
        <v>0</v>
      </c>
      <c r="Q582" s="199" t="str">
        <f t="shared" si="194"/>
        <v/>
      </c>
      <c r="R582" s="199">
        <f t="shared" si="186"/>
        <v>0</v>
      </c>
      <c r="S582" s="199">
        <f t="shared" si="187"/>
        <v>0</v>
      </c>
      <c r="T582" s="199">
        <f t="shared" si="188"/>
        <v>0</v>
      </c>
      <c r="U582" s="199">
        <f t="shared" si="189"/>
        <v>0</v>
      </c>
      <c r="V582" s="199">
        <f t="shared" si="190"/>
        <v>0</v>
      </c>
      <c r="W582" s="199">
        <f t="shared" si="191"/>
        <v>0</v>
      </c>
      <c r="X582" s="199">
        <f t="shared" si="192"/>
        <v>0</v>
      </c>
      <c r="Y582" s="199">
        <f t="shared" si="193"/>
        <v>0</v>
      </c>
      <c r="Z582" s="72"/>
      <c r="AA582" s="213">
        <f>+IFERROR(MIN(Z582*(1+MTR!$E$28)*(1+MTR!$F$28),IF(L582&lt;2018,X582+Y582*MTR!$D$35,X582+Y582*MTR!$E$36)),0)</f>
        <v>0</v>
      </c>
    </row>
    <row r="583" spans="1:27">
      <c r="A583" s="105"/>
      <c r="B583" s="72"/>
      <c r="C583" s="116"/>
      <c r="D583" s="72"/>
      <c r="E583" s="113"/>
      <c r="F583" s="197" t="str">
        <f t="shared" si="105"/>
        <v/>
      </c>
      <c r="G583" s="198" t="str">
        <f t="shared" si="106"/>
        <v/>
      </c>
      <c r="H583" s="199">
        <f t="shared" si="195"/>
        <v>0</v>
      </c>
      <c r="I583" s="199">
        <f t="shared" si="196"/>
        <v>0</v>
      </c>
      <c r="J583" s="199">
        <f t="shared" si="197"/>
        <v>0</v>
      </c>
      <c r="K583" s="199">
        <f t="shared" si="198"/>
        <v>0</v>
      </c>
      <c r="L583" s="199">
        <f t="shared" si="199"/>
        <v>0</v>
      </c>
      <c r="M583" s="199">
        <f t="shared" si="200"/>
        <v>0</v>
      </c>
      <c r="N583" s="72"/>
      <c r="O583" s="199">
        <f>+IFERROR(MIN(N583*(1+MTR!$E$28)*(1+MTR!$D$28),IF($C583&lt;2018,L583+M583*MTR!$D$35,L583+M583*MTR!$E$36)),0)</f>
        <v>0</v>
      </c>
      <c r="Q583" s="199" t="str">
        <f t="shared" si="194"/>
        <v/>
      </c>
      <c r="R583" s="199">
        <f t="shared" si="186"/>
        <v>0</v>
      </c>
      <c r="S583" s="199">
        <f t="shared" si="187"/>
        <v>0</v>
      </c>
      <c r="T583" s="199">
        <f t="shared" si="188"/>
        <v>0</v>
      </c>
      <c r="U583" s="199">
        <f t="shared" si="189"/>
        <v>0</v>
      </c>
      <c r="V583" s="199">
        <f t="shared" si="190"/>
        <v>0</v>
      </c>
      <c r="W583" s="199">
        <f t="shared" si="191"/>
        <v>0</v>
      </c>
      <c r="X583" s="199">
        <f t="shared" si="192"/>
        <v>0</v>
      </c>
      <c r="Y583" s="199">
        <f t="shared" si="193"/>
        <v>0</v>
      </c>
      <c r="Z583" s="72"/>
      <c r="AA583" s="213">
        <f>+IFERROR(MIN(Z583*(1+MTR!$E$28)*(1+MTR!$F$28),IF(L583&lt;2018,X583+Y583*MTR!$D$35,X583+Y583*MTR!$E$36)),0)</f>
        <v>0</v>
      </c>
    </row>
    <row r="584" spans="1:27">
      <c r="A584" s="105"/>
      <c r="B584" s="72"/>
      <c r="C584" s="116"/>
      <c r="D584" s="72"/>
      <c r="E584" s="113"/>
      <c r="F584" s="197" t="str">
        <f t="shared" ref="F584:F589" si="223">+IF(ISERROR(VLOOKUP($A584,ViteUtili,2,0)),"",VLOOKUP($A584,ViteUtili,2,0))</f>
        <v/>
      </c>
      <c r="G584" s="198" t="str">
        <f t="shared" ref="G584:G589" si="224">+IF(ISERROR(VLOOKUP($C584,DeflatoriCK,RIGHT(G$14,4)-2016,0)),"",VLOOKUP($C584,DeflatoriCK,RIGHT(G$14,4)-2016,0))</f>
        <v/>
      </c>
      <c r="H584" s="199">
        <f t="shared" si="195"/>
        <v>0</v>
      </c>
      <c r="I584" s="199">
        <f t="shared" si="196"/>
        <v>0</v>
      </c>
      <c r="J584" s="199">
        <f t="shared" si="197"/>
        <v>0</v>
      </c>
      <c r="K584" s="199">
        <f t="shared" si="198"/>
        <v>0</v>
      </c>
      <c r="L584" s="199">
        <f t="shared" si="199"/>
        <v>0</v>
      </c>
      <c r="M584" s="199">
        <f t="shared" si="200"/>
        <v>0</v>
      </c>
      <c r="N584" s="72"/>
      <c r="O584" s="199">
        <f>+IFERROR(MIN(N584*(1+MTR!$E$28)*(1+MTR!$D$28),IF($C584&lt;2018,L584+M584*MTR!$D$35,L584+M584*MTR!$E$36)),0)</f>
        <v>0</v>
      </c>
      <c r="Q584" s="199" t="str">
        <f t="shared" si="194"/>
        <v/>
      </c>
      <c r="R584" s="199">
        <f t="shared" si="186"/>
        <v>0</v>
      </c>
      <c r="S584" s="199">
        <f t="shared" si="187"/>
        <v>0</v>
      </c>
      <c r="T584" s="199">
        <f t="shared" si="188"/>
        <v>0</v>
      </c>
      <c r="U584" s="199">
        <f t="shared" si="189"/>
        <v>0</v>
      </c>
      <c r="V584" s="199">
        <f t="shared" si="190"/>
        <v>0</v>
      </c>
      <c r="W584" s="199">
        <f t="shared" si="191"/>
        <v>0</v>
      </c>
      <c r="X584" s="199">
        <f t="shared" si="192"/>
        <v>0</v>
      </c>
      <c r="Y584" s="199">
        <f t="shared" si="193"/>
        <v>0</v>
      </c>
      <c r="Z584" s="72"/>
      <c r="AA584" s="213">
        <f>+IFERROR(MIN(Z584*(1+MTR!$E$28)*(1+MTR!$F$28),IF(L584&lt;2018,X584+Y584*MTR!$D$35,X584+Y584*MTR!$E$36)),0)</f>
        <v>0</v>
      </c>
    </row>
    <row r="585" spans="1:27">
      <c r="A585" s="105"/>
      <c r="B585" s="72"/>
      <c r="C585" s="116"/>
      <c r="D585" s="72"/>
      <c r="E585" s="113"/>
      <c r="F585" s="197" t="str">
        <f t="shared" si="223"/>
        <v/>
      </c>
      <c r="G585" s="198" t="str">
        <f t="shared" si="224"/>
        <v/>
      </c>
      <c r="H585" s="199">
        <f t="shared" si="195"/>
        <v>0</v>
      </c>
      <c r="I585" s="199">
        <f t="shared" si="196"/>
        <v>0</v>
      </c>
      <c r="J585" s="199">
        <f t="shared" si="197"/>
        <v>0</v>
      </c>
      <c r="K585" s="199">
        <f t="shared" si="198"/>
        <v>0</v>
      </c>
      <c r="L585" s="199">
        <f t="shared" si="199"/>
        <v>0</v>
      </c>
      <c r="M585" s="199">
        <f t="shared" si="200"/>
        <v>0</v>
      </c>
      <c r="N585" s="72"/>
      <c r="O585" s="199">
        <f>+IFERROR(MIN(N585*(1+MTR!$E$28)*(1+MTR!$D$28),IF($C585&lt;2018,L585+M585*MTR!$D$35,L585+M585*MTR!$E$36)),0)</f>
        <v>0</v>
      </c>
      <c r="Q585" s="199" t="str">
        <f t="shared" si="194"/>
        <v/>
      </c>
      <c r="R585" s="199">
        <f t="shared" si="186"/>
        <v>0</v>
      </c>
      <c r="S585" s="199">
        <f t="shared" si="187"/>
        <v>0</v>
      </c>
      <c r="T585" s="199">
        <f t="shared" si="188"/>
        <v>0</v>
      </c>
      <c r="U585" s="199">
        <f t="shared" si="189"/>
        <v>0</v>
      </c>
      <c r="V585" s="199">
        <f t="shared" si="190"/>
        <v>0</v>
      </c>
      <c r="W585" s="199">
        <f t="shared" si="191"/>
        <v>0</v>
      </c>
      <c r="X585" s="199">
        <f t="shared" si="192"/>
        <v>0</v>
      </c>
      <c r="Y585" s="199">
        <f t="shared" si="193"/>
        <v>0</v>
      </c>
      <c r="Z585" s="72"/>
      <c r="AA585" s="213">
        <f>+IFERROR(MIN(Z585*(1+MTR!$E$28)*(1+MTR!$F$28),IF(L585&lt;2018,X585+Y585*MTR!$D$35,X585+Y585*MTR!$E$36)),0)</f>
        <v>0</v>
      </c>
    </row>
    <row r="586" spans="1:27">
      <c r="A586" s="105"/>
      <c r="B586" s="72"/>
      <c r="C586" s="116"/>
      <c r="D586" s="72"/>
      <c r="E586" s="113"/>
      <c r="F586" s="197" t="str">
        <f t="shared" si="223"/>
        <v/>
      </c>
      <c r="G586" s="198" t="str">
        <f t="shared" si="224"/>
        <v/>
      </c>
      <c r="H586" s="199">
        <f t="shared" si="195"/>
        <v>0</v>
      </c>
      <c r="I586" s="199">
        <f t="shared" si="196"/>
        <v>0</v>
      </c>
      <c r="J586" s="199">
        <f t="shared" si="197"/>
        <v>0</v>
      </c>
      <c r="K586" s="199">
        <f t="shared" si="198"/>
        <v>0</v>
      </c>
      <c r="L586" s="199">
        <f t="shared" si="199"/>
        <v>0</v>
      </c>
      <c r="M586" s="199">
        <f t="shared" si="200"/>
        <v>0</v>
      </c>
      <c r="N586" s="72"/>
      <c r="O586" s="199">
        <f>+IFERROR(MIN(N586*(1+MTR!$E$28)*(1+MTR!$D$28),IF($C586&lt;2018,L586+M586*MTR!$D$35,L586+M586*MTR!$E$36)),0)</f>
        <v>0</v>
      </c>
      <c r="Q586" s="199" t="str">
        <f t="shared" si="194"/>
        <v/>
      </c>
      <c r="R586" s="199">
        <f t="shared" si="186"/>
        <v>0</v>
      </c>
      <c r="S586" s="199">
        <f t="shared" si="187"/>
        <v>0</v>
      </c>
      <c r="T586" s="199">
        <f t="shared" si="188"/>
        <v>0</v>
      </c>
      <c r="U586" s="199">
        <f t="shared" si="189"/>
        <v>0</v>
      </c>
      <c r="V586" s="199">
        <f t="shared" si="190"/>
        <v>0</v>
      </c>
      <c r="W586" s="199">
        <f t="shared" si="191"/>
        <v>0</v>
      </c>
      <c r="X586" s="199">
        <f t="shared" si="192"/>
        <v>0</v>
      </c>
      <c r="Y586" s="199">
        <f t="shared" si="193"/>
        <v>0</v>
      </c>
      <c r="Z586" s="72"/>
      <c r="AA586" s="213">
        <f>+IFERROR(MIN(Z586*(1+MTR!$E$28)*(1+MTR!$F$28),IF(L586&lt;2018,X586+Y586*MTR!$D$35,X586+Y586*MTR!$E$36)),0)</f>
        <v>0</v>
      </c>
    </row>
    <row r="587" spans="1:27">
      <c r="A587" s="105"/>
      <c r="B587" s="72"/>
      <c r="C587" s="116"/>
      <c r="D587" s="72"/>
      <c r="E587" s="113"/>
      <c r="F587" s="197" t="str">
        <f t="shared" si="223"/>
        <v/>
      </c>
      <c r="G587" s="198" t="str">
        <f t="shared" si="224"/>
        <v/>
      </c>
      <c r="H587" s="199">
        <f t="shared" si="195"/>
        <v>0</v>
      </c>
      <c r="I587" s="199">
        <f t="shared" si="196"/>
        <v>0</v>
      </c>
      <c r="J587" s="199">
        <f t="shared" si="197"/>
        <v>0</v>
      </c>
      <c r="K587" s="199">
        <f t="shared" si="198"/>
        <v>0</v>
      </c>
      <c r="L587" s="199">
        <f t="shared" si="199"/>
        <v>0</v>
      </c>
      <c r="M587" s="199">
        <f t="shared" si="200"/>
        <v>0</v>
      </c>
      <c r="N587" s="72"/>
      <c r="O587" s="199">
        <f>+IFERROR(MIN(N587*(1+MTR!$E$28)*(1+MTR!$D$28),IF($C587&lt;2018,L587+M587*MTR!$D$35,L587+M587*MTR!$E$36)),0)</f>
        <v>0</v>
      </c>
      <c r="Q587" s="199" t="str">
        <f t="shared" si="194"/>
        <v/>
      </c>
      <c r="R587" s="199">
        <f t="shared" si="186"/>
        <v>0</v>
      </c>
      <c r="S587" s="199">
        <f t="shared" si="187"/>
        <v>0</v>
      </c>
      <c r="T587" s="199">
        <f t="shared" si="188"/>
        <v>0</v>
      </c>
      <c r="U587" s="199">
        <f t="shared" si="189"/>
        <v>0</v>
      </c>
      <c r="V587" s="199">
        <f t="shared" si="190"/>
        <v>0</v>
      </c>
      <c r="W587" s="199">
        <f t="shared" si="191"/>
        <v>0</v>
      </c>
      <c r="X587" s="199">
        <f t="shared" si="192"/>
        <v>0</v>
      </c>
      <c r="Y587" s="199">
        <f t="shared" si="193"/>
        <v>0</v>
      </c>
      <c r="Z587" s="72"/>
      <c r="AA587" s="213">
        <f>+IFERROR(MIN(Z587*(1+MTR!$E$28)*(1+MTR!$F$28),IF(L587&lt;2018,X587+Y587*MTR!$D$35,X587+Y587*MTR!$E$36)),0)</f>
        <v>0</v>
      </c>
    </row>
    <row r="588" spans="1:27">
      <c r="A588" s="105"/>
      <c r="B588" s="72"/>
      <c r="C588" s="116"/>
      <c r="D588" s="72"/>
      <c r="E588" s="113"/>
      <c r="F588" s="197" t="str">
        <f t="shared" si="223"/>
        <v/>
      </c>
      <c r="G588" s="198" t="str">
        <f t="shared" si="224"/>
        <v/>
      </c>
      <c r="H588" s="199">
        <f t="shared" si="195"/>
        <v>0</v>
      </c>
      <c r="I588" s="199">
        <f t="shared" si="196"/>
        <v>0</v>
      </c>
      <c r="J588" s="199">
        <f t="shared" si="197"/>
        <v>0</v>
      </c>
      <c r="K588" s="199">
        <f t="shared" si="198"/>
        <v>0</v>
      </c>
      <c r="L588" s="199">
        <f t="shared" si="199"/>
        <v>0</v>
      </c>
      <c r="M588" s="199">
        <f t="shared" si="200"/>
        <v>0</v>
      </c>
      <c r="N588" s="72"/>
      <c r="O588" s="199">
        <f>+IFERROR(MIN(N588*(1+MTR!$E$28)*(1+MTR!$D$28),IF($C588&lt;2018,L588+M588*MTR!$D$35,L588+M588*MTR!$E$36)),0)</f>
        <v>0</v>
      </c>
      <c r="Q588" s="199" t="str">
        <f t="shared" si="194"/>
        <v/>
      </c>
      <c r="R588" s="199">
        <f t="shared" si="186"/>
        <v>0</v>
      </c>
      <c r="S588" s="199">
        <f>IFERROR(MIN((J588)*$J$12,R588),"")</f>
        <v>0</v>
      </c>
      <c r="T588" s="199">
        <f t="shared" si="188"/>
        <v>0</v>
      </c>
      <c r="U588" s="199">
        <f>IFERROR(MIN((K588)*$J$12,T588),"")</f>
        <v>0</v>
      </c>
      <c r="V588" s="199">
        <f t="shared" si="190"/>
        <v>0</v>
      </c>
      <c r="W588" s="199">
        <f t="shared" si="191"/>
        <v>0</v>
      </c>
      <c r="X588" s="199">
        <f t="shared" si="192"/>
        <v>0</v>
      </c>
      <c r="Y588" s="199">
        <f t="shared" si="193"/>
        <v>0</v>
      </c>
      <c r="Z588" s="72"/>
      <c r="AA588" s="213">
        <f>+IFERROR(MIN(Z588*(1+MTR!$E$28)*(1+MTR!$F$28),IF(L588&lt;2018,X588+Y588*MTR!$D$35,X588+Y588*MTR!$E$36)),0)</f>
        <v>0</v>
      </c>
    </row>
    <row r="589" spans="1:27">
      <c r="A589" s="105"/>
      <c r="B589" s="72"/>
      <c r="C589" s="116"/>
      <c r="D589" s="72"/>
      <c r="E589" s="113"/>
      <c r="F589" s="197" t="str">
        <f t="shared" si="223"/>
        <v/>
      </c>
      <c r="G589" s="198" t="str">
        <f t="shared" si="224"/>
        <v/>
      </c>
      <c r="H589" s="199">
        <f t="shared" si="195"/>
        <v>0</v>
      </c>
      <c r="I589" s="199">
        <f t="shared" si="196"/>
        <v>0</v>
      </c>
      <c r="J589" s="199">
        <f t="shared" si="197"/>
        <v>0</v>
      </c>
      <c r="K589" s="199">
        <f t="shared" si="198"/>
        <v>0</v>
      </c>
      <c r="L589" s="199">
        <f t="shared" si="199"/>
        <v>0</v>
      </c>
      <c r="M589" s="199">
        <f t="shared" si="200"/>
        <v>0</v>
      </c>
      <c r="N589" s="72"/>
      <c r="O589" s="199">
        <f>+IFERROR(MIN(N589*(1+MTR!$E$28)*(1+MTR!$D$28),IF($C589&lt;2018,L589+M589*MTR!$D$35,L589+M589*MTR!$E$36)),0)</f>
        <v>0</v>
      </c>
      <c r="Q589" s="199" t="str">
        <f t="shared" si="194"/>
        <v/>
      </c>
      <c r="R589" s="199">
        <f t="shared" si="186"/>
        <v>0</v>
      </c>
      <c r="S589" s="199">
        <f t="shared" ref="S589:S601" si="225">IFERROR(MIN((J589)*$J$12,R589),"")</f>
        <v>0</v>
      </c>
      <c r="T589" s="199">
        <f t="shared" si="188"/>
        <v>0</v>
      </c>
      <c r="U589" s="199">
        <f t="shared" ref="U589:U601" si="226">IFERROR(MIN((K589)*$J$12,T589),"")</f>
        <v>0</v>
      </c>
      <c r="V589" s="199">
        <f t="shared" si="190"/>
        <v>0</v>
      </c>
      <c r="W589" s="199">
        <f t="shared" si="191"/>
        <v>0</v>
      </c>
      <c r="X589" s="199">
        <f t="shared" si="192"/>
        <v>0</v>
      </c>
      <c r="Y589" s="199">
        <f t="shared" si="193"/>
        <v>0</v>
      </c>
      <c r="Z589" s="72"/>
      <c r="AA589" s="213">
        <f>+IFERROR(MIN(Z589*(1+MTR!$E$28)*(1+MTR!$F$28),IF(L589&lt;2018,X589+Y589*MTR!$D$35,X589+Y589*MTR!$E$36)),0)</f>
        <v>0</v>
      </c>
    </row>
    <row r="590" spans="1:27">
      <c r="A590" s="105"/>
      <c r="B590" s="72"/>
      <c r="C590" s="116"/>
      <c r="D590" s="72"/>
      <c r="E590" s="113"/>
      <c r="F590" s="197" t="str">
        <f t="shared" ref="F590:F595" si="227">+IF(ISERROR(VLOOKUP($A590,ViteUtili,2,0)),"",VLOOKUP($A590,ViteUtili,2,0))</f>
        <v/>
      </c>
      <c r="G590" s="198" t="str">
        <f t="shared" ref="G590:G595" si="228">+IF(ISERROR(VLOOKUP($C590,DeflatoriCK,RIGHT(G$14,4)-2016,0)),"",VLOOKUP($C590,DeflatoriCK,RIGHT(G$14,4)-2016,0))</f>
        <v/>
      </c>
      <c r="H590" s="199">
        <f t="shared" ref="H590:H595" si="229">+IFERROR(G590*$D590,0)</f>
        <v>0</v>
      </c>
      <c r="I590" s="199">
        <f t="shared" ref="I590:I595" si="230">+IFERROR(G590*$E590,0)</f>
        <v>0</v>
      </c>
      <c r="J590" s="199">
        <f t="shared" ref="J590:J595" si="231">+IFERROR(IF($F590&gt;0,MAX(0,MIN(H590/$F590,MAX(0,H590))),0),0)</f>
        <v>0</v>
      </c>
      <c r="K590" s="199">
        <f t="shared" ref="K590:K595" si="232">+IFERROR(IF($F590&gt;0,MAX(0,MIN(I590/$F590,MAX(0,I590))),0),0)</f>
        <v>0</v>
      </c>
      <c r="L590" s="199">
        <f t="shared" ref="L590:L595" si="233">+J590-K590</f>
        <v>0</v>
      </c>
      <c r="M590" s="199">
        <f t="shared" ref="M590:M595" si="234">+H590-I590</f>
        <v>0</v>
      </c>
      <c r="N590" s="72"/>
      <c r="O590" s="199">
        <f>+IFERROR(MIN(N590*(1+MTR!$E$28)*(1+MTR!$D$28),IF($C590&lt;2018,L590+M590*MTR!$D$35,L590+M590*MTR!$E$36)),0)</f>
        <v>0</v>
      </c>
      <c r="Q590" s="199" t="str">
        <f t="shared" si="194"/>
        <v/>
      </c>
      <c r="R590" s="199">
        <f t="shared" si="186"/>
        <v>0</v>
      </c>
      <c r="S590" s="199">
        <f t="shared" si="225"/>
        <v>0</v>
      </c>
      <c r="T590" s="199">
        <f t="shared" si="188"/>
        <v>0</v>
      </c>
      <c r="U590" s="199">
        <f t="shared" si="226"/>
        <v>0</v>
      </c>
      <c r="V590" s="199">
        <f t="shared" si="190"/>
        <v>0</v>
      </c>
      <c r="W590" s="199">
        <f t="shared" si="191"/>
        <v>0</v>
      </c>
      <c r="X590" s="199">
        <f t="shared" si="192"/>
        <v>0</v>
      </c>
      <c r="Y590" s="199">
        <f t="shared" si="193"/>
        <v>0</v>
      </c>
      <c r="Z590" s="72"/>
      <c r="AA590" s="213">
        <f>+IFERROR(MIN(Z590*(1+MTR!$E$28)*(1+MTR!$F$28),IF(L590&lt;2018,X590+Y590*MTR!$D$35,X590+Y590*MTR!$E$36)),0)</f>
        <v>0</v>
      </c>
    </row>
    <row r="591" spans="1:27">
      <c r="A591" s="105"/>
      <c r="B591" s="72"/>
      <c r="C591" s="116"/>
      <c r="D591" s="72"/>
      <c r="E591" s="113"/>
      <c r="F591" s="197" t="str">
        <f t="shared" si="227"/>
        <v/>
      </c>
      <c r="G591" s="198" t="str">
        <f t="shared" si="228"/>
        <v/>
      </c>
      <c r="H591" s="199">
        <f t="shared" si="229"/>
        <v>0</v>
      </c>
      <c r="I591" s="199">
        <f t="shared" si="230"/>
        <v>0</v>
      </c>
      <c r="J591" s="199">
        <f t="shared" si="231"/>
        <v>0</v>
      </c>
      <c r="K591" s="199">
        <f t="shared" si="232"/>
        <v>0</v>
      </c>
      <c r="L591" s="199">
        <f t="shared" si="233"/>
        <v>0</v>
      </c>
      <c r="M591" s="199">
        <f t="shared" si="234"/>
        <v>0</v>
      </c>
      <c r="N591" s="72"/>
      <c r="O591" s="199">
        <f>+IFERROR(MIN(N591*(1+MTR!$E$28)*(1+MTR!$D$28),IF($C591&lt;2018,L591+M591*MTR!$D$35,L591+M591*MTR!$E$36)),0)</f>
        <v>0</v>
      </c>
      <c r="Q591" s="199" t="str">
        <f t="shared" si="194"/>
        <v/>
      </c>
      <c r="R591" s="199">
        <f t="shared" si="186"/>
        <v>0</v>
      </c>
      <c r="S591" s="199">
        <f t="shared" si="225"/>
        <v>0</v>
      </c>
      <c r="T591" s="199">
        <f t="shared" si="188"/>
        <v>0</v>
      </c>
      <c r="U591" s="199">
        <f t="shared" si="226"/>
        <v>0</v>
      </c>
      <c r="V591" s="199">
        <f t="shared" si="190"/>
        <v>0</v>
      </c>
      <c r="W591" s="199">
        <f t="shared" si="191"/>
        <v>0</v>
      </c>
      <c r="X591" s="199">
        <f t="shared" si="192"/>
        <v>0</v>
      </c>
      <c r="Y591" s="199">
        <f t="shared" si="193"/>
        <v>0</v>
      </c>
      <c r="Z591" s="72"/>
      <c r="AA591" s="213">
        <f>+IFERROR(MIN(Z591*(1+MTR!$E$28)*(1+MTR!$F$28),IF(L591&lt;2018,X591+Y591*MTR!$D$35,X591+Y591*MTR!$E$36)),0)</f>
        <v>0</v>
      </c>
    </row>
    <row r="592" spans="1:27">
      <c r="A592" s="105"/>
      <c r="B592" s="72"/>
      <c r="C592" s="116"/>
      <c r="D592" s="72"/>
      <c r="E592" s="113"/>
      <c r="F592" s="197" t="str">
        <f t="shared" si="227"/>
        <v/>
      </c>
      <c r="G592" s="198" t="str">
        <f t="shared" si="228"/>
        <v/>
      </c>
      <c r="H592" s="199">
        <f t="shared" si="229"/>
        <v>0</v>
      </c>
      <c r="I592" s="199">
        <f t="shared" si="230"/>
        <v>0</v>
      </c>
      <c r="J592" s="199">
        <f t="shared" si="231"/>
        <v>0</v>
      </c>
      <c r="K592" s="199">
        <f t="shared" si="232"/>
        <v>0</v>
      </c>
      <c r="L592" s="199">
        <f t="shared" si="233"/>
        <v>0</v>
      </c>
      <c r="M592" s="199">
        <f t="shared" si="234"/>
        <v>0</v>
      </c>
      <c r="N592" s="72"/>
      <c r="O592" s="199">
        <f>+IFERROR(MIN(N592*(1+MTR!$E$28)*(1+MTR!$D$28),IF($C592&lt;2018,L592+M592*MTR!$D$35,L592+M592*MTR!$E$36)),0)</f>
        <v>0</v>
      </c>
      <c r="Q592" s="199" t="str">
        <f t="shared" si="194"/>
        <v/>
      </c>
      <c r="R592" s="199">
        <f t="shared" ref="R592:R601" si="235">+IFERROR(Q592*$D592,0)</f>
        <v>0</v>
      </c>
      <c r="S592" s="199">
        <f t="shared" si="225"/>
        <v>0</v>
      </c>
      <c r="T592" s="199">
        <f t="shared" ref="T592:T601" si="236">+IFERROR(Q592*$E592,0)</f>
        <v>0</v>
      </c>
      <c r="U592" s="199">
        <f t="shared" si="226"/>
        <v>0</v>
      </c>
      <c r="V592" s="199">
        <f t="shared" ref="V592:V601" si="237">+IFERROR(IF($F592&gt;0,MAX(0,MIN(R592/$F592,MAX(0,R592))),0),0)</f>
        <v>0</v>
      </c>
      <c r="W592" s="199">
        <f t="shared" ref="W592:W601" si="238">+IFERROR(IF($F592&gt;0,MAX(0,MIN(T592/$F592,MAX(0,T592))),0),0)</f>
        <v>0</v>
      </c>
      <c r="X592" s="199">
        <f t="shared" ref="X592:X601" si="239">+V592-W592</f>
        <v>0</v>
      </c>
      <c r="Y592" s="199">
        <f t="shared" ref="Y592:Y601" si="240">+R592-T592</f>
        <v>0</v>
      </c>
      <c r="Z592" s="72"/>
      <c r="AA592" s="213">
        <f>+IFERROR(MIN(Z592*(1+MTR!$E$28)*(1+MTR!$F$28),IF(L592&lt;2018,X592+Y592*MTR!$D$35,X592+Y592*MTR!$E$36)),0)</f>
        <v>0</v>
      </c>
    </row>
    <row r="593" spans="1:27">
      <c r="A593" s="105"/>
      <c r="B593" s="72"/>
      <c r="C593" s="116"/>
      <c r="D593" s="72"/>
      <c r="E593" s="113"/>
      <c r="F593" s="197" t="str">
        <f t="shared" si="227"/>
        <v/>
      </c>
      <c r="G593" s="198" t="str">
        <f t="shared" si="228"/>
        <v/>
      </c>
      <c r="H593" s="199">
        <f t="shared" si="229"/>
        <v>0</v>
      </c>
      <c r="I593" s="199">
        <f t="shared" si="230"/>
        <v>0</v>
      </c>
      <c r="J593" s="199">
        <f t="shared" si="231"/>
        <v>0</v>
      </c>
      <c r="K593" s="199">
        <f t="shared" si="232"/>
        <v>0</v>
      </c>
      <c r="L593" s="199">
        <f t="shared" si="233"/>
        <v>0</v>
      </c>
      <c r="M593" s="199">
        <f t="shared" si="234"/>
        <v>0</v>
      </c>
      <c r="N593" s="72"/>
      <c r="O593" s="199">
        <f>+IFERROR(MIN(N593*(1+MTR!$E$28)*(1+MTR!$D$28),IF($C593&lt;2018,L593+M593*MTR!$D$35,L593+M593*MTR!$E$36)),0)</f>
        <v>0</v>
      </c>
      <c r="Q593" s="199" t="str">
        <f t="shared" si="194"/>
        <v/>
      </c>
      <c r="R593" s="199">
        <f t="shared" si="235"/>
        <v>0</v>
      </c>
      <c r="S593" s="199">
        <f t="shared" si="225"/>
        <v>0</v>
      </c>
      <c r="T593" s="199">
        <f t="shared" si="236"/>
        <v>0</v>
      </c>
      <c r="U593" s="199">
        <f t="shared" si="226"/>
        <v>0</v>
      </c>
      <c r="V593" s="199">
        <f t="shared" si="237"/>
        <v>0</v>
      </c>
      <c r="W593" s="199">
        <f t="shared" si="238"/>
        <v>0</v>
      </c>
      <c r="X593" s="199">
        <f t="shared" si="239"/>
        <v>0</v>
      </c>
      <c r="Y593" s="199">
        <f t="shared" si="240"/>
        <v>0</v>
      </c>
      <c r="Z593" s="72"/>
      <c r="AA593" s="213">
        <f>+IFERROR(MIN(Z593*(1+MTR!$E$28)*(1+MTR!$F$28),IF(L593&lt;2018,X593+Y593*MTR!$D$35,X593+Y593*MTR!$E$36)),0)</f>
        <v>0</v>
      </c>
    </row>
    <row r="594" spans="1:27">
      <c r="A594" s="105"/>
      <c r="B594" s="72"/>
      <c r="C594" s="116"/>
      <c r="D594" s="72"/>
      <c r="E594" s="113"/>
      <c r="F594" s="197" t="str">
        <f t="shared" si="227"/>
        <v/>
      </c>
      <c r="G594" s="198" t="str">
        <f t="shared" si="228"/>
        <v/>
      </c>
      <c r="H594" s="199">
        <f t="shared" si="229"/>
        <v>0</v>
      </c>
      <c r="I594" s="199">
        <f t="shared" si="230"/>
        <v>0</v>
      </c>
      <c r="J594" s="199">
        <f t="shared" si="231"/>
        <v>0</v>
      </c>
      <c r="K594" s="199">
        <f t="shared" si="232"/>
        <v>0</v>
      </c>
      <c r="L594" s="199">
        <f t="shared" si="233"/>
        <v>0</v>
      </c>
      <c r="M594" s="199">
        <f t="shared" si="234"/>
        <v>0</v>
      </c>
      <c r="N594" s="72"/>
      <c r="O594" s="199">
        <f>+IFERROR(MIN(N594*(1+MTR!$E$28)*(1+MTR!$D$28),IF($C594&lt;2018,L594+M594*MTR!$D$35,L594+M594*MTR!$E$36)),0)</f>
        <v>0</v>
      </c>
      <c r="Q594" s="199" t="str">
        <f t="shared" si="194"/>
        <v/>
      </c>
      <c r="R594" s="199">
        <f t="shared" si="235"/>
        <v>0</v>
      </c>
      <c r="S594" s="199">
        <f t="shared" si="225"/>
        <v>0</v>
      </c>
      <c r="T594" s="199">
        <f t="shared" si="236"/>
        <v>0</v>
      </c>
      <c r="U594" s="199">
        <f t="shared" si="226"/>
        <v>0</v>
      </c>
      <c r="V594" s="199">
        <f t="shared" si="237"/>
        <v>0</v>
      </c>
      <c r="W594" s="199">
        <f t="shared" si="238"/>
        <v>0</v>
      </c>
      <c r="X594" s="199">
        <f t="shared" si="239"/>
        <v>0</v>
      </c>
      <c r="Y594" s="199">
        <f t="shared" si="240"/>
        <v>0</v>
      </c>
      <c r="Z594" s="72"/>
      <c r="AA594" s="213">
        <f>+IFERROR(MIN(Z594*(1+MTR!$E$28)*(1+MTR!$F$28),IF(L594&lt;2018,X594+Y594*MTR!$D$35,X594+Y594*MTR!$E$36)),0)</f>
        <v>0</v>
      </c>
    </row>
    <row r="595" spans="1:27">
      <c r="A595" s="105"/>
      <c r="B595" s="72"/>
      <c r="C595" s="116"/>
      <c r="D595" s="72"/>
      <c r="E595" s="113"/>
      <c r="F595" s="197" t="str">
        <f t="shared" si="227"/>
        <v/>
      </c>
      <c r="G595" s="198" t="str">
        <f t="shared" si="228"/>
        <v/>
      </c>
      <c r="H595" s="199">
        <f t="shared" si="229"/>
        <v>0</v>
      </c>
      <c r="I595" s="199">
        <f t="shared" si="230"/>
        <v>0</v>
      </c>
      <c r="J595" s="199">
        <f t="shared" si="231"/>
        <v>0</v>
      </c>
      <c r="K595" s="199">
        <f t="shared" si="232"/>
        <v>0</v>
      </c>
      <c r="L595" s="199">
        <f t="shared" si="233"/>
        <v>0</v>
      </c>
      <c r="M595" s="199">
        <f t="shared" si="234"/>
        <v>0</v>
      </c>
      <c r="N595" s="72"/>
      <c r="O595" s="199">
        <f>+IFERROR(MIN(N595*(1+MTR!$E$28)*(1+MTR!$D$28),IF($C595&lt;2018,L595+M595*MTR!$D$35,L595+M595*MTR!$E$36)),0)</f>
        <v>0</v>
      </c>
      <c r="Q595" s="199" t="str">
        <f t="shared" si="194"/>
        <v/>
      </c>
      <c r="R595" s="199">
        <f t="shared" si="235"/>
        <v>0</v>
      </c>
      <c r="S595" s="199">
        <f t="shared" si="225"/>
        <v>0</v>
      </c>
      <c r="T595" s="199">
        <f t="shared" si="236"/>
        <v>0</v>
      </c>
      <c r="U595" s="199">
        <f t="shared" si="226"/>
        <v>0</v>
      </c>
      <c r="V595" s="199">
        <f t="shared" si="237"/>
        <v>0</v>
      </c>
      <c r="W595" s="199">
        <f t="shared" si="238"/>
        <v>0</v>
      </c>
      <c r="X595" s="199">
        <f t="shared" si="239"/>
        <v>0</v>
      </c>
      <c r="Y595" s="199">
        <f t="shared" si="240"/>
        <v>0</v>
      </c>
      <c r="Z595" s="72"/>
      <c r="AA595" s="213">
        <f>+IFERROR(MIN(Z595*(1+MTR!$E$28)*(1+MTR!$F$28),IF(L595&lt;2018,X595+Y595*MTR!$D$35,X595+Y595*MTR!$E$36)),0)</f>
        <v>0</v>
      </c>
    </row>
    <row r="596" spans="1:27">
      <c r="A596" s="105"/>
      <c r="B596" s="72"/>
      <c r="C596" s="116"/>
      <c r="D596" s="72"/>
      <c r="E596" s="113"/>
      <c r="F596" s="197" t="str">
        <f t="shared" si="105"/>
        <v/>
      </c>
      <c r="G596" s="198" t="str">
        <f t="shared" si="106"/>
        <v/>
      </c>
      <c r="H596" s="199">
        <f t="shared" si="195"/>
        <v>0</v>
      </c>
      <c r="I596" s="199">
        <f t="shared" si="196"/>
        <v>0</v>
      </c>
      <c r="J596" s="199">
        <f t="shared" si="197"/>
        <v>0</v>
      </c>
      <c r="K596" s="199">
        <f t="shared" si="198"/>
        <v>0</v>
      </c>
      <c r="L596" s="199">
        <f t="shared" si="199"/>
        <v>0</v>
      </c>
      <c r="M596" s="199">
        <f t="shared" si="200"/>
        <v>0</v>
      </c>
      <c r="N596" s="72"/>
      <c r="O596" s="199">
        <f>+IFERROR(MIN(N596*(1+MTR!$E$28)*(1+MTR!$D$28),IF($C596&lt;2018,L596+M596*MTR!$D$35,L596+M596*MTR!$E$36)),0)</f>
        <v>0</v>
      </c>
      <c r="Q596" s="199" t="str">
        <f t="shared" si="194"/>
        <v/>
      </c>
      <c r="R596" s="199">
        <f t="shared" si="235"/>
        <v>0</v>
      </c>
      <c r="S596" s="199">
        <f t="shared" si="225"/>
        <v>0</v>
      </c>
      <c r="T596" s="199">
        <f t="shared" si="236"/>
        <v>0</v>
      </c>
      <c r="U596" s="199">
        <f t="shared" si="226"/>
        <v>0</v>
      </c>
      <c r="V596" s="199">
        <f t="shared" si="237"/>
        <v>0</v>
      </c>
      <c r="W596" s="199">
        <f t="shared" si="238"/>
        <v>0</v>
      </c>
      <c r="X596" s="199">
        <f t="shared" si="239"/>
        <v>0</v>
      </c>
      <c r="Y596" s="199">
        <f t="shared" si="240"/>
        <v>0</v>
      </c>
      <c r="Z596" s="72"/>
      <c r="AA596" s="213">
        <f>+IFERROR(MIN(Z596*(1+MTR!$E$28)*(1+MTR!$F$28),IF(L596&lt;2018,X596+Y596*MTR!$D$35,X596+Y596*MTR!$E$36)),0)</f>
        <v>0</v>
      </c>
    </row>
    <row r="597" spans="1:27">
      <c r="A597" s="105"/>
      <c r="B597" s="72"/>
      <c r="C597" s="116"/>
      <c r="D597" s="72"/>
      <c r="E597" s="113"/>
      <c r="F597" s="197" t="str">
        <f t="shared" si="105"/>
        <v/>
      </c>
      <c r="G597" s="198" t="str">
        <f t="shared" si="106"/>
        <v/>
      </c>
      <c r="H597" s="199">
        <f t="shared" si="195"/>
        <v>0</v>
      </c>
      <c r="I597" s="199">
        <f t="shared" si="196"/>
        <v>0</v>
      </c>
      <c r="J597" s="199">
        <f t="shared" si="197"/>
        <v>0</v>
      </c>
      <c r="K597" s="199">
        <f t="shared" si="198"/>
        <v>0</v>
      </c>
      <c r="L597" s="199">
        <f t="shared" si="199"/>
        <v>0</v>
      </c>
      <c r="M597" s="199">
        <f t="shared" si="200"/>
        <v>0</v>
      </c>
      <c r="N597" s="72"/>
      <c r="O597" s="199">
        <f>+IFERROR(MIN(N597*(1+MTR!$E$28)*(1+MTR!$D$28),IF($C597&lt;2018,L597+M597*MTR!$D$35,L597+M597*MTR!$E$36)),0)</f>
        <v>0</v>
      </c>
      <c r="Q597" s="199" t="str">
        <f t="shared" si="194"/>
        <v/>
      </c>
      <c r="R597" s="199">
        <f t="shared" si="235"/>
        <v>0</v>
      </c>
      <c r="S597" s="199">
        <f t="shared" si="225"/>
        <v>0</v>
      </c>
      <c r="T597" s="199">
        <f t="shared" si="236"/>
        <v>0</v>
      </c>
      <c r="U597" s="199">
        <f t="shared" si="226"/>
        <v>0</v>
      </c>
      <c r="V597" s="199">
        <f t="shared" si="237"/>
        <v>0</v>
      </c>
      <c r="W597" s="199">
        <f t="shared" si="238"/>
        <v>0</v>
      </c>
      <c r="X597" s="199">
        <f t="shared" si="239"/>
        <v>0</v>
      </c>
      <c r="Y597" s="199">
        <f t="shared" si="240"/>
        <v>0</v>
      </c>
      <c r="Z597" s="72"/>
      <c r="AA597" s="213">
        <f>+IFERROR(MIN(Z597*(1+MTR!$E$28)*(1+MTR!$F$28),IF(L597&lt;2018,X597+Y597*MTR!$D$35,X597+Y597*MTR!$E$36)),0)</f>
        <v>0</v>
      </c>
    </row>
    <row r="598" spans="1:27">
      <c r="A598" s="105"/>
      <c r="B598" s="72"/>
      <c r="C598" s="116"/>
      <c r="D598" s="72"/>
      <c r="E598" s="113"/>
      <c r="F598" s="197" t="str">
        <f t="shared" si="105"/>
        <v/>
      </c>
      <c r="G598" s="198" t="str">
        <f t="shared" si="106"/>
        <v/>
      </c>
      <c r="H598" s="199">
        <f t="shared" ref="H598:H599" si="241">+IFERROR(G598*$D598,0)</f>
        <v>0</v>
      </c>
      <c r="I598" s="199">
        <f t="shared" ref="I598:I599" si="242">+IFERROR(G598*$E598,0)</f>
        <v>0</v>
      </c>
      <c r="J598" s="199">
        <f t="shared" ref="J598:J599" si="243">+IFERROR(IF($F598&gt;0,MAX(0,MIN(H598/$F598,MAX(0,H598))),0),0)</f>
        <v>0</v>
      </c>
      <c r="K598" s="199">
        <f t="shared" ref="K598:K599" si="244">+IFERROR(IF($F598&gt;0,MAX(0,MIN(I598/$F598,MAX(0,I598))),0),0)</f>
        <v>0</v>
      </c>
      <c r="L598" s="199">
        <f t="shared" ref="L598:L599" si="245">+J598-K598</f>
        <v>0</v>
      </c>
      <c r="M598" s="199">
        <f t="shared" ref="M598:M599" si="246">+H598-I598</f>
        <v>0</v>
      </c>
      <c r="N598" s="72"/>
      <c r="O598" s="199">
        <f>+IFERROR(MIN(N598*(1+MTR!$E$28)*(1+MTR!$D$28),IF($C598&lt;2018,L598+M598*MTR!$D$35,L598+M598*MTR!$E$36)),0)</f>
        <v>0</v>
      </c>
      <c r="Q598" s="199" t="str">
        <f t="shared" si="194"/>
        <v/>
      </c>
      <c r="R598" s="199">
        <f t="shared" si="235"/>
        <v>0</v>
      </c>
      <c r="S598" s="199">
        <f t="shared" si="225"/>
        <v>0</v>
      </c>
      <c r="T598" s="199">
        <f t="shared" si="236"/>
        <v>0</v>
      </c>
      <c r="U598" s="199">
        <f t="shared" si="226"/>
        <v>0</v>
      </c>
      <c r="V598" s="199">
        <f t="shared" si="237"/>
        <v>0</v>
      </c>
      <c r="W598" s="199">
        <f t="shared" si="238"/>
        <v>0</v>
      </c>
      <c r="X598" s="199">
        <f t="shared" si="239"/>
        <v>0</v>
      </c>
      <c r="Y598" s="199">
        <f t="shared" si="240"/>
        <v>0</v>
      </c>
      <c r="Z598" s="72"/>
      <c r="AA598" s="213">
        <f>+IFERROR(MIN(Z598*(1+MTR!$E$28)*(1+MTR!$F$28),IF(L598&lt;2018,X598+Y598*MTR!$D$35,X598+Y598*MTR!$E$36)),0)</f>
        <v>0</v>
      </c>
    </row>
    <row r="599" spans="1:27">
      <c r="A599" s="105"/>
      <c r="B599" s="72"/>
      <c r="C599" s="116"/>
      <c r="D599" s="72"/>
      <c r="E599" s="113"/>
      <c r="F599" s="197" t="str">
        <f t="shared" si="105"/>
        <v/>
      </c>
      <c r="G599" s="198" t="str">
        <f t="shared" si="106"/>
        <v/>
      </c>
      <c r="H599" s="199">
        <f t="shared" si="241"/>
        <v>0</v>
      </c>
      <c r="I599" s="199">
        <f t="shared" si="242"/>
        <v>0</v>
      </c>
      <c r="J599" s="199">
        <f t="shared" si="243"/>
        <v>0</v>
      </c>
      <c r="K599" s="199">
        <f t="shared" si="244"/>
        <v>0</v>
      </c>
      <c r="L599" s="199">
        <f t="shared" si="245"/>
        <v>0</v>
      </c>
      <c r="M599" s="199">
        <f t="shared" si="246"/>
        <v>0</v>
      </c>
      <c r="N599" s="72"/>
      <c r="O599" s="199">
        <f>+IFERROR(MIN(N599*(1+MTR!$E$28)*(1+MTR!$D$28),IF($C599&lt;2018,L599+M599*MTR!$D$35,L599+M599*MTR!$E$36)),0)</f>
        <v>0</v>
      </c>
      <c r="Q599" s="199" t="str">
        <f t="shared" si="194"/>
        <v/>
      </c>
      <c r="R599" s="199">
        <f t="shared" si="235"/>
        <v>0</v>
      </c>
      <c r="S599" s="199">
        <f t="shared" si="225"/>
        <v>0</v>
      </c>
      <c r="T599" s="199">
        <f t="shared" si="236"/>
        <v>0</v>
      </c>
      <c r="U599" s="199">
        <f t="shared" si="226"/>
        <v>0</v>
      </c>
      <c r="V599" s="199">
        <f t="shared" si="237"/>
        <v>0</v>
      </c>
      <c r="W599" s="199">
        <f t="shared" si="238"/>
        <v>0</v>
      </c>
      <c r="X599" s="199">
        <f t="shared" si="239"/>
        <v>0</v>
      </c>
      <c r="Y599" s="199">
        <f t="shared" si="240"/>
        <v>0</v>
      </c>
      <c r="Z599" s="72"/>
      <c r="AA599" s="213">
        <f>+IFERROR(MIN(Z599*(1+MTR!$E$28)*(1+MTR!$F$28),IF(L599&lt;2018,X599+Y599*MTR!$D$35,X599+Y599*MTR!$E$36)),0)</f>
        <v>0</v>
      </c>
    </row>
    <row r="600" spans="1:27">
      <c r="A600" s="105"/>
      <c r="B600" s="72"/>
      <c r="C600" s="116"/>
      <c r="D600" s="72"/>
      <c r="E600" s="113"/>
      <c r="F600" s="197" t="str">
        <f t="shared" si="105"/>
        <v/>
      </c>
      <c r="G600" s="198" t="str">
        <f t="shared" si="106"/>
        <v/>
      </c>
      <c r="H600" s="199">
        <f t="shared" si="195"/>
        <v>0</v>
      </c>
      <c r="I600" s="199">
        <f t="shared" si="196"/>
        <v>0</v>
      </c>
      <c r="J600" s="199">
        <f t="shared" si="197"/>
        <v>0</v>
      </c>
      <c r="K600" s="199">
        <f t="shared" si="198"/>
        <v>0</v>
      </c>
      <c r="L600" s="199">
        <f t="shared" si="199"/>
        <v>0</v>
      </c>
      <c r="M600" s="199">
        <f t="shared" si="200"/>
        <v>0</v>
      </c>
      <c r="N600" s="72"/>
      <c r="O600" s="199">
        <f>+IFERROR(MIN(N600*(1+MTR!$E$28)*(1+MTR!$D$28),IF($C600&lt;2018,L600+M600*MTR!$D$35,L600+M600*MTR!$E$36)),0)</f>
        <v>0</v>
      </c>
      <c r="Q600" s="199" t="str">
        <f t="shared" si="194"/>
        <v/>
      </c>
      <c r="R600" s="199">
        <f t="shared" si="235"/>
        <v>0</v>
      </c>
      <c r="S600" s="199">
        <f t="shared" si="225"/>
        <v>0</v>
      </c>
      <c r="T600" s="199">
        <f t="shared" si="236"/>
        <v>0</v>
      </c>
      <c r="U600" s="199">
        <f t="shared" si="226"/>
        <v>0</v>
      </c>
      <c r="V600" s="199">
        <f t="shared" si="237"/>
        <v>0</v>
      </c>
      <c r="W600" s="199">
        <f t="shared" si="238"/>
        <v>0</v>
      </c>
      <c r="X600" s="199">
        <f t="shared" si="239"/>
        <v>0</v>
      </c>
      <c r="Y600" s="199">
        <f t="shared" si="240"/>
        <v>0</v>
      </c>
      <c r="Z600" s="72"/>
      <c r="AA600" s="213">
        <f>+IFERROR(MIN(Z600*(1+MTR!$E$28)*(1+MTR!$F$28),IF(L600&lt;2018,X600+Y600*MTR!$D$35,X600+Y600*MTR!$E$36)),0)</f>
        <v>0</v>
      </c>
    </row>
    <row r="601" spans="1:27">
      <c r="A601" s="105"/>
      <c r="B601" s="72"/>
      <c r="C601" s="116"/>
      <c r="D601" s="72"/>
      <c r="E601" s="113"/>
      <c r="F601" s="197" t="str">
        <f t="shared" si="105"/>
        <v/>
      </c>
      <c r="G601" s="198" t="str">
        <f t="shared" si="106"/>
        <v/>
      </c>
      <c r="H601" s="199">
        <f t="shared" si="195"/>
        <v>0</v>
      </c>
      <c r="I601" s="199">
        <f t="shared" si="196"/>
        <v>0</v>
      </c>
      <c r="J601" s="199">
        <f t="shared" si="197"/>
        <v>0</v>
      </c>
      <c r="K601" s="199">
        <f t="shared" si="198"/>
        <v>0</v>
      </c>
      <c r="L601" s="199">
        <f t="shared" si="199"/>
        <v>0</v>
      </c>
      <c r="M601" s="199">
        <f t="shared" si="200"/>
        <v>0</v>
      </c>
      <c r="N601" s="72"/>
      <c r="O601" s="199">
        <f>+IFERROR(MIN(N601*(1+MTR!$E$28)*(1+MTR!$D$28),IF($C601&lt;2018,L601+M601*MTR!$D$35,L601+M601*MTR!$E$36)),0)</f>
        <v>0</v>
      </c>
      <c r="Q601" s="199" t="str">
        <f t="shared" si="194"/>
        <v/>
      </c>
      <c r="R601" s="199">
        <f t="shared" si="235"/>
        <v>0</v>
      </c>
      <c r="S601" s="199">
        <f t="shared" si="225"/>
        <v>0</v>
      </c>
      <c r="T601" s="199">
        <f t="shared" si="236"/>
        <v>0</v>
      </c>
      <c r="U601" s="199">
        <f t="shared" si="226"/>
        <v>0</v>
      </c>
      <c r="V601" s="199">
        <f t="shared" si="237"/>
        <v>0</v>
      </c>
      <c r="W601" s="199">
        <f t="shared" si="238"/>
        <v>0</v>
      </c>
      <c r="X601" s="199">
        <f t="shared" si="239"/>
        <v>0</v>
      </c>
      <c r="Y601" s="199">
        <f t="shared" si="240"/>
        <v>0</v>
      </c>
      <c r="Z601" s="72"/>
      <c r="AA601" s="213">
        <f>+IFERROR(MIN(Z601*(1+MTR!$E$28)*(1+MTR!$F$28),IF(L601&lt;2018,X601+Y601*MTR!$D$35,X601+Y601*MTR!$E$36)),0)</f>
        <v>0</v>
      </c>
    </row>
    <row r="602" spans="1:27">
      <c r="A602" s="201" t="s">
        <v>66</v>
      </c>
      <c r="B602" s="201"/>
      <c r="C602" s="201"/>
      <c r="D602" s="201"/>
      <c r="E602" s="201"/>
      <c r="F602" s="201"/>
      <c r="G602" s="201"/>
      <c r="H602" s="202"/>
      <c r="I602" s="202"/>
      <c r="J602" s="202"/>
      <c r="K602" s="202"/>
      <c r="L602" s="202"/>
      <c r="M602" s="202"/>
      <c r="N602" s="202"/>
      <c r="O602" s="202"/>
      <c r="Q602" s="201" t="s">
        <v>66</v>
      </c>
      <c r="R602" s="201"/>
      <c r="S602" s="201"/>
      <c r="T602" s="201"/>
      <c r="U602" s="201"/>
      <c r="V602" s="201"/>
      <c r="W602" s="201"/>
      <c r="X602" s="201"/>
      <c r="Y602" s="201"/>
      <c r="Z602" s="201"/>
      <c r="AA602" s="201"/>
    </row>
    <row r="603" spans="1:27">
      <c r="F603" s="193"/>
      <c r="G603" s="191"/>
      <c r="Q603" s="191"/>
    </row>
    <row r="604" spans="1:27"/>
    <row r="605" spans="1:27"/>
    <row r="606" spans="1:27"/>
    <row r="607" spans="1:27"/>
  </sheetData>
  <sheetProtection algorithmName="SHA-512" hashValue="43q3A7Thw+6kjnQ43Rq6DqPdoy78Ivc4L8x5yHcOicOjHnmwOM39WtV+uhQKoeA4zoEIpLhiboz/GKgnWeersQ==" saltValue="bHpX42kHhxUOvXmWBVRSsw==" spinCount="100000" sheet="1" objects="1" scenarios="1" formatCells="0" formatColumns="0"/>
  <hyperlinks>
    <hyperlink ref="F4" location="Dashboard!C3" display="Torna a Pannello di controllo" xr:uid="{00000000-0004-0000-0800-000000000000}"/>
  </hyperlinks>
  <pageMargins left="0.19685039370078741" right="0.15748031496062992" top="0.74803149606299213" bottom="0.74803149606299213" header="0.31496062992125984" footer="0.31496062992125984"/>
  <pageSetup paperSize="9" scale="4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'parametri notevoli'!$D$2:$D$37</xm:f>
          </x14:formula1>
          <xm:sqref>A15:A601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7</vt:i4>
      </vt:variant>
    </vt:vector>
  </HeadingPairs>
  <TitlesOfParts>
    <vt:vector size="20" baseType="lpstr">
      <vt:lpstr>Dashboard</vt:lpstr>
      <vt:lpstr>Definizioni</vt:lpstr>
      <vt:lpstr>MTR</vt:lpstr>
      <vt:lpstr>Previsionali</vt:lpstr>
      <vt:lpstr>Conto economico</vt:lpstr>
      <vt:lpstr>SIR in perimetro</vt:lpstr>
      <vt:lpstr>CK</vt:lpstr>
      <vt:lpstr>Cespiti (pre 2018)</vt:lpstr>
      <vt:lpstr>Cespiti (post 2018)</vt:lpstr>
      <vt:lpstr>LIC e PRdelCCN</vt:lpstr>
      <vt:lpstr>parametri notevoli</vt:lpstr>
      <vt:lpstr>AcquistoServizi_CTS_CTR</vt:lpstr>
      <vt:lpstr>ModPEF21Gestore</vt:lpstr>
      <vt:lpstr>'Cespiti (post 2018)'!Area_stampa</vt:lpstr>
      <vt:lpstr>'Cespiti (pre 2018)'!Area_stampa</vt:lpstr>
      <vt:lpstr>Definizioni!Area_stampa</vt:lpstr>
      <vt:lpstr>ModPEF21Gestore!Area_stampa</vt:lpstr>
      <vt:lpstr>Previsionali!Area_stampa</vt:lpstr>
      <vt:lpstr>DeflatoriCK</vt:lpstr>
      <vt:lpstr>ViteUtili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Nicoletta Barabaschi</dc:creator>
  <cp:lastModifiedBy>Giovanni</cp:lastModifiedBy>
  <cp:lastPrinted>2021-06-15T10:13:35Z</cp:lastPrinted>
  <dcterms:created xsi:type="dcterms:W3CDTF">2020-01-16T10:17:11Z</dcterms:created>
  <dcterms:modified xsi:type="dcterms:W3CDTF">2023-11-30T12:47:55Z</dcterms:modified>
</cp:coreProperties>
</file>